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HP\OneDrive\Arc\"/>
    </mc:Choice>
  </mc:AlternateContent>
  <xr:revisionPtr revIDLastSave="0" documentId="13_ncr:1_{7DE2E854-7F3B-43C7-9C84-9EE70E763173}" xr6:coauthVersionLast="47" xr6:coauthVersionMax="47" xr10:uidLastSave="{00000000-0000-0000-0000-000000000000}"/>
  <bookViews>
    <workbookView xWindow="-108" yWindow="-108" windowWidth="23256" windowHeight="12456" firstSheet="2" activeTab="5" xr2:uid="{00000000-000D-0000-FFFF-FFFF00000000}"/>
  </bookViews>
  <sheets>
    <sheet name="Sheet1" sheetId="1" r:id="rId1"/>
    <sheet name="Sheet2" sheetId="2" r:id="rId2"/>
    <sheet name="Sheet3" sheetId="3" r:id="rId3"/>
    <sheet name="Text F4" sheetId="5" r:id="rId4"/>
    <sheet name="Sheet5" sheetId="6" r:id="rId5"/>
    <sheet name="IF's6" sheetId="7" r:id="rId6"/>
    <sheet name="LOOKUPs9" sheetId="4" r:id="rId7"/>
    <sheet name="Sheet8" sheetId="9" r:id="rId8"/>
    <sheet name="Date F7" sheetId="8" r:id="rId9"/>
    <sheet name="Valida10" sheetId="10" r:id="rId10"/>
    <sheet name="Sheet11" sheetId="11" r:id="rId11"/>
    <sheet name="Sheet12" sheetId="12" r:id="rId12"/>
    <sheet name="Sheet13" sheetId="13" r:id="rId13"/>
    <sheet name="Sheet14" sheetId="14" r:id="rId14"/>
    <sheet name="Sheet15" sheetId="15" r:id="rId15"/>
    <sheet name="Sheet16" sheetId="16" r:id="rId16"/>
  </sheets>
  <definedNames>
    <definedName name="_xlnm._FilterDatabase" localSheetId="6" hidden="1">LOOKUPs9!$A$1:$O$1001</definedName>
    <definedName name="_xlnm._FilterDatabase" localSheetId="10" hidden="1">Sheet11!$A$26:$N$1026</definedName>
    <definedName name="_xlnm._FilterDatabase" localSheetId="9" hidden="1">Valida10!$D$6:$J$13</definedName>
    <definedName name="_xlchart.v1.0" hidden="1">Sheet12!$O$4:$O$15</definedName>
    <definedName name="_xlchart.v1.1" hidden="1">Sheet12!$P$3</definedName>
    <definedName name="_xlchart.v1.2" hidden="1">Sheet12!$P$4:$P$15</definedName>
    <definedName name="_xlchart.v1.3" hidden="1">Sheet12!$Q$3</definedName>
    <definedName name="_xlchart.v1.4" hidden="1">Sheet12!$Q$4:$Q$15</definedName>
    <definedName name="_xlchart.v1.5" hidden="1">Sheet12!$R$3</definedName>
    <definedName name="_xlchart.v1.6" hidden="1">Sheet12!$R$4:$R$15</definedName>
    <definedName name="_xlchart.v5.10" hidden="1">Sheet15!$B$3:$B$200</definedName>
    <definedName name="_xlchart.v5.7" hidden="1">Sheet15!$A$2</definedName>
    <definedName name="_xlchart.v5.8" hidden="1">Sheet15!$A$3:$A$200</definedName>
    <definedName name="_xlchart.v5.9" hidden="1">Sheet15!$B$2</definedName>
    <definedName name="_xlnm.Criteria" localSheetId="10">Sheet11!$C:$C</definedName>
    <definedName name="_xlnm.Extract" localSheetId="10">Sheet11!$P$67:$AC$67</definedName>
    <definedName name="Slicer_Age">#N/A</definedName>
    <definedName name="Slicer_Age1">#N/A</definedName>
    <definedName name="Slicer_Department">#N/A</definedName>
    <definedName name="Slicer_Department1">#N/A</definedName>
    <definedName name="Slicer_Gender">#N/A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 i="7" l="1"/>
  <c r="R8" i="7"/>
  <c r="W15" i="4"/>
  <c r="V15" i="4"/>
  <c r="V13" i="4"/>
  <c r="W13" i="4"/>
  <c r="V6" i="4"/>
  <c r="Q8" i="7"/>
  <c r="P8" i="7"/>
  <c r="F18" i="6" a="1"/>
  <c r="F18" i="6" s="1"/>
  <c r="E18" i="6"/>
  <c r="G17" i="5"/>
  <c r="N5" i="1"/>
  <c r="V21" i="4" a="1"/>
  <c r="V21" i="4" s="1"/>
  <c r="V19" i="4" a="1"/>
  <c r="V19" i="4" s="1"/>
  <c r="V8" i="4"/>
  <c r="W6" i="4"/>
  <c r="N1026" i="11"/>
  <c r="N1025" i="11"/>
  <c r="N1024" i="11"/>
  <c r="N1023" i="11"/>
  <c r="N1022" i="11"/>
  <c r="N1021" i="11"/>
  <c r="N1020" i="11"/>
  <c r="N1019" i="11"/>
  <c r="N1018" i="11"/>
  <c r="N1017" i="11"/>
  <c r="N1016" i="11"/>
  <c r="N1015" i="11"/>
  <c r="N1014" i="11"/>
  <c r="N1013" i="11"/>
  <c r="N1012" i="11"/>
  <c r="N1011" i="11"/>
  <c r="N1010" i="11"/>
  <c r="N1009" i="11"/>
  <c r="N1008" i="11"/>
  <c r="N1007" i="11"/>
  <c r="N1006" i="11"/>
  <c r="N1005" i="11"/>
  <c r="N1004" i="11"/>
  <c r="N1003" i="11"/>
  <c r="N1002" i="11"/>
  <c r="N1001" i="11"/>
  <c r="N1000" i="11"/>
  <c r="N999" i="11"/>
  <c r="N998" i="11"/>
  <c r="N997" i="11"/>
  <c r="N996" i="11"/>
  <c r="N995" i="11"/>
  <c r="N994" i="11"/>
  <c r="N993" i="11"/>
  <c r="N992" i="11"/>
  <c r="N991" i="11"/>
  <c r="N990" i="11"/>
  <c r="N989" i="11"/>
  <c r="N988" i="11"/>
  <c r="N987" i="11"/>
  <c r="N986" i="11"/>
  <c r="N985" i="11"/>
  <c r="N984" i="11"/>
  <c r="N983" i="11"/>
  <c r="N982" i="11"/>
  <c r="N981" i="11"/>
  <c r="N980" i="11"/>
  <c r="N979" i="11"/>
  <c r="N978" i="11"/>
  <c r="N977" i="11"/>
  <c r="N976" i="11"/>
  <c r="N975" i="11"/>
  <c r="N974" i="11"/>
  <c r="N973" i="11"/>
  <c r="N972" i="11"/>
  <c r="N971" i="11"/>
  <c r="N970" i="11"/>
  <c r="N969" i="11"/>
  <c r="N968" i="11"/>
  <c r="N967" i="11"/>
  <c r="N966" i="11"/>
  <c r="N965" i="11"/>
  <c r="N964" i="11"/>
  <c r="N963" i="11"/>
  <c r="N962" i="11"/>
  <c r="N961" i="11"/>
  <c r="N960" i="11"/>
  <c r="N959" i="11"/>
  <c r="N958" i="11"/>
  <c r="N957" i="11"/>
  <c r="N956" i="11"/>
  <c r="N955" i="11"/>
  <c r="N954" i="11"/>
  <c r="N953" i="11"/>
  <c r="N952" i="11"/>
  <c r="N951" i="11"/>
  <c r="N950" i="11"/>
  <c r="N949" i="11"/>
  <c r="N948" i="11"/>
  <c r="N947" i="11"/>
  <c r="N946" i="11"/>
  <c r="N945" i="11"/>
  <c r="N944" i="11"/>
  <c r="N943" i="11"/>
  <c r="N942" i="11"/>
  <c r="N941" i="11"/>
  <c r="N940" i="11"/>
  <c r="N939" i="11"/>
  <c r="N938" i="11"/>
  <c r="N937" i="11"/>
  <c r="N936" i="11"/>
  <c r="N935" i="11"/>
  <c r="N934" i="11"/>
  <c r="N933" i="11"/>
  <c r="N932" i="11"/>
  <c r="N931" i="11"/>
  <c r="N930" i="11"/>
  <c r="N929" i="11"/>
  <c r="N928" i="11"/>
  <c r="N927" i="11"/>
  <c r="N926" i="11"/>
  <c r="N925" i="11"/>
  <c r="N924" i="11"/>
  <c r="N923" i="11"/>
  <c r="N922" i="11"/>
  <c r="N921" i="11"/>
  <c r="N920" i="11"/>
  <c r="N919" i="11"/>
  <c r="N918" i="11"/>
  <c r="N917" i="11"/>
  <c r="N916" i="11"/>
  <c r="N915" i="11"/>
  <c r="N914" i="11"/>
  <c r="N913" i="11"/>
  <c r="N912" i="11"/>
  <c r="N911" i="11"/>
  <c r="N910" i="11"/>
  <c r="N909" i="11"/>
  <c r="N908" i="11"/>
  <c r="N907" i="11"/>
  <c r="N906" i="11"/>
  <c r="N905" i="11"/>
  <c r="N904" i="11"/>
  <c r="N903" i="11"/>
  <c r="N902" i="11"/>
  <c r="N901" i="11"/>
  <c r="N900" i="11"/>
  <c r="N899" i="11"/>
  <c r="N898" i="11"/>
  <c r="N897" i="11"/>
  <c r="N896" i="11"/>
  <c r="N895" i="11"/>
  <c r="N894" i="11"/>
  <c r="N893" i="11"/>
  <c r="N892" i="11"/>
  <c r="N891" i="11"/>
  <c r="N890" i="11"/>
  <c r="N889" i="11"/>
  <c r="N888" i="11"/>
  <c r="N887" i="11"/>
  <c r="N886" i="11"/>
  <c r="N885" i="11"/>
  <c r="N884" i="11"/>
  <c r="N883" i="11"/>
  <c r="N882" i="11"/>
  <c r="N881" i="11"/>
  <c r="N880" i="11"/>
  <c r="N879" i="11"/>
  <c r="N878" i="11"/>
  <c r="N877" i="11"/>
  <c r="N876" i="11"/>
  <c r="N875" i="11"/>
  <c r="N874" i="11"/>
  <c r="N873" i="11"/>
  <c r="N872" i="11"/>
  <c r="N871" i="11"/>
  <c r="N870" i="11"/>
  <c r="N869" i="11"/>
  <c r="N868" i="11"/>
  <c r="N867" i="11"/>
  <c r="N866" i="11"/>
  <c r="N865" i="11"/>
  <c r="N864" i="11"/>
  <c r="N863" i="11"/>
  <c r="N862" i="11"/>
  <c r="N861" i="11"/>
  <c r="N860" i="11"/>
  <c r="N859" i="11"/>
  <c r="N858" i="11"/>
  <c r="N857" i="11"/>
  <c r="N856" i="11"/>
  <c r="N855" i="11"/>
  <c r="N854" i="11"/>
  <c r="N853" i="11"/>
  <c r="N852" i="11"/>
  <c r="N851" i="11"/>
  <c r="N850" i="11"/>
  <c r="N849" i="11"/>
  <c r="N848" i="11"/>
  <c r="N847" i="11"/>
  <c r="N846" i="11"/>
  <c r="N845" i="11"/>
  <c r="N844" i="11"/>
  <c r="N843" i="11"/>
  <c r="N842" i="11"/>
  <c r="N841" i="11"/>
  <c r="N840" i="11"/>
  <c r="N839" i="11"/>
  <c r="N838" i="11"/>
  <c r="N837" i="11"/>
  <c r="N836" i="11"/>
  <c r="N835" i="11"/>
  <c r="N834" i="11"/>
  <c r="N833" i="11"/>
  <c r="N832" i="11"/>
  <c r="N831" i="11"/>
  <c r="N830" i="11"/>
  <c r="N829" i="11"/>
  <c r="N828" i="11"/>
  <c r="N827" i="11"/>
  <c r="N826" i="11"/>
  <c r="N825" i="11"/>
  <c r="N824" i="11"/>
  <c r="N823" i="11"/>
  <c r="N822" i="11"/>
  <c r="N821" i="11"/>
  <c r="N820" i="11"/>
  <c r="N819" i="11"/>
  <c r="N818" i="11"/>
  <c r="N817" i="11"/>
  <c r="N816" i="11"/>
  <c r="N815" i="11"/>
  <c r="N814" i="11"/>
  <c r="N813" i="11"/>
  <c r="N812" i="11"/>
  <c r="N811" i="11"/>
  <c r="N810" i="11"/>
  <c r="N809" i="11"/>
  <c r="N808" i="11"/>
  <c r="N807" i="11"/>
  <c r="N806" i="11"/>
  <c r="N805" i="11"/>
  <c r="N804" i="11"/>
  <c r="N803" i="11"/>
  <c r="N802" i="11"/>
  <c r="N801" i="11"/>
  <c r="N800" i="11"/>
  <c r="N799" i="11"/>
  <c r="N798" i="11"/>
  <c r="N797" i="11"/>
  <c r="N796" i="11"/>
  <c r="N795" i="11"/>
  <c r="N794" i="11"/>
  <c r="N793" i="11"/>
  <c r="N792" i="11"/>
  <c r="N791" i="11"/>
  <c r="N790" i="11"/>
  <c r="N789" i="11"/>
  <c r="N788" i="11"/>
  <c r="N787" i="11"/>
  <c r="N786" i="11"/>
  <c r="N785" i="11"/>
  <c r="N784" i="11"/>
  <c r="N783" i="11"/>
  <c r="N782" i="11"/>
  <c r="N781" i="11"/>
  <c r="N780" i="11"/>
  <c r="N779" i="11"/>
  <c r="N778" i="11"/>
  <c r="N777" i="11"/>
  <c r="N776" i="11"/>
  <c r="N775" i="11"/>
  <c r="N774" i="11"/>
  <c r="N773" i="11"/>
  <c r="N772" i="11"/>
  <c r="N771" i="11"/>
  <c r="N770" i="11"/>
  <c r="N769" i="11"/>
  <c r="N768" i="11"/>
  <c r="N767" i="11"/>
  <c r="N766" i="11"/>
  <c r="N765" i="11"/>
  <c r="N764" i="11"/>
  <c r="N763" i="11"/>
  <c r="N762" i="11"/>
  <c r="N761" i="11"/>
  <c r="N760" i="11"/>
  <c r="N759" i="11"/>
  <c r="N758" i="11"/>
  <c r="N757" i="11"/>
  <c r="N756" i="11"/>
  <c r="N755" i="11"/>
  <c r="N754" i="11"/>
  <c r="N753" i="11"/>
  <c r="N752" i="11"/>
  <c r="N751" i="11"/>
  <c r="N750" i="11"/>
  <c r="N749" i="11"/>
  <c r="N748" i="11"/>
  <c r="N747" i="11"/>
  <c r="N746" i="11"/>
  <c r="N745" i="11"/>
  <c r="N744" i="11"/>
  <c r="N743" i="11"/>
  <c r="N742" i="11"/>
  <c r="N741" i="11"/>
  <c r="N740" i="11"/>
  <c r="N739" i="11"/>
  <c r="N738" i="11"/>
  <c r="N737" i="11"/>
  <c r="N736" i="11"/>
  <c r="N735" i="11"/>
  <c r="N734" i="11"/>
  <c r="N733" i="11"/>
  <c r="N732" i="11"/>
  <c r="N731" i="11"/>
  <c r="N730" i="11"/>
  <c r="N729" i="11"/>
  <c r="N728" i="11"/>
  <c r="N727" i="11"/>
  <c r="N726" i="11"/>
  <c r="N725" i="11"/>
  <c r="N724" i="11"/>
  <c r="N723" i="11"/>
  <c r="N722" i="11"/>
  <c r="N721" i="11"/>
  <c r="N720" i="11"/>
  <c r="N719" i="11"/>
  <c r="N718" i="11"/>
  <c r="N717" i="11"/>
  <c r="N716" i="11"/>
  <c r="N715" i="11"/>
  <c r="N714" i="11"/>
  <c r="N713" i="11"/>
  <c r="N712" i="11"/>
  <c r="N711" i="11"/>
  <c r="N710" i="11"/>
  <c r="N709" i="11"/>
  <c r="N708" i="11"/>
  <c r="N707" i="11"/>
  <c r="N706" i="11"/>
  <c r="N705" i="11"/>
  <c r="N704" i="11"/>
  <c r="N703" i="11"/>
  <c r="N702" i="11"/>
  <c r="N701" i="11"/>
  <c r="N700" i="11"/>
  <c r="N699" i="11"/>
  <c r="N698" i="11"/>
  <c r="N697" i="11"/>
  <c r="N696" i="11"/>
  <c r="N695" i="11"/>
  <c r="N694" i="11"/>
  <c r="N693" i="11"/>
  <c r="N692" i="11"/>
  <c r="N691" i="11"/>
  <c r="N690" i="11"/>
  <c r="N689" i="11"/>
  <c r="N688" i="11"/>
  <c r="N687" i="11"/>
  <c r="N686" i="11"/>
  <c r="N685" i="11"/>
  <c r="N684" i="11"/>
  <c r="N683" i="11"/>
  <c r="N682" i="11"/>
  <c r="N681" i="11"/>
  <c r="N680" i="11"/>
  <c r="N679" i="11"/>
  <c r="N678" i="11"/>
  <c r="N677" i="11"/>
  <c r="N676" i="11"/>
  <c r="N675" i="11"/>
  <c r="N674" i="11"/>
  <c r="N673" i="11"/>
  <c r="N672" i="11"/>
  <c r="N671" i="11"/>
  <c r="N670" i="11"/>
  <c r="N669" i="11"/>
  <c r="N668" i="11"/>
  <c r="N667" i="11"/>
  <c r="N666" i="11"/>
  <c r="N665" i="11"/>
  <c r="N664" i="11"/>
  <c r="N663" i="11"/>
  <c r="N662" i="11"/>
  <c r="N661" i="11"/>
  <c r="N660" i="11"/>
  <c r="N659" i="11"/>
  <c r="N658" i="11"/>
  <c r="N657" i="11"/>
  <c r="N656" i="11"/>
  <c r="N655" i="11"/>
  <c r="N654" i="11"/>
  <c r="N653" i="11"/>
  <c r="N652" i="11"/>
  <c r="N651" i="11"/>
  <c r="N650" i="11"/>
  <c r="N649" i="11"/>
  <c r="N648" i="11"/>
  <c r="N647" i="11"/>
  <c r="N646" i="11"/>
  <c r="N645" i="11"/>
  <c r="N644" i="11"/>
  <c r="N643" i="11"/>
  <c r="N642" i="11"/>
  <c r="N641" i="11"/>
  <c r="N640" i="11"/>
  <c r="N639" i="11"/>
  <c r="N638" i="11"/>
  <c r="N637" i="11"/>
  <c r="N636" i="11"/>
  <c r="N635" i="11"/>
  <c r="N634" i="11"/>
  <c r="N633" i="11"/>
  <c r="N632" i="11"/>
  <c r="N631" i="11"/>
  <c r="N630" i="11"/>
  <c r="N629" i="11"/>
  <c r="N628" i="11"/>
  <c r="N627" i="11"/>
  <c r="N626" i="11"/>
  <c r="N625" i="11"/>
  <c r="N624" i="11"/>
  <c r="N623" i="11"/>
  <c r="N622" i="11"/>
  <c r="N621" i="11"/>
  <c r="N620" i="11"/>
  <c r="N619" i="11"/>
  <c r="N618" i="11"/>
  <c r="N617" i="11"/>
  <c r="N616" i="11"/>
  <c r="N615" i="11"/>
  <c r="N614" i="11"/>
  <c r="N613" i="11"/>
  <c r="N612" i="11"/>
  <c r="N611" i="11"/>
  <c r="N610" i="11"/>
  <c r="N609" i="11"/>
  <c r="N608" i="11"/>
  <c r="N607" i="11"/>
  <c r="N606" i="11"/>
  <c r="N605" i="11"/>
  <c r="N604" i="11"/>
  <c r="N603" i="11"/>
  <c r="N602" i="11"/>
  <c r="N601" i="11"/>
  <c r="N600" i="11"/>
  <c r="N599" i="11"/>
  <c r="N598" i="11"/>
  <c r="N597" i="11"/>
  <c r="N596" i="11"/>
  <c r="N595" i="11"/>
  <c r="N594" i="11"/>
  <c r="N593" i="11"/>
  <c r="N592" i="11"/>
  <c r="N591" i="11"/>
  <c r="N590" i="11"/>
  <c r="N589" i="11"/>
  <c r="N588" i="11"/>
  <c r="N587" i="11"/>
  <c r="N586" i="11"/>
  <c r="N585" i="11"/>
  <c r="N584" i="11"/>
  <c r="N583" i="11"/>
  <c r="N582" i="11"/>
  <c r="N581" i="11"/>
  <c r="N580" i="11"/>
  <c r="N579" i="11"/>
  <c r="N578" i="11"/>
  <c r="N577" i="11"/>
  <c r="N576" i="11"/>
  <c r="N575" i="11"/>
  <c r="N574" i="11"/>
  <c r="N573" i="11"/>
  <c r="N572" i="11"/>
  <c r="N571" i="11"/>
  <c r="N570" i="11"/>
  <c r="N569" i="11"/>
  <c r="N568" i="11"/>
  <c r="N567" i="11"/>
  <c r="N566" i="11"/>
  <c r="N565" i="11"/>
  <c r="N564" i="11"/>
  <c r="N563" i="11"/>
  <c r="N562" i="11"/>
  <c r="N561" i="11"/>
  <c r="N560" i="11"/>
  <c r="N559" i="11"/>
  <c r="N558" i="11"/>
  <c r="N557" i="11"/>
  <c r="N556" i="11"/>
  <c r="N555" i="11"/>
  <c r="N554" i="11"/>
  <c r="N553" i="11"/>
  <c r="N552" i="11"/>
  <c r="N551" i="11"/>
  <c r="N550" i="11"/>
  <c r="N549" i="11"/>
  <c r="N548" i="11"/>
  <c r="N547" i="11"/>
  <c r="N546" i="11"/>
  <c r="N545" i="11"/>
  <c r="N544" i="11"/>
  <c r="N543" i="11"/>
  <c r="N542" i="11"/>
  <c r="N541" i="11"/>
  <c r="N540" i="11"/>
  <c r="N539" i="11"/>
  <c r="N538" i="11"/>
  <c r="N537" i="11"/>
  <c r="N536" i="11"/>
  <c r="N535" i="11"/>
  <c r="N534" i="11"/>
  <c r="N533" i="11"/>
  <c r="N532" i="11"/>
  <c r="N531" i="11"/>
  <c r="N530" i="11"/>
  <c r="N529" i="11"/>
  <c r="N528" i="11"/>
  <c r="N527" i="11"/>
  <c r="N526" i="11"/>
  <c r="N525" i="11"/>
  <c r="N524" i="11"/>
  <c r="N523" i="11"/>
  <c r="N522" i="11"/>
  <c r="N521" i="11"/>
  <c r="N520" i="11"/>
  <c r="N519" i="11"/>
  <c r="N518" i="11"/>
  <c r="N517" i="11"/>
  <c r="N516" i="11"/>
  <c r="N515" i="11"/>
  <c r="N514" i="11"/>
  <c r="N513" i="11"/>
  <c r="N512" i="11"/>
  <c r="N511" i="11"/>
  <c r="N510" i="11"/>
  <c r="N509" i="11"/>
  <c r="N508" i="11"/>
  <c r="N507" i="11"/>
  <c r="N506" i="11"/>
  <c r="N505" i="11"/>
  <c r="N504" i="11"/>
  <c r="N503" i="11"/>
  <c r="N502" i="11"/>
  <c r="N501" i="11"/>
  <c r="N500" i="11"/>
  <c r="N499" i="11"/>
  <c r="N498" i="11"/>
  <c r="N497" i="11"/>
  <c r="N496" i="11"/>
  <c r="N495" i="11"/>
  <c r="N494" i="11"/>
  <c r="N493" i="11"/>
  <c r="N492" i="11"/>
  <c r="N491" i="11"/>
  <c r="N490" i="11"/>
  <c r="N489" i="11"/>
  <c r="N488" i="11"/>
  <c r="N487" i="11"/>
  <c r="N486" i="11"/>
  <c r="N485" i="11"/>
  <c r="N484" i="11"/>
  <c r="N483" i="11"/>
  <c r="N482" i="11"/>
  <c r="N481" i="11"/>
  <c r="N480" i="11"/>
  <c r="N479" i="11"/>
  <c r="N478" i="11"/>
  <c r="N477" i="11"/>
  <c r="N476" i="11"/>
  <c r="N475" i="11"/>
  <c r="N474" i="11"/>
  <c r="N473" i="11"/>
  <c r="N472" i="11"/>
  <c r="N471" i="11"/>
  <c r="N470" i="11"/>
  <c r="N469" i="11"/>
  <c r="N468" i="11"/>
  <c r="N467" i="11"/>
  <c r="N466" i="11"/>
  <c r="N465" i="11"/>
  <c r="N464" i="11"/>
  <c r="N463" i="11"/>
  <c r="N462" i="11"/>
  <c r="N461" i="11"/>
  <c r="N460" i="11"/>
  <c r="N459" i="11"/>
  <c r="N458" i="11"/>
  <c r="N457" i="11"/>
  <c r="N456" i="11"/>
  <c r="N455" i="11"/>
  <c r="N454" i="11"/>
  <c r="N453" i="11"/>
  <c r="N452" i="11"/>
  <c r="N451" i="11"/>
  <c r="N450" i="11"/>
  <c r="N449" i="11"/>
  <c r="N448" i="11"/>
  <c r="N447" i="11"/>
  <c r="N446" i="11"/>
  <c r="N445" i="11"/>
  <c r="N444" i="11"/>
  <c r="N443" i="11"/>
  <c r="N442" i="11"/>
  <c r="N441" i="11"/>
  <c r="N440" i="11"/>
  <c r="N439" i="11"/>
  <c r="N438" i="11"/>
  <c r="N437" i="11"/>
  <c r="N436" i="11"/>
  <c r="N435" i="11"/>
  <c r="N434" i="11"/>
  <c r="N433" i="11"/>
  <c r="N432" i="11"/>
  <c r="N431" i="11"/>
  <c r="N430" i="11"/>
  <c r="N429" i="11"/>
  <c r="N428" i="11"/>
  <c r="N427" i="11"/>
  <c r="N426" i="11"/>
  <c r="N425" i="11"/>
  <c r="N424" i="11"/>
  <c r="N423" i="11"/>
  <c r="N422" i="11"/>
  <c r="N421" i="11"/>
  <c r="N420" i="11"/>
  <c r="N419" i="11"/>
  <c r="N418" i="11"/>
  <c r="N417" i="11"/>
  <c r="N416" i="11"/>
  <c r="N415" i="11"/>
  <c r="N414" i="11"/>
  <c r="N413" i="11"/>
  <c r="N412" i="11"/>
  <c r="N411" i="11"/>
  <c r="N410" i="11"/>
  <c r="N409" i="11"/>
  <c r="N408" i="11"/>
  <c r="N407" i="11"/>
  <c r="N406" i="11"/>
  <c r="N405" i="11"/>
  <c r="N404" i="11"/>
  <c r="N403" i="11"/>
  <c r="N402" i="11"/>
  <c r="N401" i="11"/>
  <c r="N400" i="11"/>
  <c r="N399" i="11"/>
  <c r="N398" i="11"/>
  <c r="N397" i="11"/>
  <c r="N396" i="11"/>
  <c r="N395" i="11"/>
  <c r="N394" i="11"/>
  <c r="N393" i="11"/>
  <c r="N392" i="11"/>
  <c r="N391" i="11"/>
  <c r="N390" i="11"/>
  <c r="N389" i="11"/>
  <c r="N388" i="11"/>
  <c r="N387" i="11"/>
  <c r="N386" i="11"/>
  <c r="N385" i="11"/>
  <c r="N384" i="11"/>
  <c r="N383" i="11"/>
  <c r="N382" i="11"/>
  <c r="N381" i="11"/>
  <c r="N380" i="11"/>
  <c r="N379" i="11"/>
  <c r="N378" i="11"/>
  <c r="N377" i="11"/>
  <c r="N376" i="11"/>
  <c r="N375" i="11"/>
  <c r="N374" i="11"/>
  <c r="N373" i="11"/>
  <c r="N372" i="11"/>
  <c r="N371" i="11"/>
  <c r="N370" i="11"/>
  <c r="N369" i="11"/>
  <c r="N368" i="11"/>
  <c r="N367" i="11"/>
  <c r="N366" i="11"/>
  <c r="N365" i="11"/>
  <c r="N364" i="11"/>
  <c r="N363" i="11"/>
  <c r="N362" i="11"/>
  <c r="N361" i="11"/>
  <c r="N360" i="11"/>
  <c r="N359" i="11"/>
  <c r="N358" i="11"/>
  <c r="N357" i="11"/>
  <c r="N356" i="11"/>
  <c r="N355" i="11"/>
  <c r="N354" i="11"/>
  <c r="N353" i="11"/>
  <c r="N352" i="11"/>
  <c r="N351" i="11"/>
  <c r="N350" i="11"/>
  <c r="N349" i="11"/>
  <c r="N348" i="11"/>
  <c r="N347" i="11"/>
  <c r="N346" i="11"/>
  <c r="N345" i="11"/>
  <c r="N344" i="11"/>
  <c r="N343" i="11"/>
  <c r="N342" i="11"/>
  <c r="N341" i="11"/>
  <c r="N340" i="11"/>
  <c r="N339" i="11"/>
  <c r="N338" i="11"/>
  <c r="N337" i="11"/>
  <c r="N336" i="11"/>
  <c r="N335" i="11"/>
  <c r="N334" i="11"/>
  <c r="N333" i="11"/>
  <c r="N332" i="11"/>
  <c r="N331" i="11"/>
  <c r="N330" i="11"/>
  <c r="N329" i="11"/>
  <c r="N328" i="11"/>
  <c r="N327" i="11"/>
  <c r="N326" i="11"/>
  <c r="N325" i="11"/>
  <c r="N324" i="11"/>
  <c r="N323" i="11"/>
  <c r="N322" i="11"/>
  <c r="N321" i="11"/>
  <c r="N320" i="11"/>
  <c r="N319" i="11"/>
  <c r="N318" i="11"/>
  <c r="N317" i="11"/>
  <c r="N316" i="11"/>
  <c r="N315" i="11"/>
  <c r="N314" i="11"/>
  <c r="N313" i="11"/>
  <c r="N312" i="11"/>
  <c r="N311" i="11"/>
  <c r="N310" i="11"/>
  <c r="N309" i="11"/>
  <c r="N308" i="11"/>
  <c r="N307" i="11"/>
  <c r="N306" i="11"/>
  <c r="N305" i="11"/>
  <c r="N304" i="11"/>
  <c r="N303" i="11"/>
  <c r="N302" i="11"/>
  <c r="N301" i="11"/>
  <c r="N300" i="11"/>
  <c r="N299" i="11"/>
  <c r="N298" i="11"/>
  <c r="N297" i="11"/>
  <c r="N296" i="11"/>
  <c r="N295" i="11"/>
  <c r="N294" i="11"/>
  <c r="N293" i="11"/>
  <c r="N292" i="11"/>
  <c r="N291" i="11"/>
  <c r="N290" i="11"/>
  <c r="N289" i="11"/>
  <c r="N288" i="11"/>
  <c r="N287" i="11"/>
  <c r="N286" i="11"/>
  <c r="N285" i="11"/>
  <c r="N284" i="11"/>
  <c r="N283" i="11"/>
  <c r="N282" i="11"/>
  <c r="N281" i="11"/>
  <c r="N280" i="11"/>
  <c r="N279" i="11"/>
  <c r="N278" i="11"/>
  <c r="N277" i="11"/>
  <c r="N276" i="11"/>
  <c r="N275" i="11"/>
  <c r="N274" i="11"/>
  <c r="N273" i="11"/>
  <c r="N272" i="11"/>
  <c r="N271" i="11"/>
  <c r="N270" i="11"/>
  <c r="N269" i="11"/>
  <c r="N268" i="11"/>
  <c r="N267" i="11"/>
  <c r="N266" i="11"/>
  <c r="N265" i="11"/>
  <c r="N264" i="11"/>
  <c r="N263" i="11"/>
  <c r="N262" i="11"/>
  <c r="N261" i="11"/>
  <c r="N260" i="11"/>
  <c r="N259" i="11"/>
  <c r="N258" i="11"/>
  <c r="N257" i="11"/>
  <c r="N256" i="11"/>
  <c r="N255" i="11"/>
  <c r="N254" i="11"/>
  <c r="N253" i="11"/>
  <c r="N252" i="11"/>
  <c r="N251" i="11"/>
  <c r="N250" i="11"/>
  <c r="N249" i="11"/>
  <c r="N248" i="11"/>
  <c r="N247" i="11"/>
  <c r="N246" i="11"/>
  <c r="N245" i="11"/>
  <c r="N244" i="11"/>
  <c r="N243" i="11"/>
  <c r="N242" i="11"/>
  <c r="N241" i="11"/>
  <c r="N240" i="11"/>
  <c r="N239" i="11"/>
  <c r="N238" i="11"/>
  <c r="N237" i="11"/>
  <c r="N236" i="11"/>
  <c r="N235" i="11"/>
  <c r="N234" i="11"/>
  <c r="N233" i="11"/>
  <c r="N232" i="11"/>
  <c r="N231" i="11"/>
  <c r="N230" i="11"/>
  <c r="N229" i="11"/>
  <c r="N228" i="11"/>
  <c r="N227" i="11"/>
  <c r="N226" i="11"/>
  <c r="N225" i="11"/>
  <c r="N224" i="11"/>
  <c r="N223" i="11"/>
  <c r="N222" i="11"/>
  <c r="N221" i="11"/>
  <c r="N220" i="11"/>
  <c r="N219" i="11"/>
  <c r="N218" i="11"/>
  <c r="N217" i="11"/>
  <c r="N216" i="11"/>
  <c r="N215" i="11"/>
  <c r="N214" i="11"/>
  <c r="N213" i="11"/>
  <c r="N212" i="11"/>
  <c r="N211" i="11"/>
  <c r="N210" i="11"/>
  <c r="N209" i="11"/>
  <c r="N208" i="11"/>
  <c r="N207" i="11"/>
  <c r="N206" i="11"/>
  <c r="N205" i="11"/>
  <c r="N204" i="11"/>
  <c r="N203" i="11"/>
  <c r="N202" i="11"/>
  <c r="N201" i="11"/>
  <c r="N200" i="11"/>
  <c r="N199" i="11"/>
  <c r="N198" i="11"/>
  <c r="N197" i="11"/>
  <c r="N196" i="11"/>
  <c r="N195" i="11"/>
  <c r="N194" i="11"/>
  <c r="N193" i="11"/>
  <c r="N192" i="11"/>
  <c r="N191" i="11"/>
  <c r="N190" i="11"/>
  <c r="N189" i="11"/>
  <c r="N188" i="11"/>
  <c r="N187" i="11"/>
  <c r="N186" i="11"/>
  <c r="N185" i="11"/>
  <c r="N184" i="11"/>
  <c r="N183" i="11"/>
  <c r="N182" i="11"/>
  <c r="N181" i="11"/>
  <c r="N180" i="11"/>
  <c r="N179" i="11"/>
  <c r="N178" i="11"/>
  <c r="N177" i="11"/>
  <c r="N176" i="11"/>
  <c r="N175" i="11"/>
  <c r="N174" i="11"/>
  <c r="N173" i="11"/>
  <c r="N172" i="11"/>
  <c r="N171" i="11"/>
  <c r="N170" i="11"/>
  <c r="N169" i="11"/>
  <c r="N168" i="11"/>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K8" i="11"/>
  <c r="K9" i="11"/>
  <c r="K10" i="11"/>
  <c r="K11" i="11"/>
  <c r="K12" i="11"/>
  <c r="K13" i="11"/>
  <c r="K14" i="11"/>
  <c r="K15" i="11"/>
  <c r="K16" i="11"/>
  <c r="K17" i="11"/>
  <c r="K18" i="11"/>
  <c r="K19" i="11"/>
  <c r="K20" i="11"/>
  <c r="K21" i="11"/>
  <c r="K22" i="11"/>
  <c r="F31" i="9"/>
  <c r="G31" i="9"/>
  <c r="H31" i="9"/>
  <c r="I31" i="9"/>
  <c r="J31" i="9"/>
  <c r="E31" i="9"/>
  <c r="M8" i="9"/>
  <c r="M9" i="9"/>
  <c r="M10" i="9"/>
  <c r="M11" i="9"/>
  <c r="M7" i="9"/>
  <c r="L8" i="9"/>
  <c r="L9" i="9"/>
  <c r="L10" i="9"/>
  <c r="L11" i="9"/>
  <c r="L7" i="9"/>
  <c r="K8" i="9"/>
  <c r="K9" i="9"/>
  <c r="K10" i="9"/>
  <c r="K11" i="9"/>
  <c r="K7" i="9"/>
  <c r="S20" i="8"/>
  <c r="S18" i="8"/>
  <c r="N18" i="8"/>
  <c r="N16" i="8"/>
  <c r="O13" i="8"/>
  <c r="O11" i="8"/>
  <c r="H9" i="8"/>
  <c r="H11" i="8" s="1"/>
  <c r="H7" i="8"/>
  <c r="H19" i="8" s="1"/>
  <c r="E26" i="7"/>
  <c r="E24" i="7"/>
  <c r="E22" i="7"/>
  <c r="O8" i="7"/>
  <c r="N8" i="7"/>
  <c r="F17" i="7"/>
  <c r="G17" i="7"/>
  <c r="H17" i="7"/>
  <c r="I17" i="7"/>
  <c r="J17" i="7"/>
  <c r="K17" i="7"/>
  <c r="L17" i="7"/>
  <c r="E17" i="7"/>
  <c r="F15" i="7"/>
  <c r="G15" i="7"/>
  <c r="H15" i="7"/>
  <c r="I15" i="7"/>
  <c r="J15" i="7"/>
  <c r="K15" i="7"/>
  <c r="L15" i="7"/>
  <c r="E15" i="7"/>
  <c r="N9" i="7"/>
  <c r="N10" i="7"/>
  <c r="N11" i="7"/>
  <c r="N12" i="7"/>
  <c r="N13" i="7"/>
  <c r="M9" i="7"/>
  <c r="M10" i="7"/>
  <c r="M11" i="7"/>
  <c r="M12" i="7"/>
  <c r="M13" i="7"/>
  <c r="M8" i="7"/>
  <c r="L9" i="7"/>
  <c r="L10" i="7"/>
  <c r="L11" i="7"/>
  <c r="L12" i="7"/>
  <c r="L13" i="7"/>
  <c r="L8" i="7"/>
  <c r="F16" i="6" a="1"/>
  <c r="F16" i="6" s="1"/>
  <c r="E16" i="6"/>
  <c r="F14" i="6"/>
  <c r="G14" i="6"/>
  <c r="H14" i="6"/>
  <c r="I14" i="6"/>
  <c r="J14" i="6"/>
  <c r="K14" i="6"/>
  <c r="E14" i="6"/>
  <c r="N9" i="6"/>
  <c r="N10" i="6"/>
  <c r="N11" i="6"/>
  <c r="N12" i="6"/>
  <c r="N8" i="6"/>
  <c r="M9" i="6"/>
  <c r="M10" i="6"/>
  <c r="M11" i="6"/>
  <c r="M12" i="6"/>
  <c r="M8" i="6"/>
  <c r="L9" i="6"/>
  <c r="L10" i="6"/>
  <c r="L11" i="6"/>
  <c r="L12" i="6"/>
  <c r="L8" i="6"/>
  <c r="K12" i="6"/>
  <c r="K11" i="6"/>
  <c r="K10" i="6"/>
  <c r="K9" i="6"/>
  <c r="K8" i="6"/>
  <c r="G23" i="5"/>
  <c r="G29" i="5" s="1"/>
  <c r="G27" i="5"/>
  <c r="G25" i="5"/>
  <c r="G21" i="5"/>
  <c r="G19" i="5"/>
  <c r="G31" i="5" s="1"/>
  <c r="G15" i="5"/>
  <c r="G13" i="5"/>
  <c r="G7" i="5"/>
  <c r="G9" i="5" s="1"/>
  <c r="G5" i="5"/>
  <c r="G11" i="5" s="1"/>
  <c r="Q6" i="1"/>
  <c r="Q7" i="1"/>
  <c r="Q8" i="1"/>
  <c r="Q9" i="1"/>
  <c r="Q5" i="1"/>
  <c r="D19" i="1"/>
  <c r="D17" i="1"/>
  <c r="E17" i="1"/>
  <c r="D18" i="1"/>
  <c r="E18" i="1"/>
  <c r="E19" i="1"/>
  <c r="D20" i="1"/>
  <c r="E20" i="1"/>
  <c r="D21" i="1"/>
  <c r="E21" i="1"/>
  <c r="E14" i="1"/>
  <c r="F14" i="1"/>
  <c r="G14" i="1"/>
  <c r="H14" i="1"/>
  <c r="D14" i="1"/>
  <c r="E12" i="1"/>
  <c r="F12" i="1"/>
  <c r="G12" i="1"/>
  <c r="H12" i="1"/>
  <c r="I12" i="1"/>
  <c r="D12" i="1"/>
  <c r="P6" i="1"/>
  <c r="P7" i="1"/>
  <c r="P8" i="1"/>
  <c r="P9" i="1"/>
  <c r="P5" i="1"/>
  <c r="O6" i="1"/>
  <c r="O7" i="1"/>
  <c r="O8" i="1"/>
  <c r="O9" i="1"/>
  <c r="O5" i="1"/>
  <c r="N6" i="1"/>
  <c r="N7" i="1"/>
  <c r="N8" i="1"/>
  <c r="N9" i="1"/>
  <c r="M9" i="1"/>
  <c r="M8" i="1"/>
  <c r="M7" i="1"/>
  <c r="M6" i="1"/>
  <c r="M5" i="1"/>
  <c r="L6" i="1" a="1"/>
  <c r="L6" i="1"/>
  <c r="L7" i="1" a="1"/>
  <c r="L7" i="1" s="1"/>
  <c r="L8" i="1" a="1"/>
  <c r="L8" i="1" s="1"/>
  <c r="L9" i="1" a="1"/>
  <c r="L9" i="1"/>
  <c r="L5" i="1" a="1"/>
  <c r="L5" i="1" s="1"/>
  <c r="K6" i="1"/>
  <c r="K7" i="1"/>
  <c r="K8" i="1"/>
  <c r="K9" i="1"/>
  <c r="K5" i="1"/>
  <c r="N23" i="2"/>
  <c r="N24" i="2"/>
  <c r="N25" i="2"/>
  <c r="N26" i="2"/>
  <c r="N27" i="2"/>
  <c r="N28" i="2"/>
  <c r="N29" i="2"/>
  <c r="N22" i="2"/>
  <c r="H23" i="2"/>
  <c r="H24" i="2"/>
  <c r="H25" i="2"/>
  <c r="H26" i="2"/>
  <c r="H27" i="2"/>
  <c r="H28" i="2"/>
  <c r="H29" i="2"/>
  <c r="H22" i="2"/>
  <c r="N7" i="2"/>
  <c r="N8" i="2"/>
  <c r="N9" i="2"/>
  <c r="N10" i="2"/>
  <c r="N11" i="2"/>
  <c r="N12" i="2"/>
  <c r="N13" i="2"/>
  <c r="N6" i="2"/>
  <c r="G7" i="2"/>
  <c r="G8" i="2"/>
  <c r="G9" i="2"/>
  <c r="G10" i="2"/>
  <c r="G11" i="2"/>
  <c r="G12" i="2"/>
  <c r="G13" i="2"/>
  <c r="G6" i="2"/>
  <c r="J6" i="1"/>
  <c r="J7" i="1"/>
  <c r="J8" i="1"/>
  <c r="J9" i="1"/>
  <c r="J5" i="1"/>
  <c r="S16" i="8" l="1"/>
  <c r="S14" i="8"/>
  <c r="S12" i="8"/>
  <c r="S10" i="8"/>
  <c r="S8" i="8"/>
  <c r="H25" i="8"/>
  <c r="H24" i="8"/>
  <c r="H23" i="8"/>
  <c r="H21" i="8"/>
  <c r="H17" i="8"/>
  <c r="H15" i="8"/>
  <c r="H13" i="8"/>
  <c r="H27" i="8" l="1"/>
  <c r="H28" i="8" s="1"/>
  <c r="H29"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<sst xmlns="http://schemas.openxmlformats.org/spreadsheetml/2006/main" count="36972" uniqueCount="2380">
  <si>
    <t>shop</t>
  </si>
  <si>
    <t>apples</t>
  </si>
  <si>
    <t>banana</t>
  </si>
  <si>
    <t>cheey</t>
  </si>
  <si>
    <t>avacado</t>
  </si>
  <si>
    <t>mango</t>
  </si>
  <si>
    <t>grapes</t>
  </si>
  <si>
    <t>reliance</t>
  </si>
  <si>
    <t>d mart</t>
  </si>
  <si>
    <t>astha mart</t>
  </si>
  <si>
    <t>jiomart</t>
  </si>
  <si>
    <t>shop 1</t>
  </si>
  <si>
    <t>sum</t>
  </si>
  <si>
    <t>avg</t>
  </si>
  <si>
    <t>sum with tax</t>
  </si>
  <si>
    <t>tax</t>
  </si>
  <si>
    <t>Addition</t>
  </si>
  <si>
    <t>x</t>
  </si>
  <si>
    <t>y</t>
  </si>
  <si>
    <t>ans</t>
  </si>
  <si>
    <t>Subtraction</t>
  </si>
  <si>
    <t>Multiplication</t>
  </si>
  <si>
    <t>Division</t>
  </si>
  <si>
    <t>number</t>
  </si>
  <si>
    <t>text</t>
  </si>
  <si>
    <t>aditi</t>
  </si>
  <si>
    <t>currancy</t>
  </si>
  <si>
    <t>accounting</t>
  </si>
  <si>
    <t>short date</t>
  </si>
  <si>
    <t>long date</t>
  </si>
  <si>
    <t>time</t>
  </si>
  <si>
    <t>percentage</t>
  </si>
  <si>
    <t>fraction</t>
  </si>
  <si>
    <t>avgby fun</t>
  </si>
  <si>
    <t>rankavg</t>
  </si>
  <si>
    <t>rankq</t>
  </si>
  <si>
    <t>rank</t>
  </si>
  <si>
    <t>min</t>
  </si>
  <si>
    <t>max</t>
  </si>
  <si>
    <t>sumpro</t>
  </si>
  <si>
    <t>Emp Id</t>
  </si>
  <si>
    <t>Full Name</t>
  </si>
  <si>
    <t>Job Title</t>
  </si>
  <si>
    <t>Department</t>
  </si>
  <si>
    <t>Business Unit</t>
  </si>
  <si>
    <t>Gender</t>
  </si>
  <si>
    <t>Ethnicity</t>
  </si>
  <si>
    <t>Age</t>
  </si>
  <si>
    <t>Hire Date</t>
  </si>
  <si>
    <t>Annual Salary</t>
  </si>
  <si>
    <t>Bonus %</t>
  </si>
  <si>
    <t>Country</t>
  </si>
  <si>
    <t>City</t>
  </si>
  <si>
    <t>experience</t>
  </si>
  <si>
    <t>bonus</t>
  </si>
  <si>
    <t>E02387</t>
  </si>
  <si>
    <t>Emily Davis</t>
  </si>
  <si>
    <t>Sr. Manger</t>
  </si>
  <si>
    <t>IT</t>
  </si>
  <si>
    <t>Research &amp; Development</t>
  </si>
  <si>
    <t>Female</t>
  </si>
  <si>
    <t>Black</t>
  </si>
  <si>
    <t>United States</t>
  </si>
  <si>
    <t>Seattle</t>
  </si>
  <si>
    <t>E02572</t>
  </si>
  <si>
    <t>Luna Sanders</t>
  </si>
  <si>
    <t>Director</t>
  </si>
  <si>
    <t>Finance</t>
  </si>
  <si>
    <t>Speciality Products</t>
  </si>
  <si>
    <t>Caucasian</t>
  </si>
  <si>
    <t>Chicago</t>
  </si>
  <si>
    <t>E02832</t>
  </si>
  <si>
    <t>Penelope Jordan</t>
  </si>
  <si>
    <t>Computer Systems Manager</t>
  </si>
  <si>
    <t>Manufacturing</t>
  </si>
  <si>
    <t>E01639</t>
  </si>
  <si>
    <t>Austin Vo</t>
  </si>
  <si>
    <t>Sr. Analyst</t>
  </si>
  <si>
    <t>Male</t>
  </si>
  <si>
    <t>Asian</t>
  </si>
  <si>
    <t>Phoenix</t>
  </si>
  <si>
    <t>E01550</t>
  </si>
  <si>
    <t>Ruby Barnes</t>
  </si>
  <si>
    <t>Manager</t>
  </si>
  <si>
    <t>Corporate</t>
  </si>
  <si>
    <t>E04332</t>
  </si>
  <si>
    <t>Luke Martin</t>
  </si>
  <si>
    <t>Analyst</t>
  </si>
  <si>
    <t>Miami</t>
  </si>
  <si>
    <t>E04533</t>
  </si>
  <si>
    <t>Easton Bailey</t>
  </si>
  <si>
    <t>Accounting</t>
  </si>
  <si>
    <t>Austin</t>
  </si>
  <si>
    <t>E03838</t>
  </si>
  <si>
    <t>Madeline Walker</t>
  </si>
  <si>
    <t>E00591</t>
  </si>
  <si>
    <t>Savannah Ali</t>
  </si>
  <si>
    <t>Human Resources</t>
  </si>
  <si>
    <t>E03344</t>
  </si>
  <si>
    <t>Camila Rogers</t>
  </si>
  <si>
    <t>Controls Engineer</t>
  </si>
  <si>
    <t>Engineering</t>
  </si>
  <si>
    <t>E00530</t>
  </si>
  <si>
    <t>Eli Jones</t>
  </si>
  <si>
    <t>E03496</t>
  </si>
  <si>
    <t>Robert Yang</t>
  </si>
  <si>
    <t>E00549</t>
  </si>
  <si>
    <t>Isabella Xi</t>
  </si>
  <si>
    <t>Vice President</t>
  </si>
  <si>
    <t>Marketing</t>
  </si>
  <si>
    <t>E00163</t>
  </si>
  <si>
    <t>Bella Powell</t>
  </si>
  <si>
    <t>E00884</t>
  </si>
  <si>
    <t>Camila Silva</t>
  </si>
  <si>
    <t>Latino</t>
  </si>
  <si>
    <t>E04116</t>
  </si>
  <si>
    <t>David Barnes</t>
  </si>
  <si>
    <t>Columbus</t>
  </si>
  <si>
    <t>E04732</t>
  </si>
  <si>
    <t>Eva Rivera</t>
  </si>
  <si>
    <t>Sales</t>
  </si>
  <si>
    <t>E00671</t>
  </si>
  <si>
    <t>Leonardo Dixon</t>
  </si>
  <si>
    <t>E02206</t>
  </si>
  <si>
    <t>Jose Henderson</t>
  </si>
  <si>
    <t>E00154</t>
  </si>
  <si>
    <t>Wyatt Chin</t>
  </si>
  <si>
    <t>E02594</t>
  </si>
  <si>
    <t>Ezekiel Kumar</t>
  </si>
  <si>
    <t>IT Coordinator</t>
  </si>
  <si>
    <t>E01994</t>
  </si>
  <si>
    <t>Angel Powell</t>
  </si>
  <si>
    <t>Analyst II</t>
  </si>
  <si>
    <t>E03247</t>
  </si>
  <si>
    <t>Caroline Jenkins</t>
  </si>
  <si>
    <t>E02074</t>
  </si>
  <si>
    <t>Nora Brown</t>
  </si>
  <si>
    <t>Enterprise Architect</t>
  </si>
  <si>
    <t>E01628</t>
  </si>
  <si>
    <t>Jackson Perry</t>
  </si>
  <si>
    <t>E04285</t>
  </si>
  <si>
    <t>Riley Padilla</t>
  </si>
  <si>
    <t>Technical Architect</t>
  </si>
  <si>
    <t>E03749</t>
  </si>
  <si>
    <t>Kennedy Foster</t>
  </si>
  <si>
    <t>E03574</t>
  </si>
  <si>
    <t>John Moore</t>
  </si>
  <si>
    <t>E00586</t>
  </si>
  <si>
    <t>Sadie Washington</t>
  </si>
  <si>
    <t>E03538</t>
  </si>
  <si>
    <t>Gabriel Holmes</t>
  </si>
  <si>
    <t>E02185</t>
  </si>
  <si>
    <t>Wyatt Rojas</t>
  </si>
  <si>
    <t>E03830</t>
  </si>
  <si>
    <t>Eva Coleman</t>
  </si>
  <si>
    <t>E03720</t>
  </si>
  <si>
    <t>Dominic Clark</t>
  </si>
  <si>
    <t>Quality Engineer</t>
  </si>
  <si>
    <t>E03025</t>
  </si>
  <si>
    <t>Lucy Alexander</t>
  </si>
  <si>
    <t>E04917</t>
  </si>
  <si>
    <t>Everleigh Washington</t>
  </si>
  <si>
    <t>HRIS Analyst</t>
  </si>
  <si>
    <t>E00415</t>
  </si>
  <si>
    <t>Leilani Butler</t>
  </si>
  <si>
    <t>E04207</t>
  </si>
  <si>
    <t>John Contreras</t>
  </si>
  <si>
    <t>E02139</t>
  </si>
  <si>
    <t>Rylee Yu</t>
  </si>
  <si>
    <t>E01797</t>
  </si>
  <si>
    <t>Piper Lewis</t>
  </si>
  <si>
    <t>Field Engineer</t>
  </si>
  <si>
    <t>E01839</t>
  </si>
  <si>
    <t>Stella Alexander</t>
  </si>
  <si>
    <t>Automation Engineer</t>
  </si>
  <si>
    <t>E01633</t>
  </si>
  <si>
    <t>Addison Do</t>
  </si>
  <si>
    <t>Operations Engineer</t>
  </si>
  <si>
    <t>E01848</t>
  </si>
  <si>
    <t>Zoey Jackson</t>
  </si>
  <si>
    <t>Business Partner</t>
  </si>
  <si>
    <t>E04000</t>
  </si>
  <si>
    <t>Skylar Carrillo</t>
  </si>
  <si>
    <t>Engineering Manager</t>
  </si>
  <si>
    <t>E02112</t>
  </si>
  <si>
    <t>Christian Sanders</t>
  </si>
  <si>
    <t>E03824</t>
  </si>
  <si>
    <t>Penelope Coleman</t>
  </si>
  <si>
    <t>E03906</t>
  </si>
  <si>
    <t>Piper Richardson</t>
  </si>
  <si>
    <t>E00436</t>
  </si>
  <si>
    <t>Everly Walker</t>
  </si>
  <si>
    <t>E04798</t>
  </si>
  <si>
    <t>Aurora Ali</t>
  </si>
  <si>
    <t>E01249</t>
  </si>
  <si>
    <t>Penelope Guerrero</t>
  </si>
  <si>
    <t>E03349</t>
  </si>
  <si>
    <t>Anna Mehta</t>
  </si>
  <si>
    <t>Cloud Infrastructure Architect</t>
  </si>
  <si>
    <t>E02966</t>
  </si>
  <si>
    <t>William Foster</t>
  </si>
  <si>
    <t>E01499</t>
  </si>
  <si>
    <t>Jade Rojas</t>
  </si>
  <si>
    <t>E00665</t>
  </si>
  <si>
    <t>David Chu</t>
  </si>
  <si>
    <t>E00254</t>
  </si>
  <si>
    <t>Samuel Morales</t>
  </si>
  <si>
    <t>E02166</t>
  </si>
  <si>
    <t>John Soto</t>
  </si>
  <si>
    <t>E00935</t>
  </si>
  <si>
    <t>Joseph Martin</t>
  </si>
  <si>
    <t>E01525</t>
  </si>
  <si>
    <t>Jose Ross</t>
  </si>
  <si>
    <t>E00386</t>
  </si>
  <si>
    <t>Parker James</t>
  </si>
  <si>
    <t>E03383</t>
  </si>
  <si>
    <t>Lincoln Hall</t>
  </si>
  <si>
    <t>E01258</t>
  </si>
  <si>
    <t>Gabriel Brooks</t>
  </si>
  <si>
    <t>Network Engineer</t>
  </si>
  <si>
    <t>E04562</t>
  </si>
  <si>
    <t>Xavier Zheng</t>
  </si>
  <si>
    <t>Account Representative</t>
  </si>
  <si>
    <t>E02802</t>
  </si>
  <si>
    <t>Matthew Chau</t>
  </si>
  <si>
    <t>Sr. Business Partner</t>
  </si>
  <si>
    <t>E01427</t>
  </si>
  <si>
    <t>Mia Cheng</t>
  </si>
  <si>
    <t>E03890</t>
  </si>
  <si>
    <t>Nevaeh Jones</t>
  </si>
  <si>
    <t>E01194</t>
  </si>
  <si>
    <t>Samantha Adams</t>
  </si>
  <si>
    <t>Test Engineer</t>
  </si>
  <si>
    <t>E02875</t>
  </si>
  <si>
    <t>Madeline Shin</t>
  </si>
  <si>
    <t>E04959</t>
  </si>
  <si>
    <t>Noah King</t>
  </si>
  <si>
    <t>Development Engineer</t>
  </si>
  <si>
    <t>E01261</t>
  </si>
  <si>
    <t>Connor Simmons</t>
  </si>
  <si>
    <t>E03612</t>
  </si>
  <si>
    <t>Grayson Cooper</t>
  </si>
  <si>
    <t>E01388</t>
  </si>
  <si>
    <t>Ivy Soto</t>
  </si>
  <si>
    <t>E03875</t>
  </si>
  <si>
    <t>Aurora Simmons</t>
  </si>
  <si>
    <t>E04413</t>
  </si>
  <si>
    <t>Andrew Thomas</t>
  </si>
  <si>
    <t>E00691</t>
  </si>
  <si>
    <t>Ezekiel Desai</t>
  </si>
  <si>
    <t>E04735</t>
  </si>
  <si>
    <t>Nova Coleman</t>
  </si>
  <si>
    <t>System Administrator </t>
  </si>
  <si>
    <t>E02850</t>
  </si>
  <si>
    <t>Evelyn Dinh</t>
  </si>
  <si>
    <t>E03583</t>
  </si>
  <si>
    <t>Brooks Marquez</t>
  </si>
  <si>
    <t>E02017</t>
  </si>
  <si>
    <t>Connor Joseph</t>
  </si>
  <si>
    <t>E01642</t>
  </si>
  <si>
    <t>Mia Lam</t>
  </si>
  <si>
    <t>E04131</t>
  </si>
  <si>
    <t>Cora Rivera</t>
  </si>
  <si>
    <t>E02331</t>
  </si>
  <si>
    <t>Sophia Huynh</t>
  </si>
  <si>
    <t>E00417</t>
  </si>
  <si>
    <t>Athena Carrillo</t>
  </si>
  <si>
    <t>E04267</t>
  </si>
  <si>
    <t>Greyson Sanders</t>
  </si>
  <si>
    <t>E03061</t>
  </si>
  <si>
    <t>Vivian Lewis</t>
  </si>
  <si>
    <t>E04265</t>
  </si>
  <si>
    <t>Natalia Diaz</t>
  </si>
  <si>
    <t>E03042</t>
  </si>
  <si>
    <t>Ava Nelson</t>
  </si>
  <si>
    <t>Systems Analyst</t>
  </si>
  <si>
    <t>E03131</t>
  </si>
  <si>
    <t>Ezekiel Reed</t>
  </si>
  <si>
    <t>E00128</t>
  </si>
  <si>
    <t>Everleigh Espinoza</t>
  </si>
  <si>
    <t>E00306</t>
  </si>
  <si>
    <t>Mateo Williams</t>
  </si>
  <si>
    <t>E00170</t>
  </si>
  <si>
    <t>Hannah Nelson</t>
  </si>
  <si>
    <t>E01425</t>
  </si>
  <si>
    <t>Anthony Rogers</t>
  </si>
  <si>
    <t>E03567</t>
  </si>
  <si>
    <t>Silas Chavez</t>
  </si>
  <si>
    <t>E00957</t>
  </si>
  <si>
    <t>Genesis Perry</t>
  </si>
  <si>
    <t>E04458</t>
  </si>
  <si>
    <t>Alexander Bryant</t>
  </si>
  <si>
    <t>E00521</t>
  </si>
  <si>
    <t>Lily Carter</t>
  </si>
  <si>
    <t>Network Architect</t>
  </si>
  <si>
    <t>E01533</t>
  </si>
  <si>
    <t>Avery Bailey</t>
  </si>
  <si>
    <t>E02855</t>
  </si>
  <si>
    <t>Piper Cheng</t>
  </si>
  <si>
    <t>E00816</t>
  </si>
  <si>
    <t>Skylar Watson</t>
  </si>
  <si>
    <t>E04888</t>
  </si>
  <si>
    <t>Elijah Henry</t>
  </si>
  <si>
    <t>E03907</t>
  </si>
  <si>
    <t>Camila Watson</t>
  </si>
  <si>
    <t>Lucas Thomas</t>
  </si>
  <si>
    <t>E00431</t>
  </si>
  <si>
    <t>Skylar Doan</t>
  </si>
  <si>
    <t>E01501</t>
  </si>
  <si>
    <t>Hudson Liu</t>
  </si>
  <si>
    <t>E01141</t>
  </si>
  <si>
    <t>Gianna Williams</t>
  </si>
  <si>
    <t>E02942</t>
  </si>
  <si>
    <t>Daniel Richardson</t>
  </si>
  <si>
    <t>E04130</t>
  </si>
  <si>
    <t>Elias Figueroa</t>
  </si>
  <si>
    <t>E02848</t>
  </si>
  <si>
    <t>Emma Brooks</t>
  </si>
  <si>
    <t>Sr. Account Representative</t>
  </si>
  <si>
    <t>E00085</t>
  </si>
  <si>
    <t>Isla Wong</t>
  </si>
  <si>
    <t>E03956</t>
  </si>
  <si>
    <t>E03506</t>
  </si>
  <si>
    <t>Jaxson Mai</t>
  </si>
  <si>
    <t>E00568</t>
  </si>
  <si>
    <t>Ava Garza</t>
  </si>
  <si>
    <t>E00535</t>
  </si>
  <si>
    <t>Nathan Mendez</t>
  </si>
  <si>
    <t>E04630</t>
  </si>
  <si>
    <t>Maria Griffin</t>
  </si>
  <si>
    <t>E00874</t>
  </si>
  <si>
    <t>Alexander Choi</t>
  </si>
  <si>
    <t>E00941</t>
  </si>
  <si>
    <t>Sophie Ali</t>
  </si>
  <si>
    <t>E03446</t>
  </si>
  <si>
    <t>Julian Ross</t>
  </si>
  <si>
    <t>E01361</t>
  </si>
  <si>
    <t>Emma Hill</t>
  </si>
  <si>
    <t>E03719</t>
  </si>
  <si>
    <t>Jack Brown</t>
  </si>
  <si>
    <t>E02489</t>
  </si>
  <si>
    <t>Ethan Clark</t>
  </si>
  <si>
    <t>E03189</t>
  </si>
  <si>
    <t>Asher Jackson</t>
  </si>
  <si>
    <t>E02791</t>
  </si>
  <si>
    <t>Aubrey Romero</t>
  </si>
  <si>
    <t>E02333</t>
  </si>
  <si>
    <t>Jaxson Wright</t>
  </si>
  <si>
    <t>Service Desk Analyst</t>
  </si>
  <si>
    <t>E00233</t>
  </si>
  <si>
    <t>Brooklyn Reyes</t>
  </si>
  <si>
    <t>E02639</t>
  </si>
  <si>
    <t>Hadley Parker</t>
  </si>
  <si>
    <t>E00697</t>
  </si>
  <si>
    <t>Jonathan Chavez</t>
  </si>
  <si>
    <t>E02183</t>
  </si>
  <si>
    <t>Sarah Ayala</t>
  </si>
  <si>
    <t>E00715</t>
  </si>
  <si>
    <t>Elijah Kang</t>
  </si>
  <si>
    <t>E04288</t>
  </si>
  <si>
    <t>Ella White</t>
  </si>
  <si>
    <t>E02421</t>
  </si>
  <si>
    <t>Jordan Truong</t>
  </si>
  <si>
    <t>E00523</t>
  </si>
  <si>
    <t>Daniel Jordan</t>
  </si>
  <si>
    <t>Network Administrator</t>
  </si>
  <si>
    <t>E03615</t>
  </si>
  <si>
    <t>Daniel Dixon</t>
  </si>
  <si>
    <t>E02121</t>
  </si>
  <si>
    <t>Levi Brown</t>
  </si>
  <si>
    <t>E01486</t>
  </si>
  <si>
    <t>Mason Cho</t>
  </si>
  <si>
    <t>E03027</t>
  </si>
  <si>
    <t>Elijah Watson</t>
  </si>
  <si>
    <t>E03689</t>
  </si>
  <si>
    <t>Wesley Gray</t>
  </si>
  <si>
    <t>E01286</t>
  </si>
  <si>
    <t>Mateo Mendez</t>
  </si>
  <si>
    <t>E00626</t>
  </si>
  <si>
    <t>Luna Simmons</t>
  </si>
  <si>
    <t>E04342</t>
  </si>
  <si>
    <t>Samantha Barnes</t>
  </si>
  <si>
    <t>E01291</t>
  </si>
  <si>
    <t>Thomas Aguilar</t>
  </si>
  <si>
    <t>E00917</t>
  </si>
  <si>
    <t>Skylar Bell</t>
  </si>
  <si>
    <t>E03864</t>
  </si>
  <si>
    <t>Ella Hunter</t>
  </si>
  <si>
    <t>E00488</t>
  </si>
  <si>
    <t>Emery Hunter</t>
  </si>
  <si>
    <t>E02227</t>
  </si>
  <si>
    <t>Sofia Parker</t>
  </si>
  <si>
    <t>E01970</t>
  </si>
  <si>
    <t>Vivian Barnes</t>
  </si>
  <si>
    <t>E02813</t>
  </si>
  <si>
    <t>Kai Chow</t>
  </si>
  <si>
    <t>E02031</t>
  </si>
  <si>
    <t>Melody Cooper</t>
  </si>
  <si>
    <t>E04871</t>
  </si>
  <si>
    <t>Liam Grant</t>
  </si>
  <si>
    <t>E01070</t>
  </si>
  <si>
    <t>Leonardo Martin</t>
  </si>
  <si>
    <t>E04359</t>
  </si>
  <si>
    <t>Greyson Lam</t>
  </si>
  <si>
    <t>E03268</t>
  </si>
  <si>
    <t>Emilia Rivera</t>
  </si>
  <si>
    <t>E04035</t>
  </si>
  <si>
    <t>Penelope Johnson</t>
  </si>
  <si>
    <t>E01221</t>
  </si>
  <si>
    <t>Eva Figueroa</t>
  </si>
  <si>
    <t>E00276</t>
  </si>
  <si>
    <t>Ezekiel Jordan</t>
  </si>
  <si>
    <t>E01263</t>
  </si>
  <si>
    <t>Adam Espinoza</t>
  </si>
  <si>
    <t>E03935</t>
  </si>
  <si>
    <t>Cora Jiang</t>
  </si>
  <si>
    <t>E00742</t>
  </si>
  <si>
    <t>Cooper Mitchell</t>
  </si>
  <si>
    <t>E01860</t>
  </si>
  <si>
    <t>Jack Edwards</t>
  </si>
  <si>
    <t>E02285</t>
  </si>
  <si>
    <t>Aria Xi</t>
  </si>
  <si>
    <t>E01921</t>
  </si>
  <si>
    <t>Sarah Daniels</t>
  </si>
  <si>
    <t>E00813</t>
  </si>
  <si>
    <t>Autumn Joseph</t>
  </si>
  <si>
    <t>E00870</t>
  </si>
  <si>
    <t>Evelyn Liang</t>
  </si>
  <si>
    <t>E00245</t>
  </si>
  <si>
    <t>Benjamin Delgado</t>
  </si>
  <si>
    <t>E00976</t>
  </si>
  <si>
    <t>Zoe Rodriguez</t>
  </si>
  <si>
    <t>E01807</t>
  </si>
  <si>
    <t>Cameron Evans</t>
  </si>
  <si>
    <t>E01412</t>
  </si>
  <si>
    <t>Eva Jenkins</t>
  </si>
  <si>
    <t>E04386</t>
  </si>
  <si>
    <t>Cameron Powell</t>
  </si>
  <si>
    <t>E01232</t>
  </si>
  <si>
    <t>Samantha Foster</t>
  </si>
  <si>
    <t>E04572</t>
  </si>
  <si>
    <t>Jade Li</t>
  </si>
  <si>
    <t>E02747</t>
  </si>
  <si>
    <t>Kinsley Acosta</t>
  </si>
  <si>
    <t>E01064</t>
  </si>
  <si>
    <t>Clara Kang</t>
  </si>
  <si>
    <t>E00178</t>
  </si>
  <si>
    <t>Harper Alexander</t>
  </si>
  <si>
    <t>E01091</t>
  </si>
  <si>
    <t>Carter Reed</t>
  </si>
  <si>
    <t>E01309</t>
  </si>
  <si>
    <t>Everleigh Jiang</t>
  </si>
  <si>
    <t>E02378</t>
  </si>
  <si>
    <t>Audrey Smith</t>
  </si>
  <si>
    <t>E04127</t>
  </si>
  <si>
    <t>Emery Acosta</t>
  </si>
  <si>
    <t>E02072</t>
  </si>
  <si>
    <t>Charles Robinson</t>
  </si>
  <si>
    <t>E00187</t>
  </si>
  <si>
    <t>Miles Mehta</t>
  </si>
  <si>
    <t>Ezra Simmons</t>
  </si>
  <si>
    <t>E00273</t>
  </si>
  <si>
    <t>David Owens</t>
  </si>
  <si>
    <t>Avery Yee</t>
  </si>
  <si>
    <t>E00825</t>
  </si>
  <si>
    <t>Anna Molina</t>
  </si>
  <si>
    <t>E04972</t>
  </si>
  <si>
    <t>Logan Bryant</t>
  </si>
  <si>
    <t>E03941</t>
  </si>
  <si>
    <t>Isla Han</t>
  </si>
  <si>
    <t>E02148</t>
  </si>
  <si>
    <t>Christopher Vega</t>
  </si>
  <si>
    <t>E04477</t>
  </si>
  <si>
    <t>Connor Grant</t>
  </si>
  <si>
    <t>E04348</t>
  </si>
  <si>
    <t>Natalia Owens</t>
  </si>
  <si>
    <t>E04222</t>
  </si>
  <si>
    <t>Quinn Xiong</t>
  </si>
  <si>
    <t>E04126</t>
  </si>
  <si>
    <t>Dominic Baker</t>
  </si>
  <si>
    <t>E01896</t>
  </si>
  <si>
    <t>Adam Nelson</t>
  </si>
  <si>
    <t>E03018</t>
  </si>
  <si>
    <t>Autumn Reed</t>
  </si>
  <si>
    <t>E03325</t>
  </si>
  <si>
    <t>Robert Edwards</t>
  </si>
  <si>
    <t>E01902</t>
  </si>
  <si>
    <t>Eleanor Li</t>
  </si>
  <si>
    <t>E01466</t>
  </si>
  <si>
    <t>Connor Vang</t>
  </si>
  <si>
    <t>E03474</t>
  </si>
  <si>
    <t>Violet Hall</t>
  </si>
  <si>
    <t>Solutions Architect</t>
  </si>
  <si>
    <t>E02744</t>
  </si>
  <si>
    <t>Dylan Padilla</t>
  </si>
  <si>
    <t>E00702</t>
  </si>
  <si>
    <t>Nathan Pham</t>
  </si>
  <si>
    <t>E03081</t>
  </si>
  <si>
    <t>Ayla Brown</t>
  </si>
  <si>
    <t>E01281</t>
  </si>
  <si>
    <t>Isaac Mitchell</t>
  </si>
  <si>
    <t>E01753</t>
  </si>
  <si>
    <t>Connor Fong</t>
  </si>
  <si>
    <t>E04072</t>
  </si>
  <si>
    <t>Emery Mitchell</t>
  </si>
  <si>
    <t>E00672</t>
  </si>
  <si>
    <t>Landon Luu</t>
  </si>
  <si>
    <t>E04419</t>
  </si>
  <si>
    <t>Sophia Ahmed</t>
  </si>
  <si>
    <t>E00467</t>
  </si>
  <si>
    <t>Sofia Dinh</t>
  </si>
  <si>
    <t>Piper Patterson</t>
  </si>
  <si>
    <t>E03292</t>
  </si>
  <si>
    <t>Cora Evans</t>
  </si>
  <si>
    <t>E04779</t>
  </si>
  <si>
    <t>Cameron Young</t>
  </si>
  <si>
    <t>E00501</t>
  </si>
  <si>
    <t>Melody Ho</t>
  </si>
  <si>
    <t>E01132</t>
  </si>
  <si>
    <t>Aiden Bryant</t>
  </si>
  <si>
    <t>E00556</t>
  </si>
  <si>
    <t>Grayson Walker</t>
  </si>
  <si>
    <t>E00311</t>
  </si>
  <si>
    <t>Scarlett Figueroa</t>
  </si>
  <si>
    <t>E04378</t>
  </si>
  <si>
    <t>E03251</t>
  </si>
  <si>
    <t>Ruby Medina</t>
  </si>
  <si>
    <t>E03908</t>
  </si>
  <si>
    <t>Miles Evans</t>
  </si>
  <si>
    <t>E01351</t>
  </si>
  <si>
    <t>Leo Owens</t>
  </si>
  <si>
    <t>E02681</t>
  </si>
  <si>
    <t>Caroline Owens</t>
  </si>
  <si>
    <t>E03807</t>
  </si>
  <si>
    <t>Kennedy Do</t>
  </si>
  <si>
    <t>E00422</t>
  </si>
  <si>
    <t>Jade Acosta</t>
  </si>
  <si>
    <t>E00265</t>
  </si>
  <si>
    <t>Mila Vasquez</t>
  </si>
  <si>
    <t>E04601</t>
  </si>
  <si>
    <t>Allison Ayala</t>
  </si>
  <si>
    <t>E02914</t>
  </si>
  <si>
    <t>Maria Wilson</t>
  </si>
  <si>
    <t>Everly Coleman</t>
  </si>
  <si>
    <t>E04290</t>
  </si>
  <si>
    <t>Hannah Gomez</t>
  </si>
  <si>
    <t>E03630</t>
  </si>
  <si>
    <t>Jacob Davis</t>
  </si>
  <si>
    <t>E03045</t>
  </si>
  <si>
    <t>Andrew Huynh</t>
  </si>
  <si>
    <t>E04877</t>
  </si>
  <si>
    <t>Samuel Vega</t>
  </si>
  <si>
    <t>E04590</t>
  </si>
  <si>
    <t>Isaac Sanders</t>
  </si>
  <si>
    <t>E01378</t>
  </si>
  <si>
    <t>Genesis Xiong</t>
  </si>
  <si>
    <t>E04224</t>
  </si>
  <si>
    <t>Lucas Ramos</t>
  </si>
  <si>
    <t>E03423</t>
  </si>
  <si>
    <t>Santiago f Gonzalez</t>
  </si>
  <si>
    <t>E01584</t>
  </si>
  <si>
    <t>Henry Zhu</t>
  </si>
  <si>
    <t>E00834</t>
  </si>
  <si>
    <t>Vivian Guzman</t>
  </si>
  <si>
    <t>E04571</t>
  </si>
  <si>
    <t>Hadley Contreras</t>
  </si>
  <si>
    <t>E00399</t>
  </si>
  <si>
    <t>Connor Walker</t>
  </si>
  <si>
    <t>E00836</t>
  </si>
  <si>
    <t>Addison Roberts</t>
  </si>
  <si>
    <t>E00360</t>
  </si>
  <si>
    <t>Dylan Thao</t>
  </si>
  <si>
    <t>E02861</t>
  </si>
  <si>
    <t>Daniel Perry</t>
  </si>
  <si>
    <t>E01357</t>
  </si>
  <si>
    <t>Paisley Hunter</t>
  </si>
  <si>
    <t>E04387</t>
  </si>
  <si>
    <t>Everleigh White</t>
  </si>
  <si>
    <t>E03591</t>
  </si>
  <si>
    <t>Piper Sun</t>
  </si>
  <si>
    <t>E03328</t>
  </si>
  <si>
    <t>Lucy Johnson</t>
  </si>
  <si>
    <t>E04937</t>
  </si>
  <si>
    <t>Ian Ngo</t>
  </si>
  <si>
    <t>E00515</t>
  </si>
  <si>
    <t>Joseph Vazquez</t>
  </si>
  <si>
    <t>E03255</t>
  </si>
  <si>
    <t>Jose Brown</t>
  </si>
  <si>
    <t>E01711</t>
  </si>
  <si>
    <t>Benjamin Ford</t>
  </si>
  <si>
    <t>Ivy Daniels</t>
  </si>
  <si>
    <t>E04749</t>
  </si>
  <si>
    <t>Caroline Phan</t>
  </si>
  <si>
    <t>E02023</t>
  </si>
  <si>
    <t>Maverick Mehta</t>
  </si>
  <si>
    <t>E03166</t>
  </si>
  <si>
    <t>Austin Edwards</t>
  </si>
  <si>
    <t>E02599</t>
  </si>
  <si>
    <t>Daniel Huang</t>
  </si>
  <si>
    <t>Mason Watson</t>
  </si>
  <si>
    <t>E02108</t>
  </si>
  <si>
    <t>Madeline Coleman</t>
  </si>
  <si>
    <t>E03685</t>
  </si>
  <si>
    <t>Silas Hunter</t>
  </si>
  <si>
    <t>E01089</t>
  </si>
  <si>
    <t>Nicholas Brooks</t>
  </si>
  <si>
    <t>E03988</t>
  </si>
  <si>
    <t>Dominic Thomas</t>
  </si>
  <si>
    <t>E00401</t>
  </si>
  <si>
    <t>Wesley Adams</t>
  </si>
  <si>
    <t>E02417</t>
  </si>
  <si>
    <t>Alice Young</t>
  </si>
  <si>
    <t>E00359</t>
  </si>
  <si>
    <t>Logan Carrillo</t>
  </si>
  <si>
    <t>E02044</t>
  </si>
  <si>
    <t>Caroline Alexander</t>
  </si>
  <si>
    <t>E01479</t>
  </si>
  <si>
    <t>Serenity Bailey</t>
  </si>
  <si>
    <t>IT Systems Architect</t>
  </si>
  <si>
    <t>E02769</t>
  </si>
  <si>
    <t>Eliza Adams</t>
  </si>
  <si>
    <t>E00553</t>
  </si>
  <si>
    <t>Isla Yoon</t>
  </si>
  <si>
    <t>E03540</t>
  </si>
  <si>
    <t>Emma Perry</t>
  </si>
  <si>
    <t>Riley Marquez</t>
  </si>
  <si>
    <t>Matthew Lim</t>
  </si>
  <si>
    <t>E01762</t>
  </si>
  <si>
    <t>Maya Ngo</t>
  </si>
  <si>
    <t>E04226</t>
  </si>
  <si>
    <t>Andrew Moore</t>
  </si>
  <si>
    <t>E04101</t>
  </si>
  <si>
    <t>Olivia Harris</t>
  </si>
  <si>
    <t>E01981</t>
  </si>
  <si>
    <t>Genesis Banks</t>
  </si>
  <si>
    <t>E02534</t>
  </si>
  <si>
    <t>Victoria Johnson</t>
  </si>
  <si>
    <t>E01238</t>
  </si>
  <si>
    <t>Eloise Griffin</t>
  </si>
  <si>
    <t>E01118</t>
  </si>
  <si>
    <t>Roman Yang</t>
  </si>
  <si>
    <t>E04308</t>
  </si>
  <si>
    <t>Kai Flores</t>
  </si>
  <si>
    <t>E02295</t>
  </si>
  <si>
    <t>Axel Jordan</t>
  </si>
  <si>
    <t>E04546</t>
  </si>
  <si>
    <t>Jade Hunter</t>
  </si>
  <si>
    <t>E04217</t>
  </si>
  <si>
    <t>Lydia Williams</t>
  </si>
  <si>
    <t>E04645</t>
  </si>
  <si>
    <t>Elias Ahmed</t>
  </si>
  <si>
    <t>E03880</t>
  </si>
  <si>
    <t>Samantha Woods</t>
  </si>
  <si>
    <t>E04517</t>
  </si>
  <si>
    <t>Amelia Choi</t>
  </si>
  <si>
    <t>E04639</t>
  </si>
  <si>
    <t>Luna Taylor</t>
  </si>
  <si>
    <t>E00465</t>
  </si>
  <si>
    <t>Dominic Parker</t>
  </si>
  <si>
    <t>E04927</t>
  </si>
  <si>
    <t>Ezekiel Bryant</t>
  </si>
  <si>
    <t>E03799</t>
  </si>
  <si>
    <t>Natalie Hwang</t>
  </si>
  <si>
    <t>E02633</t>
  </si>
  <si>
    <t>Allison Roberts</t>
  </si>
  <si>
    <t>E02965</t>
  </si>
  <si>
    <t>Andrew Do</t>
  </si>
  <si>
    <t>E04345</t>
  </si>
  <si>
    <t>Eliana Grant</t>
  </si>
  <si>
    <t>Gabriella Johnson</t>
  </si>
  <si>
    <t>E02943</t>
  </si>
  <si>
    <t>Bella Lopez</t>
  </si>
  <si>
    <t>E03461</t>
  </si>
  <si>
    <t>Nathan Lau</t>
  </si>
  <si>
    <t>E03490</t>
  </si>
  <si>
    <t>Henry Campos</t>
  </si>
  <si>
    <t>E04466</t>
  </si>
  <si>
    <t>Connor Bell</t>
  </si>
  <si>
    <t>E03226</t>
  </si>
  <si>
    <t>Angel Stewart</t>
  </si>
  <si>
    <t>E04607</t>
  </si>
  <si>
    <t>Landon Brown</t>
  </si>
  <si>
    <t>E02190</t>
  </si>
  <si>
    <t>Gabriel Carter</t>
  </si>
  <si>
    <t>E00747</t>
  </si>
  <si>
    <t>Leilani Baker</t>
  </si>
  <si>
    <t>E01416</t>
  </si>
  <si>
    <t>Hudson Thompson</t>
  </si>
  <si>
    <t>E01524</t>
  </si>
  <si>
    <t>Ian Miller</t>
  </si>
  <si>
    <t>E02801</t>
  </si>
  <si>
    <t>Santiago f Brooks</t>
  </si>
  <si>
    <t>E01952</t>
  </si>
  <si>
    <t>Everett Lee</t>
  </si>
  <si>
    <t>E00116</t>
  </si>
  <si>
    <t>Madelyn Mehta</t>
  </si>
  <si>
    <t>E00624</t>
  </si>
  <si>
    <t>William Watson</t>
  </si>
  <si>
    <t>E00218</t>
  </si>
  <si>
    <t>David Desai</t>
  </si>
  <si>
    <t>Grayson Brown</t>
  </si>
  <si>
    <t>E04925</t>
  </si>
  <si>
    <t>Athena Jordan</t>
  </si>
  <si>
    <t>E00403</t>
  </si>
  <si>
    <t>Liliana Soto</t>
  </si>
  <si>
    <t>Lincoln Reyes</t>
  </si>
  <si>
    <t>E04358</t>
  </si>
  <si>
    <t>Grayson Soto</t>
  </si>
  <si>
    <t>E04662</t>
  </si>
  <si>
    <t>Julia Morris</t>
  </si>
  <si>
    <t>E01496</t>
  </si>
  <si>
    <t>Ava Ortiz</t>
  </si>
  <si>
    <t>E03971</t>
  </si>
  <si>
    <t>Lillian Chen</t>
  </si>
  <si>
    <t>E03616</t>
  </si>
  <si>
    <t>Josiah Lewis</t>
  </si>
  <si>
    <t>E00153</t>
  </si>
  <si>
    <t>Claire Jones</t>
  </si>
  <si>
    <t>E02960</t>
  </si>
  <si>
    <t>Nova Hill</t>
  </si>
  <si>
    <t>E02140</t>
  </si>
  <si>
    <t>Naomi Zhao</t>
  </si>
  <si>
    <t>E03881</t>
  </si>
  <si>
    <t>Andrew Reed</t>
  </si>
  <si>
    <t>E02604</t>
  </si>
  <si>
    <t>Brooklyn Collins</t>
  </si>
  <si>
    <t>E00864</t>
  </si>
  <si>
    <t>Samantha Aguilar</t>
  </si>
  <si>
    <t>E03223</t>
  </si>
  <si>
    <t>Ethan Joseph</t>
  </si>
  <si>
    <t>E00364</t>
  </si>
  <si>
    <t>Matthew Howard</t>
  </si>
  <si>
    <t>Genesis Hunter</t>
  </si>
  <si>
    <t>E03371</t>
  </si>
  <si>
    <t>Jack Alexander</t>
  </si>
  <si>
    <t>E02531</t>
  </si>
  <si>
    <t>Jameson Foster</t>
  </si>
  <si>
    <t>E02468</t>
  </si>
  <si>
    <t>Ella Huang</t>
  </si>
  <si>
    <t>Liam Jordan</t>
  </si>
  <si>
    <t>E03697</t>
  </si>
  <si>
    <t>Isaac Woods</t>
  </si>
  <si>
    <t>E00593</t>
  </si>
  <si>
    <t>Luke Wilson</t>
  </si>
  <si>
    <t>E01103</t>
  </si>
  <si>
    <t>Lyla Alvarez</t>
  </si>
  <si>
    <t>E01958</t>
  </si>
  <si>
    <t>Angel Lin</t>
  </si>
  <si>
    <t>E01870</t>
  </si>
  <si>
    <t>Easton Moore</t>
  </si>
  <si>
    <t>E01167</t>
  </si>
  <si>
    <t>Kinsley Collins</t>
  </si>
  <si>
    <t>E00099</t>
  </si>
  <si>
    <t>Brooklyn Salazar</t>
  </si>
  <si>
    <t>E00044</t>
  </si>
  <si>
    <t>Scarlett Jenkins</t>
  </si>
  <si>
    <t>E00711</t>
  </si>
  <si>
    <t>Melody Chin</t>
  </si>
  <si>
    <t>E04795</t>
  </si>
  <si>
    <t>Eloise Alexander</t>
  </si>
  <si>
    <t>E03912</t>
  </si>
  <si>
    <t>Carter Turner</t>
  </si>
  <si>
    <t>E04756</t>
  </si>
  <si>
    <t>Aiden Le</t>
  </si>
  <si>
    <t>E03305</t>
  </si>
  <si>
    <t>Hannah King</t>
  </si>
  <si>
    <t>E00703</t>
  </si>
  <si>
    <t>Wesley Dominguez</t>
  </si>
  <si>
    <t>E00103</t>
  </si>
  <si>
    <t>Nora Park</t>
  </si>
  <si>
    <t>Ella Jenkins</t>
  </si>
  <si>
    <t>E02179</t>
  </si>
  <si>
    <t>Peyton Owens</t>
  </si>
  <si>
    <t>E04242</t>
  </si>
  <si>
    <t>Alice Lopez</t>
  </si>
  <si>
    <t>E03065</t>
  </si>
  <si>
    <t>Ezra Ortiz</t>
  </si>
  <si>
    <t>E03097</t>
  </si>
  <si>
    <t>Brooks Stewart</t>
  </si>
  <si>
    <t>E02088</t>
  </si>
  <si>
    <t>Skylar Ayala</t>
  </si>
  <si>
    <t>E03980</t>
  </si>
  <si>
    <t>Lydia Huynh</t>
  </si>
  <si>
    <t>E00824</t>
  </si>
  <si>
    <t>Everleigh Adams</t>
  </si>
  <si>
    <t>Layla Salazar</t>
  </si>
  <si>
    <t>E03113</t>
  </si>
  <si>
    <t>Willow Chen</t>
  </si>
  <si>
    <t>E01488</t>
  </si>
  <si>
    <t>Penelope Griffin</t>
  </si>
  <si>
    <t>E01787</t>
  </si>
  <si>
    <t>Lillian Romero</t>
  </si>
  <si>
    <t>E03550</t>
  </si>
  <si>
    <t>Stella Wu</t>
  </si>
  <si>
    <t>E01052</t>
  </si>
  <si>
    <t>Parker Vang</t>
  </si>
  <si>
    <t>E04799</t>
  </si>
  <si>
    <t>Mila Roberts</t>
  </si>
  <si>
    <t>E04128</t>
  </si>
  <si>
    <t>Jacob Doan</t>
  </si>
  <si>
    <t>E00013</t>
  </si>
  <si>
    <t>Raelynn Ma</t>
  </si>
  <si>
    <t>E03114</t>
  </si>
  <si>
    <t>Jameson Juarez</t>
  </si>
  <si>
    <t>E04004</t>
  </si>
  <si>
    <t>Everleigh Shah</t>
  </si>
  <si>
    <t>E04472</t>
  </si>
  <si>
    <t>Alexander Foster</t>
  </si>
  <si>
    <t>E00161</t>
  </si>
  <si>
    <t>Ryan Ha</t>
  </si>
  <si>
    <t>E04417</t>
  </si>
  <si>
    <t>Chloe Salazar</t>
  </si>
  <si>
    <t>E04536</t>
  </si>
  <si>
    <t>Layla Scott</t>
  </si>
  <si>
    <t>E02857</t>
  </si>
  <si>
    <t>Mason Jimenez</t>
  </si>
  <si>
    <t>E02856</t>
  </si>
  <si>
    <t>Amelia Kaur</t>
  </si>
  <si>
    <t>E00319</t>
  </si>
  <si>
    <t>Ezra Wilson</t>
  </si>
  <si>
    <t>E01090</t>
  </si>
  <si>
    <t>Jacob Cheng</t>
  </si>
  <si>
    <t>E04323</t>
  </si>
  <si>
    <t>Melody Valdez</t>
  </si>
  <si>
    <t>E02687</t>
  </si>
  <si>
    <t>Caroline Nelson</t>
  </si>
  <si>
    <t>E02748</t>
  </si>
  <si>
    <t>Genesis Zhu</t>
  </si>
  <si>
    <t>E01995</t>
  </si>
  <si>
    <t>Jonathan Ho</t>
  </si>
  <si>
    <t>E01714</t>
  </si>
  <si>
    <t>Savannah Park</t>
  </si>
  <si>
    <t>E04491</t>
  </si>
  <si>
    <t>Nathan Chan</t>
  </si>
  <si>
    <t>E01076</t>
  </si>
  <si>
    <t>Sofia Vu</t>
  </si>
  <si>
    <t>Ruby Choi</t>
  </si>
  <si>
    <t>E02843</t>
  </si>
  <si>
    <t>Lily Pena</t>
  </si>
  <si>
    <t>E03758</t>
  </si>
  <si>
    <t>Liam Zhang</t>
  </si>
  <si>
    <t>E00638</t>
  </si>
  <si>
    <t>David Simmons</t>
  </si>
  <si>
    <t>E03571</t>
  </si>
  <si>
    <t>Lincoln Henderson</t>
  </si>
  <si>
    <t>E01820</t>
  </si>
  <si>
    <t>Nathan Miller</t>
  </si>
  <si>
    <t>E02706</t>
  </si>
  <si>
    <t>Lucy Figueroa</t>
  </si>
  <si>
    <t>E02478</t>
  </si>
  <si>
    <t>Alexander Morris</t>
  </si>
  <si>
    <t>E04170</t>
  </si>
  <si>
    <t>Grayson Chin</t>
  </si>
  <si>
    <t>E00929</t>
  </si>
  <si>
    <t>Allison Espinoza</t>
  </si>
  <si>
    <t>Jameson Martin</t>
  </si>
  <si>
    <t>Valentina Davis</t>
  </si>
  <si>
    <t>E04938</t>
  </si>
  <si>
    <t>Brooklyn Daniels</t>
  </si>
  <si>
    <t>Everleigh Simmons</t>
  </si>
  <si>
    <t>E03947</t>
  </si>
  <si>
    <t>Logan Soto</t>
  </si>
  <si>
    <t>E04535</t>
  </si>
  <si>
    <t>Charlotte Vo</t>
  </si>
  <si>
    <t>E00380</t>
  </si>
  <si>
    <t>Alice Thompson</t>
  </si>
  <si>
    <t>E02628</t>
  </si>
  <si>
    <t>Nora Nelson</t>
  </si>
  <si>
    <t>E03578</t>
  </si>
  <si>
    <t>Maverick Li</t>
  </si>
  <si>
    <t>E03563</t>
  </si>
  <si>
    <t>Ian Barnes</t>
  </si>
  <si>
    <t>E02781</t>
  </si>
  <si>
    <t>Athena Vu</t>
  </si>
  <si>
    <t>E04739</t>
  </si>
  <si>
    <t>Ruby Washington</t>
  </si>
  <si>
    <t>E02665</t>
  </si>
  <si>
    <t>Bella Butler</t>
  </si>
  <si>
    <t>E04132</t>
  </si>
  <si>
    <t>Kinsley Henry</t>
  </si>
  <si>
    <t>Everett Khan</t>
  </si>
  <si>
    <t>E02012</t>
  </si>
  <si>
    <t>Anna Han</t>
  </si>
  <si>
    <t>E03750</t>
  </si>
  <si>
    <t>Jordan Cho</t>
  </si>
  <si>
    <t>E00605</t>
  </si>
  <si>
    <t>Nova Williams</t>
  </si>
  <si>
    <t>E04641</t>
  </si>
  <si>
    <t>Scarlett Hill</t>
  </si>
  <si>
    <t>E01019</t>
  </si>
  <si>
    <t>Dominic Scott</t>
  </si>
  <si>
    <t>E01519</t>
  </si>
  <si>
    <t>Anthony Marquez</t>
  </si>
  <si>
    <t>E03694</t>
  </si>
  <si>
    <t>Elena Patterson</t>
  </si>
  <si>
    <t>E01123</t>
  </si>
  <si>
    <t>Madison Nelson</t>
  </si>
  <si>
    <t>E01366</t>
  </si>
  <si>
    <t>William Walker</t>
  </si>
  <si>
    <t>E04005</t>
  </si>
  <si>
    <t>Lincoln Wong</t>
  </si>
  <si>
    <t>E04018</t>
  </si>
  <si>
    <t>Emery Ford</t>
  </si>
  <si>
    <t>E01591</t>
  </si>
  <si>
    <t>Paisley Trinh</t>
  </si>
  <si>
    <t>E04940</t>
  </si>
  <si>
    <t>Hudson Williams</t>
  </si>
  <si>
    <t>E03870</t>
  </si>
  <si>
    <t>Madeline Allen</t>
  </si>
  <si>
    <t>E01927</t>
  </si>
  <si>
    <t>Charles Moore</t>
  </si>
  <si>
    <t>E03984</t>
  </si>
  <si>
    <t>Hailey Foster</t>
  </si>
  <si>
    <t>E00446</t>
  </si>
  <si>
    <t>Hudson Hill</t>
  </si>
  <si>
    <t>E02825</t>
  </si>
  <si>
    <t>Wyatt Li</t>
  </si>
  <si>
    <t>E04174</t>
  </si>
  <si>
    <t>Maverick Henry</t>
  </si>
  <si>
    <t>E01899</t>
  </si>
  <si>
    <t>Xavier Jackson</t>
  </si>
  <si>
    <t>E02562</t>
  </si>
  <si>
    <t>Christian Medina</t>
  </si>
  <si>
    <t>E01006</t>
  </si>
  <si>
    <t>Autumn Leung</t>
  </si>
  <si>
    <t>E02903</t>
  </si>
  <si>
    <t>Robert Vazquez</t>
  </si>
  <si>
    <t>E03642</t>
  </si>
  <si>
    <t>Aria Roberts</t>
  </si>
  <si>
    <t>E02884</t>
  </si>
  <si>
    <t>Axel Johnson</t>
  </si>
  <si>
    <t>E04720</t>
  </si>
  <si>
    <t>Christopher Chung</t>
  </si>
  <si>
    <t>E01985</t>
  </si>
  <si>
    <t>Eliana Turner</t>
  </si>
  <si>
    <t>E02415</t>
  </si>
  <si>
    <t>Penelope Gonzalez</t>
  </si>
  <si>
    <t>E02877</t>
  </si>
  <si>
    <t>Mila Allen</t>
  </si>
  <si>
    <t>E00091</t>
  </si>
  <si>
    <t>Emilia Chu</t>
  </si>
  <si>
    <t>E02563</t>
  </si>
  <si>
    <t>Emily Clark</t>
  </si>
  <si>
    <t>E04221</t>
  </si>
  <si>
    <t>Roman King</t>
  </si>
  <si>
    <t>E04887</t>
  </si>
  <si>
    <t>Emery Do</t>
  </si>
  <si>
    <t>E03170</t>
  </si>
  <si>
    <t>Autumn Thao</t>
  </si>
  <si>
    <t>E01636</t>
  </si>
  <si>
    <t>Naomi Coleman</t>
  </si>
  <si>
    <t>E01363</t>
  </si>
  <si>
    <t>Ayla Daniels</t>
  </si>
  <si>
    <t>E02249</t>
  </si>
  <si>
    <t>Allison Daniels</t>
  </si>
  <si>
    <t>E02987</t>
  </si>
  <si>
    <t>Mateo Harris</t>
  </si>
  <si>
    <t>E03655</t>
  </si>
  <si>
    <t>Samantha Rogers</t>
  </si>
  <si>
    <t>E04048</t>
  </si>
  <si>
    <t>Julian Lee</t>
  </si>
  <si>
    <t>E03626</t>
  </si>
  <si>
    <t>Nicholas Avila</t>
  </si>
  <si>
    <t>Hailey Watson</t>
  </si>
  <si>
    <t>E02920</t>
  </si>
  <si>
    <t>Willow Woods</t>
  </si>
  <si>
    <t>E03220</t>
  </si>
  <si>
    <t>Alexander Gonzales</t>
  </si>
  <si>
    <t>E03968</t>
  </si>
  <si>
    <t>Joshua Chin</t>
  </si>
  <si>
    <t>E04299</t>
  </si>
  <si>
    <t>Paisley Hall</t>
  </si>
  <si>
    <t>E01150</t>
  </si>
  <si>
    <t>Allison Leung</t>
  </si>
  <si>
    <t>E03774</t>
  </si>
  <si>
    <t>Hannah Mejia</t>
  </si>
  <si>
    <t>E01877</t>
  </si>
  <si>
    <t>Abigail Garza</t>
  </si>
  <si>
    <t>E00440</t>
  </si>
  <si>
    <t>Adeline Thao</t>
  </si>
  <si>
    <t>E00145</t>
  </si>
  <si>
    <t>Kinsley Dixon</t>
  </si>
  <si>
    <t>E04150</t>
  </si>
  <si>
    <t>Natalia Vu</t>
  </si>
  <si>
    <t>E04247</t>
  </si>
  <si>
    <t>Camila Evans</t>
  </si>
  <si>
    <t>E02613</t>
  </si>
  <si>
    <t>Everly Lai</t>
  </si>
  <si>
    <t>E03648</t>
  </si>
  <si>
    <t>Vivian Hunter</t>
  </si>
  <si>
    <t>E03981</t>
  </si>
  <si>
    <t>Eliana Li</t>
  </si>
  <si>
    <t>E03262</t>
  </si>
  <si>
    <t>Logan Mitchell</t>
  </si>
  <si>
    <t>E02716</t>
  </si>
  <si>
    <t>Dominic Dinh</t>
  </si>
  <si>
    <t>Lucas Daniels</t>
  </si>
  <si>
    <t>E04123</t>
  </si>
  <si>
    <t>Andrew Holmes</t>
  </si>
  <si>
    <t>E03471</t>
  </si>
  <si>
    <t>Julia Sandoval</t>
  </si>
  <si>
    <t>E01966</t>
  </si>
  <si>
    <t>Thomas Williams</t>
  </si>
  <si>
    <t>Eli Reed</t>
  </si>
  <si>
    <t>E04766</t>
  </si>
  <si>
    <t>Lyla Yoon</t>
  </si>
  <si>
    <t>E01465</t>
  </si>
  <si>
    <t>Hannah White</t>
  </si>
  <si>
    <t>E04088</t>
  </si>
  <si>
    <t>Ezra Liang</t>
  </si>
  <si>
    <t>E03227</t>
  </si>
  <si>
    <t>Eli Richardson</t>
  </si>
  <si>
    <t>E00607</t>
  </si>
  <si>
    <t>Jameson Allen</t>
  </si>
  <si>
    <t>E02258</t>
  </si>
  <si>
    <t>Eliza Chen</t>
  </si>
  <si>
    <t>E03681</t>
  </si>
  <si>
    <t>Lyla Chen</t>
  </si>
  <si>
    <t>E02298</t>
  </si>
  <si>
    <t>Emily Doan</t>
  </si>
  <si>
    <t>E02440</t>
  </si>
  <si>
    <t>Grayson Turner</t>
  </si>
  <si>
    <t>E03579</t>
  </si>
  <si>
    <t>Robert Zhang</t>
  </si>
  <si>
    <t>Claire Adams</t>
  </si>
  <si>
    <t>E00810</t>
  </si>
  <si>
    <t>Hunter Nunez</t>
  </si>
  <si>
    <t>E02798</t>
  </si>
  <si>
    <t>Charles Henderson</t>
  </si>
  <si>
    <t>E04542</t>
  </si>
  <si>
    <t>Camila Cortez</t>
  </si>
  <si>
    <t>E02818</t>
  </si>
  <si>
    <t>Aaron Garza</t>
  </si>
  <si>
    <t>E02907</t>
  </si>
  <si>
    <t>Jose Singh</t>
  </si>
  <si>
    <t>E00023</t>
  </si>
  <si>
    <t>Gabriel Joseph</t>
  </si>
  <si>
    <t>E01429</t>
  </si>
  <si>
    <t>Dylan Wilson</t>
  </si>
  <si>
    <t>Samuel Bailey</t>
  </si>
  <si>
    <t>Benjamin Ramirez</t>
  </si>
  <si>
    <t>E03834</t>
  </si>
  <si>
    <t>Anthony Carter</t>
  </si>
  <si>
    <t>E02923</t>
  </si>
  <si>
    <t>Ethan Tang</t>
  </si>
  <si>
    <t>E02642</t>
  </si>
  <si>
    <t>Sebastian Rogers</t>
  </si>
  <si>
    <t>E00981</t>
  </si>
  <si>
    <t>Miles Thao</t>
  </si>
  <si>
    <t>E04547</t>
  </si>
  <si>
    <t>Avery Grant</t>
  </si>
  <si>
    <t>E04484</t>
  </si>
  <si>
    <t>Vivian Thao</t>
  </si>
  <si>
    <t>E01209</t>
  </si>
  <si>
    <t>Jayden Williams</t>
  </si>
  <si>
    <t>E02024</t>
  </si>
  <si>
    <t>Amelia Bell</t>
  </si>
  <si>
    <t>E02427</t>
  </si>
  <si>
    <t>Addison Mehta</t>
  </si>
  <si>
    <t>Alexander Jackson</t>
  </si>
  <si>
    <t>E03248</t>
  </si>
  <si>
    <t>Lyla Stewart</t>
  </si>
  <si>
    <t>E04444</t>
  </si>
  <si>
    <t>Brooklyn Ruiz</t>
  </si>
  <si>
    <t>E02307</t>
  </si>
  <si>
    <t>Skylar Evans</t>
  </si>
  <si>
    <t>E02375</t>
  </si>
  <si>
    <t>Lincoln Huynh</t>
  </si>
  <si>
    <t>E02276</t>
  </si>
  <si>
    <t>Hazel Griffin</t>
  </si>
  <si>
    <t>E00503</t>
  </si>
  <si>
    <t>Leah Patterson</t>
  </si>
  <si>
    <t>E00676</t>
  </si>
  <si>
    <t>Isaac Yoon</t>
  </si>
  <si>
    <t>E02005</t>
  </si>
  <si>
    <t>Isabella Bui</t>
  </si>
  <si>
    <t>E00749</t>
  </si>
  <si>
    <t>Valentina Moua</t>
  </si>
  <si>
    <t>E01413</t>
  </si>
  <si>
    <t>E03928</t>
  </si>
  <si>
    <t>Miles Dang</t>
  </si>
  <si>
    <t>E04109</t>
  </si>
  <si>
    <t>Leah Bryant</t>
  </si>
  <si>
    <t>E03994</t>
  </si>
  <si>
    <t>Henry Jung</t>
  </si>
  <si>
    <t>E00639</t>
  </si>
  <si>
    <t>Benjamin Mai</t>
  </si>
  <si>
    <t>E00608</t>
  </si>
  <si>
    <t>E02732</t>
  </si>
  <si>
    <t>Alice Tran</t>
  </si>
  <si>
    <t>Liam Sanders</t>
  </si>
  <si>
    <t>E00412</t>
  </si>
  <si>
    <t>Ezra Banks</t>
  </si>
  <si>
    <t>E01844</t>
  </si>
  <si>
    <t>Jayden Kang</t>
  </si>
  <si>
    <t>E00667</t>
  </si>
  <si>
    <t>Skylar Shah</t>
  </si>
  <si>
    <t>E00287</t>
  </si>
  <si>
    <t>Luca Nelson</t>
  </si>
  <si>
    <t>E02235</t>
  </si>
  <si>
    <t>Riley Ramirez</t>
  </si>
  <si>
    <t>Kayden Jordan</t>
  </si>
  <si>
    <t>E01188</t>
  </si>
  <si>
    <t>Alexander James</t>
  </si>
  <si>
    <t>E03289</t>
  </si>
  <si>
    <t>Christopher Lam</t>
  </si>
  <si>
    <t>E01947</t>
  </si>
  <si>
    <t>Sophie Owens</t>
  </si>
  <si>
    <t>E04249</t>
  </si>
  <si>
    <t>Hadley Dang</t>
  </si>
  <si>
    <t>Ethan Mehta</t>
  </si>
  <si>
    <t>Madison Her</t>
  </si>
  <si>
    <t>E04363</t>
  </si>
  <si>
    <t>Savannah Singh</t>
  </si>
  <si>
    <t>E04920</t>
  </si>
  <si>
    <t>Nevaeh Hsu</t>
  </si>
  <si>
    <t>E03866</t>
  </si>
  <si>
    <t>Jordan Zhu</t>
  </si>
  <si>
    <t>E04095</t>
  </si>
  <si>
    <t>Sadie Patterson</t>
  </si>
  <si>
    <t>E04079</t>
  </si>
  <si>
    <t>Christopher Butler</t>
  </si>
  <si>
    <t>E02259</t>
  </si>
  <si>
    <t>Emily Lau</t>
  </si>
  <si>
    <t>Sophie Oh</t>
  </si>
  <si>
    <t>E01834</t>
  </si>
  <si>
    <t>Chloe Allen</t>
  </si>
  <si>
    <t>E03124</t>
  </si>
  <si>
    <t>Caleb Nelson</t>
  </si>
  <si>
    <t>E01898</t>
  </si>
  <si>
    <t>Oliver Moua</t>
  </si>
  <si>
    <t>E03910</t>
  </si>
  <si>
    <t>Nova Hsu</t>
  </si>
  <si>
    <t>E01832</t>
  </si>
  <si>
    <t>Ezra Singh</t>
  </si>
  <si>
    <t>E02391</t>
  </si>
  <si>
    <t>Piper Ramos</t>
  </si>
  <si>
    <t>E04697</t>
  </si>
  <si>
    <t>Eleanor Williams</t>
  </si>
  <si>
    <t>E00371</t>
  </si>
  <si>
    <t>Melody Grant</t>
  </si>
  <si>
    <t>E02992</t>
  </si>
  <si>
    <t>Paisley Sanders</t>
  </si>
  <si>
    <t>E04369</t>
  </si>
  <si>
    <t>Santiago f Gray</t>
  </si>
  <si>
    <t>E00592</t>
  </si>
  <si>
    <t>Josephine Richardson</t>
  </si>
  <si>
    <t>E03532</t>
  </si>
  <si>
    <t>Jaxson Santiago</t>
  </si>
  <si>
    <t>E00863</t>
  </si>
  <si>
    <t>Lincoln Ramos</t>
  </si>
  <si>
    <t>E03310</t>
  </si>
  <si>
    <t>Dylan Campbell</t>
  </si>
  <si>
    <t>E01883</t>
  </si>
  <si>
    <t>Olivia Gray</t>
  </si>
  <si>
    <t>E00369</t>
  </si>
  <si>
    <t>Genesis Woods</t>
  </si>
  <si>
    <t>E03278</t>
  </si>
  <si>
    <t>Nevaeh James</t>
  </si>
  <si>
    <t>E02492</t>
  </si>
  <si>
    <t>Parker Sandoval</t>
  </si>
  <si>
    <t>E03055</t>
  </si>
  <si>
    <t>Austin Rojas</t>
  </si>
  <si>
    <t>E00717</t>
  </si>
  <si>
    <t>Axel Santos</t>
  </si>
  <si>
    <t>E04637</t>
  </si>
  <si>
    <t>Samuel Song</t>
  </si>
  <si>
    <t>E00340</t>
  </si>
  <si>
    <t>Eliana Allen</t>
  </si>
  <si>
    <t>E04751</t>
  </si>
  <si>
    <t>Grayson James</t>
  </si>
  <si>
    <t>E01111</t>
  </si>
  <si>
    <t>Santiago f Moua</t>
  </si>
  <si>
    <t>E03149</t>
  </si>
  <si>
    <t>Layla Collins</t>
  </si>
  <si>
    <t>E00952</t>
  </si>
  <si>
    <t>Jaxon Powell</t>
  </si>
  <si>
    <t>E04380</t>
  </si>
  <si>
    <t>Naomi Washington</t>
  </si>
  <si>
    <t>Ryan Holmes</t>
  </si>
  <si>
    <t>E04994</t>
  </si>
  <si>
    <t>Bella Holmes</t>
  </si>
  <si>
    <t>E03595</t>
  </si>
  <si>
    <t>Christopher Howard</t>
  </si>
  <si>
    <t>E04464</t>
  </si>
  <si>
    <t>Cooper Yoon</t>
  </si>
  <si>
    <t>E02135</t>
  </si>
  <si>
    <t>John Delgado</t>
  </si>
  <si>
    <t>E01684</t>
  </si>
  <si>
    <t>Jaxson Liang</t>
  </si>
  <si>
    <t>E03362</t>
  </si>
  <si>
    <t>Lily Henderson</t>
  </si>
  <si>
    <t>E01108</t>
  </si>
  <si>
    <t>Hannah Martinez</t>
  </si>
  <si>
    <t>E02217</t>
  </si>
  <si>
    <t>William Phillips</t>
  </si>
  <si>
    <t>E03795</t>
  </si>
  <si>
    <t>Hazel Young</t>
  </si>
  <si>
    <t>E01582</t>
  </si>
  <si>
    <t>Elijah Coleman</t>
  </si>
  <si>
    <t>E04872</t>
  </si>
  <si>
    <t>Isaac Stewart</t>
  </si>
  <si>
    <t>E01337</t>
  </si>
  <si>
    <t>Andrew Coleman</t>
  </si>
  <si>
    <t>E03637</t>
  </si>
  <si>
    <t>Landon Thao</t>
  </si>
  <si>
    <t>E03455</t>
  </si>
  <si>
    <t>Hadley Ford</t>
  </si>
  <si>
    <t>E03354</t>
  </si>
  <si>
    <t>Austin Brown</t>
  </si>
  <si>
    <t>E02274</t>
  </si>
  <si>
    <t>Isabella Bailey</t>
  </si>
  <si>
    <t>E00480</t>
  </si>
  <si>
    <t>Hadley Yee</t>
  </si>
  <si>
    <t>E00203</t>
  </si>
  <si>
    <t>Julia Doan</t>
  </si>
  <si>
    <t>E00647</t>
  </si>
  <si>
    <t>Dylan Ali</t>
  </si>
  <si>
    <t>E03296</t>
  </si>
  <si>
    <t>Eloise Trinh</t>
  </si>
  <si>
    <t>Emily Gupta</t>
  </si>
  <si>
    <t>E02522</t>
  </si>
  <si>
    <t>Silas Rivera</t>
  </si>
  <si>
    <t>E00459</t>
  </si>
  <si>
    <t>Jackson Jordan</t>
  </si>
  <si>
    <t>E03007</t>
  </si>
  <si>
    <t>Isaac Joseph</t>
  </si>
  <si>
    <t>Leilani Thao</t>
  </si>
  <si>
    <t>E03863</t>
  </si>
  <si>
    <t>Madeline Watson</t>
  </si>
  <si>
    <t>E02710</t>
  </si>
  <si>
    <t>Silas Huang</t>
  </si>
  <si>
    <t>E01895</t>
  </si>
  <si>
    <t>Peyton Walker</t>
  </si>
  <si>
    <t>E01339</t>
  </si>
  <si>
    <t>Jeremiah Hernandez</t>
  </si>
  <si>
    <t>E02938</t>
  </si>
  <si>
    <t>Jace Washington</t>
  </si>
  <si>
    <t>E03379</t>
  </si>
  <si>
    <t>Landon Kim</t>
  </si>
  <si>
    <t>E02153</t>
  </si>
  <si>
    <t>Peyton Vasquez</t>
  </si>
  <si>
    <t>E00994</t>
  </si>
  <si>
    <t>Charlotte Baker</t>
  </si>
  <si>
    <t>E00869</t>
  </si>
  <si>
    <t>Nova Lin</t>
  </si>
  <si>
    <t>E00538</t>
  </si>
  <si>
    <t>Caleb Xiong</t>
  </si>
  <si>
    <t>E01415</t>
  </si>
  <si>
    <t>Henry Green</t>
  </si>
  <si>
    <t>Madelyn Chan</t>
  </si>
  <si>
    <t>E00225</t>
  </si>
  <si>
    <t>Angel Delgado</t>
  </si>
  <si>
    <t>E04978</t>
  </si>
  <si>
    <t>Peyton Harris</t>
  </si>
  <si>
    <t>E00880</t>
  </si>
  <si>
    <t>Grace Carter</t>
  </si>
  <si>
    <t>E04335</t>
  </si>
  <si>
    <t>Parker Allen</t>
  </si>
  <si>
    <t>E04089</t>
  </si>
  <si>
    <t>Sebastian Fong</t>
  </si>
  <si>
    <t>E02059</t>
  </si>
  <si>
    <t>Roman Munoz</t>
  </si>
  <si>
    <t>E03894</t>
  </si>
  <si>
    <t>Charlotte Chang</t>
  </si>
  <si>
    <t>E03106</t>
  </si>
  <si>
    <t>Xavier Davis</t>
  </si>
  <si>
    <t>E01350</t>
  </si>
  <si>
    <t>Natalie Carter</t>
  </si>
  <si>
    <t>E02900</t>
  </si>
  <si>
    <t>Elena Richardson</t>
  </si>
  <si>
    <t>E02202</t>
  </si>
  <si>
    <t>Emilia Bailey</t>
  </si>
  <si>
    <t>E02696</t>
  </si>
  <si>
    <t>Ryan Lu</t>
  </si>
  <si>
    <t>E01722</t>
  </si>
  <si>
    <t>Asher Huynh</t>
  </si>
  <si>
    <t>E00640</t>
  </si>
  <si>
    <t>Paisley Bryant</t>
  </si>
  <si>
    <t>E03412</t>
  </si>
  <si>
    <t>Joshua Martin</t>
  </si>
  <si>
    <t>E00646</t>
  </si>
  <si>
    <t>E03580</t>
  </si>
  <si>
    <t>Maverick Medina</t>
  </si>
  <si>
    <t>Isaac Han</t>
  </si>
  <si>
    <t>E01749</t>
  </si>
  <si>
    <t>Nathan Lee</t>
  </si>
  <si>
    <t>E01338</t>
  </si>
  <si>
    <t>Jaxson Coleman</t>
  </si>
  <si>
    <t>E03000</t>
  </si>
  <si>
    <t>Hailey Hong</t>
  </si>
  <si>
    <t>E02684</t>
  </si>
  <si>
    <t>Aaron Maldonado</t>
  </si>
  <si>
    <t>E03168</t>
  </si>
  <si>
    <t>Nora Le</t>
  </si>
  <si>
    <t>E00758</t>
  </si>
  <si>
    <t>Alice Roberts</t>
  </si>
  <si>
    <t>E03691</t>
  </si>
  <si>
    <t>Colton Garcia</t>
  </si>
  <si>
    <t>Stella Lai</t>
  </si>
  <si>
    <t>E04415</t>
  </si>
  <si>
    <t>Leonardo Luong</t>
  </si>
  <si>
    <t>Nicholas Wong</t>
  </si>
  <si>
    <t>E00282</t>
  </si>
  <si>
    <t>Jeremiah Castillo</t>
  </si>
  <si>
    <t>E00559</t>
  </si>
  <si>
    <t>Penelope Silva</t>
  </si>
  <si>
    <t>E02558</t>
  </si>
  <si>
    <t>Jose Richardson</t>
  </si>
  <si>
    <t>E00956</t>
  </si>
  <si>
    <t>Eleanor Chau</t>
  </si>
  <si>
    <t>E00126</t>
  </si>
  <si>
    <t>Isabella Scott</t>
  </si>
  <si>
    <t>E00481</t>
  </si>
  <si>
    <t>Jameson Nelson</t>
  </si>
  <si>
    <t>E02833</t>
  </si>
  <si>
    <t>Adrian Fernandez</t>
  </si>
  <si>
    <t>E03902</t>
  </si>
  <si>
    <t>Madison Hunter</t>
  </si>
  <si>
    <t>E02310</t>
  </si>
  <si>
    <t>Jordan Phillips</t>
  </si>
  <si>
    <t>Wesley King</t>
  </si>
  <si>
    <t>E00682</t>
  </si>
  <si>
    <t>Sofia Fernandez</t>
  </si>
  <si>
    <t>Maverick Figueroa</t>
  </si>
  <si>
    <t>E04598</t>
  </si>
  <si>
    <t>Violet Garcia</t>
  </si>
  <si>
    <t>Aaliyah Mai</t>
  </si>
  <si>
    <t>E00156</t>
  </si>
  <si>
    <t>Madelyn Scott</t>
  </si>
  <si>
    <t>Dylan Chin</t>
  </si>
  <si>
    <t>E00005</t>
  </si>
  <si>
    <t>Riley Washington</t>
  </si>
  <si>
    <t>E04354</t>
  </si>
  <si>
    <t>Raelynn Rios</t>
  </si>
  <si>
    <t>E01578</t>
  </si>
  <si>
    <t>Anthony Hong</t>
  </si>
  <si>
    <t>E03058</t>
  </si>
  <si>
    <t>Robert Wright</t>
  </si>
  <si>
    <t>E04762</t>
  </si>
  <si>
    <t>Audrey Richardson</t>
  </si>
  <si>
    <t>E01148</t>
  </si>
  <si>
    <t>Scarlett Kumar</t>
  </si>
  <si>
    <t>E03094</t>
  </si>
  <si>
    <t>Wesley Young</t>
  </si>
  <si>
    <t>E04398</t>
  </si>
  <si>
    <t>Oliver Yang</t>
  </si>
  <si>
    <t>E03545</t>
  </si>
  <si>
    <t>Sofia Cheng</t>
  </si>
  <si>
    <t>E04105</t>
  </si>
  <si>
    <t>Theodore Dinh</t>
  </si>
  <si>
    <t>China</t>
  </si>
  <si>
    <t>Chongqing</t>
  </si>
  <si>
    <t>E00644</t>
  </si>
  <si>
    <t>Joshua Gupta</t>
  </si>
  <si>
    <t>E04239</t>
  </si>
  <si>
    <t>Everleigh Ng</t>
  </si>
  <si>
    <t>Shanghai</t>
  </si>
  <si>
    <t>E04625</t>
  </si>
  <si>
    <t>Adam Dang</t>
  </si>
  <si>
    <t>E02071</t>
  </si>
  <si>
    <t>Mateo Her</t>
  </si>
  <si>
    <t>E03343</t>
  </si>
  <si>
    <t>Carson Lu</t>
  </si>
  <si>
    <t>Beijing</t>
  </si>
  <si>
    <t>E00304</t>
  </si>
  <si>
    <t>Dylan Choi</t>
  </si>
  <si>
    <t>E03549</t>
  </si>
  <si>
    <t>Mateo Vu</t>
  </si>
  <si>
    <t>E04152</t>
  </si>
  <si>
    <t>Adeline Huang</t>
  </si>
  <si>
    <t>Chengdu</t>
  </si>
  <si>
    <t>E01754</t>
  </si>
  <si>
    <t>Owen Lam</t>
  </si>
  <si>
    <t>E04600</t>
  </si>
  <si>
    <t>William Vu</t>
  </si>
  <si>
    <t>E02862</t>
  </si>
  <si>
    <t>Peyton Huang</t>
  </si>
  <si>
    <t>E00716</t>
  </si>
  <si>
    <t>John Chow</t>
  </si>
  <si>
    <t>E04474</t>
  </si>
  <si>
    <t>Mila Hong</t>
  </si>
  <si>
    <t>E03417</t>
  </si>
  <si>
    <t>Benjamin Moua</t>
  </si>
  <si>
    <t>E01516</t>
  </si>
  <si>
    <t>Willow Mai</t>
  </si>
  <si>
    <t>E01234</t>
  </si>
  <si>
    <t>Jack Cheng</t>
  </si>
  <si>
    <t>Jack Huynh</t>
  </si>
  <si>
    <t>E00595</t>
  </si>
  <si>
    <t>Everly Chow</t>
  </si>
  <si>
    <t>E04568</t>
  </si>
  <si>
    <t>E00443</t>
  </si>
  <si>
    <t>Nolan Bui</t>
  </si>
  <si>
    <t>E03816</t>
  </si>
  <si>
    <t>Leilani Chow</t>
  </si>
  <si>
    <t>E03047</t>
  </si>
  <si>
    <t>Gabriella Gupta</t>
  </si>
  <si>
    <t>E04903</t>
  </si>
  <si>
    <t>Skylar Liu</t>
  </si>
  <si>
    <t>E02872</t>
  </si>
  <si>
    <t>Liam Jung</t>
  </si>
  <si>
    <t>Elena Vang</t>
  </si>
  <si>
    <t>E04769</t>
  </si>
  <si>
    <t>Mila Leung</t>
  </si>
  <si>
    <t>E00527</t>
  </si>
  <si>
    <t>Mateo Chu</t>
  </si>
  <si>
    <t>E01095</t>
  </si>
  <si>
    <t>Isla Lai</t>
  </si>
  <si>
    <t>E03849</t>
  </si>
  <si>
    <t>Evelyn Jung</t>
  </si>
  <si>
    <t>E03737</t>
  </si>
  <si>
    <t>Kennedy Rahman</t>
  </si>
  <si>
    <t>E02939</t>
  </si>
  <si>
    <t>Julian Fong</t>
  </si>
  <si>
    <t>Nevaeh Kang</t>
  </si>
  <si>
    <t>E00130</t>
  </si>
  <si>
    <t>Paisley Kang</t>
  </si>
  <si>
    <t>E02094</t>
  </si>
  <si>
    <t>Matthew Gupta</t>
  </si>
  <si>
    <t>E04682</t>
  </si>
  <si>
    <t>Colton Thao</t>
  </si>
  <si>
    <t>Elias Zhang</t>
  </si>
  <si>
    <t>E04449</t>
  </si>
  <si>
    <t>Miles Hsu</t>
  </si>
  <si>
    <t>E02283</t>
  </si>
  <si>
    <t>Jaxon Park</t>
  </si>
  <si>
    <t>E03394</t>
  </si>
  <si>
    <t>Joseph Ly</t>
  </si>
  <si>
    <t>E04618</t>
  </si>
  <si>
    <t>Mason Zhao</t>
  </si>
  <si>
    <t>E01546</t>
  </si>
  <si>
    <t>Maria Hong</t>
  </si>
  <si>
    <t>E01631</t>
  </si>
  <si>
    <t>Leilani Yee</t>
  </si>
  <si>
    <t>E03269</t>
  </si>
  <si>
    <t>Charlotte Chu</t>
  </si>
  <si>
    <t>E01037</t>
  </si>
  <si>
    <t>Jeremiah Chu</t>
  </si>
  <si>
    <t>Miles Cho</t>
  </si>
  <si>
    <t>E03560</t>
  </si>
  <si>
    <t>Ayla Ng</t>
  </si>
  <si>
    <t>E00769</t>
  </si>
  <si>
    <t>Jose Kang</t>
  </si>
  <si>
    <t>E01002</t>
  </si>
  <si>
    <t>Elias Ali</t>
  </si>
  <si>
    <t>E00752</t>
  </si>
  <si>
    <t>Luna Liu</t>
  </si>
  <si>
    <t>E02761</t>
  </si>
  <si>
    <t>Luca Duong</t>
  </si>
  <si>
    <t>E01986</t>
  </si>
  <si>
    <t>Wesley Sharma</t>
  </si>
  <si>
    <t>E01484</t>
  </si>
  <si>
    <t>Anna Zhu</t>
  </si>
  <si>
    <t>E04802</t>
  </si>
  <si>
    <t>Lucy Fong</t>
  </si>
  <si>
    <t>E03252</t>
  </si>
  <si>
    <t>James Bui</t>
  </si>
  <si>
    <t>E03547</t>
  </si>
  <si>
    <t>Owen Han</t>
  </si>
  <si>
    <t>E01687</t>
  </si>
  <si>
    <t>Luke Mai</t>
  </si>
  <si>
    <t>E04890</t>
  </si>
  <si>
    <t>Eleanor Chan</t>
  </si>
  <si>
    <t>E04112</t>
  </si>
  <si>
    <t>Axel Chu</t>
  </si>
  <si>
    <t>E01403</t>
  </si>
  <si>
    <t>Xavier Park</t>
  </si>
  <si>
    <t>E04136</t>
  </si>
  <si>
    <t>Mason Cao</t>
  </si>
  <si>
    <t>E02944</t>
  </si>
  <si>
    <t>Joshua Fong</t>
  </si>
  <si>
    <t>E03300</t>
  </si>
  <si>
    <t>Maria Chin</t>
  </si>
  <si>
    <t>E02252</t>
  </si>
  <si>
    <t>Lillian Park</t>
  </si>
  <si>
    <t>E03096</t>
  </si>
  <si>
    <t>Kennedy Zhang</t>
  </si>
  <si>
    <t>E04800</t>
  </si>
  <si>
    <t>Eli Han</t>
  </si>
  <si>
    <t>E02838</t>
  </si>
  <si>
    <t>Julia Pham</t>
  </si>
  <si>
    <t>E02980</t>
  </si>
  <si>
    <t>Hailey Shin</t>
  </si>
  <si>
    <t>E01638</t>
  </si>
  <si>
    <t>Maria He</t>
  </si>
  <si>
    <t>E03419</t>
  </si>
  <si>
    <t>Jade Yi</t>
  </si>
  <si>
    <t>E02038</t>
  </si>
  <si>
    <t>Ellie Chung</t>
  </si>
  <si>
    <t>E01116</t>
  </si>
  <si>
    <t>Jaxon Tran</t>
  </si>
  <si>
    <t>E00365</t>
  </si>
  <si>
    <t>Jonathan Patel</t>
  </si>
  <si>
    <t>E04567</t>
  </si>
  <si>
    <t>Madeline Hoang</t>
  </si>
  <si>
    <t>E03167</t>
  </si>
  <si>
    <t>Luke Zheng</t>
  </si>
  <si>
    <t>E03347</t>
  </si>
  <si>
    <t>Rylee Dinh</t>
  </si>
  <si>
    <t>E04816</t>
  </si>
  <si>
    <t>Jace Zhang</t>
  </si>
  <si>
    <t>E00432</t>
  </si>
  <si>
    <t>Eli Gupta</t>
  </si>
  <si>
    <t>E02770</t>
  </si>
  <si>
    <t>Liliana Do</t>
  </si>
  <si>
    <t>E01977</t>
  </si>
  <si>
    <t>Raelynn Gupta</t>
  </si>
  <si>
    <t>E00207</t>
  </si>
  <si>
    <t>Hailey Lai</t>
  </si>
  <si>
    <t>E02652</t>
  </si>
  <si>
    <t>Nathan Sun</t>
  </si>
  <si>
    <t>E02971</t>
  </si>
  <si>
    <t>Mia Wu</t>
  </si>
  <si>
    <t>E03327</t>
  </si>
  <si>
    <t>Julia Luong</t>
  </si>
  <si>
    <t>E03854</t>
  </si>
  <si>
    <t>Camila Li</t>
  </si>
  <si>
    <t>E04729</t>
  </si>
  <si>
    <t>Ezekiel Fong</t>
  </si>
  <si>
    <t>E00181</t>
  </si>
  <si>
    <t>Genesis Hu</t>
  </si>
  <si>
    <t>E03090</t>
  </si>
  <si>
    <t>Penelope Choi</t>
  </si>
  <si>
    <t>E00500</t>
  </si>
  <si>
    <t>Henry Shah</t>
  </si>
  <si>
    <t>E02728</t>
  </si>
  <si>
    <t>Thomas Chang</t>
  </si>
  <si>
    <t>E01014</t>
  </si>
  <si>
    <t>Lucas Phan</t>
  </si>
  <si>
    <t>E04529</t>
  </si>
  <si>
    <t>Gabriel Yu</t>
  </si>
  <si>
    <t>E00632</t>
  </si>
  <si>
    <t>Angel Chang</t>
  </si>
  <si>
    <t>E03429</t>
  </si>
  <si>
    <t>Ian Wu</t>
  </si>
  <si>
    <t>E04962</t>
  </si>
  <si>
    <t>Elena Tan</t>
  </si>
  <si>
    <t>E03893</t>
  </si>
  <si>
    <t>Alice Xiong</t>
  </si>
  <si>
    <t>E03277</t>
  </si>
  <si>
    <t>Caroline Hu</t>
  </si>
  <si>
    <t>E04194</t>
  </si>
  <si>
    <t>Madison Kumar</t>
  </si>
  <si>
    <t>E04041</t>
  </si>
  <si>
    <t>Clara Huynh</t>
  </si>
  <si>
    <t>Jaxson Dinh</t>
  </si>
  <si>
    <t>E04165</t>
  </si>
  <si>
    <t>Sophie Vang</t>
  </si>
  <si>
    <t>E00650</t>
  </si>
  <si>
    <t>Emery Chang</t>
  </si>
  <si>
    <t>E00344</t>
  </si>
  <si>
    <t>Savannah He</t>
  </si>
  <si>
    <t>E00965</t>
  </si>
  <si>
    <t>Jacob Khan</t>
  </si>
  <si>
    <t>Angel Xiong</t>
  </si>
  <si>
    <t>E02337</t>
  </si>
  <si>
    <t>Emma Cao</t>
  </si>
  <si>
    <t>E04538</t>
  </si>
  <si>
    <t>Adeline Yang</t>
  </si>
  <si>
    <t>Jonathan Khan</t>
  </si>
  <si>
    <t>Elias Dang</t>
  </si>
  <si>
    <t>E00144</t>
  </si>
  <si>
    <t>Theodore Ngo</t>
  </si>
  <si>
    <t>E03901</t>
  </si>
  <si>
    <t>Luca Truong</t>
  </si>
  <si>
    <t>Harper Chin</t>
  </si>
  <si>
    <t>E04784</t>
  </si>
  <si>
    <t>Joshua Lin</t>
  </si>
  <si>
    <t>Aubrey Yoon</t>
  </si>
  <si>
    <t>Noah Chen</t>
  </si>
  <si>
    <t>E00784</t>
  </si>
  <si>
    <t>Ella Nguyen</t>
  </si>
  <si>
    <t>E00325</t>
  </si>
  <si>
    <t>Jameson Chen</t>
  </si>
  <si>
    <t>Carson Chau</t>
  </si>
  <si>
    <t>E02313</t>
  </si>
  <si>
    <t>Jeremiah Lu</t>
  </si>
  <si>
    <t>E00826</t>
  </si>
  <si>
    <t>Rylee Bui</t>
  </si>
  <si>
    <t>John Jung</t>
  </si>
  <si>
    <t>E01262</t>
  </si>
  <si>
    <t>E02977</t>
  </si>
  <si>
    <t>Nicholas Song</t>
  </si>
  <si>
    <t>E02473</t>
  </si>
  <si>
    <t>Leonardo Lo</t>
  </si>
  <si>
    <t>E02103</t>
  </si>
  <si>
    <t>Andrew Ma</t>
  </si>
  <si>
    <t>E04213</t>
  </si>
  <si>
    <t>Hailey Xi</t>
  </si>
  <si>
    <t>E04114</t>
  </si>
  <si>
    <t>Christopher Lim</t>
  </si>
  <si>
    <t>E03181</t>
  </si>
  <si>
    <t>Greyson Dang</t>
  </si>
  <si>
    <t>E04403</t>
  </si>
  <si>
    <t>Dominic Hu</t>
  </si>
  <si>
    <t>E04487</t>
  </si>
  <si>
    <t>Audrey Hwang</t>
  </si>
  <si>
    <t>E01371</t>
  </si>
  <si>
    <t>Dominic Le</t>
  </si>
  <si>
    <t>E01377</t>
  </si>
  <si>
    <t>Grayson Luu</t>
  </si>
  <si>
    <t>E01668</t>
  </si>
  <si>
    <t>Naomi Xi</t>
  </si>
  <si>
    <t>E03402</t>
  </si>
  <si>
    <t>Isaac Liu</t>
  </si>
  <si>
    <t>Leah Khan</t>
  </si>
  <si>
    <t>E03059</t>
  </si>
  <si>
    <t>Hailey Dang</t>
  </si>
  <si>
    <t>E02477</t>
  </si>
  <si>
    <t>Amelia Bui</t>
  </si>
  <si>
    <t>E00022</t>
  </si>
  <si>
    <t>Elena Her</t>
  </si>
  <si>
    <t>E00555</t>
  </si>
  <si>
    <t>Christian Ali</t>
  </si>
  <si>
    <t>E03919</t>
  </si>
  <si>
    <t>Grayson Chan</t>
  </si>
  <si>
    <t>E04087</t>
  </si>
  <si>
    <t>Adam Kaur</t>
  </si>
  <si>
    <t>E01712</t>
  </si>
  <si>
    <t>James Singh</t>
  </si>
  <si>
    <t>Naomi Chu</t>
  </si>
  <si>
    <t>Sebastian Gupta</t>
  </si>
  <si>
    <t>E01733</t>
  </si>
  <si>
    <t>Eloise Pham</t>
  </si>
  <si>
    <t>E02420</t>
  </si>
  <si>
    <t>Madison Li</t>
  </si>
  <si>
    <t>E04277</t>
  </si>
  <si>
    <t>Zoe Do</t>
  </si>
  <si>
    <t>E02881</t>
  </si>
  <si>
    <t>Leilani Sharma</t>
  </si>
  <si>
    <t>James Huang</t>
  </si>
  <si>
    <t>E03465</t>
  </si>
  <si>
    <t>Harper Phan</t>
  </si>
  <si>
    <t>E03064</t>
  </si>
  <si>
    <t>Lincoln Fong</t>
  </si>
  <si>
    <t>E03273</t>
  </si>
  <si>
    <t>Daniel Shah</t>
  </si>
  <si>
    <t>E01387</t>
  </si>
  <si>
    <t>Cora Zheng</t>
  </si>
  <si>
    <t>Elizabeth Huang</t>
  </si>
  <si>
    <t>E01193</t>
  </si>
  <si>
    <t>Raelynn Lu</t>
  </si>
  <si>
    <t>E01789</t>
  </si>
  <si>
    <t>Charles Luu</t>
  </si>
  <si>
    <t>E02846</t>
  </si>
  <si>
    <t>Julia Mai</t>
  </si>
  <si>
    <t>Adam He</t>
  </si>
  <si>
    <t>E03683</t>
  </si>
  <si>
    <t>Raelynn Hong</t>
  </si>
  <si>
    <t>E00206</t>
  </si>
  <si>
    <t>Theodore Xi</t>
  </si>
  <si>
    <t>E02066</t>
  </si>
  <si>
    <t>Grayson Yee</t>
  </si>
  <si>
    <t>E03364</t>
  </si>
  <si>
    <t>Audrey Lee</t>
  </si>
  <si>
    <t>E02984</t>
  </si>
  <si>
    <t>Jack Mai</t>
  </si>
  <si>
    <t>E04699</t>
  </si>
  <si>
    <t>Ivy Tang</t>
  </si>
  <si>
    <t>E04969</t>
  </si>
  <si>
    <t>Abigail Vang</t>
  </si>
  <si>
    <t>E04157</t>
  </si>
  <si>
    <t>William Cao</t>
  </si>
  <si>
    <t>E03528</t>
  </si>
  <si>
    <t>Leo Hsu</t>
  </si>
  <si>
    <t>Penelope Fong</t>
  </si>
  <si>
    <t>E01268</t>
  </si>
  <si>
    <t>Charlotte Wu</t>
  </si>
  <si>
    <t>E04853</t>
  </si>
  <si>
    <t>Vivian Chu</t>
  </si>
  <si>
    <t>E00951</t>
  </si>
  <si>
    <t>Everly Lin</t>
  </si>
  <si>
    <t>E01706</t>
  </si>
  <si>
    <t>Avery Sun</t>
  </si>
  <si>
    <t>Gabriel Zhou</t>
  </si>
  <si>
    <t>E01396</t>
  </si>
  <si>
    <t>Jack Vu</t>
  </si>
  <si>
    <t>E01941</t>
  </si>
  <si>
    <t>Quinn Trinh</t>
  </si>
  <si>
    <t>E04189</t>
  </si>
  <si>
    <t>Ariana Kim</t>
  </si>
  <si>
    <t>E00324</t>
  </si>
  <si>
    <t>Hailey Song</t>
  </si>
  <si>
    <t>E02033</t>
  </si>
  <si>
    <t>Grace Sun</t>
  </si>
  <si>
    <t>Sebastian Le</t>
  </si>
  <si>
    <t>E02720</t>
  </si>
  <si>
    <t>Jaxon Fong</t>
  </si>
  <si>
    <t>E02428</t>
  </si>
  <si>
    <t>Connor Luu</t>
  </si>
  <si>
    <t>E00342</t>
  </si>
  <si>
    <t>Wesley Doan</t>
  </si>
  <si>
    <t>E02576</t>
  </si>
  <si>
    <t>Gianna Ha</t>
  </si>
  <si>
    <t>E01755</t>
  </si>
  <si>
    <t>Audrey Patel</t>
  </si>
  <si>
    <t>Brooklyn Cho</t>
  </si>
  <si>
    <t>E01242</t>
  </si>
  <si>
    <t>Emery Doan</t>
  </si>
  <si>
    <t>E03332</t>
  </si>
  <si>
    <t>Ruby Sun</t>
  </si>
  <si>
    <t>Cooper Gupta</t>
  </si>
  <si>
    <t>E04636</t>
  </si>
  <si>
    <t>Hailey Yee</t>
  </si>
  <si>
    <t>John Trinh</t>
  </si>
  <si>
    <t>Sofia Trinh</t>
  </si>
  <si>
    <t>E00089</t>
  </si>
  <si>
    <t>Sofia Yoon</t>
  </si>
  <si>
    <t>E02035</t>
  </si>
  <si>
    <t>Eli Rahman</t>
  </si>
  <si>
    <t>E03611</t>
  </si>
  <si>
    <t>Alice Mehta</t>
  </si>
  <si>
    <t>E03519</t>
  </si>
  <si>
    <t>Eliza Zheng</t>
  </si>
  <si>
    <t>E01967</t>
  </si>
  <si>
    <t>John Dang</t>
  </si>
  <si>
    <t>E01125</t>
  </si>
  <si>
    <t>Joshua Yang</t>
  </si>
  <si>
    <t>E00508</t>
  </si>
  <si>
    <t>Thomas Jung</t>
  </si>
  <si>
    <t>E01225</t>
  </si>
  <si>
    <t>Christian Fong</t>
  </si>
  <si>
    <t>E02453</t>
  </si>
  <si>
    <t>Dylan Kumar</t>
  </si>
  <si>
    <t>E03457</t>
  </si>
  <si>
    <t>Ivy Desai</t>
  </si>
  <si>
    <t>E01300</t>
  </si>
  <si>
    <t>Sadie Lee</t>
  </si>
  <si>
    <t>E04670</t>
  </si>
  <si>
    <t>Angel Do</t>
  </si>
  <si>
    <t>E02363</t>
  </si>
  <si>
    <t>Eliza Liang</t>
  </si>
  <si>
    <t>E03718</t>
  </si>
  <si>
    <t>Zoe Zhou</t>
  </si>
  <si>
    <t>E01611</t>
  </si>
  <si>
    <t>Gabriella Zhu</t>
  </si>
  <si>
    <t>Cooper Jiang</t>
  </si>
  <si>
    <t>E03858</t>
  </si>
  <si>
    <t>John Cho</t>
  </si>
  <si>
    <t>E03778</t>
  </si>
  <si>
    <t>Luke Vu</t>
  </si>
  <si>
    <t>E02661</t>
  </si>
  <si>
    <t>Maya Chan</t>
  </si>
  <si>
    <t>E00785</t>
  </si>
  <si>
    <t>Hannah Hoang</t>
  </si>
  <si>
    <t>E02703</t>
  </si>
  <si>
    <t>Austin Vang</t>
  </si>
  <si>
    <t>E02191</t>
  </si>
  <si>
    <t>Maria Sun</t>
  </si>
  <si>
    <t>E04032</t>
  </si>
  <si>
    <t>Emery Zhang</t>
  </si>
  <si>
    <t>E01909</t>
  </si>
  <si>
    <t>Lillian Khan</t>
  </si>
  <si>
    <t>E02521</t>
  </si>
  <si>
    <t>Lily Nguyen</t>
  </si>
  <si>
    <t>E03680</t>
  </si>
  <si>
    <t>Elias Alvarado</t>
  </si>
  <si>
    <t>Brazil</t>
  </si>
  <si>
    <t>Manaus</t>
  </si>
  <si>
    <t>E03484</t>
  </si>
  <si>
    <t>Logan Rivera</t>
  </si>
  <si>
    <t>Rio de Janerio</t>
  </si>
  <si>
    <t>E04545</t>
  </si>
  <si>
    <t>Abigail Mejia</t>
  </si>
  <si>
    <t>E00402</t>
  </si>
  <si>
    <t>Dominic Guzman</t>
  </si>
  <si>
    <t>E01417</t>
  </si>
  <si>
    <t>Leah Pena</t>
  </si>
  <si>
    <t>E00699</t>
  </si>
  <si>
    <t>Ava Ayala</t>
  </si>
  <si>
    <t>E00502</t>
  </si>
  <si>
    <t>Natalia Salazar</t>
  </si>
  <si>
    <t>E00105</t>
  </si>
  <si>
    <t>Isla Espinoza</t>
  </si>
  <si>
    <t>E00791</t>
  </si>
  <si>
    <t>Thomas Padilla</t>
  </si>
  <si>
    <t>Sao Paulo</t>
  </si>
  <si>
    <t>E01540</t>
  </si>
  <si>
    <t>Miles Salazar</t>
  </si>
  <si>
    <t>E00416</t>
  </si>
  <si>
    <t>Everleigh Fernandez</t>
  </si>
  <si>
    <t>E03440</t>
  </si>
  <si>
    <t>Genesis Navarro</t>
  </si>
  <si>
    <t>Eliza Hernandez</t>
  </si>
  <si>
    <t>E00972</t>
  </si>
  <si>
    <t>Amelia Salazar</t>
  </si>
  <si>
    <t>E04931</t>
  </si>
  <si>
    <t>Zoe Romero</t>
  </si>
  <si>
    <t>E04379</t>
  </si>
  <si>
    <t>Scarlett Rodriguez</t>
  </si>
  <si>
    <t>E01713</t>
  </si>
  <si>
    <t>Nolan Guzman</t>
  </si>
  <si>
    <t>E02464</t>
  </si>
  <si>
    <t>Sophie Silva</t>
  </si>
  <si>
    <t>E02783</t>
  </si>
  <si>
    <t>Levi Mendez</t>
  </si>
  <si>
    <t>E03717</t>
  </si>
  <si>
    <t>Joseph Ruiz</t>
  </si>
  <si>
    <t>E02254</t>
  </si>
  <si>
    <t>Jaxson Sandoval</t>
  </si>
  <si>
    <t>E04504</t>
  </si>
  <si>
    <t>Jameson Alvarado</t>
  </si>
  <si>
    <t>Mila Pena</t>
  </si>
  <si>
    <t>E02216</t>
  </si>
  <si>
    <t>Caleb Marquez</t>
  </si>
  <si>
    <t>E02803</t>
  </si>
  <si>
    <t>Eli Soto</t>
  </si>
  <si>
    <t>Carter Mejia</t>
  </si>
  <si>
    <t>E03520</t>
  </si>
  <si>
    <t>Nolan Pena</t>
  </si>
  <si>
    <t>E00725</t>
  </si>
  <si>
    <t>Nova Herrera</t>
  </si>
  <si>
    <t>E01409</t>
  </si>
  <si>
    <t>Jose Molina</t>
  </si>
  <si>
    <t>E03904</t>
  </si>
  <si>
    <t>Hunter Ortiz</t>
  </si>
  <si>
    <t>E04742</t>
  </si>
  <si>
    <t>Kinsley Vega</t>
  </si>
  <si>
    <t>E02844</t>
  </si>
  <si>
    <t>Charles Diaz</t>
  </si>
  <si>
    <t>E00119</t>
  </si>
  <si>
    <t>Jack Maldonado</t>
  </si>
  <si>
    <t>E02810</t>
  </si>
  <si>
    <t>Layla Torres</t>
  </si>
  <si>
    <t>E00842</t>
  </si>
  <si>
    <t>John Vega</t>
  </si>
  <si>
    <t>E01271</t>
  </si>
  <si>
    <t>Luke Munoz</t>
  </si>
  <si>
    <t>E03664</t>
  </si>
  <si>
    <t>Aria Castro</t>
  </si>
  <si>
    <t>E04167</t>
  </si>
  <si>
    <t>Henry Alvarez</t>
  </si>
  <si>
    <t>E04103</t>
  </si>
  <si>
    <t>Isabella Soto</t>
  </si>
  <si>
    <t>Charlotte Ruiz</t>
  </si>
  <si>
    <t>E02555</t>
  </si>
  <si>
    <t>Landon Lopez</t>
  </si>
  <si>
    <t>E02062</t>
  </si>
  <si>
    <t>Nora Santiago</t>
  </si>
  <si>
    <t>E00034</t>
  </si>
  <si>
    <t>Caroline Herrera</t>
  </si>
  <si>
    <t>E03438</t>
  </si>
  <si>
    <t>Asher Morales</t>
  </si>
  <si>
    <t>E00078</t>
  </si>
  <si>
    <t>Eva Garcia</t>
  </si>
  <si>
    <t>E04037</t>
  </si>
  <si>
    <t>Roman Martinez</t>
  </si>
  <si>
    <t>E04029</t>
  </si>
  <si>
    <t>Jayden Jimenez</t>
  </si>
  <si>
    <t>E02147</t>
  </si>
  <si>
    <t>Allison Medina</t>
  </si>
  <si>
    <t>E03972</t>
  </si>
  <si>
    <t>Jordan Gomez</t>
  </si>
  <si>
    <t>E02189</t>
  </si>
  <si>
    <t>Isla Chavez</t>
  </si>
  <si>
    <t>E01924</t>
  </si>
  <si>
    <t>Anna Gutierrez</t>
  </si>
  <si>
    <t>E00788</t>
  </si>
  <si>
    <t>Emily Contreras</t>
  </si>
  <si>
    <t>E02693</t>
  </si>
  <si>
    <t>Grace Campos</t>
  </si>
  <si>
    <t>E03359</t>
  </si>
  <si>
    <t>Autumn Ortiz</t>
  </si>
  <si>
    <t>E00900</t>
  </si>
  <si>
    <t>Eleanor Delgado</t>
  </si>
  <si>
    <t>E02284</t>
  </si>
  <si>
    <t>Josephine Salazar</t>
  </si>
  <si>
    <t>E04168</t>
  </si>
  <si>
    <t>Mila Juarez</t>
  </si>
  <si>
    <t>E01241</t>
  </si>
  <si>
    <t>Hadley Guerrero</t>
  </si>
  <si>
    <t>E03802</t>
  </si>
  <si>
    <t>Thomas Vazquez</t>
  </si>
  <si>
    <t>E02632</t>
  </si>
  <si>
    <t>Alice Soto</t>
  </si>
  <si>
    <t>E02730</t>
  </si>
  <si>
    <t>Axel Soto</t>
  </si>
  <si>
    <t>E02895</t>
  </si>
  <si>
    <t>Mila Soto</t>
  </si>
  <si>
    <t>E02678</t>
  </si>
  <si>
    <t>Nicholas Rivera</t>
  </si>
  <si>
    <t>E00268</t>
  </si>
  <si>
    <t>Ian Flores</t>
  </si>
  <si>
    <t>E04155</t>
  </si>
  <si>
    <t>Dylan Dominguez</t>
  </si>
  <si>
    <t>E04811</t>
  </si>
  <si>
    <t>Athena Vasquez</t>
  </si>
  <si>
    <t>E03404</t>
  </si>
  <si>
    <t>Everleigh Nunez</t>
  </si>
  <si>
    <t>E01845</t>
  </si>
  <si>
    <t>Leo Fernandez</t>
  </si>
  <si>
    <t>Alexander Rivera</t>
  </si>
  <si>
    <t>E04448</t>
  </si>
  <si>
    <t>Adrian Ruiz</t>
  </si>
  <si>
    <t>E04817</t>
  </si>
  <si>
    <t>Zoe Sanchez</t>
  </si>
  <si>
    <t>E00096</t>
  </si>
  <si>
    <t>Peyton Cruz</t>
  </si>
  <si>
    <t>E01760</t>
  </si>
  <si>
    <t>Madeline Acosta</t>
  </si>
  <si>
    <t>E01075</t>
  </si>
  <si>
    <t>Joshua Juarez</t>
  </si>
  <si>
    <t>E04108</t>
  </si>
  <si>
    <t>Jade Figueroa</t>
  </si>
  <si>
    <t>E02917</t>
  </si>
  <si>
    <t>Everett Morales</t>
  </si>
  <si>
    <t>E03393</t>
  </si>
  <si>
    <t>Henry Figueroa</t>
  </si>
  <si>
    <t>E03889</t>
  </si>
  <si>
    <t>Caleb Flores</t>
  </si>
  <si>
    <t>E01423</t>
  </si>
  <si>
    <t>James Castillo</t>
  </si>
  <si>
    <t>Silas Estrada</t>
  </si>
  <si>
    <t>Hazel Cortez</t>
  </si>
  <si>
    <t>E03370</t>
  </si>
  <si>
    <t>Ian Cortez</t>
  </si>
  <si>
    <t>E03160</t>
  </si>
  <si>
    <t>Carter Ortiz</t>
  </si>
  <si>
    <t>E01724</t>
  </si>
  <si>
    <t>Nolan Molina</t>
  </si>
  <si>
    <t>E03805</t>
  </si>
  <si>
    <t>Autumn Gonzales</t>
  </si>
  <si>
    <t>E01407</t>
  </si>
  <si>
    <t>Ellie Guerrero</t>
  </si>
  <si>
    <t>E02063</t>
  </si>
  <si>
    <t>Ian Gutierrez</t>
  </si>
  <si>
    <t>E00184</t>
  </si>
  <si>
    <t>Kayden Ortega</t>
  </si>
  <si>
    <t>E02899</t>
  </si>
  <si>
    <t>Joshua Cortez</t>
  </si>
  <si>
    <t>E04952</t>
  </si>
  <si>
    <t>Paisley Gomez</t>
  </si>
  <si>
    <t>E01432</t>
  </si>
  <si>
    <t>Peyton Garza</t>
  </si>
  <si>
    <t>Kennedy Romero</t>
  </si>
  <si>
    <t>Isla Guzman</t>
  </si>
  <si>
    <t>E00701</t>
  </si>
  <si>
    <t>Madeline Garcia</t>
  </si>
  <si>
    <t>E01347</t>
  </si>
  <si>
    <t>Aiden Gonzales</t>
  </si>
  <si>
    <t>E01422</t>
  </si>
  <si>
    <t>Lydia Espinoza</t>
  </si>
  <si>
    <t>E02192</t>
  </si>
  <si>
    <t>Lucy Avila</t>
  </si>
  <si>
    <t>Kennedy Vargas</t>
  </si>
  <si>
    <t>E01649</t>
  </si>
  <si>
    <t>Eva Alvarado</t>
  </si>
  <si>
    <t>E00955</t>
  </si>
  <si>
    <t>Theodore Marquez</t>
  </si>
  <si>
    <t>Natalia Santos</t>
  </si>
  <si>
    <t>E00494</t>
  </si>
  <si>
    <t>Robert Alvarez</t>
  </si>
  <si>
    <t>E00634</t>
  </si>
  <si>
    <t>Samantha Chavez</t>
  </si>
  <si>
    <t>E04683</t>
  </si>
  <si>
    <t>Ezekiel Delgado</t>
  </si>
  <si>
    <t>E02800</t>
  </si>
  <si>
    <t>Eva Estrada</t>
  </si>
  <si>
    <t>E04926</t>
  </si>
  <si>
    <t>Emma Luna</t>
  </si>
  <si>
    <t>E02649</t>
  </si>
  <si>
    <t>Charles Gonzalez</t>
  </si>
  <si>
    <t>E00518</t>
  </si>
  <si>
    <t>Lydia Morales</t>
  </si>
  <si>
    <t>E04564</t>
  </si>
  <si>
    <t>Luke Sanchez</t>
  </si>
  <si>
    <t>Addison Perez</t>
  </si>
  <si>
    <t>E03521</t>
  </si>
  <si>
    <t>Jackson Navarro</t>
  </si>
  <si>
    <t>E01508</t>
  </si>
  <si>
    <t>Penelope Rodriguez</t>
  </si>
  <si>
    <t>E00862</t>
  </si>
  <si>
    <t>Levi Moreno</t>
  </si>
  <si>
    <t>E00035</t>
  </si>
  <si>
    <t>Lillian Gonzales</t>
  </si>
  <si>
    <t>E02535</t>
  </si>
  <si>
    <t>Caroline Perez</t>
  </si>
  <si>
    <t>E01943</t>
  </si>
  <si>
    <t>Vivian Espinoza</t>
  </si>
  <si>
    <t>E03240</t>
  </si>
  <si>
    <t>Aiden Silva</t>
  </si>
  <si>
    <t>Ian Vargas</t>
  </si>
  <si>
    <t>E00447</t>
  </si>
  <si>
    <t>Hailey Sanchez</t>
  </si>
  <si>
    <t>E02968</t>
  </si>
  <si>
    <t>Caroline Santos</t>
  </si>
  <si>
    <t>E02047</t>
  </si>
  <si>
    <t>Xavier Perez</t>
  </si>
  <si>
    <t>Clara Sanchez</t>
  </si>
  <si>
    <t>E03159</t>
  </si>
  <si>
    <t>Claire Romero</t>
  </si>
  <si>
    <t>E00102</t>
  </si>
  <si>
    <t>Riley Rojas</t>
  </si>
  <si>
    <t>E01264</t>
  </si>
  <si>
    <t>Hazel Alvarez</t>
  </si>
  <si>
    <t>E00943</t>
  </si>
  <si>
    <t>Elena Mendoza</t>
  </si>
  <si>
    <t>E02193</t>
  </si>
  <si>
    <t>Josephine Acosta</t>
  </si>
  <si>
    <t>E00577</t>
  </si>
  <si>
    <t>Nora Nunez</t>
  </si>
  <si>
    <t>E02889</t>
  </si>
  <si>
    <t>Mia Herrera</t>
  </si>
  <si>
    <t>E04163</t>
  </si>
  <si>
    <t>David Herrera</t>
  </si>
  <si>
    <t>E01652</t>
  </si>
  <si>
    <t>Avery Dominguez</t>
  </si>
  <si>
    <t>E03102</t>
  </si>
  <si>
    <t>Cooper Valdez</t>
  </si>
  <si>
    <t>Kinsley Martinez</t>
  </si>
  <si>
    <t>E02554</t>
  </si>
  <si>
    <t>Joshua Ramirez</t>
  </si>
  <si>
    <t>E02888</t>
  </si>
  <si>
    <t>Elijah Ramos</t>
  </si>
  <si>
    <t>E02561</t>
  </si>
  <si>
    <t>Samantha Vargas</t>
  </si>
  <si>
    <t>E02221</t>
  </si>
  <si>
    <t>Julian Delgado</t>
  </si>
  <si>
    <t>E02627</t>
  </si>
  <si>
    <t>Parker Avila</t>
  </si>
  <si>
    <t>E03430</t>
  </si>
  <si>
    <t>Leo Herrera</t>
  </si>
  <si>
    <t>qty</t>
  </si>
  <si>
    <t xml:space="preserve"> Text Function</t>
  </si>
  <si>
    <t>trim</t>
  </si>
  <si>
    <t>D   A  11   Arc    Tech</t>
  </si>
  <si>
    <t>Batch</t>
  </si>
  <si>
    <t>concatenate</t>
  </si>
  <si>
    <t>7:30 pm</t>
  </si>
  <si>
    <t>&amp;</t>
  </si>
  <si>
    <t>right</t>
  </si>
  <si>
    <t>left</t>
  </si>
  <si>
    <t>concat</t>
  </si>
  <si>
    <t>mid</t>
  </si>
  <si>
    <t>upper</t>
  </si>
  <si>
    <t>lower</t>
  </si>
  <si>
    <t>substitute</t>
  </si>
  <si>
    <t>length</t>
  </si>
  <si>
    <t>replace</t>
  </si>
  <si>
    <t>find</t>
  </si>
  <si>
    <t>search</t>
  </si>
  <si>
    <t>equalto</t>
  </si>
  <si>
    <t>greater than</t>
  </si>
  <si>
    <t>less than</t>
  </si>
  <si>
    <t>OR</t>
  </si>
  <si>
    <t>AND</t>
  </si>
  <si>
    <t>equals</t>
  </si>
  <si>
    <t>ShopName</t>
  </si>
  <si>
    <t>Zudio</t>
  </si>
  <si>
    <t>Lakme</t>
  </si>
  <si>
    <t>Sugar</t>
  </si>
  <si>
    <t>Sugar Pop</t>
  </si>
  <si>
    <t>Nayka</t>
  </si>
  <si>
    <t>Nars</t>
  </si>
  <si>
    <t>Lipstick</t>
  </si>
  <si>
    <t>Eye Shadow</t>
  </si>
  <si>
    <t>Kajal</t>
  </si>
  <si>
    <t>Powder</t>
  </si>
  <si>
    <t>Blusher</t>
  </si>
  <si>
    <t>Foundation</t>
  </si>
  <si>
    <t>Highlighter</t>
  </si>
  <si>
    <t>if cond</t>
  </si>
  <si>
    <t>multiple if</t>
  </si>
  <si>
    <t>A</t>
  </si>
  <si>
    <t>B</t>
  </si>
  <si>
    <t>C</t>
  </si>
  <si>
    <t>D</t>
  </si>
  <si>
    <t>&gt;7000</t>
  </si>
  <si>
    <t>&gt;6000</t>
  </si>
  <si>
    <t>&gt;5000</t>
  </si>
  <si>
    <t>&lt;5000</t>
  </si>
  <si>
    <t>countif</t>
  </si>
  <si>
    <t>countifs</t>
  </si>
  <si>
    <t>sumif</t>
  </si>
  <si>
    <t>sunifs</t>
  </si>
  <si>
    <t>count if</t>
  </si>
  <si>
    <t>sum ifs</t>
  </si>
  <si>
    <t>sum if</t>
  </si>
  <si>
    <t>Date Function</t>
  </si>
  <si>
    <t>now</t>
  </si>
  <si>
    <t>today</t>
  </si>
  <si>
    <t>day</t>
  </si>
  <si>
    <t>month</t>
  </si>
  <si>
    <t>year</t>
  </si>
  <si>
    <t>days</t>
  </si>
  <si>
    <t>"-"</t>
  </si>
  <si>
    <t>days360</t>
  </si>
  <si>
    <t>datedif</t>
  </si>
  <si>
    <t>hour</t>
  </si>
  <si>
    <t>sec</t>
  </si>
  <si>
    <t>edate</t>
  </si>
  <si>
    <t>emonth</t>
  </si>
  <si>
    <t>start date</t>
  </si>
  <si>
    <t>end date</t>
  </si>
  <si>
    <t>datevalue</t>
  </si>
  <si>
    <t>timevalue</t>
  </si>
  <si>
    <t>weekday</t>
  </si>
  <si>
    <t>weeknum</t>
  </si>
  <si>
    <t>isoweeknum</t>
  </si>
  <si>
    <t>networkdays</t>
  </si>
  <si>
    <t>networkdays.intl</t>
  </si>
  <si>
    <t>workdays</t>
  </si>
  <si>
    <t>workdays.intl</t>
  </si>
  <si>
    <t>shopname</t>
  </si>
  <si>
    <t>pineapple</t>
  </si>
  <si>
    <t>papaya</t>
  </si>
  <si>
    <t>guava</t>
  </si>
  <si>
    <t>VLOOKUP</t>
  </si>
  <si>
    <t>HLOOKUP</t>
  </si>
  <si>
    <t>Experinace</t>
  </si>
  <si>
    <t>vlookup</t>
  </si>
  <si>
    <t>hlookup</t>
  </si>
  <si>
    <t>shop2</t>
  </si>
  <si>
    <t>shop3</t>
  </si>
  <si>
    <t>shop4</t>
  </si>
  <si>
    <t>validation</t>
  </si>
  <si>
    <t>lkjhgfdsa</t>
  </si>
  <si>
    <t>shop5</t>
  </si>
  <si>
    <t>shop6</t>
  </si>
  <si>
    <t>ROLL NO.</t>
  </si>
  <si>
    <t>English</t>
  </si>
  <si>
    <t>Physics</t>
  </si>
  <si>
    <t>Marathi</t>
  </si>
  <si>
    <t>Hindi</t>
  </si>
  <si>
    <t>Chemistry</t>
  </si>
  <si>
    <t>Maths</t>
  </si>
  <si>
    <t>TOTAL</t>
  </si>
  <si>
    <t>unique value only</t>
  </si>
  <si>
    <t>Section1</t>
  </si>
  <si>
    <t>Section2</t>
  </si>
  <si>
    <t>Section3</t>
  </si>
  <si>
    <t>Jan</t>
  </si>
  <si>
    <t>Feb</t>
  </si>
  <si>
    <t>Mar</t>
  </si>
  <si>
    <t>Apr</t>
  </si>
  <si>
    <t>May</t>
  </si>
  <si>
    <t>June</t>
  </si>
  <si>
    <t>July</t>
  </si>
  <si>
    <t>Aug</t>
  </si>
  <si>
    <t>Sep</t>
  </si>
  <si>
    <t>Oct</t>
  </si>
  <si>
    <t>Nov</t>
  </si>
  <si>
    <t>Dec</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</si>
  <si>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</si>
  <si>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</si>
  <si>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</si>
  <si>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</si>
  <si>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</si>
  <si>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</si>
  <si>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</si>
  <si>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</si>
  <si>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</si>
  <si>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</si>
  <si>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</si>
  <si>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</si>
  <si>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</si>
  <si>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</si>
  <si>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</si>
  <si>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</si>
  <si>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</si>
  <si>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Myanmar (Burma)</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</si>
  <si>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</si>
  <si>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</si>
  <si>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</si>
  <si>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</si>
  <si>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</si>
  <si>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</si>
  <si>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</si>
  <si>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</si>
  <si>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</si>
  <si>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</si>
  <si>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</si>
  <si>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</si>
  <si>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</si>
  <si>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</si>
  <si>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</si>
  <si>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</si>
  <si>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</si>
  <si>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</si>
  <si>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</si>
  <si>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</si>
  <si>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</si>
  <si>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</si>
  <si>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</si>
  <si>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</si>
  <si>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</si>
  <si>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</si>
  <si>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</si>
  <si>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</si>
  <si>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</si>
  <si>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</si>
  <si>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</si>
  <si>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</si>
  <si>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</si>
  <si>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</si>
  <si>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</si>
  <si>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</si>
  <si>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</si>
  <si>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</si>
  <si>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</si>
  <si>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</si>
  <si>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</si>
  <si>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</si>
  <si>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</si>
  <si>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Sudan</t>
  </si>
  <si>
    <t>Sudan, South</t>
  </si>
  <si>
    <t>Suriname</t>
  </si>
  <si>
    <t>Sweden</t>
  </si>
  <si>
    <t>Switzerland</t>
  </si>
  <si>
    <t>Syria</t>
  </si>
  <si>
    <t>Taiwan</t>
  </si>
  <si>
    <t>Tajikistan</t>
  </si>
  <si>
    <t>Tanzania</t>
  </si>
  <si>
    <t>Thailand</t>
  </si>
  <si>
    <t>Togo</t>
  </si>
  <si>
    <t>Tonga</t>
  </si>
  <si>
    <t>Trinidad and Tobago</t>
  </si>
  <si>
    <t>Tunisia</t>
  </si>
  <si>
    <t>Turkey</t>
  </si>
  <si>
    <t>Turkmenistan</t>
  </si>
  <si>
    <t>Tuvalu</t>
  </si>
  <si>
    <t>Uganda</t>
  </si>
  <si>
    <t>Ukraine</t>
  </si>
  <si>
    <t>United Arab Emirates</t>
  </si>
  <si>
    <t>United Kingdom</t>
  </si>
  <si>
    <t>Uruguay</t>
  </si>
  <si>
    <t>Uzbekistan</t>
  </si>
  <si>
    <t>Vanuatu</t>
  </si>
  <si>
    <t>Vatican City</t>
  </si>
  <si>
    <t>Venezuela</t>
  </si>
  <si>
    <t>Vietnam</t>
  </si>
  <si>
    <t>Yemen</t>
  </si>
  <si>
    <t>Zambia</t>
  </si>
  <si>
    <t>Zimbabwe</t>
  </si>
  <si>
    <t>Row Labels</t>
  </si>
  <si>
    <t>Grand Total</t>
  </si>
  <si>
    <t>Sum of Age</t>
  </si>
  <si>
    <t>Column Labels</t>
  </si>
  <si>
    <t>Max of Age</t>
  </si>
  <si>
    <t>Average of PopMale</t>
  </si>
  <si>
    <t>Afghanistan</t>
  </si>
  <si>
    <t>Albania</t>
  </si>
  <si>
    <t>Algeria</t>
  </si>
  <si>
    <t>Angola</t>
  </si>
  <si>
    <t>Antigua and Barbuda</t>
  </si>
  <si>
    <t>Argentina</t>
  </si>
  <si>
    <t>Armenia</t>
  </si>
  <si>
    <t>Aruba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</si>
  <si>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</si>
  <si>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</si>
  <si>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</si>
  <si>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</si>
  <si>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</si>
  <si>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</si>
  <si>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</si>
  <si>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</si>
  <si>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</si>
  <si>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</si>
  <si>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</si>
  <si>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</si>
  <si>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</si>
  <si>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</si>
  <si>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</si>
  <si>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Brunei Darussalam</t>
  </si>
  <si>
    <t>Bulgaria</t>
  </si>
  <si>
    <t>Burkina Faso</t>
  </si>
  <si>
    <t>Burundi</t>
  </si>
  <si>
    <t>Cabo Verde</t>
  </si>
  <si>
    <t>CÃ´te d'Ivoire</t>
  </si>
  <si>
    <t>Cambodia</t>
  </si>
  <si>
    <t>Cameroon</t>
  </si>
  <si>
    <t>Canada</t>
  </si>
  <si>
    <t>Chad</t>
  </si>
  <si>
    <t>Channel Islands</t>
  </si>
  <si>
    <t>Chile</t>
  </si>
  <si>
    <t>China, Hong Kong SAR</t>
  </si>
  <si>
    <t>China, Macao SAR</t>
  </si>
  <si>
    <t>China, Taiwan Province of China</t>
  </si>
  <si>
    <t>Colombia</t>
  </si>
  <si>
    <t>Comoros</t>
  </si>
  <si>
    <t>Congo</t>
  </si>
  <si>
    <t>Costa Rica</t>
  </si>
  <si>
    <t>Croatia</t>
  </si>
  <si>
    <t>Cuba</t>
  </si>
  <si>
    <t>CuraÃ§ao</t>
  </si>
  <si>
    <t>Cyprus</t>
  </si>
  <si>
    <t>Czechia</t>
  </si>
  <si>
    <t>Dem. People's Republic of Korea</t>
  </si>
  <si>
    <t>Democratic Republic of the Congo</t>
  </si>
  <si>
    <t>Denmark</t>
  </si>
  <si>
    <t>Djibouti</t>
  </si>
  <si>
    <t>Dominican Republic</t>
  </si>
  <si>
    <t>Ecuador</t>
  </si>
  <si>
    <t>Egypt</t>
  </si>
  <si>
    <t>El Salvador</t>
  </si>
  <si>
    <t>Equatorial Guinea</t>
  </si>
  <si>
    <t>Eritrea</t>
  </si>
  <si>
    <t>Estonia</t>
  </si>
  <si>
    <t>Eswatini</t>
  </si>
  <si>
    <t>Ethiopia</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</si>
  <si>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</si>
  <si>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</si>
  <si>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</si>
  <si>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</si>
  <si>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</si>
  <si>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</si>
  <si>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</si>
  <si>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</si>
  <si>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</si>
  <si>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</si>
  <si>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</si>
  <si>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</si>
  <si>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</si>
  <si>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</si>
  <si>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</si>
  <si>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</si>
  <si>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</si>
  <si>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</si>
  <si>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</si>
  <si>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</si>
  <si>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</si>
  <si>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</si>
  <si>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Indonesia</t>
  </si>
  <si>
    <t>Iran (Islamic Republic of)</t>
  </si>
  <si>
    <t>Iraq</t>
  </si>
  <si>
    <t>Ireland</t>
  </si>
  <si>
    <t>Israel</t>
  </si>
  <si>
    <t>Italy</t>
  </si>
  <si>
    <t>Jamaica</t>
  </si>
  <si>
    <t>Japan</t>
  </si>
  <si>
    <t>Jordan</t>
  </si>
  <si>
    <t>Kazakhstan</t>
  </si>
  <si>
    <t>Kenya</t>
  </si>
  <si>
    <t>Kiribati</t>
  </si>
  <si>
    <t>Kuwait</t>
  </si>
  <si>
    <t>Kyrgyzstan</t>
  </si>
  <si>
    <t>Latvia</t>
  </si>
  <si>
    <t>Lebanon</t>
  </si>
  <si>
    <t>Lesotho</t>
  </si>
  <si>
    <t>Liberia</t>
  </si>
  <si>
    <t>Libya</t>
  </si>
  <si>
    <t>Lithuania</t>
  </si>
  <si>
    <t>Luxembourg</t>
  </si>
  <si>
    <t>Martinique</t>
  </si>
  <si>
    <t>Mayotte</t>
  </si>
  <si>
    <t>Melanesia</t>
  </si>
  <si>
    <t>Micronesia</t>
  </si>
  <si>
    <t>Myanmar</t>
  </si>
  <si>
    <t>New Caledonia</t>
  </si>
  <si>
    <t>Oceania (excluding Australia and New Zealand)</t>
  </si>
  <si>
    <t>Polynesia</t>
  </si>
  <si>
    <t>Puerto Rico</t>
  </si>
  <si>
    <t>RÃ©union</t>
  </si>
  <si>
    <t>Republic of Korea</t>
  </si>
  <si>
    <t>Republic of Moldova</t>
  </si>
  <si>
    <t>Russian Federation</t>
  </si>
  <si>
    <t>State of Palestine</t>
  </si>
  <si>
    <t>Syrian Arab Republic</t>
  </si>
  <si>
    <t>Timor-Leste</t>
  </si>
  <si>
    <t>United Republic of Tanzania</t>
  </si>
  <si>
    <t>United States of America</t>
  </si>
  <si>
    <t>United States Virgin Islands</t>
  </si>
  <si>
    <t>Venezuela (Bolivarian Republic of)</t>
  </si>
  <si>
    <t>Viet Nam</t>
  </si>
  <si>
    <t>Mean</t>
  </si>
  <si>
    <t>Standard Error</t>
  </si>
  <si>
    <t>Median</t>
  </si>
  <si>
    <t>Mode</t>
  </si>
  <si>
    <t>Standard Deviation</t>
  </si>
  <si>
    <t>Sample Variance</t>
  </si>
  <si>
    <t>Kurtosis</t>
  </si>
  <si>
    <t>Skewness</t>
  </si>
  <si>
    <t>Range</t>
  </si>
  <si>
    <t>Minimum</t>
  </si>
  <si>
    <t>Maximum</t>
  </si>
  <si>
    <t>Sum</t>
  </si>
  <si>
    <t>Count</t>
  </si>
  <si>
    <t>Discriptive Analysis</t>
  </si>
  <si>
    <t>Xlookup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</si>
</sst>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quot;₹&quot;\ #,##0.00"/>
    <numFmt numFmtId="165" formatCode="[$-F800]dddd\,\ mmmm\ dd\,\ yyyy"/>
    <numFmt numFmtId="166" formatCode="[$-F400]h:mm:ss\ AM/PM"/>
    <numFmt numFmtId="167" formatCode="&quot;$&quot;#,##0_);[Red]\(&quot;$&quot;#,##0\)"/>
  </numFmts>
  <fonts count="11" x14ac:knownFonts="1">
    <font>
      <sz val="11"/>
      <color theme="1"/>
      <name val="Calibri"/>
      <family val="2"/>
      <scheme val="minor"/>
    </font>
    <font>
      <sz val="8"/>
      <name val="Calibri"/>
      <family val="2"/>
      <scheme val="minor"/>
    </font>
    <font>
      <sz val="11"/>
      <name val="Calibri"/>
      <family val="2"/>
      <scheme val="minor"/>
    </font>
    <font>
      <b/>
      <sz val="12"/>
      <color theme="1"/>
      <name val="Calibri"/>
      <family val="2"/>
      <scheme val="minor"/>
    </font>
    <font>
      <sz val="11"/>
      <color theme="1"/>
      <name val="Calibri"/>
      <family val="2"/>
      <scheme val="minor"/>
    </font>
    <font>
      <u/>
      <sz val="11"/>
      <color theme="10"/>
      <name val="Calibri"/>
      <family val="2"/>
      <scheme val="minor"/>
    </font>
    <font>
      <i/>
      <sz val="9.9"/>
      <color theme="1"/>
      <name val="Calibri"/>
      <family val="2"/>
      <scheme val="minor"/>
    </font>
    <font>
      <sz val="10"/>
      <color rgb="FF000000"/>
      <name val="Calibri"/>
      <family val="2"/>
      <scheme val="minor"/>
    </font>
    <font>
      <sz val="10"/>
      <color theme="1"/>
      <name val="Calibri"/>
      <family val="2"/>
      <scheme val="minor"/>
    </font>
    <font>
      <i/>
      <sz val="11"/>
      <color theme="1"/>
      <name val="Calibri"/>
      <family val="2"/>
      <scheme val="minor"/>
    </font>
    <font>
      <b/>
      <i/>
      <sz val="11"/>
      <color theme="1"/>
      <name val="Calibri"/>
      <family val="2"/>
      <scheme val="minor"/>
    </font>
  </fonts>
  <fills count="19">
    <fill>
      <patternFill patternType="none"/>
    </fill>
    <fill>
      <patternFill patternType="gray125"/>
    </fill>
    <fill>
      <patternFill patternType="solid">
        <fgColor theme="4" tint="0.39997558519241921"/>
        <bgColor indexed="64"/>
      </patternFill>
    </fill>
    <fill>
      <patternFill patternType="solid">
        <fgColor theme="7" tint="0.39997558519241921"/>
        <bgColor indexed="64"/>
      </patternFill>
    </fill>
    <fill>
      <patternFill patternType="solid">
        <fgColor theme="6" tint="-0.249977111117893"/>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92D050"/>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22">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s>
  <cellStyleXfs count="4">
    <xf numFmtId="0" fontId="0" fillId="0" borderId="0"/>
    <xf numFmtId="9" fontId="4" fillId="0" borderId="0" applyFont="0" applyFill="0" applyBorder="0" applyAlignment="0" applyProtection="0"/>
    <xf numFmtId="0" fontId="5" fillId="0" borderId="0" applyNumberFormat="0" applyFill="0" applyBorder="0" applyAlignment="0" applyProtection="0"/>
    <xf numFmtId="0" fontId="7" fillId="0" borderId="0"/>
  </cellStyleXfs>
  <cellXfs count="81">
    <xf numFmtId="0" fontId="0" fillId="0" borderId="0" xfId="0"/>
    <xf numFmtId="0" fontId="0" fillId="2" borderId="0" xfId="0" applyFill="1"/>
    <xf numFmtId="0" fontId="0" fillId="3" borderId="0" xfId="0" applyFill="1"/>
    <xf numFmtId="0" fontId="0" fillId="0" borderId="1" xfId="0" applyBorder="1"/>
    <xf numFmtId="0" fontId="0" fillId="2" borderId="2" xfId="0" applyFill="1" applyBorder="1"/>
    <xf numFmtId="0" fontId="0" fillId="0" borderId="2" xfId="0" applyBorder="1"/>
    <xf numFmtId="0" fontId="0" fillId="0" borderId="2" xfId="0" applyBorder="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164" fontId="0" fillId="0" borderId="0" xfId="0" applyNumberFormat="1"/>
    <xf numFmtId="44" fontId="0" fillId="0" borderId="0" xfId="0" applyNumberFormat="1"/>
    <xf numFmtId="14" fontId="0" fillId="0" borderId="0" xfId="0" applyNumberFormat="1"/>
    <xf numFmtId="165" fontId="0" fillId="0" borderId="0" xfId="0" applyNumberFormat="1"/>
    <xf numFmtId="166" fontId="0" fillId="0" borderId="0" xfId="0" applyNumberFormat="1"/>
    <xf numFmtId="10" fontId="0" fillId="0" borderId="0" xfId="0" applyNumberFormat="1"/>
    <xf numFmtId="12" fontId="0" fillId="0" borderId="0" xfId="0" applyNumberFormat="1"/>
    <xf numFmtId="49" fontId="0" fillId="0" borderId="0" xfId="0" applyNumberFormat="1"/>
    <xf numFmtId="0" fontId="0" fillId="6" borderId="0" xfId="0" applyFill="1"/>
    <xf numFmtId="0" fontId="0" fillId="8" borderId="0" xfId="0" applyFill="1"/>
    <xf numFmtId="0" fontId="0" fillId="9" borderId="0" xfId="0" applyFill="1"/>
    <xf numFmtId="22" fontId="0" fillId="0" borderId="0" xfId="0" applyNumberFormat="1"/>
    <xf numFmtId="0" fontId="2" fillId="11" borderId="0" xfId="0" applyFont="1" applyFill="1"/>
    <xf numFmtId="0" fontId="0" fillId="12" borderId="0" xfId="0" applyFill="1"/>
    <xf numFmtId="0" fontId="0" fillId="13" borderId="0" xfId="0" applyFill="1"/>
    <xf numFmtId="0" fontId="0" fillId="0" borderId="4" xfId="0" applyBorder="1"/>
    <xf numFmtId="0" fontId="0" fillId="0" borderId="3" xfId="0" applyBorder="1"/>
    <xf numFmtId="0" fontId="0" fillId="14" borderId="8" xfId="0" applyFill="1" applyBorder="1"/>
    <xf numFmtId="0" fontId="0" fillId="14" borderId="9" xfId="0" applyFill="1" applyBorder="1"/>
    <xf numFmtId="0" fontId="0" fillId="14" borderId="7" xfId="0" applyFill="1" applyBorder="1"/>
    <xf numFmtId="0" fontId="0" fillId="0" borderId="10" xfId="0" applyBorder="1"/>
    <xf numFmtId="0" fontId="0" fillId="0" borderId="11" xfId="0" applyBorder="1"/>
    <xf numFmtId="0" fontId="0" fillId="0" borderId="12" xfId="0" applyBorder="1"/>
    <xf numFmtId="0" fontId="3" fillId="5" borderId="0" xfId="0" applyFont="1" applyFill="1"/>
    <xf numFmtId="167" fontId="0" fillId="0" borderId="0" xfId="0" applyNumberFormat="1"/>
    <xf numFmtId="9" fontId="0" fillId="0" borderId="0" xfId="0" applyNumberFormat="1"/>
    <xf numFmtId="0" fontId="0" fillId="12" borderId="13" xfId="0" applyFill="1" applyBorder="1"/>
    <xf numFmtId="0" fontId="0" fillId="12" borderId="14" xfId="0" applyFill="1" applyBorder="1"/>
    <xf numFmtId="0" fontId="0" fillId="12" borderId="15" xfId="0" applyFill="1" applyBorder="1"/>
    <xf numFmtId="0" fontId="0" fillId="15" borderId="16" xfId="0" applyFill="1" applyBorder="1"/>
    <xf numFmtId="9" fontId="0" fillId="0" borderId="0" xfId="1" applyFont="1" applyBorder="1"/>
    <xf numFmtId="9" fontId="0" fillId="0" borderId="17" xfId="1" applyFont="1" applyBorder="1"/>
    <xf numFmtId="0" fontId="0" fillId="15" borderId="18" xfId="0" applyFill="1" applyBorder="1"/>
    <xf numFmtId="9" fontId="0" fillId="0" borderId="19" xfId="1" applyFont="1" applyBorder="1"/>
    <xf numFmtId="9" fontId="0" fillId="0" borderId="20" xfId="1" applyFont="1" applyBorder="1"/>
    <xf numFmtId="0" fontId="0" fillId="15" borderId="0" xfId="0" applyFill="1"/>
    <xf numFmtId="0" fontId="0" fillId="0" borderId="0" xfId="0" applyAlignment="1">
      <alignment horizontal="left" vertical="center" indent="1"/>
    </xf>
    <xf numFmtId="0" fontId="5" fillId="0" borderId="0" xfId="2" applyAlignment="1">
      <alignment horizontal="left" vertical="center" indent="1"/>
    </xf>
    <xf numFmtId="0" fontId="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8" fillId="0" borderId="0" xfId="3" applyFont="1"/>
    <xf numFmtId="0" fontId="0" fillId="0" borderId="19" xfId="0" applyBorder="1"/>
    <xf numFmtId="0" fontId="9" fillId="0" borderId="21" xfId="0" applyFont="1" applyBorder="1" applyAlignment="1">
      <alignment horizontal="centerContinuous"/>
    </xf>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16" borderId="0" xfId="0" applyFill="1" applyAlignment="1">
      <alignment vertical="center" wrapText="1"/>
    </xf>
    <xf numFmtId="0" fontId="0" fillId="0" borderId="18" xfId="0" applyBorder="1"/>
    <xf numFmtId="0" fontId="0" fillId="0" borderId="20" xfId="0" applyBorder="1"/>
    <xf numFmtId="0" fontId="0" fillId="16" borderId="0" xfId="0" applyFill="1"/>
    <xf numFmtId="0" fontId="0" fillId="18" borderId="0" xfId="0" applyFill="1"/>
    <xf numFmtId="0" fontId="0" fillId="2" borderId="2" xfId="0" applyFill="1" applyBorder="1" applyAlignment="1">
      <alignment horizontal="center"/>
    </xf>
    <xf numFmtId="0" fontId="0" fillId="4"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5" borderId="0" xfId="0" applyFill="1" applyAlignment="1">
      <alignment horizontal="center"/>
    </xf>
    <xf numFmtId="0" fontId="0" fillId="0" borderId="0" xfId="0" applyAlignment="1">
      <alignment horizontal="center"/>
    </xf>
    <xf numFmtId="0" fontId="0" fillId="7" borderId="0" xfId="0" applyFill="1" applyAlignment="1">
      <alignment horizontal="center"/>
    </xf>
    <xf numFmtId="0" fontId="0" fillId="10" borderId="0" xfId="0" applyFill="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10" fillId="17" borderId="0" xfId="0" applyFont="1" applyFill="1" applyAlignment="1">
      <alignment horizontal="center"/>
    </xf>
  </cellXfs>
  <cellStyles count="4">
    <cellStyle name="Hyperlink" xfId="2" builtinId="8"/>
    <cellStyle name="Normal" xfId="0" builtinId="0"/>
    <cellStyle name="Normal 2" xfId="3" xr:uid="{18B390E8-EC23-4FED-88A8-659F19D609DF}"/>
    <cellStyle name="Percent" xfId="1" builtinId="5"/>
  </cellStyles>
  <dxfs count="15">
    <dxf>
      <font>
        <color rgb="FF006100"/>
      </font>
      <fill>
        <patternFill>
          <bgColor rgb="FFC6EFCE"/>
        </patternFill>
      </fill>
    </dxf>
    <dxf>
      <font>
        <color rgb="FF9C5700"/>
      </font>
      <fill>
        <patternFill>
          <bgColor rgb="FFFFEB9C"/>
        </patternFill>
      </fill>
    </dxf>
    <dxf>
      <font>
        <color rgb="FF9C0006"/>
      </font>
      <fill>
        <patternFill>
          <bgColor rgb="FFFFC7CE"/>
        </patternFill>
      </fil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patternType="solid">
          <fgColor indexed="64"/>
          <bgColor theme="9" tint="0.39997558519241921"/>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2D Cluster Column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Sheet12!$P$3</c:f>
              <c:strCache>
                <c:ptCount val="1"/>
                <c:pt idx="0">
                  <c:v>Section1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16-A30A-46D4-A34C-B9826454C0B6}"/>
            </c:ext>
          </c:extLst>
        </c:ser>
        <c:ser>
          <c:idx val="1"/>
          <c:order val="1"/>
          <c:tx>
            <c:strRef>
              <c:f>Sheet12!$Q$3</c:f>
              <c:strCache>
                <c:ptCount val="1"/>
                <c:pt idx="0">
                  <c:v>Section2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17-A30A-46D4-A34C-B9826454C0B6}"/>
            </c:ext>
          </c:extLst>
        </c:ser>
        <c:ser>
          <c:idx val="2"/>
          <c:order val="2"/>
          <c:tx>
            <c:strRef>
              <c:f>Sheet12!$R$3</c:f>
              <c:strCache>
                <c:ptCount val="1"/>
                <c:pt idx="0">
                  <c:v>Section3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18-A30A-46D4-A34C-B9826454C0B6}"/>
            </c:ext>
          </c:extLst>
        </c:ser>
        <c:dLbls>
          <c:showLegendKey val="0"/>
          <c:showVal val="0"/>
          <c:showCatName val="0"/>
          <c:showSerName val="0"/>
          <c:showPercent val="0"/>
          <c:showBubbleSize val="0"/>
        </c:dLbls>
        <c:gapWidth val="100"/>
        <c:overlap val="-24"/>
        <c:axId val="1316339472"/>
        <c:axId val="1316336112"/>
      </c:barChart>
      <c:catAx>
        <c:axId val="13163394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336112"/>
        <c:crosses val="autoZero"/>
        <c:auto val="1"/>
        <c:lblAlgn val="ctr"/>
        <c:lblOffset val="100"/>
        <c:noMultiLvlLbl val="0"/>
      </c:catAx>
      <c:valAx>
        <c:axId val="1316336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33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 2D Stacked Column</a:t>
            </a:r>
            <a:r>
              <a:rPr lang="en-IN" b="1" baseline="0"/>
              <a:t>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Sheet12!$P$3</c:f>
              <c:strCache>
                <c:ptCount val="1"/>
                <c:pt idx="0">
                  <c:v>Section1</c:v>
                </c:pt>
              </c:strCache>
            </c:strRef>
          </c:tx>
          <c:spPr>
            <a:solidFill>
              <a:schemeClr val="accent2"/>
            </a:solidFill>
            <a:ln>
              <a:noFill/>
            </a:ln>
            <a:effectLst/>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00-38B1-46A5-9A11-C7DDD9C7FEC2}"/>
            </c:ext>
          </c:extLst>
        </c:ser>
        <c:ser>
          <c:idx val="1"/>
          <c:order val="1"/>
          <c:tx>
            <c:strRef>
              <c:f>Sheet12!$Q$3</c:f>
              <c:strCache>
                <c:ptCount val="1"/>
                <c:pt idx="0">
                  <c:v>Section2</c:v>
                </c:pt>
              </c:strCache>
            </c:strRef>
          </c:tx>
          <c:spPr>
            <a:solidFill>
              <a:schemeClr val="accent4"/>
            </a:solidFill>
            <a:ln>
              <a:noFill/>
            </a:ln>
            <a:effectLst/>
          </c:spPr>
          <c:invertIfNegative val="0"/>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03-38B1-46A5-9A11-C7DDD9C7FEC2}"/>
            </c:ext>
          </c:extLst>
        </c:ser>
        <c:ser>
          <c:idx val="2"/>
          <c:order val="2"/>
          <c:tx>
            <c:strRef>
              <c:f>Sheet12!$R$3</c:f>
              <c:strCache>
                <c:ptCount val="1"/>
                <c:pt idx="0">
                  <c:v>Section3</c:v>
                </c:pt>
              </c:strCache>
            </c:strRef>
          </c:tx>
          <c:spPr>
            <a:solidFill>
              <a:schemeClr val="accent6"/>
            </a:solidFill>
            <a:ln>
              <a:noFill/>
            </a:ln>
            <a:effectLst/>
          </c:spPr>
          <c:invertIfNegative val="0"/>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04-38B1-46A5-9A11-C7DDD9C7FEC2}"/>
            </c:ext>
          </c:extLst>
        </c:ser>
        <c:dLbls>
          <c:showLegendKey val="0"/>
          <c:showVal val="0"/>
          <c:showCatName val="0"/>
          <c:showSerName val="0"/>
          <c:showPercent val="0"/>
          <c:showBubbleSize val="0"/>
        </c:dLbls>
        <c:gapWidth val="150"/>
        <c:overlap val="100"/>
        <c:axId val="953853744"/>
        <c:axId val="953854224"/>
      </c:barChart>
      <c:catAx>
        <c:axId val="95385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54224"/>
        <c:crosses val="autoZero"/>
        <c:auto val="1"/>
        <c:lblAlgn val="ctr"/>
        <c:lblOffset val="100"/>
        <c:noMultiLvlLbl val="0"/>
      </c:catAx>
      <c:valAx>
        <c:axId val="953854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5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2D</a:t>
            </a:r>
            <a:r>
              <a:rPr lang="en-IN" b="1" baseline="0"/>
              <a:t> Stacked Column 100%</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Sheet12!$P$3</c:f>
              <c:strCache>
                <c:ptCount val="1"/>
                <c:pt idx="0">
                  <c:v>Section1</c:v>
                </c:pt>
              </c:strCache>
            </c:strRef>
          </c:tx>
          <c:spPr>
            <a:solidFill>
              <a:schemeClr val="accent1"/>
            </a:solidFill>
            <a:ln>
              <a:noFill/>
            </a:ln>
            <a:effectLst/>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00-C30B-4301-B71B-306DC05D2042}"/>
            </c:ext>
          </c:extLst>
        </c:ser>
        <c:ser>
          <c:idx val="1"/>
          <c:order val="1"/>
          <c:tx>
            <c:strRef>
              <c:f>Sheet12!$Q$3</c:f>
              <c:strCache>
                <c:ptCount val="1"/>
                <c:pt idx="0">
                  <c:v>Section2</c:v>
                </c:pt>
              </c:strCache>
            </c:strRef>
          </c:tx>
          <c:spPr>
            <a:solidFill>
              <a:schemeClr val="accent2"/>
            </a:solidFill>
            <a:ln>
              <a:noFill/>
            </a:ln>
            <a:effectLst/>
          </c:spPr>
          <c:invertIfNegative val="0"/>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01-C30B-4301-B71B-306DC05D2042}"/>
            </c:ext>
          </c:extLst>
        </c:ser>
        <c:ser>
          <c:idx val="2"/>
          <c:order val="2"/>
          <c:tx>
            <c:strRef>
              <c:f>Sheet12!$R$3</c:f>
              <c:strCache>
                <c:ptCount val="1"/>
                <c:pt idx="0">
                  <c:v>Section3</c:v>
                </c:pt>
              </c:strCache>
            </c:strRef>
          </c:tx>
          <c:spPr>
            <a:solidFill>
              <a:schemeClr val="accent3"/>
            </a:solidFill>
            <a:ln>
              <a:noFill/>
            </a:ln>
            <a:effectLst/>
          </c:spPr>
          <c:invertIfNegative val="0"/>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02-C30B-4301-B71B-306DC05D2042}"/>
            </c:ext>
          </c:extLst>
        </c:ser>
        <c:dLbls>
          <c:showLegendKey val="0"/>
          <c:showVal val="0"/>
          <c:showCatName val="0"/>
          <c:showSerName val="0"/>
          <c:showPercent val="0"/>
          <c:showBubbleSize val="0"/>
        </c:dLbls>
        <c:gapWidth val="150"/>
        <c:overlap val="100"/>
        <c:axId val="1511570272"/>
        <c:axId val="1511570752"/>
      </c:barChart>
      <c:catAx>
        <c:axId val="151157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570752"/>
        <c:crosses val="autoZero"/>
        <c:auto val="1"/>
        <c:lblAlgn val="ctr"/>
        <c:lblOffset val="100"/>
        <c:noMultiLvlLbl val="0"/>
      </c:catAx>
      <c:valAx>
        <c:axId val="1511570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57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3D Cluster Column</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Sheet12!$P$3</c:f>
              <c:strCache>
                <c:ptCount val="1"/>
                <c:pt idx="0">
                  <c:v>Section1</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00-A96D-402A-87F9-298DADF69754}"/>
            </c:ext>
          </c:extLst>
        </c:ser>
        <c:ser>
          <c:idx val="1"/>
          <c:order val="1"/>
          <c:tx>
            <c:strRef>
              <c:f>Sheet12!$Q$3</c:f>
              <c:strCache>
                <c:ptCount val="1"/>
                <c:pt idx="0">
                  <c:v>Section2</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01-A96D-402A-87F9-298DADF69754}"/>
            </c:ext>
          </c:extLst>
        </c:ser>
        <c:ser>
          <c:idx val="2"/>
          <c:order val="2"/>
          <c:tx>
            <c:strRef>
              <c:f>Sheet12!$R$3</c:f>
              <c:strCache>
                <c:ptCount val="1"/>
                <c:pt idx="0">
                  <c:v>Section3</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02-A96D-402A-87F9-298DADF69754}"/>
            </c:ext>
          </c:extLst>
        </c:ser>
        <c:dLbls>
          <c:showLegendKey val="0"/>
          <c:showVal val="0"/>
          <c:showCatName val="0"/>
          <c:showSerName val="0"/>
          <c:showPercent val="0"/>
          <c:showBubbleSize val="0"/>
        </c:dLbls>
        <c:gapWidth val="84"/>
        <c:gapDepth val="53"/>
        <c:shape val="box"/>
        <c:axId val="949106704"/>
        <c:axId val="949107664"/>
        <c:axId val="0"/>
      </c:bar3DChart>
      <c:catAx>
        <c:axId val="94910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9107664"/>
        <c:crosses val="autoZero"/>
        <c:auto val="1"/>
        <c:lblAlgn val="ctr"/>
        <c:lblOffset val="100"/>
        <c:noMultiLvlLbl val="0"/>
      </c:catAx>
      <c:valAx>
        <c:axId val="949107664"/>
        <c:scaling>
          <c:orientation val="minMax"/>
        </c:scaling>
        <c:delete val="1"/>
        <c:axPos val="l"/>
        <c:numFmt formatCode="0%" sourceLinked="1"/>
        <c:majorTickMark val="out"/>
        <c:minorTickMark val="none"/>
        <c:tickLblPos val="nextTo"/>
        <c:crossAx val="949106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3D</a:t>
            </a:r>
            <a:r>
              <a:rPr lang="en-IN" baseline="0"/>
              <a:t> Column</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Sheet12!$P$3</c:f>
              <c:strCache>
                <c:ptCount val="1"/>
                <c:pt idx="0">
                  <c:v>Section1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00-3558-453A-A631-1B7365D971BE}"/>
            </c:ext>
          </c:extLst>
        </c:ser>
        <c:ser>
          <c:idx val="1"/>
          <c:order val="1"/>
          <c:tx>
            <c:strRef>
              <c:f>Sheet12!$Q$3</c:f>
              <c:strCache>
                <c:ptCount val="1"/>
                <c:pt idx="0">
                  <c:v>Section2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01-3558-453A-A631-1B7365D971BE}"/>
            </c:ext>
          </c:extLst>
        </c:ser>
        <c:ser>
          <c:idx val="2"/>
          <c:order val="2"/>
          <c:tx>
            <c:strRef>
              <c:f>Sheet12!$R$3</c:f>
              <c:strCache>
                <c:ptCount val="1"/>
                <c:pt idx="0">
                  <c:v>Section3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02-3558-453A-A631-1B7365D971BE}"/>
            </c:ext>
          </c:extLst>
        </c:ser>
        <c:dLbls>
          <c:showLegendKey val="0"/>
          <c:showVal val="0"/>
          <c:showCatName val="0"/>
          <c:showSerName val="0"/>
          <c:showPercent val="0"/>
          <c:showBubbleSize val="0"/>
        </c:dLbls>
        <c:gapWidth val="150"/>
        <c:shape val="box"/>
        <c:axId val="1498961184"/>
        <c:axId val="1498955904"/>
        <c:axId val="1664959120"/>
      </c:bar3DChart>
      <c:catAx>
        <c:axId val="14989611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955904"/>
        <c:crosses val="autoZero"/>
        <c:auto val="1"/>
        <c:lblAlgn val="ctr"/>
        <c:lblOffset val="100"/>
        <c:noMultiLvlLbl val="0"/>
      </c:catAx>
      <c:valAx>
        <c:axId val="1498955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961184"/>
        <c:crosses val="autoZero"/>
        <c:crossBetween val="between"/>
      </c:valAx>
      <c:serAx>
        <c:axId val="1664959120"/>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95590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Bar</a:t>
            </a:r>
            <a:r>
              <a:rPr lang="en-IN" baseline="0"/>
              <a:t> Chart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Sheet12!$P$3</c:f>
              <c:strCache>
                <c:ptCount val="1"/>
                <c:pt idx="0">
                  <c:v>Section1</c:v>
                </c:pt>
              </c:strCache>
            </c:strRef>
          </c:tx>
          <c:spPr>
            <a:solidFill>
              <a:schemeClr val="accent2"/>
            </a:solidFill>
            <a:ln>
              <a:noFill/>
            </a:ln>
            <a:effectLst/>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00-5080-41C6-B746-14A2A2FBFD91}"/>
            </c:ext>
          </c:extLst>
        </c:ser>
        <c:ser>
          <c:idx val="1"/>
          <c:order val="1"/>
          <c:tx>
            <c:strRef>
              <c:f>Sheet12!$Q$3</c:f>
              <c:strCache>
                <c:ptCount val="1"/>
                <c:pt idx="0">
                  <c:v>Section2</c:v>
                </c:pt>
              </c:strCache>
            </c:strRef>
          </c:tx>
          <c:spPr>
            <a:solidFill>
              <a:schemeClr val="accent4"/>
            </a:solidFill>
            <a:ln>
              <a:noFill/>
            </a:ln>
            <a:effectLst/>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01-5080-41C6-B746-14A2A2FBFD91}"/>
            </c:ext>
          </c:extLst>
        </c:ser>
        <c:ser>
          <c:idx val="2"/>
          <c:order val="2"/>
          <c:tx>
            <c:strRef>
              <c:f>Sheet12!$R$3</c:f>
              <c:strCache>
                <c:ptCount val="1"/>
                <c:pt idx="0">
                  <c:v>Section3</c:v>
                </c:pt>
              </c:strCache>
            </c:strRef>
          </c:tx>
          <c:spPr>
            <a:solidFill>
              <a:schemeClr val="accent6"/>
            </a:solidFill>
            <a:ln>
              <a:noFill/>
            </a:ln>
            <a:effectLst/>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02-5080-41C6-B746-14A2A2FBFD91}"/>
            </c:ext>
          </c:extLst>
        </c:ser>
        <c:dLbls>
          <c:showLegendKey val="0"/>
          <c:showVal val="0"/>
          <c:showCatName val="0"/>
          <c:showSerName val="0"/>
          <c:showPercent val="0"/>
          <c:showBubbleSize val="0"/>
        </c:dLbls>
        <c:gapWidth val="182"/>
        <c:axId val="1666561264"/>
        <c:axId val="1666560304"/>
      </c:barChart>
      <c:catAx>
        <c:axId val="166656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560304"/>
        <c:crosses val="autoZero"/>
        <c:auto val="1"/>
        <c:lblAlgn val="ctr"/>
        <c:lblOffset val="100"/>
        <c:noMultiLvlLbl val="0"/>
      </c:catAx>
      <c:valAx>
        <c:axId val="16665603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561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3D</a:t>
            </a:r>
            <a:r>
              <a:rPr lang="en-IN" baseline="0"/>
              <a:t> Bar Chart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Sheet12!$P$3</c:f>
              <c:strCache>
                <c:ptCount val="1"/>
                <c:pt idx="0">
                  <c:v>Section1</c:v>
                </c:pt>
              </c:strCache>
            </c:strRef>
          </c:tx>
          <c:spPr>
            <a:solidFill>
              <a:schemeClr val="accent1"/>
            </a:solidFill>
            <a:ln>
              <a:noFill/>
            </a:ln>
            <a:effectLst/>
            <a:sp3d/>
          </c:spPr>
          <c:invertIfNegative val="0"/>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00-5EEB-43FE-98F1-9A7927937889}"/>
            </c:ext>
          </c:extLst>
        </c:ser>
        <c:ser>
          <c:idx val="1"/>
          <c:order val="1"/>
          <c:tx>
            <c:strRef>
              <c:f>Sheet12!$Q$3</c:f>
              <c:strCache>
                <c:ptCount val="1"/>
                <c:pt idx="0">
                  <c:v>Section2</c:v>
                </c:pt>
              </c:strCache>
            </c:strRef>
          </c:tx>
          <c:spPr>
            <a:solidFill>
              <a:schemeClr val="accent2"/>
            </a:solidFill>
            <a:ln>
              <a:noFill/>
            </a:ln>
            <a:effectLst/>
            <a:sp3d/>
          </c:spPr>
          <c:invertIfNegative val="0"/>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01-5EEB-43FE-98F1-9A7927937889}"/>
            </c:ext>
          </c:extLst>
        </c:ser>
        <c:ser>
          <c:idx val="2"/>
          <c:order val="2"/>
          <c:tx>
            <c:strRef>
              <c:f>Sheet12!$R$3</c:f>
              <c:strCache>
                <c:ptCount val="1"/>
                <c:pt idx="0">
                  <c:v>Section3</c:v>
                </c:pt>
              </c:strCache>
            </c:strRef>
          </c:tx>
          <c:spPr>
            <a:solidFill>
              <a:schemeClr val="accent3"/>
            </a:solidFill>
            <a:ln>
              <a:noFill/>
            </a:ln>
            <a:effectLst/>
            <a:sp3d/>
          </c:spPr>
          <c:invertIfNegative val="0"/>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02-5EEB-43FE-98F1-9A7927937889}"/>
            </c:ext>
          </c:extLst>
        </c:ser>
        <c:dLbls>
          <c:showLegendKey val="0"/>
          <c:showVal val="0"/>
          <c:showCatName val="0"/>
          <c:showSerName val="0"/>
          <c:showPercent val="0"/>
          <c:showBubbleSize val="0"/>
        </c:dLbls>
        <c:gapWidth val="150"/>
        <c:shape val="box"/>
        <c:axId val="1519748432"/>
        <c:axId val="1519745552"/>
        <c:axId val="0"/>
      </c:bar3DChart>
      <c:catAx>
        <c:axId val="1519748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745552"/>
        <c:crosses val="autoZero"/>
        <c:auto val="1"/>
        <c:lblAlgn val="ctr"/>
        <c:lblOffset val="100"/>
        <c:noMultiLvlLbl val="0"/>
      </c:catAx>
      <c:valAx>
        <c:axId val="15197455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74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Line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Sheet12!$P$3</c:f>
              <c:strCache>
                <c:ptCount val="1"/>
                <c:pt idx="0">
                  <c:v>Section1</c:v>
                </c:pt>
              </c:strCache>
            </c:strRef>
          </c:tx>
          <c:spPr>
            <a:ln w="28575" cap="rnd">
              <a:solidFill>
                <a:schemeClr val="accent1"/>
              </a:solidFill>
              <a:round/>
            </a:ln>
            <a:effectLst/>
          </c:spPr>
          <c:marker>
            <c:symbol val="none"/>
          </c:marker>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Sheet12!$P$4:$P$15</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smooth val="0"/>
          <c:extLst>
            <c:ext xmlns:c16="http://schemas.microsoft.com/office/drawing/2014/chart" uri="{C3380CC4-5D6E-409C-BE32-E72D297353CC}">
              <c16:uniqueId val="{00000000-F1C4-4637-B514-F41255F2E06F}"/>
            </c:ext>
          </c:extLst>
        </c:ser>
        <c:ser>
          <c:idx val="1"/>
          <c:order val="1"/>
          <c:tx>
            <c:strRef>
              <c:f>Sheet12!$Q$3</c:f>
              <c:strCache>
                <c:ptCount val="1"/>
                <c:pt idx="0">
                  <c:v>Section2</c:v>
                </c:pt>
              </c:strCache>
            </c:strRef>
          </c:tx>
          <c:spPr>
            <a:ln w="28575" cap="rnd">
              <a:solidFill>
                <a:schemeClr val="accent2"/>
              </a:solidFill>
              <a:round/>
            </a:ln>
            <a:effectLst/>
          </c:spPr>
          <c:marker>
            <c:symbol val="none"/>
          </c:marker>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Sheet12!$Q$4:$Q$15</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smooth val="0"/>
          <c:extLst>
            <c:ext xmlns:c16="http://schemas.microsoft.com/office/drawing/2014/chart" uri="{C3380CC4-5D6E-409C-BE32-E72D297353CC}">
              <c16:uniqueId val="{00000001-F1C4-4637-B514-F41255F2E06F}"/>
            </c:ext>
          </c:extLst>
        </c:ser>
        <c:ser>
          <c:idx val="2"/>
          <c:order val="2"/>
          <c:tx>
            <c:strRef>
              <c:f>Sheet12!$R$3</c:f>
              <c:strCache>
                <c:ptCount val="1"/>
                <c:pt idx="0">
                  <c:v>Section3</c:v>
                </c:pt>
              </c:strCache>
            </c:strRef>
          </c:tx>
          <c:spPr>
            <a:ln w="28575" cap="rnd">
              <a:solidFill>
                <a:schemeClr val="accent3"/>
              </a:solidFill>
              <a:round/>
            </a:ln>
            <a:effectLst/>
          </c:spPr>
          <c:marker>
            <c:symbol val="none"/>
          </c:marker>
          <c:cat>
            <c:strRef>
              <c:f>Sheet12!$O$4:$O$15</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Sheet12!$R$4:$R$15</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smooth val="0"/>
          <c:extLst>
            <c:ext xmlns:c16="http://schemas.microsoft.com/office/drawing/2014/chart" uri="{C3380CC4-5D6E-409C-BE32-E72D297353CC}">
              <c16:uniqueId val="{00000002-F1C4-4637-B514-F41255F2E06F}"/>
            </c:ext>
          </c:extLst>
        </c:ser>
        <c:dLbls>
          <c:showLegendKey val="0"/>
          <c:showVal val="0"/>
          <c:showCatName val="0"/>
          <c:showSerName val="0"/>
          <c:showPercent val="0"/>
          <c:showBubbleSize val="0"/>
        </c:dLbls>
        <c:smooth val="0"/>
        <c:axId val="1691797408"/>
        <c:axId val="1691797888"/>
      </c:lineChart>
      <c:catAx>
        <c:axId val="169179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797888"/>
        <c:crosses val="autoZero"/>
        <c:auto val="1"/>
        <c:lblAlgn val="ctr"/>
        <c:lblOffset val="100"/>
        <c:noMultiLvlLbl val="0"/>
      </c:catAx>
      <c:valAx>
        <c:axId val="1691797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79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3D</a:t>
            </a:r>
            <a:r>
              <a:rPr lang="en-IN" b="1" baseline="0"/>
              <a:t> Area</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Sheet12!$O$4</c:f>
              <c:strCache>
                <c:ptCount val="1"/>
                <c:pt idx="0">
                  <c:v>Jan</c:v>
                </c:pt>
              </c:strCache>
            </c:strRef>
          </c:tx>
          <c:spPr>
            <a:solidFill>
              <a:schemeClr val="accent1"/>
            </a:solidFill>
            <a:ln>
              <a:noFill/>
            </a:ln>
            <a:effectLst/>
            <a:sp3d/>
          </c:spPr>
          <c:cat>
            <c:strRef>
              <c:f>Sheet12!$P$3:$R$3</c:f>
              <c:strCache>
                <c:ptCount val="3"/>
                <c:pt idx="0">
                  <c:v>Section1</c:v>
                </c:pt>
                <c:pt idx="1">
                  <c:v>Section2</c:v>
                </c:pt>
                <c:pt idx="2">
                  <c:v>Section3</c:v>
                </c:pt>
              </c:strCache>
            </c:strRef>
          </c:cat>
          <c:val>
            <c:numRef>
              <c:f>Sheet12!$P$4:$R$4</c:f>
              <c:numCache>
                <c:formatCode>0%</c:formatCode>
                <c:ptCount val="3"/>
                <c:pt idx="0">
                  <c:v>0.3</c:v>
                </c:pt>
                <c:pt idx="1">
                  <c:v>0.2</c:v>
                </c:pt>
                <c:pt idx="2">
                  <c:v>0.9</c:v>
                </c:pt>
              </c:numCache>
            </c:numRef>
          </c:val>
          <c:extLst>
            <c:ext xmlns:c16="http://schemas.microsoft.com/office/drawing/2014/chart" uri="{C3380CC4-5D6E-409C-BE32-E72D297353CC}">
              <c16:uniqueId val="{00000000-EC96-4CA4-96B4-0AD69557B3FE}"/>
            </c:ext>
          </c:extLst>
        </c:ser>
        <c:ser>
          <c:idx val="1"/>
          <c:order val="1"/>
          <c:tx>
            <c:strRef>
              <c:f>Sheet12!$O$5</c:f>
              <c:strCache>
                <c:ptCount val="1"/>
                <c:pt idx="0">
                  <c:v>Feb</c:v>
                </c:pt>
              </c:strCache>
            </c:strRef>
          </c:tx>
          <c:spPr>
            <a:solidFill>
              <a:schemeClr val="accent2"/>
            </a:solidFill>
            <a:ln w="25400">
              <a:noFill/>
            </a:ln>
            <a:effectLst/>
            <a:sp3d/>
          </c:spPr>
          <c:cat>
            <c:strRef>
              <c:f>Sheet12!$P$3:$R$3</c:f>
              <c:strCache>
                <c:ptCount val="3"/>
                <c:pt idx="0">
                  <c:v>Section1</c:v>
                </c:pt>
                <c:pt idx="1">
                  <c:v>Section2</c:v>
                </c:pt>
                <c:pt idx="2">
                  <c:v>Section3</c:v>
                </c:pt>
              </c:strCache>
            </c:strRef>
          </c:cat>
          <c:val>
            <c:numRef>
              <c:f>Sheet12!$P$5:$R$5</c:f>
              <c:numCache>
                <c:formatCode>0%</c:formatCode>
                <c:ptCount val="3"/>
                <c:pt idx="0">
                  <c:v>0.25</c:v>
                </c:pt>
                <c:pt idx="1">
                  <c:v>0.8</c:v>
                </c:pt>
                <c:pt idx="2">
                  <c:v>0.6</c:v>
                </c:pt>
              </c:numCache>
            </c:numRef>
          </c:val>
          <c:extLst>
            <c:ext xmlns:c16="http://schemas.microsoft.com/office/drawing/2014/chart" uri="{C3380CC4-5D6E-409C-BE32-E72D297353CC}">
              <c16:uniqueId val="{00000001-EC96-4CA4-96B4-0AD69557B3FE}"/>
            </c:ext>
          </c:extLst>
        </c:ser>
        <c:ser>
          <c:idx val="2"/>
          <c:order val="2"/>
          <c:tx>
            <c:strRef>
              <c:f>Sheet12!$O$6</c:f>
              <c:strCache>
                <c:ptCount val="1"/>
                <c:pt idx="0">
                  <c:v>Mar</c:v>
                </c:pt>
              </c:strCache>
            </c:strRef>
          </c:tx>
          <c:spPr>
            <a:solidFill>
              <a:schemeClr val="accent3"/>
            </a:solidFill>
            <a:ln w="25400">
              <a:noFill/>
            </a:ln>
            <a:effectLst/>
            <a:sp3d/>
          </c:spPr>
          <c:cat>
            <c:strRef>
              <c:f>Sheet12!$P$3:$R$3</c:f>
              <c:strCache>
                <c:ptCount val="3"/>
                <c:pt idx="0">
                  <c:v>Section1</c:v>
                </c:pt>
                <c:pt idx="1">
                  <c:v>Section2</c:v>
                </c:pt>
                <c:pt idx="2">
                  <c:v>Section3</c:v>
                </c:pt>
              </c:strCache>
            </c:strRef>
          </c:cat>
          <c:val>
            <c:numRef>
              <c:f>Sheet12!$P$6:$R$6</c:f>
              <c:numCache>
                <c:formatCode>0%</c:formatCode>
                <c:ptCount val="3"/>
                <c:pt idx="0">
                  <c:v>0.4</c:v>
                </c:pt>
                <c:pt idx="1">
                  <c:v>0.15</c:v>
                </c:pt>
                <c:pt idx="2">
                  <c:v>0.6</c:v>
                </c:pt>
              </c:numCache>
            </c:numRef>
          </c:val>
          <c:extLst>
            <c:ext xmlns:c16="http://schemas.microsoft.com/office/drawing/2014/chart" uri="{C3380CC4-5D6E-409C-BE32-E72D297353CC}">
              <c16:uniqueId val="{00000002-EC96-4CA4-96B4-0AD69557B3FE}"/>
            </c:ext>
          </c:extLst>
        </c:ser>
        <c:ser>
          <c:idx val="3"/>
          <c:order val="3"/>
          <c:tx>
            <c:strRef>
              <c:f>Sheet12!$O$7</c:f>
              <c:strCache>
                <c:ptCount val="1"/>
                <c:pt idx="0">
                  <c:v>Apr</c:v>
                </c:pt>
              </c:strCache>
            </c:strRef>
          </c:tx>
          <c:spPr>
            <a:solidFill>
              <a:schemeClr val="accent4"/>
            </a:solidFill>
            <a:ln w="25400">
              <a:noFill/>
            </a:ln>
            <a:effectLst/>
            <a:sp3d/>
          </c:spPr>
          <c:cat>
            <c:strRef>
              <c:f>Sheet12!$P$3:$R$3</c:f>
              <c:strCache>
                <c:ptCount val="3"/>
                <c:pt idx="0">
                  <c:v>Section1</c:v>
                </c:pt>
                <c:pt idx="1">
                  <c:v>Section2</c:v>
                </c:pt>
                <c:pt idx="2">
                  <c:v>Section3</c:v>
                </c:pt>
              </c:strCache>
            </c:strRef>
          </c:cat>
          <c:val>
            <c:numRef>
              <c:f>Sheet12!$P$7:$R$7</c:f>
              <c:numCache>
                <c:formatCode>0%</c:formatCode>
                <c:ptCount val="3"/>
                <c:pt idx="0">
                  <c:v>0.9</c:v>
                </c:pt>
                <c:pt idx="1">
                  <c:v>0.4</c:v>
                </c:pt>
                <c:pt idx="2">
                  <c:v>0.3</c:v>
                </c:pt>
              </c:numCache>
            </c:numRef>
          </c:val>
          <c:extLst>
            <c:ext xmlns:c16="http://schemas.microsoft.com/office/drawing/2014/chart" uri="{C3380CC4-5D6E-409C-BE32-E72D297353CC}">
              <c16:uniqueId val="{00000003-EC96-4CA4-96B4-0AD69557B3FE}"/>
            </c:ext>
          </c:extLst>
        </c:ser>
        <c:ser>
          <c:idx val="4"/>
          <c:order val="4"/>
          <c:tx>
            <c:strRef>
              <c:f>Sheet12!$O$8</c:f>
              <c:strCache>
                <c:ptCount val="1"/>
                <c:pt idx="0">
                  <c:v>May</c:v>
                </c:pt>
              </c:strCache>
            </c:strRef>
          </c:tx>
          <c:spPr>
            <a:solidFill>
              <a:schemeClr val="accent5"/>
            </a:solidFill>
            <a:ln w="25400">
              <a:noFill/>
            </a:ln>
            <a:effectLst/>
            <a:sp3d/>
          </c:spPr>
          <c:cat>
            <c:strRef>
              <c:f>Sheet12!$P$3:$R$3</c:f>
              <c:strCache>
                <c:ptCount val="3"/>
                <c:pt idx="0">
                  <c:v>Section1</c:v>
                </c:pt>
                <c:pt idx="1">
                  <c:v>Section2</c:v>
                </c:pt>
                <c:pt idx="2">
                  <c:v>Section3</c:v>
                </c:pt>
              </c:strCache>
            </c:strRef>
          </c:cat>
          <c:val>
            <c:numRef>
              <c:f>Sheet12!$P$8:$R$8</c:f>
              <c:numCache>
                <c:formatCode>0%</c:formatCode>
                <c:ptCount val="3"/>
                <c:pt idx="0">
                  <c:v>0.5</c:v>
                </c:pt>
                <c:pt idx="1">
                  <c:v>0.5</c:v>
                </c:pt>
                <c:pt idx="2">
                  <c:v>0.5</c:v>
                </c:pt>
              </c:numCache>
            </c:numRef>
          </c:val>
          <c:extLst>
            <c:ext xmlns:c16="http://schemas.microsoft.com/office/drawing/2014/chart" uri="{C3380CC4-5D6E-409C-BE32-E72D297353CC}">
              <c16:uniqueId val="{00000004-EC96-4CA4-96B4-0AD69557B3FE}"/>
            </c:ext>
          </c:extLst>
        </c:ser>
        <c:ser>
          <c:idx val="5"/>
          <c:order val="5"/>
          <c:tx>
            <c:strRef>
              <c:f>Sheet12!$O$9</c:f>
              <c:strCache>
                <c:ptCount val="1"/>
                <c:pt idx="0">
                  <c:v>June</c:v>
                </c:pt>
              </c:strCache>
            </c:strRef>
          </c:tx>
          <c:spPr>
            <a:solidFill>
              <a:schemeClr val="accent6"/>
            </a:solidFill>
            <a:ln w="25400">
              <a:noFill/>
            </a:ln>
            <a:effectLst/>
            <a:sp3d/>
          </c:spPr>
          <c:cat>
            <c:strRef>
              <c:f>Sheet12!$P$3:$R$3</c:f>
              <c:strCache>
                <c:ptCount val="3"/>
                <c:pt idx="0">
                  <c:v>Section1</c:v>
                </c:pt>
                <c:pt idx="1">
                  <c:v>Section2</c:v>
                </c:pt>
                <c:pt idx="2">
                  <c:v>Section3</c:v>
                </c:pt>
              </c:strCache>
            </c:strRef>
          </c:cat>
          <c:val>
            <c:numRef>
              <c:f>Sheet12!$P$9:$R$9</c:f>
              <c:numCache>
                <c:formatCode>0%</c:formatCode>
                <c:ptCount val="3"/>
                <c:pt idx="0">
                  <c:v>0.8</c:v>
                </c:pt>
                <c:pt idx="1">
                  <c:v>0.6</c:v>
                </c:pt>
                <c:pt idx="2">
                  <c:v>0.2</c:v>
                </c:pt>
              </c:numCache>
            </c:numRef>
          </c:val>
          <c:extLst>
            <c:ext xmlns:c16="http://schemas.microsoft.com/office/drawing/2014/chart" uri="{C3380CC4-5D6E-409C-BE32-E72D297353CC}">
              <c16:uniqueId val="{00000005-EC96-4CA4-96B4-0AD69557B3FE}"/>
            </c:ext>
          </c:extLst>
        </c:ser>
        <c:ser>
          <c:idx val="6"/>
          <c:order val="6"/>
          <c:tx>
            <c:strRef>
              <c:f>Sheet12!$O$10</c:f>
              <c:strCache>
                <c:ptCount val="1"/>
                <c:pt idx="0">
                  <c:v>July</c:v>
                </c:pt>
              </c:strCache>
            </c:strRef>
          </c:tx>
          <c:spPr>
            <a:solidFill>
              <a:schemeClr val="accent1">
                <a:lumMod val="60000"/>
              </a:schemeClr>
            </a:solidFill>
            <a:ln w="25400">
              <a:noFill/>
            </a:ln>
            <a:effectLst/>
            <a:sp3d/>
          </c:spPr>
          <c:cat>
            <c:strRef>
              <c:f>Sheet12!$P$3:$R$3</c:f>
              <c:strCache>
                <c:ptCount val="3"/>
                <c:pt idx="0">
                  <c:v>Section1</c:v>
                </c:pt>
                <c:pt idx="1">
                  <c:v>Section2</c:v>
                </c:pt>
                <c:pt idx="2">
                  <c:v>Section3</c:v>
                </c:pt>
              </c:strCache>
            </c:strRef>
          </c:cat>
          <c:val>
            <c:numRef>
              <c:f>Sheet12!$P$10:$R$10</c:f>
              <c:numCache>
                <c:formatCode>0%</c:formatCode>
                <c:ptCount val="3"/>
                <c:pt idx="0">
                  <c:v>0.7</c:v>
                </c:pt>
                <c:pt idx="1">
                  <c:v>0.9</c:v>
                </c:pt>
                <c:pt idx="2">
                  <c:v>0.1</c:v>
                </c:pt>
              </c:numCache>
            </c:numRef>
          </c:val>
          <c:extLst>
            <c:ext xmlns:c16="http://schemas.microsoft.com/office/drawing/2014/chart" uri="{C3380CC4-5D6E-409C-BE32-E72D297353CC}">
              <c16:uniqueId val="{00000006-EC96-4CA4-96B4-0AD69557B3FE}"/>
            </c:ext>
          </c:extLst>
        </c:ser>
        <c:ser>
          <c:idx val="7"/>
          <c:order val="7"/>
          <c:tx>
            <c:strRef>
              <c:f>Sheet12!$O$11</c:f>
              <c:strCache>
                <c:ptCount val="1"/>
                <c:pt idx="0">
                  <c:v>Aug</c:v>
                </c:pt>
              </c:strCache>
            </c:strRef>
          </c:tx>
          <c:spPr>
            <a:solidFill>
              <a:schemeClr val="accent2">
                <a:lumMod val="60000"/>
              </a:schemeClr>
            </a:solidFill>
            <a:ln w="25400">
              <a:noFill/>
            </a:ln>
            <a:effectLst/>
            <a:sp3d/>
          </c:spPr>
          <c:cat>
            <c:strRef>
              <c:f>Sheet12!$P$3:$R$3</c:f>
              <c:strCache>
                <c:ptCount val="3"/>
                <c:pt idx="0">
                  <c:v>Section1</c:v>
                </c:pt>
                <c:pt idx="1">
                  <c:v>Section2</c:v>
                </c:pt>
                <c:pt idx="2">
                  <c:v>Section3</c:v>
                </c:pt>
              </c:strCache>
            </c:strRef>
          </c:cat>
          <c:val>
            <c:numRef>
              <c:f>Sheet12!$P$11:$R$11</c:f>
              <c:numCache>
                <c:formatCode>0%</c:formatCode>
                <c:ptCount val="3"/>
                <c:pt idx="0">
                  <c:v>0.4</c:v>
                </c:pt>
                <c:pt idx="1">
                  <c:v>0.6</c:v>
                </c:pt>
                <c:pt idx="2">
                  <c:v>0.3</c:v>
                </c:pt>
              </c:numCache>
            </c:numRef>
          </c:val>
          <c:extLst>
            <c:ext xmlns:c16="http://schemas.microsoft.com/office/drawing/2014/chart" uri="{C3380CC4-5D6E-409C-BE32-E72D297353CC}">
              <c16:uniqueId val="{00000007-EC96-4CA4-96B4-0AD69557B3FE}"/>
            </c:ext>
          </c:extLst>
        </c:ser>
        <c:ser>
          <c:idx val="8"/>
          <c:order val="8"/>
          <c:tx>
            <c:strRef>
              <c:f>Sheet12!$O$12</c:f>
              <c:strCache>
                <c:ptCount val="1"/>
                <c:pt idx="0">
                  <c:v>Sep</c:v>
                </c:pt>
              </c:strCache>
            </c:strRef>
          </c:tx>
          <c:spPr>
            <a:solidFill>
              <a:schemeClr val="accent3">
                <a:lumMod val="60000"/>
              </a:schemeClr>
            </a:solidFill>
            <a:ln w="25400">
              <a:noFill/>
            </a:ln>
            <a:effectLst/>
            <a:sp3d/>
          </c:spPr>
          <c:cat>
            <c:strRef>
              <c:f>Sheet12!$P$3:$R$3</c:f>
              <c:strCache>
                <c:ptCount val="3"/>
                <c:pt idx="0">
                  <c:v>Section1</c:v>
                </c:pt>
                <c:pt idx="1">
                  <c:v>Section2</c:v>
                </c:pt>
                <c:pt idx="2">
                  <c:v>Section3</c:v>
                </c:pt>
              </c:strCache>
            </c:strRef>
          </c:cat>
          <c:val>
            <c:numRef>
              <c:f>Sheet12!$P$12:$R$12</c:f>
              <c:numCache>
                <c:formatCode>0%</c:formatCode>
                <c:ptCount val="3"/>
                <c:pt idx="0">
                  <c:v>0.65</c:v>
                </c:pt>
                <c:pt idx="1">
                  <c:v>0.7</c:v>
                </c:pt>
                <c:pt idx="2">
                  <c:v>0.2</c:v>
                </c:pt>
              </c:numCache>
            </c:numRef>
          </c:val>
          <c:extLst>
            <c:ext xmlns:c16="http://schemas.microsoft.com/office/drawing/2014/chart" uri="{C3380CC4-5D6E-409C-BE32-E72D297353CC}">
              <c16:uniqueId val="{00000008-EC96-4CA4-96B4-0AD69557B3FE}"/>
            </c:ext>
          </c:extLst>
        </c:ser>
        <c:ser>
          <c:idx val="9"/>
          <c:order val="9"/>
          <c:tx>
            <c:strRef>
              <c:f>Sheet12!$O$13</c:f>
              <c:strCache>
                <c:ptCount val="1"/>
                <c:pt idx="0">
                  <c:v>Oct</c:v>
                </c:pt>
              </c:strCache>
            </c:strRef>
          </c:tx>
          <c:spPr>
            <a:solidFill>
              <a:schemeClr val="accent4">
                <a:lumMod val="60000"/>
              </a:schemeClr>
            </a:solidFill>
            <a:ln w="25400">
              <a:noFill/>
            </a:ln>
            <a:effectLst/>
            <a:sp3d/>
          </c:spPr>
          <c:cat>
            <c:strRef>
              <c:f>Sheet12!$P$3:$R$3</c:f>
              <c:strCache>
                <c:ptCount val="3"/>
                <c:pt idx="0">
                  <c:v>Section1</c:v>
                </c:pt>
                <c:pt idx="1">
                  <c:v>Section2</c:v>
                </c:pt>
                <c:pt idx="2">
                  <c:v>Section3</c:v>
                </c:pt>
              </c:strCache>
            </c:strRef>
          </c:cat>
          <c:val>
            <c:numRef>
              <c:f>Sheet12!$P$13:$R$13</c:f>
              <c:numCache>
                <c:formatCode>0%</c:formatCode>
                <c:ptCount val="3"/>
                <c:pt idx="0">
                  <c:v>0.3</c:v>
                </c:pt>
                <c:pt idx="1">
                  <c:v>0.5</c:v>
                </c:pt>
                <c:pt idx="2">
                  <c:v>0.4</c:v>
                </c:pt>
              </c:numCache>
            </c:numRef>
          </c:val>
          <c:extLst>
            <c:ext xmlns:c16="http://schemas.microsoft.com/office/drawing/2014/chart" uri="{C3380CC4-5D6E-409C-BE32-E72D297353CC}">
              <c16:uniqueId val="{00000009-EC96-4CA4-96B4-0AD69557B3FE}"/>
            </c:ext>
          </c:extLst>
        </c:ser>
        <c:ser>
          <c:idx val="10"/>
          <c:order val="10"/>
          <c:tx>
            <c:strRef>
              <c:f>Sheet12!$O$14</c:f>
              <c:strCache>
                <c:ptCount val="1"/>
                <c:pt idx="0">
                  <c:v>Nov</c:v>
                </c:pt>
              </c:strCache>
            </c:strRef>
          </c:tx>
          <c:spPr>
            <a:solidFill>
              <a:schemeClr val="accent5">
                <a:lumMod val="60000"/>
              </a:schemeClr>
            </a:solidFill>
            <a:ln w="25400">
              <a:noFill/>
            </a:ln>
            <a:effectLst/>
            <a:sp3d/>
          </c:spPr>
          <c:cat>
            <c:strRef>
              <c:f>Sheet12!$P$3:$R$3</c:f>
              <c:strCache>
                <c:ptCount val="3"/>
                <c:pt idx="0">
                  <c:v>Section1</c:v>
                </c:pt>
                <c:pt idx="1">
                  <c:v>Section2</c:v>
                </c:pt>
                <c:pt idx="2">
                  <c:v>Section3</c:v>
                </c:pt>
              </c:strCache>
            </c:strRef>
          </c:cat>
          <c:val>
            <c:numRef>
              <c:f>Sheet12!$P$14:$R$14</c:f>
              <c:numCache>
                <c:formatCode>0%</c:formatCode>
                <c:ptCount val="3"/>
                <c:pt idx="0">
                  <c:v>0.9</c:v>
                </c:pt>
                <c:pt idx="1">
                  <c:v>0.1</c:v>
                </c:pt>
                <c:pt idx="2">
                  <c:v>0.1</c:v>
                </c:pt>
              </c:numCache>
            </c:numRef>
          </c:val>
          <c:extLst>
            <c:ext xmlns:c16="http://schemas.microsoft.com/office/drawing/2014/chart" uri="{C3380CC4-5D6E-409C-BE32-E72D297353CC}">
              <c16:uniqueId val="{0000000A-EC96-4CA4-96B4-0AD69557B3FE}"/>
            </c:ext>
          </c:extLst>
        </c:ser>
        <c:ser>
          <c:idx val="11"/>
          <c:order val="11"/>
          <c:tx>
            <c:strRef>
              <c:f>Sheet12!$O$15</c:f>
              <c:strCache>
                <c:ptCount val="1"/>
                <c:pt idx="0">
                  <c:v>Dec</c:v>
                </c:pt>
              </c:strCache>
            </c:strRef>
          </c:tx>
          <c:spPr>
            <a:solidFill>
              <a:schemeClr val="accent6">
                <a:lumMod val="60000"/>
              </a:schemeClr>
            </a:solidFill>
            <a:ln w="25400">
              <a:noFill/>
            </a:ln>
            <a:effectLst/>
            <a:sp3d/>
          </c:spPr>
          <c:cat>
            <c:strRef>
              <c:f>Sheet12!$P$3:$R$3</c:f>
              <c:strCache>
                <c:ptCount val="3"/>
                <c:pt idx="0">
                  <c:v>Section1</c:v>
                </c:pt>
                <c:pt idx="1">
                  <c:v>Section2</c:v>
                </c:pt>
                <c:pt idx="2">
                  <c:v>Section3</c:v>
                </c:pt>
              </c:strCache>
            </c:strRef>
          </c:cat>
          <c:val>
            <c:numRef>
              <c:f>Sheet12!$P$15:$R$15</c:f>
              <c:numCache>
                <c:formatCode>0%</c:formatCode>
                <c:ptCount val="3"/>
                <c:pt idx="0">
                  <c:v>0.6</c:v>
                </c:pt>
                <c:pt idx="1">
                  <c:v>0.4</c:v>
                </c:pt>
                <c:pt idx="2">
                  <c:v>0.5</c:v>
                </c:pt>
              </c:numCache>
            </c:numRef>
          </c:val>
          <c:extLst>
            <c:ext xmlns:c16="http://schemas.microsoft.com/office/drawing/2014/chart" uri="{C3380CC4-5D6E-409C-BE32-E72D297353CC}">
              <c16:uniqueId val="{0000000B-EC96-4CA4-96B4-0AD69557B3FE}"/>
            </c:ext>
          </c:extLst>
        </c:ser>
        <c:dLbls>
          <c:showLegendKey val="0"/>
          <c:showVal val="0"/>
          <c:showCatName val="0"/>
          <c:showSerName val="0"/>
          <c:showPercent val="0"/>
          <c:showBubbleSize val="0"/>
        </c:dLbls>
        <c:axId val="1511462320"/>
        <c:axId val="1310678592"/>
        <c:axId val="1809579248"/>
      </c:area3DChart>
      <c:catAx>
        <c:axId val="1511462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78592"/>
        <c:crosses val="autoZero"/>
        <c:auto val="1"/>
        <c:lblAlgn val="ctr"/>
        <c:lblOffset val="100"/>
        <c:noMultiLvlLbl val="0"/>
      </c:catAx>
      <c:valAx>
        <c:axId val="1310678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462320"/>
        <c:crosses val="autoZero"/>
        <c:crossBetween val="midCat"/>
      </c:valAx>
      <c:serAx>
        <c:axId val="18095792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78592"/>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PIE</a:t>
            </a:r>
            <a:r>
              <a:rPr lang="en-US" baseline="0"/>
              <a:t> Chart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30"/>
      <c:rotY val="10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Sheet13!$C$4</c:f>
              <c:strCache>
                <c:ptCount val="1"/>
                <c:pt idx="0">
                  <c:v>Section1</c:v>
                </c:pt>
              </c:strCache>
            </c:strRef>
          </c:tx>
          <c:spPr>
            <a:ln w="12700">
              <a:solidFill>
                <a:schemeClr val="accent1"/>
              </a:solidFill>
            </a:ln>
          </c:spPr>
          <c:explosion val="3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1-1394-464C-8F65-ADD3A2044E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3-1394-464C-8F65-ADD3A2044E9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5-1394-464C-8F65-ADD3A2044E9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7-1394-464C-8F65-ADD3A2044E9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9-1394-464C-8F65-ADD3A2044E9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B-1394-464C-8F65-ADD3A2044E9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D-1394-464C-8F65-ADD3A2044E9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0F-1394-464C-8F65-ADD3A2044E9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11-1394-464C-8F65-ADD3A2044E9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13-1394-464C-8F65-ADD3A2044E9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15-1394-464C-8F65-ADD3A2044E9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12700">
                <a:solidFill>
                  <a:schemeClr val="accent1"/>
                </a:solidFill>
              </a:ln>
              <a:effectLst>
                <a:outerShdw blurRad="57150" dist="19050" dir="5400000" algn="ctr" rotWithShape="0">
                  <a:srgbClr val="000000">
                    <a:alpha val="63000"/>
                  </a:srgbClr>
                </a:outerShdw>
              </a:effectLst>
              <a:sp3d contourW="12700">
                <a:contourClr>
                  <a:schemeClr val="accent1"/>
                </a:contourClr>
              </a:sp3d>
            </c:spPr>
            <c:extLst>
              <c:ext xmlns:c16="http://schemas.microsoft.com/office/drawing/2014/chart" uri="{C3380CC4-5D6E-409C-BE32-E72D297353CC}">
                <c16:uniqueId val="{00000017-1394-464C-8F65-ADD3A2044E9D}"/>
              </c:ext>
            </c:extLst>
          </c:dPt>
          <c:cat>
            <c:strRef>
              <c:f>Sheet13!$B$5:$B$16</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Sheet13!$C$5:$C$16</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val>
          <c:extLst>
            <c:ext xmlns:c16="http://schemas.microsoft.com/office/drawing/2014/chart" uri="{C3380CC4-5D6E-409C-BE32-E72D297353CC}">
              <c16:uniqueId val="{00000000-B6BE-44F1-A8A3-371F86FB2161}"/>
            </c:ext>
          </c:extLst>
        </c:ser>
        <c:ser>
          <c:idx val="1"/>
          <c:order val="1"/>
          <c:tx>
            <c:strRef>
              <c:f>Sheet13!$D$4</c:f>
              <c:strCache>
                <c:ptCount val="1"/>
                <c:pt idx="0">
                  <c:v>Section2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1394-464C-8F65-ADD3A2044E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1394-464C-8F65-ADD3A2044E9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1394-464C-8F65-ADD3A2044E9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1394-464C-8F65-ADD3A2044E9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1394-464C-8F65-ADD3A2044E9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1394-464C-8F65-ADD3A2044E9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1394-464C-8F65-ADD3A2044E9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1394-464C-8F65-ADD3A2044E9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1394-464C-8F65-ADD3A2044E9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1394-464C-8F65-ADD3A2044E9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1394-464C-8F65-ADD3A2044E9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1394-464C-8F65-ADD3A2044E9D}"/>
              </c:ext>
            </c:extLst>
          </c:dPt>
          <c:cat>
            <c:strRef>
              <c:f>Sheet13!$B$5:$B$16</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Sheet13!$D$5:$D$16</c:f>
              <c:numCache>
                <c:formatCode>0%</c:formatCode>
                <c:ptCount val="12"/>
                <c:pt idx="0">
                  <c:v>0.2</c:v>
                </c:pt>
                <c:pt idx="1">
                  <c:v>0.8</c:v>
                </c:pt>
                <c:pt idx="2">
                  <c:v>0.15</c:v>
                </c:pt>
                <c:pt idx="3">
                  <c:v>0.4</c:v>
                </c:pt>
                <c:pt idx="4">
                  <c:v>0.5</c:v>
                </c:pt>
                <c:pt idx="5">
                  <c:v>0.6</c:v>
                </c:pt>
                <c:pt idx="6">
                  <c:v>0.9</c:v>
                </c:pt>
                <c:pt idx="7">
                  <c:v>0.6</c:v>
                </c:pt>
                <c:pt idx="8">
                  <c:v>0.7</c:v>
                </c:pt>
                <c:pt idx="9">
                  <c:v>0.5</c:v>
                </c:pt>
                <c:pt idx="10">
                  <c:v>0.1</c:v>
                </c:pt>
                <c:pt idx="11">
                  <c:v>0.4</c:v>
                </c:pt>
              </c:numCache>
            </c:numRef>
          </c:val>
          <c:extLst>
            <c:ext xmlns:c16="http://schemas.microsoft.com/office/drawing/2014/chart" uri="{C3380CC4-5D6E-409C-BE32-E72D297353CC}">
              <c16:uniqueId val="{00000001-B6BE-44F1-A8A3-371F86FB2161}"/>
            </c:ext>
          </c:extLst>
        </c:ser>
        <c:ser>
          <c:idx val="2"/>
          <c:order val="2"/>
          <c:tx>
            <c:strRef>
              <c:f>Sheet13!$E$4</c:f>
              <c:strCache>
                <c:ptCount val="1"/>
                <c:pt idx="0">
                  <c:v>Section3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1394-464C-8F65-ADD3A2044E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1394-464C-8F65-ADD3A2044E9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1394-464C-8F65-ADD3A2044E9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1394-464C-8F65-ADD3A2044E9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1394-464C-8F65-ADD3A2044E9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1394-464C-8F65-ADD3A2044E9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1394-464C-8F65-ADD3A2044E9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1394-464C-8F65-ADD3A2044E9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1394-464C-8F65-ADD3A2044E9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1394-464C-8F65-ADD3A2044E9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1394-464C-8F65-ADD3A2044E9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1394-464C-8F65-ADD3A2044E9D}"/>
              </c:ext>
            </c:extLst>
          </c:dPt>
          <c:cat>
            <c:strRef>
              <c:f>Sheet13!$B$5:$B$16</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Sheet13!$E$5:$E$16</c:f>
              <c:numCache>
                <c:formatCode>0%</c:formatCode>
                <c:ptCount val="12"/>
                <c:pt idx="0">
                  <c:v>0.9</c:v>
                </c:pt>
                <c:pt idx="1">
                  <c:v>0.6</c:v>
                </c:pt>
                <c:pt idx="2">
                  <c:v>0.6</c:v>
                </c:pt>
                <c:pt idx="3">
                  <c:v>0.3</c:v>
                </c:pt>
                <c:pt idx="4">
                  <c:v>0.5</c:v>
                </c:pt>
                <c:pt idx="5">
                  <c:v>0.2</c:v>
                </c:pt>
                <c:pt idx="6">
                  <c:v>0.1</c:v>
                </c:pt>
                <c:pt idx="7">
                  <c:v>0.3</c:v>
                </c:pt>
                <c:pt idx="8">
                  <c:v>0.2</c:v>
                </c:pt>
                <c:pt idx="9">
                  <c:v>0.4</c:v>
                </c:pt>
                <c:pt idx="10">
                  <c:v>0.1</c:v>
                </c:pt>
                <c:pt idx="11">
                  <c:v>0.5</c:v>
                </c:pt>
              </c:numCache>
            </c:numRef>
          </c:val>
          <c:extLst>
            <c:ext xmlns:c16="http://schemas.microsoft.com/office/drawing/2014/chart" uri="{C3380CC4-5D6E-409C-BE32-E72D297353CC}">
              <c16:uniqueId val="{00000002-B6BE-44F1-A8A3-371F86FB2161}"/>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Scatter</a:t>
            </a:r>
            <a:r>
              <a:rPr lang="en-US" b="1" baseline="0"/>
              <a:t> plot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Sheet13!$C$4</c:f>
              <c:strCache>
                <c:ptCount val="1"/>
                <c:pt idx="0">
                  <c:v>Section1</c:v>
                </c:pt>
              </c:strCache>
            </c:strRef>
          </c:tx>
          <c:spPr>
            <a:ln w="25400" cap="rnd">
              <a:noFill/>
              <a:round/>
            </a:ln>
            <a:effectLst/>
          </c:spPr>
          <c:marker>
            <c:symbol val="circle"/>
            <c:size val="5"/>
            <c:spPr>
              <a:solidFill>
                <a:schemeClr val="accent1"/>
              </a:solidFill>
              <a:ln w="9525">
                <a:solidFill>
                  <a:schemeClr val="accent1"/>
                </a:solidFill>
              </a:ln>
              <a:effectLst/>
            </c:spPr>
          </c:marker>
          <c:xVal>
            <c:strRef>
              <c:f>Sheet13!$B$5:$B$16</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xVal>
          <c:yVal>
            <c:numRef>
              <c:f>Sheet13!$C$5:$C$16</c:f>
              <c:numCache>
                <c:formatCode>0%</c:formatCode>
                <c:ptCount val="12"/>
                <c:pt idx="0">
                  <c:v>0.3</c:v>
                </c:pt>
                <c:pt idx="1">
                  <c:v>0.25</c:v>
                </c:pt>
                <c:pt idx="2">
                  <c:v>0.4</c:v>
                </c:pt>
                <c:pt idx="3">
                  <c:v>0.9</c:v>
                </c:pt>
                <c:pt idx="4">
                  <c:v>0.5</c:v>
                </c:pt>
                <c:pt idx="5">
                  <c:v>0.8</c:v>
                </c:pt>
                <c:pt idx="6">
                  <c:v>0.7</c:v>
                </c:pt>
                <c:pt idx="7">
                  <c:v>0.4</c:v>
                </c:pt>
                <c:pt idx="8">
                  <c:v>0.65</c:v>
                </c:pt>
                <c:pt idx="9">
                  <c:v>0.3</c:v>
                </c:pt>
                <c:pt idx="10">
                  <c:v>0.9</c:v>
                </c:pt>
                <c:pt idx="11">
                  <c:v>0.6</c:v>
                </c:pt>
              </c:numCache>
            </c:numRef>
          </c:yVal>
          <c:smooth val="0"/>
          <c:extLst>
            <c:ext xmlns:c16="http://schemas.microsoft.com/office/drawing/2014/chart" uri="{C3380CC4-5D6E-409C-BE32-E72D297353CC}">
              <c16:uniqueId val="{00000000-E828-4319-BB90-B5177906FE70}"/>
            </c:ext>
          </c:extLst>
        </c:ser>
        <c:dLbls>
          <c:showLegendKey val="0"/>
          <c:showVal val="0"/>
          <c:showCatName val="0"/>
          <c:showSerName val="0"/>
          <c:showPercent val="0"/>
          <c:showBubbleSize val="0"/>
        </c:dLbls>
        <c:axId val="255414992"/>
        <c:axId val="255415952"/>
      </c:scatterChart>
      <c:valAx>
        <c:axId val="25541499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415952"/>
        <c:crosses val="autoZero"/>
        <c:crossBetween val="midCat"/>
      </c:valAx>
      <c:valAx>
        <c:axId val="255415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4149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1(Practise).xlsx]Sheet14!PivotTable5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Sheet14!$S$20:$S$21</c:f>
              <c:strCache>
                <c:ptCount val="1"/>
                <c:pt idx="0">
                  <c:v>Female</c:v>
                </c:pt>
              </c:strCache>
            </c:strRef>
          </c:tx>
          <c:spPr>
            <a:solidFill>
              <a:schemeClr val="accent1"/>
            </a:solidFill>
            <a:ln>
              <a:noFill/>
            </a:ln>
            <a:effectLst/>
          </c:spPr>
          <c:invertIfNegative val="0"/>
          <c:cat>
            <c:strRef>
              <c:f>Sheet14!$R$22:$R$25</c:f>
              <c:strCache>
                <c:ptCount val="3"/>
                <c:pt idx="0">
                  <c:v>Engineering</c:v>
                </c:pt>
                <c:pt idx="1">
                  <c:v>Human Resources</c:v>
                </c:pt>
                <c:pt idx="2">
                  <c:v>IT</c:v>
                </c:pt>
              </c:strCache>
            </c:strRef>
          </c:cat>
          <c:val>
            <c:numRef>
              <c:f>Sheet14!$S$22:$S$25</c:f>
              <c:numCache>
                <c:formatCode>General</c:formatCode>
                <c:ptCount val="3"/>
                <c:pt idx="0">
                  <c:v>45</c:v>
                </c:pt>
                <c:pt idx="1">
                  <c:v>57</c:v>
                </c:pt>
                <c:pt idx="2">
                  <c:v>57</c:v>
                </c:pt>
              </c:numCache>
            </c:numRef>
          </c:val>
          <c:extLst>
            <c:ext xmlns:c16="http://schemas.microsoft.com/office/drawing/2014/chart" uri="{C3380CC4-5D6E-409C-BE32-E72D297353CC}">
              <c16:uniqueId val="{00000000-A7FB-43D0-A4C7-225770713FF6}"/>
            </c:ext>
          </c:extLst>
        </c:ser>
        <c:ser>
          <c:idx val="1"/>
          <c:order val="1"/>
          <c:tx>
            <c:strRef>
              <c:f>Sheet14!$T$20:$T$21</c:f>
              <c:strCache>
                <c:ptCount val="1"/>
                <c:pt idx="0">
                  <c:v>Male</c:v>
                </c:pt>
              </c:strCache>
            </c:strRef>
          </c:tx>
          <c:spPr>
            <a:solidFill>
              <a:schemeClr val="accent2"/>
            </a:solidFill>
            <a:ln>
              <a:noFill/>
            </a:ln>
            <a:effectLst/>
          </c:spPr>
          <c:invertIfNegative val="0"/>
          <c:cat>
            <c:strRef>
              <c:f>Sheet14!$R$22:$R$25</c:f>
              <c:strCache>
                <c:ptCount val="3"/>
                <c:pt idx="0">
                  <c:v>Engineering</c:v>
                </c:pt>
                <c:pt idx="1">
                  <c:v>Human Resources</c:v>
                </c:pt>
                <c:pt idx="2">
                  <c:v>IT</c:v>
                </c:pt>
              </c:strCache>
            </c:strRef>
          </c:cat>
          <c:val>
            <c:numRef>
              <c:f>Sheet14!$T$22:$T$25</c:f>
              <c:numCache>
                <c:formatCode>General</c:formatCode>
                <c:ptCount val="3"/>
                <c:pt idx="0">
                  <c:v>57</c:v>
                </c:pt>
                <c:pt idx="1">
                  <c:v>57</c:v>
                </c:pt>
                <c:pt idx="2">
                  <c:v>57</c:v>
                </c:pt>
              </c:numCache>
            </c:numRef>
          </c:val>
          <c:extLst>
            <c:ext xmlns:c16="http://schemas.microsoft.com/office/drawing/2014/chart" uri="{C3380CC4-5D6E-409C-BE32-E72D297353CC}">
              <c16:uniqueId val="{00000003-A7FB-43D0-A4C7-225770713FF6}"/>
            </c:ext>
          </c:extLst>
        </c:ser>
        <c:dLbls>
          <c:showLegendKey val="0"/>
          <c:showVal val="0"/>
          <c:showCatName val="0"/>
          <c:showSerName val="0"/>
          <c:showPercent val="0"/>
          <c:showBubbleSize val="0"/>
        </c:dLbls>
        <c:gapWidth val="219"/>
        <c:overlap val="-27"/>
        <c:axId val="9348896"/>
        <c:axId val="9358016"/>
      </c:barChart>
      <c:catAx>
        <c:axId val="934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8016"/>
        <c:crosses val="autoZero"/>
        <c:auto val="1"/>
        <c:lblAlgn val="ctr"/>
        <c:lblOffset val="100"/>
        <c:noMultiLvlLbl val="0"/>
      </c:catAx>
      <c:valAx>
        <c:axId val="93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data id="2">
      <cx:strDim type="cat">
        <cx:f>_xlchart.v1.0</cx:f>
      </cx:strDim>
      <cx:numDim type="val">
        <cx:f>_xlchart.v1.6</cx:f>
      </cx:numDim>
    </cx:data>
  </cx:chartData>
  <cx:chart>
    <cx:title pos="t" align="ctr" overlay="0"/>
    <cx:plotArea>
      <cx:plotAreaRegion>
        <cx:series layoutId="waterfall" uniqueId="{93F51682-55D9-4782-856C-6FC175B33C8F}" formatIdx="0">
          <cx:tx>
            <cx:txData>
              <cx:f>_xlchart.v1.1</cx:f>
              <cx:v>Section1</cx:v>
            </cx:txData>
          </cx:tx>
          <cx:dataLabels pos="outEnd">
            <cx:visibility seriesName="0" categoryName="0" value="1"/>
          </cx:dataLabels>
          <cx:dataId val="0"/>
          <cx:layoutPr>
            <cx:subtotals/>
          </cx:layoutPr>
        </cx:series>
        <cx:series layoutId="waterfall" hidden="1" uniqueId="{A9662330-477B-481E-B7FF-1A8F24995C5C}" formatIdx="1">
          <cx:tx>
            <cx:txData>
              <cx:f>_xlchart.v1.3</cx:f>
              <cx:v>Section2</cx:v>
            </cx:txData>
          </cx:tx>
          <cx:dataLabels pos="outEnd">
            <cx:visibility seriesName="0" categoryName="0" value="1"/>
          </cx:dataLabels>
          <cx:dataId val="1"/>
          <cx:layoutPr>
            <cx:subtotals/>
          </cx:layoutPr>
        </cx:series>
        <cx:series layoutId="waterfall" hidden="1" uniqueId="{76AC831A-9BC8-4B05-B7A8-6C8A9C8155AC}" formatIdx="2">
          <cx:tx>
            <cx:txData>
              <cx:f>_xlchart.v1.5</cx:f>
              <cx:v>Section3</cx:v>
            </cx:txData>
          </cx:tx>
          <cx:dataLabels pos="outEnd">
            <cx:visibility seriesName="0" categoryName="0" value="1"/>
          </cx:dataLabels>
          <cx:dataId val="2"/>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AF900D8E-1E3D-4148-AC14-1268D7349B2B}">
          <cx:tx>
            <cx:txData>
              <cx:f>_xlchart.v5.9</cx:f>
              <cx:v>Average of PopMale</cx:v>
            </cx:txData>
          </cx:tx>
          <cx:dataLabels>
            <cx:visibility seriesName="0" categoryName="0" value="1"/>
          </cx:dataLabels>
          <cx:dataId val="0"/>
          <cx:layoutPr>
            <cx:geography cultureLanguage="en-US" cultureRegion="IN" attribution="Powered by Bing">
              <cx:geoCache provider="{E9337A44-BEBE-4D9F-B70C-5C5E7DAFC167}">
                <cx:binary>7H1Lc+NIkuZfoeVlus0GLLwfbV1jJlJMSZlStjKlZFXWhYaUUCT4AEgQ4Os6P2UOa3PY2x73NP3H
9gviQcABCFALaYTZJsqsqjtCQTg+j/Dw8PDH3592f3uaW6bX2S3mzvpvT7tf3018f/m3X35ZP02s
hbnuLuwnz127f/rdJ3fxi/vnn/aT9cuzZ25tZ/yLyAvyL08T0/Ot3bv/+Dt+bWy5t+6T6duu8zmw
vP0Xax3M/fULfYVdnSc3cHw2fIxf+vVdP/huvutYjm/7+8f90vr1XeYP3nV+oT+Te2VnDqr84Blj
RanLC5IgyXz0CO86c9cZR92cznd1SdQ1XeCN46PG7/5kLjC+ipojLebzs2et153ov/GoDN1xo712
++EH911GYP/r8Yt+yQL6H38nDfhG0pLCnAJS1UUhv3DG7rxB0DlB6OqapmiqLoWwZ1EXtK6iGoIo
i0IIupEFvZqeYtjjcQT4uJlCf/GPFkD/53hiOvbaN50Yg7dPeknqAnqeVyQ1xFfLTHpV7YqSrgi8
IIbdSvzqcM5f1KOphAfpwZQR6b4cN963gBuQOuPA7JjOc6dnet+D5wZXBWY9r2HGK7xStCg4FYtG
lARe1tWkPxSDEVteR1wJe4p+hLKp6G9y7Lo6P7s+WdtO35xbz65jN8goThS6Eg/RxCtEbqlKV9Z1
Xhd1PVw52YVTm55i3pDhhCukl/LjU//8/Oj/8z//5//4Vuf53242ru1ZMTplEu3H7Wg9c2JCpaki
ILvpvqhHyF1Nk1RFNuSMLOU0vctWqyLJQrhqIWvTq/ZxYkGUVFJTPCMyg8l8yPTR2dB7OP9suJh/
x87W4LqUhSPUohrtagbUhpQuJxhdtihVQZfDxalnOVGDnmIuJAMJB5J2iv7FbQvQ9xZWs+jzUCoM
FehHSltWqZDlrooFosq8Ea4DiaBfTU8J+vFAin7cnkP/rgXoz8eW1+TcF0MxUzb3xePU18VIc+B5
bFxpKXRRTU8J+vFAin7cTtG//KMF6Htj9vFOg7KHk2RArMpGclDMTn9ORb+qiVCrIx7k5n8Nmkp4
cPocyoVTD+XDxZfz8wH7nmfaDR5sRLUrKAoOjqqSiPjUDqDwXezDMgQUDj/sITyoQU8xB5KBBP+k
naLfuz4/+gN/YrvLJoWQwHdFQWDbr5jZeSW9qyro0dmhkz1E+tShpBj400iC/KmDQj94PD/0H8yl
2eC0l1TgK2Pma9GBnSg+ktY1NFVRRXKQrySjGPRoGEE8aqVwf7g/P9wXXqM2Q0HsKjAaqmI0m9l0
TkkZToWiybRMJTYqkuleSU4x7NEwAnvUSmG/+O38sPcP1tOkSfkiG11NlgxeFqKzFOR3CnhB6UoS
9l813mIJ7jXoKUY+GUiwT9op+v02KDnB2vfMeZP4c6LShQoDC5R0MsymGQAlSDZ4QZMiezphwEUd
kopZkBpKmJDqoWy4aIHt/NJyFqY3i9XtMlNHfUuDonQNqPm6oIjhZprda3WoodhoDYPoNjXoKEY+
GUhwT9op6pcfzy96bi3YFtwmt1gJqIsihEt2b5WUrm4okgL1JtQ4yVVFDUKKYU8GEtiTdgr7be/8
sB/XYpMSR8ZNkK7xGi9nj1OC3BVgSdB16WQrz5xnmaR5mZBi2JMvILAn7RT2ixaokxcHy/tu2tMm
dUqZ70qGpEq8oRUdpcAYTddE3FVEUoiK+loklfAgNZayIdWV40QLNt2e6Yzn5rO1njQn8HFFrUPt
4SFmEhGT2nQNHLqg2mu6Ed05ELNmPZKKOZEeSziR7qKc6F2eXxR9s2DfbI4JgtqVZA2WhcgNwADK
KSZgOegGdmRF1JJNOS2PKqkpxj8aRqCPWinq3wbnR51diprP7rpB4CWYdGCpiRwFjraDFPCcYnQB
Oy+J/Gl1pJGvQ1Ex+KeRBP9TB2VBrwV78GDeeTDnG3DBa5QLmiRqgqJCzqfh1/WuDru+BJNb/Lbw
NromGcXQZwYT9DN9lAEPwxasAWtuekGDS0CRujKmuMrHwiV77BW1rmpogqQY0RrBgSCzAqrpKeZC
Lx5IOJC0U/R731qB/tgOFjEEDZy3+C67tFJUPVKEspoorrVUAWZ9XPuHDzl3AawqekrRDwfm0Q/b
c+i3QP734RTnuU0evICvILLjVXypm914BbY9SIrOq2BLetbXoaQY+NNIgvypg0Lfb8GVIiaafbBi
EN4+7+GOhHsSuC1IkUqTl/wazywR8V0LYUA1PcXwx+MI+HEzhb7XBq0fN+kN6ppMozGgbcrR0YrH
1prac0Xo+7osw1csOg5Qhb+KmjLcjx+Rg/3YmkP9Qwsk/SRo1CsS+6gsyBLc6zJw43wlM687RYm2
V6Lo9CrJKME7GkcBj5pziLfAztBz5/bGNjt/uZ8HHq7PmWu3CXXTN+HU5f751yrh8wP9udw1nFmO
fpnXlnewxu6m0et9eK9IzIeLXT8cH7ILwUyFKx9ZU+QYg1AL7r2arpLJUvI7dPKU/FluMl20YPm6
/nprNuqDAUuJAMO4pisnD9m04JTBJfjyywrV0WqQUsaX+CNynIg7ctj/1gLsPfNgz+Op+nZdgcPN
v3R8eBw+UpBzOLuEu5gWsYQeTiopKQE+Gkdhj5pzoH9pA+iBY9mdS3Y4XJtzs8EzCrt2UwWYCGMb
SHYLE2AuV0VD1xSB6goeo+mliVAGfzguB3/YnIP/0/nhH4z3S/+lL31l4JAKJwBRlPV4YmfVY9Fg
Rlu4vMTHQjLvK6kpxj0aRmCPWinqg6vzo/7gLpq9g9a7kqqxf2LtV8kIHLgI8OzQosTWcHIfV4Oe
YuSTgQT7pJ2i/9CC6KE+Yocca965Wc8RslJpkvpx+tnQtnynSYmHc78sSpKRnJGyy0/gdXYroooI
mInXfKiR1aCkeAIkA8kESNrpBBi2QOh9QJSD/WTGELx9pxeAq3TcyiMPS6yv9H6vaVif2IX0+KKE
KMQ1CCqGPxlI4E/aKfwf2mCTCeZjs+Ie+nXbjix2VV6TmHTLAA/PHBlqr5qzw/dqkFCM+GkkgfzU
QTHvtWHH8ezOrenMGpz0ON0pLLIHZoDExpua9IgRhvldQ5wwMQ081CGlGPzUUIJ+qofCf9sCz5ur
oGkxz6J1IE1C5ImYx7kcjq0CtIHQ15II+ypiirEPRxHYw0aK+NXX86tYvcCbwdjReW+u3QYFvYho
VJi8cJjOCBpO6KpQaiVBJpK9LhnFmGdHE+yznZQHvffn58Glteh27i13Obf+bd35Yi2D73P7CTax
zkfXsypF0Y9TvABd4Dy/eMJ73QbEMcVLleHmGSsAZCOC8zNugxGEgXmTvpCpQUnp1Ag/IT8rwvbc
hLg5/4S48liM+KPrm5Vmlh/H/L753e0MLe/ZilnRgAKodHkJgWSihPue1CbIwfgGGyiPyRGfzOKX
hop331xa1cQUT4H0WDIL0l10IvSH558IuDT87j6/7Ir4uhWI8ANNEJA8g7lcpDiAO4quIWgy/LPB
mvTSq0NDGfAx9TnY4w4K+sfrNoDumE2mZlAR8cGUbjVOzUCsnAYCcHhEHuixNySx9vRh536ZnjL4
w3E58MNmCn3/4vzQDzzbr7Hj1fd3R1QHUmLAwUvMur2woCY8CGsqdrmrQUgx6MlAgnrSTmEftMC4
fIP9pvMXZudBlqa0AvLXWBSUif4ft/1AKXKfPNwSZgjq+Mh40EeKpQaVVQ7xzTq7u5Wi0H7inslc
aOG9r0pasZf+WygtnkTVv0hmV/UAOu36l+df7TAwPldNsFctddxiwOMEovT4kNMebLvMA1FLeaRk
trkKYoo5FX4C4UbYSBF/bAHid3DKc6x1tULx49Z1f2LPG9QoOUnAIV6QJE2MPOyyJwpOQ7odAfnC
EHIZz7VIpawipIzjR/pzLD+2Up73W5CrA4A75r93riE0cZ7Evx5Y9H449cvEev1VJ4o40eGmCuKx
cNWxWBtVhd+7Qk50tekpZgMZTthBeilbrltg6vq498b7Q7Op2ZDDRuF1eH+x/FLsyTqaaLB3sRgE
XomWCmFJPZKK+ZEeS5iR7qKc+NgCm2+0QO7MJ9NtfHFgO0KYmVG8JeEeSmGCCan04hUZyqZatBQz
IjWU8CHVQ9lw14brxv2yUcd3llMFKe94hNqHkomcAODuA0MTUrGd3H0y+kAlOcX496NxBPy4mSLf
/3Z+PeweB8xFpZmx/p6gdxXBQHhfvCETMcTSovK6jksRKfJvIHKomp5i6ONxBPq4mUJ/34IDbyR7
Hk0b3myde495Hj4xd8jOsSeWCmX79I9T0wZPQbNBQDD948ZdU1UNpv+U4YnTDFz6HtO+FAeD1qCk
eDokA8l8SNrphBj0z78W++7cXXyvVtDrr0a5y6IOEQGRlX+chmMvliGOTNEqJHtQHUqKgT+NJMif
Oij0/RZsQHdIP2079ipo8HjCfOcEXO+KBmRcetarPNK8iLggg74WPvFajzWAOsQU45/+EMKBdBfl
wd3nNkz/hYs04TEWZXKv/uznYPAW4X+Pc/9pn08xAnfAIu7eDVk9BWhl1AC3kqBiJvTjgYQDSTuF
/2MLXE7e21O7SewR2CwDXpkmYICjDxxKEfIMG00a7ar3F0MdjiI4h40U5PctCD35ab6kKeKbM19m
BUMqVT8HNxvcPMPLJvap5bMSGTcFqiwgDB/B4LH5MD0109fytYzQxXO15GfI5C35Kzqb+204Pbuw
YXS+NOonCC8AzeCP+XKSzTElszkdRiUDTgLwWA95RQ4Q/Vo0FTMoPZZwJd2VY0ULrnH6nov7kgYP
cjJyoqksXDDxl84oMWzJKBqEOPXWqEFICfjxF1Dk43YK+3UbYA88E7nJ/5dZeSf1445rl1P7uxv4
DW7erMoGDCQsF2EiD1NrEK6kyFEo8cxd9/iQ2JA6BBXPgdNIMglOHXQWXLZgV790Fzg8POEUHwvv
WLV5uxKL5OPIpCTzMKlkFiCnIXKKR049iY+yRRJ96nVElfCj4MMoZwr+JMejFpzw7t35/szXX4NV
YPouvLrnnavAdqq9+7IazUtVBOBbiWJEmkgVG+QtFjReUuJzPpkjr6KoeIoU/ASZIQV/QSfI1efz
Hz8f5u6m4cT2SCqNy5hTAHjWCgP7AHIxsuDHOENFLDVCM0Adgop5chpJWHHqoBx4uDk/BwZrv9l6
K4rehYoisQzG4T4mZkQoQh8k5CPlcThIVM202l+DnmL8k4EE/qSdoj8YtAH9LTRIp0E1gkNWdSSY
g+wh9kfc20N1YAKL+BsOENhdRUMZ5PHIHOZxBwX9oQUJQN7bDguwixf+29UFFWHTsGdhykeqW27K
GyKPk260IGhC9Rr0FOOfDCTwJ+0U/fctEDjv4fv2ZDUHvgxvzuN0F7O6GvwkFF3S5DgjJgvBSgua
ajpKQI/op5hHzTnIW3Bgeu9ZztOE6T+NZnDARQfS+OlwRTkdSVInFk4J65iwE034B0Tw1CarjBGZ
r8rxI9NL2XL1/vzCP/r+2kpyfc2UQzooFcG2gkK8zjkBIdcybAgG1gZdD0fAalHzIkNSv1DMk9Qf
ULbct4AtjwEqODZp1UEBRx2ZaJADKquLghNIkCnB8hY9ZH3UIKSYEclAgn/STmF/bEHw8xXCXxpM
ywX7M5M6KsyWkXQysvsD7C0q/gLu6MX250p6irGPhhHko1aK+9XF+aXQvblEjUxWj7Dp8zEHc6UO
bx9oRtEEx0k4tUEgKBF6k44SBCw6Kb03v4amYjbkf4FwJP8HlDn3V+dnzhXikZoURSwRA5iBTAuF
l7McLMyIFeRRkSnLEFaesJqWYlakxxImpLso/FctuJ69slxv3CT+cBjFfZjOIv8zSwErAWZF1K2O
S5ES624NQorBTwYS5JP2HOwtOBVfWd7CdPbxFHz7AU1BrUkD+TGR/SfRRNOCCFZdcAXOISfTe1oc
1aCnDP3oQ3LoR+0U/cs2oI80NGZz2KPUITzV4ZQQX1xkZz7c1IA8S5Ycb9PknHZVRU4J9OEwCnzY
SmG/akEU5HXgIPtIg5MeWe4FpNdDruOTp0160iNxKbJU40o3dhuNeR5aQmvQU4x8MpBgn7RT9K+/
tmCj9SyrSasEiughBEOChgkvvxTqKEYNMYTSBPqp5mFG1FTSUQz6VTSOYB43U8ivWmCVSLnHhwi8
Xc4jOOan/38w949zZGy5t+4TTLuu8zmwvD11AsLcqIpzfnWoO2IreOTWOeUUSE19ToXyg3JwPHIb
JjcDZO5XEVQ6+Qsjr5MvzE3/y/NLHEhZu1HdnuV0QJI1pD5iF2DHJyN6YBOSkGBN4FNW6jT8NQgq
hj8ZSIRP0k7h/9SCYy8yBD1bczdYWvG293bxg7IzqCkDg2gGdzbvUY9A1ZPAGPSnga9HSjH26bEE
/nQX5cBVC+p8gj7fQr7JBnVN5iBlKAaPwuVZFiAtuKSwymQ4BRwfer6qQ0spB+LPyDMg7snh/3h+
AdS0uQdZhTXYFUScY7Pgsw6k+URpuDgJEZ3/VX4ZZciH43Kwh805zNtg5Dy6oHA9GzmFgxiFBgQP
8x2DX6AiZC1szJ4jSgrLh0+CTULm1yDkJeiT4YUcSHpzjPitDZN/3+gpF24lMpx+kFIplC/E2MzB
KwLezjgORFHbtJj5VVBFTxkjwnE5DoTNOei/nR/6a9Nu1G/SgM4P0FFPOyt2EG/FZL4B007IEyVe
cFBMrF/fVdJRjHg0jAAetVK8r1sg53uVWcNfp+b/TF+++1vV2Qr5EJ7hpdxgXBVzXENSJbj2EO1S
h78P897HVXx4qsIySGuXdUgpmenJR9DJnnTk5nsL9tivju1bz2GdkwYZIDF7GRMobCtNH2sNlugG
5k1EXYUMIFttbXqKuUCGE1aQXsqPrw/nl/c3TywJznM8K9+u7ags0YAsINKNSHyku8bplpU0Px2A
00uhBiXFPEgGEvSTdor7TQtwv2NZuxqtKA9XK51V70Tx1HCmZ09ZAs8cHXClrijEhl+HlGLkTyMJ
9KcOiv1dC2TQjfPs1nJ8f4VPD48YLENBhEjiL5JV9lndEB4aqIz65kf2oDsz++vQVMyF1OcQNqR6
KB9uLlsgezxzFaPwdsEDRx6UllSQ7wyqZGoLwO0tMnki10JJfXOk+3uRihLQj6Mo3sfGHNSf2wB1
w2Ie7oM6soUjaj86MxHFByHNGvz8AXsojKhb7Y1XSVAZ8NHAHPZRew7+QQvgX3umVZm9uL64keA/
hQLaKMsRnZ5gMUtNeST7wQ2WjHQK0SPFyyw8XN1UklOCfTSOQh8155BvQb63G2SNbvLaFjmqUEIV
ecVOIWYp4JFeIUygFCNPpXwVNSW4h8Mo7GFrDvUWnGofzak9s5tN54ZLW1XElbmkF+bWQ/AfrGyq
khTuIkbkeiQV458eS5iQ7qKceGxBIOYH13s2G/TcRKAKMhhqPDT8rMhRuwZMaKIWajc48GZFTjUd
xdDH4wjscTOF/EML4io/mgdzNml28svs8IQQf7iMh+ay7OFKVbsaS54TpxBjKlBau6xHUjEH0mMJ
F9JdlBMfWxBL9NFy9maMxNs1TKErIycGrgqzug4EE8rZSNDtT648GfCrqCjBPRxGIQ9bc2i3QMm5
M+fP9sZaNwc43xXh/o1E1LEew7TI1Har4U4dVnsdan+4KnDkTSNfh6Ji8E8jCf6nDsqCu+H59cyP
tmd/h1NJDEMTc15nSVRxRRUiTGpl4Q4LpZ55qPoSi59Ig1+HlmLwTyMJ+KcOCv7HmxaAH2xxeRKD
8HboUfdS1OCYiWrZEfaZyQ8PQhY+J2ssUII9xLT8sZKcEvSjcRT7qDmH/G/nR/7W9FFLuznkFZjS
ZF5F+fI4B34GeRGZgxUWQ80udNNTvpqOYsjjcQTyuJlCftsCSXNrrV1/Upnjpf6RlsN0h3uaISJ/
eRZtlCmF6QYbQSyCCOjVlJSgHg+ksMftOdwfzj/VPyGpimeOgwZnOw6tSGokwR/25Guc2mQ5nZUp
YhmmIjnDnGbTs74WScUsSA0lTEj1UDZ8aoGsv7W/W0hbEgPxdmGvdGGjNDTk5o90HagyaSawtLAK
auIge3b0xO8OTTo1CCpmQTKQMCBpp/Dffjn/KgBxTSr2yMqA3NiyjONriH5WwWc3V6jUimzxkSJK
xX4VNaXIs4/I485ac6h/awPq/iQwnUanPRKOsD1WZ4Fv7IESmZr2cJrVyFH21q5BRBngydAc6ElP
DvgWmNNug52FGmGBN44X/dsFDkLNkRNDx5yOdJysPUfFZYoo4SoxrtNK53wtkkr4kBpLGZHqynHi
6/mXwB1qj43NNfbg5jjBQb4Y4IMq8EZm9uNGFwYHpAqIL1EID+oRU8yD9FjCg3QX5cHdVRt4MDe3
dpP4H80ISBVWXLUFF4twDBQMmV2fH5/43eHWC5NABT1lLAjH5eAPm3PQt+CgxQq0d/DVMQBvF0M/
i88fJ0eVyxqbY/tm817gtIXasrFKg1wXGdnD/BVg5T8mTiqb9FUElU/7cGTBxA87clO/BcoPONCg
zEEwCqu8Bu/vSO/Joo8ifCJ0TTGx5/PQSNNnripqSqHHN+RhR2MO8hbc3eIjfTP+7reLGknp6qjw
gCNWdHeb1TUx4eEjKOKUSwyZlWSUgs2oz6PNWnNwt0DLvDMDFBxtVr8XYcJXZBZ1CKNBSrHnYNuE
VRN10iJe5Cd4HWLKkD+NzcF/6srxoAUH2zv3wJKKNFp1g0PCXOTFFSUxnvhZYcNKQyHbi4Gb9Xix
RYpNLWJKeJAaS3mQ6srxoAW3huE6sIN1jMbbRQ/H1gECrHCNUpjaBZco8F1GEBayFx8fcCgr7tm0
rSCphBHHVX0cSvlw6smxoRVHrb3r+1YMRANMYIZOuKvhxiRrXENid8Rn8ZoaeyZr8UtjBb+SkjLs
o4E55KN2ivu3NmwD1s5+atCwDxuOAQO+ITFLTnoLEHiUAodLLPuHAF5JQgne0TgKd9RM0b77vQWH
WfvJa9oZmfmKwJQsA9zoyQCPvIOo8sOrLBa9SNi8t54tlJpOojRY/bW7WmQWc6Xq9wi3qv6ccvF9
C1JRwd/dtxxr7DW4blBTwEBcOq7fIY5S6wa7Oa5ieKT2pHpqLSKKeZT+AMKPdBfF/m7QghWEEllP
TQos5uKmiToKrhTeu3PI1IBkAbIe99KL97tqgsqYEH1JjgNRew7+ixbAj1jWRZPmUCThQRZsBTbP
wqOxgYg6lO+DE2jkBkr3jmp6StCPB1L04/Yc+i0QPJ+spdmgX7mo47iGK3hmjo6tPinRo7OtHPFF
AhKmHh9yYKikphj5aBjBPWqlqH9qQXKMTxZqXnksbq7BMwIiKmCPUyVRyMp7ZM1ADmcoSyU3MTWJ
KYM+9SU5BqT6cmxogX3owdo/Taz5vEmXQw4lKhUWLhRnG2SGidQSUJCDEwYNJLIiFrl6xBRzIT2W
MCHdRXnw0D+/+Gepaf+wYJ1uMoaUO5Zu5+HPjNT8xyfLBGzPXVZHUYDDefbkUJOcYjZkBhM+ZPoo
Iz61wGrxyR5bXgzG2w/LyEelsXh2EkwHSxKM0nKcJ+N4a5A2VFRSUYJ8SDzFPGzNod0CpfP4nU06
QjDnN3YfgNCK8MkelhFOhyfrHpTD/WV6XkCeDSzCnrXn0L9qgdBxPX/SQYpCC4G8L3/1K7NnsKpR
yP+I2pihgmNkhD9UUw1pYiQ9Ff2V4UJ9ukq4QX+AcoX2U+7cfWwFd7bmvjlRpKAApoAMDtgPwqUB
42hqR2YJrKCU4kgQvzK02n1yvQoySnlwHJeH/thMEf/UgoijfzxZ7Nqm8xdr9zQPnm1n3LkI1r6H
K0uzg535mEA+2qX/GqNUtkf8uLKM/0De6Kq313cYxmJk00HU4TdzfLLTAiZ1yFPYT3S0pxdpFRXF
syIcReZE2EhnxD9acC68N5sOv4R7Njv0ofZpVhdT9bBmmy6cwjLTcNehpBjy00gC+6mDQn/fAvF3
H/pnNygAWe5QSVBhQi/xFkD+MphEJJRUIsaQOrSUgX/0MsdX5MCPO3Lgfzv/3nNveUG83MsEXH0R
w8EvGEEH2FriW+rsxRGnwTUeqCsimHN80J+Z/BXklGB/HEVxPzbmMG+BLnw/sef2com8jg1aQ5Ab
EaFNCMKJy5NkpbsA6S+LiERGPiECeT1qSpBPD6YMSPfl+HDdgrnvNnsKZwYpAUJHjmO6s4If9xAC
zuDwKwi33xwjKskp4UE0jsIfNeeQb4Eh6h5qeTBu0hCLfGbwzRaQrSlrDMTlAwKQkcQVlQHCB/0Z
iVODlDLc44/IIR935LBvwXX148S0m533ED0oxImCI1JhpnS4xB9TyjFTbRb7OqQUY38aSbA/dVDs
H9sgcZC53nc7Xxr1F4A3PEzgkq4imVmBXs8h1wGu30SwqEThrEdUMSPu04MJLzJ9lB33X86/AXw2
/UYv4lgxYFRiPpWQzJy7UbZHREIK3MNFfCDX0ZXUFHMgGkawj1op6p8vzo/6l3/+5//8d+CgkEMs
DcoUzx93sv5iLYPvc/uJuWp8dL0m66hLCELBZcfpmA02p60vogZTPDYkXib2lwc3gJGukpriWZAZ
TOZCpo/OiI8tWIdpbty582d3Y1ZNjfpnEoT9s+0f1uJIPGa1MtzgMhsyglXiV8a+nJV0FHMi+QDC
haSdcuDusgVr0oWpqVHDMI4jOOYJUHcTtSu1CpARQEXGNdiNi3Obfqmmpxj9ZCBBP2mn6H9pgTny
S7BGqIrTiTy5akjG+tMf6WVRrUOC+1Pk3JbVjw1cW8nYk+DBECoPREULSYuXRpGgLuHD8ZNyxpD4
53Jc+NqCNbCF5bdBwYNacEhxpKqSkL2aQi5CpMpA/gAmk9hDDuRfKukogTwaR2d+1JyD/LfzQ/5g
2o7fuQ2emhQ9iJBjeX0RfViiD/NItYm8v2ose8iJsCZRxUzIDCacyPRRdty2wDchJHBoo6I92MLu
QeDQ0gnrTjVsrUIEKXRhTc5uxqy4EOQQPP+RN+z4FPLmX6PwJYa99IuFXHxpAGXtsBWsXbiNyjYJ
XlaIC0BAUka9Ra12sYu8ELyCBG/xthFqVA9mBQllDDoOy3Hh2Eqh/u2hDULN7Ty6C+u4gO49rCa7
ybJcCIxBRs/E2TPcP1KqFSuggJyeSVpPes378M//OtL3z/+OCPzn/66ksIQzpb9EmVX6h5R/Dy0w
kD2YuBHuXHhmo/XsoPEKKCeFfKy48kixC9m2FVkX4K948t5N2yfrUlPCosy3ULZkOnOsuGjBUmIx
Ak2aiVnMKvZ+FTXBM1zgWIcisoJHxUmzHqopKeFAPJCCH7fncG9Bwv8Hy2t08rOU8ooE90N2O3h8
Mugj2E9RmI80i+FmD9GIq8kpwz78jBz0YTNF/ksbNg/b8jyzc2shxinePotOXa9z02LluuDcgeQE
EfxZGcQJqLiGP0BuUHIf/lCTnBL8M6MpFzKdlBcPLbileoBfkLmEdbA5Rggo4qUiKVkSKQMdKbUZ
HGuO8DCMHGP/MttAHVrKuJB8Ro4FSU8O/6sWSP85DIGzJo+GyAqtQQohF2X23IGrWUh/mElwPV4o
gGpQUgJ+MpJin3TkoG+BT86DO3cXrtO5WTcctAEPEREnP1lkwXjpmQ+nRZZQTlWwC0c7RGb+1yeo
hBH0Byg/aH+OLb0WrIglDCbNSSMZdWThDwJ3wJPxL8UTDrUbFJnZSUoiaR6qyClhRTiMMiBspbAP
2rAp+4juZVdF9yZiZ3yYQqp48ONurh5xoLSfzefj4e3R/W6OGwyhZa7BWIMGH3uwQBFLTwiYZ46F
PDSR6AmvpKp4XhT+CJklhX9D58xjG06RQaNlJHA+UZB0Fgl3ssZkeJkiKl1TEX8VqXbx1IyMLlVk
FLPiIRxGwI9aKdwPly2QjMj34aAQavz1b9eZcWSR4TEhKjGw5MSInNe8pgmCFhfhpuauGhSVgR9/
Sw7/uCPHgi8tYMEWeRAa3J2gEagssBBF6MOpjRvalDBiK0KErlxWh/uhkpwS9KNxFPuoOYf8oAXI
75Fa2TmarDrxXXpzCwHpjnB6xNEdNsXjA5t8ig/wvOORExUL4XS2z2hujLiXqClhQziMciFszTGh
BZ7UD1vbP4RBzi997esO7qxGJcrYMC0tPJhktWZ4foEpuGSMk1zT65J6NJVwID2Y8iHdR7nRb4Gn
3aO9cD0OSfcbTYiE46OhozpuXBuXZhoRmRM2gt1KEsXUJKqYHZnBhB2ZPsqOxxaYUh7dJtVUsAGR
bYg5jKMMsquCuZsi8AalzaKHmBOriCnB//gJFPhjYw7xFhhPHlEv90Wx+zpBxCF+QGRpXODgHj2Z
XQD3fswLWFOQMy+8yMiBXkFPGerHYTnYj6053Fvgy/MYeDNr39wOgGJZqNeExLLCyTSV3n2RXkFi
IeaobBM+8atD/f/xn//Xm9n7F/XiEuSTkRT8pCOHfwu0UIb/wnKarqUI6xQK4sKHKrKUZCUOM14h
BYxixNUo0J3WgeoSVcKJzCdRbmQ6cxxpQWjl13GzflVCV4GbNYo8Re5T7LYovSJYFA7siCgDlahM
aV5Uk1PMhXgcwT9upsh/bcEe8HXmwV744tp/3S6AGgiyjqSPGhxqjw85CmCPQMoFOLydquxmoK+m
pwT7eCAFP27PoX9x/lPZV8dmOQGZI0FnsLBZhsB1LBbebp6APwGmt4gSivGGnFkFCjJPGdBFhdi/
lrg3v5a4Er4UfiJlUuEfUY5dtOAcHYHyEXdtz+6iOV4xZiAmANt0uGqYS05KYiF5OWSVgkN2rLHi
diqzbkIEa9D1IpuS8cUMSropa65acPMRsSa2bjBj/KPpHJp1WsfllIIVJYh8pGvx2XtyJESH5INf
aaqKeJpPdSgq5tBpJOHNqYNy5bEFOZQirjyw+5E148nFwvJQcC2evm8Xc7AuwVUXuZ4VYn41YHbC
ViMlZ3FyI5Eh7SV6ihlChhOukF7Kmq8PLdh9Dt+tplNaIMsYZJjGMkKHqlVW81Ih5nCLzqoqx4CH
h5CvtWgpYURqLOVCqivHgtatjqHtje0fcKOO8E8kqkckjRrvLtnNBQEgBpJdCIoeX2QQ5jx06pNW
wqP8T1BW5f+Ccmx404JF4wWoFNng6Z2TkHhPU3BYEXAkTO/57PpI5OGKAuP58aFrppqUEmbEAykL
4nYK/NcWGM+HphOYfhDPzLfvG6iz3GXHdcSlKxngcTRkVU2QtVU34teFUqoGDcWIJwMJ4kk7RXz4
9fxTfQj/00NgzZEEq+fO7Y15vEJK6Vd/jdEpY8aP83H4g5X0aFCJYN69rBorLlKgWadWIWJxFdzv
Imc4uTippqB4KsTjyEyIm+lE+KMF5pk/7MV38/vWqmJ3/ZBDVp9PhueQoRAnLzgrwL1El+HqG78t
XHp1aCgBPKGeQp505ED/7fyr718JwnidqeZnmIjrrP/j7z9OSD0iNK5nTsyF2axVR9NQuBgX6hlB
xWn6MXkfc6IPVW8isGpSU7yIMoPJOsr00aXUa8FBp28urc7Q8p4blGBQHnjkcFBx2MmyAYnlWNgu
wt5OqW7SFoB6xBRzIT2WMCHdRXnQH55fnF3jshGZK/CvhwvcAYWIlOkN9TcSEaGEIoJGEGRYdN5k
JRehzsHWrEDHS7OhNj3FnCDDCTNIL+XHdQvct9mivWpYiWKFR3HsRyahU9h6SpViCjerjQlflCwv
6tFSzIj0WMKFdBdlwVUL1KqqqjxNrZGftYtcJ7fN/9iN/6fd+Zcc4rmGH8uCxAWhqWX0083C8vZf
rHUw94+iuKq+cpzIpSn8f6apqYv817wptSkm/DQlI5vhS6vgFQvkocrt+XXH+Z9O2LXE0kO9HHqv
xP5nRr/PFQuDJj1Pkt01JZr+P8niV26ugj4VHpwvkbR04Pi2v08x5eXekqEvndNDvt08//pOlHDL
C4Xv9PbMUTvjZ5z8vWWu/V/fwSlYQq0RDeGEOi7w4eCCS/otfPKPXcxnUma+rYKEQsI67r8cVq2F
9SnIyajKuoGEzseIYFhh1mxlo4/lUVElRYLRXkW+c5z+38W03bvz/fho9Qtpjf5/xwkW9y4Sja1/
fSfArLYM/4zRqsCZA1WbBFlXJJE54DB7z/LJ/AIPIPbX/67N7KkysXfK153uGrey765vjOmCu3Sm
6viLMt9trsUZ7zzKtrQe99yZ4V7Ljri72Xuc11/xG+8y8A/CuDcRvMMgBWMBaYAmSxkSx/FwuYah
icftLb4zQ9lit+THY5vzv474iXc58jdBb6WuhPuVupm99zh5/v7l9+WQYO8DO5AoGN6VcLDPvm+y
kbebw368+TpeO8Fgvl1ueovpWgh9g8oBZz+TARyvEUQUCMAXwVVAI4BPRsuZMHImm69LbTYbOJzh
Sj1vonNXo4mx/aIHB70/mer+7QJGoUtfW2/63MoLwhqHpVQw7DJEIA0PsoKrx1QLSH4Ik0Wa6/Zs
Kq9Hhu4OHWe7v177+/G3/Wo/v9QXevAbJy+FS8cdjT6LK5f/7Mkj6fJlqIUcCCirzcrHayrqrcBq
Qt7Pycr6ILjCbuj4xrY/cheLfiDu9HuJ94VPrqJtLgNlKn6UVuvdp+lO/j2YedMKRuTYzXLkIRWC
zMOlSURukCwEjj/jDuv52B96ojjqGwtxfel7mlrxFvYhWaDxFsQEaHCrwgoTyYfudtPtSpjs/OFK
lbwb0Z5te/wkUK68KTepeJUg5t5loOwR3LDxMbjoY2Vs0kw9LDdbwZX3+6GkzA83h8OYu+LckXTD
z3Tjw0ZUJpOeu5wIvxs+97u69dQrzvZnUm80HomLvi3N1Q8vc5nN5Oy3wwFTwkyD0UwVRAV3Xml6
ZG2xmi4CbztUJe6PAJ4zA2/kXE93yufdnOtN7KXUf/mFebANrF8FPEVdEwQMkKUl6gd5oy7n+6G7
m/qDAJmOLsfiVutNFrZWMYNzr4KlD4ZZ2RBxd6ojn0P22/yVsl8ryHAxnAeLZW9hy9rlwdhMBjt5
LVZ8FfaBLIx4FW494FWMq3x45jE5mZLQznI1XU5G22AYcM7i/U4zuA+jQPX6I09Rvrh7lR8Imqf1
OHchDV6JJ3sz6uYiaxd8AjWNUZZ689QPJkt55u2GC+S5vRb8gLtU1+78vazsJxWvygl7vAppqVC9
ADmQEEVD8NyNJ45tHMTdcCSPbrX17HdhM573dpot9SZr6fvL35WbmHgZ9k6k49exzQLU7HdpS1Gb
bzajYDjbLQ27p2ia059NtfX1cr9Y3h5sbvExcHS3YsoUvFVAUkDs+JDcyjGDQBpN73CY7R1twg8P
s8Xo+2zrPEm2Z19Jtshdc8FautT2nPTny1/KYMssQSgX8LBRNRRbQsYRmawIUCFvNsaKH27G403f
2I5m/QN+4PrVb0FOEygjSDmqaZpBdk5ns0UqZH90GKrriTGYKGu/p0u7UcX+LBTMEeCm8BDcKmop
KES+jfautFkqG3U4Xep3i2DaW475Pu8v7+d2cLvxBoL0zdeUnjG9nsyHO348mPL7652/76ljqA67
4csfXSABmJYAtwroYvCZJYtjJU2WHHLIqEPdk3pre9Y7uLtL8eD8K1+N0rLYJnEZh0Qk5Kv3M217
2Ox9dTiZXIr2zXbekz7ad/rDVh5InwGCeLN6Oux742fD6Y2MCtlT9JHpl5OV4gra3Fh4a3XoGHdy
cKtpn8aT8PqnVBXJv4IlwcY2gXzAuN0VySs2kuPwc27q/ybt+PnV/OAt3i9m2qY3nSuzV89TTFIs
fOiUyEKI/5Vd99x2IcuTWWAMV1t1O5iJ2q6nrtxlBWZSTrlBPWwR5UDYzID2znw90gtd0KaejTgp
Y6jrG3fWm8xd3xpv586oP5pqU/fSc72p2N8pzuxm6fuTP1f6eAcGSjN31XdXsvyNDxbGvCeM1Mns
0uVk53mhOEu75/jCYdEbyZPVuL/TZ7Z/NVHm2qh3WM3m274u+fuP8nK1ufcC1dn3dNW/tPee7F5u
A87lr8f2CtNkLfsjvidtJsafuosQ4goZl5c3+HQUHUO1ewmBYsfTRmrHUITZanyQttrQWc/dwXIx
kvrecr2t2Czy6iMQhtxm+jrzRjfImnCQtcIT9bUx3I8gN2cjwdn0Rr6riR9Ew97eSHt9eejtZWUU
DIItf7ifjmaz1UBYzxdh7sHSyZsXSceMTZII7QZOPfSMcuB0bb2zufFQ2YrGzW4XrC9Ffja75rau
M5hNZq8+oxjIYMdDc+eZk77Ckjimp5YrH1YLwfNnQ94bzy61g8z31cVsVsHF3OmAvQU/j7h6XkPo
PVmS4k4Y7abiejacYK8eY2YulffT/Wp0PdtulHtnvPE+jh1ndCOtdmJvPx4vK0RC4fvZoVSHxDPU
40aQmkXeXpHnB82ZDQ1ZsT/tFvtlj+PH6rXtQs9RF5xxud3ttElPcrnfVxNhXLGABTZ9srsmvh++
Wyov4fWoK5NFeTff6txkok6H84nc2/LcFXZY76M25leDnbRfPk4nY7un7kfT20CC6qCuDvPr1V6Q
KyZXfjGpOg7A6rGaBhxiCBmjleD60ghs0PferL/RA30gLA/7ig2m8C0S0hVDzYHIMsgxe3sYG6uV
hinlrvzFYD3f7T4s+akYxtSXLpTCt0DkGti4DWzdREWYbxeao+iz2VD1OaG33U6Wl9OFtq7gnFjA
OVZ0QccNPUulqZJNORht/NFmw0+H9nI3X/dEYTqzfG7GT3tzzR5teu52NbmbL4zFV3Wx5Z94Y233
cdDdDSRn9Kem7TZ/anzArXq7rWZg0h2c/Z/CjBOv5J10mPUU39sP5vZM+WM9mgn90UZYLXsvaxUF
Ux8fcEzEyrJRsjRT6QUu7saGLo2C6XBxWM2vAtS76+9GsK+skcKyF+xFuc+N3O8LR/y83OyDinWf
P0FitsP1CnoiEvJCySI7l7tYo24fjtpDZ+4pg8BeTHs7daN9MEbyZjBbCtOrvbTTrg9u4NxN3ZF4
5W5G+y+7EW+/H89Gk39h/iusmiJ2UVGBy1EWCxXGHmO7cKZDY85rN2vedt9vJ7Jz9TLi7FfIYof3
q4TYAbwHVjWiIm8Mbef5m4M9POjbWX80203e28Z4cWMvFjhEu8qu4n0FIGtss4CBCa7vIowf5LM0
ycMU9dZDY7v5ttQUr+dORKW3FdT9zWEnqb8L/ub3jbweX27c7fRGCHi+t+M364+S585eu5PC9ILo
ItgSEdYqIRs9+fqJvdDm073jD8dwRFr1+JG//oDz0WIwNtaTK8z69W8AznmvjuXFuLecjIcTe8VX
TPqcEZJRgW0csTMwyPw/zr5tOW4c2faLGMH75eU8gGRVqXS/2JL9wrDdFkACBEASJEB+/V7lnplt
lT3W6f3iCEWrlQSQSGSutRI4XZL7dkoGD+vMo8yckIK8nMVgnpGV0gvrq7m2/jyQXgLNiMde7taE
i69mjtanxgu/ywLQ52oe1mQs7v7sGNnJ23/yDMT/DC0jUPGmwFSQapzthkDZXPZ5s7xkOOKv6Ky7
l3SajCVNEiUhGbO8X8g0ToEkq12Ta5qL4SUd1tiQoNtSRlYRiZtBzs1nFhh/QqEpkus0Y9FEFrtM
MelTkWqy0SV46mO3GuKtTN2adBOKIPP2X0JazI5sxsqnoVCBTzxgO3eTnYJ7IGx9B9imjZ/CSUeO
RMnge+Wo6PCZtoJ9UzhGn0SvuogM2ySxlVGdrcTXW2dImDTDw2I9+Vn2Y/BxzQuXkGRWrCVx1LCu
DNKOfQl9s3VlznhxqVwqr5G50m9LH0mE1iRUX6NtVU8qYNFfJvOiiHS8D79GS96OZZi6+GtQ0OE+
3nwzEi0T6hOtfSSyG3zpqjUR+6aLrO+JtMjJo2TeFjIUxfjkTWp1AF91sZUJ2zxWKqa7T77sm78r
gn+xCHd/r+bf3MA3pcFIUmbOfvx/1+23UU3q1fzQyv7n136A6v/7063+Lh/N+P27uf6iz3/zZO8/
v4q//y/7J6bizQ+/0Bb/Ru5/y2n8l//4/8dapNjJ/520qOmqzb9laici4PTrf3MWeL4LGHgeoMwG
dIAsHm7/N2VxerOoSBC4cFF1hNz7JDr8F2MRBbiqLEArAVpOcMs7Crn/EBa4NwUwIAq8DGUB8A9Y
+vfA3qwPBBf/+vlnvuJ0gP/vnjyhqCj9ATOcCm7gqefoee6tKhjjlJY2j0nuokOvxFEPjHQ4imMx
7Yb26aeJ+Y3Ft5nLvyyijQbpaIwmpvSs1tA9y9m4ZbTkWX4Z+WrfN235ZxPB21P/3zZw9aufo1MN
L2a/jX9puJkFcDwtkRVdbHMpwip9bY7toSW3jnzHSMmcfhvJUZfFxTu231arP2znp2IYGlJcgY0F
emt7FYEWo2wo8MRvbLoVDRC3VF9qBCZKvSr2b/pQlf36+k/t5jhs4UQ/kLgMXNdbu+08r4z7sCvN
qYRTe28E9E/zyzSqk4jWrtP3oUj2efp3p+N/TUVPR9obF8pRs+GmntNt4FjO88k2uafouoa8VLFq
iFtGSaJM10AEn1QU2SoLmuSdBf7Fa2ESZ2yIKUZyisPkbKxLkvd0hslJr18n55ZjBoqHsNm7W/zs
w4hD6GHqO/7OufobswVsAhRHMwpIpzOzvluGTLUdwudGO2TdQfiVN/NUN45fWG6rqDjGNvO+/Xll
f9kwJ1Q8AfKPG6Uz3MBwtrBDkHsDX2lXCi+eonIOjHheRd673Z/tvE3c4Liwk5+elAChhhfszpnL
lIp0nAbZlc0kyKCCnQs5Ub68tCt9ZyLfYlQnU6CKcHE5qCLUL2Ak365fShdA1kPYlTIzpN1uXIhg
s71j5Nd5OxnBTUcnyP0UBt4a0ZsQKvA8nOlju2tN1pSTdcs7Cd9vR5JAw4ybvlGHnU9a7/punJeo
K0emmp23OE3cpr9Enc+qPy/P7ywBEMZJggcncA/H2XBoV3Qh9jjcgPkl4nZplCix+d4Z0O9mDb1W
OKqAj+IEOgtfmeoAnGrVlTRkT0imHweh3zFxlp7+vfxoUsXeRWs3Xi89G4png1n7DiuzTMFY8iYK
70QzqMMyqsfN7ysqbcGrNZiXKvIKfhiLFQmQnP2HcFwCQH0mMbUDfv3Oh/1minEHHBwmzHARQHoO
DfdeENGJ5l25JS0JKUOVKEg8ju845q/H0wlqw/u62Ms5SLPzI9D4OjATuMIycvbriIJpR0335Bci
qXyeeHXoq+9FptJPSU8HwlTajiQc5unYJj6/GujQHmLQfhdDrMs5m6NXpO8jsSJi1ebP/l9/drxf
4zu0DGheweOKp7shozOPSDMaCwD2mJX1Ubi/suZGlOH9Gn34s5kfB+PbcwR24iRIQTT+uDn/7X4N
im0puIt4CUriOIN83dmhdze5ajqvlOO0DCVqgywja+hsSiI3HmYezvXoUbpfPa7S2hfDO0Hx15CP
nA038p6ysfwEQ7/9qF5Pob/OEw43j5b5uNI7V+CNAXOYkwvTW+8gh8B753T7jRueymf4IBBfTPt5
dPR6iXAf8HKIsxpFkwC3K4+NMu/wyb/Z6jhTEE1OjGv6S0RxrZ423x94yTeZUWL6xu56lTcPf17Y
czMpkiD8fUC6AJahPDnzny7AVYBzD//RK/VuCxY11WzD6Z3BnJ9e51ZOX/ETxrlxMPO9ZBiMGsKK
RTQrhdrSy3CJhlr04/yOY5wv0rm903//yR7zi5YuC0aVjNdxcLkNH4P3Ju63JvC2Mx4XPCk74nM/
UP48mgImCnGVyo30eUtU3L8XjU4u/PO+w0hw7yXkUQEg0RNk8HYkIecz76SPfZdQezVFXroXjXaf
lowtNz6AlS/TNPm7dgOM17u7KUBwBGK1Te98yHmc+fEdaEYE4QlB1i/DdWIN5JSvvKRAShYJHCdv
gFQwP6lN6C91V6h3fObHmfnL0JGIIBgDlffPz9Q8sVHiy4WXcTa7fQx+5b6fHXi/NBJka5fusZmK
pFp5E1dDtFSAU8Kd4+yOB1SXfnezyeEQZfdBkA5PZmjeAex+4wB4wQJQ0okPxSNsZz6WoK5v2hgo
WtzY6ZuXR3yniglHIRDWfyasAXt+8oKfbJ3210/+POSRSsIO0Xcd2nL1o7/Stdi5Vr0zpJPP/jLj
P5k5O/p9wMTMbsjcLYDZKyr1kbdNadP4di3ahzVkITFq/pKNSlT/OAzhGt1T5YxcDbn7meWt5Sbx
IgD/SerNxI0pvwTn9V5MPeM6MI84vQCVByiGTsPMzuYRZ7BvaBsiremZIwA9DyB0PJIov0x0uhs7
+kFZeigaeVxmthcFeycwnZF5+AIIo1K8SBbiBk9oTPKzSEi9fnRbHo+lo/SvzMQ3QM0efeW3ZO7Z
LdiuJ38OqwlKkHBsLv48yb947JntM481ail8Pi1jOUbf7CJI6LXE5fk7keIM8v11iGeTHGirBgsY
oRzsWmfZfMi89osBxELSUB/TntZ8WS8GMV9EmReTRUpWBdOy//NgfwlYp8EC2QfBEOcAfc88imcD
MPQJS214dzew5dh6Xu0F3WMkmhoavH8cIGHvFAdwCwl2axqfTW6eNSuPXDKWLOUEIWPvnKxS+FSa
7Nyi/i+TjGuAMLoC2BUKqbcRgXnLMk3gJjHJxYHp9siS5X4q2qOMh/ugK651OmoSbNmVbpuQ6DUH
eTm+F6PPE7CTN4OV8fFvBjz9PAHjbWZna4Kh3JiM5yczhYhRmzdltx4f4vGjjGarH0UcqWHnBPQs
D39e5HOPBpMBWQpmHdZBj55DDYYta6QsZkH2t956WUxxmbLknbk++evPUfFkBEt6er8W18EB0ng7
1UvcS5QcpyKnveh5WyV+XSwRyVz3Tmr5O0OgBaAABs2PJPMsNmgRxn14OkJiN9TUa/ad5OMNn+Xw
0DbdO8HgN8Yg2IAy5IeyDyjm21F1zsOrTcLA2OLvgIGVWbSb1Fj2QLb/vEi/RF1MYIIdgXdiMYUI
e2cT6GfdSgGOjeXyUtzKZpeOH5q+1mwmcrwUrt3lyUUaqHdm8zRbPy/bCSTJT1I+1AZwjh+Ex09n
ppyctxmDuoRv9go7kJIlZf8QXfthA0c/hFp4mQJXnbydRNVBVBI6jAwE7KckmUuq2V1uiofUVy+m
Wf8vQ/rJXPjWnOUs2hjtxrLz2plsfDi6ZX7882qd+8X5kKK3NlweMwBRG/wimxMC5WxlZVYvDSI1
zot3BnRuDJ6B25nghkikgTmfO2E7FpT6DWAGMTFZsWnwn10T2lJyoapGdd47Tn/uEyd7oJRPkjqQ
kUgs3w6ORTYcxYqtXHDakXwDTTXHQf3nGfy9EbyrFKJchiD6bGclPqh+29qxzALVEjPwpIpYvL6z
q34zdXi4CYkEKlEIAM65gRlrNNkIUyfz2355kPavmD2M4uOfx/IjuP28izBjMFPEP27DBhNxdqz5
adNz3bmhDEW0mzv+cWrtF5EZZIXiGHXdHVLGXeSDwhNzQ7IxP/AuvQqzGfrL/EMoMc3eFK9loYq7
zL4ngcD9tufzANkAjndoduG4QPTPP7BJvJyJnnlkTAfIB6Y1DKpkDrzxdd7SFcIy4eVeNaUeb+rC
NOpRAdZKiEnnJCJ6a/S6ETF1SVrmeadvc9rM7JnRPBE3bRfI7KjXpesUMWuyPYZb5m6EDbyXVfrZ
ZbT5G/88TUPDqtTE6rbXCSjEgnXL62iD8TWY8vnAx2G8yzOobb/LvA1vGzSS8A9FsNEACcm8XVlX
PGRdl9dT5mUfQKX39zZkNr9qw8nmh9UW3qegwLUIe3Ch6n70VVQGwZQ2JN0W99G34YJiZ8vX29jv
+wsHNWntD2Hz2iJlf6GC6usQ4sabLksg8+BGH2LOXxN0JcQXE3eFJXoJgrWkbKND5VTKSjPGPq9X
QWm6X0NgXKUEUjDsGxkB4hkL/kXwfIR2IAiPEjyWrZfEZ6BVJra8+LoIDZkaeQWCs2tLNL7MzcVi
2uiOm24nQsMubdI0xyHgy07wGATrMKbPvse38ZCsgX/lBzK+L1wfVWu3PaZcmZsBPT8XdmNTWPEx
300z2zVDB2FWMBVZ2YSK1dZKZg5oA1D2KwTra1+aWdndMsem6qM2ux0XE96Zhuu57pMeDo31rILV
2+ZH2sjwQ2LcZAF2tzqpHB7u7C+WXG6XAdc+4UPYY+L62ihvbok3DmChJ5/d2X492rgz5SahvM39
Yd9rnr2kSkyvo2+iel3G62CiYZnprWL+Otyh3acn8EuIvoV7zdMe2AHjPUe7hPQaMvR7nazH0Lce
2USc/qX7FSx1Kinh3SYqr7VpnW2ZnsowptHN0If8Lsg8/x7rZW5d2/rBdTFsXxN/2yBzkNC1tVRg
nmOZKoK+pmNUyNdocSvq5PxOnRBr5ZmSdqwnVsVhKQc/fubT9jWL2vRTJyJ5FUxW1408fWDL9cWi
Un3RqmwLypR6F6EOX3UUj0nJLYOEgbe1po7MWUE8wT90Dgr3VKuLfPFWcEHxQ8O+F+uUS+LT1Xtx
ibpdFdYYx1pAhjV62qAAKe22akg0+qXEL3mHPlvtcTyVEt7W5JdoLiJJo+fwti2mFbiHWsttZqqW
zg92XbDcpsihyyldgwM0WRkRFvnGUG/CfxLRsEwEu46WCT0B6gv4+Mi1n+WEsmhK+hlapOFb5I9d
PbRCXxdBsB1RlPFbgR32l3Wzv5VRyuJjM37eRHcJyD+wZWEkLSCiWIlt+lthtg998qKb2s6B/aDg
HvI+zJlTdW5nuZNQcx/YVIQSG1PyR+uBCiZ+MISPs/8ab6Go/HyuUlZUuWCftjD8Qj24mUM6RTJv
8issvXniQBEvp24SH6Ymbqtg6NIa7BvjR4PANiwtIxB67WYvDb9NrZfu2mEqLnqKqFBT1xOfB9ej
jmsqDFkZVNe0SL5nS3s5ieQoGd3ZVdebmbCBeFyzPHV9vYjEUOKH21JGgerL3KiPdBG6wqsiIQmg
7whsN9ZtP/XAyHL8/3bbx4wd4nyq5VZcsD4msV98TuZwt3aiMkgvxNbulliWSzc/u4xXftfCXFeJ
QJi/5p5OCvDHYQrS2sS6Tt180POhgx4kSBTEi5ZMS1PhGCCLUtYcFp1Gz4MNXCXl9II4VhWp8Jej
v9IjYLQR+NX2muamjFutiRbZR6PdctOlCAs0TTpoSdA1sTvJNr8GvrVIIcNbD35xjMd4u/Z5lA67
tkNagWQCkMxC5+nb1A3fcprcb74QhxydhT0xTT/caqiR68XrgrFOZf4YUaz0lMTstps3T5Hcbttu
HqFUcdxsWO9IC6LW0L8LAyHKeI35123LEEjX5q98CjrSU7QH+JKKwxax61g2V4Z5H2USv3RqKXXe
QWed53dpJF2dTdGBrttwl/BleBi8LCJF4RBepWfbkg5ugD/RuQgukiEY++O4uvi+h6KFBK4ZGWHF
EJM1w/mwiebZSBWWTT53ou7lYN2xAWSyLxa6bxy2d7N582vc69mvu7Vd2ZM0ckW7G3d7z+uhLkpF
k+63qc8ujeTMq9YcjYDt1MfXIg6P2HL0Ks+VV40jVAITmDTWOWJN3pMtCL5Ns3v2F5fqI6jKuJ4X
23wrstUNpHH+tt+S5E5EvQYW2PPKpuratzw4oGCuPOcqIBFVztcjajAiRl0bKVHZ9XG5rKyc9eQO
LTroDCnGJgF/MeeqTJF5PHdCqvjoCznGDxONou9jMCBB1nauUR3X/pheRz67Bvi6n5qp3jJbbpQ0
w0273OD9ksOsi7TsBFMXQsTjVFoguiHp0uFhXMf5KNhoE+JHbY99k3cvOWWrOE7MrQGJkwFNp73r
yLgWTmBDY4tC0xSOF2Ny0dFo/Fg4nhxxsXZEZl+GQ5lLKYpLR5OtHIB9Ejiz35Vm8jmRKzBiED0p
YWw7MEu3p3yZFQaoB/NBRMuSIBca8oXkkrW7gmbboaFzViHx+Ub9SH6b1LZMpQr0CyLVF7BoGvyE
iaeqcMV6T0PPHra0H26Et3RZNTW+a8upWaMbL4JEiwToABgRYrgV1bjykLguV5qsQcMBSHnq2mWr
X6kk6j54fFSW9EvnDqKYs1IBouQQCCZjewiHbJ7KkRb0ptuG/PMwart3RbIVOFISR6twyu0EIYAM
5mppiyEpRaKeC+nKrktfpkynVSS8zJJwcVcm9C4SPTy6PFCf2ywxewH9+U6naHvG7Flbm9bamz7t
1zsms560fvEcdWa41pl3cFJZVjmW9PtM8xA69ZXeBk6ptswQqb3I60iwNP1GQrXpHcRdH6akA486
WO1X61B016ZvFekopS80VEhQmjZHDO2HgzaSofMl2T6h3fFGuinvDimNDizXZdquhd73ayQrXyLj
Bvrs7tFVts8WdRkkZnhQkG9XK3C/yrCYH/qZsSuZ2wvD/CgAa0Hrbes/jd18YaGDZfXA7/smf5Ja
TrdFkz33XgtRvIx2W6InkAwugXYGPIcX86V/oRum4VJMC99rHAglglhzM/E4O8Tbclv07DHniar6
dUZCuPAFojiZ9g9RsCwt4dg8RCHn9Ugh4oduCAXxUs8/xqsaL/OQTS9idQ9UBPdR4569NdrbTBh6
EAIxRpg6iSQqLC1p+oXbLVrqZoyinnA/6O4gFSQIuBcj2iTvWnR6N6RLvKYgPJfjV8vk8GyafHzQ
yHRvh0miopk2/TRv+nL1ln6slNUPbVssVWjMPuImq5TS/HVj/n5uRveiddYLkrXgfQYRf2RJ5wAN
hV+yuf0ONa27YtA367pok+Y4ZvN124V2HzgMQskQkAtvP0aRQoMMn/vKOo+TZhGUzFZc0kQlt1R0
4d6LQHQLmvZkmrEtzRjWnfVQUCIOPA4bG6qudY4TT2dVp9ov6cjKdNHZK5p7AToaTW/7OT+mLa91
nu4AZJQpNDHxrLy96XD6iyFSVzaI5GFRxbJLczYd0iCXOHXzsSq8rKPEYtNXnt5Ouw/ixPRudQVZ
eDhcZyIVYJ750JHE9WZfcGAhVgsc0yEkJMtllCyKlW5s9qlLw1IE5tV1CsSRv47DRJTz+z1HLw8t
M5Qg32aKDh+L9pIyHpj9PKJLvEpa+jUN3ULmhqIpn00PRaE+ywFdmYtPt/5qGEdLEDFWA+9n/GKc
g/l60EipmDHuthglrfJEO7XrihRNULO/8KrlPgWfD96BFA1bah2kuyEGax23iJ5QSY9D6bZGvoYR
8y5GtE7WSzd0MQ7JjJm6ixBD+wIK+WxoVR3yHrLlzXR10E5f5Yqy3DTtMy+gwu8s8qe1HRCyOVv0
ToxzfAgzdLSAEG2h0udoDI8LTmLl3VDHX1U4j/ddaqTYRbYQt22LQ/FgEDRZ2Z46fMrAAM6tUjso
WmHXyC+bLYrhiAq5oZfLFmp55WS4bgppfCT7A0/a4qFoTlIvFJTUVXOQL6JsG9PzQ2Hn0ZVRNsgh
IwVOSHPNe7TiQx7uClMVmuPb1qDg6cMIFDjagbldAnRb+cVFwtHLzkK7DTOJ/G4eKgsVTrEHZpon
ZOyMV7EsDepZrNH63I4AZUqaWHxA5xUTAQ8MmbXJM8INtM3El1xtz0itXLePUMu5fY/WytdozvSX
IW1GCs0tl8iFEl98WKclE7V16/oBNCGP9oNei+805IupljjTV0sXsbtsEuaxQE/kpxkqYFnTbWXu
SneLPeI3A++zpTnt9x0b84+sR+9huSrhoq9tq4s71BgKIVh3UXSL7COzH9kcyrqhbRGSpvXW/OPi
UdncMr1MOaEaLbxX3Tyl9EZFq59UCE0a4QhN0zh/zJVWLDi40T5YqbYLTw4JxjJ+R4uTK1mCKy2I
7lFVEUhoxujYczkUz0ou83wJVkvI0tNRsec8KfYtki9zcFtrKmCBkoQ6obzGSd2kcMbiBrJsew0p
zxcbdJfSC0zVyCGcSOBJyJMR1fg3O9LxQxtYdqXHVaC+CiRC4Bwz0GEmdh/aJUrsstfNk1c8tu14
bFOFqrtDUNlKnTYAnuwOp5xe2I1Ct30Xf2/p8Dh2u6g5ArUJr1CH0yOOzqWiMUpWfx/49wlHDeyo
L1zdj1HWH9hWJUlJW3SuC28KqoaFI87b2a+msM2vmnXLhx2aAesljzZZYaJvRNtcRm1Sa39Fm8Bz
nH1et6LcxqDdNdGqbmg7RuJ+HMO0OXR9aedy2+B2N4Yl6h7SbLSS3cGgerFhoHd26T7zDrk93QLU
Vddb8zzmlQdEPHaX6zQ3FesSgLndOOxYF38FuuGVdllj9CiO8kpP7RUbfHNtUMKlOdEeZim1ZkZL
49iWnoOEnrf+fnGb/30C+TiTNtmarARUOT4JJP4Jx75bwWuj0wxQXPSAhs7how2HD/oS2N94lc1K
4KTU+OtjV3Yorj0TX4WR0cIvcUNKRXsfDZ7BTTp0VCKap4W3041lwU74vLlt03QlYTuzCuV5R2YQ
F8z7GkKzn0pnSGq20keMldtMOqnLlUtigqC2i0wR3IUu26UtfSvrAjOURSIgGkqHi6RA107djuhR
AzvfoomTo+0SgGTK7le/j7xdPCpmrvvEO7Iw/Fxsq/uWUYE2z9DTnFAb5ayEQ6KSyWT6RaL3qD9I
BQRmBK0nr05dn+POc4LVIfZctRShguZRrNMN5UMD9CZqoBtkPj4YWZqo5yGLn8zqLvlMWU4yqT85
7l9kY2ORr8Wzs7Wi8Pgbbw1WMszsaYBWVdc2i79PcbQHcPtsBpRch743LAM+xdIqg+rhJpAyIhLn
cs2xT56QgNIHU+hdItKY1g1rkoswAN60WT+6zddpGnfCo0NOoqFf3FOcqpgA5xrKNsgbW03ZVPvU
PKHNQKdf58BvrjqeZ4A72qSMcDCX4ZaEEXomJsQ7uWOZbLyLOfGuOZ+CnWLj0arlZhnR49rI4jh7
Wt/MflxL5QfVOucTrxKzLZpWs5cEFFJRG4Fv6b2EXwHy3UxlqAeX2mRyrXHjCljLRX8JGtu5ckVa
fcxkHwI84BDuAjlwXskW4W4XyREV83ZD0ZWpVyGY6O4lcPTHAh2pSxlM29QSdDg/K96xK+dlvrzl
0l+R4RnXXMz5MIYNGcN58EjWjPN2XJLJv4qg1MzrplGTRLLA4GWCbhVfuOt2HFCFIsXG5RNaM+zF
xlL2rFjUyauJhcorcy6GsKZpyO3t2iy022/hmq3HQNMnXJGxenXh2c2Q2Ln41edrb+uJoxhcvLCr
ZqCjF4UMzbcmTu3ThDP/L+GP3NsL1aAJrhgA9cVrUCHqmVvRdfJC+trcdJ4JdhxfedUMXg5GMOjo
odkWIOMNNypKiYBi7wLsR1Cvp0agfNdNmRvQ0oOg0ycP2mSscciWtoLZgahZo+j8ZNsoRoHlxW7S
KJSmDNGd+DOFWjHYsWbDn4Dwg3vevN/SBrIYpjXq/0S27A7JU/wBwPddNG3ywEHkXa7+lNy6HvVP
MEdehdPTdkdqhHjqFvgU4IdATWXvL3mMMqzvkjocVkDtByd8jfsTCB/DbfC+WAuVn+fHjejJ4mwi
cAHAINbDn8mGcygfjvdDeYmnfGPoO7MzTjsI440xBeJkMmPVAuVaEb3T4qlxD382dKJ5zkgNiBlz
9NriSfkTufGWBgrdYIp4AccF6sCUWRfqsg+6Z87SZ9SmtgKbbSB0jP8pJXkaYJig4QTUE/rhknP6
CR0l1BOgn5a+F/tTV/NNvyr9jnDqXPlwspJAMQhyN0vwz9k0UuMZxgSmkcVpGcmgpH047LYs38k+
XS7M4sv/CxeVQ3wKHjSDnvCMBmWmn4YZexqVYdAftAR6tqxaXoyQ4pQRxETvOMqJQXu7frEfQvWJ
GyJOF4wkZyMMbBapUKPUyKduX9C1FHl+040Fieb1YFezW9n41XDx8me3+dU/49NrV8hd8KYFpBdn
xF6LHTrwbARHrvs9VrdyhpXJlD40Jn+HQ/ytqThBJwPI0QL9BW891MmBh8upjOiB0HBkxhCVBCOS
4Hd85dedAO0E5J9wRlwlhNV7a0cCeS4mDclBNHQVGJPK/A93Z7YbOZJt2S9igTTOLw00SZ81z9IL
IUWEOBkn48yv7+WZia4I5a2Kru6XiwbyoZCVES7RaWbH9tl7naGh1bNuJpVGS2+cz6/fvCx/sxKf
MW5nxA/GHBt/znk84s9mNm9yTKW5rL4ByECwzMauT43iXKDQtdIfO6N47epunyAxtjrVZMF92uzv
8py2wr//Qv/224Mvd8/sBpYl3umvT3nUjG4pzu17O+O3NW/rSQ9R7QNTUUTJffW7ZMzf3tvz5zH1
8Tw322Wr+/Le2kjOuqoFAt5G3vSnNWgjLH3P/e7f/1p/2wD4mHOT+2xi9yGPfVmOlUN573CqhyhT
VUCWww1xJ901tvbAQZGFnhij/7dPFL9+pX5leqVATw8d+V1JogMgr3QTPVDrt3n5W0PJ+Tn9tP7x
CFpnbwe+WzZx2uxf3iD8SG2feJhVmno4Gk58ZXZl1FBBcnmpk71Y/W3SaFt4Tn++MP9RgnL3oz6P
sem+xiJ/TkX+j4e65J+v/8l/w+TkecX/6+Tkz5Mo/smIPP+Zv5CPzGyAKYUp2OR9drDC4g/4C/ko
GMkFr5E0EaElAcPjf+cnDfcfdEy4ypBzB3VonokmfwEfmfFAUhwQJEgKIZgDafwn+ck//Df/fFGQ
u3HlQB/kB8B2xFL/8l4mpSMmm3A5irFmHwqr5H9iGia7wQ3mOBar+dYsC51ZqUyBI6ntw8wvTHNb
JV75Xhv5MYU+1m40jdbRnMuOIknq8tppeuvd8mpxGujWN4GXTR763SpaBN5q8V5i39Do6xRTFhVL
XT77IM0uaBzRXZdu0I5gGffK8LXnoa1pMOT1sqMnan/kuqW9W+i5cdAY04YmPKFgZzUDKfFMuro3
RYUjssefvtSbPx/IzznTP7BDvzwn6lDSS+C6zucNYbZf129N+60tKvOT3Us8mqgpYSfbedrZ9KNC
K8GhH1RGme4Tu6IeTp3hm734+AYk1ug6IOIx32u4JfQgd8X4xGFVLoEaqW4B/wGPrRu5yTUd9ben
oxMHxjBkm6qw1t9wN/7L38M90yYxjMPRdL4UdubYJa491Z9tk6Z3ZRz/SM1i2ckmHwLpaHboJ/V3
1cxW6FaJuUvG1LnzS5rg/dJpdLca4nV9YnzEMh6Psd1bgV/q6EiTONCOUaeiGq0bEzX+kGDt+c1R
/OuRz7tK/J7YLWlklg1Jmy+bmsJEY3Z+8knuu7yosAheeEnSh0s/igujMH8HL/riRD5/Hk5+rJN/
1GxYV79UM+sk6R0I98dgyhetsB9TuRobu8n7fV9X8hRPkx4MgFbRc2ve/bnc/vuX7jyM7add/M8f
4GxgwontOtRTX74scKOwKOb6R0Y73gi03C6nYKB5+r3GivFJmxE/T9yNB0fr7WzTjvryUVoibUIu
yQvCFqZeNKTSu5CzuLYrV9eCYZXt24iOvgE/56J36H0jgpUexmkkBVNtaHhrT3aN6pNKV0aZGOsu
KLrUffXz1Q3GfPTqrZsX9XuZ9u2DFnvcnQe617+B/ohfSw9+eWx8wBTxRfrUd+SCf11xljnVSZr2
38xRjW1QC2c5LrSiXtTcTmmwnvEftZnpn6k+izGw4tk67wgx4pcnnXuuwChuAJh4cMVUL1dDX+Wo
Q0szPNNA6a9Sx6KbPNvereN19tOcztMV/4o7QUofl82oPlRNii3FrrOH2fNuXZybh3//Bf/thcb8
w3vsshQp1q0/fOI/GTBZIjUGZfujQZWhWynXjSzggBoJCIkmj/86m/9l0tk8W9F+2cT4PP5h7B+n
Crv9l7KnzXVoXUv7MfT+/GLHib1Z0PejSvZlfgAyJt7Nwnf3o7ae0h7fF9nG7k6MFTYAMbIrocmP
F3RwcvbYpky+KTqaL6syiRgWq+4fNd1rMV65Xj+EQ+FnaGOiu828dnwgmya0gKJkejDmJiplSh5H
r12Cf2PVi1BpJo5h21dH38yGT9a/cW07oxlq3Fp+Fxb5+6tlUBid8cs4iREGzuXhT8+9tDKUjnL9
NtF9iIpE0V/kadFkVemJLmvQcb78WRf9y2f/Xzx6VAHoi2ximBG/phDTLHN7OizfdKm8g499IRLS
TSK7iP3fVJpfzMTnhWOct0m+Yq4mLJwvvx2HdakJ1X1b/PHFUTWN8abv5KsBcC5f/brAjDSt+4IK
eQoA08m3TOXF5YK4M//mRxHnU/HXF+6Plw3irc4P5J2pEj8/6MIvXS8V/kdtzfprsawlWplvqRuR
q2oia98UY0j/3n3MY2RBZKREe0mrbnoRuVOElZza69lE240MfVh5Q+fqh+3FthdIOxv7wAXauR/b
RnX4KlV1EnFmNgEZlpz8axw7fGTp/i7++odf8tdfyjTEOddIYhpb/VdCoZ6ht0vNwd8nsEw7eJ2+
651aQ8UyvwbN2NdB5VXUORIJYtOwcn7MyvOBQpKPjtyE3HirjMIPSGXkDwkOu4vUcJo57Kc0/5iy
ZPlcoCyd3cTrTC2xinurk91VkSzWC0Sg8amFtXSNwjXijjD2Rdxmt0WK6Y4enzei49YeD4Acj2sE
Kq6rvViG5bWQgzI21iIfUefskwNJBT5gPVwY8gxdMXAQ+IFv59jfEsPKbwm59dxPytH+nRgizvvM
1ydoghcjsEUanHfj19fCHHtsmol4l3Tk24AUMUJ7mZ2tcCB7cfiV2EK6alFuZOBwPDm1Mx/cFIm1
WHN5zEuV5JGOkPgJ1KuLXMVBTut6jC8TDsbP3sy6SFdlgatqToYk0Pquvv1j5/6Prjn/f4JiyLr+
dIidQTS/4O2vmGav3hkK/TMt5o8/89d9xxMQ7sEfAI+DXYBoQNX0133Hc//BTUiw7QL3RRw6m8v/
AsacBwwS0jZ8n7NJP0uO/7zw6P84A/NNtjL2NLZr+z+58HzZh8/lBFlJlAwko3P86cuO5EoWqSXb
bqsqDqCute1711p7OnJV8Zta+/xX/fSW/1G5YLfGtM97jgT35bStHTiJeear7eTWh7bsb/Om2KWe
eLBUfAKQtP/pe7j58y/++Yry94/jkVNPnBEAwAn+2LZ+OtQw4HrLlNlq6wzmgxV7G9NYZZAZucTP
JC9ZOclv6tO/P0s+kW8YIPQ583oeLP3z7j6qzlbLwCemFm3aqQOHOLabWFb+bw5P8aucwZPkdTob
2B2DN+FMa/n1k7iLqrwCe7htk7jbk4IsNpnR49mlf7McIU4VJ9vt+gd7yZttVY2HdJnu+ZveRqt5
KRdnV9UON1N38uGAOuoanR5vpIgPld0Wd/ZQtr+pXr/eHXjNgNQRfebrcDn3v+Y2coE8K/1EbmmD
XDp1e7GU3Y2b+MtFCWZ2TPUxGmFYYNwyKnyfv2eifqkt//wBYB6w2CwW4VdoJwTtQdTSKzD5cryH
1VwXp9qKxdafAcGeZa/UTw5cwkNv0MK1dC9E7B+xw73r+nSqE3bbXl+/YYuffvNtnq9Nv6wLB60B
GAHSBRoft6tfv8zMS/PU5sjZxqLAP0hDnmM0Me3u0A8VANO6WTel2Sh8LsKerKhsLPPm368V54+r
088/BBuRySHOmwUqg0XDpvfzu8tVprayzM+25TQkn1q+2G/rstgp5H9XP2jijFyD81TcVJksX7VY
PcS4T6NYq5IqqMQ0bsZm5bkhggObS5ujbq/69hyF3pru+DDEQxwOY4KUyArBIgIXba0PCx6EF0jY
pPq9B0YupBpducnKNnMpxmkH99jFvrTkWbOpfTz3F6JuDWsDblH/QFFxx7uE5vKHV8n8qorrlvDG
ovmvqs36Z1Lu3TPOfv0DW8vUXHWrWt2INMJaB/PSzjd5lZXkHP142XZNjgVlUOXC53OEGmdOjl2W
1ZU7LUgZad2N3DrNIQ0mZ4ix+3SqeO+0Pn5SRbUc2IYKc9PO87qrerls8WFoOz1z6/m5G5YzFzLW
F+dIAe/vZisvDq6jTCxIjVNdeV1Zb8ZCa36UfNgDADvHoWDyJCYBA39HofefYpnzNijoBF/Jrq+f
l6RTF7gGdRxrzYKpVC4t6zkb17HeSQrEC1NRDuCzWfaOVvvPlR/HGQFErXypXORP3NTTpUEJHo6G
FAfZZ0WLJcwao6oxc2xjtHGLUKEFHLlzdvTwrHrZVzI2xLbLxpEEdDnYcyj9Fl5y6/jTDvPaiJEV
8JjYeEkzhmS2nQt/7QoJrFp0H02WatfJYDfLIW2qZtnkFGTWxusojDZqdrBcxGae9lue5YQD0NLz
/li2ujr4SdbwSwJIHZ2I+GhLGFgBUz7gIWD0SYZNA5dZ5m5T24YE256BZ11blN61yLIFeZcGfRyN
ZmGe1sGpV/AjjqEg+fWPVoLNNYrNbn4XVovqY+TN2B4LpDZnM674zC7XLtGor3KsXHNR5LdxYTV+
OCyl9pDU3lwEqu2xi7eVYW6GYtSyD3v1+iycoReu29JtRL2NlctYB22JU3ShYbqqu0ziuFusH14f
T1R3LV6aInaz/Yo34RKTQX/Jg8s/1Tg2G3vxbuJlwnMlk0cYNJdFWrrfV7+6b5gV/UjnvThpuF33
mXkWFXXVyLD0lHUN9wF8oAR3ndF9xbgCUqYeYueWu1B6MLiObuzCTyK43+Z+BeITLtLKTymaHOks
C7oYakOUYv4LcoF1O+W+9Ni1Sf0e59WzRiI95AIt97Ih71MusRvR5f/QMUhtxZzNkYQCHDLJBNu6
6rXbJPa6Oci9CcNSSh7RWKzbepyPGNfd02S1xh6u8BDJTKlDXjtWWNtKBLUJ+ExLzI0mhmsoQhcG
btdj6SPZ5+V8yHXK+DXt1/1qePeaW3iB6Lo6GLVyiyylXRN+6gMsDUyf6HrjMA1ueehrr7kkSFph
mOsqWkn+8CKc0QjwPN2IKf9EmhQHgwhMZMea/aDpRnPgtpid5rz4AOI9XeqVuWJNNLLHkn3zRbll
elA40qOxr26TVIK0cUt28lL5ZWhkXhV2PJOocXt1BE3p7KZ8UDsS2RoL12KJYdtab8EgqSZqLMfI
oqmUzxjXTOii2bWYYQLT4vf9wHZSLKR6UVK1iR4/aGPcTVlmF4HnTT7SQmtF1VQdq8Lo8WYlZ7u/
XqorqbT0roCK6VrZK+17i9Korrj5FFCa9Xy1n9vCKK5iVOhT5pTjBtGkPY5pP0R1JjDwTrV7MJfp
opmSeVvVMruqyux2ygx85s5KBblpLKVY0c10Ncpl+EyBXBznPut2upi8oM/n5nlQpo90kqz5zmkM
/NyJPJT9RKjG7126MN333GpcWk6qvTYK1VSRVcOYbut0+OwTnnUg/Rzv67oouXcxZMmgmfFN1dbT
TPBko3vzemHNjn9blT6eDqdvo8q3cphyrgmetU93CZ1CeHoNMmk/0+pqq28F0efryfDKXV2v65XV
rXc+KvXeAy6hhtoZAmHOqxmuvpVdtBWVSkK68K1cm+VFmn11lNXsfzjIk29SeuuG5kLOzVOrzYu+
r7CwpxnnitfIZdeUpn3T1lSFeZ71D/VSrFtjiKdrT+ItaF0z34xta2wSK1kOU+rbYSb0esaqWo/7
hDbIlsxZvYGhynAaM31VKcp00Q242C2F04kj2fo2Z1hg7EK1F3opuw0pQpDcc8zfj4V/l2UlFBKz
/Rgr/DT1+l40TIao4lyGzVlhBdXy0bE9bbyyuvM7c90hNd+YA22PNFXv5TDlu6QVepg3DMRqVLIx
xkzdYLS5btLpniS1OOGn/ZbgWItGDCGbtMqhYYEP3iaGEXbaopFJaNzAzmURllr7seA/uFYYSA+x
LiOGxRytzP2WGUu8q4ph2jgZ57Z0pirkcb6Rbktv1qWawqbptR/Cze+SyiYhsPbEWFK5aQzONm3q
sh9O2xiHXmVnbnHq3w5KzoGVeTMYycH3ogTrIsmWulCgX9moCM8N0NyHwKEj87GIdnhP8ZXLcLEZ
trQWjb9NZ971IBHKeqHacAhS6mUajoIls59JuDxmWt/KyPfGh2YqklB5nfkwSg+7g+cPNzFJ0maT
FpaKZO341yrJ1mDgh76XdTa++UrLrisDk3dIJCnLTmstjItpSf3XtVgdC5egJemLaEJ/YiVkB5me
BUeJOfRHYRPQJ01q9y/rYqS3hjbNu6yJE6zoZcWm2AxM1wp5feMKj55pawAf+t6LltlD5WWKGTVd
1uhZE4iUpHzEDbUAY1AkbQnvSaGa44i8QYcZ9AAybv0UO9qsR409i3a/zn7VBgBnsgewitBqyf/l
NVBHUPHAnAgTpp7qPrthAKs3aXNtB2bhkWFQdtc8yHal1kuVfKthAkf2KtmFGs24KM3WumI6A/23
Av9vfKzLfO52TqnsS8/L8u8OCncCkTk1D53Tmxcl88L2TWL1d/5SkgDKOJ+fc/aAkPEO1f081Buz
xKrZpJaFc1TvK7YsPX6ls2/tSrBZBOPktJ8aYrDZ0lsfRXquMAO7q/y3pZm8T1m28463fL2d3CTe
0xrKjYiwg7kTs2OgbGnwFukqLH6gCunSS6rOPr1BrskGc+Byk4vEGe8y31vSaMj0kiPQsaPE7U3+
2i4fw5kYJGENH/bJSpUDGE6wydR9XlwAWs3nnd5U84sxlf6l3g42rve475EMFXlMEaS0nMpH+hXY
J7la/WgGb7knOtv5US8bdfCMFg6SPSdFEwml6x8Z1M08oEyq79ukkunNqM6bQe0Pix2yb3AKL7XP
dwml766VvBC7pcV93rfzUoVtOdOuE/g9hUEEQ0PifOn4u9MN+kUZOb0cbw3uCMcMd+ddla145RbZ
X7hT2z13nqJYcruVSICuk06mv+qtFFXQ6mkUrsRHWt2v6wNMkIS2QLmaa1jGM0k2mdkUYmq1LzFs
6NjTe1KMHsFOpopYVr4tl9yIr8gTLATNU1s1P9jhVb8GmWmU3s5sGLHwoHd4Ep+ACeWHZYTMxoXQ
J2YrZ7t/KvIyuUGzBfTuOnNx1wpFj8taaHlNAKTwwdUVDwJTpQY9LIIcjQNuzgTAKyJNuC2bLA9M
6dsMhOj4LbmKt/erMXWved+XBImnzP0UxJr2xTLsW33hFjLr3eNccuC4NJie+6whtzRJwqUO0dCd
IGEVjYlfH5ypizfNPIt9qq10DYY1vSzUwqQPVFryN5iP4zpeQyI57XcRl/iLsTpWLJlBf1hTd/i/
kAD/axPDLz6H/zOV8F9ZJv4b+iEM1Np/7Yf4nwPWw+xXdZA/8Kc4eLY14GrA0UQPCOou+t+f0qD/
DxDp53Y0th/EK+dMhPhLGbT8f+gGoGhdR00B9nwemfeXFcJy/oHJRbeIYZmoyC5o6v8AJY0wc770
/1MUQGICVmcgL6EKsFCZG/dFFEgolrwV87fuj/GxG86x3GXD8IeXOEldLvbt0VfUdiZLSd9ns9Vv
rPnNzXKOLiGdUBpV+uDbqO2BpaXFI6fBRmvbcCHmPaUPsAZYqKm9i80ancFMKJMJH/sFDHQp5i3n
SLeYVmRY/WE0xo3ioHZIpwVGnwVeMh44vwNRvPSdXV+Y/ociFLkIL6hSViHJnCKyuiyqyc3kHunB
uTnOzhliJcRlVYnQ7rzb1tfDynrG1hX0Pq5AzUWZBMgg9fU6naYuilf29JiAz0SKcnEBQqnLSWNb
X7WoLHLSncvrbEx9kKti1xIOaOGgqqoMUDNexkVjPCg1+JwPG1Jd1LpvuO+DdMJq/Nb3ftBk3otT
bCzM7YP5OlTfm4Y7yPw8ajC9CDqae9fnRtGB7u2c7qgG/bGVJWfE9DgU1rc1XUmL+MVjTdB88SKs
KP7WK/oL2THFKK/qUDPnk19oe3esQoiB28EqkuMkaM/4OcHq6c6c4yPZtvnJpVXZeQ+uf+22it/T
ZtJAaYRzPV9zqJh4/MphV1S0mnM3vSUvvlWpvtdMdwfm4EKf39Ix928lKvhT3XjtgwFx5lKP66e+
F7AP+rfSrzf65D0bPT0pvX0VVnPsC/z56j5P8RR3xAZXBkEFNNKTiIkKMohVvZe12Lj+x+phZe/W
U8/M1aiZm023TsczyQu7jHkY4zQYvTZ7UgQ824k0XcC9cOPl6V0F5xTYQvtB5Gj64TXP8VCSPVve
VZFH3EhvqNhuFAgZ2XJI2QHaFvyBOPJNAqFl2QD3blzGa7rleoEMxk3WeoAt1T3NQ/W4yKIDo0hi
KsMSs23zmCSErkt8EMZuNo0QUnzkVmNoV4+2620m4xLzwq2AIO7EGgcIiavesxhp6l/FuGHiMom6
IdtjrL5FmXqqax7pgvRTHC0pAiQBPfC5OtblIeZQchKoXYfYyUOTOJmeWnvCsFFyvrOI8tETc2i7
3/OEDF59KtzyuivTOjAbwm0nWwzbZRxPgv6W73cPIiWzI7+tySlZ8kfRnPhPLx2zIKs8WpEzvq3l
h9/dOlykyAVEc70b/CZKjTlIihPtfLwFNT+/sZwmrf8wYjfQ53YOrfQ2Fvx7QpZ5izVIdYovmYkQ
WhfiDHpsF/1GrTmKlnelr9YWfgFJ45C0ohGkQGQ89ygpvi58auTWbx5aJ7ltuIXO8uDGo4hK29iX
Xe2ECRVsIM6YexqMQ8DEh73WaZ9z5mYn28tvuEpemu3wyUX5DXxoulmX/KVOVneXpjpeEfPKFwx+
GLSM62JuL9+MtU1e1qbxbifJKS/jqicxW4lNZRoPKXMDj+vsddfl6g9brUER01NtOkxqTvEwEYWu
fHUjOvtemfVd4U2Xha92ucyrz2Jd7CfpThMTayhowK482CYha18L+MKarLsjFbO1u/SY6N1+TLXL
odAjda6J3O5tHYnA9CWZL1t8GFLtZdyf1KLdYynmZp+/WuUUEuqBqOyNCbiIbgg1b+E6OWAFszQr
DVuK5fY9noeAackkpEdxjZNragmV5s78MlgnrsChbIbxmalpyWZ0kvT7FE/nGRowXYKVTPmyn4tl
oyPoEARUFTM+V/1tGgr3wlBpHKbMh9yQYe83bqH7u47QyqH1KISLzoat014XebdEeWLp2OsALOIa
fimF95AaSt/lvtZxTqz6txGOJSAgSeW+tssGr+ymbZ8ROF5yZoUEcfwCeEBTvnfXZt+bTrKepRue
w6ULiyzfjyyOZg4qJ9Lc64yYMPyJwd/15jesoH3C0mjYIdvTImvYFuObk5dpFHvxXibmsYCSWvAa
0mwJVvM9S9m4k2pjZiBQmK5wzqLHC3GqGQbBRAw9pkvrGulOX1469jPhaq/6mkduy2QYQAXFzl5r
4rNuDQ/Hm+4MWlL5pC4Yy3rRlPldajv3cEqQyGEjyVNTelduk71RmE/QT+YLj19vVDIY1X0mLjo7
GsD58JIIfY1W79azktcyy6KEGzJB8GjoLizrvmV/Pd/TUz15s3KmrxXU1H2xS9ATSIBe+w5Qq/qA
mtwlL3HfvmkdixrRB2iPLdtgQPweCf36pSSXqaJCS67asd+5tXZpQzDL3PngtI+lVC8edTut9uXE
nVGSADaXDcSjM/W1ZhSlI7cp+s6V0yQpCUa6LaNqg7Wnm9JN44U2FbeCzz5Ya9OHZZKs+2amzHev
qmTauakfMrrkSlpeUI98y4v/3aL7hQQRETr2aHb3SZhKJkJBIEEqPwwiJVxJmUEAIbTrcSSxg5Mz
Y5gP4lrxWms1DYzqw5LNaVZuEUxlHJWMHWS24oW2OtuacNL9UBGhKbzvYi6cSCTW997xn3uD0VdT
0h8tVn6QdGLFLqacc0pHOwE9i4PK5lXxKy/U3ZWj5HV26C4tqEebsssDa5IvRrLMh7ntWIvCmwNP
W0m08cvo40M75wdEvj4EbrI1XH+Tu+rFNssHzYhvjXY1tm3fbNOWXPqYtUsIFz/bWWxVKKBbaFjb
ovbDfjWZUDFv43k3ALMnKhTmzvDUE+ZwS4uH3xC/XbN1hsZCZbISUvOMU11X10N+wJfFTWwS+q51
eTotA0Kr4li5416SO4yt6ZRVO6qDejCzA4eYCIsu3ubS3a2lHzlzdl2j2g669mPEzdT4buQv2a1R
tqjV5e2iDdfCme80oDuzGZevplWgNTv3Rdu/6vpnWZq7of40FvM4dScjeU+A5HGfZdgRfB04ES6D
vwoohB3LRqesqy7T5nL03mIwIOPTGeQbV1aYlZupOdoLnY9qw8UKyNieRBim1Cpc0jHS/CcTNrE3
vXelt7HVvBXFVcYfHOck5Ovku7MiQnsPzNkMq3reT0bKcVG+5ecCr4eY8azguwsC0rXpgWLxaE/M
C1c1LwkotU80m0moI9Nqw30+eQ6xR6zmcf6peywlFNbEmi5wpjDJSMGPQY233BPQ5AjagX41z22U
DdY3hWbkz/RHvLzeG7221Rn9ocfNvpE+EJImi1q7MljCtw4Mic6bP5iHvJ/WocJNq4UYFY4icw4y
AQyjr/PWdupHL+82vdfeGd2lULwGqbgdMga7FdEKpNyvdRgi4kh09gbvXBatpZcGBI7Z54enNjGo
P3pQE7ERmCreVPa0RZ94skZ1yCidrjRGpJXoBIh8BRunmUIjMRkruknGEsqxs7ShjsA4813A8PC2
vU7IsDua9iV2Jp1Nx/x04vWxhnUUGCbh73Rw7/zcjPfOMnGlyMVN3c5eMJa3dqM+HE8ncX4ePuDM
9SnLtTva7W/Mitqs+KmFMq77hWke9Xe7biMMumTwU6s+SsA/gtMWpMb9sD5WVgK9hQeKmonlL8Jj
BK6z9i512R0NpZ56a91n/vJsp9NT4YpLmRknzolwQhbPa/3UmjrW0BRqWr0XmoAutA6nuWtFSE8N
CJCaifq65Rby2TZNc8FGLJpNk6enlgHVjQUeDPZcgA8qLOvhIe/Wva8VERedh4VHzmjWqANAiyJQ
XYyV8KKOSF7gjP0jg0OodQcdllm+7pDOlzPLJMKV+95l3AKmQf9G6apenYr9vwADdYXJHYhuNla7
tRCkDx21VBGHrh3R1bFUqLkCQUNrT26M+JCIhaA87nNs+PZB5kmU9fE9ra3kRs4a4KVONY9qVey4
aV1OgFyXubie1xxwgtHQAx6rMvLhyCGTWtTSu9gY+X8cL3Iqf+sOktK/5WHAMXuemQ5wowmueqMp
Arn283ZhQjuWymbvDvbDrGlXgGZ8Xvhzf7KpZ2+rCK2H2GVHfPTrvva49tXjsPHcVHtOPa4DeeXG
b5rj3+S6hnHTpmI3RHG95O66FVPRHWTRk8IucALiO940dX0Ew3Dn4q8OAHhcpRkzcKuqulEj86HH
6ntG6lGqHp6C1dD1zQotzMvqnZFg+U2WJ913w167vYcqGQribFNG6dYSoQ0nwpk7KEXdRe+CrHI6
6B0d8Zo2G/wLp+cgU7ClPaIHR7KED0KTaWQ6uP2ZEUJis4rcWbyPojNpbA3tPrOEFk3gfIO1g/fh
jso8UP/sGnhRU4M1fUEkDDofUtLYbZtKGXRprsFLHjJX3Xa6f11S/qUZ9vpi/O7i/5msFeFbJVHc
Gp8OLehqda7doaXWZLEIcDqipHrsDYBgqs4Ie8NcuJ6rtdvVFnfcvudri1dS4I1Nd2ohIxEa9gLO
Su/eGiVeJmXcmY3YL517Ubftpjer65k3+1Rkn63lvSp92E+++1lleQTd7Ica7SDr4ncMUntRfvP8
p2Qynkyju1fSerDnMj3GS/pNc513W3VvQJpfXW24w/aYh+Bqr0v05I1anXdmYUP7yjaLn1Iyz/2h
E00EZDjIsu8ll/hT6tRZ5J1nSY4jWVy7s51gGYhBFzmPl0IC5tazIsW9rTVAMe0iURWaK03T1qBb
b0Uzp3tTvjUGBrtEh6SS2f117bbOxpZSRjBULleYpVduTi6chi4N2nrLaDuc2/pTxxHC9N2H7nwl
zIaPdMYO6lYrPcrMmSOvz/8XeWe23DbaZdlXqRdABubhFhMnkZQo2RpuEHbaxjzPePpeUGVFWbRa
6qy+6uj/j0jLFsmPAL7xnH3WJrDc7cswfMyK6J605inQ2lMlU7SNOxVV2T8G8qkKC68TNRI8wDRy
647letLZtM2jN5uiK2bJhlP5JasGv0tVCsmM+Zti6HvK3Ycbwwx/xWxzpDA5ZPVwW4jDD6vTa5cn
y6Ef7ka2FE/mYviijqTeggem1IVXNOZTQx7WVkQqv4vKAjyEG5ghu3hevMRJdxtHwVZbSIeuC4lM
bUxmkkrGLZ3Dauhm8rLPVGvTtBo9X9qTRT+IY09JeP9FQ7kLxcqAEWb4gym5qTS6MV7iRqxQ5FIx
aTNTpfq8JWllY2wCy0qRH5ckRMmrEt6QWo7Zld2M3S7qdbZSxjdwP7y63/cxK2FX7XpC5ezdifha
PRqIGXOGkC3qPATSrVIpJxBiTqcIX2OwGhAPq5oVNzFFO2Lbug3bCtfvco7Yik47Up4tp1ZCu4/s
iPobq5b/VlnrOmEh0svWD1QOsbQBsMRANj/kJD5Ju0iZ49NorJsTQYn00V4qc7ozRiicsFH08S5p
B1gZYnOv1FXCD8r8RI3Cfqyg7k+WBJl0iAqnT9rvta551vQjmVQXIMtDFE+nIVZ+loWK4zzerqdQ
qYTK0UgTfgkDfUwJSOUEmojfs8XoZ6xRWICbkHoG7HsSYIGXOigOfO3OScT2njolegKDxOtI39iT
Qn1/2XlD0VL7zB1U9Oqc8eQFMt4g3Y8RxqdprpcbsTMLFzNf3VW79Z5DpDTHGoZH60VZ9DWAkmCq
hGV6EGc3CFej07BA2Jc4IivJ/FRl5q6pZtUnh1S7WjWqe70tL02fxjf9PIHUIWw/mpK8ybtpvygs
yumErEwrkvQByFcDTopSIjgOKVSi1JxcQkHA/Ke/87L1NKnqbpN+9o01SlEYKieR7Qi9KRgGX8rF
0MeGDX/smAy80w2hDuY1TB9NoKR2wlmA+fq5n7scPAX7l07PNw3VodSAdFRZkDT8Mufx/E3IxPBX
WhDs7KFvCtu4Dv9W5C7ehBWlWz3MK2rLV/F/He9J0dipoO+H7Cvl9l5cBmCiB9L7vXbfG5EjdtM2
RR24Gch4gShQKCmwU7AFuRbfTSWihmQh/YSNmw3T8xj11aOgiLtcaC4jg9ge6ujSikNgh4H2q4ua
zbpHUfB8D8SbKDkIEiw11Beq1m6kJnswlb+VDlQDzlGW2l+sYpjdvFaORj/+kMeaVbQudxBqDzF8
K2opg0ui1sdaljbiRGhqHvhXJM5EVdf7EmXxpcnFY25Yky+Gg2oLtRI/ZsFzm0w3Mkm7/FLrxbZc
mh2a9fBMYErXVipOtoErrNmGUUsvSzu3DhDewsPO2K3qjJT9dIyD75VyP/eq5AzaCajLExTKRnuS
CcsR0psWoJOQb2PEfAurEmXvgisUgafW7cBWZHki5rFHqL2F3Lk4FDDujRU9lUmcBaT6HqY157dY
exbEHBR5Som1zgadKL1tpuYFBqyddPrLTOqIddvy9EaGZdvlBoGV+pBoDxSbkXUz/I4ltieWUITx
AVezvakT7IkJALVisg3F2RHY7Mk59GNZVndwN7YUXjlk0GaowibE66ShPsYkiQpXLWKxqQRqgoru
uRXOLUHpObTNSvZ0Fp5ZmzbzBM6vTVzVWJiOlgDFjwi14KlQpV+CEf5aRxU0D0csamQR4lOXMQEj
DbhU2KKqSrYfC7cpdsRB960BeT2CpqrFTjJsBusxpe9gcXzX5+VLCm/ZGYbAk6tsZ3VMx2N3X65T
hfBAqtstF81BUGcnU3ccBnVTi+vkbG2K6e9Jyl5aC8er4EknKNEPEETNnwknHIHgZwrxLF8glc3i
Rjf6fTp1fpR7RQ/F5j6afsr5t8x8mjOyX9EPpuyD1SBfQa+gUxoefyGiIebxpiLULqqLS0zhBKfU
RyZ0iCXppEK/SQGRMmG0hzz8VZWsKlJ+RI5AdbC4MXvLDmYIhJRCuYWmsGHTYBSbdlAlpi9Ej4ae
+hxyuYFquJejlwiQR5HlO2G4xT+ydFK93za5uo3RrdSafqsV96byLevx7FihZKV8yTMO9I0qbHqZ
Qg61Sc9tnB4CzmwQdhRP0jN3Uhq3WIhQ10J/py8jtW3hD5CKIc611W0G3yupwzttMPcLM15doAww
gZgQ0ir21GI8VhL4nvqxHk4FWZBg/CopsV+FvyZyCbhGNfJjMQKt0ihh/IrBLDe3dVR9yW9hc4r7
US12wnRJB1IRU6tv9KmjOstEpTHcUKJOQBhDZuUpXrpdXI0PmfySjbOdDMZlaNUNHsq2PuHaEYCq
e0Z+sS2qATCUZXzpNXiN7J9v1DTexHV2KLtzYPXlg0SJPdySbZ0YtlRieEv22gju4yQ4yIqOghfj
eXn2E40UeTo6qbzqqEzkIZh3GHhKBCyCl1F9KPrFNmU5P+qxF3YvvbyHK2l1OwE1p9F00IcpPxf3
5Hik5oZzlCod8uqIKy9sRbrTPjV3bQx8K9yvvKMo8XB0MKlGLb5myznTc18TXwSW8ARaF4JhY5uw
f4hA+AzJcYy9TJxZQAL6zt6qFEDIsOXqGmlc6q/HQlUot/HyI1Am10qmu6zM7Xp6NAGghzI+yFl7
JL5cjmvYeTlJGkfIUYEGGd5SkeNlkrJJ4Dqq8ampj1pKBgs4nJOobJOIrMXm4OJCuTNq7UzZkxU8
Mv3bgVGATThoKFyzo87mU9iWHaEiX4klu6x+TsVXpX2UA49aR1+qjEud81KpPAYx4RAZtd+g+8KS
UqMifG2kxAPTzXwLkbpepZ/LZq6ULYpbx8x6kjunRqbfhpvaGp+V5G5pV4KsTXjFVpPqpig2Ztw7
hIc7hYklZo6SfdViwyS2pgNxJrSb/BYPFZksBbkPU7MpBT8IslADscrJ/6n5ccgSC8ls9SuArcok
A0Gdsxd7Jw863I5SQ5s0gbsCcCOeYFaXYKty0fCwkje2M9mMBKw7InRTZrbrSdZErDxAq2rRzHfq
3HI2y24qiXht1t+0S1duC6E6d1HwDVbsiyJwtu36R00168dkyIo9tVLsCGGAH2ereU6nJ6jvrS22
7d9o5m6aHAp0T5mh3kPnqzwzcjvR9HPhnAYwL4mPW/O8aQyBuVi3qxn8Oxc9v4jZJW5nRxUqr6/L
+IsKhnI21Ju5DnIfQcwkz7E9k7JdI74PGLU79dJqXg4QOe/JqlW8kirYwsutr7P0tU5OCmQlduj2
ItReSRedlQwROoKb4VZq/x4VAVp3s5PNb1YXXxKCsHJ8G4gdSZkGmPi8CfFtZJ8wpuUuynZz70XB
kzweCmpISuPU5Arbb1BhsiaHtiYSg2rr7h7wNQyvTnm2tNHNrGdzqG4qXUETTpKtXlXKNZwUElxJ
Bi95Vn4U4XccJjq3J0xpQeKxI3Syfm0UJ8IFCqEoSsVSdbgZRL4kFj5OMWrbXGtTnEOa9FlHUO+n
s3zL8ALDuJJXlmgD3hF04TPHbEaUQRKo7Z/xzXMixHhKptyFeVTZoh7/DECYtpl8BFW87OOp8Lo0
3NatgiPEVGxDU8CTOKEzo0tnPRCILM5UjBqCRV6ZmraqEb6XgoXgmjQuPKRTllrmwYy74WFY1G8U
O7dkfqaLRHBosrAg6OrdnATUlqdhR9aLgL9FdNJpOlIi03QHHl/8hlhF37bLiulsOFGieau1bzN5
dmyEIFe3ORGWcNDznWHNx7ZXak8yQt3FxXgiJBjVd4IWXJaewwfKoS+WHCoOgcjKiaCNMKraEAie
pNzlkh9YSsTu+gygnb4lwLzLY+WbFS2YikXhzIlzUs81U5JtdvO4LWWVLHooxsEj50KLLmQth0QK
uw3CVAExdy9pnj6HqW8QeXfVvNlWxvQYTjyNelQnT20eRwwMhEj7hj2rn1LbQ/RQ/hqKCycwtOcZ
bDx5OetDvSNB7Ieg/po22gHaueks8YTHnZ0lgk599DTtkwV6bG+BFUupac0WQdwgAexuDX0+SJQa
o/YrwnBXpFrmi5UxA11MsuxR7is18WSCJJu2pX7cpcLX6DklKbLArBI+xGlfUT0DR46EVkS7LjUK
G/wtvLZSuj0m9Kt3ZakcepVrakk6EKLtUtBzgRlrfhBUGDOIxUVT5OJSSuRHLbTT5yrEL0Epks5L
9Vj+YrTVMR1zxeOkWTqLMTa2VHG0GdBpu3lJpAKybHdfE3TxCOhLt2O2GipMs95tlSUjVd1T1Itk
Qo7nu3rAcsKmnkzyK5mj8Wqza+eKdJ8G1d+92aP7LQJZsZwsLJVn0Pf1r2GN8YYyhPpqJNCUpXXz
C3gvXlXh0v9kDA6sJUp/XsrG8JS0IbiCR/PBqoT6mPM+hAzzwKlqEfgIkjEqgkDqFz0ymT+Gam5t
dFfybaMbXweLCJlawV5EueFHfaE8k3EnLw3V+NzLiwDWAplvW4ySK1Zi5mtLbD2FacQ+N+vGF6yl
f4LnVbttoY/aTY3NybcmJOcdInf4ySYWmN9cs7MXoQZFuHzCnssLCHE1gTY96tl6wD8bRbW40QVi
TmWAfFDGypjjxr6om5/dIFVnzYo4OJKNZMlFNVxJC6H+UBhUtnajuIsEtmZiO/YnKZu1p6Gw6tKR
2tb6JcaTUtqqKAwbOWt8oh6j5sVJObsRB5pNFWHt7QRR3SLbIp3FMRh13M9GNdL7nrLzywDBmfzJ
UrrxuLx0QZH7Yr5kPy34vY3bEiciEztUylo0WiR3LVg33A7YvUnkj3jIYDeUwUzZG+SyY9WjTO0z
Dgi1GMjPHeeaXZVq+XFlsm7kRpNPOecHNjkVm6qSBUZ2UTdKlISgECX+jUeRCGlBZ1xL5U2SULGq
jZG5qeop9lRQyTy3hnwKnhnUmYnH1JwFEomTav6otAEXgEgQG1dH3IIyv7C+o0qXNskiYBlUoegM
wCH5IluEPQFq9lGsp+d2EKZHY/WekBtZv22lufX1bID3pleafmhQlJ/MVDHcoeoQwiicKhRLICAx
1SP4+UAfvmdjqDUbHN04tgRAMBulKcR90wLNmOVQukhIy232Z0bpBRbZXA5gM6p3oSQwlyKdCyn+
PaIIQTCKZ0R42xP/9ThnDrepPnF9ODeTlJaM0bf6LjpqeLXwHujkDGWOcsTZoRaHWgiRVXw0g2Ch
do8S362aZ+bLkHbh4CDoX2qXVUy4AGTNXcMQfohBPhFlgN+fNyoomYKcE2bEkhejpSqIUATWyQoJ
mjSUf7hdYpg8lljD4US7xXQgZ9UspNgLqjQksoFlFtlsQ3pUsbG/Jb5jNciKqgwOKK6hgp0EoKxW
vbSToiGBYWMmEmNWLm8IbRD+pqbYNVTNNYEoApROgEBQb7iZgEAeQPAPXjmiGAoN3diaZdNdAios
7sAN/qplIz8l7CXRfIy4zMCPHQHdh+axKmMseCtgNmnhSEUj+j28UHjZC0HiSpZRKVfh05ga6j4Z
tcexLOozIt7pVpbRcQ6JrHhclsy9DoItMaTuUKeB9LROhT70hPQM2nj+MooDD4E+cQlTWdtQYsF7
p5hepDbiTqW26UHvdYIukA/ZFaKhiQlP3IlgJ+8IVFUCmfc5Hm1THCzdjXCpMOxEULXKBRXxJSKR
EJgjxYtZPh6CdO72YORrRkQoYAojmT/VOCFJQ1GPX1YkfRlD5FRqDjy2xE7/B8Dn+Ug87nvZkzBv
zWpjLQOJ5C4lGpNNC2Vo5cp7TVp2+F2aq7uoScWtPsl04VHZzFTZLa1l7gyjJOBvGrVTivUeN8X8
rsJm70jOUvUltLpHZW5nT+gyxhjMATTqln6ZgkI/yuZIdc2gTdu8rNOvZpkQcMKWR+1RKUz9CZ45
QaYgppAq4Ve3U4cNGxiH1O7k6EKRnHKeeba9zeaEUp1QNrZZNH2NEzO7A2nS30BYDh5LYRYJuKVP
UCdFdP/ge5dpKrdNmfvWoI6+hGbWDdg1frG0/smSRdOrqFIlDj9n/VcTJqlhl3UIlbvWO6JJi4E5
UVMjEtamVD5SpEXiPyxFn+0PaaRsJuFCfbG3kB89QyJElZUTBSKRfJjSUTm1tY67Zbq8EOghPlOO
0/cgUERHzSakFxT7EUGXJW+qGvTsHYl0itnmAPLTlGccxMWAZHFeosoojNgzxoxqFTnqWDTYiBRp
W/lzP+ABKOgZhFwOMUvwIocpZW/ioBfQgioIT2GJO5JU8OgCGV2Bklsa5kHxKr8AqVSh8kJy0tV5
8LMIJfNmJupXI61xF4VyyRofFOTRhkOZqring8Lnlkfje55aKDPJSZ7RcFDgUDXGJqNAgySPJAsn
UcZusynTbdD12D424aTvxHEgBzShsSc61gVnehtH87itM6ROQXzp0DWyxTSH0ksqOd527D+QbCPp
y7Km3dYI62bAVqt3DO59xuC2rRzpNlHB6SynfUfUCBHbyRAz6bYZC0q35CBB79n3C95xbfJYcUZA
8lXHsluB1fw15nV8VrNFhyM/EJpOo6klcGFNe8SvJHQiPi9mfwxdHPePqr5N1ZnClcng1lGyw/Eo
E+ofc1cuv9IsK/fWIs6pZ4QCiQJlWBOwU/iCAEM7C8zklKxJ2V7GZwAXIUuL7oS5oBY5lLrD2BMl
H6NOosZhaJ+7cAnd0KL+UVKy6mL1dXwkjFV6+QgYNIqm54zzAyOxFAgYdmg8KICdll8ZevIjlZiD
X2YL9HIQMKtxkCE6vYjwbymnxptnohZw0JDGZtG8uM1SI2LNR7M5T2AxKT+jEoMlaaebhbSHGog/
wThRMthSKRUn83yeStQ8TWxcAtKT/kQ90XNkprWO4HXpDr3Ql7ia6PisR8tLHUzVQ9tZqLOSkoyr
MXVfxZZOhYpdbIjRdcaBYn70ieOdoodEDFu0CKD4T1mdKJuuoCRvEoElg8c3rC8NlS3bUs/GzZBL
QNDKvr3DyIKFYYKwFFRGzkzaLVhMNWaBemmZTTyX0VwxZoSbSJHU703IzYwUOWT9DGuy7AWRPJPM
kB1QdXe3JAkU+EEXF/Q9elI4k8EUkWqJ9Mhk8r0nqbgjK0wpFNEFbxyF2S/iKTkGc8IYCbBCVOxR
W8ZvujVbd2Z4zAIyH9HB0m6DPMr3YWO1P+oJ4lEd3NQpgnsiA4besQVogsU3oPXbbEgPdUioUu0h
XE8HbUB02HSYMKkoavODWgBZ7xpL4zgZLBODHoprQxqIaAMbFO1vUhLqMytHsEGqmMXkSgztb6sW
gq89nueYVSQWyXMy9BN+M6LAxj6BKl1JqupmeMrYogqqEU+oTS412xBbCJEIYO+YixTeUnBnGsKh
DwqCe81I7rhslh2lIIRpQgIxMTlPea6eew0QSAqM2Oy/CiW/UfA3zmQC+dr881Xx/q/gIP8/VgYg
p/+gMKDgfvff/uNb8eM/7G/N9/7HmyIB3vsPQESX/sKGwaD+B7TOP4L/fwAi/AooGBI2RRdNBcYF
Av3/AogYfxkypFRTV1d66itb5J8yAUn/Cx4G/FKJ4oHXGoJ/VSZwzaKAR73S8zRagWtEpfvbIoGe
DZZZJc3sZkNu3McgxvbkKObSMcpF/K6whWDmHtLAH0VcNorFZJHoxpnDRApRejfEIa4p6TjiTkOh
ClSN0HKi2mRrGgNc+J7KQbZZ7aHgkk6F+Yl/uXKNheBoCEp7td4UQWmI1hX3QBAXKvNLIlFRvyLi
JkW+T3VtxpvDot4wsqzmqzRElD9lAVudOUf0ESOcRh5HPRjAF4w+covjgoEJkDMCP9GQEKfKlzCS
PCw+jBPVH/Nt3ynjk9JIM8F7Vu1b9p7MJVTneLqBuwfRSKF4Yk0pRExcCoRiInSPO/Qk0U0gF+nO
otaVaYKiNexB57TetLEI7Oi3/vcOMOUaX/J6K0ByAS8xCaDL64P+DZgi9SqJOr2cXFXSAqcCZ8+p
TRQcqxL1T1xcr9ksa1My/VaygN8QGFuRGL81FZe5SlosnVzdmBsvKyo0Z0IgOLJFTMZoA2MT9sX/
oD7p/6z46Iyt5n3X/PzZHb9V/w8QWVdO4v9+orGbb0uc/Y4nWl//XzRW869XliLAU8AojGGexD+T
i6H8xSwhAuSDBwyhZP3VP5OL9hfuzxrdBGiIJUqKzvP9Z3IRFOWvdRstMZygrAA8Mv7N7HLVJyFZ
04Cs6goUPdiv6lVHKdVKxLIGCaookwH3U6kWjX3fF0j4EvCg/SfMoD+bI+xlgZcEFQfUzLiay0jn
sXdsFGSxVE4HL+EUz+qLXs9190PQ0cJEnwy59fP+u8BK4/Ko31cNkzsMzEm7Rr+IMXbdM9zU9SRR
XDrm+Yc61pPNb8/7nYEtXU1yhszTNRTI4IQSdQ1O29vhpoqkZJNIunOf3Ad/Y3uOt3U/aUJ6eyVv
m2AluJo8Aqmrk4Umju7Lw44GnPuPG3glXf92q/5oYP0Cv00ZLfvbyKAB3/b9p93l4u9s58ahIWd7
OLoHx/mMWPThTeOKGDS/N9i1zWo7S4Pu3dP3c2ifbe/55Ij2J3fuDybgm4dDO1cspzxpWkgn3Dn/
/LLzH3yf5/PN2e6d+09aUl85ch/dw7U7/nYPqfSTBIlLOuzO/nnr0pTtH46+77r+0eHvR5f/uq5j
b/nJPR64xzteczzy173r8rutu+d33p4febW/253dLb898uYdL3WcHZ9GF+Mj+fj1JX7J+3cP/nm3
49NsPs721l/7O9954SV8BdtZ/4Wf+Ytn287W2dIur+UTbzdnPv7gunzUC/+y82zP4xOf3KO92z3Y
9DXe43lrl3Oc9WUe7+fz1g9zbvjhyJXwjS5r85uts//q7deXevsdN/rkuPzMVW83JRfv8O18b0u/
8ndHHsTrd9vwzovzjU/d8tL96X67vV9vEzdqfbd7POb22uy9wz9/3OuZSj8ZV+uM9dsjQ6VImVNM
77g7+If1ZvnH1//z5/nF576fuQ/Hl6P/cjzXNg/l+PJCJ7JvNnzp3WWz22w23mZzY5/49nvnsOVW
Pd/cvF7qje2ctnQ0niq33HXuDo7Ns/f2d87hwJXtt59Mr+DrPrmc9XJ/u5x0MLAZpLMfeFA8rPN5
vc87+3VOsv3aPvPYvq9PmAs5rr/hhUf/4l/WZ0Hf4vnw04U37OwT3cDnp3U+2+02J/7c3nON7t65
e+3OZ+7UOpB4UCfH93evnWS73+95jO6BO8hwO/vrhUb2ljvJPeA++i536sBncVeejvRvd3t2ec/H
T/bTB3tF/cI1vBQM7gRNco18O3tzdOlp3AqbS/jPvuV80p+0qwXuj1mUiuPf7/8SIvXW1hnAfzmH
HgOCgcYzeO1WF/5H+9y0dTyFNs9//2tbOaP9y91ut79G++7+k0lWeWVGfzQlXS1NC/bM87jOsk88
3uP91lkfCj+4Z9c57HYM3u0LHZyxywTApLHxvJrR5vtbHvHR3a6Tgvvkb3z/xd2dz3QPLuZ8CW37
kUvzear0G2/PwHliEO/t15l8t9mdd5efu9D+eVk/9PvD+SW2Hxb7e2jvmOpZXs4X/vrzJ7eI6Wnr
nO6Zj/nzbnvv3W9/0dGYBOwHJpXJtkN7w+h6vDmdHk/7rfdlt9/+uL9zvI1zx+zgeN69a3+7WXsU
/f6eUWV7+/0N8/t+y+N3mdwYf4yGnf+LP5lraZGpZntkmj4enK13ome+vvDrPf+8juN793D39OS6
986Pj/ulti43HzyQV5Df7yMUtZYiMeEwpx/tJ+7OsN7S543PqFuHn8cT4cse1hF0x9zLt//4G0iv
u56PvsLVUp93cGDztU+cd4xP59d2F9s84XUkMiWcuWoGPn9lPPMfmxWJ0c1vz/6D+7C7HN2nkq+8
sZ8O39cBTvc+b+zNw+2wfnnmkQu9yLn3mAa8yvZO3xJ7T8djgZNt944p9MWyv3indeJx7a3rcZX2
fp2uPpkC1Dd3WlcA6HPQAoK2mg0YgDzfjsVhWaxQ7CkHN2VkA3MHMg2kUOd9fDvfLiD/tKKw/8M/
BfyhdLWAlEFbBaaCnDAoEssLMPeym2LK2NuSbIpTS/jkRP3nVWkim3/RJNq1Io6vtjOZtBiaNVFv
3zdkJWJznPwoA6z18VW91wrnR4NjNUcX1brabko93JdGDBo8BCP5UYxrkF4UDLoft/LnvVu9JtiW
cyhge65f3bumJovUGUQiplRFUhZZE8qhtNE0dE3WDAdeAr3+8HGbb2fo9XnBWtA02QT6yjnqOiCB
MUqNeT1aQyg4VLQJtUb5f5ocxd7UP7m8d5oC9q3SCBabsn7dNeQKfEneAz4qMyKYg1UslHJRKtgm
efavrAperwpnGVXlSIXBhqFe9Qqt0gtTABhE2VELWj1O9C3+0t2NWirWeWxK45OdxnuXphkr2pYj
rMlPb8dWGvSVWFBrRqyXXLCcRjetEC+nCkPRTw5X7/TE1TvHgPlqYFzyevb6bb6U8kEu2l6usasz
qKArCYRZRhp8Mle8ez2/tXK1WwhyzOLjUqOVjMySE2hiPLupLMwvSjjUn9y89cP+e/79z4cFJRWW
CKktTTeuNgnDYlRNK3FJFCyfo8gIN2Y6118xpUtvpqyQXhqzf/rXvV7/vcmrbQAyla7UZJHQdGss
XpCP+kmnvtIeqz78v2vKvJo6YBArIo7uNSiROHGmQaYS3GhDb56Unx9f1Htdg+gWsFWO3ivh+W0n
bC38EhYBUT8Fkv1tWq41SWahnP8HrTAFMrpgQbOQvG0l0AKcjy2jtssWCaYylbofD6X+P+jmRGGI
B+ERtQ6qt61YMZZ/w8BcIQE41e+KVo1aSlf6vP2k871701SWRRVTOoOI1NuG1mQdyT5migZTsWqb
S0EleMmgx5+0887cDpIYw5c1ZA1O0XzbTmMZcRPXpEPBB6AmNq0s3SPmDX7lZOgfLGbE7pMW3xvD
9AUmXED5uFtcbWswtsmaWFfQiuBussmG/pmA13cZbYT373uEAQZIXtdGrOeunhVmiREKIyaLKBBw
CM1b01Xx0f5kCX79vm+nCeIFlkriAYDxulS9vYORgHA304qG2kaSam2hjI62II+uUHxsirFUqPqn
3CVI042iUTBk16tihyLQ6JPJ8RV3ff1NFJ1NDp0TVNH1nmNqQxMQCdXGURylIHnQLdd1pTyUQ3MM
AdSh86lKr0lLyonoskjkUiSohtNJnbXrkSd9sgf6s2+hs5RMRQXRJBkA1N/emaKUg7Q1OmpyQuQV
pTnX6OMwHhT7LPnexc3if/zA/5ywaQ87HHBlQNz579v25qGylrBm9uQkNVBYksnOWAfChgIBCtqe
ywQV1Mct/jlK37Z49exnGf/VXmJ9RdlmoiOAqA0dufjkwb7bCo/11SoDAtXVrgHpuooDBorfnKS1
rRla7ggWXkwfX8t6d972Hq5FteDEE19d//v27lFmoprCQCsQ4xGyYj6Z67YMkVRxRzGUQZs0Ufwy
VsEqrYPa9sk4eu/hvU6qpM+Q+74e2X/bQOh9ONV1qVJllBfNIRkh3VVRvxyTXmgwC9NUhGGJ9MkU
8VmjV7Ns0SzTQklRvfIx9NGFsyLgFiKGjmnmYAEAF3bo6BF9fHKx742Mda8Jjo9PBjj+9l5PlZnX
FKwyMmIJi2yhn+ALWQPi2cJCtUcNePf48dP9c9bFplKSWEsQt2qmtf7+t9vbKwBRNBQN9hC0havX
NZnuPIGCUkyfbTrf6a5QYiknIFtBnP166cKdjDoUXcUxZ+wzDyO23seX/d9vpS1NlQyJxIgpk3G9
uoXF3JalSgafnGM1bhQs6uw0Me4wGgUDjn7u49v3zuAwVvOK9aFxzBKvphakdjHI1wVi1yC2+8gU
AOQWuQiDU0OZZejDwzQKVDXlRHE+A+O/01lokRQSfXA9JV8NTCOdzCXtWDAXobPuZegCPypZQ9/R
6PBSKiy0PxkV7/SVNQ/Mlk02eIikrt70FXYa4EMlvJU1CSFbpcCxqSSKn0m2Cp9MOu8MQOv17Pqa
fOZw+bYps6J+UQ0rth9RORyoIux3WJZq+5iJatsFBlUcuHL0nwy/d54mIQfiACzbnDOvW22iWl66
jlaVXpfRTseAgsa4bPdaqfSnSYXUU8DPpL4NcsnHHemPwfGax8M6VWJzxyJ1dW81aDtVXTPGw8RE
LgM922cTOBz/B60QV3ntropyfXoeQ1lvJ505mx1j1+HsBAXcDcDdzf+2q3A5eFehjxTx4obQ+Pb5
5UsrNVPHuIgLPUBo3adwkiUAS0mU3v37a2JeYVMIcZf2rppKceeKtapbQX8F4Ny6F5YXoOGArj5u
54/ev14Su266BhEBRvvbS4qXpDKB7FAFKaUzqPFZPVCEn+9qJB2fzCrvNYXYHlIlB2aWvaumujEo
yhK2nq3VYYvnxyy41TI/RyWgno8v6r1ux6aIoSah7oAq8vaiapgD8SRXKBxV6A+NwA40opjlk97w
x7iycDAzMC7FscpcdSRvWzHDHMZCQMXQIJo3EDPJV+ttZHfTQCEOWPt0MbcIuHcfX9s7d1HhzEef
oE0MRK6ubYZ1JCdtUBLkoPq3Ql6Kzs7EoAA+/fPHTb1zG7H65PpYe0gmK1c7saKkyAxgHjVT+vDV
NKhILXDv/fe94k0j65f4bak2YItEAthgW4X9C6Gia51UGRKMJKxP8g7vPS/ClFwQQQWu5uooBvW9
poBGYE8ZI+LkvInqWk37O7kHHJnjPoHlhKYuNnLgafPxnfzzsEJf0SS2PoqKkIbTyturxIchwceN
ttXQ4iprKXKnAv/UoGz6v9n4dW4xDYQjYBtvWPKks9pA7IoHdi+tVoD+Usb08vF3eu/p8lx1KgcI
27KBefuVIpGUkDnRkVIjejF6QfDqSB8+CQG+1wgWQ8z8hMuIOF6NEb0el7itNNBP8VoWP8Ma7Fwg
NNVn4qL1277Zz3ODDYRFrDXWyhFah81v3ShQ0wJGBt2oSApqYSNoLuIo+JI2bItOmD+ZNd+7LJPM
uWWis8ND52pd66mFnvKhrGzMVIJDOsyU0zDJuv/+CcG4sVY3K1bQawd0I4NGNIdMmEmbNzfl/+Ls
zJbjxpUt+kWM4ABOr0VWlUZbsmXZ8gvDI+cRIEHy6+9in5dWqUIVfR/6xIlwu1EkQCCRuXOvkd73
2XXy/z5FvLaNkE2Sh3vkyZsrm9Yow5xtbNE+bnsax3SaSbL/mrBCFmSSNkC5iNwhsE9WW7BOhjK2
D6DMnfq+XmbU3kkTXNiS36YntmHgd6IyQ4n0PzHEv5ZB7a2ta9Y+5JIxye9aSQcEoMcbfJggcbT6
YRqbuw4BP2vdT25Jg994YdddvT9vb8I8foTlWg4BHikS8sOv1+Lam2OoUpwFVm+ijYBmu9q5xpAV
izd31NqJZh1W+fUw0WhxYWGe+Qy4JiDRQsvngj4/OWONNnNNGKYtosXCKXGA9JZYd/mdI1IRjTLh
f99/1jNfAmcR3VUQpDbJ2MlxNNo+rRUY/u5EluU7TYvsAeOxS1/C20PP2m6OpLUC2iiJvl6/Uavi
vjzQ57KjWTyNqsCHItWs/rVIwuzCEnr7BhkqwEzb5gbEoXcyeeyVnjm4vMG2dHMjXtqqD3YmKqcv
IDHc35mudXLhO98m5fXehQTEFkR7gu1LbNi/f+9dWdljyt/TLdg1SOVF2LvPWNWsP/sR9rBlNfZP
0iUbucBpCShs+f39KXy7XHEOJ07wyP0TLLkn52Ld9BiyaHItYFmxZvL839Xgf3cbEiJ9iKn1KC4F
nW8XzTYit9lNxExq9OQdS50XuW31IEINm9tsP45XfCrNhZl8e96jjSfpyodAlxf7zuvXirEv6jgs
PcEjGFhfB02ef+txgBHx0CXioS+nlU69IFOIjKuKJvv3X+uZNYsBHdEuIaIZeNbJGTGsnV/inwn3
nMbJA8yzBUhHYmVPrRyw53x/sDMbHyV1wnf63gSv9fQLoUm5FFqZfPiefCDzVT5ZSVjGkxgqC0f0
zP1cOjWXddr2pDrAhcWr2ZCy/5IRaHQXrn1n3jw1CbrYAqLvLdF+8ubBldHBotnse3qTSXqrn9oj
3G9M6KrVkpT3Mni26Kb4z0cZL4HqOik1dJzuqXW9WYeV23db1nARFR7baQLEJpxo37jwus/NLfcy
EZJistnp7dcPWDdNkSBIBRIrx+TLtBSOv1+sEKJlLkb/+P7cnhsMUid5fbI/FOq2P//XmaaEbWfY
9+Lhgxr/prPa8YNufHpqvFY/vT/UNjEnOxGYRoZxwRRvC/f1UHPhq7VwARfROrh8LpS1YJfmTzjA
V9UVN+Pu9/vjnXk0MviIkamTbcXvk0erhJHX49Kyr7d+EBsZt+phSCm083f++5QBoaNauz0ay/Jk
lwNt1aVSbf3lixhSSAHjmFDrbBw4fg1h9vsPdmZPpTGDB2OXM9FFO69fZDE3XpWOOABbNeitpMUD
DserWRPxB9L+rZZhwmmXs+bCHefcuOQhGdLZNCan5ZlRach+js+4mgI19uy5+GAvZg2dIM++6Fa0
dwG92BeCuzPTiG6BEMAn+MIG/2QaJx9DDWWkLBtFEiEBioWzJo3wvi8vUcvPrFAQqOgJLJLJVFpO
Xuzq6NGfNCs0kZtd+bjaRzjRwdUIuibWTWpc4Neee7TADrcyi4mI2j95tB7UD8azYUOhVXjXwKhx
n0/d9tMa5NWFFXrmVCRicxxE9KjsCUJerxnh9bZKF0zLsAPH2Wwo1rgQbnZ4f2WeHYVz17VdSngI
+V+PYtYd5nzu5hBeVP0ekGNwmxmZvpCSO/vaoJyQcARxitr59SgyozDnLR2jVFifRSjUq+VKFFTd
8CYLzP7CFnluVWwtSdxjCCr46l4PZ5qrN4w5+7Gh1Gd6DR9pZ9b4BBC9+H3RX5ioc6MRg27KKhLV
wj5Zg10jC7DGfNzD0uMPhePcQZapf23Oc3e76nW88HRnpowd2dv2ZZ8xT0u7WA93eqZXYKenrtu8
m017on/YSi5FEWdmjSG2vBmpYkEF7vVrnDthZTSwcVufJh/vNRQMsV+2QY5hajJ8fn8hnnmLvERK
mJTHw5Bg4fVgyWzNjUoDLMJAl9FBbYb9r2YQboKhDrdhag8i+++7Iyd2SKwrOLQ5vV8Pubb4Jmez
TU89NicRtvb0bVPtkqOL2UiCL9c84zX6/mOee6cEJNxdCNJJFJ48pteh4Rpo2911o8qnazZQVe2b
pcR5Ly87XvD/YzhC3i3xTpbrtJ8rU4XR1Qa5I1/S1kxJel/B2NmVgoa890c6c9Sw/XKX32ITrpvb
/P4rLKnVEFSZtECfzKs6grcwHlbweTilwsA2ZiiMfo8l0P9jUMRJXKo9UmmnaYShDjVUTYcua81T
5eg3vkC2/pJ5zYBDbe8ctMzEhTHPXM82lDg7psmtnnjl9YPKYCWPgHMIRhw93jgY69HAX30F61r8
amun/u7WeJu4GJxc23quL2w2b2PprTjlbrfRrR3r9OM3RevPTpU3u9GfrcfRButaZUP6w0j68X4N
jGQvk17eG528cPJtC/N1LLhlSflSqAqQUDgtdiwQytqEJOVOU357NJLU3tHgOT6/P6FvH29TnAUw
hTnxqDievNxM1UZmYqawq1Ve612fN+5DOK44lwzUQA6uA+ARPzgTj0dq8ZcUDW/3IEbf9EbI+Mjl
n57uk9+MOW4JpIuSMfuertmELVsrMVMVydx+V/RL/3j/ed9uB6QpWUicUtz1iSheLyYPTiJhKtsB
eAnnmn+gcAp9tLMgOLw/0rk3izzMIhfEdYhw6fVIk9GauSUIeM2uy6rYN9hsKBq0mY5CjZU9Raxk
1XE3m115RW7a+vP++GeelGCb84oeZjSZwcnMcnewwxVAJYTR0G/ieaFfmbBUKszAaDfPLmx8b79S
h5mkvkmKMeRjPYmeJHRYrN4kx4ldgb7DvBWLR8z0MYbZK9W0x7Re+pdO+x2+lI64sIzffiyMTio9
IPj2LTonX79sNXpeOUpGR+5V3Fqdhylw0dj/+ZPcRqGP1qT4s3URvh6FNRog3tZEiNDIbopFfJiC
2bh+f97OPkpgb189+lYSCq8HkVznDaRkvEi9dg9o1RMILzAaLwm4znx7JLdtlqcfbgC7kygqJG6s
dUOHd2riLhT2dECGVp1eI9Kbb4JAGf85JEVmDSWPshkNprRenjwXSIO236YIew5nX01B9cEl77Wv
01k8vP8Kz61F9J/m/xKWZEJeD4X5osl9C+8e39fy2ix6EZFMqGN70dV1Jwfzpqfs/+gORfdCf2N3
4VN4ezJvkSL3FfL5dPufzqBbYWs7mATfyZwa9q4no/gggsqHd9CX4LnUVKeYr+TpMlx48HMj01lP
ydAh++2dzmlrrB3V5qqFhNGaL0xEDtXe3rxWxyytJNrEsvyEuMu9tNmd2Wy40iNxYIJJRv/TBPmv
YETlGNakExeAxeplZPALr6dgzb5Z/lheiFtPnnHzVdgekPoj/nMe1YzXk7tY0s6BoG8FvHbcfCPL
4jvPGUAtWtIq+CINJy2uqaovl7LgJ1/mNvJWrUMTR5IYScj25/96yATH9zoUSx6bGhKUFVQ4dbdT
8d/Ojf+NwhPyeNwEaPd+PYroTK2ILfM4H3Clm10MEfGnnDHPbEScNZsfs0RB6yKT27//2ZwmMd8M
fXI4Yp5Rm7nj5FizdlcqrMYY/01j35oF4GhPmh8oojbwgI2HZMa6tqfY+5iM6tLne7KY/vkZHpsE
Gg9SYPZp3RvGBSJxf8TwN03HG7f3cNpL8aYG1Pz/mdJ/D3Uypd7q+ItbT3k8hmG+V04VxDac7wtT
erLVbg/EbuoF28WHm8+pxMltuPXngQfExadDojgAbF9ybPbg7uDWW3KIVBzKTS/dC8HrmRXrc9Ru
eyFCPGp/r9eSs+BZ47Y4j6OTSO/VbFDnZgVfGOXc421ZE/YbrpJvGvihjjgAqmxCN6V98ZOEb9Yc
lVP79pXVyma9xXfS9y4s1jePRjWfz4CqLFp/TsuTtTpgkiSMDTrl9iq9MgccEj30txce7c1SJH2O
8RcnIJHNlgF4/QKzFe+sxOjsaMHsdlfpNYBTaGNzPK5D/P7Xd2YoxGEhCW3UQJyQJ3PV0fY0lPjH
YEo5Zfukb1bMx5UblyG+Q+8P9WbCLNx/OfFJZyCGIPJ+/VS4HyH2B3Ae4XGGByIOxO3Hop/DvbVk
1INsKEPvD3ju2ejWYef0yNiTJ3o9IJ6ZUOiL2okss82sB9vtpv45V8o2xA57fqkulNROAgA6C1gR
2GU4/OOT2T4JB4vS66151EybNNvbLGm6o5HgQGdjvP+J47fD0GwsAAjNzp12XH3hcc+9X6JuLsmb
bgdL6NePaxthSMib2RFLMzgaq8Li2hvIQ5uGQzjQmo/vv9634/FSKTlz9nLhQLv5erwSPw+jLx38
YwzTj9LAw4BqxnbSysJHwDruhczD20/v1XCnN5suncukSEQS2VUprsqqmfZ9nqkLi/TcKGh2uHwT
cJPVPnmJekLL33qWES32nHwOLIpn9miL/1ayYqWwabE3sn9ttZ3TwKXC4TADZyaihb34JcQcNaZ4
0F1IfL19li3TSzC/Kf22/NfrCSrWasQGOoSZ4eN42o94MxtIki50QJwdZUvNEHKSrzjtrpGto7Mu
MIp40asJbRLny9yUl2b/7bfMHo9uCRk0TZrIdl8/CxnyZHH6oIiNacGsKTNpONVWcQWOYr7w2s4O
FfAdsdNvLR0nodCw8qwpNppxkWc9RVNU3tJu4Ctt5sbvf0JvokprM9ehpsH1hKzdm6Harb0WY80Y
k8f01wr64sl10x64sIu3N/iwm5Q06YUP6dzzeWyHIuSaQLi+Tei/AkrKpb2YRgonmCIPX9fEcq/b
wDWuibKSC0O9XRuU+wlEtn6HzYhs+yn/Gspc+3zpxqCMO722x1BWfwfHu1Txf/sSUaAg2aBcw9Hi
nW4M0rFKBVWPZS785csI0DZWXTPfaVJM92bWVTiRbfb670/duUdjPB6PqhRnzMlGkXhLS3tTkseO
Na1XWqA2ywC5/ue1SC0RmQ3yNnqviAZev8DWN+vGUlkRm+OajEdQC9I+rADI66u+tpW6fv+htqX9
r+wf+xLDoQchHKD/3BInw4HKzsveIBQ3gjF/qEtwGgtWbFEtOvvWygo8g3OdOFciU8mP94c+9z75
5ri/0rlOQ/TJBz6vsjNwvecW4IFB80a7vCuVeSlfdHYUUtdsh9ZWT9z+/F8L0i3wcQ4SN499zD8P
TteWeOVal7K3b09G7hFoT6gc0k7OffH1KFPaiL5fRQFSvhdHgFLrY+PmwGy5r+IsrOfwwnny9pNG
tER5+590NdHcyXemDDSYVj8BOScxeICFtV4n+UgStd2MBuP3Z+rM9/ZqsJOny5QQxuTrIg58Qgyl
LOpSPu7ZV9xH1GFCWn43+VLW+/eHPfNS2ZA9vME2By1kbq9fatiYix9iVxrjh5u20YS8wIko+gde
lHuhzK5K0eb1ha/83LOSCyf3tuUZiJRfD9omfpJhDIYr62wW4H6LbsyhRa1SW5uFtD8D4A2ySWNi
1yPsff+Jz8wqJpCkrjhdN02T/Xpw4Wst5TjWcUP8FZFPSp48rZyr1WmnX+8Pdea7oHr0j4SW7jjz
9F5jghZCXqfqOKN7Az6nacYNXswXdrMLo5z2L6vRb5TIpjpGwO9HkzW5Eea4v99/lDdvjbmissiN
l0ItqdmTtzZzb6OgWLSxWxr9Y0UCPDbloI/Qab2v7w/1Zrukgr1JLkJKNEgTTt9aMzRDCvupj4vW
dZ4S1FjJdb4udErHbTKYYcxZrmG4C00K7nuhR3Lh7/8CyqZvnpdtDHkkwfH2UyhnvF4l1KpL2jOB
1i2uWdKBbqxOZVcPU7XKtIy8WkiE7l4ORSAERj7IotqZQW16ZWRRrkv6fZibVm19XmtnyX7kJfoL
ca2roDOeYfL4nfqaLGXRFFe+MUnjd1MXRhJEBu7gGB7n5dSUxd7UqZk4UbY0U2/GaqLEWxxVWAzO
0zR3odFGXgaMgX8/W3vnpfezWv21lNnpr6u9eg4AGX+of/elUCPs0SW39oXR5ngTF5Yq6puxK3KM
oIuNFuYX0/JtzhpFUZzbq1n6Bw7fZIwWCz5ZuKOqFnDuVwvEzMLJquCZBIstbmkQkubvUNJ29aXk
LzrFrqUjC0g07CQ73csGKVYVd2FSh7dZ73Lfpnza6M/WYnj0bLYKz/y4pjBeRsWiwuHLLJyh+Di0
uKBfVWGYkJ7jWVr3pa+W0Vlj6iRU1K+6XNP5vaeA4dSkCzBp6c2rIZOGPqq6wC3eq/gBPnQ6ylJ+
VIc9ftHL0iWg+bLEWT6RcLSa31XXgPc4KkwDv/aSS/sUV0PbGR/QyLbJB5WHKwLn0ZI5KZ5J8lM9
1CTfgJSatCcjhW7Wz53XoWMNUxEs+1mavYpG362KR7lZ0tSx4Rhj+NVNFh+E6zhU2RiR4mnGz7It
SLbifF5UQ8Z9NgmtK4yb1fzJy2dVcoVJ1xHrxqowDVHsKnuAoOphsJh+yd1g6o0D3gV6qq6rcRqz
Rx9MIe0ysN4D8ai134J6UVWqlyLi1PYJ8PMFxvPXAXKoScYK1Kh6XhdHA2nLJ3c1HgPppNUvwflt
w/CGXpDKeNVDYQdU+U13/NxCrnP/2OsqUkjgtuwzM8rSyQdIxHQPlowWyEqDwtu71TBEFR9y+FQk
S41Ofey8jW2VwuF9UXZtlQCsWbea87Qaff2dXWyyzZ0CObI+9GNgk5OFsLBIIG9FM4B+gOjjjNja
Bqud/JFDY7ss5cSTtCoYy2KZ3wKxrJIudjGvwxSlhdEvL10WrtYNvuJi/SKaYUw/O9BLmie6F+cq
dsPE0BH5ldUHTgAaJJ7afAGuiL8Ynfkk4dfnykAxQjvv6DH4oHvIu1nbD8/Edbl9aIOMRH2E1A6c
TUw3kZWCXFuqzR8apMqyvDSi5kM9QAXxAqjYpbkiC2kKA1jDrTPYdRdGK2RtTL+bzHD9KjKzIDGC
3WqX1AAwHKd/NIysqR7X324GdS2Ik0yi/IHqtpitOCALaoJ2Jy1jXSwAp2ujX1BVGuDX6GtPmjvb
Tg2UqVj+IEXeLW2Qlj/cfpi7PPIhA5mfANLickC7zpLAn10Vsphxxwbrjr9q0DxZtjPsNBzGaFNb
SHnjW1x31IeyNcGdXg+qyrrxOMz0Ccto4kbie3HneIl71ziFV4/YGOVZk10rdmv415UV0o3nYGfj
RrYwIIrC8dIAF69Xp2b7+pJUsJjGT03p9GXIHhL62voyJC1yJSL0wHVgpqnG8O/pIJzn2wChkAQp
kK5C73S4jNZeygWRZBwaoCYe6gIH0qseJ5G8QEWoNiRx6No6/B3UNrWOgyoW769iSwE7b5bS/O7n
tmyfgPiYPUo/BEqIDelhbX/bDnvyzp6IFiI959N0a3o4DD4t3M7HZ1O1Q3WsqtSzbwlC0Mqac2b8
9BWY1F0+Lt01HujVUbuJhZuD3mDwtFSk914CZiCk2+BgV2H5kVpaR50HgoZ0nwAe1eWenNOAETrl
5zb76HWTpmW4c3phfLMduXS/eKbc+aa8QqLYpQEpPPKzKDxYWTnCPpibyjkisTarW7k0iRt7mqA9
KovQ7r85ox0YsAXquu/uDLcMK/gp0BPuLE7g5KEX+bzcsd9131ZBVvE5hcyT/PLXPKgfi9II/EfV
m2sIJDTv2wOe/bkfZ1Y3LUdi10UBCmkQiu57AwBDS5Pn8IBUNQfXleZz+JMl27LmEguJy+Pg2U3z
O0xEsfnrD7yHfbtOg/MnFxOx4s4A0MyqZo2Y82MpZrf5WldFWUDWXfv1JkNrK0sEqUlVPidpoMwG
Q3npSZjLLogG62rmspfM0aqDYvg7BYs2/0ylAMC1y5QlRiOSCuz1T3uYZ+CSWdPM3go4E/xJFWGt
kqYzGL0sd+nPaLNNiTpkTj/LyFuavvnjj7VpVrs26CWNuhkIpPBHLwqze/ZzUeccSi0LfcMMhatn
R2W7OC5qFGusFVb3aTAPxyCYKhrSQyvs73PDxU8BccwowA/P7OfIHeT4UqMF3cAzcz6yNVoluBnU
F+gqrdZQO3duc6REZpmL4HlOKZY+J9qof6cNsE1SltVUkvPurGfLIF8XOaxFJ/L7dKh/yXENPiHq
GgGb1GY2P3qNnmG0rTq5KzMHSjK7T/8tsCj27qQzwQZFyPOpWtrit5e7qr6CKO88dlp7j/Sipuqf
Y+EFmAUENtuS3k2j+2z8TKSw8QUzN6yP/Yq9xhFXnETtTT8Rc+S04eBerdJETILEF5im5TNZy2pc
D8NiWjEZywx4RYf9QYT4Dm8Ct8fz/1B4bnJnuuZS77q6Wn/kBuf3dafsXuw7eNNXRaFUvR96qzx4
wWKJgwAEeeTmgylFt5SdiZAt6bO4qxvoyRNC8XigcDEeQdBPLw76yyrqE86YyC0nJiVfKjyJJpSs
KloGPZaALid/2YkpQJlGTBKmeBfNeorzxZDzTYqBCUzPovGvynpQM94yGiq3aXAM7axtqGhs7RKd
hzUmIhqs1oMTNMPVQFiXZp/Y7uyv0oGkDYIglF9E4adf3HRO/mY0rT9aA+4avBHDMCHLtAhwTH+A
N0ZbOgirMJAEq7gPdd5dBxapfGzbtZFHW8iiu55b+nIOo6Ps+QuAONXHovehaxSu1FzKIGscPRnW
Yp8sgdlGBX/n4zYPpMOXsp0ilSTAhohRWj8WK7EIWsQF2gk/sZ52HrysH6F269vUwRYDNBMvakcn
jnJgSq09De1rXnxvmZo8ynVlwNIEMMuvhcJA7rJr0N7VpR1xo6oPhaj4v+SAicHTMoA/DmArfR7K
okiuRJpo2HJEKsguiiBsoxDw8sey8oLs4NsFLjehHD11cFoJgdaEjRPu2lW2pJom1LyQea1M8OnX
prtfx7r7pH1Zu5/rEh57pD0D3mM9+53clVk/z/eun4I36lInTCO4uL4Vt8xn96FfTfuqTYuaRKBT
ARCuZ0MQXfqjte4cuoHA4fiKzUyuOSC+pp6MjzYCrvan1ZbLzgjYM2H0zGMaZ2nPf9YBEFLuJ6Lf
6trzczdFHd74t2EFPfEYVOzhhO5hU/4pV2fWfzwsdL7VVcd5UoAZcuJGYsZ/UGtq8iyWbCKiJVHt
YMKFzk0yD+6z7S4yuGkStP9R5kzpJ6D1DQRA1Pa38wTNezdpTZA3rUAJYq8V4BAx8QlxYMzm/GHp
bfu7FOACc0hpYqdMJ1VshmEBUjKZ2Bj1aokvg20u3422hNcL+y23Ptmjwi3BRdpQfyuHfiJTVko1
Nh/4LBcQec3MyedBTjIeMuLap3U0RBebrZ3ftpY7hlGLCfgKZqwFDQt7PnCumCp3OqxjpiVLtQk/
TbSYFPtkzhXQbqrE2VWujR6uJfKccjfRuuQfEpWQIIZ7WwPZbmfrm9DGJoKig7M4kAGV+9CZ0Jom
c5YcV3syNxJKmtZHg3i6+5oVjt51gV/mkUxH9i5qwn5Z7zRtkfXVQI/rA5k4u4opIk3Wde8ruKq9
wZ2F78vLgduhUpqLq0YEQ3dLrMKtrWRaiiuSDPx3zGJ0ZSxnAdKYppXsK4X1+o8NKO131rX6N14w
2Q+dltVd46IARE1hdA9rMZZPTWJUc2yyoL6NTmOCNSqd5mkoDZM9s7ZW5+DPHmA0z0xCI3YJKJyj
Z81Wee1UtXxKcoLvNeK+X6toVY3zaaCvbtnTddTFGQQizgKDUytCS4uRVVKJICcYbLigTpXjPQA6
wxdjpYEpPKDLN4eD4Q/+/KVowqC8VqIkHFYTONm1mjiHdjJvHLXvwjrNd55hZC9FSl/7jqY/s36C
M69lPNV94hzZitt7n4o1bb3O6rU7fwy9nVgLrAOQVAAOHOz5r6mM8K8ULjfbqUj6BVbQ6FKaDSTn
GaI6CEjCqu194nI9R++yeUfOVt3/0FrT3ZJmTl3uZLg6v+j64w6kQiCIqzKGL0Hitz/rZjGcG4e2
9CM10yCPqHEPsMQDcsIHulXKLircBP1FlvXWM2jEic+lXdPvXtPpD94qkh+hWozH0bHHx9AIdXns
iHgQaSqXTmIf0oMJ7LDoD1rUMt+H1hwku2zMl3vdV7N5qATMLR930nLnGov6VTh9W+Mv0zhenMw2
1CqTDhkSN+n6Q5oCdDWVpWa+mkrp/NRajD59PEv7o2PzWPf+GBT3dmGbf+nl1x8mY+pYSr30fkxp
VTxlLsYZtDFW8mb0UkIkl/LKtFtQS0xXFcLbJe51Xv+de9P42ci5sDdI0fI5bxWOMLJdq+xjkfeC
2mk9NX+sSg4LRPOwLPcLMCoyBXM13ho1vDAuCEv/N/VE8n1xuvRx5Ah/8KpMvWTKDcB48tZ++b0a
bue6t4j1G+Z8h9ZntqKqNIgDqyrbWnWFJIloiqWaqaJm44dw4BoOQr1U3KqWbLsmBG7+YNn13Bw6
M3fJz1vYGx0muUywRYCV+0c0H9aLp0pQ9bThG5gKuHzuNq2WPokq7vDxTCv7sBP+7HMrpfAeUH8y
lnCvnZm2jRJK281K4VcctM3Ffm/3CsGIEkod/YJ3jf9lrQB1jfaY7kbps8iSSYiPSR9kz+RBqydt
j+SBuPiNEJy6sDd3CSYMsJm9AK54lbp/pjas7rXMZXrDvcMR+zAgiDkMcx2A6R63co6ZWOm11fuV
OsxzGD5xprd5PLl5c1t45qSuh7byvreTY9zPhbG6B3i32deUgHW88YE7fcrCZJnpd4TBRgg4QzpZ
sr7fB9bsl1dAfJsiSkUnfge9A89SNUl1K9ZhfRZ67FQ0uNJrosQGhbtbmJljTbVVH6YpW79RVl3m
O3YLF5adXdr7WgRKRz0KA8JZ+KcgD3l43s4SLt9I+zlPLkzIz+VAcy+wG7JLu9QgBojtcjH/VnlR
39Lit23hZK+8wzDlABTpnAFgq5YJH18UYryAVXsRprvmRxzYnJmC0+o1uykwvH6fEra7kVEJ89qd
NI8J1CbAhbLWvr/jexa/qGkmX8xOyK8CCf13ahTLbVqNBdLArAq/BqBnf5MJrB6Gsat/Fu7qgNda
5iGi+Mb1d6ZmhE0GOn9UaDpMrp1GVgHjjgsrykiU3icmqLWdJZKeN8ueQR7EduWnCicRLvs20gh2
T79/mLil6h2evoWFSsdwv0+LdO99rxh+VHkpvjq+AdtPikr9LGXuQ6GvyH9Gsm49bOHcorJ3wyiD
H0mqCZLHLEzvVrefh93CS7xPxtLMaaeaxzssRQlSTGu0Yqi7VUsrVw8xeOHe8WK4Wf4S5J7gd9sd
bSCoN9qj6IoE+M80zFyBaCXl8r/C0TomtaHvk8ACtetRnFW7PrP9NJJZG4x7oqaliYRci29I85MH
e/T0tKu5H60RokuiNiqukMQ9XAp3U+f5bZQ6NOnfBMMy/MCCTTx5ayjYu421eWwbFXx1U8darsMy
LZ86VbS/FLLqezoj2uWQeznMsBbni2/c2Wu1g++HRazOe+sTpFSOgCTD45It1vMf58b0v45Ox1UO
5bB4zqaJo0MDe61jbyjn6kaZhXNb4cXKEdY47Rg7jWV8y4MWyzjuDAkX0kDgIyWJWu7qtVFy14mq
n3Z84t5Pw9BVus96XV05BTdioMIlNG6H+wR5IKrox6pPirthxRzhmBihdR3I0v+T1qK5QTNPFFNN
hBiWCuYnMst+HyM9TnQ0Bwaw9MDtkLJXJMTwtaRX/j6n+PRLV1DsDkoBiXa9iYi+UQWUansY5IvZ
6/DBQ16H6r3BhmQH77YC4I0j5C2FzdbdUTzNP+Pio7qoA2pXHXI5EXsFeFY5O+Wk9ecxNHwd1bpz
1kgJa74TQbqEHIWg0YNi6X0A6yr3Dw4s5QNz3K1EbrQ317Y0XpBQ0eJOo7stY7dy5V1FR5y+KilR
PfmGHrIbyDwcjhlhdbZjLwJRnJnzdDTTzvfjAXJos3NTNhlBsuwmsar1o1RVH+7XOStvl2YZQMQP
7gLo0Vjkx1xDvwT4mlLUrMahucp9CkX7tXSzb27SrT/6cDb7mDks78ZZ2VYcasnirsqk/qqMsvsZ
1pVII48I5RdFhuW+8LXKYu7MzQc1L0b1YGK/oNJPYUcSGFy7o4Zll4z58GI5S03YkY9i/CAAWnpx
0AT98rMEvw3rvFR8BUagmAWTUJ2boXRK5zjloU9bcz6Evzw3H5p9P8hVvwAUtT7Ds2uvlsnM+HDW
afzW1jr8VY9tlR0Cq2me8VEXX8fWKIYIZn39YuacujuTG/eX1SjCjGtI2B6swWOVht6oq70hxzDY
z2PS5VcDuW6Yfo2w1ru0ColZVq7Fnz0hSS9as40bgEMCu4oBIgfzDs/bdgZIWLQlaQ6n/lzOmCXg
pL42xm4eYD8qURCG2r7V+Pu64sfE7dQz9Bz0vozNdZnvCZ577rJLtfRRTUYv39ORXyPHoSb0w1gm
L0h/VeuWUljMvn8MCiMI9jbYYIIN3S86WnO3ITPlj8qMjGUGVUZ2buiilgr3X3vxTUyHmYfcvnJD
3YF5HPE+TfyxdyJyzFxrFt8ZyfQYXtvdwDiHlbxwIJEdwtKPLPHQZXXUrKv7MBa6vJtMQ9O3oTRX
oXT1PO5X84CnfDaoTh9smxgD+U3qcLXs6oHEOA19n4phtE3+9an9YDkFcdsCj70+rGR9ReQ1ufcI
LxcdzbyMHRm3svY/4Ijn+DvVeeNvNEUz4DhzMbsYOWvTxTXEShJWXZg+TMv/cXZmvXEiXR//RCVR
UGy30N3e4yWOY+cG2YnDvkOxfPr3x/PejDtWWjMaaTTSTIYGiqpz/tshDCcAKMmNM41udtox/ZW5
cXbpex1Lx1TMdYz6B1/RvYfDUldy276L13RmRHDQws/zx1Oq6UBEUj+aq/Jvm5KZtmdI9LO7nkGr
5s4mF+J+8ElzJHabcWgh08UZ+5bKZKQSMHpTisPoAxk9lUkWr7s1i7UM67pK15tc5bRqNsdgyej3
0Z73zSoI1RTFOhVXaefJ865pBh00aDgeE1bVgJao8BKwClXHbMYpH1SKXyIO5pp5nww0teOzMba8
dUeKcAOVGWVDHHhkg0ehw3zRV1UVg3GW0KVegKlat7U7Ob8Ty1cj+1Y8LGHPAnIDuyhW45Cvcc50
0cjUj5MtSsGc53TpycNQhQsJk7qMGS0bZN9Lm82zhwTDWhHW3iKFzb9MxKrZIWTwxJRjPXk3kETd
twhxsYEAACgkSLtpBfWTA0RAOrUr2rmoR24pU86mQqriTSTpCiip/PwxQpXQ7EtX+Eso6A/u/Dmj
cnJMaxuFZ/QrOPNS5BeRZSKVGGZomcDGUlXtXCrXLhzh+Ere5FrTAMzK7kI7a9RXn4F7ayBxPj5A
+UggjFaOFELjyNDi3IOTWpgefDemlLw7RovlDOpNqDF0LDSDuKdEv5nRYhTUe1NzzeDVQl6YQyQe
u1VZ98h+1zKwh8gHYTWqrtuXsH03a20DgCWxPXz7H8kQ+Npv3s2xm29FFQ1PIqrbYu93bfZuWznH
aaPn9W1aRHdrLVXy3tbEdtAcWNFts1QOW1BUm0+6UKTratCnc9eszZ/RyJbHrbLG4EXXcTfOVffD
rQTA/LpqUrZGLymwIRPfQppaZu8559QtDFr/QKu6NiHDyJdnJAviRwUzwUHmb8N1i1GK7Ib4Uvik
eGj112bxkuXMtVamIDSm2713BjktVOvOuyBD0ghpRr0vpjllIL3d3H8TjNAGfhpG46bItp1mTpLo
vuL4HMJpkPoKcgTHLWpfVzBOupfOzWyvyoGaKYv7mdHuFXDMUt2as3BIO9Scd56r2aw6jIkPrVdl
7RUTAs0ZgqnU9i52C2BK8q4983xsFfFYNqkq9m6Q1fKbJ7RtVpSaedgApz7JKQEszUe6rcBWwB7x
5Cz2OYegBNcuI4hwcy3r+3xLFzj4lblcs+1ZFe0H5X3geKL+HYlSqbCak5ZWWFv1Qzb7/RTClzNR
3FcVQS/mnMr7jhLECB2UWnc95X/HduAlkE+YN0bc8LNB8nwSz/YhjcpGBzl7HZYknbrLhcKb9+7Z
jLMOSjmqMmSRLM96zMRjLLMuhQruutcqj0BrNRH+OaMadXPnkIz6s+PkuQVplncEB9fmXYsyJQKy
K3MmcWwM8ZxVsvsegfwZZ5m1jHelIfvyapu6vQYtn5dzwBYI/5eJLb56hiPfl31PLW95KcMuh4Fh
CiFq3uStysFmsWp2NLSiy3NooiZP7kwcsOO+G3S3j6Mein9WucXzXUyKiq4wnPsc/pS0/zWmVqhN
s34zcojpfdWzFYdLNrNivdpwfw+WsTwohmj3V43ncOQwerOXoavt+RUc3FVhjxL5zCEHN7lIFRry
7ZibG6im2qL8q2NwO6JnzCgE1l2fs1nLlyUvPBloMxdXGN3rd8edAJ6J7CbrNYMC/j4WrnYREpRw
+HbsthdlL/g/l51uKWmVW9hhm3v2b3gPG7YDFcFGFpf4rBiQTJtFwrvxE+wEWLxiU9NhDn1oXi9d
aXwrhIL4F/FqM9EzheUHR44g490E/HdHflz9kE/W8jYjRH7hhhjYQrNRVHt3yXwnVK3uh7OJEP5L
AB9jCmqW0FeqpQopmRUJI6y9VTATXg7Wi2FX6RMS2eTHCDb7QsKnTM7gqcunNkvt926tGfpL0WOA
+cPNvTV1q25m32unbm9rX/5EPd6sAWO6Mf7j7FT5hZEX0/eKQVL2pZlUUbcbUIOwkElu/s33OLeg
hy08caqLhRIP5U27d3KRNHtmUqurnoQJ6Ka5Uu+RVYIEyNqLdkk3OdPBTVe0heloM3S0iGvRxzex
nZXcM8yACGfW63Kox9EqwpJ3d1nJ2oBLxoT5njfTwKj7laJWRH1khwtwtbW3K3vOwsYoLONqjYou
Cggjsl+EOcMIVbFnDoeMBvbBzYVsQt8WYrlIu8R8ZCgMaQCGTKgN3JrclnqQoDPxVgcEcRQ1t0Vl
NQWb+1R9FR30GKd0RirxKhv33ugdHR8mMZQ/3IbqKEwrwOqgELHNeWYWzePQzvYv1PPgM1U+1m7Q
Dbhh1LMivVDeWMtirtd5p1IRWHkE2qRj271F0N3kO49zeN0lg9eyKQl7xFanSYQ4xMxyYVJu0brZ
lcn2AfKctIPcK79LH7M8XoB77Emk+xpdEvatxARWbgZnDc1lRE8s8zV/sgw6h6AkwyLmj3frzqnM
dQg4IuE4Rk6a9578XrWD8ZGXzlRGOd4337l0ck/MAPrT/DXhUT4164qxec58ZqmLnL0vZIhuQtpx
VbfNAUgovuuTLZOjmBz5JIxk/I6rhc+vGiMEKEvZzP0uUV6vwlg0SDFU5JkXfcb394pOgA1SuRVE
l2mx2eaUWXycldk1gUyBGAg0QeBKVmJPE5s67cCYoFJaZ8VAfhOngRvt1UwTEah88Q+VHkR2bRPg
6gTebMxpEGvSiMKiAlA99xbHfm/sNvlesaUkPAR3vKglJdHOQwOlHta8GK8XZdTpNdWZcz01hlud
2brSaWjbJaIaKgfQGim17HaMixEAMGvM4klsu37Ry8iNtFYa35c0Xd9negJ8MKIm1GD1muhb7sXN
gotydZEBcXRke6je7qppKFMOJZh6HhbN0o1YZq3uixyn+qcohJ1ezdixz3Fcjz8djanLMJOx/QJ0
D+c1YIZc2JRa57evy/TXArf6XoC+PqnGQToRNaT4hFYeU70NLaX5LtWNuh2Qe6AQg4MlO0kvM5SD
VjmuCDLJCdqculc3q9kExwS0nJNkcLswy9OeVzG5LP3BayoVVEmvnnykR69JIecno3W9MSjNan6t
yKeWuyzR4p56Yn0aspYf73rlN6XG7imfa8MP2KtlhlEI3QnKMdVRtCxxk+Ind6qV3m3thyAl9AWo
gTh5YK7G7bxAjrN6teWgvmFFGu+VoEENek/3P00jrqhHaIKaXQStecHkekVJF43WVUpJ6oQF4as1
mhUiswn4tEjB1Q0iCz79sjnjLEzeXDXZA8nWy2qR7dSmzk6hhEl3EQ9QhmiCXb7ViHUQpqaVImIm
Jwz+vEGwFWx7Mv4YXrAKOiZMXVcecCeMXN48EW9T/Mpn3dX4DtbitiqoPPeLjhtoLejdcudnWs2H
OYPWbmenbMPFzRV3FuGU3K8RBwzcuDf/aHIjf6UhwLudlmJ9NOVijIEn2ulRxUv2YC6aCSGmnGDh
OD7qJkSvATNdeEN9q4eo/VIq0/rWVXT698BOlgpblFc/FnSuL3G9lF97J6fERg+eoQlLI+spsZca
1/2SWl8ENHdyXldx+5roelMg0oPkwUR023A2GlUuAj36nBdiGTPoJMjER8dB1JIlaH6Dqa2Gd43b
44dDCxpTb1h8nxZFQgwCKdclSLxZob3y89EJzaS371N3temfSlKog3E05f1sTfN9yWyyBrhSZa+o
6Gg8lkH/mhlDUwZJv63cvldpfb42efVcQwKziP1iTkMBGGAE8AWJHwA0AT+tTp7cJFgK3LBTZsfZ
O/GHDm2ixoSxEQmAeGGIpThXZYRYqI/n4T7uI2QV2Sa1D5SakgUN2iie6ceLW8sG3uZpZ+K26Yb4
DuMOIbmRrNSFKQdw326TJfGR2TZBkHk9ejsXIO0JILF5MWKCOfauUYDF6i6VX9BJVk6IuwSwih7N
gYnOpLuE7K0INii3qvtlZH7LTrQWLzkZoI93LHu8LDEqvWeRWM28s5LFOJ8ElDv7djy/eo0dPdpU
LjwnR4xv0lph9knqTJkBI+2F5lxMyZOMUju6JHp1uq1akmEOLH82M+R4nI+1jZAb1lW3MdW61YEx
lY3D8bDU3bVQ7CeBO8RDvhsK1a6BcJbo1vRN/aBNb3jTalDduSSd46oqoN+p1uoIKlLZr2B3E1ue
28XntYWTHvw1rc+MqUXNMyvRXHGrPXIG10yScEG4+546E5IWEc1kNhml87tRSeHsRaer121LoDOD
52DwAdXDhRvNJfGFcKQvrTdJHA+JFVecSsIDkgGX+FJ02AuQxDjRl9UtGOi3Ar6hP0jWWu/8qI4b
yiCVXq52BWrdROjxAS1QfBxaseRfcr/mwCzbcjJZPp11mdvwTGTbGHVB3+TkD8YwZz+nenV/JGjA
EWEmlvG9X1saIbsgXUfNCQqb2DQwF8ajEVGKO9r6zirMrpHj/5yjvmhDq2qo8NyUmtxdPZPkx6ow
zjOzQcM0rxCbbNJZm+wzjzI90ILuM8ig6BAY+ZN5gRAn8fYk2mH7diphvVYI4NihLI7erNLGedK3
fBKA/f5dbzbWXQPqXO2iyZpeWpOTksWnpjezYhZQgPDJudI9eq+g8uv0aVqgyMChJvsG5/PECkdQ
mexHxHwdGVCNooN3c5gLp5PGJS+uQ5+Rz+Ix9+cY8domOqxtRlWd6VanbLJR9dJhj32erL7+Uhnp
bJ1nRWMcKjEP6owNtc1Dd6iHRKGUAAZkKBAYQqEv8wrOU27sITo6JtKjw9fns2+XcAxl6vRhJ0wA
Xia0YHYgMh9KW1s53xMvIerQLg22A9mhvZt8So0C3BRI/AYXG4hBNeeOy2SgDk0uUAQIBWdFMux1
4xbWgQk0wNjZaHXPdWZO79ivEofkLVjmXTYs7Vd8tKK4RtybXmXsFmXoTlsnBa/Mj0Aik8aBS731
TN6ouMLjDXXtrlP2qhI1vcPrcdUu73N/B1ZVeLedKgGBGXC40gOQcwvTWnl29x3jXWNfJXadfkNo
MAwUWboZkcmkAp3IjAUpD7sG1dV5DIzWX2MU7m804vIx9IC41nMGJDZpcgu/OpuPqCrWN4otjQZ+
dlXUPw1xjh1k3xG15V4I6PtX0ryn5zm25vEMHt6rdz6dMLqKUZACSU8NoB27q3jxiT4jnstz/C/J
mPsJCrDEo6Cu66891D1iKiM13gSSiGq3prkd7RGE+MihaEfLnerRBcFubx+AGhdCCc3K023odaJ3
qKpd1GWwe/7jULfe/TpakwFBuXKbeK/bM9S1082q+xXIbWVn2EGGjA8xQukRTkjmLTimlz+lNdTU
bqzrjswdlH8Ulnm5gA/3NltOJ3MafQ8xiEQmNgwDWhSR5NAKgmUDZ0tcY96sbnTegienxB9R1Ia1
YUITQrtVzoG8rybeZ0SmeQfQ+pyzyTKh4xTScVKaOqZThFWnTYgqS8RfKRgnvU+whV4SGiNBVYxK
CBrinuU7zQZZBm1WLlGQL2zvcIeAPBekf9NAIzJx0XOtmXy1czPHOFwRl0mqqs7nXWlp9StZK/ZA
kTKOJhBWCS7rZ+h+g5HN+qEr2uIbYkSr2dPJz086TsrkQlBsw2ekjXXvxiZJWrNsWJGDUw0SplDK
m4mC5rXNtPeVWGAfwRFjkqJ94a94SFfLHL50Xmr+SGrTtXdZNhsXqx3XzW3n1939tFS2gV7DQ7Ve
b+V8GVl5FypjRAlGFS6wXFdO/71KCnrbjPhPNnmEm9EONFzdsx3AG+EyQ4ZrVYUQCN7EeMc2terQ
ynJ0jU0mhsPU/u8cUIOvg9qohxu2RrhhtEPRM+6L4nxR9jLvEDlACSLtaV8WHHL9rkXk1l4SkmT8
jufKs84MAa4XAg1IjhLDyZYdm4vw9nKyaDkJGB9+lbHZTxTRefxElq6+X5JOc8I0TvyatOn6W0aw
JYe88/M3n0O62zt8WLAPbea1RM1kLlrQhTIzZMVDcKtE8N3gXKDYo93Of4LLV69146ZTIImAf4K5
BZeZ+mG5qevJf8V7hYIHlthuQf7XDJmyJbxfRVaubyn9FHclC3RsY+lqFWZpZg8bhWfr0Ejd4kdK
hisjguRKkIACnYPpTDcfR699BKJVvZYITgyDlx9D1V3202IOgeGaaOuJxBIJyqIs7vZe4yO15mxh
ppIXqzUOIWHbL8w7M5adazjGtR1XDBVI5VTUZ9SM+fe2ZlemiENuNJoNWz8ix/InEtPsDvfugLYw
NUuxRwUe3Q3sT0lIaS9pzdJ6/GqiD//WwNc82gyjfFWcjtdlXVgPWWGp6r7NppFIHT/Vy7np6flr
n/Q9cadrZxH30xRDdLbUVvYwNlYP2jQtGFUWYwVhpHYhHHU1vdzb0xkJZ5+qmhZx7lun25kDX80+
HtKZ/dGfuuqiUrM5YjqelOeDp9rsD7Y18K8TLDw/m3RtREiqWU1WQyaX7M2rEUucYVLT0Y2mr0HE
xRT5hxmt3LuiHeBVS2NikFMMvh6pBAnZguoFScNgFG9TN0ePEdX9L8KfNmh1mSfFRkANuMd+Y73g
AUHdUWIJemnTmYO8G6R/1hZTDrOKK6g8n9F0PtCfNMw1zsweybyNIWiSayvDvsD6GOSmWRSoSgBG
dlGENYY60nXvwKOpNm2cAFdZh+RulzLQ0oMwGDmeENRYT+bSpm+zh5o3LAqXKheXY9eGreFFd1Wm
0BbVU06RC9Wa5IfaKp2vojQR74zY9u56IYc1bL1oxHLpOSiYGteoH83U7X4gNVvFYXaX7izBGrzu
vLiNLllSqtjnXUllWgirupfe4D0wWbF+8azWFgeNkOB9lOn8phPoJkCWTH3pV5E/9MvEc5pYD68N
5PpMvzm1Fx2mK72X5LwPIb/LeFSr35zPIosQxACe/urzNH5Zmjj7UQ6L9a2k6f01tnOZQsey5gLT
KsUSxOiyAZNskjqCHh3896KAnZF5GYHhlnqFkHe95gytfWuG9EhxzWkID0fJjDg/GC1S0vZxN7hf
hswWMxt4IW1QwCx77po8ffSj3L+DQAR7maJoFRvUNdeB5whMLnOqaAIW9rtXSgkaEBO9ZcAIV94j
FqvozUkALQ6932Zqt6CK8FF8DculWp2S6AtjO3cyoy3SvdIJAG2BtsPay9Jzb7cO1GarGdeLvu7j
LoxGhursSHAyr3u9qm9xzt4WEKSZMp6IZuXgdQ1FDtHN3e+JVJjrtC0Hc6c7A+Y89fAXBEQYzTq0
hzYuAr0u4pmsOt78vBCI7qWrfLRml7yWFgWmyfujcAumvDax4OSVfz/k0WoHtO0JpUQkJZ+JYYpv
U2qt36JUjxJp+IY4MxthfFVZb7XhOoHIhCvzJ6Itx3CBegM9uit5qwIhLQ12sFiuvME41n3x/Bjp
sStL6v1YEbu9gzGaZvZ/iHqzXyB91zmfogOSURWfF7L370WVkHLh+3D3V5ae4DUgxvtdNCxLj9mC
CuDCzJQvgn5gwPJQdYIOdYCA39PCVhmGxKyu781FIhBAPdZjp4lYTtAkety3c7I0u86YpQq9FWt0
OBvj+KqtSUz7aexkdvATP+dLS3yH+gsp6oqQLo6znQQcTH/NMRDNflyF1GFZ48OnXFtyxBd+a6aX
pI/55c2kU+/OTvOi3Vl6LTBs1ajtbjH/QG+POBZ4GK1V/pJ5JfvDkqzRvFtmwKtDnFAu7yRPsdut
bO1UHBl8FQ+2aIQEHzKjh7R1qTBaBl8IJJ+a0mThE34vqpkp6ykOkId6WEi0aRkCcMM4hOEZ9ayC
jqx756a1YaBDa10aRMZek5GPqCKJBpf9jJbdzB4GmTkUzWCqaPImBNq7AifRrzpqlm91IbNbhT7d
2KSDoMjgsi7tad389iJNSwjCC2oIjkgdltlQN4NbGD+oA6chpHGpKEx1593KxmrlWaS89UcsJuOG
+BBtXGErs35NtrQ2mKZAqEl2R3wBRJysMKVGdYvNwJKo+a0xgXBnvEGIHIgvyp0z4z5h5EEe1srg
hWnDsB/HvoNgbkcHojc3ev9iEfEwnU28768r5/p8rsA4LrIugQm3NGgSWWPjNdIIzs4aHcoXagYO
kcLoax2sPdDGmZe2HfILP6njx3L0oZ0Q2Jsop6rcu3fKGlksh1B82xZoigPNU/6OVl3fbu0fohyj
wBkmRN3f4ZiMfuYNWHKorZm+Q81egWCEgSovfkLCWhA3yeKi1CoAMcqMnNv9Fi/4swB2IxfWbJLH
RFUD/bDhty/4x50CuK0qfsay7dBDRDngku8DyKNOr5pHWaMFYKdFiaFsEo+DtGdS+Y6vePnhL86q
qe4tVCEToK2NHodiEsW0Kh5UiqshhI9y3myvc+85mXrrUEcxjDdLt9sbQ9xR+HeN1YTb7rwczAzI
Z5/NA4C27a1IJBOvvN3UqMsumdv5hnqm6p3zGG572SckFLREvLXiptecped5XVsXHkgJUazEy9PY
13Mjb3tsgb+6yFhvndQrhmBCYjGeq3r10iuvSSsJPB8P7vU6OEXzRIcgnoQPLAoJ1Bio852MeneY
GvlSVCuImqSuz376caZFQCOGQjGSWKbOmhbN+HeXwaU+hItf2WwMFiAZKtsYCB75T7p8Q1uqmbDh
Y1w6WA1OnqAeF2bG/t3tfBywhJmbsE+iG3BjmYosvo9W50Iutt8i+4EOVuYPBsVGwZi345mbT/Od
EMU2wiCKeV3DuCvyUZ79/fLHdu/t8oxtxYzvER3rHE9swcHaDYhWygDjFY1RgZB5PDfQCFp4O5tb
GAo/WG0VX3VzgSj47xeXxz7v/13dNAw4R5zmjnHk81ayobqCPg7yQmeE8g5wHyNMc4fXa18Mk01G
mLecVRW9tjnFCK8XmnvUGn4Q14q9EYJxl6MsCUFQvRO/7tMfxyRBkwgBSSr0USZEO7MTjoqGtCpj
wE7cajFSigIsMO9rp96deBYmL/qfOSXbs3AZg8yHQfCrktu//0eMR2WAc0JiVkEeUXLsOxmxkZTM
TNzn9FopAi+wxRiPOkqClD4Tt+w+r9DdUNsB/bfO8Pz3X3QcTvH/P8hnWZBqaprHg1iaSVUTPHfF
Pmx7byp1LSRyWKbcIJ3t+S2ixDgRDvHZYnQhBRx7y9kl+ePoEaB5qvMeLh5LoHnnIDWh7JXocQdj
vkBB5581Ff7t2nJOjH3488LKQW3sbOsQbts/evaLIzCLNA1mwMqYtnDT5WaBQ7tCI2Gh326HXeu1
7YNvF/Hh7w/5z0X28cpHt+zV+B9R30A2ksCH4QsgOm2+laoz9QWYFMT63693HFfBh+7YxNHYBinc
BNZuv+cfq6xf7Fqmiu2GyUjGZYy+lSO3qU9k7vy5dLgKEwJZNrgy+KePV+HSqeW3rGVrksOlvcnf
vFJeQsxPX1001yfWzWcPkcTtLRIMUpD4p4+XY6Bq5JeCldoNnGMDUHEIAvkdg408//ePj+1aGcwx
JfL3eLucGJOgoDaBzgmCmMJsWgYvbNxeVyfWxWdP0GMCu4H5HVfCcQAUvrGum1OOoqg12wuKJIxf
eJXTEDUpFugOHPlE5tmpKx7lJEla+7Yc2e6aREw/owWEzR+yDcLskvyOVMhTOVCfXlAhA+EOtyzo
o5NvclHR5gm3OMDfI2BP+vWScIsRq/9kf0FpMZ4IE/xs7TPriDwtSXgowbMfl0k6OhPFCxdcW7dF
YD34CJ3m9j+8OZ9kXQZBoFxiN/l4Fafu7HjxuIoVxeB42k8upoqkhXCOY1fsx4Ka5sRHvR2TH48O
9NUmGzXRbttntz3pf3zUJJ7EWbWtysjM5YxwOu+zMyTofnvA4UJ8AIZDbDWJHDN///cP4tNLWy4f
g8MDVfbRpWt/LKi+cT8D/cgfWxs6gK6HGf/1uddX20RmMeinf31RwqhYOiwbm1jIo6UaIVifB0ZX
gfhr4xmbUA4LkUfpLWtIvlHvINKcsCBGJ77+7WaOnjMhsPDdTFBgazuOpNJmWideyz7TR6P3YmL9
zqhXpD5nRNp4iHFon3i6n6zYrShkIIwlORD/2K0nf0DlV8CsIVDd2QRsHkZh/csh6dvcX04CLsSE
eUYTHq/YNfJWy0b3GxATgUlXutFZvwCnW2V2aIvIA2Sy1Jmy0LCeWLifbNwud7Zdns0bk/THhdvh
fXexmnJ/eTNftsPohij3bGT5ajyR0/TJQmUkoMU4EcJMyTI9OuLbwjDXyS5ZM5gAd6JDYzbbHQ7c
FFbpvkGv/JxL/9ToiU9u0N+C4RkeZDPD+XhIAs5p4pA1jzblC9wZHbokPC7RWWxgV/j7R/HJWvG3
HFpGbDDzhgFWH59lhvscOIkbjEgG2vkDgqaptU/FwP15FWK7iEsihMrnHDyeq2ZojxEeLVNZBEkC
t/mUI+xLMn2iHvvkKltkHn+xhRJEddQXjBhXysr2OWZdxKKNrGxkO8m/DT72GAhCvUAyNgcCcxa2
l/ePbXM2Ej3TaTCtEvVIeduRslPv6k4MyYl945PbYb+TRNkbbJFMrPp4IWgmFVc2AyTWiXzUtDS7
EOXiiaTePzenLY+SdE+CRFxP2UebooljY5orME7TsPNL9rB02ac9opBmxv6/x2rdLC//dskRzUuQ
MlMiMJxxbx/vC3p7dF0AEBh80UOfMXUTKWCxRuLwHy7ESEhE8bwu1t7HCzGknlkjBVWyZTW0RonX
HJplnnd/v8onT5AJLlRcBkcZ8y6Pbmes8bHWWctZpt0+xJ9D1JA792gsc3gbtP/Pf7/eJ8uC6znb
YEkOE+YcfLyr2jEjnW/jeAQStAANhzz07L77f30VInlAw2yLfcjwjuoRIPdcDA3FASybd08IBTkR
mAPO/n6V7bd+PBr5ftjHORmJ3Kby+XgvkZOQNrVlaVpMs0OoTSgLppnpK4Vre43hVIeqSzc/Tabj
E7NE/tzZGQ9BQb4xLJxgx9PQ8x4jhzHjiBmnXp/nmb2BW2imfhQCvvBamLTvd5QMTXFivXzy/jxy
qYnVZb817eNsbOZOZolJwGCgk0F8yWxVBn3TTCeq1m1tHz9ZpiXBqPKdkXt8dEbWzYyv3kOQ5Rde
dYbHMBog00fH2CsUQfrEl/bZeyT4Dzxue6LyGIUYLUZSoRmlP/Tm9Aw8D5dkmjtLGLumeUf3KO4d
22kPFkXu49+X0GePc6tfmfbhMZ7KOvoc3BT0OHZslPiIjO4k+Uv7mnzDE73iJx855zFFMuW5zd+P
jhbylxqLsHRUwk7uBj1Cgh/WTKooWtgWGsvpz/9+V5+9vq2lJYKWndI7zr1fiTapsethtSkTG52i
iuEKHWhTNFikVp0oAj69O1rurQjYqvKjxpuoKHSaRCYQqRIh6mc8L7xFX/tzcZ6XttE/rFhx/H9/
0W1aCZfbnugfGfGriW64WTG+LIxNgyrCU7WwadYEzTAq/MRH98nzpH5jDh3nDVXxcWNcTjm2V3Ju
8CgNuH3CdJ3b4hkzltvOWLaXyTzVXf0xzIOFwggRx9xKY0kdfvQFzqWfxA4MQeDz7ZX7VA/GzTQT
6eWnQ3UeeTA4Mm17aFcoaaSzsERBvLjwciWhdSfW7ydfiU8SiUd4Mo/APcY6kgnZJCOaaoQvXbxn
mi36utg81Xh8fs//uMz2Gv5RG2XOUGgjYgxNtK6zE3TjlnbFvEZlh6XlD7esZnFhTNBcXkF+bVMQ
BkSMucd4nMw4scF/sqi55a1B2DLfDXVUuteku0Wu4pZjxNycI37/3iM/uh3hXs91T8f790/2s0cM
Hs2Bwsu2Qbg/3rtyVmYrkJMYuLbVEoSGpcddyunEXX22kF2medMWoKYin/bjVZDtqmIeqdep6NL3
KnGSvY3OBuvltJyIUv7sAbqoxECVoWX/6H10aqRtyxSvoHZU/IxH1n5eR1/1h6Im1ypwcvS3h//w
DGm3toh0A1bj6J2RmIxQQFJ1dAwP30UdCkHomuTEjX36pjCWsNfhmKAY/fgM8TZFjcm4VMYDx6l3
IKpIjTuaLFzQf7+dz14WpyFHOlTAdnh8vFBH7ethbOVCYjAOAnX6zq21e9/gGv76Xy7FuAb6K06N
YxC87Od+8AXropmH5taLhgR6xEPWi7poyr79h4sxR5QGyABDco8WIZE2CfHUVPAa6uEwjgMDL1GM
7/RQlP9hRVAX8uzIYd+e5cdHiKZJOX0JeGJZdnlPnIX3xfG0d2J73P4vR9XSFpTsbgANh5J3dJWq
0M6Srqy7qkdHGYxoRy/Yj6enBEjj0Iw4fv79EwTsQ7LIbEkK36N6wgJei0sHAo1MrSrMVixyXcaA
MOY/JSde1p/3BsSnWBSctYAYx/c2UXgXPRrrzVGNyCdq72uvuySVzjk3ulSfuLFPruZtU6Ms1rtJ
43p0Y9NoCaaMQ6zbk3Au49IXj5mPKwMUcb0jpi86Uef++S2TYi0ZEUTpQjF9PHMjNRwE/KLG2A67
/tJstojSMqeHv7+uT6/CdEM+Y1AMrvRxFQqhnXkloQmFGymsSsfdFySdp1LOP3l2W/kF0UJTsoHB
H68Cio5DykNnX+lF30kZbWIJnL+Xqpyc72YbFb//9W2xBE2YK4AMetej27KcokvjhFaElDGahNL8
lVbuv5xNDU5IH8IQJzb0jRM9PhdNQeBEtWp6vNoiSbcnPwZ0V1UhIgxMagbv7MTX/Ofb2jBl2wXW
IE/wj72w1Q0uHO2j7yva8dpds+jGGCeSn/7+9P7c3bFYUCwzOJXdHaDk4+vySpQ+SD9y0jGGel/m
5fu6icw6Jzs1BeuPG2JICW24C3skTWbgHTXjpP12YjQwI8p2SV/KWjT7fEhO4eOfXWX7aB3FsWQx
E+Lj/RT0N5vlFtVQV6BRSTvr/5g7r+a4sTTB/pWJeh7UwJuN6Y7YBNIzyaQVxRcERVHw9sL/+j1g
Vc+ISS1ztE/b/dBdwZIu4a75zDnhhR4Z2ZnV98NZkYshaY8Biz0SKeuTYag/pcjcYpiajt9qkeQ2
1J1+7BPt0LUlVYKxcKjSoyWfOQaoZvX76TiWk9kmxsLMyqyfLl8yiPhWnyN4tIbZnqP1rzlFx2dO
cL+4mzpZBpn8PHEhClHf382YuP5ghgyitr2/pyOGqhkp8M9IPedN5buFiwl91pSwP2PPBIr6/Sh1
lIu6EeZTSzdyOZ+yo00mW6tCURdEFNlG0V6GDePMm/8hdjKPSosTcWMdNNHpvEGtIlzgwXwa2p0T
2hdZt1QL303N2Jumx88/stM5keC0rJoQ4Tm5cHz7YC0FETOa1URZF2/mF7gqvtv2WbeXILsvA90P
l5+Pd/pRn453souviwJ7mDFXBYZ+v4B8ZN+wvLB+DY1/5kP45VCogNCjkIVmN/r+2ZHqDgAPj3Ar
aa5iLEeaY73wmlw62M8Vipy+jm/X9dNg889/OpkFo2LZ4PFoR0XkdRHmNNBOnZaeuXu/GGWOidNj
N8f1Pkh6DNP3rani7tEA2dM1kflrCC6/uyfkWjiOGKgxdGrwzdP8VtsqIaX+ICCpQTHWPXl38mmT
tfr8Tfh4LcQLaLsgE0MYje3M+ztGi8MUGybdkH5UlpzMRbik5vF3p/a3qMRPo5w8F048gAeGDhIC
RcwL4Fxf5UT5+vmVfHzRCLHAf7Vhx/AJmSd7siGVGjWY4LUVojO/KwPQiJQu4BleYZ2TQSnzWvTz
jMQOhsEIe5CJwcOhnqyKPSAGfezIkGWTPe6cQKYZnrVaXMB4z47oVkOX7Vy5hzCrukMUq1tQvOlv
Tr6cWVmRsRDKRCNl9fSUnFVtLrLQenQiWg4qWI7uYBKN//y2fnhB5kF0DndvO88PtzWDLQOrOPia
jFXmLLVKM3Z5ro/O+vNh3oKnP91Ram74D/eSXbxJtvM0DyRPhlpbsYT+Uu0Vj7o/5QLmWntptIGx
Djla0hM1GLQw0vnUJyhHaCtug60TgMaS8X//3ncxlwDNn53Kzse2kX+ezpC5nfdlOfSLiWLki3pI
YCIJrTkT5zi5uX+Nwo6eHJHKGKdJIs23oiRnI0/SnO420+xMr00l5cwU/KtR2LhxEGM3ojNpvf/G
s6ztSGqEkBZyWDk0X4z7bKzLm8+f4Mn393YtfHa0ivOmsCM92WZHdq6C6ANFQTsEXcVweC/NKum9
iD66M/uB+Rd+/66w1yDHSm0mB2b5NOVFrwT9tjbAe1mpHe01g+aa7HJBqvLYV3iZVkk0ZeoNhLfo
ZYpgS58pBzqtzXy7Vqor2PQoCB3107SKroP2t0aeWxjXdy2NTKDBtPXkJxuQzBujqJ/aqH9qFfRA
un+bG+3jQGJ9ZEdbNckW7v65GMwvHjFFmKyw6hz2pUjy/SOulFENR3pa6fc2pW3CU7pg/9vefv6I
z41yMutlXdtTsEBTXFU01kJTCm2ZgLr//U+Pa3HmYCa7IWaD99dS0z3r5ymvazsF4Up1BmlVqmCs
/h+uZQ6/MYXrH2uLHQQOKVQ3HmERx080X4tLqZPMMx/FL95UVm5OhW9hecs+uWOUcARll9G8nUQK
ZUdZGVq0mCgBm7qguZBLgBFqW5Y7rYu7+88v8FdDEzSQqeqaA/P6yStBB3eu9BkPSyPmdxgUo39G
uSBt6Sg3jhnAOqhspnmk8PhcyeHH14RKfI5xUEnYPUMieP8ApZ5MlVTHoEFsvTrESV5sQkecSx59
vD6bhCbpMNK2XODprBbKVWfKZTYu6P67kU3judPtO38ydx1wGHCwzcbS698rlOG7n9N+QAmI3s4h
45M9Bg1NPaf5fKTBFSbCo1PCHN+UihaZLvTaMvQUO2rhkvS+Jb1+/jhPjghvQxPgp1aGRJJmnh7n
KMcJHSdhaNukwlkb/HhZlGG1RKNE90RTnwtonJx+/h5P59ZytiP2NP8+P22loaarUeuA2vHnPgkF
sN6XNAj8FUXmMT2UVrnJCzvafH6RH9eQObtJmTfJDIKup9kkRNgx/degG2ElSW4iF5IHvb1ZBVPf
npllfjWUSXXLfCohf3xarQoDbkIMCb8GKGGvMnfLibz0nSjPVko8KeaZK/vwTVDESRU68YbZ/Uo+
8OR2DrRo2wYtHcYAIkSqQWeVCU6237x/c0k+Q8yZBd7O0zonLaW9z8Zc4NLeWXqKnrzGltJ4WZV2
Z0b6cD1vxf8Gw+B7YXqbf/7T6xFOYyiDPoIZOlbtFj5J5tL5k3ufX8+Hl55RNJO3D+c0RXine3rH
pyZvAtcFUzCzxXLswzj3UjM0vtM8Z4ONK2P9zHvx8cIIl0AY4BGxmvJ/318YwNIutiqaoZ1EGMsq
7GgW9c3pzHb39Oti28BXRVmATuiEb+zk66LVS0EnRUVQ6/syTiPAnCY7CHR6zNeOo91IqnVmF/hh
SOK681qHIpN0oXZaT5jiEhw0QeNQJGrFG0CjG65TNNJRAdp05djNjMIbm+XnT1A9OSnxNZvsBsl8
v33UJDfe38/BFCHdd0im1DUlBQvMGkvlEgCLh43ENZYkwRb7erEDZr8Yv3w+9mmi9sPYJ1tSdm+t
Wc1jl97TQ+7h+lh83x2fz4wy/y0/70ZPr/BkudOiWtHjeZRDtfyWuHevxvr54fac+fEkBvbhWk4+
uHTo205OGAXd9qJ1+2Wx1g6qdy4y9NZT9dnVzPPmTx92Y2ulE8aM03nsanle0fLLtHi5vwwXR+E9
sytbQFI8M5u8VZZ8NurJ95CJXFgQLcWiWgJ1cglHuKhvXNszvef1V+Hdg785M7co83P5bMz5g/np
SqkrTkclehuT8lMXOMHiAfrmFb7Xe4Ce2zOvybnhTiYWDeCEms7Dje63aSWvMTotxSq8jLb+Il23
Z7a3pxGKD+/LyQE20ekCpEFufo6hm/FffQGx0gUuduY+/mJe+fkDd05WNtuKhZ3Pr79tPLb+JoLA
W+LSNPIE2MW5FOa519M5mU5iW1INkFZ/XVZ6Bf3fs1aYxdz7yIu8HzRwM6HIix9n7+fpUnTylZ8m
x/ogg1BfMbB2q+7EQ3FZ7bRv/pH4Uj0uyufxLt9FV9rRuDvz2py7vSezS9AMkVnMzxFSpEcXP29N
t2FBdP2F5ZbLfBl4tmu75+p/PxxxT6/3ZL4Z1TxJxfy6ktJaRRvFu8vcafHqL0pub7FSF+dmntMN
2emAJxOPLqFkCsneLpQcxHnn0wlS1O2uS6yzz/LMjH26t3WwybL+MlTvfuNNWrzki90P9/bh80c3
f9CfzC+nhdqATeJUmkeZVpiVXLCrbu6e+/rODXIyqwxpDiQoZxD92l9XsFYe6CrZ+WdW8XOzyenG
nIhtqtfztUgb3e1d+q0WL9bB2p071P3y+ybPSBni3IRnqieTskjsLJfntwC/8VJh6tI8hwVPd519
5mIHvBZHYNnreq1fOOdm6F+9Fj+PfXIvwdaMqdEzduP1S/MhXYWrfjV6yUps1c25kPivvmuyCBqn
V1I+JH7erz4xDOyYIJxY1IDlkblDqO4Q1r22ee3F0/Xnr+Lpt8U2eS5DV0ns0zZAHeL7wcwmUv0w
1SdX0hptBYYJYLNSR+jbxunMcjDPCz+/9QxFoSr1AxxybIvz4/uhUls1B7VDyuXT9r4vnDynkkpL
zyxvp3dvHoWgjc4BhCZcotPvR9ERYKOahKrU0H58Bc/S2tVditR0VLOruMyye3qUlONv30WqgHRS
gQQeSIqfXFoBeaEWJRpIXJblEuQr05TeZNeQ8NNz7+LpcsMFcoZTSAq+nRBOA3qIfurJsaTRtfIu
d1xgGuIexhyoptootOQuVboGlmxmgcQliCykBQjG7JjGo/9gNHlTLGo4Ut22ykz1miKVCn1RHZX2
opRRMn1+Xz7ss0myypxtFUJNJPh4fU6eBn6OvLEspJGqlRilp9ahE7v1bAH1BoFCFsK00Q3xCnlq
91wDQHsJhBPYnkI6cFrFpWaea58/nRfnX4nfxOBsPxcGnWbPJFhQEZb7wcXekMAw1tQFnovsq9Ai
SAd92dm7sVTZEUXdcGay/PixaTw0qt6c+XsjP/j+bgCJlfqRfhO3buynipqQ+wbG0RVgz3P1rr8Y
SSUJaRLHIKrAyf/9SIGYbXqOOkHtm6ElId1TXjHGQEnJTr1+/pA/ftd0f6vOPCdTS4A+5mQsSx6y
AmKWa8HWWTb18J1JKzhzRv341lMsQfyCVAUBREM++azHqeuDouLFtiE0m8ug8KVbPZGp8nMauDZb
oMRgWX77wuaGVHqpiOeTCj3ZKBegbMgx4ZOfepDClSSiTVQ3o/f5KB9WUF5I2kDJFNrzs2KZObl/
5M+0eGo715dCfzGgYV3EWaAt0mDMdlE7FUsr9dOlKsf6gcKE9NXIRuXML/GLZ+hQpj3HvAgIE1k5
+R36Ts3DMe7gxqAKBa0EwBhP95lRPr6VuqxZpMXnjhcqGk8eYjJqidVQb+JGfZkfUl0omMsVc5u1
w+9m6eYWKwabA81UQBMFfn9B6iiLFMMt1PkpCnZxIU1bH9OL+/mz+ziX2NTx0A5BcoUOsrdH+9NB
kT5eellGW7hYZ3NPlmHppKCCNiSmpKWdGT3s2UF0W18Sfxd5/cfL8L+C1+L418Ip/vmf/PNLAThq
LkQ7+cd/XpWv+W1Tv742h+fyP+c/+l//6vs/+M9D9FIXovjRnP5b7/4Qf//f43vPzfO7f1jmTdSM
1+1rPd68ijZt3gbgN53/zf/pD//t9e1vuRvL13/88VK0eTP/bUFU5H/8/aPt93/8AdTlp6cw//1/
//DyOePPbV9e0+f8+4c/8fosmn/8ISnanxS/vfWqMl9QW8qr3r++/UjV/yRKz76A1mC2V2+tY3lR
N+E//jDNP2deCdkJuk35EudVQRTt24+0PwmNzb32c15//sm/Lv3dQ/rvh/ZveZsdiwj92T/+eNtP
/fcmiC5QagJkWumZKwnVK6eNCF1nhnUb6QBuU3/0YClGLgYJVAqTQ8EIKHC3FhiiVSzhLvBf2iN8
H4CLrVK5kgXtGshG7ykjhuBejkFHFT2OhWL0HzHeWzeJk0tenzgCFTbqlXoEe0ypl7HWJCB8I7BZ
lIOUmIkEAJRM19Wyqx3bm92ryIPRHIlKJ7KD3tBLhRpfxBXKaxCRlOjSCeo509B5Vt6DxZ/UaYWF
WF2odlmf+apOIoPzTaKAUWV9nAsnf1Ggbg5isHIuJQKuegn3mzlYduJ0m46xf9+3Vg8gX6/eNKyX
nd0W30UXm2yUO/rbgaqpIKuAJEnHKYthx8HluZeFZh/BYUvPFIFkT5KojeeBpMnyp1fx7+f98/M9
CVfNvzqt0mx5yKbT3v2hE0yZij7KiEV4+GjtfdGUgNFV2OF7W4mNO6fVpptxyuMvfm6oa182o6t+
GgwoaVFSP1CPmqwjAIMH0gztJkEoug6ocLiSg4x85Oe/KjeSOfDdu6jCjLHntD+/LG3kJycqMzbJ
07S96dHfkPN6IEqQnhTwWtl3iwKj8mjVXVEd1Fao+aUqwA6tVKwTPIayr+VlE8VhuxzmEolj46dp
R/YCciN8tlZE4VOW+plyGVqSmtzjQxEZws7AuFAlrbURkmNC2WqDVRQbGh716m7AxS3vgWvVuZeN
kWnjTjMFluoqCLt8Z7A1tLdjHPC2jYB3fa+kcNK4gLJZBGSdwL9+SX1LDAutrakIsSjwvh9bW6Bk
HcLiVkXtfsMBsryP+1D2l4XUT9ueFV6/lcm/KBtFD7E2DHoQT5sy6Ip7lLzOrT6N+NGGuJ6+RriB
XwNRdrdTrDZAZe1mvEimEIRBWm2yQfU9X8QwJ6ew4vuhOyS8pjK2/1YoFcjQsaqdL7Wey1tKogKi
iL2mH5vSb5+x7MhbgAHyK/KYQltklMb3lHxUtdi3Iq0PepdXj/A++03dGJO/pGTDvE8aO7iAZq6r
m8bKx2ucc/bN0FjSjdEU2eOUt/WjCdQOF4ZvbvJBC1+6QC1619KS6XEqM/1y1KJ0WYCMeJKdYcjX
YVgHOwkQxQVzi7lKwzS8DcOuvJ4mExCGCShxE+ZFc4WH0t8xi077qKzBPfdChcMfJKpnxVNK8F72
x0uqVdJVOyrxwdJEdpAjTbnMJp0GIYz0NBS0Vlbf6z3AaXDAw2XsQ0GVrRbKaWfm+1KWnIvYj3TD
CyUVf5IdT1+LvFRvULS3LeLc1tiTUR0OJHox2cuFU61tVHXjohozvBgxsG+T6XZXos/N3EHKywef
Jrh47fgZpcQ29cTDctDIRx8kONLmNcps8wv9lNqmVKV+31Kbs6BvxX7u66K/YqNiHy3coWIFC3cM
936jYylKqUm4DZXeXpZs6g9x77S3vSXkxybuJsmLcxHiluCktq6lQN0MVl1uLdHC4PVZFx8wV+QP
hRnVFhsFW32duthxvBlEi5MubENglI2IF31vy/EiABa5kkPbfx6KSt0VsRQnXgG5dg9GnErDRqlo
8Nb65qLW/eYm1/0BoXndBytHjMkmMvP8grUB2kjZW1m/dDrQfRtBBlTf5lAUM7QudnpRWUb9halt
9Jq6Lrbs6OIb2ZeVfd1N6tL2kR5uuM+sPo1mZ/iatd60PWRQVkhLe+44NxWJgh/DGLTasmzwH3jt
ZNTSlY8USXhN0FeHYtCCm6I1uj0Ec/Qf6jQES6x88Q+jlcHPgs7PDmOmYvQSQr3uamt8CqO2/AaH
QlnHIsxe2I+ry9zKFRajYQQUmyT+uisHDRScNNQvjWMl36h9C64VLKn6auQW7rJB1i5lmMdoyOS0
3HBK8q+a2C4OoirHq3I07VUFqOEiCOv4STEa8JyjU4JTQETU7Ezb7NatqZTfdHrg4F+G/RivjH5A
BExubqNXaXpHYyykb2QXxDZqLIaIKkjjXduVod2RxG/uJwqfVno9QULt8qDb131cbqj18u/opU97
1+58PEeh2VypkRDXTQFMZDT85llEsn2Rdob47vhKuWHO8yGxT7CWLVPaUxEvMduZQfZECwCFm22g
dta6R1mO5no+kHq60oTVxirjcimhEjcWos0LgMKl1SxQDEXHOSfnuKnV9luEDjaSAM3o7yOHyKub
KB2Q/ZJCLs+MCn9Xwo59NpVKvu/7pgHyX8nGBQx+f900Bk0bCTqaPgTq3CHDGN3KyIHSmgqQypUA
V0lMi7jMVjaH6pYnBOTYjHyEkaiHRLriwOffwEQQ+17OM68imnmEeFTcQQkeLjo1kK4x9SBk1uLM
3vuSb1Fo1bXfojx3Sm8wonA3WJO1IODkgFsOlYYdQdBugyCVrpiFRLOfJmq1vCEcgq9BreorgXS2
R+YQ6TsKVcoVaiGNzzJIjG2so7paCigilyXBuVXbB/2D0whtrQooNq7t98EBTkllenlvd1exnuQ7
qY7ieq0OYx14Qs+T28FAIYdEpDTWLXZZB7+UqW4zOQ249gqBkgQly4JBqmvDFaW22W3GFfsgZXVx
XyRRdl1pZbObwk617uqxsFgWiy5cI1+VLws18+/GqmI5KmsIlyM8iwvRhskljTvlFyME0Yj6s8/v
o8CvsRQpRbexml667sZEbFueMfslqxFfTL0ZeCdQbtvQT11/1qapSh1cIxLMbK8FBbkZogxba2Uo
2yFX85uGpAAjtullo/XiNu2oveNM3S5tI8UlLyFFeXUkKIkLVGyR4NYb9qrWpX7T+nl4DKdUWeV2
4OwUCwztXg41BGgNk68H4xUhmFJKFyBOxb7BtngDNoNdBuHMsPcQ0LSYLlqf47OolHwpQjle+ZYD
ICIc6EynDs2ILmOtSdcwqNtDLcX6UjLq6LKqi3xfUHB6gZJROdC1CpG3xxJxp4WKOe0TM/UPU5Uq
Ozr55bsWPYjuQbwJ7jAj9rPZCxWusPDk9Vo3LuAd9N+bQJqKi9Lozcir/HzW0Mq5scrSqT6WvaJs
c3zmmJ8SX1sKil6zbRlrOuj2fmj9nRjAM62Grhcb5Jw08DR+WeB286GrLqbcSe5q0Oory8SpNtqD
+lAXQbzXUrXY+BT6fJEsqZO3USdF3mTjRnGJlTqpG1VJdifrQtqCg8VR1ilT/MD/bQ+4iIoVQFFF
drMsbr/gGe32kR0UW+JSPqZurWVBHmD/sFpIRXoYCku/VTMj2vkokfYJ5Bxc21TIGC59VNHe7MS4
tNglbcfM0NehmUxbaIzUnShqP+FrlpS7pJTLJ18OOFFhFrS3EtBO+uPoFXThqhY7VoxhU6YO3OG6
CqcdIOkSz6Y8aDddOvg4XUpj2YP8W0WlERwLddI23FZKHJ2G1aCqTf1Y8tstG8BeoTe2ponkQATW
RcTqiuZ1ktZSRL0b5T/OWguNYCWLrLvkV09vy1YfhhUZvekHgQqYx5pS3XKaL1ZARvWLukqiA46R
9ikJhHbRZGl+pbNCXxYd++OFVIqOAaDwrNVe7b5TAFAS6Q5nPc3Y71IDD8DSTxCDA01x9viwh5UT
UfjkdTl1gK4e6fnSR4h3xUE6+KZg4XHh+BQrHHDSAaokm4nRrmomcrsQK45xES5MRK2PdDcURzVK
pJVPJxUMAz+Snwdf4UxnwEBvXd1kKqDK19qUiaj2k9agqfYrfZPrRbmNHK3eI6BLXpDvANft/GIn
mTr9tFLeqXfCFxD7lCHN5NlFkl/KBUtmU0/mk5H101cqojtzH+sa7jQ0dOyj0Rv8qMNWXKlhhrs2
blPESVr0YMZDcKHZYXmvD42804U8brrJ1LedzBy8tgKr3lpNIPaEz6et0Qkkd2rn0/oaFWgNhCl1
h6qQ/GU9FKG1B6wf1XzEw7huS3m4se3c+haL2IpXsdyn3zC7l1ftKCnLgq3Bk2B+eRnqwVqD7ir3
aSHJWJ2Kwl82SYfQqKmj8DnQ+ggGdmx1XxP00heAZbVV51h4agO7rb5i2Un2IAgLC6qvk2yHQtf3
smRL7Jgb/Sqts6rypjxtL1M9xXplBH7hJr2ehZeTljpItLsERH4WwmU3i4BvFyHWoQ04SK9GumIe
wtFONuhR20sby4W8FDli9ovWqLNtpTnDLVX38RfVmJhdcOegPbGUZGuE1WumcfUNBWs3UdA6lz1A
u2BJ8CraYTprUCdm4tovK/LheTXdoiuXvokKu/bS8Uti7mabDtrOd3oZ3xH5mU1RoDW7RS4wLsQY
Rk+m3FZUpWIVW+ooX6+tWFP6O7skhq13cKHxWWQ1Ph1hxy/SWIkSMW7mvBQgxNlwJ5q1xzOsFZcY
HKuLmK2c7GWFYe/lPgrXrR4qqMJ7pX420nHA1meY3Za2v+aHL6z2OU57sRcw3b/mfLzKUuoIRm+o
bR5WTcOxiiPocFugPPARSNnZN1qX+x0q0JoyJiW7K3Ql/2FGTrPP+jq76UoFJWxKWOQ6VMJmb/c8
iqWkS1gsVclutv0INntdtobGbKCat4M1yhFSan14quRiWqO+woZjmX6wBdluF5exygbVC3zUAh7v
QJjvTba9Efx/FT0GwkQO9KIa2dLTELrriwq+fFerKYLQOhuwMUndU276+QtF6yHuY0Q9T7jHy7VS
OsWrVU75YySNxWWL/rBfBY5aXAG671cOf/rBN1l4iOiYQnMzfA67htI8xIokNpZKYlfXqgkqew2A
3N+A90FlOgor/6aFdXHUa0xLaL+y6zKKhu+aMpR38SDU+yah6deFx9hZLr95K9Z27Cg/Ilr7jjmH
QQDSWA1epNzSm3U6IoZSsRDx1pC4Wlp2rS0hYqs3sH8LpFx+ZNcuRhNjFcDe3XPEkS4hn6hr0Rrl
BikyTaRYn+1nfL4F+dxp1h6UnWhwRpHGPvhNrN9UaRWtTEkvjxhFEcOyh1MNTmlsnhcUc8NuJ2g+
YuoqjGnFsV660qu6ttG85satnTta50FEwxeXQcXw3WxMbc7YnUpQRtOjZYzkqrwlXxhrK7OqYlZd
a/DTFeUGwOon/gevaaNJ6M3CITwUCasq1e6OHHpqT7TNC6S43bFoiQeWcueg2yGdQASKpFUVJNW+
VSvludIr6XlQtfFBbUfrzozK4NJSAraGaEvGV8JTxpGJiNpWU4suZDiiDE2B/SEAJn1D6bZ+4/dh
ui/MTjrAiRiOCs090bLq26IHlNcYYLhGw9zLY2c/hmnMwU6VVOcwTMb0UHGs3yRVUR/bOrJeunCs
7ytRSM7SwXymeoWqELXW7MDfdE78xa6N5EtojtO+B0q+EY1QdmTKzMdaLVVE5Lrv32pqkTxSJVhu
yiZHSCBTD3BNZ6i0LcmCbo0stXW0NIKYUR52TI5A2/3LtqyqB4oHlHl50PNqQUyNzk3ifNH1QIdu
5PWGQ3yiqbJHU+p7YGKo5za2r0/XptXWBzaE3TfyhEDp47w1rwPWTRaZId9qo8VXytb/0cin7Evq
FPJqBA+xsoKoXuUISG4xZraWl4YTB5UwqKsVraqmQSNGMuxLXRQkQcaeHRguW+0qMbVgxcMpL/rG
4jUZpUrWECEQwtn5MTsLHB6jhW8ycJpsVcyy5iVgpF7yGqavb8Aa+0OkdtGVIgmObJGVSMlCMapM
8yKpqaRLPBnoNoNCSfZB3BXJorLS5KjW9rBt+54tlULRtXYlqTlvqi16Zx+SaB5vSj+VYq+Vmrh8
DSpnim6azgwMXNfsaoplCq5t3KowRdR9ZkDHPba0GY9X+On9OnN7XTH9DRTnoHiBlUsfvB5RWIvS
0hg2eHmlgxEqyqOVCs4si38v1LKYs+DlcqqU2l87Q1l+qXwdI/u/p2ZgIU9S2+VIcvdgZZV1TCRJ
h0wZQab896w2Wj+jq2IpFFIjHfbuYy1iVktOK7em3opboSmqm/tS/VdI9rcSJf/X9Me7lMmn6ZT/
DxMlpM/+41+5iA9pkv/9Iwif80g0z++SK/yZvxIllv7nG3lD17W5kJ+q+n/lSUz5TzJ0OANIlcxl
8CpZr7/TJJr9J50GwP4MYvM0Ov5XkkR1/tQow6YhDljXXz/612/2P8iSAIc9yfdSd08oBJoatccU
eCuncIG2DGSBmdlfKnkfX0ia/ToCjfHkqacnP0TPavSQT+Nw5xcdQcsu/JrgxlnZneHK6qguKcEo
DoU5ZCkddKaxknIaFYiItAmBAl8GxdnatXNseS15J9+kcz2RqfQICU90VHfrRiXzt1TULdScWqFn
vRiUeNTfDaMe9tPQCulLySIcfCnjJnvsGqs7NLr1zWqV9jrNMxmPAvbOWfmW9ZlrsmcKWtPZVqbj
MSsSAJWlwL4O9VEylUUxyHl56IuA8+2iL2pnkTY2gTzHjuxpE+GCbwtIfOyv211pG91C1JxLIeih
hKwoKGik6GhNg+wZvugWgIsuM4lLR3+5Dzms8FEWXovMFYTCENU7ZOAXAk14upgChWkQNZZHuMNc
Y9NlZuIYHWJRVsI25tAsV2LV0dtioCXzCQhIDhvJZecbxYPAOJSPqieIwrtKECO66fSROsBJyy4U
M2pcoCHDss4cT+DhMa+yhtCEnCk/Wmk8xJnob4Mqu6zZkgSXZdazckOcqB9qXCKG3sQHNrCESs0J
zezWtxPGHeUwvFITNQoXehpmr3CMoWtVVVL2q1oNHbxyYROqXmZi6XFDYTxIbAAEuC8Eoq4m95M7
AKjA6NLbKyKQY/8wYkm7bR2t2ddh/1CRnE4WZqvT7lESS2hlvdwb3LajHJfbtpqQKJbHAofAclQq
1UvJrXhBba6UTjwjPeHApQh5bdBvbKq0CoB1bOs10rMmRmkFPJv8+FVOoNtAUVD05qLklel2fWOE
x8AOQnkhJVrfb8swHe+pZFJMb4zKS2FYG7ZAuyLoJ3DDQaCD9J/S0l9i7E7hSGCUXhBcwEAR2/0B
vda2bggeL0KdHOF1moVTSCxciTKPMoS+Xhlpb0FHjjW2ZbokL/AqUSsYpwZQ6ik02KpZ0VpIwbbF
m/7ksJq6USg6t6tbmlEnA1eRocXuoMvT7ZAaWb2Qhp5Qb9reKf5kXcVtFyQLJo3i+1Ca0UoAsqH7
PtevNHuguyHPXaU09/0UtF5T2gg69aFa1NH4FHXZj1yL1qVS7IKyuZim2MsS5xu1OsMqmWOVfu1c
WErkPyDU9Rfog8sVPRN9vzDwvwm+o6iMPNJbfrMuukHKXlU+phXv9Djs2iSm+Geaa3+gla3CJM9J
80yAIqyhbQ/TUKIeDJl6kl3RVcMRhD45PAktITFmdKcTKqGCoEigyx6ZALHDjZXd5LVl3QadfAEX
iliYX0rjrq27vR/08b7QclEtCrTCAPhak4MHllYOFn3BAjkKrUpXHELZXkd0L7sRK2m6HuKpfpYr
iTQGcQpBia0YNHWpY5HYsc4m10TbUNsKUZcH9teRuuAonR/VtmpneC04+nUDQ+BbFyhBsrLqfoBO
aRWW4ZJAcfVAt1eIRIMf5DJM5rmRXqCMVNfUJ+a1NAahRsFL+sPp9fgxddqW0HoUdki+WyXHggBk
g4RxN3IMT+tNXZn5UqKW7MpPkuGSV9a5SOjT3BGPEmtZqNo6iwKqFxW7l9wCOVayxDteb0kWOfIm
qW1cwl1wT39dGiytJGjoSB7SeE1+jM2MXldav0IA6DDZUV+0UDNQZX5ZS27a989NWiI7QxC04lby
Ys1JraIjLDUNRbeXSo43+DIVEk89iTeC9qky7dj9ZZexpZeP/4e982iOG0nT8F/Z2Ds64BLmCqAM
i1UsWonkBSHKAAmb8ObX71PqnhmJ3duKvs9FMTEtEawCkJnfazmMTsalaZnczrSNaAto9xCjj5YH
egqS/Kg5sUfrUJeUoU/97FNim+dCiYzkPm/vZA2tQ+ns7VzfemZFbQ+ddMejL6bQ1se82yeL4jxE
qA292tj1Bd3kOomLtC4ksYcBK+vpynBoyOmESRumGI7p6rbXdMeehZ82tJ5lRdmFC31maAVM1Dt7
5jTnLtdK3KGdrF7GPEuf1gHxQgCE+QKEcEdJLY2DKRLAslVPPNdeMBK8hiiBHhbDvnNaYyFmP21O
sS++Zkv+xXQnwTyrUbuWpbF+U2QEJgZ+Us0sDWUNyG2SlC3CqbGgfzz7nk3JO8iqcImOs+dTo6vy
saLRvQ1sr9xYmt4clUHmQbii2ApWqilxhwzm+qlWLUlp5YW5GiKh6Ifu24pNVpYdYzHx1aZslg2W
JRSNOY2Xqm1pV9PgqC8RMqsTFfHKPEGVRBB307E2rZM+q/u4N1YKOkHaWVMlSRwfm4q2QoaL0syD
yvG3sVbtilX4YWNqVKpJmYPYSWN4XY2xeuylp13J3qzOa2PWWphBVC+B00rA8ovfcQ2dtnrEl89U
yNzAOulXVNrcacZKJbVu5RajctNlh5SN69PSIzVlFGfC3lECszyYmSTZCsckU6tpDp9Hl1d1azc+
Qg/PafQP6+DJAz2v1WYRGWeL0bCaQ9/LG18ItpK1I4+FsqvwEp11nGWSbawpPc40W/jwUCmisUxU
WkB/V/+Su5zcQ2zUhrft4DtvnWWw7E1Mee2JScPpr3Wjm+kmnNWRerbxxU3y1jwy9N8YbZ7ddlRp
ZgM+jayoPleZHsmRsJQwTnPKk82q6R8p2aWJ2zH8I4UzJHeQYGPlG2um2RikIdnlQHAHs7P8R2uY
Z8q/iXtjPyyqbcbmWKlxlscmte5lbHoD+VslhtWkK/3blJq9ZCtjDqhksgPhJUZPGisWtswMIMHb
PpR2F8O5qDitI+mXfI7ctNs8IvHIUrt+dpBT9kh9+tDQ0yp5TPrFpQVuvIsznV4w0+rd5crGIjhE
3EGcl+uyqPqDrUg3C0E+6nbr00r4iQA8/aSGmZg6wKMpvknR77WhdDJSPan69OleplggDSbTh2PP
WnnBYECip+3cOh3FwTAc3xCdVDm+Tu2DLGsPONov9lqnm1uHI8kMdlGNdJGL2jmPJi+tZ+VUgWXJ
calr79BlCldXPX5sIee3ilgjbWEdpc6Hmoo4wpRqBzNPWpQT8BEUmcp4UZxs4FZB+lBHFyfh4lDq
F+Gqve2M+FjVJol+tYiv49Ict1rsaWlUeUM+76hj0PSIsl7oy7mkajCNJZ2A4yxoXWvadb1yvFoe
qOk1NSivZt8P4E+CIh6SXIuvhbQd6r0t80bqrXuKl3GiFHFJiICFfDdvdDbPN5rg2421Ft1JLxvM
KU4HGqCyu3QugS08Z0kOtmVfi9wAGCI4LRis0j4tlkh3/qA9tLMuk2h0ZXeQWj1vsqx9MhOq5Dm3
pp/XdNnreYkSb+66D5QBkvczZp71NlCjuh+82vjGjVX7pMicnQ/1xZAx42OrZOVx6o4/9sqlOEqz
/NcGgH7cpnMnD8k4edMTK7c3HPo0Ng8YnTHZlZP3lLIz0y6pK2qkszyZ3pDHyCcLh8rrtE5jiHOz
30FqioTWOku78tG7f0phqsNeX2jQu4hqPq91RXEimSPfhMW5ZXNJvMu1ASHWkiDM3qEPWorjYBHk
FmRNQkepP2XFM1qs8kthueNyGNfMLnYVxmX/ytMUPspYM5pIAff1wNtD/gifNfrB4pb8Pc8shyqk
h7ojz6+YneTkYaUVp1TYA2WveSWtfZsl1QYWb57CpYIPv7EhN5FMLyxXQeoQ6xVPXtdH/L3RApBW
LBquUVZfKxZGg8M2Hb9oXgqzocbZ781lh8ZOhX3Z+CE6mnqkdH3KItObnbdsLMfbgmo/e0spLZfc
JLxi+NmTXLbrAyoFoV7bwuVADZh3xUIwwUv4jRo+rXRHG/tBJgtc5ypruogzLdQBRAIX4Kq5qGLm
L7mbojMvGp9z5wJe8dhT9MdJcnCF2qimYN9d5uVUNrbdPbKNlDS66Ukbb2C8Hritbk03PGWGm5kW
17kNhkUu8yZu++5Lk+r+sJ0mdfYntXOttHzS26V7dqBXC4Dw1PsozJGFPaPelzJnvWvPyq3z6xh6
/a2s4HuD0e/tFxKDqn6TTmMitnlJjfGWkNE8LNv2tq3pkl6o8PwkC+ahkBPwHcAs7Nzi9P2mA+ov
onEQsMgW2FYXZCI2OWj62ig2UNw5NEGtpLbV2buIptK59TudWmkExzZBtrQ6ZhBUa2w5IeS7426b
KQN7pYSDPnttyu1tz5jovM4j8sAN5Z1UJ+qqtz/EWukQ+VEsXb6BASZxAUW6uKP2kq0tTRD5H2Wa
QIGMfeIEaSsvLypFi9/amFbGbe1nxhMHmLYlI2G8nJKSfF+NY3VDEXX9NgOpNQFlhPpH8L9L1d2Y
Vv5RJ9P4lv5ZUexkFlcc4qx6Wxm6NW7jTNTZSTCa+VdZnxns+51y9GffL1KMxbDIp0Imzn6sx/im
1TWZBC5am6cKq4jcLkk/3hWx0b+1ZEiHarXib13VjNvcWJzA9VO94mmZOccWrbLOBTnOajsbTZ3w
p6tIBE6T7AaaspnuxUSvaGKI1aIaWuhjFNd67yGZgwM/Df6CkEdjk6YIJ+3qOaAYh3HIGo3F3qDv
8ZINcg873g6g7h+B2dp7f40Hhx7bSe4t8t7X59qP9fhQMcpRtaB5RR2lZme3YSbMk0v48r2dj4ci
0XP4Aw41CAxm85aO2THhHbhg+angUBAs1NPMp8qPk8CAE9Qjo6vkx2zt5/Lgj1LLrzoc65x5U/xA
ebEmydHzfaaeqZ2tUnKkNjxareHNHrxiqZdobkyHEc+WSx00xuRMV3DS7rwHKlH9KV2Zym67JPOz
SCMBqz0MjFefk6qd6m2OMG/LMZedrJtU/+LbcU4x5aA513PmmZuMp5WTepFpdKEXJKfPnuawES73
Tss0NXgQNJSiAgdn0r4x3Qxl+VR2ty3Ef0D6Ww3f41TPrjUkR04g3pWvkUPcGlb6WiSzzZnhInVA
DAAAW1hxdqkoGBtA7rofqRAz5ynKzdI8wh3pnHLKekOBfHfQ/WU9S5v7kM7ypicJJPK1llvOcoCi
Kl7SGzoP7H5vQlstD5hv7W+pNZP6mDdkWOx9SpmR8TRuCjJF/xRDVuW3UeUkTnXr4W7w87AAnO4T
SmPnyn/TrKnUc9bVJn8dp1LBSvPenV2liXI/Sc2nxFSvaACNvY1uTUgl7fYhU/WD7nFrffGFSFL9
41S4vJMGystagdho7W0l+FF6cTcRBll6Bh88zpbzwHHvQXHSDjRXnGJV7oXnaRde6EOfs+1V4tCM
5Rtn1k9a1tz5nbpvTeMrZcBQhbob5lm5qbv5k5kiS7Dd/iqJ13vEvH6AzudTU1ZLREQ+9ZS8jaOo
b1uvviME9kW09oPUtfNU2OJYJ3EKhmZxmEnrczl3Z6CaayLVcDMZ6yd6mF7qtNAjD0J8WyrMc/NM
wWlais8kQplfCqNgKOhhTPs2gXzJN3WVHzVfgcn4ACcFFiW8HjLo0ceBEpmXB6ZfgpwZOjA6Yu9K
K9uXSj7qJcXj9cqhk6f964T8KDDgjzDGf2g7BiLRrcHiKPoD9BjJHgas9kpTjDl7PdNr+ECvLibx
5FdqbTaVWgZ+BdS2dvKUr+SmE3V6ZH++iRcELL619AGi67No/H26OvegOKfaqKhGczZeBtBRCNYt
aN1ALHUUr/leNXp3NWmjFcVmtsWac6111Y3FET7OMwfx0agF+eqETpEeJ0crT5XKdA4G9VkfIat7
p3+BBF63eSuHbd5In0rpmd9kVmfOWx3xISRJiWralIPnbPS+f/IX97Y1/PqsrORYM0ghMXGQy/lz
89T04ptZONaRhc07TCNTLihNc63RBn9jOPMNRy0zqF1azyiYDkR/6UCLv9K+LgIZr5/ITnqB3Eo3
U5Ff1VKTx65Obse53k2zeTP2i31vFc7E9LG0+NcG/0CVj6JDXKv2dsXe5CggKXeA1GXsUddm18gr
O1ue/ZToKMUvyO5P0bNzgEdGf79qE5VJ7m4uipvWEPOVk2b3tejciBky5uFr5LHWRGdtrMs9jxlR
13J8w1liQz8yBy6Sb7OGWY/KrICSLOb+yrUriJ/sAbkZuNGIzNDPx+Wts70rJ4k/IAl/hQw9lPgF
dla+nAETmktY8L3B4V1fldwvYyZ3ZcXEpwyxz7DZHdHLkBdQCiuEMx14zsb1LGZT7SdX7WSNY5Rt
iMeJ1TsszLJ74DJq4628Hpd5eu+2EJEFh1/sT2RQKeUSSlzqe6czWsBl81SZ03D2gNCCQaE7csp7
kcUvA8oNvAXlN04b4AJ6/LUAhcl9mqpLDqaxhLZUSrINDf5d57XVoaaMmdNIkbYXJdKAWMqlfbZL
LfGcLDpSmyY796n3asXNdW2I19odp41LbNXlXDSEEEVT4FXWS6eVbYjY8cZDXRssRndMnLx/9RFT
bGxbXjWFfdD7xqPsNu/9c5m46F4Zt814Q/NWqu27ISnEHmAfZLQSTlJ9tiqzKb60vjHt1jT3j5Io
5geKR4jTVKl516ae9eis2XpEpWmGrdI/+kxZm1QgcR6wFEXJomVpCD837aei6D7OgrsPKuZuXBS9
28Hsl/suRsJkqbjk9SSvjHIOaP9aj98oMQDG7zIOklUXpplipxnRQmaxUaKNm5PQK9NrF+LzKqka
Y+tmVBH0St7HmTzUef3oleud5VqP8J6E3A6Nez225bLPlmFfcCA1bbKLeudUIckP0XPHyIrlGAg6
rbdORogas8OjkfdNCMxE8rs0jeuGQ8reK9UGCPKaF9cJcp931lqbjy1Nl1d5J0s0s8nK5JJRWa9c
5AVy3Vtlf1F5F2GZy/OQ6U9L4+z1Til6PZz4Ok9V81WDSt8nAw1u6NOnyGvtI+m9VMik8xXiiKvJ
nQ9dWcYPiRqWI73yRhu5uXWVOAyQsZV3z0pU+r5ZsxvTcvdZWuYnq5hoSDDHHGlX77zIpvhMdboI
YnIIEeQhtTWm9BHuR4/SRuXb6ZL8ns0XV0X32LqYRdLWPLRAmooeHYDxsvpoShfF/1C/JVryproq
mmIG+lLMfeQX07ecl6TO4dQo7qrLrbRZaVeGRqZJC3iDiZSfmpsjr9LQJdsioZh5mlw7YCj+kk3a
q7v0t0Vr7ATrCCGAxRcGHDZ4Td+ZTbnvvfR59mLkmctTgpAoBB5/gnN1XpI1sbY8e/zyXpdUoT/m
JwKl3lZvEl8msRKF6b7Gsvo48IV6hsHv3DTmbl7UlZ07V3Men8Z4/WrqI6kfzYSSc5KWW0UmLRBX
MGBl2A1kwumg5PYWyWC9beZFRqKu6iSCTosPA8vUB0sfnrNe9Buv8T64cfbCdPLNWmm1m+W6bcz+
hnPhEo6WANAZrJBA7ziqUgAbfuaD5xAPiJwrP7Xt+sm2WYCGDK64cfNtU9un0fIu1grDNj8VGRUg
qLQJNNsmXj9SJN4kHPrGSxdpObhdRDcWmUUzpSu4oGv/Are55ylFMKI8pgUTgfPRJ8dpM/co/lrN
3SSpXz8XXu2cfO7yF3wK3SdDE8/62k2dT0X0gnMHdKA7C4gnDYaRiKkIMs+/4cRVWXtUybF5Fdvt
XG7UxFcQouZrP8xNAoSRZdt6SabDmFRKBKvnrk+epS/I94sJ/fGUaI4cQkQcfsnGR8b4eQRUSPiO
xVrGXmDXdZ/dj2szi81gtEO2ZZKa0vuSZBNiU3r4mUVgT25ZOr7lYPYnfZiyr6aDsJn+dkPOT4JK
cJ0Vwa32XmN1h7xdpyIYjGkW+YlP56bntCHU/FAA0G5LoC3MM3lPq6MzLDyFeRWpRIoQsc7rUpbU
qswgrY7NRlqkga/MJawzHV27IOijyr3tRBsT+SNovW40T6AorLTPkmft1iBAjZT1LmqpMdv6UwzS
3LOtrfoB51y8NRLtC8vNTbVeZEK9iDoPHQWI9IwnNEUIEGc2AIKfb7KxN78Ic0ojXh07wvtQPzdM
NvA+0xkJZUqQeVJ7wepTUW+VivM3T1ivtqT1JQKOpBUa8NK31NFXLTv2jM6mw7Bp1RNniouyI4sL
l2yacUUYFRDmmo+83MhRhZuv2wFUNNkqBG7Pas3zt0yr7DGAaJ4NKJDa2QxOEaKD+d0r+1/Zwv9+
Nz3+/8KFc/mzYuH7X/9dsyD833hkEI4jTPlu00SZ8Lu3U5j/1iiYzm8WyWL0mZBldjF5kjnwh5XT
wOVJaLZN3AXNQReb6D/xcjo/u39d9A90vnmI/rHOYfl7H0wse/AUvH4iMlANJtgmhZVvtUTqJJPM
i3E7IqHpr8bRG5sT2eMwG/kwg3ZfkN0qgpiy4B9mS31TgGFIjTQVoyIEmwiolHb5M+1IVKSvixen
ggn7DOKG7lzr53SNyspAYijyktnWIlH6AaHu+EFfGqhbiYEbQXprVlg+fDXBoOuNftf3Wvpcob0H
Tk+9HLcnESQzoAIdlyw+ysz3htGK4jpb69QM5q6dX8rSZx8259ZCnua7BDBSitQaWyE0B7N/b9TD
1qwzcRCpl8W7siGIO5wGta4HMjFQ9NhLZ+Qb8jBLrA8kjJKZkktpPfq0EF/PfZ66gU2hOv+bGd+F
W138BS8Z1oIAAm7dr2Vt2IEdL412cGsU3TjrUuthNPiQyNzyNaYKqv1F2oDB4/ODNZJb6whqQXAu
El9Bj9n7iiRQoEIfMsdm8/dVtR8HTZA8NpXltHfiwrkj1c2PYqGVUW+m7o3e6f1lppKcmAwquvf8
4OoXGSM/K2LYpgzn0pSDN9YQ1KHqFzfnD15zo1BJmU64dcsht24MzZmjupk8DkJzf6Acxdv+IBf6
CyvrX1yPYlSqbNDiYJm23rlDp5iB0Fwbrjd3rIIoEl9ikJCo7OvuM7rydvf31/vZjXr5fLxENLSR
3cq7jWn/5883KBJ+YDe9qEj4aLnGRopyIWMrQoD595dC2vTT3f1+KZYRFKGXirT3pa80+3UgfJYX
aUvmbSptrj8j+ljtXzhs/3QZlp9LErtOoiMB+u9T2OXU19maSBdVqOlx9lgvoCiepL//MOb3MI//
+Hhd2xSIpUDdLPuSPMsT8vM3l0+zPcl1AsCKUf/4G2cW1BgbyWRBDVhY2J4Gs9DFS2FrhrarXFN+
o3XUVJs4a2rOmlXaChsxtC1GVqE0n+fzPBVIRThU2PELsJukAABUDCAgcy7ZKGTpILjNAIqqfU67
5Vcf+3V58hNLG/cc8Z2P9gR8sln7gQcoZ5FsqXAmhBy5UNuVRrj2grMhvMpavjDKkosSpv66lFtH
ZDMCj3rUXLm1OCU9TJbGGtGPLWeTrDCVv8MUF9t3ldZcTrITKvAxiFHTl4hSaCa6duIB0CsU2sAm
HnRk3XgcaEqYpzrUS6pxDnmsQUkmueNCxVViScCPyxoFE5BBeWNgajFg4ukjoh0Vj0V8PdRzyZNY
liTBJrrRZ1soKIW4yxmnJaYABCP3RjTjWtzEEyrsJ6cEyQu9qs/EW4v4uNg0ZqeaXep1XXWt11X8
XJqthk9/rSUZ4EQWfF45WN0JlLyMSFiZZH+7VhgQPlCkmLV3Fmmq4yPhSirbexx35WnNATEDJGZl
Ad+nsByhrEXpZ2zhRxkC+1WNzXHN5yz/kMjFzu45nTdQnFabypt1qDQT/8Q8LG+iiCt+ld5r/PM4
OAQTNKXXpluu6NUBNnTpRStW3LclL4rTpCVkuaejEmOAm6pTX+KkyLMxyHr8EXuhLeTYro7ROSLw
ylbTnszWduYrzCP9ujdgvprtrBp33Nktg+NTl+KseRhXI50/FJmEeOoSb553U1kgtjE8bRnPRbNW
F3FZTLP6sz1Sa4NVzG77wNESo3rlXqRJsU/7CSF1hIF1ND+ZyeBqPSKiuWw+rwq91xRyP+Y8rDyf
dg4LMbuGHAdjXajPNeSRJXWFHIcdkts+DjBVbab11yKxrAv00nhTVF7EfIfWByOCM4jdrYe5BytY
PbFS8cn7dYuYIQbb1DTL3fT89sQdVWtabSFQB3OPCLd+WUyezGgdcpTWcBXVHOlT3RcBgp4YuCIf
INmyaVEYuKY27g9eT+XWBs3J6m9saAvc4bG3PHlLnBz1yi6YcCwhV1BMrfc3vdcxOMFAoK+BW7Wj
tJ07P8J+Bz0waIaZgmZZc76bq0WTgfQphUYrkuKhdRRFQEfLhuXY0iwxLvvUxKCdkRJW7aq88UGq
yC3fpi3lVYQ4mgivsIi4zpVTNkgQ3HVw9IOJMMwBq6Y2LKBHpzqZ+egn57EfWvGYprOpYYca9DE0
cr266UYBZFW5qs6jtoyTR5sEHDtMaOxsdx67DTYLY8iscj0tdqsKohVW30JDVa0Ot5jfvHC5zlA2
xACUa3VDfBq1muVMc7KPUTEuWIfsNWntXYJyzUyaQ2OZDSBrNFAEyoiOu66LNPfiid/JqYqN5BeB
Fsa7nQCJLZHLFvncHhsOFWCXk+QPezcLCSx/Hk8XZn/gHOg5eWzfXHQt+WZQrq+wC1wCCUynUnKH
MNR87S0sOLD1zdgfm1zoxq5BioMJq3cW/ybNGv9XsfDvNmAy9W2OspeSQfZFXN3v4jqrKk5S2eJO
TCdEev6slziCEJ1Yq/GrIP93uWBsWVzr0uj1fbvnKP5uy+JMCWUu3DTSqWjcWsWKNMabpsg2a/Fh
Eb68V2Bm/H9mcoNCQd/Usx+HLUDSL+LU3p1yLr8I6XfoYDzasEnlevehfeBy5CCVjEx7cZ09G07y
RvID8L6Mddc/em1s/6pM+c9PA4cBgxx1DnSIHt9nWUFaGrZm2+S4NBMm+4o1FgVuvvn7c8Gfr8JR
0aLqi9OOYFJ5d54aZ0umCkYxqqfR3iQqoWXA19dfnD7+4iqXgl+TCeNyMv2u4/7hyW5qTj9FKRcg
nl6/azvbhH3o3M9//1l+DvVzCcfihzOwEYTOw8n1fn5/rM6cZqz1WB2awt1QAWOHAvv51qejeTfR
90FIBB7T7xf97wT+v2gtfvj+/2QdeGrRwX9afkxY+v4v/khYEtZvl85qshVJSjQpduHJ+iNhSVz8
ATSiuTBk/BMmqH+P5Zql/4ZGhojyf2UpcZP/mMs1y/7tAsQBV/7xQ51/Mpj/vJA5DEeX5kOqnhgn
OHv/qfvdASzk/GluOMjpL2A63ZbCkOax1+f0V1lFP2MAf1zLuOSmc8h3SEb6+clcdHJNADatjVuB
SOaxI29x53tbK7eH3YB4/YHwakT6bfrP3rw/rsw1DaYzKgTeryLebDXlaEqKVpIGBIxq6UCVv8oW
f7dQ/3EViw/o8da55vv10RjrblE+V5naUd4MVYJQqmm1R2VruQyghYddPbs2GRcFumPc/h/luqDm
GpLzD4/gX4yjf3lTf/hF3u0YpT30FqdeayOF99Ch5Kni8ZT/w4zS3x8dvDAYX4CHnPcft6p06dha
YZGxk9RRI8RRox35F2vmxUDzw/z5ry/1P1fBlPPjcWAqYCU8pE6bKdSJscWud6KSfTeGYmfwp9GG
09YIzaANi7CPvDsiQcLyLQu7AwWiV79Kzn7/zbJ6A3Sgp+T+MvF77zYK216mKR4qCzWDwihjwn0q
CaiLRqHe//1N/Hm3uFRNQoz4IHq68AQv+7tzkG0hoiYNa91UpWFuqH85L25f/uIi1vcczf8MxN8v
w3EL15Du2oDT7jvoAv0X1uaMy+QtXo/A1pZ0xZeOyySw0zSudvY4pOlOSct+I3cFvb/pxJZ67RMK
rPAs6NANVz7s5swxesJHO3sQGFhYyzm/y8emSaB7yfk8i0JDRiWhZSUKcgTxAYZQA3Mt4EN33RZy
JrynqwtHAuA59d1gQZ0AiS1A6HU25gWC68L0TiX+l/IqI6oixOe+3Hipe1f64piZa4JCodElDoS8
wYbrJ7OxnSp3BJryBgwigAxO2I4NwMlsa32BWYg/d9R9dGgG2lllD5ZZKWaZqYGl9poG5EpTlf8h
bqiYOA+oYfzd4OMRgzoVyANMTWoZLuSVXsFhUsbLWvYxk1KhLh6mWKCrQHquffDI7UZ15HczCvCq
Q60PD3sReHlJtwVlTE3GbU7da+OXKBfFxQyVxE4XMtpkCErT2HqeiU6SkYXx4QqrVjnsk1VDpLUi
kSOJpfe+2PWsjDO2gIHejZ5Qt2Amm6DgtzHksCEsSDtJjg0Np4AOO8LkFN4X+pZn6yLIn73rBMu0
H/nuAuWAiwxPVz73xSeLXJsBX9K4LttKwpuHxOiiVVRtU23Kqau0UMWJgQXTlDFZXIt321RdddtP
lnvXGrnzJnhF6rAo+uLeH1PSbKbU79ES5JYigX1BbxlZ2tJ9S2erReYuJKIcWKOyDJSdTo85QA5y
AWeCraSpD1cUUpzWQB5gFp8dD3lcMBlj80IgBJLlLjXTxzLRsBqwE9ifNcKjbhK71PC6m0XC5KNS
WGeFLagI+j4pXmyfIHPEs7OWkGniqW+5A1/UAKZ9ThLV3ZLKsDakziFnQ1E+jGfGzerjAupZI1VN
krO0wF0CpMveXUeeITLOqhtVSHLS+DCPffNl6pQk5iOe5hq4QsOxVTha+hH2Ksauo3c1Q5mcELna
RksujEJmGMyN16NkHcnnG51uvDMHq2iDSzbGjZVYswztUQ4PrZn3MkpMvXvyity/ageHQm0TvVIS
THgT2Xx0lNYSg34eanLUkYOVA4xb1qoYBLkaUozhRAyFOQ/62SSIZ0Wl6Gp7XStajMaDtNDn5Ib1
hdjiUSeho9RPGszxq6msxtjxmHnnqRnJq+n7furDwS30V8evYInQd1NLTRKZfe/HI+9lrOz6W03S
zKd+XWJJhyUMWcC3n50rbMFPPFLFlxTlWoG3ZCGkVk2LYJHRmuw+S0jhCTI7Nu471hAjsFduQ9ig
a3Kwm3fOKSYzqAg55vfPuLnLk+oXuDLJE0Oa3azGcM3bkv7e1KNQOLPoRlKLZw98OVSI7QiOMx1S
qbISB5u9tvBUGLww2/NyByRgNDkxOpVVbuzcxVOxtBNGI9xFw/ecyCaNjHXJSaNMVf1qTcJlFTDE
eDsbqT1Hhec1X3Vdw1eJiRT1FjEb81EwVIujzBusZ1iA5LJ1pbuC+jeJb28mRjt90zixsBFKCIQh
muJFuCORCpG8HOql26elQtpu1p3wDnGHWgXeoGnB+JxZt3f2CpByNGBzP/hrOZgQ5HJ8SDtbT3dQ
d3oKYDziF2kMSxQbKtza9cTsM96uWmqagbEYBQkPVXcWCbaxDV49ZAllHLccF1VHu49JPDkJrsvS
gBG1iKH2du2qBu0u5vYogYvvwpW1j6fZT/0H4coOyKno+evkful4KMnzYhlsHU0L6tKYx52Jsx6a
o7fiiXyCWpbBlJhpT3bigAWlbFZ2oM5VWEYxalZE6Q2qVFsvd91pk0tCN/Y5btBHErXoiOvSYkLw
qKSOPh+473o1+Z4jh8yMjo0gLTwiXQZORrjlxe1MLoEKlQtAtEnRxk/hWsHgRAapND6qhtrUro3B
FG1QEsixgp2xoiK9wDRksc1tvHQcb8DtCVJK8gykSWeaV1F9wbs3Ra8PPX4i6ZNqARfUINFDcXMU
ee21mzohDS6sCXMqNhBSZv/o5IiPicm1rY9ibmZ3b8/T7N8jEeEL06qqmbepqbdzOKYK4IH3S9Qh
b86whqT4xaSBwBxpm6Fm2AgETjQqIXxcoiyrmR94rXKu7IUwJLyA6wOSXDyiPj7VBzTQdk8kjllx
MiWIMRKD8kGo5lQIfoRZtNnR88bpGxyEW4BCZY0KgV0rOKiVqLAdch67O+DeTPETseygl+SzEQ0H
mP4x5XOel9x0nskhUctRS7WuZiXTlBFAYltHiPiUZVBS/b1t49x+/e+c2i+XJGCHo+r/TxRHdYkz
4/On6n/uv6rhrZCACr8HDP/r3/4xsDreb5bJ+naJZmXKpBr03wOra/6G5w6Kj1HWZTi9cDR/eN0N
/zfYv8sgCehgAYzxn/7FI7u/EULuEAZM7f33OfefjKsEw/40DwDOMMNd+JtL8jBmd3EBqX4AUej/
NbMFLdNG9MJzr7Oh1Zdt3TszOsz8/9g7j+XIsTRLv0rb7JEGLbYQLulOTQa5uUYV0PJCP31/qCyr
qczpmbHet9UuKyODdAfu/cU53ymyJz13silyTTnFxNHJbNxJh1w/ptRtcUbhV+vUGnlcnyTkHP5F
T4VSqM19jeAuST+YO2Odx2tpfDclAt6Q3pSBW9OYw3OFy09nzCwyIG/QyzJUNmlXHc2ZKygsnM59
TqvNy4C5tEPW0xuoYrHLmGi0nawtg8pZFOnntnTzS4VREbnFCATT99hgZwFkjyXeyzpzlMBpHBUC
1TQ/ObnUO4a6LgJyMDxKEnQr518kEP/9eAOnXGOxMP8H7aw85NCcZzTMtjleWy76OBQjuxR86In6
mXie+M6YAQ+U9r1uhqM+9Y8yLgqUb5psvC0rcLhM3ugNp6xf9cVfGun2+CI5NXYDIGNnJ5nek3sR
S9yKGpd/t2Nwn5ZXCJ39hPxnpFyAbtd2EfwofDQGcNW70VrjKZz6NfvQ5iqvUPHyJwMQr7OM6AFr
jWtbKGzD1bSawnoGX/iOOEm9VYStNnjZ3FoGJWbJ8TotgzntJeXSqyytEYqth7NljJSUlcyhbVBg
knaam8GI3+2Gwd6IZyCdy4twRvWDhXN2S7yC85lXMbJQYS25Gsz1QLGBKd/UUMos2W1hev1L03q5
Gxj4rWlJMBTbYSIU4xNtHmsMien4Oca6OvmTIzB+ajaw6l3bJjVuE2VV0mCppT6ihdSbdRcbreXc
Z45XK6zZ1tHar0rdGieTJksHQz0B5avJ6Ch9tvnyQckKp92ReSwurI56PTSbzvlxi4atGY25DruE
TJSbzBypWZrBYNXP3N6l7p8FdBS3nLdhvXCc8lxDZJqOFc7+NhjBPUyhwnvRh7Kf2W8VfYybO9Pa
Huzc2HrmToW7pABAYD4RNrlRiL3SuubFxKq4cSEllVGHfAkZFMPikpDgpV6DpJbDg9QSh1pRONOX
Vk4zimLgUqYfQyEYb6rea9+42JY2TEDYz3QoCVp6B3CLFSj5uB4HU0o9GOxJxSZrY/AIccCTWjjM
VeuhgczrRzGtAkxgpcQeVKIaitxSQNp4Gyy8eZFmL8g+rTlXXnvZJdAsrFl56dKRYXlaOtYLU3N0
qdgAhA+SqXL4xiHv8VoJntbUIYzXndsvr26rGHe/qg5+BbwVVnY3flLdj3cMOGbCzUYcRijdN3NO
WY9ewIWG7T0mDvFx6sufRXTdgEpsXfDOpzlswNFzsz01q0n7ZkGTKQo0ZkGexPKrH+mgg6lY3Zsm
9hby2rKW1wavzfyUDLl1NQ3BCnGpyPLGEmCVOwfzeUYptzgtOPMmPpYFv22o9T3IiqGfB+zCIPBa
ZNVKU4fUK56xU3CGbve0a8a+Ynae6XtmwaLZG1aQOfVcOJdOHTX4k44lbR4jzx6DakwZ7q92ORln
5GEqq05V/Sqp+j6qzrTXyKKRw4ZpFgCZaOMGbT+nTvZsIr+VeF8t7ZF1qdNc7SlJq0iNreFVtVdD
+nHv6V6A3G1Gck312eCa5dH1JzPBugodEupzyldAhnkcx584GsyL2ucW8vVBNxTOzRwNYzyj1cEk
oGArMkdcMzt3MPLs/yO2+FvoxHblbHHQmmawgiGf5e9qC72D1gNFc4pmj+8KoEKHlUbteUyHYc0u
SYbR1dYz8T6BEjprKw7R0GSjvPu3G/u/mOr9dSD0zx+DOBTcjTpM/r9HERspW4q1GKZoZQ+7tTl8
dARw/TnJB97zX1P3/zrh2v4WS9cNJD3EoWz3/Pb//9v9iqIVLbyNu4K8NO3kDtn4ZjWZfAZEYFJU
/KsE+S9+oW3e+79HT9tfRdwK0JxNqoP44++ZISzRPOwiaROh9U/LYDRnS0a5NvEte33janh1io3w
XOotuA6V/wUyq+mJ/qcm/LMm1P+fNaFfY0/7+A/yIf7j8NOtP3GNGvjj3+vC7c//WRdS4OFP1wyy
iZB7sbpiTPjnHkOz/uCEJZaFapGygsXtv6pC0/pje4BY2kEjU2F/UEv+syo09T+YGDPch5uEuJ6V
4n+nKkS885dHiWRlNsYbfom8c4s95d9jrOcBFXE5mhmtRIepKJ1NpnACmNpFU9eCw65q5BtHI5SV
1YrxKbkoDCDbtTETmX7uoZdmbGjW0JTD9AFTA7Nl4oxZKICOW0GNtzSL5nVy4qgfLZLHZxd4mm/p
ReseG7uYhlAfZ28mqIk5GTR+IburpeJoC+GJq79VWNVIAEdbzNEwFuiD7VwpXpC1VwIjqE7SV2WB
2CCy2TNOjt5DBSSTyHvx2NW9dnGS33Qeg0cf0qH1OE2Jza9n5UyMsFeVR1E0nAvCcib+QaxD6E9H
PQvbylNP7uJO3aXHzL3uS112Z5o3TtDR3aKBYMOd0dV7jyraxUu6iGIjA/CfNSqXUmsQ2TWl2m7x
cIwNBh5jZCgHq7Hd97mqQ9sU+S8RIyQiJJMWvrWxtyIwnywoB2Bi2LXAGUa5aWTtQ6dM/W+ZVKU4
FyafO2RfBfi/V6YeY82p6NyoHaWHcNzED3aTd3lKNhe680hrVXgmQO8TTKhsWN4nU3WYIvaOd2sk
uZUEbc+0BJ1NEV9Q2djvSle6hKwS+/UFeND5goJI6BLg2PbcW95chGCdnUMsMrwzgNkTSqNCJM+O
YtDdT041OyE5sfm1RFRxlbpUGfW648wMmhzeLEjcfmIWhTrgxs4b8a53g9hK/VR/0TtFPYLNQdWu
LfBeShtEfMCHP/TMn2DvUW6Y6TPYREBEvBeELCAs/wRhvonPqeoBk5Tl+oqoCFdhGTelEjkLhBf+
anXjouQUIj4+U+tuxYhA/m/j2DoOSGx5u9jsdHG2bTRsG6q1c0DQ29o5W5YlZl6bppbfZFmiwfxI
emREJj9a6wy6byxedizgZGfHBvHUJ2Er09Wx1/wznRGez7bNHLmEj3ODRp7R0GDZ4rH3OtxrYyUl
FY4JBx3YjWaUJ10ZJh32I7453rCsvAAEV59l7zBTB44yvcuYGyhYEc2ugYkVGo0bhPVHBakjcqJ0
cb/SbFRecf8thm8M2Xyv10K7G5hp9YGZ6WMSEi5fTDubP7yvEifHQ+ZkVIwGcAkjwk1orKc5trUX
q6XV8HPQmE+uLkzKcTYKDOGZRoAQLiFFQIlwQHqBZiAuAyVNXN950zxjnyTt4VstMi5bj4C1u5zE
mNd0LvQvKCHdTzUx/oyypuSDW/J7WU3Tr9LSpl+FqucP8EaMZb8heedAzsBl9vWYu6qva8J9EKNm
QOxwNEnxac1x6c/Ypku0HXDWggws5Qj+SlT3k72YBgOwVQ2c3vY7Y2heFdmvXwlBv8Req2mX83MC
6ffrhgwY+qGRFJyRmI8ebfeplw3iKbetzG9AXeZb75FYEumL0EDQuxOAI9PovBBWsSAbMumX5y7T
liTK3BzZNNFXi7lzsV1WoVS06rNYSu0zhoq4paTN6kgEyEDuQi8qV5LpMFXu2eJOf+kgf+GJl/Y2
8sUM/oJfj7rZFnlshUpS2TdOPQAHmPRWYVi45jQMnqtUGGha6PeWqjdnBbUfM9hOc9JAt7MigcKv
za+y1ivKAysl46Ffhpo1xDSnNYRcFjKUrQZiRWWGTh9kKwCTaxl31RcFCFXlMk3D/ey1xAjlq7Qf
dKdVf+ScU0fBtNKy0KZ3BnFM48u4wGMrE7IX6vKTw6cx05ILeAlY4ME9VeoKXoTc9HoJvMbDgoKP
UzmMwgD61c52U/slZ9QLAUqFs0/IlYQdbcTuo1Lk8OpKHCJsD1nIX3mwgNvbHVTK+5b0kSx0pGQz
pMWx9nuBpFAELU0Kjkhav+LULex8nm1P4V8Hp2B6LMXaXouQD/UscDyLwHrWUB6DPy7td2/CaYbK
OqUvY0LaO5C5FegioMYfgGgpGu7rZHDYatjz51BVxasNS2MASyucszA1cs7BJg5ffZJOt6PS2+3Z
qpwYY5F3m6hDNUadkuCfTGUe56FgUfjnvO7/Wo3+dfu73evbenmrZT2i39i5/rUahU9Eu+SmNd1i
Ju9KJU6O3NsOCrQ+jnT81CH8/Oq8ZOM/pcL/o2j5X9uH+K8y/f8QtPgkhnWD/EsZyB/4sww09D+4
TCyViTWqc7R59Ch/loG68YeGcHtDajnsk02Db/Kfw0HL5v9Cx7iVidgDEMH8qwy0tD90W2c2yKul
UbkhCflvoDB1Kr6/1oGkmCFk4W+h5tzyzP5eByLkAoQiiELRcD+YUdoV3k6bUaAWw8p9L4nuXLEO
g6fRwm5Q3KNVILac2pQVvliLc1ukzr4yq/dWXbmpPTCIa231wFwA0qxcwnqjY/HgF2GgqN5X8bBg
/wd94iiaExWTCQ5v7E6ECFBiZuAYpcoljMqSBQ9JNiH6aXlyq26/gPn43ZDCEVYDcDwzSyxoLcxv
6NW9Ilth8KYY492+QZ7pcFwntP6gTOLpMJbNG9jde6qXJBwRXYcilrdVsb5YkNPDTiTqjYOj/RAb
LJdVp99VU/eWak571+aZPHJrkwPv4ORfoIR7lvteWNAmahe9du38Hrj9ImtU62+L3cbBNdpHWO1E
VnjeRS9GfvxkeXP4lRtT++jrXIbSc8+TRqwamMRQMZGF6/jP2fAkw3nOWVty9iTJzjUrBDCT0BMu
slXhvtHtYOza7EUDkASCrqy/FzywuymbugOEHWfvjqyvGqBLEDqHYEGVHukImk5EOxB+UtjLE673
5RQj+T+WpTK4vj15R8UeqOLY+zcbCZT5YFLNz21ufntAcs69I2tA4J19WhvRHMTqfVgKIQIyHgPD
zPXdWClUrGve3iYVGGbk77VPTwqsa60NZMrd3WzgJ1Wc+r2pDRw4hNd4x6XF75FA0w9mrrxDug5H
ZmdEFynDiIk5nRim5fCC66KhWk3PxB1gyG6VqAH1UJvchtqKv3+ZkOazFXla4qy/ozzt3jUVnloa
t2i2p1acsftsJAaBK3lxx73a2x+43EMWtTi9lZu4YExUtGGeUwTMg7GzGnkzJTFLPvsmqa1TXJWv
UMF9nqICtDWV2wqOS3ueJStc02K8VibKFsFF8WkeUId5t2WVLihttPUgjBKjPPuc2wpiDVxnZMo8
6Wi9eONM+dJDt3R9z6nVU5ECL0gUMT41A4GSvCn7vDergE/93NFOhc6qBS3k8o10tx87BL/sdQMX
dcaBxtW9lay5vxCVk6tg6Ah6YgzxpjoQB6ROTOCTdukDVnL9jaaC4mcdabYslFsnqjXaNDIwsN+w
llQglKbZjOVDsky/ZKB77oteTjSFif095cvVK/toyOQexVQdVsRuhA0c+lDFoR7qOJhgQ6/ls1lr
3Oow8n/17EjvAGcwetJxSEz5pmIYkctNxjDv83VwMn8YRpiBVj/fwU+6caQ+PMKD0QkxUGoZeTL7
pQspmWf0hx4MeuF6BnvGRezxdxBj07qk+4xDAb9SYMXIKafYeUx7QEEAONQY3tiY9SfD+XDszcw+
tioUatT5+tLN+IUHxB8ggbwd1MYqxCCbY7lblftUl9hfx4yTJdFxdE9kB3Sp/WzzTq/b5g3C8d7L
S3GMRwfREQ48hLkPdq2NQSZYTKC0qcLZKp0tI4qjcouoSKWSRbkrvFMrWJn4dqxZ17oRygOYf0om
GEt3dZNcHZ233lLrwE1t5Zol3u+GLJgSEy2z+vzdYuh7WZnWLxwMFxXG4kE6yfb3jkjLXJEagVLy
wNJVW+QhDcPtWNpUfnBMD9BkCDQHj5v1oxJ6gEmuCXk6z5ozuoHyjwW0wE09K82EI4H1SYuhcG8Y
koYGw9Be5eYg7zc382gs+4HS2iT1kbDvyMwMj+zIxZEsATAd+ybIe0br8oP5r69PZZQn2m3plW/L
MhyTdX3KOfHjzjnNjbpB8oHujJE5OFxGS5CBicr6JSjnxN1kHf5gy0+bvh9/BD92eiMYfA6mfi1m
9y720hNiGHCfAy9jDSuKTXG7LApGDY7wYbR8ox/eylS57cdXRqdMWwmkypZ7k1y/r3qhCyT3CYs/
v9vsFXfQuSgGZxC2MM04jgJWKd8bqTeDfZq5lwWkFXzEHjhH0qbJvZMY6q1X18YNxSex4EW91IGh
Dz0MMLbj3lwXR2Q53hOJGN91OePwU61n0czTHgrLuAX3URxWkz7vF6sdz6MGUYkIQ4YoavKbh8s9
eFZGFJ7VNulVUdQyAhyU+fCcsFnw8iivZtYIcHGdIOQJWzumdhgSMzogmq/zUvUXPaHjYxg/Qans
CZzRWyhNNDdWuU+WzQc9te5DU7vxh8JK/cV2U+6fNnP6vdkRbs2QyEkvs6HlJ68S7WVlEEwenXGY
+8X4TOBvBLHMbIxJjPyBnPLQeBMXP2IhJ4KHaB24bTiPc5WLB8rqcmiron2aiNa6Lo7a3EKt4KAg
rJD0Zduu9nlTtjxu2z9j7PNTdxNyfs9GuOPhLwdpYG9Y7V+6IpcjJFTw9u54SpjXvtWDJFMJUtiB
qFLey6Ib7ruuWSMJyynvlfVrXWeHcTwQ+2BOhhLwiWRWwmG/qw33sYauFAi3/xRVDOquSqRfFvni
69iJjiSqtDun9rpIse3ycxwT78KD9V4zfwFUiBOEashSj21aFCkucfeB7aJzLVjTYgNa4YSpKe6D
5K0UOvq0hpwbAEsgXTrehUH1u472bGLX9jRlMwEkOWTHYYEpXFlz/VoSbRKAKoXO2cNZVabRAEKX
roJqf3JvZlqdSGm4xBqnU3bpMvX0t0kcNVW/3sRM5/aAnuEf2s1t5uFE6/NYDTghJts3vZjXjsFH
ZjXdoS9rehzP8nPGRUTAUActHykqubfKI+7AbNz5JHras9AlBhAtmReHGUrMw+ChkNEN9z7vnWSH
Ly/fD5ZMosbzsKIUVcoSeSpfkGqiTEXb4LNlcqN07AQ076bce10RpuqJaq27yJiut6U6DCfTuuD9
y2g6GT7hhXZ06xEM+HubjI/QxAFhOLu+B/knGTkmtriLNZFC90Y9p7E6DDWtVNGqLE8wmq3XgeaX
PNBlDzw5+3LhHzIRGKqTJErirpburb2wfsxyy4WWl/af2Sqm6yo1HIUTE8rIatwqwB1217NfeXUU
03o2sBTf2g3LZ1czZspfFXEIUOengk/xxov1Pkw3XG89OsRUjgsmbH3SiSTxRoyCLBL7UUAVJLHz
3JL6Q16b5veocvxMlF/I2PyeaQ6glWbn5NO183Ts4JuIcAr01D7ULg+p1TQPzrxC5lh+1XF8tAcj
oQYwIyjZAVuJk565v1hUvU5Ws+8s9cpcg1JujveqPRq8mVS67mImfjx4+yUhyq0UyUtmW9GybhyZ
driHBkmlBlMX6eFJW2BjCVBg05iO+3UdHtyGaDSrYPetRG31pZKGIRP1TCQuIzuote+l4r4PtTii
++Sbd+tn5Ge/3UWHsmeTLMPbStTd1WgyJEVSuVTjvAfeccKIguoqjtaqfsxYGG9yYFh6mo93+yGe
4vJnnAqbdTi4l3YYrJsmH9RoTezsLJWkvkqEiJzwZpilooHeiWhUiR1KIyeRFyVGSZuosM5i9Y1M
bSWYS0LbTJPpBuRgwY+UFoc6Nl+rFH2E1DjFVm/hGk1hOGr1vlxbtHnWclfMLRP14ohIKEK25ZGY
gYwrz5biwtTBOIxNqt01VZodcKbldzPM9SGerspk3eTS3g7HWO3ve8u8xtv6NINHtceEmvMgVdOe
9V/8gFmc3fzSAffOM0II1eHHSBSgXzPefpmAPYfxQT4Xu2XkQ94SeVkL1mW1jNuSdFbDZbJTEMpR
N5n24WyZkRRPyU+Wpg6BBGr2Wa3yOlckvrUO7844vqpVVj17WrOD2h3aFcmAVQI6jh8K/LYPU5X0
17yZr6XTftuV1kSG0f2DwNH4hpoCSc7HMuos+yfRamqtsfYCFUk4yGfnstQFEkOzaa2zpQsD8nP9
IwbIWMBzdXLp42c0HedUmJvoRH5m2dKfygElvdYs3Z4g5wvC7/jDy1xIif0EPiiozU4EAs9PVDAp
/GB0JM/W2KW70UW6baTbVtDRA2TSye0snR2hpawIuPfKw9KZB5i5F9tZp8dl6e5ttyFop2rvayt5
RG1Jakl/YQSFTiJOiQGDkhDHaTQp3kHJ6hP3W+IraDlPHVfwBVxMc+Q8Ss+JwSQIzoIdqqUKxiwr
bkDfWQevrVZk4xrnH0DZVwGINizN2v6oWqN/60zGtD16BYPIV6LC6MP7qG6XIGmsl7Ls9YDO52BO
xqFgsI96xIOwmuv7wuKtnjx4IsBpz2yInxGXK6fZXe71Iv20TcGGuXRzkmybjxERhhisH9fKP3pS
YYJmNpynNNdVaAyU0LLhLBJ4b82h5mZLy/mGoZjtt3lxRyTXrcDQhsbHOGjKx1gqfqmMRJeCE0/1
5oT/8M5i4P7RzyNDWZ2wbTbWVLLKptqOLQyl60iG7GQZT5bDA6xZnbtDlnruJFF1vtOS9dAAG2Oh
9TWk3dFw2vKMSD67mkBTI8JYB6bAA1213j165I+DuAS5g7Ty3QWycHBH1z4wjS7ocNi/txk0Ktdb
7wylfLa0yolGs2GZ4xDglBcnPDcvTPVQ3StjB+5qS4xK6ePOK7ioyKS+r0JWAS0zR7b9hNtlLom/
JYVyaT6j9yq2ZAVJ/aUrx16C7iKYrLpBJ9CGnWTu1jslb/ewtBCsViKXTSTekFILmlJSTyUidz25
I7gp9jFq1+GUUHP0VjVCh5uQMC1ldlh6lXw3NV1uSst+bp1qy3gtyk9Ra91Trth61K5p9dMxRz4R
mlHtnNnMw0UXcIyMkm2AQPRg6Ibg0IErUttVDvYm895g3AwfrCEZUaaw24EsHnO3YBNTI69hiIpG
2fXiXUKIIQBLtT5Ik0BkgjWlD02oOanuUu9EAa57RQT+iadS2bfgJAJraXD1EykETF16YygLrwli
kSaButjzGAxDqwCWHJ1HE2iTDx4juZ+y2njoDQSSYafM8KvGmTYKeQvfzNIFqNyHO2NsmzsacPem
rlTUDl7vnBF9LQE7hiLIXXDdSzZrfjtLKpC6XpmnN3FUrd2yQ/SdHt1UUZ9GV0svoiBmuyQx8pLp
acjovgdEDY00E7GLikwpx1/ItsebfvaWo6nW6pEc1Me0aPeN7f4mGdvduTEgYsp5TtZqNsl5rvRb
vQNOb42AFKIezhqfIGHoYcPE/9N0WsC+Oo5sKGLJAW5e9jAk6y9DLS/xNLRXtWjcyIBmQlK5gxuR
GObvVnToV7WM69+2TKIx8kpUdPazLMjKmD+RsqyBx6b2sZBGAUeOUMXQi8WbpgBT8RXB5ECnrd7a
eX70RCkjWMELgz40YuEsJue6kBUb6nn8pqeuoNx2Rh3GWXrxGCP7saUY6OoR3b4JYiIOMZY4DqiG
j81M38yygZsl1E+EYjW0/aI9U28yOjPX9KNvisdELG/K1N14QmiMiUbyd0fQDbG9nJTKWENVOgal
6AiYJWnj9bRASz+MTqa+uhs82zdnjcSETjHnYztt6baAHly0sKCuNIlBf14YWmwiIYIWhuLVGLTk
ULH34xPT1nPHs026dpLe5rE5P8AsNl7dQr3t2gahj2wE53K7sql2pWqHfVylkWLhRMONppNcvo48
hOtyBd5EntdcJffEGJYnFZwvpBkFhhqimpzyLGNzN/U/zGZEuGrzejJRiB8E0QlhRv63nRnKXm11
7XYpnatLGdpW+PqMfCatZxZPTYXsnzKNFQF1AqaWfPXxAFn7btWzaFjAFTAohK2oErzaafS8/xgx
+zZqlADGfRXMAM6jxdNoJGfpgwBI93llgSZIUXvf4KTcic7G9dwmQYahvlXRJqckpuEPMFLegmZ+
ZKMW38hZ6LsBT8gRKfi0a+hD3uxMIs821kMH3eNMsg5llGnd2SQYg9wpnhpL0i81KZOTZgJEaRUU
nrNjXIRNZpBOfvjFnqVKAMEyX9IiXW6JlEu39Bp9rzekN2R6TKqq2R0wWyEJnWpnR9AoX3A5fmCV
/BYLs7gkpcJF0F6q7Ru6ewX8gc3bNJcgFpF1OwjrpL3PRsw9RQ6h1TCT91kne0Y8KRow3/UUT3WI
OAFVI9pE7d6c6+PcwqMBRuL6aOgIcNXwT0utvfdgTy59f0sYyQVs5u3kUQkvahyZLbkQJlMWr1V0
jq1miOxyeOGRpndMrPuSLRDIQPUXjdmJxJNIOlbIaTPuCaitfzO+YBysPFYlzIMa1Nu3sPki0Brs
KgDwWE063Z84wV/JdD3hPX1QrYZ9mpn/ThIKPwbn1QuJJTgA1KoNbdImfHLJSXfNxA7w0wPGe5ZO
hZhebawv115HGhBkhYSUV8ahrSVvDZOUCcfJZgBiGV0r2RlaFA6nwvtNWMWO2Qh6wxXD1WATZ5DI
M068jra+Ga92T4IQZrzyZADaXl3rxiX10feyQQnaYXlcVq2Plnj5ZXZWEtJZ/NY6uasLVezTxilu
igVjmDK5+4nh8yHNqvY8s5eNxiY5Lc4yXBYJFckYEs4UMpLPUKLeHHsS3/oG+xTrs8Y8/CkGjrRd
oIZ2Bsn8SWuuEVfAnADFPVfJkmoEvACXo/ytNheQedcRREoCSIqLHXWzVS2kWat5x7g2a75ogxWA
HU6f3qrpypHTLZohL/2i1js5dgsEd5bJzODyQWujpRmT8tN2SXtA9sJa1R9q9KVA1WOXyIJlBfES
E0AzBynMrr0wLIWuYBIW2dvAzr/t3jOvNUTA/CTcLBsiApndN200JDE0zDK/Zq8DzNTqXfrZZ9VM
8EU8BaOiJQvjap2ePq96sAbIi4HEYjP8B4bde1VZGWtsI4kxcxXjwWLzS5mU3HBkMGZj2X2j0po8
Vk4bB+ZsqHtyA1Xe1d67xrEsH6cqT84rWhMceZ7FNpngFth35F4ZirnS6OSZtsNT49zBOFUiV42T
s9r0GZchbGyijUMryVzEk6l5P6zK2XLM9wbEJBOV9bSqnuc3hrNfnO/e5FWatZpZ2PJDyFT5ipbb
vQFRfuI/1Z2MoXJ2DeQT3yYuYO8RJMzLq3gBYHBmaknjBksTJ3tVTu+TZ92jbc6OawNBG0dU/OAp
bJHYUvkW4lqMIGv+DP6PUqRhuyvYdOnUXxyuU7ZfNzkdweddbhanMafR02J8bm02hki9CEoUxAbN
OkuNomS2nfVk7FgIdTSi2SHh32uz6n2NKKw/5KIgBFq5/tjWg7JZ1gygd8UbpyPqJi+nEsN9OSx3
bKo5NYytVMntK7FFUwSYanP8QXKmktP3aBiTI1DzZ7qbZ55RYLEaBk9DfUvAzzpu/DS467GrvPsq
mYzfzLxavjELKinC5OGSVHkRDUrJUyGs7sldZucIVuE7npAxFyMqYR/O9KE2cT8XQsUCifw0m60f
c+UybpXBuIXH6Jt2ajMCVRk9ixWvKvERczC41vrOvL2KEKkvPNr5EEIfqnypo02wh4QdTQ5UeOjq
sLblHCQmdGhIn0ib+qOQgsUQkAyf097wCeYaozFvtRcNg+XtUifDEYKUfdeX0xCUohx29hjHb4y/
88Cdu3xnzo79i+RwmxNGFb+HvFC4wkvlF/zv8mE1F/QtqCGqB6LZi1/s0apwpZilPa4uck5/r+hX
2kL50kgsiYaYPKNUL3YjxVacN9oRJcs78/lh39TVt8tzzgXv65nir619LPSU7Qkm4/ZARI157TGi
7hkCPHkaKwBQMmCmUvebi7CIUoyDpbZGhSuqC97Q5cwInuA6VXaPJgDxy/Zl9k6c4OQ3TL9viwcV
6z8P3mr6k8KAciqE7scwYXEk1tQmYr0tMbXtGyll6IzwodZ4PEqyY3yINl9oi57tuTpNcAEwEbPX
JOSnSHLmfIVb7Nqye4HyOmDuFwa1c9bukAGxam2VO8esS32zHZa3+rwl6Yr0YJXgNmPTWPy1c6d3
yvP7Ph2La0q884ujsoTj2BShOVn1Q1XmHqVJjmHTZclh6klyMzl98tAu2LA01lT3qm4MN7KvnRAp
+KGta29XzbEWFADZmf2sTfEkKRtJrxIobUpPObq9lz32MMl3PIaYwowMoTgyyWVXOmUTcgoS3jjZ
5JvabQ8wUf/i7tT3ZPxy25OqjjO5YRbi1WLfkzltQPY/GyWCErvLb5pkxKvaJFS3hXwhpZZZnN6E
0m5/dK0/agXBT0uZNs8gmy89RJfQralmrD7UGyWsBfHGlv4x2MiouhmgHbbLqx6r9VdlDRaKOqKN
4qEoQvRTxXPfqDW2Vq+6unZqnQUhLGGjkmpVxg+CH/wUy00dvy2zpESJpOZC0mtW5tkrEBmOgMKY
2Lz2bcXLqzrcZkZ/wR9qnlq7nQ4NGQnK3FdP9IgyMCf9SSG80W8g3+NXqSM8s2DjPWkFDq2VPyys
rUib4nlFx2MYgklvScoqUPaEC0fQMCnzF+K4FFlL1Yt7iN1YTJVK3XdMgHNbgfYfl/xqGcLF/yTt
zJbbRtMt+yon+h4VmIeI7r4gAA6iKEocLMk3CMuWMM8znr4XnNVREuUjdmZfVEW4KtMggB//8H17
r91Gc0xUSdM7q3A7m0A86A+Xw04FMcTc3X9r2vYVx2uMw5UDe02kA8eIJwgrEB7gg7tyomAengZ7
qIIby+tdWK5uh0vCSSkg23kpn/DozKCtbVnqFv6eqJ+I5o30O7YAuTvJlWJHYuEEcX9b1jDmwjnY
yaswyjepv5HN1nMMjMQLqLTM+QI1b0GpN02XcFJrH6xOj0kzzwE+l3d+qYe70NBEOqMpDpyipATS
95AmU0M9d7RO1n4vRHsPd4VjVBGFXCGuqJESm3HTDFSYLQ5LQzg+pzQwfL7SDU9ob/aqZMOtos5L
4kAopxZWRHqAKi2bdQ97biUFUftrjBrO1oPfHGJrwo+UdNroRtgOFq3sNa6W5ca06KUIlNBkfNeo
Dm6lmujEtNGX9ZzbxJChzK2gv2IvYubkHZh5ENG9Hoq1iq0fkVyWbU1SOO/KUGrYLyFEnQQxoiCO
NVEsqQQTeuavi1TCnm5V23Zk+Qo0tKBWmJDkmUP4dIxMbV40KVZJmtCf+3m6i73EJylsjnPTaTym
mZxu1DypXEOS/a0HTxPFP6hAQrkwgD/XRTPxq9BYIpl1m9hr3TJkpo3J/N71U+KmU7D2g+pXLRs8
kdFuhnIV4Yw3dDRaHUHohR3ICBtKPnFIhfiKCscrniReUDhhmY6SnWYmsl1IT0lBddksj4JGSQVq
HVuZmtMateBGh9OAqLmXKbWW8qpBvql30l0zmP0y77rclq3+kc/1pheb42S26C8KeUO5lupa55KG
7aQdgG6+owzuViE3KwIr58+frjBaPKIjR7J3FMoKOHTrgpkaVwLSAXlTWMQyCtKLEYHl4EuJTFqF
eIAWFWxyiO5uKVE9nfjlQVOuCGnhkInVxFQ2HA4oNgg3gWRgxeEx6y3tQi9ZSWw7NxOp9Hs5bWG/
tWkennNjiBekF4VukuSiTdX0vuPovMIFONwFjefKfdGuI41eETUmnqEonqdeWAX5kN37AnmrmOqY
rlSTjNS2zJ3CAuSBqGZ05KYFSe5RmJoBFjupl78bMAwXAqHTG74NFYY6wPF7BUGD3ZCss2nKlnNA
zoom1vXLoGv0aMV8j39YBpxJ6kJNLa0xaaNgtE2eWC1QC2QYpzjXWKugip/zmg5hUQaJm4jFhApQ
fDUzddyHRiHbsDFajpKgo1Sp9alfG/ojhm4+4IQuH4X1chRXej7b2g0O5MqzwoElz7OVJVcL3NOL
zKQcofQFUCiDBvso2zHToqvl0tozSkfVdR6HGf7iFONWZb4yEASTs1LfSAUuI5Nwe8cPW5TttRfJ
1C09IlUokj1Zo7RRQpkWde/A7pEX2qxgleRhQ8jcfR7O82L0OpbWMoA/0Hd6wFQbTvYkKjsyxyhI
kU5Yo/1FhaKtIM1lEzvsbqfr6lITKfPn8sEgCuah5ozHWcc8xIn5JKhxbycDJVokh+Dfad5EhEhx
ALLueRPCvuDY8KxIIAIXjVeZq1bNUNyodSjfoYXkV1DOKsTWMRBxFW8KhzwaiulgrrtOJLdjHFUk
3KLdaiA37MEK87kdfKYvvq19uvmyxLIWKWPr4iD3by0hOQLtTrethycekhknpxZ1d+SFAjsZyBBK
svU57+eE6WL6vkcMuzfC8jAJ4bdC6FZD7a/MSr8PVeMgh4CJJiqAttjVkB0k6+jP/hcf84ArRVZK
vy2Ytplaklks8r4WgxaIb4ZkQpWUBKN6lPIgdUUpUIgABdx4xpJKNnEXkLi0pC3dwmc3KYFPpXIn
0vajYm085DUJV2O9TIuW8ozEqocv1nf7SJtyor10KyLJRKQibZSEVGADtwLEWXyRDmLZST9ZCKqd
PKiDTdX54nkIhyhyOPVrlsPF+Zy1HN0zlkK+dFEvlloz5Q+xmfo37CaNZWYpc0VLZF7qJMl/DQwP
BR6Y97GaHGiP8oYjKsFdpZq6xlzllFAc2PnIhgi92Z1WG4ldi9LeyCsmUVgbBHSIDrFPx7jQ5ylW
aYjNkv2NQX79LkDASOoE0a4gZx7TcAycRG8e0WdzQlAQK+VV6j+MCUuzSQsiMjIXcderWJfO1JOO
pgrm6Cp1ScV/UpSFbnWkheiRQAxwIa5SSTux278XmYYwljxEDDjoA9VNkeQkXsm4T/PzXA3FmCzl
G5B0lq30YrIEAujhx2toeOWhdR6HgVCHQbirYplJQafg0NLXo51eHZCZ0dwkZI3aOxEquN/8aW+C
15n0uVHcTYqTS8pBEkaXIqmB6CY5xUScrkQtP+aCN9EzNizXEPBpyEpJwYsDfMUaTvksLWvhrqib
YCUExAgu4IuCOczHlxRdtVMYI5mgxP/YSkCdLWrK285gv5qVE8AbokpwT4z5gf2kvjVwbLH6ZMKt
lPJ1Y9yeP6luBsSX8jLPyGdrreGYjRzmGrFchZBMXcMTcZsEXb3ocFywO/PpiHcInbHoIn2SWqTw
RP85yaTIyzEcbtiXlNuiyIUVDtHmlidiLEIlSZ/9NsCtPRXmbUbUyqIs+qdCV/p1pIIuFbw6d0S/
RyI4VdOK1p15F9bla0dnAf6Q37ukbob3QlczpzE/u3TjXeJBYf207OkC38nQb60FsqqXaTfvXFV2
ZZRrvFtL7L/Thq3XiDVZPvGUOILSWQ7ALH/dTzqF+qn371uqs04ES8iJW5ovXq6Kd4jpZithMZxq
di03XOsMMk1zgF4Eq1orxJ6+UOnB51ArV4uYHyrciUvd6OITO/3BHikkL2SKPPdwa6uHMk+S2cNN
u7/01Be/Evst6vppZxUDliO9TULXMj1to+oFWyOrTVaR1MIKwtXwoBD2t+U41O8K2SIVaEDtotNJ
N8Bs6WVlUwcbH9I6bn71qVZwnI4886R18j3byMl0sqaLczaMDeIj0adR8jSCWGrcGIVb4iTgcxyB
FjG9Cxqi8FFjwgwqUt5Gpcre8kIOyu8F5FZyi9H5vsldqTGpoelaBNaoSBwCVMS5EFKlba3UOfuj
ot5VTdCFy2acNSAJg9RchLni35NSNj0QNU2RBg8bm7F88GcMRxkQfpVZOn4GoCxsZMIpBRvKFI06
tSrdQimMJd9z5WAH+FloY7PSpgCSb4rqHkgFuzb8qvWahBynncx7OUuWgcF5JSRd8qEF6+sgbRW3
akWzjDhq0ks3sdpLFqdJ1CEC1T7Hioetp8inIreSfdCzHRqJaOlB0T9Indwuo6T9kZfqXhU44UQq
LePUlMubNE6F9eDRs05zmb2eTxEtgOrAbGQ8N/kk7aQm3PjERy48U7pXomEkyi93lczYZyaFeKN7
CtjTelbrKtawrJtuK/J2wqj8kVv+Y8Qyjm+7dqgG3Hq6tRnaxBXxo9Pf6twiIklkIXVCvGxZHbHR
64p/U/ptZxuDFnLIGYXtVPtAlptAXbELMl38OsrWjzSuOdAxp4PUfZfrOV9V9CaytI0lUGN22j5b
IIuG4E03+NqhDOiGLvLAk37AUGhRORRe923C4LGDPhv9II+R89HYWLpTkSXqVgou0YbNbYCApPJu
QcFDA9L7B3hWLQXhwTfXgl93q5iTyyJK84iVrY1e9TQkPUMvDrkC3puixj6Qxddck2lLCxsx6m7F
iBgPErtLQEJ1XyHnU2+FvDp6mfZi0vliT6FybsRsTTan6QnLAfv1mdQ78FSIs+/iKMQTXcYVUt00
WkWp5hbdwKKNbh4DV2sOifkjqQzaBEqjYLKfMuVHhZHtGThFsQj8ECsQ+T2ADYRko/SZ5spyNtyT
iLpv+6olSY965K3eU4hecLj3n4NpHqXE4X3DkDctQJInG6omRJ5DYXM81kSIaPuUFOFzGsMKjYMQ
6U/ZkqQUWCqtBslbKoIgP1N0PYh0hm5AO5mUyTrhFwwpUBZJmFvntGCYxPmI8aswo/WgZXj1UmV6
CkKZsgcN5FfkFPlOTcfoFKKbpUkhCBsCpXgehfQDtNHPwmL3a4ZZtJe97LlNWnXHcWV8FGXZWyOh
rh5GpECrGk3Li84ZYdMWZbkXxUK970Nd3uIQim5rHu6eWZlORpVAzSKQZRFXWb8xIrJImspCFYxM
wxrw+qgtRT9lrNrbTJ6Cu1QYU9dPK2fUCYuuKsla540lPgJYf4mCrtl2PdVnPUHVPfDA7yJttBxt
UB8IeIr7dVwmyne4boNj4A868r3a9EwzTpa6uEEdfQtM6C3T+s0Elm07ih0RkloXjeukLarOhSj/
2mfowcJkzCgyATTx2srR2vGXYHTElpLf8GC1hU8rB05DO0nJg0FAHKliprQE8Ua+WFaO+jHK+Yt7
FAh2Iua1IxvxI8JN7XujxvHoFHUE9cFsf5H2yMjwtam1kbRGpLkEFKnqSSIOzZDlu4JgRFdSopfc
F2gr9OTR6UH9ilfba9YUoNJlLrTGkROYDHTB75Z5xNMJw+J71NFw7IWQzwb4mlOk4xkA0YT0McSd
pWkbWTDzO+pB6pYaG9Px/O2P0fRsBMgzaSVbNZWW7GhIMUtBjcJ/Xff696C1rFvyMkYqpVl2ThNS
diZ/Ii8dWDbHbnQohuEzf4fda64rOD3lFOtsTk14yoiPJqxzjkeG07BSPHhpmSJMy74WUd2nILHX
TQ5razEodeaiHUvXSgego83xePXGZDxz9qB/3OgbSWm3TSmjuio8tV3rItHQUlyqK6Mh/TPkIEv1
Q/I2YI8iu5XabllaETgxw8QSgUGLRLjUjntjVWfkd/S57Mq04rtqYAUiZ8y896ZmZssYwoqvYqIp
NXknOWHbAYcdtjm5hmu2DMl6mszI7jFdr0Q2XT9QBaKNlCkAGxTa2ftJIySlQHBhqbIS+tJj5+n+
SpEt9L09lUbmbtH/Tt2EzZFeiceUdj75tWA1al2vD0lt3VgKzD54f7vcCH6G5F3btCejW9qjHPDi
XiG9q4DIRU2EEEij0iHtd5NLdslkd0P8Ey/IN9CYL7PnGuFc2W5qjLfrRlBbjNSatASWeoIQMH4b
AmGPHJvCtGGdW+jpiygXnzv8f6SIaCAjxVlOXFobPcvuskQ9EmdTI3AiboxVsMa52+L47jRscYq/
giogul2ZH2SW6oe+jutVKqh4iAMxWiuCTmKdiTaKoIWkPwN7fEB/oNkRVUR0tHNPdqQiK0ajtfCV
GNgMOiji8k7l7wGSZRrOTmb5sB4nNw/YrcF1p1kaUW1cNGR92tNYg+2qRFsQOcKGle5YxFET0yU2
G1Sd4Zr9NlOPPpnfMFiprGclJb1cKNdlH5q2pRPdgNYdL4kgaGutirTboGFcmj5eAzS4kHFIq1Gy
nwhqjHWIqdNPQWh1ebyDdi/etVDr7aBUPZ4LUdIp688SlLVk5xq7GnQi9HibljkHUS7Ystjx8Tky
Ujnn6oQFBpFU3PdyqexrYptuFX+cDZXN0H5DSN6vq64Ybtl+VfTYhJ9TF8z1IUmxGdj7oi7Z74wR
qfHWvN/y02FlTUp/q9fRePfbk/a33Hn74jU7NtXra7P7UfzP+V/9maOPC/2g+d8f/1j/9WfU1LPd
7cMfqFSFzfjQvlbj4bVuE/7Vv8yJ8z/5//p//tfr77/lNBav/+t//MzbrJn/NohH2XsbnTSjuP97
493da/9f9o/k9VcOleHTv/dvDIMBgwsIiSIZ2OYsbSYq/F8Mg/kvTNMAuOQZ5Pw7yenf/jvsDf+i
BSbi2aOtZ36gcxE78C9DkoBzGQpr6Yyh/jsOPFgP74geJsR+0p0oFmG+AxNm/E5feQcPyU1smapf
eIe0eCGyXBcfg/z23UP5AzRk5tH+Bxry70twn/xi+OaSdcH/Eqo2GSEqegcSKHBfPzVW6KrWD8k/
oSa4Ah+WeJyfLgacQlVU3GbUc+f7fXc/XmgRIqRIwgF1X2DjFCpdqrWmtKBdnmLpXcnXEmr+dHuy
rCmirvJ6Tf2C3i5GjQQjUxUO7Vv+PT+r6DMXVy8yP6PLZ4hR08QrCdZGUi8ugn+sN5VM8w4FUr8O
owsuaVvVoiV8yCuP8A/3Y8qKzKAwCdzRrYtLecRb+CJsr0MjZtRqzkXypIN9klnndRieX4+Nj4Sc
32MDKt0cNKYaaKXFC2SyQdunyDHXHQNq2Hq1V6r8b9FxTFMD2YjtHXurOXtcpYvRR7MHL2Ew+keU
VbcmTurZ0A564+v7+Oh6/nyV+aG+G3ZUR8xuJMPy6HWuJyx0NLR7HaVvhWr3yg1dPrL5hgwVCAvO
XEQKszf3/aUokbYeCsjgWBddRdMeZQkdw69v5/dTeT/efl8EuZQC6gf38AzBf3+RoVeUDFBCcKx+
mcg2KVMUS7h5w0u+kV8CnDC5HQwL+ZECD32C3lp+ff3L4f778qbIbRrgaWRjfgbvHiecWrp9Mvvy
LjmPankM+nxNJf9nXxZXXtwFKuqvN2e8u9TFhIG8NzKkvgyO7AQnFuoDwZH7cinfDrt0+/Vd/fHN
vbvUxZurq04z0pBLSXq3AZkPm02+8j1dfrw8OLLTwM+QJwHC53fy27sHJ+psYedG7dESCTgfUbOH
MxsitRtJWgfw076+o/nhfBwm8/uZQwKZABH4XZj961pTilGR/eMQADy3mFyJkVWcv38Rvts5N82S
mGPnKf/dPSFHNSyxYo7Ig/hNkNeTFp1D4o6+vsrnl2PMy61l8uBMpGwXV4lMTh0SIOpj2WjRSZWC
2KamTaf2H1xGFXHd87T0T4uhOIzYGKlRH+fOEm4WIm+MfLhyL396LZZGBg0SBK5iXNxLjR2963Sf
WZWqR5vcBQm5DcE1ytofnpgKL0e0Zo4o+5CLhQKwrz5pWh8epQQQYSwBahHGK3cif54JjA8XubiV
pkyLwTK5iLPbn5S1jAf4sdsrDmef9cvhfrJHh7aBU9yo2wrp6lHejouHv/3KVImdFnF3BG+y9/o4
/uJKzwOgt8g2OG5hVMvv/Ky5Mg398Vm+u8bFfBtwULcoo/PG1GSNRMqt+iuhj9euoHy8ixEeQhPA
KYd3iCc10FqnmS3d/+RRaeA/LEVnpruY4fq6y3szbcNjhpQxCm0sfuv/vytcLLTNEOFaRWB9pDQP
qsG3g+zKg/q9RbyY1Hjf/7mJyz2J0VoR6PjwWC0JmF7qq8kJF6fUNp3wlUa9cQjP9z+NVe/cQVt9
ocfuHUxb/eu49N9iVP74uhQZnSFbI9Vkk/9h0tOCvmsIJQ+Pbdxu/IlDH4rQf/Ao/3OJ3yvju3nV
D8tcCMIxPFp70wwpcFzLwbpIApnXVj5eFf8tY4HpW7pYW9WyMCKvV/h4XxKnXaXrYolnfxfvtDvv
ZLg/n2/WBi2dhX5IdvFSXufLahW44+LXP7jRdz/jYlQGSJH8EI43+dzHrJ23sdqVcS/Pc8CnMfPu
EhfDMpGkCbmqER5H21t5N+NrHcOBJwhy4buGrS9IkHLhhAM1cVDypOYi3/vL6Mpk+ccxo4GcZQ8w
79wu7nNqIiEcei08+tgqaFemPwSSU1+/fph/nJBpt0KFUWEHzhlI71fjpmgD9vF6eAzzO1R3diJs
R8Iu6c/8k+H57kIXg0fKBKvHo8pbG0PiDCHJX73EHwcoKU9ojfmPzA7m480MAWV+hZXxuHtJb5Kl
tJUefSKD14ZL49hWbJRlhNSYbrv1ncRuF+3ioV8HN+J2/Q/WGDb0UHrm/Bj18tjaIktEI5BGRzWv
75QovUOOfGWJ0eYH9nGMQvuRQADxUPEU/H4Y7753zCghiYlxffQxOb3WE1EXyLcIpM+hKvSYmfrh
mZ7d9IZ9KHkaQWH8qKEJnwu1i3a6MsiHEFTPTaWMGMMqxFHZnPLi/YTACynbnOg7gdlvyh0MQvEN
QeX4s9NTZKSYs4NdT+UVzvQkKZNdmcwLi6DqqFUncq2eEmT+8SJJhOyB6qS4I7BmNrFUtEXtOiUT
fRHjQ8JZL8LVg7hT4yixQim7w6mYICrFpHyYoKDszFrQpcU0kB9Fqx1S/8KkQdOgrCI0fRFWch86
ahyUCW37gVY6Gm9Y4eDV8yfoGGinaJgaIl0msnMX5lCbb19/PZ/25wDXKQWRNsXnI+szkP3915Nm
wD3CMOqO9OXuRnpXqvY2ycwO6pG14O+uIZKkcRj4zXFiLTYvJqUpDGNwIb7IxcSFgcROqK5MBhcU
T2Z4ssYZtYwrduaqKl7MBmKBRCNFun0yE4X3MzZJ8aybvfILMEpTE8iRiQfMWkRlaiTFzP0Yzbgh
hTF6o3tHR92C3reQmxjRUyaMSXVu/a4GrD6oxjev8ThpirKZ//JMOZ1RzsVbQwTnL7me2u9jKvcg
+bwZPNBgMRrstAWJ4Ipkv6ImibT4oJcWwdZSrkjQv6XB3/qanD6YsTWciQhXAkSoQHJRCyhE2JIg
SiG7iotsB4FuzitNaWmAR+YYDDoKcfCVCe4ihnt+eFT+gHMpmk5Nh4rex8FAR7pGUNeFJxJsxp1o
FupClPC6tH5CEzjsk+a7btTCjemhlms8Xzn4mf/T78veDSw9X309NH+T2T7MD/wcArLmg4lmwOS6
/Dn0s1vyk+JTLMYEn6azlc3zaL4StuLi+/O3sqGQVgrZ9VgVyJjaUcnPihiV0gKsINV4wBcIIjyA
DMhqcGwmwtHCGLG0zDijDNcbR4+0a6Ef853i0SkXh1JaJjhHbpiRcqfG1L/rEgOAcI9pWI0a5doc
OJ9JPt4j1iCqdcB5OONxSP74yPtG9CurkcSTZSTzJJCrzRsJ9kBmC3pH2zAXVPT9oM0pmAs9Qp1G
feiVMerWFQEpe5/D7gllXvWjhRV+Dx00+Ma6IiH+wLeKJUFCuzTmfYFnIGVVHNkSKJ1dYG4+jVFf
PmhhzD7OIOR8p4sV+uAJgT8aG8s3X6FZD09BVVdIKbMsfO3ywC9sHYUsWShCWSZ7Gm5dSXdFQIXL
N+C/Fl5uPQr47++Dup27cVEnN4i0jfhJ7sLy5zgIs1OzKMRvJRXMIzoP+Ctx29LFAEnoeElsqNcK
iJ9qsAxoy6BoQ9yDDCHusqY8IvcqvQ7ITEugl0XWdJTXO5Q4RUh/sO1OdPXG0CmBR8EvaKnP2W1Z
m0Rp9RXqQ2/02m9fD+1PGyPZIpoN4gobEwPB6sVESGRzAX4OxY2aRNgIy1RzNCJ9rqzhFzm48/dM
vLvMVoIKHf99efoRfSkUtDDNTjCV8Pv2rX4LgLJzCl9cg4FIQDG56ejrKw89OwtmM+wB26O9redk
paDX7mu+weXfvncA5IbKnWuUjuWLU3re+IGWoj04wbMwlxV9U3ei43dlLvu8k6Jfoao6MxlFDZad
i0NyGiOS1/GxnBKU8ttAF707E57F2pyPy8UYHxtsqreSb6hun5DDgZBScVNfI5BJHWKXFt6wKJUJ
22gi44bwxHRNLA+5Hml8MGuE1W2P/1onWmndAkdZd0JXAAYuS9uM8L1N4Axd1vjQrj38Dl8/wk8b
p/neWLElCsiUOayL4eObPkzausxPfen7+DKAahHIRGkXjvGVSXieYz/MT1yKh0cxjVFEN+FiDm6m
Vu3UcspPpo7HwAJG4hqFiKEFi+yySzLDTrskxuPjWXZBa23z9Z1++lDmy4PEx/EtU6PSLvbDOh4G
wt2a4sSWEPqIPnh3YhC2VxpCsvyHu6SxMO9MgNfTF/s4CxdFKNaF1ZSnYkIN3DcBrfwYiqsbl8iN
ZUA3S5XD5cFPPX22IO4qBWk6hmxhTX7jCHljRHk9xNJN0gw4QuPQeAsFK4K6Vg5oAYdZd5hCjcUT
KJPGTgT5189pfuMXr0lioFNdQ9guS/LFiBCENBMyPBonayC9CbkZBh/R8m2t1o5NAZFvhtx9fclP
HQaO0Zyj/7qsCbjz4zMLFAIVLG0qseRpRHyFkrc2m4mQTWngGSHuwDMVctCME+nK8P/TzQJ1NdgV
wIVn0fx4ZaRZHTCpqTpBmSMyymtM9K4Tvgi1ygostWp7JLGkuHLVPwxFni3ltplPyg5z/ijfnVZE
UBZiLSnVKarzxh5JOidZMtCuzFufP20Oshz8ECRCR5X1i2kLab7aFAyukz/Ln6FIvDTNvB71sfe3
hwwoft6hySLECUyb7/fd/bQo2PB+wBfxkbJwhIk8l7V+Wo1Cqtu6bsgOVAP/yqCR5lHxcaAyRCnB
0HdGr6BeDlTZN1tR73PhFIVD7qqCtqmxcCF5qR296W8aOKBS0J4quVziJS2Jn9QOjUcCmBcHV/Ze
n18o51rK0fLvcaxeZnJUSo3DUx+EU9DQUpIi4w0eZX7lKc9j8eJ+6fMxZjRA7FS+L55yoogpOujI
P1dGabk6qaiLXPaB1YPVcTs4Glfm6897ePY6v5vxnOvI71EuLgilivx2rTFwDOrf81JZ+R6G1gh2
yOAdtZ4cKeo9WU9kYRaDedJkMq/KK5/K55vWqPabhmrQxOdzufgNFIQ4ciq6cVIyS7MzeYRZwfaE
enw+rqLcEK+sEn/c4JEGPZ/4kB8gdvw4ltOM5YvV0jwFoThKTjDJ8nOGiuG+lifkkeBosoM6ThY+
dWXQJhtFex8svTBRf+EGVK4VMj/38HgJFodPle47M8XlXNHVpCkMQ2SdYn1slnVZ1m7JfktZCKUl
7FoUmnsKYcIWp+m0q2dkeFGn1uPXE/T8lD8OPfqlrNkErfEipDlv4/0HnpbJ0BlaYZ3wiljopwWU
RYn09vVFtM9LJ81sNquU3+gAs0P4eJWxEis0fWp6hh8GirOHoRA6ZtSsi2qSJltLumYjjoGkrhq1
VXubWF2UamkNr6xLwgj4UWp2L2JhScD00WL7DiAkK7GLUKbXxQF6DzMSY6pSxU9TaoCf1NqCGjfJ
mKiwfd0jKjaPs8ciqPpZq6kDo+/loXagfMTQb8dqL09AeJ0mgULPoT7sNnIbQedJYk/4xkEeiCm6
Wus5laquByBQIjNA6URwGxnAwkEFMHIGlABasbIyUhxqIo35ZV5BNFomRsSd11GIFRgQiLUf5TLC
iWuRW4XsNz8kYin++vqR/2G0G9CIGdIKQ56HfvHIAwXqZ1c2xZwd1iIPxIuASApXNNl7CuEGxBpp
XpKvQevcaN3YLX1kdufSa6619T6PMPLzUAXNfUpTocj78d1D2k+NAujbGVSKv0X3ikxf1atrU9qn
MzJtQ87/JEsj1uF9XHzdolaL0Ge96Nz7RrQuQxFM/RxzZkD8oUroxWsAEbUbtkJwkNoe8Ac5YM7X
D/3zlGay5FHCRppEpvZMLX//MeUwfNUp18OzCHsCZ5M/nPuhEu9QA5+UcaiqK/uAP1yPmrmFCorl
kpPivI6+W50LwC8xuSwhsmpJANDkd+tJntdDEmGWmh9c68Z9FliwG0DqK7PdphvMAe3jBSk0CAMi
4eg85GmzHhHz24ATwIYpum7XWTnTtfGiaBZG2UG3EvTFJq4Ur5MXKj5aYDZhduyHpt4Evh9AvFSV
K32wzxvO+ReymnCe4/R4+Ugy1Qha6nPR2ZR4BUSSIafi8jYbTnXdxLNJumvLM3rTv13559nw0lE6
cWRHOXc5AEutJA0EHxyFs2Dds9Vd0mu81vD/w9LNZUzq4JxD2P1ddqf0QBywJ+qICQyKabrYSEu6
pCNONz1a+aQoL4vOgEZJtvTtqLXxjebj1cwCoJ89yo0rI35+4R+XD05dBuINyv9oboyLWaaEeV8R
Ehufw9TaD/H4ppv5Sff8Z8+I7oibfvn6A/u88WU3qsKyg7yv6Z+a9yYrJcL3PD4T0V1sdTxb4Hem
Jwqp0pUb+3ykRf7IAdo02SiwM7v4lBsy1dO0lrOzNlnfZ64kYS1GchfBFAIkUvdATZR+kzZYb0Iw
01d2nX+4T84tVCRMC9qtqV+MJYDFWFrpdJ5RhYs3aUUhshD10jVS7Zr2UBE/77Yt2BEU9pGqoBcw
5sX73SyiF+DNJsurzgWfaLEWuxAsBHj0hZJHdeoWqkCiX54p/fdJGwHeeAKF0UXZRvmPLE+idmt4
SZKu+hAxvFNAkAGLDBrkSAK8fz9KwuS7ujIhjifbZ0ab9dWpl4Xc7cQ2UFxBzZI7PeRNOHKliz+k
rlffooSKSScVlXqjY6/7McReQzqnaHCyRlQ9YjQ22szjW2ZH4PiVGT5beTtC1OvR/vWczV9MuVVp
hrRQi4Z2VF8yP7aIyuQDdVNdgbrUJAZAryKz+nmjMR68gH9u0VFoOFhZpJwSDjtEpiZeea59cYRQ
qilOMOvYbhD5Q6fSuLV6Uapa12LkKRpCBvrEONa5Vu4MIBbmEs8WLi44G56y08ssFRaEhyVrHPAq
0HYaHdTP2OJtjLYFYUG99ZSXgvfGMRzfcTi0GI/ZXHRPkwSJZjFpM5Imb8UJ/Ry8Lpi0Of+LiGSm
XxTiLC0Q2ymASCQV+A39vAlaWxx7NjTQwAK2uTmOAEug2cRboEkRSfE47Ss/Fp5LsxEbO1MlOEWB
UQJvotE0mk4Pro5+j6aUmkO/LZBJxk7IkaAQFgPm8YrHSfPAJo4dx1wbMqen3wtlTtcGE4gsY3oT
iSUwLWBLTq0AFnbiQE8AgHZV9shM3eROKxMKuTA7SQDPSUXMXDR9OW6BR1svIWXlF69T0x3BUgGK
eoLcdVcD1FbCZkvhvMSZ7IVOC/x+E+IiRWY6p16xRsjpoktMTCeW0Sl3FptLvBtwV0kxx6X9jMMm
Wjaka2/EYSAbls/wxq+EEPwE/EJfCwdHnlRcAQN5HTj1++GOjw/Otg5ZWVkY9CMyJ8yNGHxXWoUH
i5beURaDqCEia/JvgilLd0idxh/EDqm6LROfZkIJaEFA1YKhwBNpR2lZS1n6amqpF2F7FP1TZXkW
r9H0g4eGD++5jT3juWjN8l5oxuSVEPjktoLmgkzYV/PtIJay5QiYcV/KpvYfaVkKumMWmXhPcBBO
dTJ+zmqvxiuJDAZStBWkfDanv/SbkavtttRH/NVlAThYlfvApEIikpBY1sX4LR+pKfCIYthDVaAC
fPDR+N+MQA6CxcC+5jGqi/JAwKn4vawrq2LtD6tDWVVGDYNh9thNEPV3VhNWBJuY0HoLVReAPTSq
W41NfB5BSN0VUtgLCwFUeLEPJeKRFhrSMq6g9+H3TDD1vT9l5JaFOpFmhqAryU0Sh/OLtvZdZupP
Ht3wii2PgNvKEEB50UWlcjCZQ7HodV+JHExaukVBTcpLxyMCVl+QCjf+AmWK32qI5LVZ9zyGEVNy
TMCQA49ZvI3/D3Vn0l03rkXnv5KVOd5i3wwyCG+v1pItW/aEyy1JgA1AoiN/ffZ15VVJcMmKOctU
VcYlQRw0B/t823jJt3rM+h6yURV+8MLF3OJzYORVSP3FMFvR09kFbwjfN/hv0zb3hhyg6DZR7xaL
bf47ZhaU9U8yX75ZAJ1uVZa33yoULZCiTTh/m1dt+s4rp+VLihIv3PsFfryRvW4PcwUWaxWFPRLF
gi8/NApiQWi60TQ/5V43H1lUTt8S3J5so47hLhJqgA9VxBIQTxYVgH8BXjLIzDjZQD9enss4I4kq
rqoZce2Y+SDI2EqjMC/IYBqImtfyDXZr5m1VkhlscTEDUo/dekEM0IOFRZYQyaxazN9hFLKg+4SK
SnQ5Zn0+BBY20jAzxScr2wbo/EGc2VRZTCtwWjH2MMc1AYxuUYh212esuYKtxuBv8e161M1mMvow
+nE5v5JE+lWDhwPH2fMHPkE+NsLu9UkUMRrkcKR4CAJeApIyJ3dGRp87gGdvYuCzdsM49JsQSKAD
DY3cjl1nN6ZLgV8fKL5DkgIOWgYlWMMlQBEoJD7i7wCqNzjYLVVpjzjTDgcO9fZBKxrsYMqTnWai
7X03hnC9R6r1lU3Jr9uCc9oC1Tqwn0xjZA+er9Twt0jsnMfjg15ASGMzigybmqiNAsD/lezMeX/z
fGP39Kd+2WkBx+lBOJiOD7MC/x7c53gLp7L8lQPMv7wQ3Dwh2w+Q+kJm3dllwWevnnsv7h9Kwj8b
2IHfVlmGMi+UJP34/c7xX94HKhVI6XHdBbWsexvCoc1WVZMMD8BPA2WBTCfY21H7yin0X34F26jz
rhw7KqQ/ne1wA59HAdoaf6gt5lkJT2K4sPuvael/PePksYddcI689s9im+fDQFJJfMFm8VAmUwf0
FYqHhyxrt5iV4KHQknyrjJ6PALi8duD8me50hkUO3SzO8diU+pGrvhttErJqbtUD4Deaoqo7CI51
1Fc7poIY9Wiwlexw9yFhjWHnGbs1buhsNiTs+KaFgePtVHqgjsNbsQXEFrlcj6XLZ2zjptOcTilY
/savQBbwg3E4tF0sYQtCA1iWAAoCxYwZm4e2kv2McjgcrSZg6toCt0ptfagzmxBM3VPLNoHFNQ2I
LH51p5IWBtN/NpYSD86vUMEgTYFpDH3xvP9njwCkGmrxnmG5AC8iajZcQgvy+1/5eZJ72tf4BQzW
KETWDJdbuMJ4/jPLIGMJ9LR+PxSftgDnF0sxbNINL36Ai7R5VdfhxqL7c87YTRLelDbBz3mbuAg2
2K9tAPHdYULHb9HdBUwi9r9/w/Mpxn1B3C1Av5EgLjGsnr8gdgOQ+ESVeZ/w/FaG2J7DueBLy9R3
Mg2vZH/dyDy/3dPfcg45JQWlLoiIfq+7qyiG7+e737/LT3nA717GycUEvkEq0aL7LvMC/lCF3Kqd
3p6+RBuACAt/c19vDlhftsEeGLWtV7xSpeHmBXCE83DrhGK4c396v8imUA8CGnkQ2gcmes/flCiU
R65vzjJ/w1kAwBLj0JXxnkpvxwbg5aEom1MQtq0H9yEcHOLb1puWfvf7fvGdyernc2F+x4YYd6bp
L/JOb2zqkgC7/1B2jX1UvgQ4J8Z5NiX1clLn+tF+CMv7FKZYuFDK5UkOQQlo4wQDhp4n4D6M460Q
+s7Aw/tKziNMgYRXbRuUmt///lmdMfLzUWF3fr7s8lE24bsBh0MmtnaJfciXlGwBmofQxeJ8+ftf
cUY9QhmyfCziONmj5A/WG89H/RRp4PO1Sh/gGpTdNR1oekCKqA1DfulYAqvw1zzyRyWs183XEWCv
H/J5verPGtR/iln/vyt0xYTxcp3r/x6rc7nsc6fxc5r8rxJX3Df/B1lC7yx++VmPer6U+KvGFcev
/6A+CPcyOXYnZyNJfKP/FrkG/n/gZ4bUEGoakWlEtvxvl0kSx//xkJzC7gLXKQhCCGL/W+b75q+5
AhXC/49iehL40L/gt93SzEjA4WUoQSepWvUBTilf/lBZ9HfLsbN/bGPksSKFlnEPVOBu9Qwm/Wu0
/elDu9cNzTKDR2zhXzDn6RsvJG9gt0JWtu3EJYfhCPy/S7bzTLhcg5ViIbeCX82T0fF/u/9/9KoD
Da6X0//6n8+j/59OOcfrk/RXiXkAMsmM7Xy992APhTPSK3PgSy2fV9wnLQ/UAw0n8+HpAEeYCwAi
1BY+WPnbdc99/tUnrQflCPF+OkCfb8Z000QURsok+rCucWc1S+c6hQsJJE6qY8kRlUOfjceylf2C
6Hr65PDgBgQ49doz2wxWMMtVM1bHdc/tbCnQvZzjmp3tpmoKbqa4V19D2nh/dqf1z1hxdn6pMMIk
LWS3NFP28kwjuS4z8kcC6L8bd8sScR0fKbiXsV0dfBW82iQAMK7qlei8Rj8ZKiUEaDbFlnvXUtDA
OVjOEQHVb13jTnQ2GuiLCIkw8JrFbRno6hhz672yVXwhhCInOJFAG/jkc/CW5rn9uoCXd0JeMf+j
zeE/Pe4EaNRGzA44Mezix4Vj87myR5zILHEGnRuKZs0EGszoCwrEvL8ueCInMkHJTUTaY5RA+3OA
wy4yshqZrnXfMng+UFAOKbloxnaHYn3cfZ/lSwbM1pXd7QQnylZKoOow0yIPdsinrNlACvPaseml
keKE5tJ1gN1N0HelVdNtoziBk3Aq5bpHD52VMwmU6pYBrXPgn9S7gb9ybfnCU7vCCEiPerqghGDX
BPq6Aye/gDrtdtXHDJ3AxJ1L7eVLRHfIwJwG1nWfYcsbflrXuBOYAvDRCfX2FCyzhH3CxQ3yw/k0
9uvi3tXGAI/XiCZK6K6cmj2ulKMjLpLsYd2zO/EJd1HlVx46BrLMYVvGPTvqRKabda07AUpxLS17
2pXbcTwrHWAwqL+ta9mJTkgPBK0bSXcTpAtQuETfwlKvi/wz8OXpEgF/S0raOmt2GYeJmuWfakDC
V7bthKZfxqlYQkF3fgCeVjNOx5/8+VWd8rM+5MnaJnWKMyEuAHfMVBddCJpXS9nduraddVNnNTzF
cK2/o2jWC/sHWPG+Wde0E5w9bOLyrEfTqPNKTzDruvBGuHSta9wJTnYm14wTGod0rIjj7RitfGpn
wbRTNI24HqC7uQUGMsDknQC/vW6YuAUYEx3G2UtqDBNBYKJdw3kzyeeHdV3iRGWLBDPg+R3dJbRF
2rf08zmGu7wZ+Lrd20/1+JNxCM2Z5LVs6a5eUCVBPtRjuPJrOqE5p0RZlAfQ3UDmC1mhSKOblnfr
usUJTYi+qdLpAtpGZ74Qoq7KmL8m9HxhbfOdNXPwUmVtHdY7Hdrknnr2AfepwSvXPC817oQmruGa
JsxVs6v8+hq38ThEeGZatyq7iaCgikCCF8DPe0AFb1HW9BEHoj9javy96XR1QiVHoVom4QzUSKTB
MjLBcLEb1635rjoINGrYkPlonEMRUfNdXb8mo32pw89/fzK+iccpreAFhg6Hy9fI/RzHTf816tZL
rTvhCf+eiiiCsWKrz1grGIDrbG2HO8tmmzW+Ud35a7YBvDwq+R5w9WzdgfOnDPNJt+CqGGa3FRpP
YfdKgZYfVq7I7lWLQtFnt8z4lIbKDVQpMGJP2J8V3/89CF1QA7QBERDG6O8uw2Ut8LRwQ82JWbdb
dvlYlFoCcEdQ74JZdxBqVBR+C7BuWzVnec7SGWuttM3Q+uCZm5aZ72KBomVd287KSeERqYO6q3cj
yQBtiaIdW6Zy3c7Qc1bPqMoMwOdJvcNNP6j1PhQ3fifqdTOiW9QcjJWCTAmPnhG+WfibhD+u6xMn
NiG9Bk22SmvcAqMEjppc32lU5a1s3YnOajC9YYD976ig2xm+sctrVX4vzClucd8IvyAjcrTcEbjL
1SEQoUh/rOsTZ92EInJuyXmFYGZEKcEMgzxlu+s1jf9yzc9FFqKUGqbvA7D1hV70VkPxvOrJAW94
Po+D2ZPA9EGgcXkFB/dOr1ozUUr7vN0URSuw+FT1Tg7zFW/b60WvynjELonRGzOQEXKJJ8ZdL/A5
q5ZK1KI8f+A+MmqqpxHrcGZPiS8vUau2XfcBnbUyF7LP6lojYpbkojPX4dy8ct3372M6zp1YbKG/
BEEXi4KoKb2vw+mhVz1bNYNAYvu8R2wHKWBq8QkHwG/H7JqLclWQo/bIaTkKUzlGWG6i+R0M1Pp6
5aBzwtBvIzKOE8IQUoWvsw+8+xKuSyhBifv8mUF6r6TsMOwsh5ldCb3FJjQQ560aIpkThl3VMmCh
z4N6ICMcuIZym8FLZ13jTiyGXRrOg+jReNXzzyl8PWHes4Cjvq55Z5Fs82SEEA3Nw2kPOrzaHiQ8
fFc+uxOWvJLQHg/YZ8ZsFB+WclDJPoQrll0XQW6NRuV5jNCKY4Vv6R3zLXyj5uO6fnGCE9ifutUT
4qfrgC0EYn3TdCBXr2vcCc4BuqJ0NOfg7A4p/Jpmy9ctN5kTnDMN4wY4CMxWfXZk/SIOXmjpqsNr
nDkRyjpGJ8itwceSAZ/3aQVudQGDBaBwVvWLy/8YoYbEeQc/AEeS5ZK16hsVQXS/rnEnShXU7GFg
PMxb/rsYslZULa9bIlInRBVM0w1IVdgi1/kGZdLTBh6C3so+cQIU3kkNsDNovAWBFA6NUGsf1nWI
E51tFkjkwTBtsWx6A6tKf5/Uc7qyT5xlMwVmCa4MKt3pXOorBZ/dK4GLiHXbiNSJzsSDAWonl2Tf
0LHajjrqT7OB2cu6jnHCk/U+xVIEF8FK8+6Qj3I5QU0yr+x2J0TTlEsLnxXMhKXRoOBX865O4Ku2
7tndGEUJzWzyMdmzfFLHsVr8vcVhfN2EnjjrKExvST72Itlninc3eVwtMOWhf4ai/O9BFp5nz1dp
bnwuBgg791Ix+ElGQHPMKC1fN3u51bF5pQmQ9jTZJ5Cc78KgTE4jiFFvVvW7W+XDS9pDhJLF+9KC
dwvLk+qyqZKV+5fECdVhrgMLZlGy7/KkvxORgCdQm7N1U8wv1dtj6XtlidY9kXj3qMrE7kj3ycqe
cWK1AQgJCl04ChiVJRuqZfbYRUqtW/DO6p6nqawRzpiWqbNV/BzQI2F1+AaVsvJu3Vd1Y7XrchlI
jBlURsC1wGPdtQlism774oqDSE9CAQNbfFWKIrGCJ2K59mRM1j28qxDyYKRKZoLmoZEb9oJk/rbL
YG+1qmtckVDqQ46YNBD1gVx9J4jtrjisNNed51y9P4p7l8BD9cUeqclqR5jvFyzQ2bp+d/nloN90
eV9hFoOHjngXD33wox7gjr6uY5xYVRNcgnqLGTjP4V4MPBbcmuAWu25+dyEeqCbTMNbGs4c1I1dd
O5CN3zbVulXbrbi1dK5NE1fJfoHgege5U1LAKWLdVRao6s9jlXZSgKJZxvvOk/VeGBwMGDwK150f
XUg3FLA5HSOs2pKyYD+hImY3ReCcrvuqzrpqwcUpx6FGrI7RfLCL1x7TKnytJva8K/pHePz3yufK
hXTW8yUeDFpXqJ9jbdxurB++hiZ5qXVnXU0YcBQUpZb7ONaAlxNYxoD4yNatq24deR6MoGFpL9n7
M1FwrwQwAdUK5H5Vv7uiIYFNweBTrE0DnARvac++BHYhq3LbceSEqqj8vJ/aND4P934bmuBsqzX8
WSHJPx/V2QLDLCfthdLYpMbRmyAdm+s4Mcm60e5Kh84ekkmsp2RfT8m8bXlztlGaXiMyvjRi3Ej1
hU9yWHDsjd9XV17jk6O3DOE6mVnsFgvMU52BOonhDsZYvNEl6pNhCyvXharrVKJ9FSgZkHg/wxPp
ew5nlAOKlUFwXTUiXflQ5TEUG0bIZCBF6u8ETMlPxtf8lUXbYX78PWpcFVEvTR60DF0/KZPv/IFl
BYU/4TGFeViRAt8Ek8oJFTZqvMz9LoCBKQ3eMWzxV850rtTI4LjAyYC1t0RZ7eOAUp4fbWS6dSEX
OsdZAGHqTsEec6/6iV2MdVxBesmz7e+/zfnE/S/zqCs1AlAznKYojvdUk/4kPWXphnpdD+yjEu2W
6XncttJU6zafLnqpjZnCKQsTax2RZBdNQbODZjVYd9gKnY2zjsuhSyFt2KPIYdoAigKDwChemVd0
YVixl9XJtOCwBSpmeYv9bb+RdArXHXJdCVJ9ltWjnivdA62a4BRHsmOaZetug1AL9Hwj4cvSNBXF
NsWTHf9m+ZRcmqqf3/1+EL0w+f2iQopZCVwBtikSHNddQEx+hPdHum7z6TKwtScwkgk2cFTqud0S
mo7feTWghmfd059D48kltk2T0cQz2p/g2A4o4JKmB1TdE7tu+nPZPJag/B9HXRx0Ky4/ZN7UXC3t
oF9Ju74QwC6FHDpE3STnUTmFTFebFnMsSHVDftuFIFmUbFoKhfu6al2IuTIljTQ9KhJZug8DDp/L
aOQ3g/HpupNv4AQwlAlL1pfIUlUtaDoBkGxAF+Maet2HdtboxJrEeiCJ7GfcnZ8hOPClBEXh7brW
nZNvjAED0Dn2F5Nn9CWu1uR+GeU6gRVIn88HKUgpI4NTL853tM1SYLakN+1C3BSsnJldvZKPm+e2
wtQDiHSwvFdZGf0Y88yu+7A/6+SexFgExQ/XAVqHADrfgTz52MTtvC6AXcESA5xFw6YJjWtr32pw
PG6jqWpfCbAXJjdXsdQFQ8BSkBj2U+DLN5rM/ibFKXLdWcCVLMGDg9Skn9J9Ls1QnuAiPbwFMiEj
68a8W2NOUMnCQQPJ9/GoQF5Hsc+ezH26bk/tO/FKRaSy6Mw/niYa3nRt513lE0sfV0XUz6LPp4OG
xVlf11m+zyYUDwGXmj9UIzfrtiKudmnyUP7lqzDfp5GgJz7DwrXiVq8c8E689uWwqIwAvFEuDCKg
OOy+1lU4fF/VM66AaYYkPNcqQL8nQFZAGCW7guqqu1/XvHv8TWvQgtI53xMWCLmNlzZhG7BZ5nXJ
KlfDNLK6sxMMLPfDSMfC67vkTQop07qL/F/8GsISft9jX+5nfwy2DUCAkDLx12h3L0wHroxp8BKa
TOlQIl8CigKMYlkB473XWBcvtX7++5MhPzSAx0WowNyHTCIr0HnkyGWbr/yuTrhWDPWgUMCUSIr3
I2wp0/pGSbKuJA8MiOfP3rWoV6rYWO5rjm09+AHhjexVtFIz4AqaUEidd1mty70YPG9HQkI/d30n
v6wb8k68gnQ7VyqAnVIDPGeRaBrsY437wzWtA2DyvGtSmw8ljSayr/POf0hCwIi4qadv61p3wnXh
DIhw2ZF92cGFTCHvdjCAZKya4+Hu+PzZQc0eKdzpyn01we6djDN7A0uJ8Ou6Z3dOt7MdmD1fku3b
sA2ua5+Id3W3vEaD//dwAmv7+bMvXt3JRM1kr4W2j4Gt2EWZesuqkznIus9bj1LK4cuAaaxfAHgz
nN40ZbcuoRS5WqeyM76YBlPu05jwnT9bIIeW+s8Az//NmQDw/PzRS530HCwoso90zHeSePRgglcJ
nS91u7MVBvAN+cwlJnvZt9VyEi0Xb8My4a9Zg7zUvhOsVSfDqa1CsvdTFkKwYQz3N4FqXsPIvtC+
K36iADn4INuRc9odjKkwKz+EUdOsCyhX/MRi1dupxlSj5lFc1vNMT1FlXzsPvvTsTrj6IM7XhMfl
XmMNvwhQLPU+y8yrEuFzXP6aLwIk4PnA4RyHTJilkD0sTsCHK5X1DihxUnsmagD9kiFJl82qqSFz
ghcStKztYIC+n6cUti5VGKC6ZJhWtn7uvycrbTMkHm6BFkzJoQ0vAGKJihHphVWby8gl/zfQQuWk
q6rDZGITXXigoj4MyOmMq44NIBw/f/o6B58OYDJxkAqk1TiEaTzl08rZwdVESRJESKQN8P1jFUwA
Zw3i5TI0y491H9YJ30jFdeOjsvmQ5nbcyjqetl3N6KoTT+RKomg9k6QJOnKIFPau9dCagwC5bN2w
cRlXZZ2TkoRxeYjnXsMzgpLke6THalWuC27oz7+rB2l/PTFZHVlAvH7Le1xwJ2y0K0e96wuh4YgC
KDGAAymPvEIHWl1Jzqp1ozJ1IhbOb2kDcvJ4nJSMyJa3FQeWoe7W1cUCEPK8d5jqw44BB3k0LB43
PMNX7UF+WDlwwuetC5BovZJV8REplvwAJQC/Y6FcdyoBp/t56wNTmIQbS46N4B9mE/ffQWCdPq6K
KNc8eMw0NV3T8ZMOo/ZT7FP+jUs4qv2+9fPc/i9zvqt2GVPgTSpqzSmH/ZnZaySf7HEqffNjAICZ
bRnqOF7ZKCeO8+HfOxMXmA7PpWCOAsVP9SzD6jJGTq30D6mEh0B/NQe1IjkqdibqXQLYm0bXzBiS
HeChOJffTQD+71y0PQV3qfCmgSta1GQh8ppEaa/7DWFzmO7ThNT0i+gNLGlg6mNnuA7MXRJcgHXJ
eLcJlzL39rTRIftCbAjKY7FEifE/pud/YrFXbcRyDxrh2F70Zd5012md0h6w6YxXH1WvhGpgTjbZ
8a0nhGr5hs1SAsiLlyirLyQA5q0smAfU4jdiiDTLxsLbsHoooSYQcFGLSI3xPcwj7hn8iNqrTtol
GYF805nc+qBelvdcA4ZwPXhLtpAtOLUzvU+FYr4uzv6BNt3OfI7H9+04gg+H8oSen3KglWMAPHWn
h632wC3G+9dqEadljHLUF3ikFo8Bb8P+Jhv8XDQbA96qvIIkI4BfpDE2y751EffFDS7WhPfYyVYH
3lb7XYOD3mBtlo5wswDfHC8Lz5BZnTTaFGILo7nI/7K0Xgz2rskEbfhmDi1MowrImwOYFtQZKgfG
QswU3nVVacrhhs69jO/GKoY/xDaLCQliXObBBGneVXCHwfX21DN6kwcLwMI5jkEcL1TCQmMvJz9r
LxeY5LZ31HbcBFvsJYblUMdzDGczFZ695OD9Feu3Sx4Hst1I2OhUAkiwpeLHGoZP5GMXynnqiwYC
RMDCtIVMZUAyx8bGACTKzaS2kD6Go9mgxm4Ow8uZthr5Qc+f5VKUtk9jegAKqK2mjVgmAkLh0mdl
0mzg+RnxzxomnuZBNUFWw3wgFnpEBTq4Ks0GdDiLonzYy4T1KVEwW/jUTEFLf0gPmFfAeyuywPpQ
JwT/bJPUmtojtXgr/zB35dSSgqIK3/cKv4cdYbzr86YqERNmUNkPb6pqMHgbKkoUG4pM9eSRLFLF
FKzbJVy++mB4kG8RPAu6LQoupNjUlOfdLuRG2P6yn9k5wFIhawGQKEicdlv3g87tZdTAuXHcUzit
yX5H8lqGIOqpEIYQ2zRrOvM9QGpD3UsP0uiPQizc+z6MTdDug5KHMPc0FIjZkUwfFMXWUpNoOGUD
tgkJswkvxljbeov9CcLcGz0EwyjSRn71J/TkN0GngAO823c+7AmRV0qvUFI9BfeZEHBhgMnJ1N51
SdJcGJ95b2DZAHcTofh0MUKTcRUGsP8LRUr3PAGLwm987B8aYC3fRsw31bcqScLoUKV5nS5FFdpa
lNe2HSS7MpLNkVEbG5U5qx5VjTHIrqOlzoPmop/HDsGTAJY7vodbHDZXu5HCDKDeQlJphgsY3M1a
bOlAKyq2UTsn5kNCgKP7TsKyGh8mnfKcFrJGZt4rVBjJ5a72S2wUti3WLBA2W5MyuhSYbIgVxQAt
ZcP3OmLdGBxTT4NidECpYzKVRQcYjviBsjM+m6ICKERyiNPBCwF4OpqzANIrRan4CIoUzAv2FtvM
Nt8AbMM0eMp9rqocPnCR8ATwesAYPcaYefP7MehN8jGEX3kVFLmG5AfPZjRg5q0cw+GuqadMPMI3
YfC7IrIRVzelRwP72VSaQsBD4VfZHMA91yPoRYI3Cvg+VXeNvzdVklqNGXQMWXDFtO9pv2ijXiDp
NmZl2NhNG5DJf7TKzN4uBQc4+qEIjoftaRqqfGj3KcPtyR7Uu2m8EZqqfihYY/Wyj3G7lL6tAQzw
vuCzKlMWmc3gB1hgJTH5G8ubKLZ7WH7q9ttCrSCfRjiy+xiigeijvgCL2wbqwASXRIBzw5PqNqlD
IraBjBfv5DWRxOqSJjoDT1iY8hvMvnR9x9LWqNuhFHFwQNdU0dc2izrgnymQm9UDdiCKwlw3Y12l
i3rqenMCkx5OaRDKZwasc9y5gR29kZHuA7NJVauqhyj3B3n0xmAyj1Nrop5sRNzUzOxguSak2XBj
PX2nBGal64nW7RkXA6nKBua3HtzK2yUHv3QaBv8urSOgCvt2bmDjx+Ey3H4gJfwzhzscOihubkZU
qlF+Oad8SeFnNnF7idtTEoN9HPSTOkAH7kczYKh512ZF5w1z9yVubdTEoKLXxpTbWowRzCRVDU4N
AzOgqm9pqkZM8GVpo8/gVrV9t100lb4pUNQz8qToA7TxYcrSfLrtGKNDf6g9WrPs0Pt6zLydX/mk
uQyG3pvmW5Pp8yV9Ps1BtVyHy4JvVQhftmODrOrsld52CEhH4RidsLTvN4KfT/0FLNoIv+Mym1Ja
lPMCw5rdYpB97As5xlWf3bbCwOSBDDE2EHaUgf3u492XskjDgOpvkTE5tGMWfHNTtMT28ghLCxNu
KuKVRhTYT5ns3lM+1LFVPjU6L3AbhlzDj6Zc9Cz2HLdx+QPmSy9oCh01OdmDyqpUchgTrhkt+r4O
5i8zps/xsgzY7F1QkS7mHWjgk76OvHmQsJ8VrInhtItP5Gm4pSIcl/rBmgkDZBNMMvXHDZyZZDPA
qy3o7HusAZR8UumcglhNg65MDxXNw/o7+KH9+G7MVDhUh2gIa3A1RZuI/Cr2RFYlG6UGpoFMhZtk
c5x723j5Ntd+z3UhCCane0NSjak5ikTUvwmh6lKnMrcyuVs85mnYyadNvNBNIGXVT5sRfZJBSFmF
6fkE3SuYItXVgHolAEDD9m3eD1j4iyGuY/mJWKNhq0rLaIJ5kdeZs5EBFA70Y844+CXgeLc0/ODr
nIZ1IcYBJ6uizNQCV1dbg2zk70D+5AzxNmP7GIOcH830Mk70mNzjwjvM3zZLLFqYtEaBL5AdTkDB
Rl4OsOq6AO6e8YssKmP6HvTxuP+aBg0P5iLqQ4uJos1HP/kKieigLYwHkrb5UM0wHKuKKiPYKRUW
yRpx6qaawlAU61odvJ9a0XisaLRXE3RgIiWGVjk3aXWIG+x6A/jJehnQI60G+B0FIyCTwIVBjjiv
F03X8vJU12pCD7LZ+lfYoUTZ+7DF1Ljni3+GW/ULwGWP8xAytrcigIlrEU1dWH7slnyY7vAoMNAB
hqDtpkvjDVPwJungmlbkiU18mFD0atiQnEm/3VAQ4cr7oYzsePJt2wb7JcL3wfZcD/mDTGs7opZy
quaP5ZLCLLaYawCRZeHX3hBdwx+DeHfeTDkNCy7yBZhWlAHEbYM6qVZCCizmoaIxFg3ddz02MBHY
p7swnyr4oTMwuzjcH+Ic/39HcWl9jDssUh+WuUzTC0uzIX6sfMwnX5cBHXbHRhnr23roQn1jCfYv
FyUMOlHHh3O9yS5kP43yh8+XXu/OpqKxKrTy6+EIx2qqHhkHGeNtKKK2vteGhGooBlRAz+9ZMzFx
xDV0beC26CXp8H70cFX8bekyv/d34ahB9C8C3I2adywXAbb/ujI8Ps2CmiY9dhVtUdF65pl3QDpz
FX/3FaMxlldWde9hvwo30QKpwiZGH8AhGF8B8SzEpV26dvnscU7vZpwB46tUkRF101J5b+ygUM0S
AnufPzRnC3O4Xs3RGF8TljP2MQDziN4yZEeC/UgRh5+rSSAmNywu8xjlXjBfQnGmH33X5UDyuxmA
AIujloF73rH3gI854e49k++GNoDnyJyPGV4fUz2bb1PTt3BKEO0s4c0NZ3ZVBLBk6h9Di01nwTks
20+UV1xcjV5tw4NWDWPv4pjXcFDRbA66Y8sjaBAJ9nbvVa4TfqtKrdlhAgGciEJ7fQZjQi6q4DuD
RE0dsPIJWIn6wewXWBZTjEqfBtPWk5p6MI5QZf6+530bYc7OYr71G3inPdg+Uu0JvbwgCKYllahb
UAl2ZHeg8ErkxM+2B3SnY0HYFr7TMr0n1WSDi1FXUXqki2nh9MRs3t6E7cKWqugWzD7vbD7bGM4x
oxqw2lQlCNYJndSl55k6uQddrtNsU8JoQFbQjWcqumfSSzq9NRHIYvtogTfwAZ53Wbrz+KSrCe7L
NDI7EBrq/gq7zlRfpBncq3fdpKpqD7dZi3rrpU9KaHIXikNx2vjiqtTMO5MmFUx1LpsuMi2UNb5h
Z885qeA7g3Nxe6OXmE8nBVvAHEVt7QArN4VnS45pj/qiGxvDwvGqgz9fu40TQvmeWlSUwfW6yhbv
shwTNnytki6bHlUKLeyt34bRjIMeqp7gYcFhG7IbJznqq8QECT/BlUFitveV9k5NNPr2CkWpQE8U
CfwxYDk0NNzus2bR/TuG+AXPgS6+OMDBgyy3iZ4ijk1VhgtMjSRWkHfXLaxQlhudoIv7dqOI9QJ6
iucqIstWJ2XTNxu4O6Q5KJBBQsJXMiMvJNvd6q64g+p3oFF1QhVND7MVlmei6HBR/un3mZeX2ndu
9kRQIqL0WJ9a64lL6Am8Gwbbm3X3V259V9BJlWKHtJziAV5/ZvLFuxnVBq/ocl969nM26UmCPY2X
UfThYE4iafyLoG7ph/Ne+ZVn/z/MfUmT3baW9F/peHs6iIkAFu9bkLxzzaOqNojSxHkCwfHXf3ll
97NVtqV2rzq0UqhUvJcEgXMy82R+07f9FSj1DmvMBSuaxEuLQ5MaESQbHqznno1bc0B8jfVDTFAh
g8MF1MOyX6pVbH0YJn/JdIEmK28ScZVhITlguCi6kIzGW22X0ON2QdhlpjDRGPOhUviBvuWJ2dGu
0W2YFy1FbC8TfnKl5JCNx2TMSIpl3YOmy4ds+akDzt/dwHd45NwVDCErS38YYY7mHRG3oT3kEGXE
b2LdrMBQQmGQ0hMDCvAUkotAIi4hVIDEE8CzVqQ2YQOf+g0RzrPbuTS93euKUXERjEiCidoaM3LD
hrvCQ+yn7CwyCq7Qigeoj5xD7o6DP23ft/YamsgJkwqtQUgOKhXVHc8SugYjh8ic1XST5d5QiE05
N0hbozZdphxhIsgA3xVBQufdmFgyPVQw6Sbn9JexShGCVJrSL9Bboptedh0TSIuZujXp08g3S9fE
dIIHEPLGEbo3Hrma9XhVKQRiFVfF1E91Fn97x/6RU/gPPcDhAv27W/jfeoqfr/efH4Ph9W/Xj9/c
23d/2WCxueV2+GKXuy/9ULr/9sY+/+T/9B//6+zx7ZaHpf3y7399aobanX9bkjU1jL6//dPh87//
hTfvB0bh5ce3Ont79/O/uoTD7RuO3ozA7RseFcgABh3xq0k40b/ArZAgUBYgiUbcHxbtbx7hnP4C
1+7fjcXPLEAPfDH997+Yhuk410r7BNG2GIP6Rw7h5zf89zcfQZfANhBqgjBGypF1895zrhu6rANK
ARIyT8fbonY42OSYezDwaOefWd0gwOT95ZA6g8heH5wnbgV7r3ztRIWNfinSCGU2/7Ai2OmjL7sU
FX4/NJfK44ODurHOLAzN6PSxZxgdDMuEjldIKAzYvjobwIYZQLbr2SwJDM7TfkCXNKBy4wMPYKTj
kAQXGaarU89d1URV3U6HcfDRmmZaIIt4Dnz1oTBJY0K+GIEyL6B2iRJDEPUlaV49wQygakNic3aL
DMQGuX3ViM8CuDVMELk+RtyVfIw9rrIP1rTJAbl+sOlNV1WpqOf5BNgya1sR+ramOnKFoa+aeRhw
XZCX8NRrEZDIJyXQ4rmu4IUmgMr6ESB2VsUwVvdkpIp2vEps2Tz3s6lODYQRd0ktbb7P2cLHqERb
OADo6wYT+WipkH81dN3NOKLr3BC3kPFLLpEqv3Fkda9Jo8V1agBLbpEhKj6ofvDQ31kc44ino1MQ
eWvdPfkTmbP9jOg9HsL41VzIwgE+wIxr20Sq9boXyrV5zjQAu9gXCpiTAEgwhRMyv2iUe6v/xv2s
JyFNiXqGddeMent21ceqWrJp2/DFZeHQ9X0S9b5SYzQnmtxOXlKxPeStvYglgupu84kFXtgBDnYR
GzK0TE7y0d9NM9r3qJ6sOmHVtghzs4t+QP5i2mK9KAFAEaXpGAaeDF7TOeBwNnaUv3lV71HEWuUM
OYLFktptbZfuZpnc+DGHIwYPBw3kNmwyRNYh7QqptyFHnsoj94VFVB7MgyB+6dYULiWAx6JmmpZH
104I9hLgztoQaa7j9QjD/TVEzLjtsB83Ihaelts6QMe9Y47bL1nrN/WGUzfFBcWSuVA2nXRErQo+
J7mHVnRB8/xQJ7TPYj+1dsVcx9j7e+LbfpOSchw+8ElgOpKiwT1zA5mjmxLt0GuSzjPKU2TrIDit
sbAFSwDpAioYFqD9hgN4OVRLz8tDAGg0jcqxIl8LGkDSHjhaszCvM/okTFY9lv4avORdk89xjcNa
hn5qEElXqKVn4UzKtkEDu3T3SaaURZtZDc12wBWKDS04fPW9LJPAmBEw+rXLCM75xUAzByfoBunQ
I0xc8f9x2DPUFsXahp5zfYV5AcG+OjOg20laXSYRqCZ1DoF0cxMHAD7lBoE+nIUwsGzTaPIX7UWs
TPIMYR9+6+KxNsG6YZisR3Big8J2rQp7xPUJTj+MqSGHg43DGjFj2YxQZzgoRm3rqXsL5PutRRgK
aBo/aeQmVVP5OoFqQtAkdEk2NvhCKI3WhH2ZmKjcZd5iOglhcBaDb2tKMnHU6MAf0nJqpw2da1gY
i6xzn8p0DVw0jJXPLkGBIP68mTGsHJY2HZKQ9etqQ45wodc18JBJUhQZUonacqzvEp0WmL2x5XiD
rlyQzdop2sWiQPje/+LE/ttz+I/H8P/74bn+f/DEPk/g/f2RHb1VH5vP35/Z5//x66FNfPlLQCUY
VZ/icA7O+qLfDm2f/oIgao3AIQYNKRI6/nNoE/4LsuLOGWHwRGOYQ8dJ/9uhTfxfODJ1cPYhIF0j
T07+k1iPb8fkH05tJO4gK1ehZjiHYTP23piByjIHkD66fWHz5GBkgL4p7Xto6ldx6oBp3NSTSA6y
mMo9IHRxknmjbnuXq/vZ5F64DlN503kJ3QgMeH2CDZ23R156FRaIgJzCrOzzTaetuAVjCUx7Hh9W
yfl2sNhA/nDTb379zH+MzKBnMca7ryIZ0uthPyfwjd7P3A9IbKuyLu33nR6zz8xi9mMhTXNg05Bv
pnJymzJbChg1LuLE8K0/NIiwgw9nIG8FW7PdvPjkamFpc6XOh0hiu31L+/YFMZpkkxlvRb+bZXtu
cf5z1tiXCaMln9Qssl2TB81Bz+l866Ov/4lw+pts//0XE6ivsEaQsUbfj50Ptun8PJF2byXAcYSi
V2/+UsybdibNfpmX5mCob3fQbWZhNvUphgeD4tgCizgGCK7cDXky/Gw66883W0BGxVB0MhRh0Et9
306WPkIG55T0e3m+gtU6jxPT9peTnoA4BnAPwx6U7n78iP/iogKuKsiZQ+AgYpH09xd1ML530mvd
vsKDfslciwT5bCVkjggcBW6KpR723oRYqp/gCX913QDJZ3ChY4i7fo8rmHwGzbDiuogtxcoWa3Oc
vOYxny1WB+DY18wrf9Kmo4I9yzJ/f+yKc6QQEoQrotbXUoH6+v7bBi1YNb2WEzCf+djworeRShL/
uGSp+zy4nH2SMD55ATHfQNnpm1060vbBWp5e+HrmQVw59JyMTHzYwV4weISLKD1XJmYJ1zzTdte2
eMSIz10z9TimTR6JJJvvM3BKx8r1n/ognU91GiCsO7UF5g4Cu+9mBCxjvsQHIww02MFE9DDbctll
eVo/GK5wdOZuei0X2Zy7TfmGqgIOvRAjFhUH1M16mjw5WQMD49UoLmjdqgffdQgic5AQhbqRqg+9
tW03IMrZEfLj899Z0swha9SSxTiqUbqNYt412M9OSojyDW8dBx2uXYzI1xG5XXCC8vblMk6vHi1Q
DSqf2yrsKtnd1aSq30jqIagCN3DmiC4OUqglQJNc69HNoR1mRP0NiXvwWsbCAAv55MG+c9uD5AuX
BISPqWYKm2ojj0Bhy5OfrgPCTQMm5igDxvG5kZ2/RRgstFfpNOablrZ7Y4x9Lnz7gXeICkV1Atri
XN1Xt51a0mfTFcNDSXt1aixr9kh9RjQxyus2ZqkF1zbQ9HYc0qmPqvNMc+TjLvSELOjSC0hpAOx+
gSKhveRph8zWSbJoHfD8JYLDj+BG3XWf1caFFbgRkNdNDpYPlg2IrS4I0oZBd3zu2pw/GK8SJ10J
GvfzvMQytV6IPbK4yCXS8TYuAawzoOp5AA0AOY/ukWgIXExDf1CzV/hC0YuJ07iQGd3AX0luVuvd
jIHv9s4b1ktE3e/qUYqbWjgEZ/NxOVLegftu+qM3A7UuAoxjdp81NEFbZNJeM4aNd0UHshnBKocI
k2zufNFU20S4T32zcnxrqRDcPN0zaFmS7TlRRuIIsMgkLeoHZBkm93CVS28IEn72gJrHy3poEerb
ZimNUK2rGI853cqKNw5siBlM2BW839rCLLcIh+RXBhZxNw1z/RbPyD0EqSfVRuJhIJK7amb0ci3e
QfAsDZ6GXswhGQK3QaacOqcX09hhxj2JBO3Ah8D84V6uPgxgc+3tPVmSm6T3pmvLmb7U7TzEsmWw
V07aZccsjCMQko2BTqRbyy0lfXYdQAO0E2n92UDKE9MiNRuwpfP1wlvvtaYQkY/FOkaqHrO9bX2/
jxF++UX2Sx5hOuY10x261frGGXfgfeNHSMt7hn7guu+8JzqrJQayM8RmCdKHqrTdMa87dw8sLuK4
6KduKfTer3AgIXEWeHfYLjr9MpZJdz1gsBUYGEvpZT3DwQs8tm33bJBZaOom6lSuwrrPjkttgOK3
xRad7k1OJDsQ5UH4klXrfB+0im7mrsfb049BDNxMbCnNyw/dqLMlCvBu9mEbVGgY+5nUOoQjsJ9F
NHFePLIJeLhF3ezAJJJ+g10PXftSp3ugtPMdRC+AFwcFj/MFuijpD1DT8tpc5PB4ykJoro52MAG7
IIyvzzOsttCCZx9HwJc3o1BVsB975uO3OnF0U3qilC1FRDqVhl6WIEp7LfXVSHJ322dlHfvKJNf1
4HpwS/NxrsVjTZP5hq3eBfUs3/bQNF5PfjcfIYb76MYP3DMqGgg/FcvZ3FjxJvuKPPQHMIFsh9og
2KlcrJBUCLSWOGzjpGuv22mYwrVrxANrZ7PhQ00jWq9AQxs8AVWmWwo52I7g1Pq0NE11HbChRnY5
ZnlHY4q6CmHZAjtRJOLWOfxQA7k1KP72CtQ6ohVI564KtSaxtpAB7VrJ/GPGOEsijioM5FjTsSKG
mYMLkayZ3834io9+axpIfZpiz71aA2HoEcGcyhP2tQA6EmiVmrQmNkTecxsWdipDy84215Vqnjvj
B7dG91A3iWrdrCCOXKjg2nbHrS/RuIjhkI546QezUWA9jlOz9BcEDno7t1b8am3MsuspOTZufa6W
4QH2fWzPlvroihWn0FoNULohEbeJc7IeWNLm21x02SbvgfYE9eTwOOCC2rtmesFZ4sVBt3gHDWQk
dKReLr0aafPM0ptWt5emz5+yIb2tnCfdRtkqvVJFnewqQsU+HWDEnGtyl/c+GnnPldsFdhsQyOD0
xJCpA6nj4SnN7YSSRQBd3iSeIZ9KGEdGGcv6O+V71R0K1nNQsIgRc292yZqIW7pqCGhkDw7cWbWp
VYe4Wzu2B4zh64t87KodZvogHlLG34g0AHKMLycZy45zQZ+Sqj5MXgGZz4vOJyTv1dg2Wfc1m5SI
g9UkNZB7cLytOyXL/HUw2W1ReZdQqiCsS4KwU0apSDBv+FhNWAquDNzuHC53s563o2X4OLXGOwTa
GzdDf+QYpoU+QX2EH30SI6t2OjAvC45p0IkTttvp1A5k2HTDvhNfDQRhN03QjQ/IT5nj3MHl9qzP
vEhUd9aSwQoDBDlim3p260PD+wFK2AYuBAH6k1T4EYb6cxixd2vUwXlkhAQmKuaRhWDyVzC2iber
wQHvsxTx6Kmnb1rlfWhssgvS9U2VY37qOM7wEbEcMNapQ60kcjHLodsms5bQ3VEXB7ohLALbNb26
YaKb1rRTvDL5mBX2wTUupq19k3RERbKun9vJ3terSm5VUkZaUnHZdU0PApNGpiFt3Kmmu6ysDWLg
PUnUkRK/oFi7yGZE79dE7vWK7GIOaihKBKn2aYuQFqCf6ZtfGrc1PuToRiNyGXFwT4wUL7i5USPz
4AkjgNAhoEaCMGtC/VXSSELPia11cpfcZG8Jqquor9pz0KB/VwTiEboTf2NI2V8Hwmu2iz8/O/gv
hYam1z2ZSihQA7vLgvbrmJCtbi2PIME6eqYFk5pHyTCGXoAiq1Q4RemhD0Di+uKYA9+Eheat5fME
nx8FeFROSPNdkmoLI+MX10GB4KUK9yAR0Ro0cdZCUBM02zSQ8xb5fFt85mc1LpeQ7hw53vTdUKfy
wpRJsKdV4OJMLzdn7dIFhKegcoNGv2JQ7r7XPZRupYnbRr5Yr30GIyn3qe31LdUtBDwJKBBBnkiQ
InXNE5EdM/7Y+DON09Gt2xXyKLxCKXq+wudx11cWMqVlPOhBpqcScXabRiXzk+nKUwFmKiIif1gJ
lKWjJVjYUoYlcSycWv15SCHom3wLK2T6kWrPP3lMF1dG1XSn5XyAUHC9zC2B0Qsw8yWsvTk52lKN
+2Aprhu046dxmfmtcOTaWJfv0iW716jowxWw5l2Lh38YMq/bUTh+BtV0k5mPssgAEs7jtmgKEyOg
RMapb5JYKbQBmOjGEluz5daz7RiiyUhBz0PzMCcS8mK30b53rAfmDtSvtzhYL8u5XyKPsOOgMrUj
7SdeUvaQGBREU17lN8UISLntm5t0biIcLFHVg+7ocGPiBKAb6xA5OaDh2NQjZF+NyLNXOJPh/bU2
bu3a11FtMTDZLV9nnZ5s+uTQMyQi3UFy4foIskW9GYPxak0HBdgN8sSxRU53+6Wub8iE6QwdZFvh
CXscoKiLmtTlIWwIgosmuMBwY7CbwM7dU9hPYWGS4aqweqPnOUE4FqA+KBnSdOdXEA2LlCTbRpfT
G89hXFNbxyKsbO8qDWCNC9uBAwTnmx71SlhPtb5HRTFt+iKIB2Kzu1pbb8AzL5qXmvbVrq1sDqy1
8nNM7jTrIacBIu0Scl/IJUwHBvlvN5MnoA/RLP0tnVy1Eb3/aZjYUc5Z+YHY6pTBMmufMbzuPWqY
2oe9sNXDQS47WT8Sle4T81EMS8y71Y9w8vLYJ8tVm8zVuaAPIsssCeuFH7oCJZy3y8HMYEdrb2DQ
HY46aI92PYGEfZyRdz4F6Ae98XHR5kRWehxFgDNSpg9e7tS2rYadACnIiVA743PopqZ1gtFT6tEw
6WgBDzhMpZVNDZQSzKHeJCxQUZ7bBn1CV12PFS+jJR2v+vzOTNj2kimGeXfsNcBq9X7R5SdQmvE0
QmBj2P2ku6cVRLBTRwic8sspya5Td0fzNh7mt5bji8DrZkbYerJCvnHflzOqteUEaXyOYgPUa4uA
eNScSJ19wt5po4kcizzA4xB7B0gbzWws+GMnocFPgwSlr7ox2eNYIDdtHTk03/aOtdh5Knvw9Lgj
+QNeMhp31fNqZXPIFvaW8PQq4MemQ7ilal/hbkL2ir20uYCIzRa7gN/MfrOHNNF+7oe+fx6rOrgy
iTnwnKjIrUWspry9h0DuHtufyMI6XflBmgQxhb4WJU5xtaDZcIMLk0FWNFS0wMaggVmto7ke0qL9
mlUyHPLFXEKVicbH+lukBM+PZQ/1Jm/Atsg89ucJiqIBJrihR7s1pBCxoF3y2IXQRt7C2yGFoCeA
GzSYX/QvGA+7mJYk/ax4XcY57JAOKRyFL5a6juEPUx0xwTB7UR/wNU7nhMYScnxIO1D7ztXsoqbK
4AImoSzz+XRdc19dJ10xxYDjP4vJQ0J4gkfB1nraYdrTxG547Nc+2JsK8dvcQjLA0W28AFbP8DpD
FRGehRgfypJ5e2IwMl/NHzrJ9YvfpNNDF6BSMAMBBsWtu23Z2KIuhgGMn8M4wetdGRZQs6tIFggj
FET4p6n2ligfzDVLJxSJBGzDnU0rcQBJfkHRGt7i1bcxo4UOqe/lEbJw3AGUe3IJ0WcJU/j0FQrN
9b7SU35Y1my9rRQ69jCFi+SbMAvsUVfkrUDXh5mVjbAe/ZQBgIDgG5iZy3be0nkxxtkSHnIxaTAG
LUTGlenqe98fgiP1lmaTgHLCkVEjd0JOyR6vTxJJ019W8wITaQj9b+QaLBEpWB9BmIkdQ/n5VZJx
faKQpe5JMB8m0xGEzst2P8i1vc2QjIMA1nHKQsidwKlJKLHfHMYtdlnN0d0EuUCD3NXFoUP/vS36
7pXMBfzuxrQ7GbYkFwx+m5tMtMOXRfX6E21HRMsvI0LZOodU0yglNb+ALLVYQzLWQ2i9ZbrxE5I/
zhwKTMiOFpQCtCHqQ9bArg+fXxQ3OYMfEFqX9pk2q/+wVASTBrlNIeuCSPgmo0H1put6jf2zXhcS
YX6TFX55hLAThFAlpYE2h3lsq9cqw2lspn4PJ/J7JK9NJ9lrisajmfXegBjzt00nTBE32JvjDGbF
WzpU9DAYo+Kyyj5K62SM9The5Yw+S2blW4U+P1Ss4F98v2rnECKt8QoOYcaPBm+sD6g6CFTyWT3h
3CsxHjf5vHorASz12TptJQSBYQvNDI183I5XDEiC3m0YgWB0RZuACZl720wfRAWfd4dAFwiaZBKq
wQ7RSgqoXpt2fs5UnVwylbOtN9CHNF3Ytklt+WyYO5bAJTe4/U8JS+ymmoPzJI4GhTYOp8pfc8j5
0L2jXhcHhMub8lCNrttKPuU7geCAfUDX22Du/RQQB7ld8/5pgPTgChXtcmuJzodN6hV3I/q/7Tlq
4AqUqN51mMW4LJPlVNSWQ5871YdzOx6LZeXXWKRnp3C4wZ+HwJIbMFP6iuB89hcJtirl4iOeYhON
snhFB55C0wzaagRTKIsrz1K2IzbJr2SHChVIJ5TBZEo7GmN4JurGpbhMQQDuWTbUN3YsvTvPK/kz
zoHufqopsmOTDCA1qEeMAY8TRQpP4OcIHm68PP28aB/6XNLz6aLVurhG7w41oFL8yzz50z23rD8i
iM2FXINSLzrTRDzr1N7zrH/he8rcQUMvL0hRsK0vhECjbKqHBrss+FOgfduyLy6rdcW4hT+jXquV
BCiJ06bsdjDrWQ45X+fPUA+5DfqGAiUPJghfM4NKf6wTcvTWtHjCrLd7/Iboj8voHrt18g5Tqu2z
S0BbQ3QMYIM0w5WYMasRI8+xiYEJiJPHfQjWl2V8MXORnThf1i36pUunqvZlWB25goq9ykDlCgNu
uxLPqiltzCfPuzGzV238ZGxfAmnUJRpq+IwRjBxeEK9c7AYPGuN4LbzsP2HIBHi8odB79+C5T1Oh
xE03Q4GFaLx605EW2A9seS+7LKlP0KwHwJty/tprzHmPaV5v/J7xKdRJPX1CVIPZksrBngNk6Eux
JOrWeEjHgMKYXiDDvIce2rjxSq+Y3EF2fAVodqUGwmO3Nu5Ru6LalSLr+9Dl/rSral6hoh9S/cXz
0EKg+CpReabt1QJLx0+QgDfhFCz1indM3qXJAtrEC9qbRUm+62rv44wkYsyMNEycgL+yqw52NltY
CCEXm64236wilV9JUc6bnIDPj7vcb26QvVFctnDVwOFOi48QTEA6Ag3pbdsTepj6gH4knZ8cvImI
DeYs1+0sanIlahzCi57bF6/CX5HczsHuuOFqcYrHSdW6Rzdk5qJvMHInXfnIyspBDuoWGRnfRzTR
IEp1W6Y0O5huqHdC1rhJAPIgEUa0w4abutpm8DzhENm3AILR6j8OuShh/9OtBqzKwJPLifEqspXH
76sexy2G2+Fel9QjnrKi5QrxOxv2ui/XCPOu8hOiT4mGu51rX1ow9c0N0mGRQ+fJSm79sZa3RmoH
H2yMPr4kS6s2s2XqTWpCO6juwYCbtNZQsFRwnOVgR66QJuQe+QyEPE56gqFQ7gg0sQu07pSLTcrJ
sof2aXnEuY5ynulpCYMk9381DfhHSrSHBm9r9U099h812TeF2O9/+59R37svzdVb9aV//6v+D7Le
51nfv2e9zwDYO6Ha+T/8plRTv1Di+9T3A5hbyuB3pRo0bBKFWKDxz5jjJOf499+UagJyNCUCCNKg
RaP4P+DDfyO9hfxFICwS/0RxyICr+Uek9zfm7HdmTfq+pEydry8oRgSlxuf+oxZ2pS11NstJXGO8
+STX/kObBP3OI6u4cOuiofao6hNoSL1TpJTA4Reo4KUsuxbSLKlj8CbDsa6T/PEPt/AvOOx3orbz
BwPvh4FZpFJByvc+oEaCUc+nkvtxN7fdqUYnnmBKYcIHhZFTJDxQGz++4JlD/P5OwItIksCXKHMF
kOPv7wT3J5v1M2zeJXKlIBNR9miZ555+fJWzLvqPV2G+oLjrAsNykkoIBL+/ytqBSsqUVfGqMFow
m5W58DxTk4HXo4+oqbpnA7IzEn473P/40u/Jc59BVyEDQOKQCJ6/6btviKnJbmzknJzjz4rXpGrK
Yw+zcow+IbsxtJit3sGUaNoCvK5Cr1fgDoAt0F3F/eCqlH1w7RBF9PKTT/VOLPntU2mBaS6ifKg1
3ztrwu4h0RgmNbGZ4ZuDgkHuO9IAz629eglbvaZ3wDWvs27oT9AIFWG6kBSb3eg/F3WBBUg0urQK
IXHQ4Fc/S+n4ZuX3/QMLIFVhCkQ7ZVA2vXtg0BcD8odnWwxVndq6QrPYR9P8hgmWeS+Xgjxz5BjC
XyZr4DcDxiOCxCPdQTWGQaM+cT+x33jHv5/vloC8VGP6UwtFvz3jP2jXgxVQS3pOxxO5wotoAUpv
HHI4woA0wWul5nI7V774iafINyvJd3dBSMSAQxmrIa99/3JQ2ZV5loIaoFCcYLBqZDBfmcvbuTwD
JtYuiJ3GuRqlmOK6tEJNO6/DI0VMGIlyqvvd0groTShpgY+m3qM/zT8zEP6LO4PlTQN8AOwW0IZ8
/2bNfS+ANgCZgXJH3lpn5o316RhDIT/v6wwzgNJW+ieP4/2mwQis4wBUY6fCO/WnGARo2digTYYM
aEATO8X6cbeKsvlHboQQI0HlfN4LgSCp82zXO4VJDSWbBuFRbOaix6h8gBSTqBzYz0wV/3QHwcRg
15USKgtIsd6rhmpMFIsiz4O4CFCGNjTlB4zslEMIptfs1iELdrkHR8QfbwDfooC+W1u4LM5AfDUo
aBh7HwvgIO2AYUPG46ZaPbP3UuF95Whx622zdOm2wgxvAkOGUvjxBJM3uwGFWmESc50wX6yUZ8F5
4LwcQ4J4p/sCGZpwlWAT5L5Lk4uoF3RKwWgu7Z2VtYQSG/3FXZ6L5AJLiV3nE6bvOsF6sQGb4Kuw
W0x/kawMWpp8EEuJkt43l6kyzbwbsEXsesyHN1e4jWcwC0jdxtWsRSgLxRylnWGdEWJ0FshxkBL3
lLZzcAXuaqq3Y0qbI9ZJnoSz1FAvFDxlHTrjogEyOMjyvocpBAS4BJNjcY0JpfFQUhii3WLCMNm3
QVOqHSNAw6CeHctXJzDYu8FoRfk0Y5zfQN/seWO8OhwekSgyAzMH3gcYTup4EQZDd+hbbe6nzHRP
Jc8lYvBs/TP3yb9aRNidILzHi0GwV33/GkLkhtYjoBAdo5GPm6yEIZGvAmTrDlXMVkADaanqzY/X
0J/OkPMSojygnOF3Qanz/UUnY5IB9KWIK2YDDAZWegMpcxtTROb8pEz4i++HEgEXYwR/6HvTXais
ofBlGpfCC3EiC0BFk6bQvbKWH7HEl20QeD9zCfyrixICRR/F1h+o98HNZZKMZl6BqJNGu0uMzl5j
NqUE5AwlrS9RrgTO+v/8ngZQRKIuRGGIcZx3+2nDAWAnC4Z4qizj2/OkRdQCZdmyDjzcjx/f+1oP
Lw0OV1QkAcMVURd9//hQzCE5eoS4W65JFo/IyNxPSQtBYj6Jq3K2/U+u9+fjjFAF64AAJzqMJPj7
bBzEhHTw0wH/A7YM9U6l9Fc9OM2iALPCW64w1r3zG0vWGLrz9c43cm53fiGYRIKzanbBBNOJmOZQ
QyB4pE1jXvfLoa892H78+Nb8xcpW2BI16sUAd+j9bIfpdQsbnkYCw6j1xTBkFbwAgKwFbT//Ly6F
0hSG3QTSXCSCfP8UxnHsdVcnMiYpxpkn5WWH3PNUVGIz/skD+Iv1jBGb89sqJSS/Z4nwH7sOCO17
lY+YyOpXYS6G9TyC+v/ZO48lyZEzW7/KtdmjDcKhlgMgZKWuzKzM2sBKJaQDDu3A098vqsmx7myy
63J5zca4aJJVnSIC4f6Lc75D6cMseyi8aBnr8gPCil+BB//Faxm6pgjRDAsEjO+TuNswLDTjNj+Z
/KrZVbko4t4eVgRG2j78/dv21yeaZsLxRQBR1UK1/E6emevNr9eLagcXskhKkY67bpv6gyhrM7Gq
8T+j+V0qBMekJBSOZxHB4pjvDsA0dyri5KSXIBdw94OxjlchF+svnpB/9Vv9FLqKy8nuvc876IrR
UKFgWld4a8jqs5gOiFWmGwcZQMxq/FfRH3xJHoQ/1wacK57H0cf7he733TNZVyG2GLsxcUvOhpOU
BYKmuLHEHO6tUYdN1IB8SJNhzdV50Hj0UMWNHk6hwWLYFoAsemBWF6JhwbJVJ9rzGG4Uc9kkbHiY
ay41jCJwWFQPczc66AvG7ZECvmPVtqr6W5G26yEvnOVtQCZzm00jFIHOn7iwa/Yj056gp6mLhsDN
sh3WoOIG13v/WZcm1YrhC3nXqh7ZRuMO9WtXsn3FA0MgfFSa/fQjb1tMWdAnGNUtBJp+Rb9q5/Cs
W4Q++VZ2H+jXzG9EGWgd89bLp2GauicsvdVblQ/pTWpr1FrzvKUVtp0RzVnRGY1kKutj+ggGC7KX
a+r2q9uKMT2Hfu1eXsR0vXONwmeP79Xgc4cKMXhERH1/I3Do1xGeSd+KEAkh8TUucRnOxMo8CnWm
f9gjwKIoz9g5eGrs5E5Pyn6kZZg/1RWikphtp5VdTbXDJjlcV/01hVZRR4NCxAUxYmNhMi/N+Cmf
/UbtIZrQ0unWlvW+Krphi6183apDoX2Xikk76AX4oTiQkNbKb6TUGg+qCssyabuUHwTnDi/h1K+e
2COA4P+hEnS/yT7N3zx7Xvi9qiKb9n2xZA/1WqcqtrtF3faeoZ6p2FBeGiAlsL/N8K+iQXb2hjbW
GJDaVEhto6K1Sx0z8J55XbYB9jW6WKeJPKcx/at60+l0mrxgfMKZ7tEATR5eKXb7iKywAJVRtQXh
Q+g0HSsBSAsfcKjhcAJBkzPoD2HSY9wZBtTqZZN+4B3UVkzRubTRitmmQWJrgBjlveUvAooqtriE
YXtDxuA4xaHR+4+l2RiKVU0VBNdLINuT4Tb5d7IBwoq1tpOetpFp7g5vcXMqnKbp4tkxs/vZ2+xH
vpFJPNnQt8+LbrYHnuuijVISEX50LQv1Q9VqflpbcsmhkEi7W68v/F/l310Ow798yHFeskMwPZI1
3x2WhXat2mLPCEbAdJkwI3nhCravJ89YSIFHl+cA0sXRu/RMKcTp74/qv45FKORQlQdQlsyQBvci
Pv9DS93YVtfZkt2uaowcuZfcugQT35YEq6ViObpqPwmVJRDt4V4OfXhLDpV/a/OGQ36bWJNY+P7+
/of661XFx9mjm6VCoQpzL33nH36m0ZCQcaXlIYmiqRACPZmB3iPq8vCX8vrL13r38lNyXX750MJD
877ECKvWmQQYw2ROnebDJPItbhAhIZbs9ceVxdeXnKF5MpezwL5J3ip9B1yewEfW5KU5iKeVg4p1
+P7vX4O/FglYftyfXa9JCfTeRUtkJMb/svGR87XjlTnhp0DBpYx9GyhUfJXXPBvjvOz+/rv+deBj
4Wh1aLU5s+yAyeOfX3oznPqtmhcvqdHsn1XBgZ+Z2XAMimnabw7XimdU/h0ON/8EVgefXYo787Oh
NvkyjOmvoskYhL1/f5gdg7kCquFYjIPft+VWr7XhzLgsu22ezgI/pLuvPLrBqHNSVcRQIguyw/xp
ugFuSCtiKx6fKKWiOmc8w99nWIUcFlvjn1C40xvKOif6wdmws+y6nvoyTkl1Vyc6Zc66Jkz1OVNB
OCW9BSE7VpnjPoO/NI+2Vy029y8KZNz2Vn+0yzxTEbdkDZqktLhGU5tDkqW3630iEKzxYrZt1oBY
1XZSPkxTcVMjsUAITJApQJIABEjMBM37hnZVcLFYw6hPMq9havluvzy1onPsCIQBSj4lluxkTWPx
4iinxsa6oJWHsyeRgvgsuOS3LmtFvWM1ZwbnmgEV91pBWOqgYx+XZStAzvj2reuo4cnblm3cW3gn
byfOXSdORw+dkwD4tiWF9vrHwWeCsJtsTWz8EtjwOuisr2Xbe83dzJmCtFrjUUdZZdbP3ZQ5ca7x
aB9G3TDnytUwsPvCaYLBshi7LEZ8Lt3YAf4L/2Z0v2Mfa9ARB6KWP+QMZeux2Cj1ntDZufYRuhDU
kWyFf0MCvPKnMxf3cNpQLdzoQXnzFTzAUMSVQ5BHsmIFFadyGbv+sOZjVUCBQnV3b1fBtDdy4XTJ
1AcmqHamzwXcQ9WpuK2H/LaYu9CLkIouj2amXSaJ6EFt3s3M6y5qZmPkx0c8lNhgycDxOObwLU/T
5Z6LOvvm8xChJAbn9ZWi13OiMMTZjHzOUBCCfC7KJjeHV3rJiZlV2adlTD5rl56CdSnGyBuWmREd
1NCDi28d8mM1GGK3dPn4OAze5ejXa30Y1zZAww428bHtFl8lQ1/rvSoKhFmt70xTREJuVe1GQ0/m
HtBMhd9uqJCx5WL2b8u1CGzYQaVcoz4d8wVc28gWv18H9GtlSJAupEe5MpRnCrpvyfD63FVWCypL
l+O5Z8iEz2VZXCo9Y1Y/ljVs86MSCvoXW0kbibJX1XVUT33dH7o6d6/KrceIbhZZYF+FBLMvkb8a
w7HRAqfE7AgG7sW6pgeVjqwjx23BaMDzqNWVHlLzCaEIzyLbEeOrt5QIJ5tQDn6CKtCtjhdt4kvm
6uVoyDDIMOSF2kx8wDYvW7N6r9NIsEA0ot8XsV2xYmDV31MhjrpA+kwDCxBwXYEk8nQ1+vNiMEpM
HF3rF/xPdhdnIQ8dkgDRHrpeX4qcLHgxWgN3xzRUIXL+UHT8Fmown6YBVWJc8Hyd9SbKH64/GPfZ
YM6M7uti/oqWtDfjxa/N16oLjcdZF5ggKDANhOKYFNB42PLjKLt0TBZvrl+rMvBeZjucHoEFV28L
CsfrHmW6zUaC9XGEkXx7Qq6afa1H3yeJxJwmGZfViFbZ7XPwcHzkJrlbm6UFqdNZsEKYwXVrTI89
IrT3NDvoNF19N1p8EJLRZf20s0VWVVAva9CFzlRbtzX1dR0DcmjloaED+AwapPJj5NTrOZgXxScE
V4B9Avg0N7tpbACc2QhBvw045JYdFKNKf/Ahm837jSYT9UC3vGhUbuh7YFo+VQQRnIeus5zErmeN
6DHfsmtrTksnsioimZGJLyiZQbnaAh0Qdi22NasDBJoOA7d2u9jNKQO/U5yQ1nbGrkK4cCObvlvQ
IdMMxk5QB9YOWe8GbsDy0nuFN+fZynPTi4pQEDNq2/Pw3TEMjrYAs/ztzIGZ7ZgCTHNM4iJcgK4v
ATQYujKfSe5gJ+3wAe0P4caIMy5skT+bKdw7bpcee0Orseq0hdl2yQK1CzdQ0KLK88XYeEkAnHk9
bGGYvTlrV3lHiK/GJ97pHlQrEi3FS4CEPnIzOCxxPlsFuK3ACl8m2gUIbFlZ7cqgZEpQy9LLd2E1
eU9z2nB9ZVNbfy+szWzQLfvVp9HMuvvOZNWQWFPTXHVrsTmxujBpomGC2xyPQuRFoju3FskGYGuL
emCuXxGotHOELLF5Sa1u+9rnRjof87bhQsU8UTUJb+Z0pQXIncT1Xaa1I+55fweHNFl8XLFRMF4K
tamdrBfZj6o/5o3jZQlRV3OagK9bRGzURsoMWLI++H1R8x8t6P/ftu//vxnPL3vzf7+Cj77k/Zfi
T2yZy7/w+wreNX9jWU5ti3s8ZGoRUuH/7jvnT/Cb26zT2DO7nif4k3+s4G0PR7rPuou1ZGgG9mWk
8o8VvO3+5vosBE3WgZSooWf9J77z9/2H4zvU7457Wef7FiOOd7U+Cm2nZFrUJV7OXQ0c+a2VZfGl
NAP/auuMOgHwx5bgonxpUp0dp5ZESDvvs72JhC1ynOVXLdHPjOo/tAQ/fyRGzYIxKf+wL8qEP7Yf
LoJLg+O+ww64cQgU5RSew34a9a5usTVkuki/gNolZmAA2c2VAuAGNK6K8d6W16U75Z/d1RF3Qae+
ergRElAWzkeApdsUV2oRz5aE+GFkwnidqhDdN96ReEPmb2KRu7U2pV/6SvDh0rAynu1M4O/0Z+Ow
+iM3GJawHtQ6c3Y/GrM0TLh+/I/Y49rdkJZLjNOiQM3T2A7C3ll0mDSbaox7359/1PQOtDFYYBGh
e8v6Zjk+uqWmklBV5nD1Pq8cnpEkd8b8RU/3s3N4/6o6lw38xc5MIfhu6hmMcMCMXPWI3aadJbl0
+K1X8HxMPOFaGen1LL9byjrM9bxzhs8cOgc/f+ggpDYmCnz/Y9rvfR+10hqFpSa9ZoqmyY3gaeyZ
IcRpVSTUulEngqNojf8oMISdII8pnwg6MnaRuL/fPRNbV434XAfEcFWGZ8IbW26lovnF4PTyVd6/
RhdIEzQIdBgYzP/85Fn+VuSSKirx10bsgKC3uya9n+RV7cvPsL62i1qi/f3UBLSR/Wjvfv/yf+Il
/Nlfzu9GRNJFBuPy65kuE+k/f9cMQkKp2KEkzGnkTgnSAhe5AlibC1N/ce3S+cHLU+LxtbL2XkjG
lSC7zfybaqW8cou1vYIqaN9NwsQRIfPcuGJHWH4qO6t6ytfawYu9VAftrZiJS6DKv3q03o1Qfv4C
HG8ho2YkCu77VBdOlg2kYNUnaG81QohlZAE45/G2jSqyQTLs+8nxYpTx/t7D7LlHpM8H0FR+jNhY
n9whXxDV5PUO3UIXjbYajgiJq0TCEDisdX92veFekuEaSyg2iWSTfG21mHUXP3QOnjIfUAs1t5h7
m4QUlV/lf7+bBTg0v4hDYHwwLmf59j6mzGX4y4+9gMebBV1n35+6AtJRZos3VAtJ4G+/khO8m3X/
/I62QH3Fd8PY9peVW2W06Sz5jqrvH2GhymjlkEoq48zy+VdxUe8SwnkA+f2EzT8ZgqEieA84oEgy
+0H00GhM2qTRHffKLHwyRAoSFKQT7LtVgnS9M49eUAna07c/3Jb/4hPw80T/0+fONbnLLH5bFvFI
PN6dTVPKZh2hY5dkXpgdGG2Jc42o5lT7WxqngwsVewU2PTU9loquuwi0O04axPPxMPXIu/Xsn8w5
DBNm12wLx8cNVOpOlBgnDPChCWqCJvEqbMeORKXTBHjJpgagAvLwIc5IX3iU+l6wFoKkYBl3ssFq
l8OS2S1zmD0MpRE8zthIQbGraueXIAy2kDPU1TmIlXEM2ieL5XmsOTvyxaUGxgh50mPdPiNcmc74
Nmi5fN46DXrqdxnI/5Zd/0Ux8u+rrv+usx/9O9rPP4suy/qNU4djnOoBKYl9Wer+XnQZARg+tMKI
F3nQXHY7/NE/qi7H/81kZ3b5D1vBP1VdVvAbq28LVHzAxWBSrP0nVRdyuz/fNIjvPOq+y4QRyg7r
1cvq6Q8j1iLL015WxZnIsC6rHntzEOJ6NjXnJji71V40t6lKcZtFppMiIT+QAV2xCrj8ukaIMo3B
mXNjh6v5Ktclc7AxSE9NQ+Ljjc/kS5uxofJ3NForixkTTprsv5T5ZJn3PnR7K8duDsDN/uzqkB7y
FbsCPoBIG7AvMSLnbi6eyF1f/ISmdNIfnaFxZbLIyZ0TvS3uvAs2rJKRCpruw5jbKaYzcGb5JUR6
+7hWQ+UkTphnNx44kYsUpMIl1TJpRaSMZeV7Rn/YwevhHsN1RTTblQXlz4uxd7dYdIbSNRILRkNx
9Im+pkENrXm8XhvMBEYsRAPA/FUwsdB5nOX9BpDXnrzyWbR2RwJ0PfuL9dGgZQ8OA+Yi3EGTXB7r
UIUDXniEdHddsYTmLh8bLblYqZf2y8j65CgDhVO5mMdqbxNr0kZ1brlQmtEq0t2PhPkmE+Jz7EH5
qo5ahQ10kBq+cKTavrMO1iqCLMGf38wH4QweID49Gp7cB4H2pnkPg2LA/jeQfzNOO/geZradO6OY
UyiqoxLmGbW8PgWegc+st63+a1VZ3I8gU/DidwUrTxPv04V0n+2xW+T5yDrRsnqMETYb3j4ms61h
dq5MP7uTPX9GwrohYMSHlW7syN0sIKHBTLFxY4YFc1D6RHvZSyMkkqESGTu8aEgbszluFdxEtPYA
B2NpGx6LeYO15lFaDskdnONdxTBY+9subEu8vsUA7yNhTdYt52zzhhvCowbjYE5aVIe5maU+siB1
g3tLhtu6q+vampM0A8QXD/NF27d00rXi0F4b/BWrd5+5bfnKxm3EI472jrGpqaESVr6624wa0qvM
mM4bad9frznlCa6p1PGBoUCqZ0SivImWGaVzZAFCfh6DGVWZmavszc+9sjmslg+qsU8zYV6lJXwa
hoQMaCD1EQfLZbeudZKnkntlaD3j1jOwJ0ULZHKLwM8yJNlI1fmLLonR2Y3omYjZwF05xT3ECAuQ
4DKke5NM32/V5mYWBRCuSh5XadxZyh0bKogMdEvdmCHwudKw7Hi0lPfZCuXE9eZloRmH3oVJmBkX
wgWuJlKQ3NLlPfOzYkKsJXPWfgSkMFpYcpxxBDJZ3peB7/kya2m8VUE5epFTWkhbED3XS5TLBfd4
No6XfdZAvsS+y5ryIWzlNIEEJKfmiryi/BXkCGvYsGOBx5C/KBDuqin8Ymjf7xJuUqfbGyRFY0BL
2/7gmkQ7X1As9bPbMkCKqwa/ccyndfvQeEP3pQygu9cR9eNP/jXn7zDtwPUIGLYVwVG7bHQr3jQM
Sl639zCkTIj+QuI9zZDIiS95MMvwbAybZBXamu1lI4rvAPD30teD9zjNbWneAgAY6vtgdd1xjiof
d0UShjPM0F0f1FP6heiVmflLlsLAYTjvZHn+nemcDvhgbaAK8kE1LowNzwg39zbIi0qLBDeG6RzZ
m9vVp6HOg+YYYtYUEfnS9foAjNuScOLzfMOQolgg7JRmN/2RRTkqqZ4cl8thK2BBZCc+mZzbnBTB
tuK7CG22eMRhrOtylnx5GJw+GQ8Ta62BkxutoTD8swq9VD2n5eyJQzBaeXhTWM0ok9m+vGQs3YE8
fl08JBi3QVqzBbHGsFomVsuBUCdNPLv/CQrQaB8vh65MdyRwF8gAyxluzHe2H5vZw/tcGTOvciYS
08ht7ezzHvImG1DB4JEYAsBTziIF3JCla9VpbJrgy1gW9iseLsP4OM/upjlIJ3EvUm9a7kB7WF/y
zaiCpNHlqg6s13MWEJVl5y+WtMxhvy7pZMcIKYFs5sbFK5VP7lLfBAor3mECkCIeyeYCrCFaz9MR
BPjso2dP1mONoVrTKBQTKAgM1sgkobiWsR90uBXZ9mS4uUc/vapTjaOSzldmCNaU5CJR9jITru0q
Zs15q4ykF111r4Sdy4ODrvMJLRg80ZAxW3HiLc5xNS4zHy0S9op0Z0+5HhJhV9jj4p62Hr4rSRXO
Ka3bUPAI9Sa13pgq69Ut/Ivnzu0QI5QQMIwDCE+QsXVRsyghWdmEFgtK9jK7b4DgIhajk1iUTC/8
TQNrZN7UAa8NaY0PeV2UAEhF0e/x7kJvWmqujrhr+iw7NrnoOuCArcXgWlgisTp6lmt8dBPzhlkF
zsFx6u0NL2zngcfurc88x8VwkTzZWdLILM9upxnjPlWqTMszlC11vVj1+mSw2wERxKtZ3axzYLpI
nKFMgZkpWJft8hzRWmSaRR2eGQ0H+wyqRnOwixJquNvUwBxA8g/ehdYPEGLZNZXtMq0uc7O/bbxR
oCaTTEOj2pznjxjBR/Z3nbDepqBEAALQbUHzLrxh3V1oUSIq+8y/q8sZdIWS0H/3vLozttQhcxDC
Fc3HuexBxXZWz4bYhZwWj+WqEe6zgaxYxCkr3WXCY63H48ggt+IoelBNX2GFsKXkmAt6/RUZaRPs
bSN17i2tJjALqgnanUVx5WF6HPzhA+WV7m9DuXGfJzangDh3YaeLL3XYDQPrIAKngW8gaZbLky6X
vjyw1UlJ3DDYYLO1zR5HK1ytDxljh+ZmnFU3fWu1v7wJAsqyGMGuV8d1XUGXqifPnaNJdDTUJvVM
GIPKcY9Fjz7gAAmDOF6CQpo+zjNp1fepWCvjWLlgTvfB3FIAspXy2luCY+S8H+pF+yy/mm7vjkY3
gEPFkscHuq9YajaaLK1iLfwIi4bCoU1wDColCONfLDnDWMcC0/fHrG8N/zSGonpVNsE9JBsoXz3Y
DC76j0ZuDD0Bb23/FtbD1u0Exs8UJuJEIk+1oDMGXGA3fHaLfvF2gLtxS6842MpzEZRryLBVh/RV
DtzIOwytFSh1HJ7uS8MCoL5DgV9OH92SIrpAuyR7mj1jZ0hFRZAf8qBXrZ4OXsuvMfBBJpCkIP5v
NHNiQqp4Bvs6XKV9Xr5lUGnw8ZPKlh9IxyhrrugeCY7RteON6s3NIakjY7tssAVLI2YVax+NYctf
IS5iG885/CGHQr0s6iOcS3HNRYuCgQKoTmHnefmnra6qe4osiG9+5kwW6Pg0ME8OT5YXdcO6qnhm
BvoaoKDpY+22OGQr01OU4iFFNP2tCr4AmHeAL7UjrlxmQEZJjSWJwOGeW679ee5vp2YgaDBNrfkL
xcuq90We1wBcVtF99tXaP/rdVgHRnrrsHo2UrdHqpZgskXVtLLHLdnvleAT+Moe5KeFLkFcP1yyj
wmI3gq++yP2XYgE3yfkkEHaFwwJOf3LM8s3RYlYHnKuoEUh96J+1Jssu1kUL3G1Va/uK5dT8yn9j
P2Y6xoreSC78jFPncFshPw2Co0UznyUbsZNfLddbEGOCR4S9kzXrR+LRECPV5eR892sgAJGZLQgJ
fE+xTK7bjFmAiSKC0TB0bRnnubcdMwlcP/YaMdeHykQtyN1S9S9rS+UckzAJ9sMAIEomRt6JL2Oh
zR9lmtawVwp/6ndlXVK44sdnu1u33gxUm9Yj/31y9r+d+3+h5/m73v3jBXz/f/77rS++faFn/x8k
/89/7fe9iRP8hoj1sgUhqs/0sbj8s4W3vN8QydA/h2gyYeX/s303bPu3i5bbNi2XeWoAAf9/tiaG
8H5jkgaM1kTPggWNL/fPZIF/TKgIJfi3M1vQE3+e2v60R15UW3QlDBLQ277TjYliwGY323ZU8BnC
/E5ZFLl2PfiIAP1xerUhfwJkN+CLXeWOucGKdoB24pbO3EHdONbmiStPTp1MetWzFWYCTgkGAjvf
bviETcH9wueDXEF3Y8/wUAlBTExTmnW3Q6wc9sdNelwprsiys70o8tsItcRXjT5WLPNHqjo7ZW7Y
NEAofMPepiQbu3X4gtrNX2zWmHZmBYlOjey+wVCsExe4oPfZJGdZhTE6Zjs7sPdhYgjWLkX174SO
BhW+NSKdqbplNT6hhvD8uLNFqGOQhVt9K1tghYeqgTL40WSVWT3Yxabk18EY/PuLJMe8dydPBGcm
vYjIHd2i7rItzb0kuQHbYz33c/A4gS11h4S4s7ZKQiSb9VeZjao8jkG4bCKxx7SVp9KDOXE9t2Nv
gzPbfH+FwkCKH1oZ6WOGjHS9LdmNFXRQkrDGre366o6gvc8LwX/qhxPkIXGn49wOXNt5W3UJlArq
20hsVkhDTpr1YB8rqgkqRCsv+8+o0QrSQDwDhL3jIY8/SeWUwVuAFmE6WlO7DT9WGiBaNE7BgjTp
YV4cw05qEwtrlkBoa7Dd5L0uoOygFm63Y5nxlrxp6J6Im5vNMvY411retk6yFaHOtVQIwXBhi+Dh
RWL3xC9IVAnHa8APW/BC4HSZLn+fXui2phdybuYQaO2LMSFscWJsn5NOT3PtWcNnoa0hfdnsXHfP
3bi07Z3fNbuFsuWwDcUj9hLIh4tTPWeqGk/ZRflGCfciVk99t4BXAYSf5xcYWYreHXzh5cG9z6sK
FIOnM6LFF8pI2WWUzES9U/tqreu7EhK788nJRDq9wiWqlw+uDawQ3VmxmAnMvwtpcVKC6CV/mhvo
fEMdykeqT0jYpShbaMrbBntgVHveVG4/IzepVXyDgd1l1ITK18XTFGtW91kcFqX3SqSWVZ5Ct+jD
JoYIU5ATpKvevFuMkHv4Mk0DJmN6BQqaC84nBVLkdGSJfWM7mY4ERunKtW+qklyZ29pWlf0JQff0
WtWrveuEAfm1HVfpHOBTzXs+XOkrf9U+lFSMKhoFqG2ASvznOqzz3jubFmE1sQkhcHxguVl5cGmY
nUFyNduKz+xYIV16KWbE+19Xxg4LnJ8hDE7kXxnu0VD1Ulx3q2rtt940q3ZvGdAHzt7SleUuN1fu
qk2jHxlv+0ERebkZg3wQrI6qeAQtYvHUEZ5DUTCUsZgGxhXm7KNcET5RqDGynfbVgCYD3qVyiKAk
U5rsKACC29nyPZaaW8jrefFmBDohKC0AiLy5/j6E00iHJjsPrN7YgpgKWjdGWlFzf09GeUUOY9mi
K2Em+CHdRqCWgIxAVcF6YCJvKmRKbCNb+TLLaRmitQ8r6Dr9fEc65s8NdOlNkQtcClSXgzhiAvDz
I22F94GZIfPEqVi+t3Yw7zIE8Q8yD1621F0fWBwI51TwSwM7yFNjvxA0d5CV4e1Sc5vtWHccnfwg
RhAhfWtPPukGh61F1VlcWMPsYYfhVYeafVshjeIb4cvGJyqK7Hbka2JUHIpdvTrrg9sE9UGZnnPo
0mm9auxaPmalXO5JY3Tsc+oPb57Jhg9uVCPw6m2QGbYQcLW/BGtMWLj9hiKxvuT4ImIzULdG/Vb4
y07S7z9msF7AMTRz9maOjv9CDURjoCcxxsWqvV0/yrI+T14PdKII3Gfh4W89bEhIGPbUiHuQY1dX
rMr9nJkBMmpC/fydt6TQrMihoP1sBkf/YJHyNPYea3V/mZsX0ZjdIx9+u48sgKiga6QB1Q4Z9Xfw
jMwgKDhRIDeAJBt7va77If28MASxroj+JY5tqns8EGg6b/2u9O95mTUovLD6PACZzOGVIjeYgeNi
T8hYiCdZQ2JUrPHWxk1nWQrmu9d/WrjnmaZq2+sO/izEQ20EHgein7+ggJ+vszlgvpha4pFA4/61
N3FFMMz19rQ4xYNiALvrUCkdZ984r8xzotxRj2alu5tFhEt6i6K/OvaAtGJHyWWGquiuH0YyAfjf
4/EyNFkiM4VAP62NeXYW033qreKr6FRztnR2RcyTS97k4o7PllIo3jD+XPtiuq3WoH5U27YlBLf0
MbLePGGaPMYzvJCxtb3Yncb+noDa9kO4XaoAR9nyFZGlf7Ztz3hYhrWiKWvbW5MwKUiURvYaFjMK
P+nPu87Ep1pvtqnjsCtJBVZGK+6hmnXViYpbR0yhGT0Pes72qAkKZHTTG9Cu29AvTk3Xpa+pZd/5
SzV8ZHJg7MqiF5+YQiNhKtQN4XvXqG+nU5mrghyaVppvKQovvNY5BLDBBLaL+IqEG1isJPAReSNO
YTZTKQwDXbDBGtqEPsXZYwIc1j1sqxDt6KMOW3fPpfcdPW4xxwRCotQDYUf4GIZ1XKo0ocSQzUPt
qpOy+6pmXmPS+RbjLR2O/kB9Exw5UMMruZXGgX7dfaYCMrzPWAbm7DtLbtgnROR2DxXUTeDS9GlJ
WBgMUdMyHT/VTFvTpEcXwrozaIGxzST44tb0M2A6EYkzJFbiONDyAUXX4r/WLB6+5kCH0X2u+XpE
jtIkTLFx2CjrTWU0may3Dfmj4rq/CSbvU02D9opKjvO5ZaZY+KaMp3TIug+OggWdjqGVzGax0eK5
OQcMBP+o8c0OpiPpY+D91B5AC/pexhZXUq3BCx8NY92VhuPiLXYmFil5fZFkjNOzrufCONXqcmxP
VuaTOcu+Ztz7/bp+w3CGE5gUhna8FWQLHrJedd9ctgA7vD9rvAES/SzaWbp7QGjhvmSusSsBWO9S
pW7tErHATiC1j0XeZsDH6hUJqyXkFbpRfogM3kC7bFduusD7lgqt28/0JUS4zaG151bFqGSsvWEt
8y6tDJCElMqodcTAKRp5S7bs9WZPu2F2lisnpQFWwNgEYIFq+R6WVfOxQeRBb+xWL6sxixedAhvU
odtaEVMTiFfmGnwK+mE8znPV7PXUft+kbx67sq/h05vBtbIaed0i5t+DUqi/ywV81VQJ80j+Mw04
+j+OR0fe9oTKJq5XTsmQDcXDvIDBGPLL7mSR8gnRw3Z2bdf6lPvqqSaDmZo4MNlfbfMP20XNrGv/
R8sjcJiZeMShGxqRyiGFERD+QHEwcIUWUHxYXrsx8/Dgzm7S/FRufnbds8mkktMIMza83lU7/Chq
tzRinnp0fkJ0D7BQW+eMJlkmmLDkJ+Fc7M2QJw9zW+df8dF4x3wlNSkabEQfA4O3gxhkc9MShfR5
aZv6cSglOyBaDyxWxv8l70yWY1euLPtDBRkccHRTANEzSAZ7cgK7JC/h6Pv263OFpFTqvcxUmaZV
M8mu8ZEMovGzz95rz5qDUbzmPOqUi7qTU8uYi+OV+I2DqEwEI7OCjGmNdvphHnFnpMZPmYB8poFZ
60B+69RbAz5sWZU5wNKsrOeVTznJsDHqyT7UGRF2n94cTgpAgg6tWcBmwlN0dQjFbaQdXXdN6yCa
3WFHcMF4LggPeFyRNP/AcYX9PkeGfNOM1vqxIAJ8Gs0wnRM2QeR0ZfuxGKWBd7IDAIYXBmhhD03k
l2m4xXGkPD4PWSTowC4jwL5a24zYRxylcPmuMWe47p6KLHnLQgqZira9DWu9/oEErHULco/LGrOr
5aP8jKUPn3fyB2MAz4hMmxwBsqGX5+RChA+BjojI3KdDdm5SrNhDDRxAzFQ7YwEYNd+lttVCLc7z
MHLUegX+Ofq54rLOryVcoFicBUKgTwSAqY+LdbqFZ5s9sWLlMaVBwa9Ps5UCym1c86HR9IXui0ym
x7FNHPiMluyep1pnzCA8IRCe5GIFgyMUqQWVifl16JZza5Q0owktyxWHal0BLCxNYNW5dW8i8uwa
9NAv4he66edZNdy7PHcPSIjpzVys8Sd7R7c7EEMxnE1WVe1mktZyxVRSwExhPOg8gG4orBXLx/Vk
VTQl+SZN1VvPGbJ3LXU59eUkGmIoGVsH9DnnEiwpP9IFrmpHUXqA5mW+xoMF4z0Vyabq0/Gtpcr6
bpDIgMJuqWY1bYigII61u2Ed4juXR7oMIqPyXinVuR5ZrzVeC7PAnVb1GEZSx9qklqqwzhJZvU3M
zLn1Kjn9wqkO46ux5ddIArIKytQimZBT4nuX6/Z4aKNG3uANK59K1yvf2ZFwfq4lSySfvU79UNee
vm3KPD8RmtA/7CzuNmUa2Qe9B2uMQ2yNviULoFAU0fTomu100dccBgJp3aUPZ8OKuS2tBNu2LnfV
OvCSUo33TKib6R8C5F72zvAqM5cweC3qD0sf9MMio+xrKZ30Bu8RjcxdNe1Yk0h/YpVxbGwWSth3
5KsSIjq0/bg8LpGW/rZ7RM3FM4dTU3E5DnoffYGJBMaG6erWLubsQfBM5GWTgK9nQZxdlOHlXGQk
r+gK8y5JpEcQh71uA5/lYGGEusntIj7CzaB5z+UjCJDRmkdXFtFH3zfFGeo2A/Y0JDeqSHh500a6
3FpcyRos9jwqyVt3iUnWJyks88OKKMOzsdff4FEQm8asHjuC+Cm4QVHh5UkTe8vjewGNQZKCrUeU
HEU85IEYEqvlGNvmL3Ltri3yKy9lp7wu0QpmQB7fABO92IDx3rCBgES9QHDC+p5haY9gbATxZHuX
OLYrKkqZx6jtLRXDNGoJJ2lUaX/GCrIHlWfgkITD4rGeg8pJV7p8o/9geq4FlL5AzriqNnEj3BdR
stHkkpq9Q8/+2Tsta5Okn2sF9GSfNhzs6W3LzIOUWTNvwXYV3Y7z8XfejU4YUbx3P5bSmvyxcX+o
Mh/faTDQ2TWs7pDeVYik15F/XjF+Eycl1RF99o2tLU+F1sdBOhs0mWTNFL+ibdbHjHPsPUIHGGci
RRqbtli3DqbVsNHTgffsJ0B40tcLK9ECKs28IjTixQbnv7TlUbNkxcK/8aYbAHA6ZD0Ut2zXriYs
z6hzSX021rcd680uyqp02qTGyIvQ6wsKS51Iw62W67/tFSRqXumUSXgO/9KJkW51ZtJ1omeAg/uh
tqeR28I1Ftqb8az7qM7XnLQs8qDEexf7C+4xf9Tr5nluJQDbfHDG/Tpb1xWgm4uXoRcWmOkiDRJm
ybAdJu1L7woMiIvJ3L+a8yPSv7zhSErLTl04Ae53/VZLk/Qi8pVt1WSaxFxL5zxglHh0yFPc8msy
emlF9m7zrO/CmjBU0HYF3KOckr6TVq3xrqJDOeSdyjYVY1sMfHBZzk3fVHgQ0BQjVvMJGOyqTR/s
irRiQguzt1EQBoml0C99b9Ml0AVzVFn6WTgRMmCGO5muO302neOwqlV/wJkzIrI1/ZKfkDb4DbPE
UPyy84AxhcODZj62cPvie+jvA5MalxWV5z6VJNL+LUGFlJ9DXKQE96y26fOwZ0NCzYbdrNjTXJ4d
+yHLFFXkwDbn6K23BrfVuQTtSNsRHFDUcdZM6jjzqH+x7jvGb0lFGbGXIB0nRpfem6BTK2NcgD4D
07F/q95ybqy5dn+mtE+9j9ntIvwses+TaVOxRGtvxqhw7pkVZPqcAdQG6UmNe3eQFNK7WzVUUC4j
JtnoYkUmC9GcOWEigMZTcrv2Gd+VokLru2Q6bohOYY+tSPizvzTLIh0D4TDLYk+inNQLMb5Ggr2l
w7+PdBSbF1Wkdb5PxagNG753v7Wd1RObeBj7k5xUn2yxOq3DA3mvcd0mmVFEO51byTqPHVbqU5tl
CyUyWWSqPYpQ4ZzI9wmIBPOK/OivA+T5B821+OadBpeU/Ikm4x2yIMR60itFf79oPYkw6g3Vsktd
BzRopvSy2Pcd+/T7NKm9YseqilZ4e+mMau/J2WahrVPM7kO6XvRnG9cqz9ySxQhHLUrQsTwwF957
K7gwSDwrquz/6ZzFbfSZ9dWyYvKk7tShX07hSwsyb6zvrKWB+krNTEaJXCbdF7onHG9LC+h8g4qV
flS6O3Z+AtIAYIZBnm+2ZajlufPgDdXVGsAdw8FPocA6zgOcIjZq5pwESQX1ajCMW3zbF6NyXtAo
J5TNuH5AQU78uXNNFpvX4x/uAIebut2Ide32A72toV65/UOeFOWW6+zNXeXEmj02AgUDde+uZvtO
cdFwQAa2X4quI2HKlExYmU0d6M1ebHNyD8Hcl99NND/PbtFvxtZ94yJk6Z2CPDD6PvLpZ0O198aK
ghUj90fAl36jZ+yGM4OsIM/WQOXqtV05gYwpzZkp8OWALFK77eWKHUvFLBznTts7LA5R/DiSlTj4
s2zadRSZsQTGKFVbkIajglUjsc0BX3km7q2uiTC7ZYC6izlWnJopPj1Y3QgyOzF0CORWRtMqZviN
W4rkV2cqd2vxmVEqiWHECxxFkv5Mdijdq9w5aWMXUyRbwRTV1LIFRvYAF+JXYl/LMwqe+ZfYjTD3
63F2sCfZHXCvGU89Ud6fxbXVbceQhnuoLvL7fHV5mTUWz7S6Gs4C6sO71EUf6PRaHTjzA8+v+XYf
k9SZo6zSDAvus1OcNPMPRQaVD3CCm91OsnGHD8L+VOl4M65z/pKPffw61podMn04X2aUOp96Qbb5
+um+OR0HkbFTySMoB+DfsxhvBR6ETcuOKEA1KzeF+dfmktELcC7hhKhcudVr9UrLxJLuegHKyyeD
BhecuqkHYp/1vrOT3zIr7UPSLHcmsqKPdeNZlKqGhUI5OZ0zUPoHMpG4jX7kCDccBo37WVluSsVX
dU8+/3upTRuRWdbhulqvWFPoVHck3cQTR3itb6LT6LT1vVPMvzjna0GZjwgf3Ix+hdvhHly8G9oC
UTZ0nOHCoeyz4EYmPAHRb53T+5z9DVwGGnXFqsq3tcracgP7pt8QbMFL1CdTCaVhzh/WarkIoDUM
cYO+WbWpPhRDTCl7jhGxinRBGhd/GpvyxxSnmR/R+kjjqTaJHdSO+teY6Q9rbz4s/fK8ZNneLgXr
jr5605y2OqWUK9GkHu+bjOsqNaf3EhfmORmWYzSP68Y2JSB4VctdhAfpNNJQcC5Kdz4KC9Fn4rB7
aGiWPzc1N6NILEFYr4xvk6nHGOKK343Xc74jFXUVgt3Wtxub4gSz/cLKgNaD1HV0Giwy7lztq5xF
idF7+VZvOICl0tuNbNXCeBRzONrxFBid/cZzdXwf6uko8zE60PwyEqFMbQpvGumwHkg7egWq45Ib
WmgpYqG8/HFK+JHApt0bo3kHkw5XOxt2i9mxlbAzkHjI7nG/TBi+7eRkRpENZ4bLtl6Tee+Z17Tu
mL/WgKu53iLxrOcQpRFpipD9Unl0FMDQpWgtLCjlcxvbb3HLlZkl/RxCuuSR7ojXwlhlwB/rOsal
tGkl+YImloBh2zDRvoKl+KpshdnuivbopF3AdeT+HpPSupHloH0Tldd8YVRk0yenClZVPdcZf9J5
YN8VCNQ87Au0ztkjjV+ya+LXNYOI1sxDt00cWhxWuBxBQpEGJq6asKa2zHy6NF7XKds2psnUuphd
N+16Qk+rD+RsXoNiib+ZTjl/GDle5YwHJA/DmuuYR/txQgH2KVK5GbKoeRFtLQInRr5Oo5mb0m3K
vSOSmK5cR5vhWVs2j/thNyYt2UW44TJkQ7jgEpqSm6GwhyMS4d3cqyGYy7y7LJDzTvwNy99yTSME
B1hZVyPSsxyG7mZK8+xJVRxAaJNgMKB/a/q6KsQ/oBqcsKKQ/NlY9ISyscxFQ2F1FEIjmIJVNwd+
XaFN8tzWXLEHR1ofM0IyHRN1RWZyyrt208+zfh49SOuk1JuwEPOnMnAKhoNGtHwTAe+HTJkRbMGf
K226OwCPHee07V/pYq9P1WITW4V1fWGxXQYZFBxO64hquIEmzzdVov1CyuA8rWXQPCtxNkyg0muU
LttrJ0PQN8k35sY4RJ66iNK79NjreBDB+wzkmq1hCoQoFFJHyM5wvWKsxhVB+KfkRAKhXa/drySF
IlOwjog24K4aPBeM+6RfZZ6agVEDt2jBvmxS21KBxRJtIyWEyUiKKhzZvaIHUck3JgMi0WziqsGZ
x5a5raftsmKY9lOggdt6WZYtYAJ9X0p3ZsOhlT/6kiRI7/pyok5cu+NRbe9gEvQbzq6Ue9H9eESX
0ELadazLP5kL/oeAyR+BJpZ9ddlj6bfx2uu435w/JaxwXk60NSw2zsBxz7S2zRacOJzV/28FpX+k
mbjCNUGYGeBicKSB13X+FCCLiH7gOmUQac1SUt5pJ8Z8WnBc6+G//o3+mFQDVYMDgryOtExBboxE
wx/zAxEAg7QuymRjskl1NtXowO9nvRK9j0CbNFri6isj3PLUk4jxju3+9bf/U2z0r9+fHJRpkCi0
yEX9OTY6NS6cKNtLNkmp4b6MUGSlbyWYFqTC+r51Ncer3/BOpOOZxJe419ca1UHiVQ1ZpmvqJvZq
3TuLfuj+zov9t1w1T/8fcsLF1Qvzv+dlbpP/lpf561f8zW5zbbp2HBIpJvFHoLL6PxIzBv/AdX3l
83DaZJ2FEefvgRlh/oXEGMBJQWu2YxLX/YfhRv7lSvVxPde7hpgd0sr/jt/Gvrp96n+OiLH3gyUv
bb4fbiCi0X+84B3eY3hi0OlGJqN5Rx9amvumUeneYc3ZAtzWTkwl3TwmmTrTTtz3Ic/Otjuk8ewi
xtY8YALWiDjhEHEZ5zO2D3esoxRlAiiWBriAoQHcUlMumPLoNAwYS3xFppuh6OpV+U2ha8k2M5w2
3TuLhO7K+7+yz+AXJ6RHfHnAiBOdTCwthIvwKxsTVABdwUHM0gRiim0KNPgurzCbArMwz1R5ah+E
XNgwI2+zVQBATbNa58UfWYpGFpgFFWdBaRc1/71CkrKR9OLgynRjmmNIskBpkdlEe1waGSn0iCn1
2hBuUo/Iynq59yF8NObWHO0KDKqe1ED7wR8se4lr+s1zMuNWKlmJa6FsfNeuvfdLkYG65ofc7zoy
vDboFmtgcdp2RIHxGAj7jQ6bqXiNBfMwx7JpLs6LgVnjOI0ZDroSDyOYQ9RI98CpdKkezTWlGG6t
gebSkboCb3Bq1jHYDxREYRLb7kuFKCAerUrRTWul7XCD6R2bgdlrtJOCUxnWY95ETXfXQSjJDwb+
KHz0tpGdDNucocR008yejFl823gu7bz+OJfRS8XoIbeTp6liD724NX3AMqmJ3b9rPtulRMNfUeW+
lM06him4hSdCa4u6zVtDI26azg6vyQFRPasd64t1Q9WGBECmbgcMCve6hylkJVBoFaQx3Lg9UTKl
TWjWfM3WNaOGTuzCYkGrL/YISWUowHjSF66od+lsqiFb0OJ7MA7atxo1Ng341SG7Rp16AH7X/YAs
fe4TnDi0wcMQC/LerRGZ6fF7HNjrJHxCWbMlSDNTi7a2lATbq2HS1QNsiTCPjsTgYBN9GOTImnFM
B5zFCRSn2scMxJIqMkB8AGehuGkmEEmEsRnKL6PXElquzZ5T7Wpb66XBm8TPJkRSbA0TdBCplXHF
L+zp7W+FOvLFnqy8I6csPhNabfKt5yKMEzKj9Z51EbeOD4/EGXeUpTvwUZooCdO0KV6Rl2m/StCo
gTiBgfslNau+Q6WBU9hAgFkZ19ACQowKlscZsakwxGMvr45G35qcmjFzJhQyduZ1U88SwMdwJta3
PIujr2LiNEDpG67Pk+XS5csFXNTdo9c0Cza6WJt+xt7I7nHLO/FRtZn+3TQj9R9xYpML6zg4v6Xo
5Zfe7r23ynHy0h9rVnkHhhNKPNSUF3cN8mbmU+oYSe42h60WW6r4N9wVncVYy56Qf5xWI2DttxS+
ZVb0rEV4op4n5APOfQat1c+UwMXvQ3r9y3jgziX2VJ0uymxYxzRs2th6d6ZlTf1JNNEbWScwH1Jc
nUVuWjzrBt8RgStdXtZlMtUdZtzW5iq0h+yhnWUbhaau2VkYwZPfE3Vopp1NPLLfxKhkOTz3iXXw
0FR4Omifdju/TFdIlg6eD7y+UcGfMhvIRvuahygUNqQjwLpUfY04VsZQheIqu/6GbNoBYrNSxjjM
ZvrcaYZJRIh0deaLlURj6LZmZG8XRxvfNd2p3gvZGJiKJ43UhEZGaEIaSMzrrs0lDpTT/j0zLYH/
z7ty+kR8a0815XI5mGsLMku2kLaBjifNh8hbVrGxZ4MRdVqVLTaMK5Byx0yVlBpyu5XwKq55pkgO
CMOL7aJaO05dK4jG5BDbbKAbazWc+CFpqGFiBbkO29JoeCQ3kpePu+QaPb0YjoszdWtldSIPSDib
Ls942EheQeDKEQAJ+0VF77HcKsoPFFYujCGJ55IDvOc8dJF2DXvUtgLz1vO643qek3fwSPjJ2q7U
3RBKbvIkJaVkFGaZ1TEqDLIWWexaVHtKsE0oNavOwK1DffKXhv00CIeCIltAY1oT5nFFuKNKjeIl
6ahbDp1ex6eCIAHaB9dc/WLgRNOCFg6xd+UMlCrIy8J6x46Gea6n5BS76Oz0xzWLdLCEjiO/oX3q
AMzZj767VmTr5UFOnTVNL5Fd6NiEbNWK76ln6zxQZUl9oFgdFK2sQAVKjOyH9UROJ9K13FRL1vd8
MNovpfEkDOhDtr9FN2iIlJWuv8xVSquXCRnyR147JwHaVqcccfAjEcZw9rA2Vb6KKpMgLKv+Kmya
nIUPuCSBrrGKV/saDvALp8o8n3WJ80ZAB6olZIn1IUu09SdjImQl7yVQeBPZs1ZKoYOo0fHupFEk
i5/quIx9RL0Gh1qj4PL0QIEO1uBwzQxTxtCzctNQqT1MI/JrMtpPWazpWUBDiDP6eSSp8ZJpXA8h
CZkJdcDK9LPKG/XV4fNw/bmpTRlYeb64F0RskQfMY6Z52/V9HYMncacFh0haFp7gFT8m5q/M03vF
F9IUNZxY5hTz/cr+ifo6YCKDy5Ga5coNRarQEn2enFH5ZLOryMLJTcm/O5kzR0j9PFhY9cWFLg4L
IVP90i5IM4FDtV9BSNBm6Z/ZZn12q8bNKT9Rdus7ayq+WIVO0zdptbi5qfIo10IevQWb+pxiqXCZ
UMOvX7msQU4a8zPOKVEJTJ1sDttnGwxx2OBXpJhh7vXo0A3LgHC39iDXcAeX6VO/jGUV5lFKqTlL
99i+FlvohggKeC7mrdcb1D2otRujj0FKwvQ6hZ9yXw0VJdskF/JRwlJrMLKW29ayRv13kzX88Jpr
GvpusVNtWsMRe2s/wRMtpHvjJX20/PQQzLLbjgcEsq5ZuO2ZNUvVniMd5+dBeRl9NJuCo8VMvbCO
62KrJqhXpzhjZcngHVfxjUFTcfxZtVrrhaqfIfnPqVXg0JMRP6ihaFfeQ2u92nnRe035Pcz9QEte
RmHavQN/eA1aTtO0IndNrx+jehkb6IVcu/u80WDuNFjIiQOla2UGVKgk4qXTVyO5Rso4CXMhW/Oz
C1uYGlRSIazgU6NpnHdvEgLbjAZkmvBX9KMPrmnvSio3F54S2WL4BU1VeARXLuYQkyDeIbdhnNyX
eZstBz7zbAgWfUy6wMab1d+lPHjyEwXMw2+NU/TZnSPnAxuJ7uC8g3e7JYrcGTvTBWgDNS+hB311
RLQGlWXHFvqpk7h8aGN1WxMONmmpvlIhKxuI8Q2RmSTHrW4KSv04aVNpUDvNJ8+EZNharF641AX6
ThCb0+jesSfnNhdublYbBCEC5QMveRNYK26RDVOz/tOYOkl04SUYwGzanM2NPRgN5qVSUcNL+RF2
mGQZ+3zHyYD1SEMeHgHLQyr0a96bz9JLPP6nKZunSnKY3mJNx+vSTojotL8LDJi1k6QP6PfqpzRs
zAL5aF9tV7PESlhH2B06TtTYWkqHjE7VIkMR/7ZRfFqvsN2jUDEfcevo6lUTNUyLwY7J6vRmmxZs
QAd6MMcm09W9ObTxcCitKpk53S44ByUxJFKbKqKLixa6lGjqVIFVyXh9szIdhqw8Y7/DZ0x7Q2Oc
Mq9aCP+araZwaDoYLtNKTFqIrwRBhFB0ZuHkXV2FOJXSMKoPjbriysis+2m9lAMr825xwilVdHzp
nTd9jdqKDLh2qvodwyul++CKK/is81ouwIZi0uObpUvqNVwxn1fUgVfOSEbajHu7xTRCAeNMPo34
jxi3TB3Uq4YOmx4r8hGYNFrMF7M3AL90o/ds8xKNtpT70ZKtWsxmF6uVJjBOAzlRd4KWs798quYp
NTkgtDV1eH+j9fxb4sL/m4yzK1Ppf1cPoFgP5Xfyz2Gd6xf8PasD4wyihvRI13iGwyn/P7M6hkeK
h1YMD0OP59jWlbH+d/FAM/6CqnDN4wgiO45OD8M/1ANNEvGh1QHWJ94lum0AePwpnvOv4jque1X4
/ks+sCB+8IOJvyJ1+W7iz4gbBspE0836ZbGkfukaHuceUxoKrH5kp4Z3LpdHhVmG4zVk2+nddHcF
Zl3TIKXWZxvbehzNx9nkXODiyl1yLzAS/JMeX4CR3NUAED3WRNr0tgDRc8JzcQOrbPAJRAhCD0fT
eBDar7ynI51YAT0hfTgMo/ZSie96FCEb5cbYl44ZWN2n1rSnAf72ge5O7gXREr9M9X7bZlQisxFy
2EtF+A5ADfyOWhinAkb30NHL4prQkQbKy4LWQ6+I79Lc9Dayw7Z3jexhVbHT29ltH6z1ITFx9tZ2
/Khi+ALjdGxG7Shd5WuaF1gjj0iRVSjFCClMqDjUBE8UrHa+SjjP4YjW+mHXGkXodPlOUd3bAAmP
xo+RTWjIU2INNE8LqXD+rgoi4H16RlzHB0KD98Fk6m9jzMO5l8fBag7HbuTnhwiQEhGnepa92sTu
/hruxrafuOHQ5aT2eJ/0P5wYQ7f4GZTJM7/aVe2z630r0pSr3WQc/L2HUYrb6yrQ7xBgdl2ETSEb
zpllP6+zbe9NQQycN3S89Sw+ldLySVX75qB+qw59Be51YbELzZz0JZ2aLVKBX5bpnhVe7YuFSVwz
nOasJwljaxofteLGkL+y2XqzbR6TnqG9r8Vn6tGh7ZxpED7AgTc32MkpdRTGZzRgOMl5n53YpXUc
lStcR9bLQEI1si14D/yRret7iCBjbOlPDTBoJ45wFuUhCzVjo6xXUg87BI/bYmANRtysO6Ix33v9
qnaJe0LUgLzgHXK2glYeW6eZxE/CKsg8m6PcLOO0lZMMZzFv1NqcKsH0lg6/6Z7liq7a42zTAErE
3+QibVT7gy/U99xihxePACnvdyJHvBtFG2jWPPvxOvh4d8826d0JHgENIbyAAehxEtZ2mjMEhSSa
7+nYH8YloGCZHTnZEbaX/JUDjFcbkU/h3FJHO2jXs2q4ZpeBV6OvmAKoNAB8sew0iioNmdwx5NJ1
cE2LiYshzUB3HyWyid6Cs8PCHWrdGejxgaMhByprb7DJJiN0TEYZpPgNUPDK7qur4CsTmXmJWFMa
cj4sUb6pZOTdC68rD2CDgsxc4dRqp9oV4Ii9oBw+ZlwzdnnB13UwVM91qm+Wya7v8LYWkIaX/axP
D8Ns7cRa3WHdCyyMoiaJfV8rr9Oj/jBVr1GiHXkPsifBF6pGvOlFt9Xn25R4iEu81uJW6tJ5Qw5c
W18T/c2YCBjUUXOZigwfjiJ5P0xE02/K+dBbD1kXq6Ao5LDth4vAxKPrSDT9cZbT49Ckh7UjewHa
eGz7EObJTToX+0QtGH3vjBF8rx1h0oAjsAoOEtkn0ARfTSBQgT2ipNSbVnG7A7My6xbIgnZfYYhS
xk8UE70lwzOMT3OU4KvgbnDXkqvqs3SmwIG6UJtV2DK9L/NnX3OSoUKsoPbEx6MZNKpDenouEChJ
hyCkCqbYKZjJ9Wg/JT7kkfRybT2Qjd716SVNIx4Rt6OVeCeMxW8W9lkrL4NRxJ+CA6qfd8+cIBkE
HX1jadjmLUbk9KiKa8oHjZTD2dGV031Lxv3q5y3IvWFMLB0OPemeYMk2X6YxRAeftyriAciCfcDT
2tPsDR2iX18995enXYUKPuFrO5jQN1x3hJ30cQfyIOKHl4JNYZNFgVOMPw4myNXVqMh9RFpQPRQc
yXaE+EnXE0aO2/caaUrF5PQFIM0KOO8hJ74BdRvU040rWlKOFNm3VtLf9taKntsk+WdnqXt8lKXv
eA12A+9j5K5Nyv6CR46tqq2/d7xr2jKbP9opSQOt9MRNnBGDGeMdGlvs04IIY69Sd0VhXQxUIuYF
ufCLJac2zW7bqFg+vFQP9EYcooJW9JW1t9Xa27pPxtvqSjIT1ZQeM7xAZOAx22N8Ik9QZv4adw9N
ofAhtz2fne7khwZXMbSCbrRuTDwBrzY9l7Cs8vbZLAndkEwIdNyfv0eSRq9AQUjjzCyKRrtjNia3
9NYSJvBlUR8jS2c7TRdiT0flZkQH3nWYtIBTiy2C01427hcyeXzSujY+cPavg3TyqBxPh+EIEGp4
jix0RJdkFX0lPImqBJZVcrUBqdF9pdjbT9TkoCslLx39aCxCZizM08XKPe5IxUFaPCPdbKA4xrjN
Yow1rnihZcSfWvnA8E5etl3vx9WdsMmDWsSOC388YgtvzPV27k9xXP9IHeSQU+nlp2hq5xgjZ9N1
bA8i6CIvZUoS/P+s0tEqXSWeOQcfs3E4LVLtZ2997a9mjnX+Yqx3KTiz5NZIZnzP9sFz6oPo3STs
UKx8ZyjChv2g5KUUmBaYYrvPky1SXdg36lUvp7fKMl5ro95AbkyYh8aDKpr7om63WtW9ts60U8R9
QtuYwVsQhN7GZbOvYrbxBbIVti1nvb5e/FoHjGVbzaQCqWn7gu2ESkGKJolGBBEJdFyHUz/b7g9N
V+0JOb/D3dWXLyQL3S0Y8jlsUG83YtCuNq7cW3ivElrtd1A/elbc6I1wt+Ud8nG00tOiLFhGfTQ8
lbJSQP6S+MOWjaLhuGxbcS0wRyboWKnYFaeG2oiZBWgpJ1BEpC60qPEMbGpj7stIciBK0u5csrXd
tXKRF3bhSeHXsxpeotqW6mBjbbhEaLaUaZspL/9lNJN91iV9kE3ljokyI0FC9wu4buYmsnRJlJI1
0irv6GiA7flLTEBWWfcUx6zhPoLQqTkn7uruLiOy/k7quwGnQHG0xFEw8AjrrI9SV9RuAX9JPunh
bbd2ow1vFRcDY1sP0FAR54y3g1ePut/yfoUK3uc3cpAgNfFlHngmMsmN8bLNVmWC0jBoJHSzZYeg
u556utcvxsSLoxdLedb6FW+K/Gq9p8yZTiSQ1pehvA7/cqq3tIwytSrbvDFnDO1ap+Z3yU9/a5Nt
YBJE9PFSUHMu8ZRLtS7u2evm6sKPgh0nnR+cPBpD3Kc8pdL2JSOfdUi9/NovjZPA5wdYv2BbJrtc
OIcaf15II1p0z8tY33bK7MJ0NrHzT/oJor52O7BH+ywRLF8UUYIba+ptbj1WG8Pi8v3Kq924ImII
gFxtsBmr585JphtMVDtP1GHumRt8ycU2xf3hm5bbHHUyZyGevOc4b1/xgEQ7ssE2t6SGo7rddFYq
Ppx6rY5xbiSbtrSWJ23Nql8FgPyXRHbRpiK8u+/wtsLKU+BUhgXHPK66Z6f01FabKmPPNktg4Z00
WlOhRB0WV1NbL4svXorMiLs7Oks2QafKHNMHmdtfSRUd27J/ncZkm7iXteneVfzE8mPa6NGYnTNV
H6Y0qTjCCWcfWdOBQLO66yMv2xD/f0rciP0JWgP3qKdu5CyftB7pe9Wbs4ZP4apngeW7TtljkvzG
ModpDVagT07ixmjmx7Yiv3c9kHA23DsZH26NsHODdydYc7KwyYgqktpvYnBe0pHS13but2Nq3UNb
7rAcyRsA+iwF3asf7SFKu/5ex5BGCi8pwzb5D/bOpLltJcvCf6Wj9qjAjMSiNyRIkNRgWbIkyxuE
5QHzPOPX9wf5dT0JJYpR3HZvHe+BApCZyLz3nO9I4NT96dGQ1Ee83mxtIz+CIwiTSW1oxXb2bSL8
NcvgxYgeB99v/9k05Mesa24aJEkYIGb0E+Z9X8lUF+LO/djpT/QdVIizMu6w+ECeeUVtR1qbZh9f
debAMcTGkrRCSTs4mLNgoNgHURN9yWLKppjIvW0u0TFLUVbPjrgHPxyqqzTU1X3TBHZ0Y9k1CkDG
7S+sJaVD+hdmCwk3LdBQcTV4YxZuofuUez6yxqwMs/stk76+ihG6XsdhGLltl2KGhmMbMzNSaA1D
mTl+ZbW1kyephX/ERztmBl23BqanbNImnDhHiVS9HCeMozyTuvrZ9YPUr5Mil52U8e30VR481w0h
aKMWHArSHmocv8hcoTXQlMj7alcgUmq3RSwb4YVZI5WddoZWgAigsLgppc7FOvkrkgu3akvLiYOc
/qpiPnEojkDZDN/9PEFWJPn2/qWO8P8VlX9QcPiopHL3Pfuvq+9VmOWvqyov/9Nfmgz1n+yFFQEe
WsbfJOYkyT8UU0X9J2URg9oJ9XiVAPS/KSi6BvpUR3MhEOfoCMleaTKQa6DvAKtOXulcpfmPIKZL
ai9/qEAOYlK5N5BUWfZCktFEBuXOHvIg3A1a4OYQurbAk2FkqJQJ1LFdlTO6p0TdJ6njUAROTY+g
N8hq/CWJVAC8/Z0RElgGRbe8rHLjQUtDY4W4Eo20qJMNIjvfqTqt2ptIx1eJ7iVOTYr4NiCngyqx
92t28a3QcEbrAnUth3rrt8UhDSpIusO89Wj5SeF0g6CF2Cp3nSnvJIuNFWm5JN+l/DdG/YSFF0f0
tzb3ads3OCwl3fuSduqfGOX/aJj/31QlUYs7Xld8USW9Hv/KrM77a/wbDGXTpHhICIqwFBnGzp/x
L/9TMYUNAQg0FNEFGk3Hf9UVVY1ZY9G7Y3iSbAA56F9lRbDAVBUBvJP3aloy/ZT/pKpovQSh/V1V
tOb6pElxk9ImkxHfyKw7fE3xrYj28Mt847E16C7Sl94M1DD6NH1ZGZjcsaVQ1fJkC3jH3NDJX5o7
WprjrCFVUwEX+NIAAvbXJQfP1Az9ZyDGsLzpBZsdPpikEXpRkU2O3pfeY1IIgQzDHDJc3A0r/hCx
3WoyRUA7xQQ+W4th1eFN9Z97VSnoqNCFPQi1yV0Vyec2ybzOwrg4N7E8BQ16z3argt++sV+aXWOl
F9UVDLeu3pFp1dxXGUiIVVJ5lDjUKCunDaX+OF2D8gmm3+PEbvrS7FA7qXEcFTsRmdRnClRh/mb4
03CDoKjTfbMEnbjypSuX/WnRtX8adtmf9t300stLaa5omwa1sPdNvPT7kpfeHzA3sq68DmV3iHo1
iCn3dRWuLTS83s+2zdvHMh7pSZCfnZWrUWTyFkk/DpTeFN3taPl9zIl2RN9A9SS4iZEdZo7Wwh3O
cyo02DIRm6yKl/5kI8tko3h5rUBGK9S5tZNuG9/XL+h6k2tN/fcrG0VAs7lkR9fNKAl5rY1m+iPH
0YFMd8iCO3YKGhsJerYcD8lnSXUj+pYioaZk/NIvVV56pzKE971Hh4/cTBskzzoYZXQKgAL1a/y6
bDdC4goUB/Hbk9L3Tb3uxPSpVgGYx2MzuNhvtW0FKvA2LPTiBznulGFxQISof5Ts6wgvdDe99HRT
OL0PhGrimTJiG4cAZZ4cvqcsgXfTfaVdKxElGoF3+C7V2o4msZTnk7ej08yzMnuPTrKmGX7+BRsH
hzK421b7zUejQ70F9Iq4zPRGDAVD0Rw1MtvxmWrf+z8dbJnCGjCZCS/otnrpcFcv3W4QM3S+mRfg
bORaz79MoxFd6CWVPCM2L7t8uJrs5nebowKzCzpno8emDxjm3p8rHxn5mYjujNaRsRZscJNfJqjx
VlWQZM+RUX0ZgRVuhO/LTlvIZKEOlvjRVwV7twEaHewMwDSwS3dxPwmaxoPr48SBuJl0YJlQuxeB
9NAk8kOse2B+9KYGPhRjASSf1ZVLwngK21H6MIZqMWq7MSlctbYePFnbIM7a1YJThsrnGJ0K9TVJ
roZNPMk/6wGPx2g+lyaWPoR51KUJf+t18Qun8E+gufQZvBsJRfVdVtHX0vsJpRPHDCQpKXAGFd7V
aCOciILEQQD804cniU/MU9CS9L5jEskVG5x5RKt8mkqk9/Bv6jWmXn81NT0+a973xeDZLlbeSxsI
PpVzygFZ7j8StHEgJumbXlp3fQRQqQ+Tb7aBp7rU2c3jmENrGflPRZB+VlWxn6JOw0kXVWu0KAei
hyF+FtIn4Iy7yEseqXBFSGYoDSIixf9JkNs9HkdObUVxbxT9E7KVTz1SsrhuLuTIT3YGpiMckeTN
5pAnRdvkv80IKFbe5z5tF4Ne/2AN46EvzNuop/qcdBi4Ap9428ov2ScAwFoT1QlUaErB3+CXoKAk
c8YtzG6isEnHpsJEsBVmLq8ytS12UdJ808Kq20aG+VPAur0qJzm5zuzqxs86rGedhtPCM+3LuiLY
Al1/AnyxFtdyZgKtaI3bqlYek17eEnoqr+xAp2ZoN7sowtGk5ca+lu1NNHhPgak/ZzDHcFjYspPo
w2MzoOaBQ+Bt/Qm4qqnVwVWGmIXEE/hTJlIIv+OoRU4PGXolURgFlTE1pJYfUk3xSzU6tBbHSiug
lGPG3YWA6cJp4qaQIpaQIoQLYk0/IObdpopRcjKDz9Zb/dck8VNOedqwhgc6R2YlJdUwVd1Bvtqp
Sjdci4rsEN8K5xqP7IRaedkM+qYhrnRT0x9+CnuNqon/DCFU/9L1VGhSDjFNCzQd9NwmKhV7lwZ0
b3AhFDt6Kvf10P5MzfwqjsOLrEDfVY7tQ5prT4CoxZrFRroeGlT5DLlk3UjF5wRZA3644b6RB7pr
unKQ++kqnxf6PnGt1lPXSk3bIjYtlCEo/BPLc0Ndd2MKBTuYQNsm5ySlazSKDNtJRonRWUo3Xdv9
zOX0gJQFFF+5rydZ2mO9/sz6ll4DZIWKLjiIAjiGl2sUP8mquwdy/RtV34G6EAABcJUAfS47pItu
pYwJyX/S50QGaGTZ5PvA2NinpX4ourp5DmBKoQQY8JOh/VNUZFw6Dso1/ZcfeT7epInI137R/Ajk
cGTFtxMwO/TnZrzbqqnVbSz7t1OLWQwlnJN29k9pmD41TaJ/ziMDAph1NSkimmgheCLNdnzayTOm
wp6w3GWy0ZSgo+T4S5MzGGkMoliEpAs9hf5XrxFMmaOeWM3OgfwHfaFG55NiAaCD8zspD3qQjjDk
rQaPWqCojKltnTfl8APjFsS4VdKoCna1SUmL2SREJGIBR0+E83eMFDlhfREYjPtLgvaivWorwMwg
jIB7MD/D68jtcitLfHHy3yrFBLB+iAYiddq0FC7w/Xl11CloVv0+QnlLz4ydk1r36kWo9P70TZfL
BpEujdBBKC5CHjtBfJJJvRG5SOfUIcNg2gwSpfYaeUSld+o9L0/Nu2t8LvJBHgP7ZhjL4TNByPJz
KTOPnIJvhbpm/2AEVEIsI86NnSUFJmqZtNO2ZYXPxnikAJgAivLjAaBVRjSg/Bk8KZagTS5pvdxw
3Mn9GiXkYBnSxpxwqBdILYjzTb96I1BJR+T5vQyAIZE+hTKVcWXfkkn6hNdp9sRTRhVrXI9wJTOO
/uRh6no5XEYRSctrAEploN+qWIAdxD/pgOkU53zkFklsoIrR6MG6KhXlGEKfrSQtwiqtGq9wvmMF
qiHiGylCwRQhNo8Xe5GhzdnLlrIRORZqiC64Rte1SCzWhXjiQ3NNZkVV31CwrlhkZ7XS5zHFQ7PW
6jJ1h8YHNeHbEKXxDFbfGj4E4b3i17l1N4BU8fdC1Yv8OdQZqBu2UDeV1EZ8T0AtW9XWqxr/KkAP
lDupXXW9xWdn6qkwQoouArIU6q6BwILnzAdon1WG19IzwFN008diaL42eTqke48IDYqFJdsymIc8
dMxLYexIeTJMX4Rv6Oa2qyWYZJPQ0N1twqoS1rbpwdCi4PMCF1071dvI6qLhMUvV+tZLDZ+eQG0q
sCbKIoH32dmlfh10Q5C/WPZ6NxsSLF+NHTX1QUskc+fZSUlvxyPGi+k920TZMqcbAjP5gE7g/VER
U6hb9wE7GoeZnqZOodnkUqwkjvuIbcuMYg5tanw1wfgJR1ZmbT05hcuiFJmqPwQ9CZurjLIPPUEQ
vvYGtGie89A6AcpQo13U51TiS2pGhI9JZvUV8xKu5yGIVrWIk0PaqPW2NcbGrYZielQ9rXhqYeyi
ftLypMLaM9SG6vZxRAMDSCiWiSFtKXkNzd6OMO1wOpAugTrke1oM+iVNin436UO/h/RZ3lLLIhJz
lHBDYCB0Gh73wUT7RT9MqDui4IODLFi2uEtpYwdUDKzKJIw092gBmaXHd2zy4wuo/ena8pIaArFJ
0zahkVHLIlmLvNCviENNvjeRRTptINGtHyz5Umr96nc2oghdUUjPfiWebP6uiolmnmyp0rOAnwQp
Veqsx4JMzU0OM9jJfVEq4LpEy5YnVLeBlUZbUE3ihwjjwkbGQTUVQsxnU2OLhdfzmS/KcyFMtO1t
4q0JhhA3pWLGz5xWg01RAfmnwhftSJMI9HXNV3Jfkea1NYLxWcqp1iLmGHdGZePZQI+K3rMdog3M
EfOz5Mfm3seCtR3LTtCczb7ywUnW+jgUX/WRnq0dU/tLgUI/FHI6OCJpLuy2xvCSIORrKJPT1WxN
ZWu3rDTUd7Xu0a69yqmgeqPIIKRZjKa+A2fwqxaQu+gp5p/7nuYPER2XfsiAn3psChR9U7arSYSF
AbY8yFhbddS+1O+hxdx7Pe0RelzSBjjaVqcdxmPsoHnTzIXQQus+KsPwR1rNR1grnX3CCiLwVomc
OKqTOzBQnBp7DDG93hWP3Amb09FuOzcnj5gzJE1ny1Om6z6tiz1cC9Js4m5wNRWXKndCQMv/FyKb
cf/zv/9BmPtHNZir78l3JHhvSMwv/8tfZRjFxsylaLpFlYNVnbLhX2UY2/6nqeP8wpBlaliW51rj
X+oui2xLBe061UbCKnFEUtVhv94E//0PxGJzyhilHbS7Kv+z8R95w1R+/pW2iwKGbiEWI4v1bfUl
6yx8LGiO91KTh7sxGy12PJKU3lqEpV009kgFPtNV6RGbDS1EgDespwWARBKFlc9kC+UHzWqqSynS
xD7pSzZlwM5JHMGHrF4BLhDfCVTq94EMa3Az76uwCFf6hAWL/uS+t4LBefXY3/GpLkIa/74VnuPr
QpKd1rah073bF8lYG6sxEsWvGtEsmiADIs3GUFUtpFdpSmS0aLVxibaxBFLEYT12aFYWv/IwFA8Q
oYlGbjnvYbiOGtaszFaTK75h6tOc3HNtD6P4xrtGsQUnZYZcDul3gVofhmOXlk9j34htyzbwse2E
fslp3Tp8fIvzS/m7ZPb3HS6KxXPlQsYZYewxHCTWShdT80PVs1Rec0aSniFXJI8G3wcsdOwhaMF4
hdWvPv7ttzbgv3974cod8ImUvcinPe4P6CiwLJ5KFsSv3VCW0onfmK/13v0tSoGeVAyGWfcTg0ub
N8Zj9hxWknyH+Sq4sFHsJuuPb0Z9CyD/+27m6fCq6JhFlhZGHRKnkKf3G3SguKU6J983lSrq9dhZ
466ACJM6ptxzIOELTZ+Z8zRWJF9GK1fK90rXiue+CyCplHEBUqrR2TBVhYpsWZKJ2tBzofwEINBf
egNIuBPP6NiEZUl4/ZfnMmEh9A0bdwoNFzr1QVfkP1l4R8Hsxy5Nzff1pduKGhsJr407zgqOINsp
cXFi5B679PweXj3vuKkyHdVP4yIq/6TIwa2MM+3jd3ns0ovcQxtnZhRoJX91TdglwjgtZ5H+VzH9
nRXlyJXnyvnrP9rSR78OTK4cU+cISJUZs2pz3qWXa5UJWUdHHOuqkryhbbUmFMI579KLRSJWB3Wy
RN+4Rizj0Y9mEtmJaXPsgSzWgDRLw9TWjJpWMfQnNfpVefqZD2Qx9esCIFSGLs/Nhf2cJxEpluWJ
+Nv5Eu+sKvJ8N6/GXjb0Qo+wrLmjNLILzSZLX0FQrb/QNPZ/n/fQF7NyaMlT8FJ+A4MTLmdDL+3v
mt2nZ77TxcwkqUfB6sBITEebAt0Af6cvlVMhusde62JyZrYAkhPHjQuCbY3watNUpXvec1lMzjrR
07qDh+ECO3V830feppd351wb9t/b91oDJ1EgczeupdZ3aWGgFeu25116MT1FlmeQ5cLG1QaQJ7h9
a6k6MYfmafjvo/HfGr741DutblIWFWCbj14aKzuvim2oTt10IMg6uvXtvLs87z4WExYmdx4HE7OK
fB+wsL4TjvqJ+3h/0BAK8vbp6y2FI9X3eUSo04hVcJUgPGu004N8e2kyKHSVbI7aDWCuCLC0aXHm
lRfTlOOeroY4q1xZsx4auUNt/leL+ujHc36k773XxRQdA51Ir6aARBkACdR0A+1m7mX70A7LNXAk
aXfeK11MVviQVCc44LtoJpO16RnpitL1cOZbXczXIOvNVLd5q1g2v5jerz6Tbs76u8Vitnq2D12V
xppbqoSaed7wyAG1PWsPYM1HqNdLfJGFSYpdpHYTmPBFVLiJbp23FCyZGQGmt4BQp9qtDITo9AdR
G5F+dd7zFosJqmDAGOncA0KYBNq8wU3IpT3vgS8m6AAOWDeSeaAYFsJVMz9UZAqcefHFFA36NsFv
3DCR7G6N8NYZ/fasXSjUlLfvEiW+33ddW7uGkj5QJXwuvPjMp72YoyW1uGwaBkq6Rg79Q6wrtT9v
ZRGLaVnSr9E9QjpdCO2bQn2iOHTmAFxMyTwxsiCoWbNEpu1RUmzq8fbECJmnxztrlrWYk1IqtCHL
GdudZmlOLrDYp+xz130fJJ/lUaNTBzvNXoddCYUduqn+SalLwC2NT622HjG4Y5zyja+tGMRTABCL
8haB4HTGrZucDEQskGFhfcdaKd2GsW3u4F5G9zKND7JlCCIxCAsaFLvbTzBKHB95yJZ0lQR9Xxns
iiCkCR1S2v9ZqXq6reNxpI9ujc4g4WeR0HmIFY50c6/UWG/AvUPU6EVNGiyCA+sLFhxUJXYi30qj
iRBPFlJzqzZt1KxqYPZn7XCA6rwdrnIXE7XS8bFqfGPtJZkDM+K84WotdvJ1qqRwHpgJhS1ggsq3
Mp26E6/+yJtfrDsaPlcycRmuHvGcauKYwN7Pu/Ji2TETUvoKmSsDVyD7KWyfA0s+81kvVh3Qj6kZ
QzFySTUgjrienWJee3feH669fZHwioepljncaLl3gZzlAIHnvG+2tVh3poLkijTLGCNtTySTjjsr
VmJ/c94fvlh6yOQURJYxi61JBTk3Xky1d+YwWaw9NV8lm7ofL7PViKFQ1qo/nLesmYu1J9DApOeJ
WrutT4jvYDo9ucofPxBl/vPeWdeWYDepszss63LtDvYYfPemBMIzxgQnmDz7S8JaAGNmEnBRCSg8
pBGnKU32yvOe2Vw1fr0XGeoKCkYXsV4HSn8ha4BgpVFLzvs6mouJG5GtrFvUN9l2I+4ZLvvizIlr
LiYu39xgzBuFF1Inu3zK1ravnfmuF/MWKn5sZCCDXEUPv8iZAi0g7M98IItpCxE4bpOYb7qi0/8N
ZTet8/OWstl2/fpNks1QDREKNjdTqxtiLDZSxbfl4zE63/p7Q3QxadN6qBRj/rMHKD+lf1DKX+dd
eDFlUYBOU2PQtlYwzyIzIZXr1Lw68jcbiylbdBmxA4SLuXV0ReOJKMb6xBI2j953noax+IgqigSC
F+EbpmZymYiOwnQ71iktRG34VGiJf9552FjMTVjfE5YD3qgIcGPHXvcZvcepVzpb7t+9i8XcVKWs
IK7NZ25OkwmjbZg21FZIu9awQ8lFk4IGHWUcKZV1GLqhonMM9hHbmfxbt0vzvI+NsZjHxaDpwO+J
RGBCXAFDBywZnrzHY0Ng/vdXtbRQK4oe2x0fhMS8GQCwF0rwR+N99AC9oBT+b03eMhYzGX5HZesK
37Gmj9MZthEl16TfqmuYWx6sXcBq2NOLclOYc+cITt6mHAppL8LavivNrnoaUcscysKuHVCL9o0l
gZzr6XwSzjIAgtGSfDPpvnpJeHR/kRLPe95kfmmuvXoqaJYQaLbEihGOLh8glZJnYNeWc9aMVhfP
hTzROo7xk7gmkh9sS2sDidzHl57HxDvz7uVVvPrDlb5VcQqK0kWzhAV8qEljBmD3vSQr67y/njbl
mxEzChA6FuARzv0YlNCItGcPxsUampCVQ5QZ20GtEZvR/kYb4LwXaiwW0TEM4sZEJOimDayhDoXo
jLo/UY8+Mof0xTKq+BKPwYo5KtbmlTxld7pozzz0v9hNXr1Q0L0J+abMz2okEFM0mWvW5s+PB8ux
v3uxeCazTFKHQ+XyCTh0Xt+s04D01PMuvlg7YXgaUIMKkoPKPP/SzPLSkN7biTVRmT8k7wx0fbEo
lqOdRvTj2j1hZfpGJCAWulZ6GoVsb2u1DQ/KQA3Ni2L5okWx9CnU5nj53JZn6ch4QX+p3TdRSMT2
ICsXndarTuaZ0W6MUNSf9wTmx/7q1XFO7kVpjO1+LCrNhccdA9fD0v/x1eeX9N4DWCwiXtV7pllM
qjtO1nDoKoOIHqkpPjUGZmfJVwFC2kqjnvieH/u1xaRPSXmtx0hW3cqu22tc6ealPYT61aiI+goX
7Nwi7a3h+uN7OzYwF+vAGITY8jDsurqVi4Padjb8Ft7Qx1c/skbqi7XAo+FqdsAs9nBWCrdEAopq
XoYP2wX988c/ceQGtMWKEMgV6LYO5WU1GWAF0vhn2GXnrTYzb+j1sDJ6s02kgGMtqinCK4uvXh6f
1dTFvfb20sAm7QIyWe1ifhDyL3U883Es1gLDHnN6o4KxmqXf2AHG1yIsxJnPY7ESNBPGkrFuNTdj
5jZN1iP6Hs/cIWvLOZz2Bg06TmfYky8oea/qSLjnjZHFBI6mrILpHiDUyRoiCmWK/nddaJzXqCPc
/e27tNXBMxvCbVyoYYjFyE4pi9E8MYVeCFHvrD7aYoZWSeMVJKhqrpbY0d4yOWwLIHObNleVQ5zo
yHuJC/oRsSu+K0szdLNKSBd2Vkjboe+lTU0W1oFPpXdqr35sxi0mtVbLmQ9RQHPBA8M46OoIwUOz
//hVHVkx1MV09lEH57YaEQ9T5RXp1H7XfrbaSX4Qepjcf/wbR1bYFxHUq6+F5qd5N0h2tc9UAixL
o0xu5/3tra4R/KBDNEJ+olZ3H//YkacFR+ztGgLfQLMbX3PHyr8ndMzFxXTi0vOcfmdkqIu5ng1G
SSMXQA0z3HYLM8KKKkfXCuYBwhVZyc+7g8Ws19TJINVdV91E03/LRkpyaXbeKvgiMXr1Jjy1mcay
CSp8u12+J99qwshuxauP/3Btnt/vPaDFSI2hE04qhAw3HzTTuIw6U7pPc5wdIpDQI4GQrB5sL9Ru
OPKFlxLgFES2eDrhyOjaTYWVCOl7Mo1XwA4hYXttth09v7pug1T+xDc421I7TPeC3VAUQFpI4QtD
5RhLMJlNAB5Dz4LthC/rso3AqmemnW/1dMgfa/Ir1xHKh0c5VmTSdmOzPHHTR8bbUpRYGKk004CJ
ac7qEP19fEHW1nlKE+tli/jqfaF6D6cgGEoXuQk2wiA0MdpYp9r7ypGJ+fLvry4PpwTvKbnFe3rB
5iFGEbqJ9DK+GKskcMkbZEGwAxIOV4Y/QTAWk6eiVs6mTZ2V9QXJXtLkqGwts0vkoN4K97eChWTK
sm1kZvJ5Sh5iB97O6AhF/4AXt3ElAsAv7WDWLtbjdOJb9f4CaC7r3bPRrofi27ulIikumejEMGVq
vs070Oofz4tjQ2Sxbkx9oo7RFJZuyU9tatAWcyxvdebVF8tFE0YF+XUBHpgyCm8DeN0XJL+eqkId
GyLzPb0aIgH5vXCmfdW1QnvYTnhcb4KapRzFvv0ZPaV1rw119vjxg3r/XaBAfvtjUBFo0fb2tCeE
KXrsbK2/SDDqkCXCev7xTxw5XL3Uw17dj5yHJJxDlt5HsaRfNL2lP6TqEH2pZT3ZF/3A4bwj5DhQ
/Gj98S8ee4KL/YQVpWrXELG1rxHGY4CLe2Tv6VBom1mTehjTfPqiWTN2+uPfe9nsv7MKv3QaXt1i
1OI9hBM47fFeQzHyoEriK5ND0FydHcFA6T0AfKp/CDVagPh+wbG1nbfGGAQEU5/0CytuMArb0Bfy
HuhaoES/egK+glUSdulGxtry5PeZght6aq47qyh7nHoASIYwGB7IrDAhzdVA4eo0qW7syvM/NTl6
2MpLxJbNVYzf3M8gnVeetyZ/tAdVJclre/QBFIbht6aFKa/1rXEVJZ69/fixHDtWLxWSuYQ9R0e4
tE8Esw+UZ+z/rqTJkIGNEcrBLPL3WaXITh+26i+dcPcrs5+au6Cw4wcJ7N9NQL1pZXp6s+6HftyE
JE1Ka1IIg99Nix3r47/zyGIhL85AUUEMcmdytDbnwy/Nz6ssVfwTu70jO5g58+XNbJbpDAjEwPu2
9McrbRDala/pzbdCzyj9qiRXn3cTixWvGjtZwtLf7gmchWhKIqNDsuGpSuCxR7RY8Ywmyut2SNq9
r4AcXnnahPHJqMbovDViKcLs1Vi18xaIaq5IKkDKWpevm6KKPwfjhHkWS+VmmOyRkpI6ntpGzPvt
dyatvFj6ir7RSj9rIZNIVvysKUEG+TonyGbIifZM08T+EeNzj+ENpt7FmBVQTc57V+rbMUHSQOKR
LD/usUB+G0rzSmrL8cS1lXmRe++2FoufnablQNpluw/q1AP2RjzURYOh/4cOsWsL+KgdnFa2PUcG
6OsSfGdcTU3RfwfSh8jivBtc7EpttqW6ACBGHGLwtWOJcmjrNafucH5M/36HEErePj7bE53ml1az
70GNE2oSX0SWX6kOGFE6KVWtJzsQiNWF10WVQ68rc2DLIfrKsjwG8w2h6+O7PLKZwx/z9g9hxxsE
BG9lbkoa0Qb/gbITVTkD9NGSOCM+mF2WRwUZPAUrNfHcq04bc5BruepiD0ictMc8hhO3cmj6N05a
B7g+rdE/0fx8/+MO4+Xt36chOswKUi1dX1T+yifGxsmksV71aqKfeNMvG4X3XsZi3WnqplBBcnX7
3mOvLzzyRZ0EgBteiAwGNFHd4qCN6DyiEXDRpiceJ9sGXTBt8jrgpbRAn6sBhdApB8SRCWAupadJ
XPQEr9Mt7Mpw+lWZdvCAjwo0RFuBYtH9/DagcuQQ09iuMzUqQHr2KThgMBfyKQfJ+3securePvms
jqnGVMG4r5qvSl9vY29c68XoCOtZbSy3b7ITLcv3tzqQd97+EDkN9TCSCLSLJ8mVp7YlxDmWSVc1
IbtNQbix8tA/sUgfG06LZcufgNeTJ6DsVLAo21JM/SGZJL7ebdOdGE7vfy1Ne7F4EbVB/U2v5B0J
M8qakOIJrKJ4SA2UGHRIvc3HM3d+De8N2sX6NBHDWjVTnrrRqK2toV2TPH5idTpy6aWQ1UoqYuA7
Lt2FRAQq+0GceShbqlgx1Y7V1OuJq4u82pf1EBO0MWknFrMjA2kpZEUpTBxPOCauUNQCbLs5W8jw
bmPDJm5k5yc2eI3UKn5+/AaOrRtLaWugV4WWRmXi0n023Zq84J/e0FcPpsnOZYhiEJEyaNEQyg4h
dKhw9smgRa6ZG7XTBSnM2dgG3PDxX3NkZIv531/t3ye9wrhuVr0rwU62GkhQfuIM3ql+xxHFkSnm
wfLq+uQ5pFPgAXGXZU0i2WTedmui6uzVkPoV2bJDWAAvzuDRcIqPwQBX3e+gNPpT3aMjRk5zKZtN
RkQUFEwJ2+1zJ5tTZduxW9WWzO563NhEP/nJpiqzT1o/7hFJbmhdAc8EPzt6DmlNvymHrqtIumjk
jVX6HNixf3r1FbZRR43Mg1HGJyrwxwbiYpXRSDBJTCVP3E4xZsIOYQGE1hsZfW3415M8jdfC9E82
5499LpbS3FDWuriYqsS19UTUZOq18g+11/IfWMYbTpCYDdYekRk/DNuafipkvXirIiBM+KB0dXVi
GX+plb6zIonFipQIACCRTIjoaKqGujKEHx2SJIscrzOiZ449vmvGkbJHb+dMdutk1uT2Nt3nICt9
2KFtkTlNAnJS0tVoU/bA9c02HCHX+1G5zbRCuycBZ3bAcRSNh5Z0gNIuyodGGry7aJSpBcqD8svI
Gzg1H0+qI99Aa7GWV4xncmsCyjx+nX6KoGBstXYm/dfTNF0SnGIcZN1L14nZ9ydafUfmsbV4ipJU
a0VjShhayEFDN0UayqrDmXpBbmV5+/FtHfuNxe6zyOcQymJs3VLnaGKx4dtEeaQ7ylg3u49/4shX
cCkaBp2om1Ujt65ZdnDMDbXdT0YSX1pDIF9LoghPLMLz8vPOoFsqiJMO2k7sBa0b+8b3BnDbE6RU
cX/eTSw2hvHURIVWkUYop1p48JsMXgZcqdbFOJXc6PXYnHjpx+5isXgPKelPAd1X17bqrSkMp46j
zcf3cOzS87+/WrftDLKCF/mpG8rEBHZ8Bf8K0j0qZzryipf6VlbhbIglr3GTyfJ2U5IYV6GR+/JK
Bqmyi1PLPNXaP/bxWcpda8X3/LrFEgxwMFfXmtROmyYLhwsyrIvNCPTBabN8R4/iIIpHcEnnlSTM
pdSVLEnFs60qRa0wyPtwzOodmLDpvHezlLrOCOSSek3Gay+vpzL5Hsnj97Ne+1LrmhFWa5pZl7m9
X2t8MQf50EaQNM67+mJQ+WWRmwQDcjg2lAKIWqgjbg4eP774POjfmdLm4jxAiI3Xg9jP3NDvAFbp
obz2a924K2NN+fbxTwAJPfIji0+0JZFA6JmceyMlpT8yaVEbgPpXxi206pg0N8V/8JI4JjxOz64L
pYguYpJ/V62KUcNR+qZ/hBzRrsJ77RABQqk06VMeE4Cbe0H+TRZxs7ViO1VXWQyuhxAdsYX71vyK
pmC6Tr2eXbXVht/lYrS3pSlrMelf9vQLswUtrxBQOrmjHMPJNMBeD247IfOkNKTuZzRGw1bXjO4x
DrThs+oTfSPzwXTqICIhtvJGsh9z0kwCKdBcv1Xju7a2+JTUybSrqdzV5aM3ejIZyH3wSQxVS603
I50gboyQkIayU1aULafrbNIVBuSXbhpJHFZSldY0rNTqMSTGrwVzN8YXLUF2BUhAYhA55BBSEVD+
vebokBEBY8b3SZ571yR/DXeZnEkwkXQ9W7XyqG8ChLv+Su47+U4l99URaBrvaVkHbpfS9lgXVU+C
owjAKanggzfwcaJPafA/jJ3ZbuRIlm1/pVHvrKaRxgnoKuCSPkuueQq9EApJwXkyTkZ+fS/Pyq5b
mWgUGsiXyFBocrrZOfvss1eSnx1SMA4xXAc7NPqgji59sX9J1mZFy+t662pVjuqJRDJsMGdrfKQz
9zZBXWSHJE81YZBJv3yXRWqdsqqUDelll/ghM89mP5qWKnDvnS6oAEIOZA71a93dlcsiP2Miaa4q
81JQVuw7nPUsCRosuil9dmz4njtOPF0zC7dc7lXTcjZuaRBqCFM4aCNfkBiS913wZnilezVeEhNr
PRqRBYavDQvSmK2wr7wBbgQkOsJHmwN6U7HxQVI+5aIr6p12WjT4iiUpJ2Pg0bGrV3ckwJV2uw/m
Uk8MEltywLI6XknpEkNebJxxhMWbE/o0P42DkKR1+iSY87QBrl2JD2pIwO+Xp8uU8MFCLPSu5n4U
y73HD/Idt5P/USUDVWtNhOqRxnC6KUHQ8VUJGNkb6VSKrYPJJA8nj3Z31ISLRQloInLsvUKIjY+i
9Q5ltyRoiayvZ6MznLMPJepQL277tOrejCaiLyOhpyZq/clMQ9Rsd4efHo8saNpB7me6xg9hxaSk
TfkykPuh4B0169CR+a48FxjgSn5d5GS+DHvVE+488caomBtUzsHXXR/R5ourYbUVGE6rTRwdZYOq
rmeWpaKm1bQKqkX+Imgd2sKv1qrqFDGivbC5Cp0eSA0Ei9vL8dAONhSXPKnVLjBEMjF8Bt4NOGnM
pt1SmnXU5/AQWteH1jOW2cENuhSQ+BjsKlfPp2G0F4jXjLH9DcxGAUNggm5E0pqf3WaO6Z0D2dlh
G8A3IeyrT+CeZpdFI7J/D9oh829M9dru4kIAw4JUk31mcC7UTd2yVn2rc2P6CUUWfJSX9/Wwnf3i
s2RjFzC2a2XnBnqmgoYN+OqlH4JfZkXc/qbmqiAcZ4p1uunNzL3VzZIfjHmxvjvSbm6VdPNbx7Ly
aHbcSoXNkqywSq0LwDwfM+I0HdbJX/KhULdoYt093z7x84k/THuDuf3jbATlk7OUJHq4/txEA+/y
7cBjAAFRLOLY5O6FAjN1J2fUqiPxyYZOQpDdHK6ZENBnqRyvwQRmB6tbxBMzfP8WyEy/TapFw/Ki
50GaLLx7fJYqIp3KMsA4FOkGaGxw64wpY9q+gwEM6PBUCrjVXjZ2FHFAutiXLje11tNjpgS5nXI1
71EzvW2GABbKFi5TaEyGuzEWXgMXV+6BBYTuNjB0+m12pbHzfeV+l9LxPjGOUGslafVTNB5nABhK
+MSWC4UotWk6RTXddnUjd7GbNNUmKxMuAK/wWddM1mlbG606KegVoHJWfRXMbXFvyrneur5qd8r0
AvhLjhTk+FXqxkbz8ZwL6xpEe3tNDmvolvVWFfnRz+m/WFuv7W29rkDUxmKKr5X0p69gStVmbEpO
7s5JNnMSm5sulx78DztPZuJxG/huveNGiamn295U48EiWfexyW2YMWDeRxIetbR3TU6eXtSyV7M3
AcfYHAVr8eoT8PTUZQNjDnLfyDxufLAryZrWz2k71MwNORHDDBDF3VCyI0UovJ1veUMtG1JlFNHR
a3ajte4AipAy9uzMnvo1TWgajHrxixprLI+D2zqh5WTcdLjqjUfZAZLeAAbxPixAdHW49EZxbIp6
jVbXCM5d4NvXkKizl8GvNDfXZHQgNGeSFVXcnsC2Oe3GtNaeYxHEp46axiIcbhyxH3FakjAaQhFN
7xyrcJvNmEGJjZzU0HcynZlTrdApQvY3q52XFDKqZ6u/UWvinU3Fd5xq7s8oKWV9XouWWz13+uqu
WW2WKGJBsCRBc8eUpKg2NB0/pwzI7K0RkLHdIyaEkn0rGKdTW9dR3ZnF3nBz/x0LC7YRz1Gfiy+L
M2EF+i0Dw3EyxiL5COLY3gdwQ566dZm2s5PMPruEOQsNXjeQ75vP1rep4JkvVmp9p1I3B0lx8TDM
braRZSc3RGSS5uZN9l67XjvsSB+tn5mjqb0bD/YhLowOpJLw93Dv/CsVIND7Xk+dojM7GqjgEBlK
MxRW2cw3TVd3/n0QrNCUZCN5NkiYC8oDuekFmVWQNYwvFxfdRgeJHvb5xfwVSkf5m4yC7F4nQfFs
+3H7oTF8XiXpNDzCul2eOVIJz42FqPWmDQIwqpyLHL+Qnu+AjRaO3R2qidtnMvshDAYrv84HmxQ8
I8mBHQeJe11oPUMubGP96BapsiPZc7iXSnanrCvn+8XS5c7K0yTe1on2v0cBqW8kJ90/zflcQdKj
MAs5pLoETHQzMvFWELyigNiO+yFbyLPrCte8LXKz+Wm0vfE29J33MPResxPaco+qB8ata8O6GmOW
5cm1XZjZ4X9UL5KQLx+hLaDOsoVe3oljYjCxBtorIuXU03tOEuQl1rEAKlTknRsunt12EWFSDpWA
7O6SciEjuJlGZ6/aYGEVWnVX5hwvh0wVxa1GNq13iZTGfrUMMjtnZtptlDax3o+eW5xcNb0Qvm5v
LiPTCaHPa65rx8tt+Eu189MUGPJYL2zk15B0iR3lce8I0nCbcWcK2kECWP2zQUn/DJ8pP4+mVT93
0qjGHXmHRgv5hFSpJPYAMowL4QBdyl4zCdZkEod9i4kjbP2Wneu+J2gMfBpZ5htAybkPgtCx86+R
kntHfYXS1JSNcTW7RuWEhBnkS9iw3V2GuVz3lg1rad/z7moiy87zag8yKohcKUW1Jc6SmrPMs/RM
Kq/e58xeeEBzEkXDwJ6cEy6++tNwFDqa2xo/M1sb6SYhsr4GhBlPZ7KfwOOmEAfBkRkZnEhDdHB/
FXKV45f9tsS3RjZ3XNLNsBXXzdxukKQZcKfTloVf7JlDWornZJXOF+nvvFdJFr54Nrv5DrhG8Jx3
CxjNQUNVxOi2hGsjTfa8kVhPkkBxArslvkiN888rAVpsh8mtry1D2K/mMowboh6p/ebBPEOhgy0G
Izwg/q2wCeJm1smGaI2BKRqnovB2CVwiZkp+lRyCaha3dZkW+5Ho88Tvi+9Szd1+XnR8Q/3JO0nl
49Yplm+i/3TwgAub1Ei77ZV9aElE/VjisYUN3WpxgfRJsyJCzOiIrAUWzq/PzIqbPGvhxRGGW8y8
JR3P3KU1q/UN/fch0OyRpUadYDPJ2n4iZVWuFtVaKoiBHocquUlKcuodoqy2C/XTvA2CzsHSx4rz
sAPueWVVXqdIl5wIuHbctdv9+y5S2M6lJ/3fetU/CYREyoKQ9tz0sHQGP9iyNqDQGeHeZAoUdSa8
ZTsO1nhyrNR/H+e8twEbj9ORecSws9OMxqfnbe95qzYBP/XtHiQPK5jCGRkUlGkFZjYX1AmLp2EM
FkuS87QWC1G4YjXKM7+Q2TxYRuxeon4TBoHFIKZrtvQGI/TKkgxT2yZRwYrJstjhks/vsqJpfxaG
HZ+DdpbGJb2fQiHtJengTWxhNrKHdXyymrp4ScE7FtAwfbVpuAHe214HsCf7dT7WRVdhk/TlW1wB
y+WNN17XPb1BmPn4gAahZ96Ek+VfjxqiNpmIaEWRwylKkNziLlAXZ4hFWS4KLkYXPRhMenmPiyB4
LpU7PxmcME+zG6dEKnvwrDqfLGzEynXJNwLU2qH13O5YWSo9M/W/VKBt1bnRDMiMVPTLxzYo+m+d
29o1kfaV/qVKJ/hF3OMchyz3uddWJj3vHLNYcdXMon9nS8aCkhg08rg41vIwphaHT9JR0IYgbjRE
3rWZPux8tQ5lk5k/FIOdNxjgw1GR9Z7u2qyonzUZ7+/WZNGzZl62s524u5UcdNlmKtiDupwMM6RU
MI0hzqaT6nwHBFe/5rBk3WF+qf0muB8ce3mhT36JZ5aVSVcvis+gm5xj5w/2M4h2eZP3S7lZM3vh
JSybsqcmly5ze9XGT/MCJz3yOY/PusxNRiFOLNgDaExFsTtLsrMDu4wsDBzkea8tkmxlDld+I8BQ
ujacCxbaziU9Sh+mjoDKNnT0+ptG2heJg/hk8BpF4po7MpHrK3xiTFkoCn44Q5q/Ln6Vi9CMXe89
Lu3BjhbkkC+UgYZuOEOxO6LoY4epgtJ48YzBKUNeNA/bLkG1tHzSl/mVJadib6O+LiCQgQEYg0WN
RHrfeDMxQZsBgQaSQovgENrlxgQFjwJSjbjCbP0Wm05532WFuCJhWJ10wYeFOnC6W4NVnavRF79B
Anqv2noA5t47j1RerDNea4VeYiQ36WAUvPaE8V85a1cfY8ORd7bUBQSzYppx5BHueYuTRz0OpSEO
Slj6OhG2d0toV/aMVRh4eZk3vMFaQyxA2Axv10svu1cZteFmorv9QTpbeeO5BHoW1H4IF73/05vz
5tHM5ziypqV892p7VCG5X/UTexftlohVtRnczB5Dhf2N5CgGBBmrDH0eh9XcQC4RRtLe+1gRP9np
iWEq1lm+UXHdXwdUz6dp6SpK07Y8qN5bIgbh/mcQB/GT07UDakC7BtsxXexjkflCREVbiSc9yvF2
EAD/OFJVSPB9/0bygPfG7dy/WLZcO1J9G1IzIW30DGxm64Zw7ZpWPjXbPqSuHjYTOVgHg24OphPX
bsD+a53+rMgZ3y3C6Xac5AKGQiUteNJJbf2yk356wWgI06DrhP+iJS6mqG/ZOibrdfrpAMc1QsXE
fVv1+VKRTN8tr9ozQPJVZGafjVQGr8Ha6W9ym2nwJ4q2CPQf3GdrsL60OfXhMqSsj5fgX+rdwIjR
5sKm1fegXjxnMnM+g3Eor8htcTMSXbr6CdqofG7ssaRm0urGa8fgUbbTzHcyZ8FPp4cvS154dlLr
4O3Y8KMEzn2J2qXqMv52zKJbSSmbh12Drbw8Tjl36rZ1aiKOGUm6DyxjUiqQh6d/6ZSY8Fb0I71C
IbcdOvjZKFT5nOvMg7e5DNkLpFAn33IMLtcGiVkxtaaNOBLnJXv3g5119BTG2BskTcPo3Mdmqwca
v8pkPbxgyLbD9O6fc5AC2b6l9eq3E0rBswq0dcjTSw1SQNCJfKum1XLihXhwirn82krE+j100nkp
IKUj9NRBFgZkNj/KvuKES1ex8KEi1s9pZSTnvhvWs5Yxm6aeLpfjZFdkijJEWdg8pfbY8CtqbxFs
smtrdh3Y227utRt3cksXkERvP1Wl5oKbq4yQ7sYZKkHQfwO2LmDUymfCB3a2QHfssiaNT+wo1T+9
sXAjAcZIXXEYLikVqwslJ0a+2C9FTRI6XGT74NfG8FjDloG45+T+YXYDmC7B2th3hZTrDluNvK1r
rzqWbY8+1TSp6YbmogSwTYwwIdEn6FkFYdYLu2gRywkx5OqyO9opmN2pLYrrOmt6QvbM6kikd82Q
J82uV7jQhyWN251bFyXmcbM4wic0r9RotrdqMsUhHVpook4jvY+yY/bNe6BctqgAC64DiE7wJzqa
e72WK/VDA4q99fGhZyM1Q5IF3mmVlh/NhiTXe65RQ7p6fRRu1T5rsXJpFo4fhwuR6u+5O1pQl0ce
5HG0kuY2a2rkhXSsTDbLXQHNwe787EhaSn3DpcaGo6C+QYBjPJtvnVQDk49VaX24wVCdOtOXJ0KV
xhP4jY6yfU3AmYjWfqt9PgFoK5DmK5XsxulAakW8aLraEZNAHV3Z8yaZ1uqmrqgcPOFZzxn5JQik
rQWdk0cxOHY8m2+VE1BlNAy9b4yiM2Q4gUbeFfhsCXRXwI4GeiNzFet9n1rekaYs43EWi+Y1ctbl
iCUU8ktXTBg0ilkCB/HZ8aNt625UK+rtOK/JrjN68TXBSrrLDX8+LW6JXt0OyXRb8B79AfUpiNYE
d4+HB2u32mN9lFU5LpxULDxqcyXtScGWU6wXH82qtEMy0czDQMoyza45bIducKhw4SsMtjPvxqXL
9uQmBK8j3xPsFb9/DKw6Dj3LtN5qhi8Hkl+6ras5N/xCffh54T+XndmQSV3CLMISIeMoN1PzoVed
edMEq4jS1lcnbmxutT6wKD66Ul6oAq01f6yOMO5U1i7ZtmTFZ9sESbxhPJJlUaqz4MfkYWmBCZpI
nxJXxlsXEbDaeNPcWQ+Zmw/j0zKpkfYDSrG3BfbgHWMnX5aN0TqpFabmkMjQw/RIydhI6BO+owXx
8/Woj6OqLaKOqkbYJzkP6qPxpNE+etrL9umoqs/qt5e+muvE3eiyK7nn6lRPYSoFTcq0TMbjmJgg
r5g9NvI5MGx73OqRufPWLiXtljmAWHKGEWhVLB+bFPVLrCmYCFMG2XUBAXA3+Qw1QgCgINIAGaIl
rHjDQrT45ofdiGkXW5NxphIQj7r2HcjVDGhJxddbyrNx46MFnCsvNa+XNpMRzWHwNnoE5IOynw6g
2+n2VK4PEjESiSCrPtm0hutS19VDOXb+bekPHTz4qnhd6BN76jXVPi9j0d8VULtfPQu9xyAUYl9Z
rnr1A+fRoI7fWX3qAFzNMJgI7pKT1N300XXU0V6X36RpYL1bA0cOapUR5WJK30fdMNrp5mVnrNPy
plym27JFZQwTTs1bL/NXKxx6nxHLOFlHqazkmQFN8CyGtt71bEnt2TJjA8xrF3lmaoCXySUGNgsl
g5v7wlHyKxlk9+YAcoOdPqQrtzfpyNvKyrPndWaNL9dJ843wzl2ll9FptvbIoCBTo3Pr1pfnQiGC
GHCqsq7ZDOSL3NZMPs69gOC1bYagvV/U4Puof0Z3AqRiouDgPOEQTIQ+rYZlnWirxxvWA1OoVbhj
8CjpGoknMBTBKHNxJzLTf2BMEF9V7DPRNSXCf2j0HBylQwp8KYr0tdaW/rGucb/t7VUhz4kRcq1l
VxHBcfqZJU7wKDDcXhpDdafRENOWKwibP+ilU4XE88X/6zfoINVd6VbB2QVnD8YDIiyJ9PlXkoDV
zYSbb7zEZ9t+TJJjynO7H+yCXRImrEXoZq1zsqcxvepMKLBdG3tlWOpsPbcVBwgYuKC98RCk15Br
rkBb5SXZtszVKsB6PZVutdprZEwIE73ZVh9ZnJqnVg36UKvAva6XVlznKmNnQ/nT0Scb+zGDtsmw
JmWIwH2pih9te4GYyyKGr9C7LP4xbpgZTlBQ3DNrI56z9jISZNUsw7bKexoZBgmA9QrvwwHfsl3n
xrvTeP8CfFsFFGby9dVMomJef2W94TEP4lhP07j+MTMpPRi4b6FBZfBCV9GRNbJ4ZUbyXT4Zgq0/
K3hHf3HPibe2m2HSzORjzaQmB4OEGaw3lz3SSPHaBEHK9+13ajN7bk5EbOXtjaKw34jT46EAWYHx
hUdY7HgWMyxrFTKIxL1ZRpTP+gXCEDPENFmNU5CaFE9yXnrg3wORPa2RgcNdlv0sx/SDpjt/Hu20
ePP1mH0CTOZoQiifN3XKiBGRW9dnmVvw+8xynTbBEjtn16rz7VpnFkm5Q/y4TJrd4JayO0xQIPfD
0sqtXBbeYBgeNlxI2QGmh/uLR7A+VmuNfWoM2B7kebhKkEW3s+13RjQXtRXJeFmeusAarvtU9A0X
MzODKFsDtacMfafrnC6JPWtK5eiZp9XKPDo25KzEbxaKPeM3IiUcoHzgrTmIuDmk0KIKelTh36hh
Fl3YVKM403KV+3Wogh0OR3EiqmZ5X3oZvHuWHngnuVVGJHWXtgIkwaJ/2MEauFuDH+428wgRonGq
t3ZmzzdqttjGtHurPBbcF/62SqrhHijfEppiHEG3OcFDzp7kcZY2dwUwhLMkH+WK+Ex1nnWvT0zq
qufO0fQWBauFzHjdnSUuNwZRRdD+UhGZoG1o4bKGM7xj2m+ty95a5mRv+fD7Eq5dhvqOYNeAZJ4A
8DhyPui4bH4PUF++ChIzCF9sc0aAXp0c/EXoY4Wq3YW1QVE2+rnYIcWLuymts5DiCaId19OJ/eL0
oPlh7oISphmA+CLbL2NsX+X0j1jZSlqkSpfByVGcZUzkk+OCAHZn4IGzQqNb2/e6KMz7ZIjFidBj
cSxNMZxj27FuHSdXX2XdzPl1D0EUa4I7yMNgK/elGKvhhxTC+jmrHM6Zk7BI6w/LK5j1wr4aRZCJ
XbX0JiizvJ3OHO4oJ1JyMee4EjSvxw9tEbCw72NH8Hrw3aqdg2P+e1p6EubGrMbS1/HOKQMnILu7
DOanCobRpq91UB8M8jaRearpYU09XwD35P5N5UQso+v4V0MxiqOSjbGNif4+MYWaf9igfHatwR7u
YOYanUAau3jArhgTBvcJK4HhuRKB2jIOazZua8W/tBMHWzImsu9m9RGRZW5AHLInfzc1hbAi3U/j
brEn+SntqT7YQzmeZT0l1NZtY7+DR7O2NWPWOzG7NVtaSlk3NULNwfQs4zod4dzRFbQkd0nU7lQF
wy3+SdAZ/mJ0LyNROjzl4NoPKjPc/SiS+dpMJmhps6jtaAXKeMveWzJuM9+1eawgqLRI6QyIYYU1
zQVKPExjOGSK0VjV2s0rxx/ry1xhx8otVxXFLRIGgYLNI9YLsXFWqwXmkBm0zJ1vR9zz7nOAi88N
EzIkUbQWxhEL3/1jHMjqwUGPvemq1gTVszr3dpDnzB3K5EQBmJ0YyaVbXr3imUUApEnhWA+LLOA9
6rJaHjj8+iN1aIA8KYqvdRxawODKiUZmj+w6raV4MFg3eiicJvtK6kpedWwufBbjRfV29Oo8DjUh
tw0S5c6Xix8i6cVfJFX8TDw1bDtzou6tRgZ4lBHbIe1j1PXKvrx5x73JYjEjuAs8PpuKHU81CmAO
RDATrbWjR6Zvy/N6oZSrkxd2cQM/0v7ALD/O5yeCk/Ud6bXsH5cOvhc1luaBGC4YRT6xHgZvIlwb
TO/3hTcPm6CoyhtIWMl17vnFgyaiFBXelTlzQz1dTekgHqHbD3GUwmqNOoF+n+V+9gSda74pTffi
v23R4zXHx4NraTSbOlm3qS4q/6BMBFz4MS0HJ4Ha3/CLveMkakNtjZVQJjD2RRw2nP8rm+dtv6kL
ZK/NXKC/CLGQZEMA13DgsEtN2jazIsczNiagSS4ptv3sJia7Xpb37DItfMZaEt/QF1hA4lPjNTaG
eWfHtXFA7JsPdpxCxp3WLj/lyJFcHE2gX3QwF68pxoRj0wp1LsmvuBbKc278mu2yqLSGcpu4SWyE
zNixFdZFnxUgM7PinUPV7R+sMa6yzezmwd60uIw35OXW9s9aJWpTmg0D0ppw3GG1egSxiSinqCrb
2dyoofnp590kw4Jxw96x1/jJnfFH3Q4GGxpimrP+ySYcINillG95xAZYXu+ndnH4N8K23OSRr6F/
eej+G2gI9YStgZ9uM/hBwo27Zq8Wp3Cyo1QePgWGnFthuKguDW9PUh+8uc7o6/jiLwPBeWdSNPNQ
SWOKapYfQzZWIflyuUY4qbujxrJ55TIl45UWQPFKS85nQzlpNABfdLad5UIXX+MiLq4oVjXAXyIz
vDg5Xl6w0ghj3rAbpmR00PQ0JBIUnY/2LkVy7hwvrh+EnTXPMTC5dOOpNKg3bHqwg5M2uSrDgEyD
L2qt0aTCUIs6widtC+aVBRLzBBCLS7XybD5czRRBS+ouRrRS04/ggFjlsvIqfp7rJZvx6bjOvHdN
Xc+npCuSJkyIlDPeG/SZg7IYaXMPT1/4eKT3o86ZDoRp0BqUfXDYc268ZIQdJw0p94wgvM9uMX1z
S0hugbxgNeW6FxZe91Wlo9xkq7JuV8ZCqChFai6h2ybAQqVUV9op3A/L6RkK1YZfW6G9QrOIcRTd
F0vsPvVVg8MkxdRkO0JvvHlcTpXPlrEMLt6PBvUwggZeUO1LWGW8dFjuaSyJCCsTU+xN3y0ZMqWQ
hhG142kHRpY9Bfbw8NnU8w9eMNi+o7JP1WXhqMN7/XNeBpbabCSzm9ibZQyLrdLmtpJT9wP1dPhG
561/ZInrPDqmrawwx1d1xUgHb1zRc2q3hrNu1JhQoGMSd8qbMtP6Vyd1cGgQZdDGCb34mZkrxX5v
Jelegb49swDVb3pEugtfNAn2OQ/2e0DsZRdNgSE3edyO7+ytFbcplq5HHuX0pi9BQlpT44fAWvXZ
ip3lVtjahTEwL2oDmIpepFvcR9/ojYibw/1VDsm6gz7Zcfc25tParOOO97+ObDe3riXl7bccLsqS
55vVa+svIw8VU2t+tairXlL7J8he06dRQKJVfTowZUYigLnGRDlu2uaAaab7mLDhXBl9PlxJP/3F
DCq+Xoh/ECFjzuSNJR2Z4mbJwfUNWQEQwcw956N17mRxMGriAywH3AjDU4DLs1vxQ4j2Co0gOCnL
Zx+0AvCYoNw0OS4hJ0mu2P9Yv2Y/XZhCAgRG380fe8hd1xU+9C9nNKofklEj6dxZq6ZowgsfCiY0
V4pHZEcRnW0nwwjueQMGD01bxrfdKPtopMDb6UXUm1ItyNeEc5cBno+E7ptgBu8pyNscnm5Tf8xG
iQK6xg3zn3ho7kv6ExnNLJnZ//DX/+cf3Nf93/+LP39iyVc4h4Y//fHvT03Ff/91+Tf//Jg//ou/
77+bm4/qu//zB/3h3/B5f/+6m4/h4w9/2NYDfp378VstD9+wCoffPn/y3Vw+8v/6l//x/dtneVra
77/95bMZ6+Hy2RJ0xL/8/lcXCh0O3X+iiy6f/fe/unz7f/vL/6uTpsQC/Y/P9PuH/4M/Z8m/su7r
2r7vyMA3Yb39D39OiL+S0OGxRildh4+5LLT9zp8z5F9tXFlBEEBclLagrvkngM4Q/l9N279YikyX
DtQhl/J/fuy7fwx///FK8Gv4/c//UdPLNygy/d/+8pvl+v/PiH0TwF0QmJbN92japvjzKiua8WBL
qA1eTq22V+UaMJ2tWtxUbKwBZbyrWJR5hMCXA3rR63Ak/cjBINoFy1diuB6rnqlffXSLbXvh2Bf6
Ta3pfMv1Z7wPmbQaoIvp/Kpyr4MlOeTzjRzc1L8qR4yOkQwml2uyUsbnJI1UhYGRB5ozHPNO1Bls
1oQqx0cQlQUDjdzRjJ08yzd15Es8g1sUMsfexzPH0auZGTWeZzHKpwYGk9rJIo1/JdCH2UlNKr2Q
FIGsErH9lr0sS96RC2FkfAUva/Mnz6nhtgYGdx+GjZLxiI7HMd9MytT5hlvAl5FjWw0JWi2FYZTh
g30BppfoU8v1W2373qPk6BJQzQOzhHlOfhuK7D2zBgS/mRe/xZw4GwhOW0rpvP71L4/c//JK/nGV
ghfSsRyXHz2QAQYT58+bsXNLyuDiuke2w4GmYTh4BfZBOf/vv8of7e98dj/wfMsPhOQ6I+v64lz/
18WNEvbxZIlbUmBtGzYtw6+DImAgPUzJmmV3//6rufJiVfiXx5PymWeTp5Iv6NCo/TnBrK6AJMYs
OeOhJ32hs4vyrQ48FKMg6JvDmhlNegqa2uq21DdWHVluigVZL6uaKW6z9qpJNLa7FePXj1yxDEaT
N2dd/10Ol3HrG61vUIMdFsmdLsaGXicZfHNPKxr7V/YiIHe4fb/o0HJjnr1EB8pGY4IIy8mvCbVQ
misjrvCyhjWjonMgUmO4swfRvNJSZDY+2oHBwSo9f7uSDSWi0ug0SYnr7LCizham/xTPNlXcxZ5V
bVcPN/DO9FtW18esX0PNzmJ7KBX3x8nLXHRAo61ssXPyZvxiMu29LTxbpNMqMpXp0OWUHnrWag7j
qpb20GWO4e8dp3S+BwyPpxlsfUrpPhYrPhuoSAGNTq9XZH+ra3VLKdYQ8VNHeSqcWwbdRsYw09J9
2BZr9ZMx4SpxHwwEAvSXhdwN4wvtsVNaOXearP3glDEHxnq18iuAf1wUPxlKJMyWJjfDXmN5hbnx
HMH0xZENxrjYtK0Pkf43c+exXTeydOl36Tn+BSSQCWDQk2PoKYqiXN0JVkmlSngkvHn6/pLndN8i
+bfYd9aTUtEdmHQRe+/Yodd5P0JCefjddxl6aWy2qosSPkx82jYviPdRaTnRxTTjh54DX96poZr6
PUlactPLRMfwDGMR33aijASeKMH4LfVjmjCvXWgQW0Tc501g/C2nt2/e3m1028CNEyjwMxqMTO8c
HQfiYisL/9s2iT4CnhoduOg8UsMxtSEGmqSKzsmQPEWHl0Y7DzeDE/EqlIyXJ6MTATehDWSkOw50
KV99KvUuF+zX5Y4C/aTft1E7V0ydVYc3fl2EiD/Lqj6Q89ByPR2KHAHXZihaRTOXmn1Yw4DugRBd
aB8vh1lvKQf5Wuip/TXrtUAhGY3bbnJoXspq3FR7Y3RXXXeC6gF64PZGHdj6tqvBleFdFKPQJ+Sl
Gr/f5AeRi7q+MVkHOBT5eXEDJw0zgR+V/OZH2/KFtpvmpnLn4UioOf9aQjF+y3iL4hAGXW72UiF7
O+jZL8Su3Cq6HRs6gSIrE1P3UUVw+Htc1Or6SEgPvuqN0ZTijS4jWPst+Kl4x99yN2xQZ+luu2Jf
6fK96LwCQmeFQbncdJc6O9mOAw7MmWZISgFFcXCzBuVhJ+r5aXV7NHsGVZglW/FD2Ge6rg+JO87d
vozWrKBFdhihzN3av0t2GWSudBnzDtBb3RdQmcU71r7oPtONdPkF0eiL3eyr/houyNGXyL4AFLCx
LX8xlEV4SFZ6k8MoO6k5RuvUBAei1+QRrtfPr/IN1fEurjYH3melbzc5OmD1YcL+5EckxvIebHbx
bsfNRH+nKH0eAuLvX+nWGFLt1pf1AViBNEy3HTrDEseiba98v/iSbmN3H9IJ+m9kyiCni1Ml3001
tTl8VZpFB+0Z9qrNm8VTHPTm02pWfo2V5OudAJBdaTtswgftFkIfSj134UU5hE59Ea1G/6x1YL4B
FENGD+E2EDc7ooyhm3xMPeSUMAm3qIKw8rfJu2jwWfyURLVLg+Ywg+idp8XqS1f62ePP67ZfEs5I
+oEXQfJLbZJWYkqQCu+auMRKLSin6G4QCLDHn/VCKRLgQJtX9L8dkRU3c19Fd2CkzaPbL9RMpC04
3lVcoslA+4IUsaFVCAjEdpuIjSbz6TgAtWwuctebdvRoMVQ6osXJXsQU/LJHhLRsreLwtijXzaER
XmcexWrmek9L1XxCIiCyhy2k4GWvGiQBlE3o8Ghiqf5VaBd4xFnL+lemNF1ylE7XL12Lsm3nRQ6I
dhp12dVQ932986kjtm2kcxF1l3Xvmw/xOo3hQYH/UavUrat3ScmJqfYwAsrcpIhaqkOSFg1qd7zi
NQxs5H6d+8GjwWMb/SUrCgR2w6rTB+BU5/sCz8MkT5zs71yv/rZLVNmON1mfBXTf4kWuuzbqq2xP
AiLHvedPaJ8FwU3AHoB/1nFTqQbGd2MCkcJPXYT/QduPuyhDQgLmkgCLzQsdeHdeqQJBn3dq2HdT
HHMGQHvUn1OjnZ9dHgd/xNswPPB54bem69yfdZIk6OrT3hD70HpjZaFGABdl7+FX7XXuJA9Gu5jx
RLz4fo8HfP4tRxMT7FWsJdLuaaL+wndzsDDRVLLFkirwf6SqogIJ2dtMILci80fQODwkbMI1+ryB
SCtIEW/eyqqRX6Fbs6eBCQ8sucrisSsEu78p3eRBBDpCcRsGEtomzRgnlMnzH0ZPstyPzpY2B+q3
txS5h6lu5MLy2kUxHV8PHIXFRySSI0fPGje0ji/S4aO3EVEeYgUiX/k1/ndIdNy/22msvxeTTv6K
Chftm8p19D1C30OlWu0ArKQJZUs7ETbqrzKVPbHkAmFJoj/U4lgWi/pMvbz6c9Cj/qMaWHW7mnSa
ijTELMMF2mFkHoKSBTgT0CekzlFMRDNN9fS9whf7O6nNJi9iJOyhQ2pftEt5i5qG3gF0/tANQcLk
Nn9X3hoioQp68WFhmf2rMaH/UwIzAqFw6k67UG2pPuSV3yIULgucCk2E/wYn+5x2H6Fhc9oPA2Xt
kBbmVzV9stI7p7NWLCH8AmrodqLpfZiMRXmMi2ja9n1ShPUxTaICrTKmqSPVTtnm3Ul/2cLLELHa
cBtvvTHfVu0nlqvOnOnTkta0OQP3qZ8k0lAMcp1+aa9wOhuYkbTHXjpyjobCi2U/yQC6a29UJ70f
dYKTPoWBQq/4G8QEmYRnql1rSUl2m1urq1Eg/MKXyrh6+1ZkBJY3rTSVZX/7SBfpDqNaK3uoJ5IG
ZIXdlv3IJE2Ar1Zd+rYQI0nkXWk8JWYiPxHmoCJ6SiqcJlYAwr1DMEFRcCklSFdJ0SbkTEXs6tDR
p8yE83Hdxq24i8bYSfR+cdGR/yU6SdlOVQd5+LHoUqn+IlvleaKkzrLgSP+ZKrp2o8mNgZDAbt1x
v820yd6LOCKrN4noDGKahaeg6Ix2wvQBm9bwsg/xB/jSx1sqy0MOojd+xTx1a75k2JGKi7Iv3OTz
mFfS99gYtkxdEJCI7krHfU5Tbll1kXjMUl8JxAPUdqBh2UhB9D5LFyJwONCQY9SpudvDUmwF0lS2
yKb/AiU+xu2edr4uGyQem+HRQ7DRI4Jr0vquhqCZ7/sQz6kGRWJUhGh+F9Lf6yRAI/IwtvRz3Fcg
mfMjWuxEPAnkK+q+6nQp9qu/Tl9jZ3NZfkUCxUChC0FONNOlzEvywP82U1n5Nwx9D8FZdFNEqkc7
hKta+/P33qM91BFWbrptIfUjMJNkJkjxO47DGgH0Z4cIe9nVuQshmCVWPaok9aR3uQp7l41y3VzQ
U+w2K0+gRTPRLL6nECDtoetHnIPaNCi3I727pblGjxuLG29uUxTVadY1RzphjynzK0HiaUBnSV0D
0ODdhsnr+NBSt5QehySn2waUoFkOWeUE5ib3K50d89jovxuPvB6Eqab4qqn77pMrq2y7ogd7Jazm
hQB/9crhI8543Flzm0+VDji7gWF3BO4ZyQI1ZaTZSVr5B4mQ+dOMwvunyGP/r43sV3933Db7XppO
P+oGpgQ1xlQMO+X33bJHJTX/JdxJ5B+TJmDDRk0eYihdx+PKozfjEREox3fN1P7VMSXSnecs2VWE
NHJCvYdz4c6g9CX/jmS3XE9pOH6hfGv4KjkGqSdD4JpZjlMBcGf9/Bg1DfUIwaLwt6eNTBntHXLe
bDe7tXzwcqrVDm6s9We3UxUKibFTVCvEWK8t+CWUF3ANKUsI3vzHFgLx7cwCobBr+gQ0YUI7HFwL
ZHY/2yTUj6iMluSQm40zVXXU0EIj+i6HUl6FMLjUvAwnuf5/BJndZz+7pm/+Hl4DYi8wtAfzq34a
ul+/hvs/zevf/P8QOrO2+v937Gz/Z/3nXy+wM/v7J/DMkeK/iG7BNihuiKEgrd32/Ksf/uf/cDwL
FZzxssj/Ly9woygAywr4P/VvuCywKBuf4Uql7A/kfwKWvbIhDSIPpD6w2BvVtrGUzyZA/0A/QHBo
2BLO+ilEMLCtP3psNNPgMGFz2Q4I4OWo9C5sl7lwdmUzeqb+mGsACZzbck1RxMXkSgm1Mogpz/t9
tVVW9g7Iq3EMJEPx8z/LoWgwX96yeTDNQzwFnRZXvmu8uL9Gwy3z6t7XCZziPtpCpxSPSmxR9uSu
XsBlZOGsZntKaqDhC9JXkqkP+UyRYUpxX+jxlZ44N0gpT7fVr33c5qDtXueXlFTgbN49QR7jn8kp
Do9K75i6xwACmXDcB5AgiZfYGtQcJZoXIJxHxZq8Y1CkXoI+ICEBknTPQ9LmE0K9McWvAJzpShXp
b57S9RzvEABPyj26IozCel9gzKMp0RnnpP3hLHJb0GmmogSULwzA5Ve2jLkhKeEI5JUMlZfgSkfB
S0JfSs3g5Mh8nUHH3a7zN1nhKAsWFHeky4nPy1ZV0TMCgaKBTkn4WIHO7LWmTAEpNG4LmDTlKV3z
YiJpKbgv7aARoYqL8gFKHWLk4GK6qSgVK5pjhDwyfMQHT6OsK1YPN64O6r/5EvAeuTvCQvuBqNJc
Lr3gWQ/8ik6i5NelJFoUVw4HU/jkUEXc99Z/dHC9W+RT9RheFgkInKTMLCZ0udc1LXj/6lzfG+eL
bZgbmmjnwZiEIXt8NPH50N/ONN1FCwZIK3qWIeErqJacq7UysK7frfFQg+66FizAuUTE41GRqkbX
3n82oh0CZsmFbH/8Y9H/N+ilxQ3/jfPZIaeWQQCRU9kmAzyCX+KKHT4PqsyxKQP9WnR47csgwQaP
koNJyQPHiRoQBWn24/m6IeRjkjtQeUN+5VWJVMU7BkHsKy9vRwJBgaj6MpLoPeJXt0OgNwhKvJIv
+A+DPO6X3NUUodMNfnUqGmEt9lVhVQEZ+UimbNR0t2RjrbN34NZXDpi8F8nup7xABcrn7bzuN7BF
iNpH04dfwqZoZPWBjqf1lF/aAnsVPMYMCKmoHpmPcHnWr77BbxG3DKZWRgEuispkG+0/07zGAH/V
aOTgPYT5tOINgrJnin40/jDq4n5pEr+4j+iMrh5/P7gvvXh4COXGHvJe6bvsxdByLwdXengHDNKs
XxaBQNr2fdh8XmMwwu2vl6nft/50g3FL37xvVum+LILj4qHH/qaIgFFPgCW+coWpOg8p3ObrL6pS
40qYO1VFSF1Hr1rGMPFLe/Ewo+Ah3AdNV+Vi7zr9FLf39Sb72v+AGGthRaA8tCt1mrwUDe7YE34x
LzSkxXDoUi/M4wc0lULIS4U/Fz+bp7ThMxWCrlDshLeF7MLNtE3xH7SfR0fxyRC6sYqDtCthf2M4
wADBGicAi6w3eaKoQRENnUGuWrwAuM11WUM+OfbNyL5j1c3cUdVHdlVS32n3pIRWvwy+GzOdun03
LQUa5CzEswRr7Ha0a9sX4crPotOnTK2yH+3SZonngqS2G8tiiAmnm6iutX089KT8LM+QGPxYmh5r
GNpceF6Q/kwy0qP1tvcXVFAUttZu+4NNtOYN19alRB83F5W7OSS4DXjoRDIXk9BdR18odFyDF4Um
uwZS81T4mJNOMiS1CcmjHvGmqJXzZ3PaICkebRm8hbh4MX9M3kDDv6O/1rzvb25BPYh3V+aiKYqr
PBFNvnS7zWE1sMFu08CvItGydx0FieG54pxGa0/BNNhdrTrdZ4uljfNUI5PlrxoZahR5YhVd5eGf
Mbu9RyGwolZvV7sJtuRHjnO//YHMHDL54vxReJIMq3oAmrezaRl0s3yqKrenTlAX/aQvZVZSnPl5
bFo7uJlUXl5+G6Y5itAwhrOXJzcFxnP2hkmc1Hgr3LVnj6kToXmlv1+Wz40jX2y6IYRLHHAEcdSy
OF4tjVQlZJ1bNHxtxiDbin2ybXGLU8hpz3Pajlj7qCZwfxRjNZ5ElOWh0ubuzr/iZ1nftgc/x6b3
MQbxYQL6CJwZRUDXbn6ausSF4R/LrmBWxSlYOtOwo3T4UlY5rj+7pfA7GTyhUACCBzePe9Ogy2ok
/T0+Qb31+tO8QPypuzbE8wffUkmGFY63/ukAFX4vi3uyGs0FTl8Axdj53ZxmuzetNu7Jo9zu2TKY
HKRyMqsm5kG3yrZ3PhpKdVyjAFumZki/nU87iuBXnpi6tXyMISNjd25JOdaa8eB4JKzadSiMk2Gv
g1y77kWdp6AKd3qMuv4ncCSCyytvkIIz1ve20VBDUg60XbmRRaARBlaVt9XLZSUR46mLgh4hvG5p
nE28127HszvsP0Y6ou0ih6rL/uf7ip341UibKoCJoG7gCWgnaNwLSN2VKFDUTE6xP4eGSRBUebYf
lrgEVkbDAgMEB+bP7Mpb0+IZ8h+ebtCJsJURRtOuiMXbQG/LjJDZmnVfyKtnHn6bGvtP2bdJH98P
ZpLmE5tv1LBfD6DB88+4jNH4Xy4imlPn5+oixazg3JbRV5dibiYquOuknDhd0NYP+bJrQRqD8N6J
chVcd5ramuwdE+iXfpokBfCusRtCpMONKvf1KkLi7IxGtOLJI1HXDl3bkfzbih5iW2JrmifJ1r8W
VLnP5rJbXRGIz79fyK+iFe6AdewpS8gi/EQW8PJ83Tp62s7UTT2RpReh/Da7yyKppYg9etMgIPSL
iZIpnA8Za48835IGYYXu+R3HuLf3EWMMpbiBAJ7nzZsoWhFUqm3N02lvRDVlN2RWPsf+BXAmqOpx
LkVsFwSrnnBkoBsOq+T3r+NVuEGy6PpBhJUjjLgMxOvJnhdIC1JACgakdxrrC+RRfjPuwFVqEf2t
BlSaWJsHSxjqd1KXN2+ACxPphIHLVOAtvIobt7XpiqbYzFPqZIrsj80i5DiZktjhn/Pm49djtzZU
4U3T+jVJPFk277wBQudXC97DAxDqHDMPpidj+mrBz7ii9AWGNhQW4VzkffBPCwyZGaN3VVpvLO8y
KpqO5XYOYioqAOfpDvFgPrvIHSXpKKrE1G7ZBWhzcZ+NGUdeOkh7IASGQhee6fTBPoFkSoZargne
UOBu0NEwN8YZls9g1c2YPwxJNTQO6uhCxeIaKj4o1K2oJxtozMB37Q+Yahs4QDpTvHJAu6iz7pOO
0YhRBOrSBHq9IUMCEgIrTAg6cRBzBbeCL58NfYa4q/jHUQgFOalO238+Mft+0K/EBjl9PLd5fzfJ
xc+SS9on2UPDE5n2wYrYRGV8IaYeXJSe9B1nDP2CAs740wlImfo6hFheUTjEz9CDYuBA5Zgk1bql
3Jc0EWuRxEm8b6hIyuJDnTQYDtwnJUxUtx9yzTNeSB8NzHTXmWrrMsidBJT/IomSBM/iOSjM1GJZ
Xy/5tIvKUa3DHhdnx3zhvWCfR2W9HewL8smCW9jAlrmF5hSzzF1F7dGOAswwhWTz64yfbWKwcMLc
BPa8MtPmcivZiIveck/zkI00EA8noLdbuawpvyJOqarD6uI3z3/gsayZKLTus8kkMZt9wYm/aj6a
6D8jRqxSj5BqGlAPlgdaIwRLdcVBbyPAeiZcIBY1S8w/4jSj+lrZQGtYVMl5WhpOePdIhQpb6JGA
wJ7V9AZ1uFywpKLrLraMd5VSz1GvWhZA7kFRTt+XkFJxfTuOTTaMe1HmYQJKNzbEIy6K2K246PGp
nf8G1XuO3r1h5R2B7Db5vKNEEfXBXtcTAvpHukExx5WPbhqC6rQ0NkAZ9if8o3wzuDuQ0ily7ip4
6QzYVvcrUqBD5uQoCCvyATHtRIySvn8MymFDbtDFsY3b8jrYQn1VRXXZWL+fKWPv+OoE7ja1N3Qp
0GDLZe3S4m3XLb3vjhdJX+ntVjW6yAzOjCt17U+sGMSQLTWQQRLjA1ciqCB8FRS+0Us0IZWtrr3T
enLDYeB9IkiB+Dvkk9/wnIRpkLDwwH7BhejsYBOFc3ZzHm9PpTY8qk/hFBo1+ynnU9kZHbtzx0hC
eCWnEPr3G/eb3TOiVhRnHk5TnAjj16laW7YevpZN+ul0foAYENr5PNHyKOdl4vQKYKC4d1xBUvLI
JpxY27+/hzeHRxTaYwNRXADYh27v5VnaZtStTZ0zPbrQ9ctj6jaKHj81ycRXB9cDMuk6TmFz3tmx
n5/tnxGax8U8gaANEJP/F69y5FxV4FXx0H1KsySO9KVXxVlMBb0WZnGOc7DMaX/vUatHb1zPS9uw
ObIWi1Xeos0ftu1LnDooeq9mszHax6otsde8oOKDwPWqFxhODYcUbxuiPna1ZMj3jle20ycYsg7Q
soVazOdLYbBQ9C50GpqR9IdUz8NInq3L+IfST+CM38lBnjsA//O5BWCqAh+I2F59rPNeHVSewlJb
q3L8FNeb8ro/8yWgm8TPDAqF8abKlYvCtWM4QmZIzZHFLptg87pDxnqLPg+LDvgeKI7NVD23Z6AM
ORe/gIHiHOYHd01aFA1ZOFrQIT99MGLDPO+wPfQWDIqowARg3anCZX3dIkajPuyYDpr45Vol8Ur4
gtSo5WUPtWNPI89HXRz8akNHLfKWronciTYwCt2hz4BY5pvFzCv0p4sxQhDtPJxYWtpSpcJbTLVr
E9paZY+L8QHursjw48mhAmGePIHpSjzaEmLJeTOiO8ZVyY6yGZLt+dlt/60L1m6FHdXvp/7rQJYE
UBE2EcG4kZBvYNe8p6oaJ5P40Q+yaTLfyeiL5RETFJwzdzZmYfdO80nyNhaB6ch7YNfrpQcS6jIF
yEVtGP0mfGxa9tqVepRHAOZy+ypPa331y5ApINKS2rQ9ATx7wu+f+7+5LvoJL45DKF/pvgb7EMSp
DCYswNLQ4bqB6S2OC2Vm98d+8YHSw1J6fO/3133VooEQ1cLcsX3i2JIcr+P2Ms3qpZu37RFbDQ9P
RzFga5ntz+EqG1QqmpumCsPQOeLpsqA+b0tyNhR5eUpHcFJcmOLuGpOCFqcZQZeb8jsQQzTP4zuh
vWfX4Yt1KjwKY1Ad8x9u9vX+FC8uhVCBnz4uSTSSJUYFncNhDjrVR/8iBshp7WTLN7ov+YShRIuh
7brkP8n/RmLdcyqSGDri4eKGUTkSDN/HcWs+dNYyaTj8/t2+wpPxpSUPoriBtxuhin0diPetm0dL
jSZRIrhiI8FLws4i+MWVr8zzwZHNeLwhExpFhVMkIndOlkLgo5q+czNvJpgQKoqQqNpZ7YavwW0b
JgwNWPtjTesA1pI7Inbt9r7sQ67VR1C+j309Y2Tz+5fw3LDz5aBhOUM2FIaSpfUm7cezUJMcBuw0
YesMtISbLPxa10tL2ZsYpIUPt6YZYcaJPdOmeDzHXNhz2wNjoKsf4cAcrTawlljtcNtnRK4y0OZo
h7zFAqFiWvWYffB0uuGIGS5VQ+AQUJgks79//1DyzUz0IxBKO7aejRdeL1cqAdNNTvn0eEZkY9PE
6mH02jVKj7Z615irCTBzq6lTU5QOXdlm2QPqLre0VJymhIWnGTrhEQpO5C0lrVU74KpPmwnCBBeO
fKS4eY97A6krxU9LLIqLVi0uyryQco1ivA6HQBX+ZYAQpRu+TL7nus7xFCyIGWk/QXaQWuagA9R5
/odkuP8j3SIlwSbDPqdTSbi6hl7IyskCaZsbKgyVkAGl6K9vcIoYnKcNeWgw/DgPB5aZFpHaxtUO
HJqzxid9CXCN4uGwmyu7C5zo7XCAsFXM5jOWXC4pR6CtAKS9N7mT4Uy5K30saLt9i5p8nS/J86Jq
GxD5RkHtXOvKNY1HFLwQDaPq8TK0+b8fxzenDXQslQUAuzj0vp2bCs0nouhieJxq2m4i2G1AXn+U
aRKzToGC7TsMqZKmVUhWyHc337eXt4sCiYS0qTK5+ss4j1gL+4l+Mo9nKDPAdozzpRgjxfWzZ4oL
8YnPXWAlw6C/8/ivGpKw+VMQ4islLfUVe2/WZjoEeY7ZzfTR1i2S5lBw3VmM1NdjPu6pkdxQiXM7
G7lZC+TAAIotYI5gwdo2JBXn3MwRs8UNRzZkvklLSgvj1ydO4BzOrw0yiKekl50b7oaavthYnsnn
q55nVhVgHwPrp8cBa+o1xAgMj0l3GHN1GJCL4QRNjsqugSIjq3FOemeHfLNdK7BA3wcwsTQ9ZZEv
R2MpVYGyx4wfz1sU6Yi1jTuT1T7pavsDcSp7GP0DfGbLqtJ6eZyr7t0E4GWFAy5uinpvtmtwUhEh
0XqVACTeUkqNdvdzVQ+OlpRyVFwDwTwVjz22H+91K3+DzWLnx9OElAHBkqEieRX5z47Ecxm1zWe6
ymXoiDwXds7feXgs4E1omjSe/sQFqEpwQKHfICQ0e1257AsXjILqMwNh897ifKN0gDfjFdh4EG7g
7ZHVL+WwNk2VfqZBjt1JVr+gJy9u8soG4qcAbYYkWh6NM/JOqD+0AdL2fM5wrGH9i+XmbE9eMApe
IzJgsus+c+zonTbKSvvV9jXMe5Gbyy1kLD61cwL9vO/LytKtpwC0JXZmFfZqJRo981qZ39tpjt8P
U6L06PpO9WRvPWjjSkHU7UzoJuFdG9cDgmPthIbuJdK3S7vFYZv8tcaBniwOs6BnnANjMVa/F1Qe
t0dTbptsLifw7vfb3utYgEUPqQwh7xERxBR+vZzpI351bgxP8HTOLKsuHKYLfBun5ILUdM1zW/tv
V/vvr/vy1JSW5gmgk1xmN5vtmxhEYKMUJWGzfFwdN16QGNG7pC2/Qo5UBfKc/yPg+XiKL/5ZUwbe
+iJYlMwZQWVb6LOOhGfx4JcPGSybiBqOVLyOG2QU+HkFk+9S32pMR9NIfBaW5qoSlAI4/Mxl/mht
rKFjIqlykHuqGxt+MYHXZMR8t1ucpxPgMOHra3/vmcCTNDbjC+m56FYY5UCpfykx+nwPUbBHtgcc
afPHcQjihPYABKO5fzPM/uKKwzjF9qM4GjduA2Mg9kivh5jp9l4+jtPX2cvybTlOqPqx40d+1+He
kZ1u1ElH+2DhQod7qqa1G5Yf0pLUXVxXMy6/NM3E39w+HnjFQjEZlhUx1zwRfzXERpdcyE7Hcfml
Pr0I3GDcZf1WWav/YC+8YXR93EgimsfdUFOt1HiBuY4M2lu19JCWjxR62MfHTbntAyQkuETXh6yv
rEQBtWFKB3qvnbZsuVrd3B5kE/G7qq7k0psAYwWjYNf2AaFLiSmVXCbuOhVJOxZ3GpaPAdssuOde
UxmRbcnHMlCZl2MIF5TJth8IW4FU03IGFHxMYEMVxpqRvZXMpx1NfF8Ak3AknccAWSjI1o4Qq62T
T+d1HLuFAhStixk702OLIN/3P4zuQK3OPq4E+tNrv/BoUHvpdNre3wZKhw7Hi8u5SghoBzvkzmIf
Gdhuzttd7wJy+oe0x00WU1fiD568kQ3k7mkKOURKDIyovXjE34P2TGt1aCDHuvRoKGjjJQae6Zmh
lJz6FU2DqPngm2cCY+lcz01uMjrOhcsVRD6MzkGPTtjre9SQMOY7ukSD+V5SjTKN4Qfj0jc2/Zwm
ouq7r0IVkqujfh54GyYcJX3hYBGZmdeZae18p2eZ/dnkr3FA8bEZvLtzkALjT8h0vwx5K69spaQ+
ahH0KnvI27TgHsdMGv70nfX8fAT9O49gPYdsWaxq6vw5q4DnX65nro5MZSmbjxORAKZ9G8oZx991
ldQUDtA4ADU4Br0KdH1/Ugmc5QTRSTi0ptRlVGCVjbCCB0F5fRt+dZBNUGo9U/7G0eH5mCiQDZ4Q
U1QLcMQt+lDMNbsYEVpzIMOxFZ5lkCI6uMaHwuXtThBSlt/ocfZAonBiAmI3BbXDfYVjKGNDZr/f
TlIyyUfwe+nUR7bwNMkWrz2mQUdbjp2BqdWXeqbjvEOJPLjPvCNv8MHIo2Qt+bPKmSycWw69xbXP
zHKb1yUs8K7B/IW5nGc1flhH2NPZDLclhQFV/L//cBVYWER0vWPGVjgjTuHaHqIB4W97kDSvjrD5
93B8+HYO47RvpspcLL6sJhwhHGY9Co9TiJcKWjPMFBZYiuKsCBFRYlUfkm7k3cNmClRUuygpDMqJ
OqfhB3fpn+B3esRmTXXb2Z04JZpabfB4jiH7DSONjKqcarSYGntn1egHRbldx+w08TRAHpzjx7Na
IZfYX7cfsTSXXntVrL1lT0SLCw3tel3jd8lBTiBa2SUQAeZE92fRRXIKXtt68RnEM7N0lr4IQ7jE
ue+C3Zu9nyaoxnaD26r8j94DkayPopdb2WD6TAAT7s+ANrYLFMegGXQg1G9+vxJeJg1gRPDnIuI6
0Okhom57uP9D/0mZIACVjje8vRtLbZ5wBJeywwXQKtiYxmecDNe99wGyl1EylxeAckzXEIhcijdn
+DQ5S1MFdHARdWAzWeTxFtQ4B8ts59nyqLPK5TZiulfYu6lCSyr8v4ALwi76f24KLEhoZ0jnwCcN
x6/75csAig0LkEEc/YZgXKv7klKrZW4PGbuB6+zHqvfz+TiZpmGtxPNAFJ1mxs5gEh0rTD3PViig
JMw/gs9AM1lnz57lGieF5abyZ95Rh8+M3ugwLf/E9F9j24Qlgz3SztRfxgGsqiPltWZ9L0AHAH31
pBxGYKLs59CpwNWvI/QgHRQB96Af8AGA0zwSjkQ1XRL8lWl/7IGgGAUoTnvS0FZK4adx2sLjJjVV
RNMPTrDqWkRtgYOsccdxvBsSSfFdgqUsf8tyWZDU+lTPYAXSpdvXHm0I8TYoPHAn/XqsChLDDHsF
y2Uuj2GAHAl1TlzZ78VBYnkRqh7scJuG8lyq7TF8nNbjNAIzI/eiuQgfoka8IHG2wICt/RGIgQi8
CioaQRwxG7KUfB2FNh3PATsgsJE4Wi0hOi2f+Lil0INfcfCpICE+S+HIrrnH3GWLf2B7hPWnNEcV
6x0VNshzbyPH6TjAy6l8Ftwt2l/Hfa8Xyrp3xTKRV12Mwlhw15U9AjN3TkF4Hn2o4eLJzEh1r0+x
/1IVVkiQWbmMndooh7aLsdNVUx3PQuliQPCW7dfR6eGwF4bB3J6SFUNTPh5fLo4VZURVp7LmZpo5
7zBGniqSycYpIrqm7NwNEGu8pZWQzWj6nLL0jlYgirMkcM3K91TpEjtCnz9DoGeAumtpUlBc0ZRF
q/A6V63NYIZFuIQm4dLicgtvUcZXdZx48XqTe90z3ni64RAnaW5r6CIrCu5RbnJNl7Iv++JEn4QB
hRVl2ZG3pM1KgZRMi9ERO3rfaD0+SLdGOXyJ43leigtB4QmMAfZMlvDIQtzyi6v19PJGKqoI17BG
WfS4D1FEZs6FyKgsgl5pwhWsdmA3YwXm2npQPlIxTEXxtchpWnGdopMmsDPbOHIBJuXCK3WdIOev
OfGtknKNHZj8ybCW6eKVudrpuq+dohpVsJU/i2kjvM7a4nbFTogb8xoOVXF1fpnIZIKtO0Zo5zea
1ekuYoPvNseGgOc/F+7YY+Lp88Mg21fQv81DEnYIDWgNY/ktP1SG+1qiyrKX9KaAWECMp0Lzac2q
RanDKXMNMWjkBXFIMsXOX2AMhE/SAYzDjvoQLGypZ0HRmT0rPCfS7pUnIozCduPqGZNeTNTYuE8G
BLUghpaisyJ8/Ahg+mlq2tb+rdRenQ57dky7c58Xo5vV4RTuTKs9h8Kt1bXrRZ8GbFGBnWQn+CE2
kIHFFS5hFqze9ae5ho9ZcD2vOVVhONNvatLroaGpmY1GzlFCOc2WNvIGtKwXE05XKVZnrsikLcrK
/eQJ1sqb3ZsWWmHFAdEgnqCP8UlCJefO1MNuGbFGwBy5sb5VFyAAxSD2jaIJ0Y/yeRuZWZbsB5z9
ZsHVLNtCbKZ3nNEbJgqlIWpZLuncRl3BLsOxoLgxwglabBgRvU/xh//F2Xkt140k6/qJEAFvbpeh
J+XZPbpBSD0aeO/x9OdLVGnHNBWhPntf9UhDcWEBharMP38z0oSyJsfZk+eF2r6DEbAoVNDYOiFz
RR5rESwmhL4PsWnhMb2a424VfnrWA7p5NmXSoLlsGCh6bKwcXDJbsNhQmC3WEZ506WljmMgz1ozo
oscSNDsbBcIOGN58Ry5C3719NAa+coKamaTYdgjfwwshw2BGdMflWLkrcP5y1JlVDCAOOIcDlEWB
GdSdbV4bq4RxCls4ntFhVzgb1DgqYX6dt5+ChEeG8R11xlZfi2lKAiI59LgCSJjrjkP04s19Eff4
iT3qiRR6LdmYnLokFzIjvS365ha9ze5kFxEquNHHY28m1m8IuKvWms7+nJ/1a7YYS2w4ZPAQXgfG
eFqxWbXK9y0/Bg6BQut4l+cQ/+TqGX9AWcGo4UMvuM/WUL4gZF4TCm5v07qZP4mgwc5E38a2sEx7
/rado0yWPtFCY3YTZGAcCe6XZpZO9503wREOi1Vg8WLrKraChG/LFqLgHOz0orZ49KnDu/p9HO2y
YXVWG3NFBC7J/6fLcT2pM/CPnqtzgxStDF+xeQ7H+5T6nSekr6dSZ5p9TIfXGCGd81E/rwmzArYm
a8pd+mJgAEM2bGKoXRFxEHHljjdLlQIGPmvqWpk4ZGDe63ZwblNZoEvdU+Z+bKKOJMGbrINK+yNZ
TGqeOJOJZUoK3PphPfDKtCeyi2WjoKcBpjZrmu35uMls/fwpzJHaLU9VhYlHfteu9LnmdQ58EMCz
NyCUwBqNXGt+SztnaHhPieh/vpfgAd33DY/4MIa5erwm+guOIUNGVo1ZHcRPjAVY9AMkjO673mKY
WvACYMEoqKc+LuNykU+GwORy9/WOXU2Lz1dWBIlCIfUdGYn8QjszTC5/9qG71u9nt845BOemktcO
o2Q58crSkc9Bry5N+6QOyL5u5ClAvTrKVUVXyPpYhlDonYWkqhGDrmgF2CFjSiZTCWIG/tT4FA68
5nklp/8UYgcplICDK1KoHRCtOmd8f4CImxpp7+50rLog2OCLdxjlkiVkG+HI5uBNi7AldTWf44HG
+ixWF8DTVlSUal3lU/JulFe0LNOWY5/Qx5k3FQ9G+dc+lI79FSUhJqX3A7umuT7YcI5g0ejvrReR
vhn6zfZc0hx4OGouGq5BzcrSX19vwhEG061zGinEsJ1MFoY3lDEWFGr8u21obff2XHL/bhZV/NWT
t3NwEyCTV83jOrbkfT7hGlcsBBV4XYy5Rwknxb7g+TdS0+I1H/hfXf6SWlZhaN0cO85wLZDqxMGp
Hj1BtxIqf/4VqZgbSBSpmoJfQJwJ+WfxJI/GTkDavw4y0+vQtvYe/5nDYOFDWNU9YIXbxPUYPePK
kwt+VTsOvxEhtPwnImeXWHguKV6/kScf+V+F6MoXc8JVXtQeR+/yhfEklzs6Ew32BfJO2dmI7+2i
/VJOmeB0Th8KTjfsWNZUVwUbUUAM/EEDRYmCAdu+lYN/yjLBJkc3Fsj4903k226COTqjH4YMNE10
c0e38V9NZFr2PULpxnlZMo4Z3CrKYBU7v4Jb8x1NjKycwV72Bs+NfM4dMn6Pdff7q/ill4Tmgb0Y
8xamTwyi3sy/SEvFZdIY7OcQRfF0r1+dImU10HYc8/F8naUCqdULW6nJeKoqo99fzN9BcRpbhvTM
GkzftFAH/TJzySFKdlj4zM+ptwoBfJ2psthhjn5gX7LjVawXUYf8/oN/eRae6fuWQ5UPLG6Bcf29
h7XxMZxSnIKePXXgBj1wWvGoR7iT28Fn0LXAnE0YQvxIVN3++8s4Pue/emlxuGLg4nIhDAfcXzpM
wwiRvREgcFcvWxu696lTj37yEMEmBRNj+5iCkCA8t7c4o/YpHcr67GYbZP8TsMzc20/Fwc3FVj+s
i3dU29PSvv/9Rb5t+Onyw8P4C5Ia//MXcjMhImASLcGLuhBXpT4Jd4cwpM+FYWriaIGFAQTTNkXM
T6ZbEH5ax7lt29umRM6RneyqnwwCJPDuSs4UpIA3p8p18Q+/ahlNl1Y4sJ3crDTwfJ+8viQaLu2p
odJrBXETPEEpPbySTu/T77/m27UoPBdO2gDNHZOSX5gj02LNQ1It5TMSJYUgpz6vBOMEbEwfgWBQ
Hlw0rvL7T7b+rntlDC7kGvj/jMWZ0ARvcQayIRKIvzHOztUg7XwZxPSgV/xn8cY/jR3H4XcIoTKi
WhUWMIWdnI3AQnLCukjX48+kgueQ3n9/bW+3C9QZ3AsP0CiyGGC9pbD4ww4lI4jNJ412eIqBOeJe
Md6r7YIoDEocPZmrfF8OdO//BwZ7+7ZwnyKxubMti8E5vMm3MJwvsk3X7p8Kwst2CLzqnsDLnM2P
WzJ27nSZrDEwv5UFDrPVFVOH2vqG3XJdJOeoQy3DSCAJIj+/82acm+x/Yku9BQr9yGFzRfDoQytj
XvPmCs3YRIPS7e7TUoXhnv7heP3YFvcM0F3jUyjetjBJUH1Xf9rcIdYz3j4RBeeYrIsRvayBWy0L
uZ6YFxGp1R1io6UkOg4luUxuv1I3O8P9ztOiqEPbhYvyze+f+Nut0be4/tDG0oPXwf2F8MUJNqNM
iILnn+o/tfG1BlUZaFdIusNrmBE8+4waF4ocOSEet/r3F+H9Xb0JHUDc/3DH5GiAYfcLRY4qY5bp
wPac903JsT93QxP2z9EclfFrgk8Plr2jsaFX/LAryaNWcWc+JHnyc5gouy9j4G1tQZAUttP/aeMx
Kb6lpGS7uYO7nzVD3cExaeV0cTdDGBZNEkJmXyw7YUsDKmcy6EIBZNXoxqCrQDoRIGJexr/S6DtW
g/OIQKBmZgAk73ts+j/5Pxr5ZEk0/MppQZIqoeeztxSUTQ1i7UsXdna6MNZHeb6zpkMMXH628f6x
0SVIuLL0jIIx6OcrMwtnCIl5KnLRoM7FJho7c+6MNuEbpNNU3RZOI9SZJBzkbSxtnHrMa+BRJhMr
7DnDOD702JEs7hWAJTVff//0rF/WEJoo9g0TPjUkG9ravx+veJ6mLl442bOeOrTq61NV0ms/ANma
cYjgdSnxkcYDRCY4nuKca3i3U9rbIp8EwjRxluHu7e4oVFR1BOivXTHmJDR5tRNzuXRd6Mf/NNR+
O9PGRgK6EDugxBLwcr+haTho6xkomP0TfSa5aH9hQsApfYPiicZLi031m7rjyct1olml01Xbdjpj
+mT+09vxBpcWIZ+P9stHSUbY0Vvu9LzBJcPKZHgKdmPsIWkMceUkF2MFjkpP/6dKLcAnkKBRJvuB
aLqtNxsb86uOVtmrnvRwVxfWnSqbMRvIqOE7H9K5ff/7xfR2S2ULwP8zCjH7YQzyS9lczJ2QaJb2
KUvzgI2moif2v/78/DIYHP99EA0yBY0tHFf/SVP1y+dDzw8d7xh4YD3mvfnmdbml4xZamOEr/cTC
hiCt7t+kXVgVQUK572zkw//EGPvlAnjMkM+QjyD3Mtme//4ykVbi+vgeDA+wGo/dwz16X334JSRW
yr7sAaggc+2zIfjj9w9AvuB/1ag2ZsPw82GRsClHvx4I5Je56FWT7TFnc9k/h+E0hDfp4MdgL1x0
bww3vo2i+B8Wuf22KqIqZx+NYIVRpbPm3nxvsrJnZ6+a/hH5UdpNL4HbNttrVPX5fq+JDTWOGs4f
I0ZP9JNMzqQLRbsgw7EstnOBpbt8op8cAkiTO/ZwK0jcTW9XAkJp5gSzpgPpJyiCNYRay6T5mR2O
FqIuiT5ovjDhFnbK72/r28oKqjILG8IvPEg6sbdjtNiL25U4g/xxjGbnOLHsrAhOeAf0RXed6mL2
8p8CMW9jevF9Qmk3m9L6Qi79h4fsvX3I3GsecyhXxZjxbVu44KmXOOOWPwYHtSojegaa3VHZKXTu
91/+149j52KohloSgjIl3d/XdJ55HvPk3XvAuyQAv8ptAWExiKSAHd3un0eo3htHDe4xnRYsKN7k
0DMx9HnzkcMQr11Ejfigydj50TitSdXur9OwyAhMxPZz+ZgSZOlZ5772B7d9saeReNIblNQxwY1u
C2dlftIgolZdeQkKAiCPiFCB+7XE0/FVs7yaeInQ5JGTMrz3CCoh/Mfnt0rttsGRQT5HMhJ/apdB
eg5OeVm7pV/JzCqNGamg1IJiA1h3aCNKRbfzplmmTEFWCalhxEWVHw8Vew2TU5kM5rA3QUybmMCR
D5mq4UhJbhgxzpVovarZppILrEzKOhaUvBFpjz2YeS7jjsnbGa0VDK1MzcPm2hAV3x7UcqGojAQt
7BHQ8SG6KWiS2gMtnNtJvpJYSfzUUQ25uD2eNMAVe7u8cE0c7hQnfVwKoqc6ilLa8e9bUvnDTdgb
Lq6JS2/0m387VKijovu821GlK8zENJeF750zutidGy9Bh/9e3SzdrOjtOFdCZI1naQy/wR56f9Xz
fOBG6e7sA4pRkC2Yl8C3Bx8YozFzy28xlzTwKVb0Rd0JhnYkNzPoZtEz6xFl4y5iBJId2O9/cx51
Se3WbuZ+KENWEnoTgEeXqgZ0sf0P1SWxG/2OTci30V1yxGdeUmbjKeF2I/KqUr4lkGV2LNfasrmB
xmSLahKuRl/ftLxWkf9Q2e0SPWZTMEyfc4wk0AsC+3t7dFFlCdKsmiLGjKuhYkyJh0DinPPedcHv
OtetvkFCy4LzyBzE766z2QpwnWSIV18nMmoZJDOMIAqjxqezm08+/nGtc23KAnnUib8CWMTT2PRu
+4S4GXjJwDtReYLbs3p/7mrYUPrG6LxLCh/x8EVj45pMYat5tkaH4wmK6PeqdGfpnoCD3Jfe7JYi
PXc7dtZfFkIv91enI8r6RwWjFk+NNN9T73Xl9+wEwlIS/wWwZLmvzKrn6R0eOhVZPYbRGttr4O6r
Mb5D4iemNN7uyjS3QFc/QC3Nd4vA60GNZzVwjwWBcGGRdx1DoDCTTjMARmax0iv7Fp1bmzcMWQLG
gfuNntGzG7IX3O5V5Pfzh4AQaiLONfDNziu4V692AV3ARRs2y3+QaW7lH9SynvyVV7Y4XtzZBPpO
Lvsc2kNznUdTlqHiEMQGY4i71rAJ2jvPimWlWvUC5SgLU/Frc9vOPRNeLOYX+6XtYg/oHlcvGSto
dZ2fF0tCsFWHIy3IKiZ6KWpSAJmXoHCSBdKd5tbWa8phq7+pWmLEqiPJM0tGzOg3V2fHIEaBnOpV
J+kyNP6YvX52rpHauvRIzvG8Wra/Q4I5Hpxi8xBl6tukjQX6vBTJTsFRxWerYQYILLiExtPL0GQn
1jRiV6zPMyw4ncR8XUeqC0Za2hohSbrxU4uXZ3ptHG+uQNbV7EENjvxwlenEtOwlDxC0Ru7QvqJ5
gTTAnSHPRw23dttsmAK4agBRdZNwxyLmCvy8UDa779oNaFwYuHqXHs4ZG/x2LNMABBwSRGrJ7KOz
Ui999ogwIodNb5RZTYyfd8Im0uNlLADQivxcRwb+HMQnuJBHOvWyLer3HUOI3tm28AtGYjzdU0yw
YOOd0FVbpkR4HZIB9Wh+ru1j1xu4C2zyAToFbpnaKRHNcHlWSPYLmLVnySmQk6/Opaipup71K+aK
W/cCUCSrDGznyT8ONwUd6RG4c/RPentQgO+UW/IKuvhJ8Fx9xdjogTlZl3U3xGWZnNs245lGRETg
uwq5okf9TV6V6JMseBjcb7WJI5h2qdKxQ5D2K1V98E8d7DEU/5/FdoixCGkZeO/nupCfd1TTj7ec
3IBaVZRJabK29AMyzVUAA3sv0z37mA9bDoVHH3NuMFLTLOEu55rGTYpmPCZcirm17Y4sjdlNmMs8
O5QZzJCIohRu2aj2ldYqYVXeTDIYNq7wQz2zubPsUUaQ1OnM2f5sYzxWAYZs2ISUCepPlqKIrerT
Ve0GzUcaB00RKyiVWEcki4mANp5q9kj0wcLzCZRSio6zIhLMCDfzCTt6NruiHdvwa4/SLf0jYeZb
nyYgBuNHmfuhlmOX5Synup4VYj4tAno9XljchHJSPB9gVeST2AfM9syK1VK4iMGZgSQPUSRAHZb+
deHcGD58zObsKjnB4OITBlDTLnKegN+7GIEii4qT+uIDAE7DdTJNHHuuGOtLcaSWbaTMCnQloI97
XJXYAe6zzp5gZWImt9fROekaJOhMMivH2G/KvpHnyxPiwvWGrAtHvdDB62R+Iu7UDE4Uy6gmiJey
WXWIpVeR0HCjCS4RcYD8QupHObN1jUuIjxRVmnqFXEpYQBEG//wI+k9ZMQyyeO+82vYotDD6k33W
yceJBQNjJV0/jYyFx+aSKQFVr6g2sU03R2CBxTwSDw0nqdKLpoTAzZKq0tW/kfqQ38iJLtholY5C
vdSUrbab6TpCRa4xOQq4qoHRMW++Oo8iO2K2asDPhuKndidVPPWqPIS0IbuFHsgmavyNvxOUFDWQ
1ctzzw6+aUegwDPR3lKQKpBnUJUtHHAfi72ZzE8bshtEIe4kmzyY0X1e8b3gQxihWAep1TwlUHSh
hKh3LheyuYTFzw48236A0hXch2NNosJNZsa++71SD7vx4f2/jtghi91BCvXvg+ObMgd35iQZ5s9x
Mtce+amHKwBOjcLSogUQHoAi2hj5AdJ7alIMQkNI/DXnnto4kbhU02c9Gsest5yhtMVo8dLzNLgy
fdPCo1xRwyzKC55/N5Re17w3l8zBd7PKGCVARCtgN/+8SfodQ8Kw94Q/h9le+vcarDCSZSysc4J7
Reqfunw+wGZOSQmOm9mMlvNmMl9leK64hk7pCcWPzwHtOAV4Xpcj+9Qxz9fVa7EashYtjmRWjr7J
Wg7KCY02+SwssHR9GRSzB3FwPYZXmpC1aS9Md5Ih/9fv+8m3GAUOiRj+MUnBNxHTm7cgHVEDKylp
dflAeh9EeUjxqp7fZYxLuKlUV1ry87/6YFRbtPDAM0DmHoPEt1AcmSFjh9Nz+pCXaRd+x2ncDBBc
tNi0YFfRGQz3rmQdCKvm9x+Mz9PfW3ZmyJaPct4yMc5Ezvi2ZTdheXA/ZpsU1XQ38LjOk9rFzC2K
rA5/tRFLgw4LpIx6E7fwaI0TMjXDtHlnK4Mz36HKo2cJesv4bk0sZByTDgBc+7VpPjaYGmxMQmvh
gacXE+9bYzynZFf0zz0M3c08kzWeujm6WVN0H/VSTgRmgyhIwNxCQgneeVTLGy+fmmjApBE6sDu3
MwJDbOtJ9DhNsi9914Y1TdnWkgFZExY/37Z4vQwkrOSD1z43lB5FdQvQONjfcL6EkU1AeeUEr8Ue
e4hsA9eYyKKP5x1y6GNnY+9v3u4THgcvEHO2iqIZ0kZbnmqPjMj8tiQJKH62pNODgulFxtJf4Gq0
0fay9UPokOocZdKpeka4JzAqsd2HomwOaN/Wi0OEg1Fc9fnuDUO4Gn9sG742zXlweixDTw1CY+Oz
u5imh59eE/VbeVNgzGIHt1nolewvBPmMO0LrfdzK5JrNw8C06GBOVwoBj1E6BX/hA5PmtwllbwdQ
VNSI8y59Ny5MScnxka5fTz8W6K45Sm9jY+R8mdchIH11dDa6xzNvIwTA+wo/nan/DIVkRxpldhFm
Fh+g4eRZh41PE5gDPrRTW3yb0nUxv1Nx2eH91PaWlZyLNSbp+NxC5GbSoW0lVaGehenEAyEUYNqK
p5k4I8YlSqugvTb1+WPwSDmaVK8w740InMeCrCHKIoRAEybhxuJN1cmmqpj/rc4DIrqZz6SBvyAz
8DfsuAjTdpoZf7U8NPLXf3jFsIH4+zsG7gjwyHaCDbULZeDtIAPJXg2PoPXu5ybNCOmG1Jg0+WcL
hh2GjQzu47sAT2iPaVTZ1GXUt/h22HFwt5R4dF5Wa83AYEbUjZcW356nZRmJCHAnK/lclhNW0ITh
JsuzHVTDcE5X138wuQcTLzN7dFI8wHsEOyrOZTSSXTr1/H/pbWUXRvMuL7CSfjBa7JhuJ2QR2SVt
svlbPBRbfuN42YIKzrb6j9ggZM21a0fSf/o99DZo4mQX3PvQ+cqbxomj9tKRlDmes3GFm3ixxoKo
miiq2xcj2IL5ZKL2IW+hSpcLgWse/vFpKAHpXhM9JB6KGnyk6+AJ04A6ui4QS0O+bBF8KuvJep56
dyZKZnfsr5YfZQ/l6g3+CWQif+mriCDxMbNe12ol9X7sv/lp2r0all28lC4JPad9dCGBkH0BUjHj
Q5XimPkERMLskmw2d8+ic+701WA+ocEx/h3NiXOL8V512eDFX6G4JufAG8I7vqt1NY2UPaih5/7s
Y6pyGiCA4CAV7U8jURLJiezH7YtZuvsNk2Ry0merHN7NWde+j522f07Q3dwU2+h9HEOD8LnIbK5N
3orFHg3rIzPe+takWr1Y4IViLRM847ad3LU4bX42W8/712aH6Zd4GPsPG9PUpwRfrPty6MfiBCHN
vTRZQyB1vuxXf81dtBx7vt6bzjg9Nig83jX2YF13crOvRe7a+GnNbXJCrrL9uw2X4lM3ucv7iqj5
B9yz0pclMAlBMXpC5cuq3x/Fcf8TdlDlg5XE3vsQoqx7yrEZPUEcDh9NeJBfSm/qv0T4rd3CuDHO
9OYSMTq1nCYAPWcOUcMFqAvdO3f2608ED9XNWejYNyQyGN8SO2ueoqaly6ZR+QRJ14Zx3Tu3S9DY
zzYxEJdln/cfRR833wlIwptni40L2QI9QEhsfbew9roLmq24czLyQnfbGJ/9ZGhviTWe79MlR8YU
7xvU4izMz4QpuO+x0A3XKwa8NZ9ixVeDfumxbd3tlIchWUdhWcT/gXT6GvnN9N3ieLuFshYRHO9A
CxtJCamywvxMCPR4NdYifOclQXBHFEaDbxbJciTo+N7nkAIS6fyCzvbShERqTlXuZeTB5c0TS5PS
NGoX3hOC6OCBRrwyYWE9JRjMfCNfwHjo7B71FyX2vcd28qFpMiSkeMi/4jGzk/g759/IT8nK82LX
EKk9MorilriGqMKjDMLo7KBDJRTqOxtq5Zxs/pOfOHgK8AwkeafNNro/NyOYbjw0q/fF1E7sGele
fMA7b/ywcNgwPR3q2wlr91MI9PnJh3dnE2DXWEVxJg4upSsDs13nmzKphn9ZwVi/pPQeV2OBjHCJ
54BUmgQ46Ir+83XJMapbp+YPci/Ge6zW/5oH59UHa8aUulhvjCkoiGKzuxuK7da4t8auiJ7Ah6o7
vljpnGHztC9UFGl0wzgtnpnd2hzJqQGmgHStZXutoUOeGJCY35h4r+cl8ogIcFvjX0YykofUknFV
n7iq8t/+Xnt3eWq4j+R/d1+RrRkPBWU0L5e7PieuszxM2ZAzofe9ivT3sPvXwtnxaG2e/wX/tO5D
FXemS3ZxMd6Q4uK/2tZQkVIbG/1DMHoBNvJQT34YaZVuKL3aEacNG/P8a+oN2XO3OhOmNvHQXtrC
C+pTFKA6Dv+EyxGe7aHfcK3jDj9Mc2VfzGaBpbz7w0eylo3rZOdpdkPnbH5MQJ/nUx1WMV+oYS+B
1/kROb7xwcKc7EfjbGw/UeY8QdLPyQuxR/NhIQPgGjpT9Rl5JsjOuoffYof8aBKsuuHUCKXgxF1o
P1lR7t3kq4VdeBb35W3ShNlX15+Gu8DY0u/uAK3EjccAR5SFjsTf7ZIkzDrm1URye4PzXPeQ2Vl9
wWQL5MUtiMnI2uzfYZt2Z3ha4Yce9IZIBDe5KwmRo4kcRjQWdvJY7XP72GXbCxf+Vz741V/dbtU4
l2Bf1xQOe3fnjFeYmhn/irnQQ+GO0Qv6Ffe6ZV5/43RLUp28JWsvuWd4T267+qegNb/ireM+rsVK
fmfKJlQBAJAPwLt7yfq2/HN37RRTaq8Z4EqM0V3rzv1nctlKnNSKInsxEsM+cwg3H+t+ne98ImXu
TXaz22Xb4juXz84vAfGkH9NwnnGdA2srb9a8yOrbIgnT/IciWoNMCbl0zwgqvBS7JZ4h2d4J+KPU
Q+1OoZadM6yvqSLtiKjy6Z1uUZSzhOq0te2IZlINi/BJPmpSc8GGQg+hoLZwLMhXvEOihXPndcSW
rozOK+Fue/YaIJyljs0JJ+BHPOVpRXEljZCaIe34xUzkGrcTGpoTjSszoTUbk+6P2Iuqdf7Z3O81
dALKfgRK91Ht1e5fGu8DLsej8jxU2K1etmme92fYEEl/18dA6rhTJe3Wnnjr/Polr4gZnk5J5I35
dSLAIr0aQ+/0F8OoxVovrrfwh4kXaPyAl7pVoWcpKPEMjPeXm46Rb/3BXbo4/3P0kmYkXgg7newj
LpOxZQEGFqVtPjJoXD3/FvuDpMsIU8trXHgXnN23a+zXqf+0TgHo3L7FGPXfxEvOwXXCfEOUMQMJ
r896qpZHJWqtyaLSuSiUIjqc0Ii+JPgdlkVWjT9wwi0mSHlw071//zShs9sQw0IHOOphdn1KrDBo
2lvS1hnsgvUUu/9twSQgvhjubhbEMVhF/V7bxVc749iGx5Ewj1LIfARhKaQHSbmNQTpbw3+glQi1
w9wWaRdWr5L2Hwo+2uMXVRpnpiHQjYa0IXijDDwhWOqGD9pCTot7opjsQf8aOxx+/Qu1FAgtSVuH
rkWB9c5k71VO8J8xbMktDl8tn6mGWcaOheC9wqQEeMe/6sDnNVcYdppwJlnnQunBOU5UhgoGT9Xf
6RGA1uA0iy1m2am5COaj9LSqj9DMeKV5nJUmqMtqgXXoggQuNZfDbilQcgg9t1BXUzghz7ZWxGWN
WOlpwmzJtAbtYFyXsvmEq3WfBrM3G/fMl5wM95uAW9Pc0n1vhMPHc9MT3BP5QZ8/0hejSjrNTB3N
9mFPyIaYzzaawBZBAwbpvOQqTKHGQ3yAEZYq6UzYMIpF8Wa6ApfHAawHgNLYMvCp7glJty2suAvU
gbdaQNB0oQjzunQBYtRjN4UR+WbITddqstGuUpDOxKY7GK9hhoXjD5zFk4YxGTGNXsDq8QXSOtia
Mv1Ow3uadTwwTw1RFtgS7MuO8cqt1fTThgO8Qvc6EtbIle8DY7axxTsQy1nlH8y2vcOGNpoCyPBU
O9RESLeUFkIDl47C/uumlbnHT96oekw/oUAGpIB2VUxyKYKsNJIHGlOwlN5TXrgtmJNGuoKDpa5V
lXQWAlX5a2qt+W21IL2l9omLfqMazCJBBV0b6Q8KrZrxE7PVwWDogsxQlmMnE/fvm3IwnHZA+gZx
yZIS6Mdr17lfsAIU38gRzoaZnrOczgHhkbeGE8aNh/ZKzz61/svv5pkeZXWj1GwJPhy99ZUAu374
rhV9TZQhHtXT/AESdcZVLEO3DRieHDPwlNSN/LZzet/4krMtmJ9NrGVbducozasbVIbz/JWuLftW
i/3twow2soqPJom3eOGuTg82PPRd7r6me5KXT5mP6/hNTz/mf1B7yegzTWaIc2C5Y1KhpDY89IPp
iZnh/6C36qXToy0tL5+VQqqaM7mjdjmyUWjNq5bbzgczmYQmlmTdTjIjxsYBeRMD+srHlEfxRHve
Wu/rEqxW9FeTUkp/L7xRGv1e0aX0S3tIvhUKRDaXMAlQX8vwYWzRK3+stiauvrU2FmUTkaPTupmn
zcXpNzur/UhbESleB966cjlomef9dqtCWBhxULst/eDh69RGC0QDdYv6omgJJPbicItZC7SP659q
GmcNTcKdcpVp+X7YRCrMWp3Y5C3KoKxeXTnt7fAQSxMu6vCXS0zCIB56B4dG7dH6mN8ChgRtVGzO
j8GDK0BIHSLa9YOWsSISEW6FGj3YWyBO9yXOrPZ6SSDDep/VVoZjrois9ARWzToHBaCY2CMy0l4U
V7waB/nB6YDXY9JkYBIp3TW4l1yitW7yphIB3VGYaPOdvsIGoIHIf3AKAX5EPqaWCbCZHD9N18qX
Vx65WPHL8aM1GwRzrw0A/GxXK1EcaiP2GVHztqMWFaoJHG/R+2czVhzpJYKFyuNS62VUo548W2Rg
7pAKtb/684bJ+v26MWLBDbSAdVpRzzdF7gdXPWkhwBSC//3sl7ITAA1KzaOmdlsbiTtCzQC66Ug5
bTJ2es1VVz6MP31Wt1hmiTOCSg6yRQ331XPT1g76YSuNV4MLO7+36xPZbvwlluM5qw4Wf9AEBwh9
TL0Q0k/seDUmfwY+6WgbI4rfQ+XfH7p+dy/mqb+LMxJkJxIzbcLoH4A/w66/tQZimJiBRv664ljp
Vyz+W9y7ChMBI/xSCORFlYoAbcZaFEr0xBQcOyEC60oEnXd6DqNZ447bywwBHqtUpai1HQKny7ps
x7+G0mom+5PTu5WbXTxz3oLlxrI2sQAzsYbkzqi5bTNHoj/4yduigJeJbUn5+ME/jhyjHOSgVQL+
hAZU1HEHL1bL2yiJ5bfiRig3EJ28VADtMYGJob5xr0zllqkOLyYzPkpaR6SVDK+Uad/c7HWADwYe
Dk17B4cAM7mHBmdfLm0/aFjuaO4ie60YdpaX2aClvDDqJhzohbAGWtNL4qRrUFy0Yb92qIhCLAzs
LzleR2UE1fN4k/UyVi90nc6jEz8nmbHu8FCw/Wu6r4MFf+fakFIybxdGti7fQlc6jnr+hDkGzvid
KI5jeR0UqSRpGpZ2EUFvqa5kTGbcK9PtZdfVclatCVdOH5maumOPIiQgfQML0nl5Oh5lJv+smXp5
Q3NChvlTtgZyzLb94QI6IPbhFvZGjlUOTpRDDicNDySWS3qY7E5utKC81aN5PfvU1BSGbTLktdWQ
WRsBaMM3Y8B3FImM8jrVXJAWpjeP2XFNWpcPRYFllfPSUPSR2lbnMNnRh3IE8++Sptqx2yrycgKi
XzHLl9LAjBOGTCMkPW5R7WPIRLLGSHWEW9uK6tQ47wVEIhBnmHAV+UdHGa3pbOj9iLm5nw0nC4bL
T0c7Upp4LpbKPeooWrgwJWtQJ+IcIfbxHg1o8lyB1s96QyUD0o2QGmZf+eYWdv+tKLxDeq5KW0CY
ngeoWIBNvw0sMr1m+taW4S8EErG7GeMeW/fbMIqZMdxmSIIOnTBRnq9UZfLaKOJSWJrykun7ivW3
vCkMtOU1XONR3l5zYTvxTtGAo4N5Wft2qQhjP842oHSZ72+Akcs1cMy9bqDKEfdOf65eOt154EJ/
NCADLpD3etvPlB2mJvYReCCaS90mkaOMSdOlRmfK/EN1pEkzCCdqzNORe6YOef1OE1Smvjs9cX7T
KcO9zQrIReGMizEAIZtUBOJ6wzaU9JgvL1JyHWtVqcG3ZogErGp+V7g5suvquZ67kTfTo6DkN+IF
cVhHIreUI0dv2bBfZG+fTDzcoA0qfXCZ43DhXZSvJEN0t72F6OMs1n17VN+akWa0DpE+j2lmsfNd
JxzLuAB1o9WSi2DFcY/UX9mKiqLsP2wlvf75NBVbL+kHefimu4I3nSAdU0LtAyYCKLEnsdcheJGj
egPFmwyfUNQItuDJxMetbk8Jky1gfCAnE9MxRd1Uz8EZQ3noik/Th4k4EylGb6JKbn2QR/ROfFSk
1Pj6T8AH8og0L4iGUA5oa5BY1useuomHy4F6KboBpUt+89MiXLEG8HSR5VorfXSqKKc9bupUUHAF
DT7vJ3NLXfLYkhn8qkl+irqW4pHCI9L8IkUbwX5flro6B3wFaIBRHmFT+y4kmcHp5N6b2yrOAXIz
hSShhMJw12SrjaDWc78Tu5FOTKerzVYgOAp+X2KzQAQ3EsMbbPdHLITnaZWHsbFF88saEGx+izYj
17YCuundPSb0XIQSr09KeD2RgMHvlHZNruWoYXS1OEcLBLGLmPpCxhrjJRmgeShiL/0XXAqSTmTz
H4+KTYE2iROCYJ490MGAqFGOG54NzahI0bXSvTJYtgjsD1/OZbWFPaKKXX10ExpJlekqvU2XEmxE
GabIjPCXqe47UA0WjH9AI4r7pv00VBU1HIzUSlX6idsK/S5XOwVKnbkFG6W8iY0HS+VLYXxH/6PZ
GPpcYNR2oGVqret7Z6TOKnvbAbfoN07Vmis0BL6HVu5rBgIsAxnoq/IpxjGq+w61mZY/YCOTx6vg
LjNrD5hMWULoHACzLeaaAq8YjH3AcDSdihdcS8x9OXfmGllUPdLONHkvJClVajNTEKqHVioRc99u
4tBk4kYD3VROU4yqpIy1oFTLyaTwOc/JpSYuYotlrnhxHOSb+DqTyQ75SVkuaIU/XETZ31UrEKpd
Xt9quPtynKddIU898A8CebDGqb0+h8CJvnv2VbSiZVPLexftl6JZeJqWqDcgog6kLlH4l2qAjBXi
wDPhK5YHRjw5SxPqQ6QabFG//jQo+O+wBYhSx0uniHBwW+QWDU6BYK5mvgdVsr5iIy4S7p/aUEVe
oReTWl83+KLE5Ud+cksUB47XlC5RLQcNYZIzuOEoREwAmsPq4FlpyKVN8jGwb1Z7NW9S35DzUHPG
1EJWZtIkjI3cPLx45Jko9RZ1osfM3DGGQfvt9Kh8h+eK7bv5AAm/2t6VHc7uIfHTQmDd+14Im1pi
ok9HFVSiAxK0f1fW0aZYV7hzez8/WG1FrXKDwqqfiWoxEqEa6n0vWMjwzm61aVGneGQ/uZRHjZag
j+Mt13hKQ1MnZWU/y6uqWyXHX6RsaFRCid6stLOR5tfXqnJrvFDMoVK02BRUtjmKFQKBUU44cJCi
aWpvoSzIFeG5JZR2ywvTccVUIy7AmPTVDlGG/vedpmgyWZYvlPjbava3ePuH1nYBo/t/nF3ZcqW4
lv2VG/XObSEm0dF1H4Azcnw8ZdrOfCE8JfMsxPD1vbDdlTZpDh2OqJdy2gg0bEl7r2HU1U5kQ8G6
fEWS6uPlH933qrUEPyjMOuTGMNQKVPvwVVjEIOysXwHdr2mBN4Tg6yIyIqT+cSkt1fGYURF91HoB
r3t8qpFmKO84b9DaEobrOHG9ETveuFLIlw74XG2oxqnwdjARr6ohw+tJCtC9Ebg6KkWMzySswR/U
r8eaN8i/BEtLAxUxHkGz2H6lIngDRJjottW4gaPj213yDcf8ej6QX674TQMIm78KSlnl8TXC3Xgw
h+by2OGMqOOQyj0KI0iGwt2SeUB5GGA1vsXxIAEhBL/IQRdDVuJVuuCNi6uq4yG6iGGPlluAWI3B
/Q36/LYoDB+Sbg8mcrpYfW8gW+9VLrB+pdxUWdAbWJmxUsc4V72CNl8Fld4wzWZX+zB4Zxw8M9Sd
Xo6ibynnN6T3SKbEEAavpz72KmLSviYPs1eg3xtrvQViXiV23mZ1L26kAEle3ChZJsvdfpBh6wKz
CT1NmuGsANS8046gKEGFbMyVDl6RBM9dRXCGWhtxRqMrHgNdo28CqguNgVYj+w3ZcAOSypaGLHLT
2JHO+/LZp0UuOgesuSE+4qotJ45eIAvX3NYQYVSZQ0GygJysNgyKsSo8JIc2gzAK3RmzUfJZHUHh
yRUlQFHBxkxwE7/oA9Eou6zP8uQmwzT6pUko694kemOKNbR2B9Q1o7TXkY4HdGqft2VzR4qyyo9g
YnnpxhN4P6CoFKCIc6w7iD9pKxDv1Q1yfkFz0VWYW+uUej3ZFDlpB5dCIMSJ84gCxZ1TA+cCH+EX
cBPVzHuLg5XbOKTtgP9S6qDdV5rQc2RqcL+TD9mQZS1IRUWkr6FzYkIIhg5t7rIwGUi1VmuT89xq
GIy5wrWatBLc3cJcas4kuAIkvQ08KFDkVogSYCdZWua1sQIDLpIpBqq1EuTi7Gao2h5QJxbVAm5Z
AJapnZ2HcPqJrBBe6sAMB4gPukOwDBQQoFWiHTxAW2luSUEsDHMP0aCQ65YiZNINjkDNqj1Pcj2t
7nMtA6rFFIHWumAuNvkaQr40g0VaQrYhJBCg7AyGxXkBj9diVyLjqZ6ZSZ1LrpZDEvGRISgXjwXR
9Qg5UAmc4p/pALxTvAqaTqjCqgFtLpAZBjv9QU9a1JwgQH4L6gPKV5b2pr70gqjFFBlh3Bo27oAj
16gPodU2hpL/1AYcr0ZaVYds25tpzmvi0JB9XzoAGUP1C4Bk0DNWpZp9rsCfIkYtClL/KEKFfaqp
W39UO+0t1DVHtv1rWJYAYkFcfQMcvx2UX4/4r8j3EHQBccuQacfl4PWIlPsjDW3zKqpJX62VXnXZ
XxG8HUQN4rNXCOvrQ6LX+iWin8Dm/PoUWR4MfBM8lVDVeatlRKnSMqwwrAOvd16BsW8bzmvK87VE
6kEE6CU2Q2oJk9UAepvYTY5UNjDnkNuAUQwdBu27J8qKsPNOHTKJrWIuo3gRhsZ4RRpkIP2ea7hE
5YCuvhxE/7mzjYejTi4R3Wrg/fNvvGBe9hDyWPeeWliXg5RHBEkvecJV6ADUI5/u9Wv7t7zTy49e
Ed1h34bIMGsJ4RTFoDq5MbCT9asc2cWGQfFP8jvFgSztmJ+IXzVywpdTiY+PpMBwwDQ5zA5aExVs
03cc0EyPUFjBnZdy4yfglqIaDTecRsN1ooZvrtzWOFKA8XmuK5k33DU4eFBAOwCkFDbYSMgXrBQe
g41wTxMaydImr5MQQmFXRo3HG+UWUB/ZFG5QNQh/Evh7fZCbEMMOQx9uinZZCKhTdynRilVTlVVp
ATRFJdCn4JN5LDqzBPipb/0IRwCNxWtoIFVrjbdBsjF5D3gSOOiGCbB0QK9jIpXkWIPV4wit7FAy
SpIfMQiTNxDvjrc5Zc0jNh9eOMZAUIA1NQ98kT5Ao4kRcBdJRCjeV6Jon0WIHNwW97r8KkAW85hG
QtmzSIhV05pYiBz5ZfWpgK1u5tRwTKw2gUi6x0oFpMxiA21Du62b4qH0C2iC9MAAOQaSKdcVCLIu
JDHVA0QXFBR+2yjo11RLy6OuddEDIMrlOaJbglGO1ABaeqnyPSgqaWt4iPNgKfZiSxO5Bf8Xl2zy
Eyo+iGpJkfNbnOX9fY3BTyrLyxvFcHxgPXcU2e8noP27PXQ5A6A+KhNQBJQg0HlxUdMHlCBi7Yzi
mpdB/LuNZDtAQbu0qipEhlzWhb7xDZz0rBBlLX2naUMYg1jB/AhgMFo/DFkKBJJPdQXCWajfAUeR
QDSipyD/0IiUZ7BOQLU4MxIaOxEuSKjblfnOSEPFiWSlPUSeL98xkhs/oXQTPoZB3OyBfFTO207G
LDN1b20WlAC/lKh72tYxszny9p1FiVftIY2Q/8Dehp1BgCjzQ5LVbB34WHe46n1vgPa+83Afgk1y
G11kxEzXnHJzo2mkWytQ3f9JUxrceKGm25oZh+tWGryrIAJ2x2hpgkpsQzsbEhzlMVMVhNRQCoQD
hF1abpTUCJ+6XJKva1YH3SoWpHoE9rUzHCAbkQBUA0kUVhH7iCweBA3tsgL3Dt5LUAROpLg4Mt5V
9Yo0NE0dYWYKgKYkFBtQk9v7yMRdzMn8mthU9QSAIZ3qRtDoPdOwx7uD3wA3GPTatZyVybqJPDia
Q6l/B+UzH5hI3rbeDtjNxl8hLuXXrOn9A3Q/a7YqcIK7bP2wfaIF93F7EwwVeSUq6srBhyjXymjH
eUE62BKhEh0xYhcQxz1DsyBK+t6wLgVPHxMJasPfIiZgRY2/WLOxPvArxJ55n0kk87ZEEnrz3ewB
ZtLOWNsZYLHh+j2Y+jeNYYS6GL72AuYYGwioA9ALfSUUUEGskZqANsjX5J6srIYeqWBw+3janYOD
E/Mz2oK2sAM8p5B3yKPF8kPfw4cgspnZMu3GB7Y/aixDxmpDbKFIGXOng69zek4ITaHQA8QoJPtT
J+4l3RwU0M5goRedhzAEAJKI40aD8+AeYi3Y35Oqb5008xrjrCMRQSU6J4Qc2t5HaTcT4E5uaB8O
FznkLgyLxFp9EUYmeNWwMaCBWQGgCEiaFREU2Lc9KFw5vCRQK3LgdcJB0mj8kuwwDRLlImoSbVi0
M/yIE4bQDpQhFKQXDIBU4MU8UVWD8EUva0BybZUXmtzbBZFjh3vzqfyvx+6//ef8zWWj/s//4P8f
8wJ5IT/gk//9z+Y5P96nz/X/jH/1z299/Jv/fMtT/HfyV87CxyqvAV+Y/taH56L1t7dz7vn9h/9Z
ZaOx/WXzXPVXz3BF4C/vgO8Yf/P/+4//en55yre+eP77r0d4MfPxaX6YZ3+9/dPu6e+/KIE+xD9u
JOPz3/5x7Im//7qA9n8I8l/2XP/xV8/3Nf/7Lxyo/q0TMCXUUecAYjoQZABgcPwXWf83DjpQeIez
mKpBkOCvf2V5xYOx1X+/mDUxhsSbht/56191DsbC33+p/9ZBv4DG0yjaRWXUb/76v4//MIi/B/W9
dcpHwRwJQnh4JwhdjNof7zQBWy55RaOlw6HT253ado80gYB3irlmD3K70vqErb2BPLzrmrfW37f2
UVHkd2sjo+Rda6yNfB9WJf2hofwJRsE/oHJ8p5Lsm6Rr95HcLBikT7wDf7czqj+8a4f0YeB7ctkd
/Fzth1XnmfJlh3zaEcl2fomDaX8Js2nm5plq3ABZhuNHKYLgrGkjqKYDSE+u4K8C/jUKu4CCnP74
j9ITv19qskRh8ouDXRX0h4xV9yayTo7epMNeKcxyQdnjIzHndwuYLO8/G57appFXtTjIkrctjfZQ
oTzpcL//USq5sTr9GXONTGQsPNrHLWEpgxMd+I9F7sjpFlnmlSS+2MAoy/Ju8FRYzhiQiRYHKTHj
J5jWd9uKRpKtDwwnaCGRhd564Wb91pf53V0TYSWkIypmhEV7MCEB8l3FwX1t5F5u+z0wrUFei3Wh
qhy7OZG3RdmTe/DPAXCmpga1UCI1B8kMg9vS44yC4NZGV21nRgSa+jQ87zVcOSyBYsg+KEV5ebrv
J9Zd/7zyGELe902upkqqBFwcIqgC3Zsc+HCt8Mm3JukF0HYSyAxWh6TFXQ9EIOhOCa6YWVgq0cIc
nuuzqcGSJ1fgOEm5OCRxAf2w4KJU6kcU17c8BdU4Ke2m1C5a9ZbRYmMYL0r4wDubK6ge7FrAh3CO
swEHvhz8dCVl0SY0FrrmI2Hmd89MAtnQ1MBtyZg1ZeoqFV81DV+YJzMTXp8ELQhDIOcKx2LA6W8K
M7XqEOK73tGsllbUTGDQx5+/m/CFgAWKBKnKg+gviL8m7Ay2ZKcnzFyvTGIOJUGrU7gNHtQK5/Ez
pV0gAc71ySTSqKMnMdS5xSFgqh0Z58hYWUMNSG6RLfT63JtPwozMdDNH6h+9Ll/CIdoS3uF0l8z1
9iS86A0wbYDFMBcmMdFKbeANl2o71O2WXIXnGpiElRQMV6Rq9PCgjqf+TGS4MKV6tcI58OL0J8xs
o9okCmhJWBelUhgu8OY71EB8ywvNp1zK9oPmj54V6cJynxlmbSKjR3JGkDuDln7omxtOcL6lzQq1
JZsaC/zZmWHWJsu2ydOQGBFlbtE026TLNmWePpzupblHT9YtKaGR32ucuZAZbtZRTJ6Rc9AXembu
4ZM1K+WmT3iBh4+ZlU0IfQcn6cnP028+M4NejGjfBQS40YdpUBiGC024A9IfV3oVXXh9efW1x08W
r2jhDSWFngH1e+MKYB+AY7RL1JjWX3s8/RjOBHxWkL7RdDdv+20key7QLDBlUGvn9PPnun6ygKFi
g7xv4etuiZy6HH+vynbhzWcOw9pk5SKLQVtkp3U3yHTUYSvvBpr4P0C7O9ZIPPXQErcCVn1tEauT
RSx5Pc/awtPcXooha+5rGzj8PfIyuYqyInVqMSx81Uy0mMp+14MwSyVGQ7DVdEsCsg9AiJbvebuq
TBJbLkBWOD0y48r65EClThZzXUdgXrdoKfLl2jIEmvGYOjg5z/c8BC/pdDMzE0Adm3+3PGRYWbQs
RzNcpaZFzY5aTBm+tu+ok4VtmoQjVYjZlZaSuicgS0OgoG4Xnj7XQ+MnvXv1alQSL8Px1dl9ltxD
/9svfoh+IZjOPX2ysJPco3WYhYgb+WXGz7DNreE4aTV1t7D0ZgKTOlnapqmAH9gjcmS5GmxBTXiO
I6lBB/n68fTYzn3CZHFnKQQjUpB13Jz22cYfz1u4NgGVkNdkU3p0YRzmptBkpROzVUDhaQ0XVdYY
7F7DivLy/vQnzHSSMlnYiSgDQFNKwxUeY1s/pyvcu81NV6gL83+ugcmuTNMhQFbFN1wCDruVp55T
wtEQLLt0wXVupneUyToOChDR4Jmju4TCsDkBMREaaUtuBHMPn6xeA4RKoJ88HfodqWS1VRGiLBl9
7VyqTFaviJRC1ltTdytAmoZA+gEiC9BKlVyg0rYkTT7X/+OXvVvEvQJ3RBWoAZeEyve2oT+EX95T
GYrxX5tAk2Xcg5rqNybT3ZAfPL9yIjW1SDNsTz99ZoVNHa+9LIP/oqrrbh3u8vCy5Pw8VQ3Q4YL1
6Qbmume6hLk35OAdIYLy8DFTKvMujf3qOhFg5n2thcnqjQBMYGqDAVCD2ndq1KzA4e7gfwV9l4Um
ZnqJThYxmGMQNwjxEcK712ppVGyFN7tvD160Ov0RM+tgquxQdYXfq3pRHDQwFG8UuJVsTD2ud6ef
PpH2/+c+/OIC/26S+gqkE4FfTw5DANWySAPTeY2iUfKT6ZJ3JFBauBWJnmUraUiED764lEaWbEBk
COIcS06GdJyyn5wI6GSxg0bDZA8WqgepraMVCKIV6p6wtFI8H4QXkNgV+LoDaBtaqiqZMP8B9hak
c6VWNokE/EER894NVCO8jBtPs5NkMFxG4TmLanvvXYQAm+zBvOst1Ze8UYIKfjqyb0iHAnrtS5v2
zLGQToIKjOu6ygSZ/6B0sM4DFNbwORQWByYskQWIkEbfUqDckwKs8LBW0qXb+0Q69vcgTiJNDFUK
s9Sy5CAM4YCkfteV+j4X3t5k5pmA7B88VfeScsbxWlWO0kXdWXUA1QVY2DYhvdAHAdCHFoRfi0wv
w/xuUiGREzLBw+TgCxmgeLXU4N+iScfIrMuFZSHPTZnJGUOBURKJpSI5yFrB6qMZtGKw4iRJccyo
9C2MFPrIgRIzuM56L8hGhND/QqIWqbi6C9SzMC36gwxg2dPCSvo8nlFzMoehggaCpJT1LvRj19jM
nXB1dcEsZtU7z0LLm2gh5sykrZFHnGwsTewlIHf3LqRozDtUtfeD57ALY1U/Kr/00OK+LUMa8mHh
wz6f15DW/ticDGmOAJK5vcvOjHP/2DlR6QikMi1hPUbH3qHrkaxmK6tg2y3cbD8Pei/ljPdbZ2RG
hhBgm7h+p15rvvjWc/XbwufMjdNk4sgwjesojqduucKN2QZqzu6s2Iaxqa3YKKI6sCJdmKSf7w5g
4n7sOeC1UL5pUyiSt+05L4wLNYwBUmAFxCrAxDz9QXPfM9nlTFzcmgEkPZeV5CIi0mUVantNFWLh
+Z9/hPIif/5uMQdejPou0OiHQoWhJ268QP5rHoygPZqsmrxZyue/BPvPNoHJh6S8kARQF9kBqdT4
J4J9tgevBOQyX5ftYaBDg0q7DJ0H6C1uYeclrZH98B1c80fPgz698YDz2GfQtPolwBdILdhVQvlU
9WKZWSQV4kKFw1Jq+UAruAzaTBe8k4mbAGh0l0H8DhIL/tDYAaAkX7qloGz3cfxrCQCQCqqs7uih
W+Q/Sw5MYjPsoM20MMNmBp9NzvgAuouhZ2bn8moHqIuVBqkl0evTM2t8zT8HBKzQj6/fZrpUJ13Y
u41o+A+IXmVYJFUMLWTT1A8Id9269GRtFykNxDtgC7AQcT7/KPirfGy3gzgYqNmYcYl5DgGMQ5Bf
hEa5kNedmc4vliDvpnPDSA0h2jQ+tFlCgPLr863PYmiqYJ90K6kvzk933uchDMZZHz/Ch7L70ER5
fBAVV+3cSFaF0iylFecKPFObCw5TMNaCKXUozHzrRS3sx5GkHn6B4GFVyrnJkPOFV7V0c/pj5jpt
HKn3nVbnUcmMND/oXLFICFw6vc5ijvzu5dcamOwxZgM3rkEv0EC0D8iBh4cAui4ZVuvp58/smcrL
MeLdF2SgPXDO5exQUDY8DD2cFCvUyJw6INk2LwJ5V0VFdqu0Wn8oIPsPgK/I9nlAq++6r8gOL0S0
zcoqXdjh5nqUfuxRWYUzYQYmwyGq2Dbp23MAZh/jTjs0oNQsfPTEoeKfc+HLof/dR7OiLLWgqfJD
a3dOsi43kQNDmJWxlp3chjCZ7VntTmzEpjrLNpLjO6c7Wxkj9p+BQ3mZte/aRfXPQzkWx3loRq+0
9YNsNZvShumP/Sys28PhqNj3369hQrsiVmVR6/rpqVk4HM3EDjKJHVWZc8XMIXcFK/BNDZysVXTt
pUzF+vS3zSzrP9wwOujYka6LDjCEKO4phPTXPG/UhaAxBodPOo5MgkZUUiUkLYKTT85i/5sG1cJC
vYyHR5znT7//zLwj48/fDU1SwV7Dh6DOoZEg3pVpUmcRrkKSWLkEV2spPs2NwiRedGacAVE0BlkB
PdMQ50MT11b2tRBOJsGig+dwRnEEPlAIM6XS0wgaZaEERtnua5003jnedRIBn5DU4x4ByrXDjdDJ
4FqUG+eSeXW6gblZNFn9GqrOGQub7ACZrEs4vuxgaLew+OYePTlztoEJCUiQ/d220vlB0uJVA6bb
woFmblwnR7QaV7lIBvf9QILieRD1LYQ6djCwoQsR6/PnU3O6egnmZ0aS6ND58lkX0mdQV/bAST2f
7vaXrMaf64uak+MSVCIz3zdxIOfO4MSrZB2uMD939VGcJ86wfUwsspZTh99XVmHzZ+jQWeBj2N4q
sZWFT/x8fCBh/nFuQf04kVKwp10VEKOQaJuMVAvT9tNHE0OdDD1tWAGAtVm6KRy3MpACoXB8uuM+
vQLiyZNx10HfCuR0YPskG/P4eqvsEqq5cmBupaH3oWUffM+GbmF1fBqjCGRJP3ZRxfKulSt9cCG3
h/vTJSiuh7SL3C6tF44bn8ZZtDCZB30hK4JAEcGFzwbIfzBqgawodL7sIAk2ebsUBmcGZJogB9+2
CVAOHFwo6cLVDsQD/2tDPXWYhPBpUKTwjXXzvrMNDjhP2ps/Tg/23FtPgrfcKkkvmU3pgv1wm4bG
bcazp9OP/nR9o9/HJt8F1qQWPcu4KrsafDGB2zbpPoM8xEpvl8qlcy1MQjctggzKyAbWQBRELqzP
o6sBojk2POe07emPmOufafCGqGoNv6TMJVX0A6J2x7gInK89erKCQXsGvrI3pH0B+fag/JUBif21
J09WcESBQiZKZiINWKwyza3zdCE2zPT4NAXOtaarALU39xC6aRyon1TQQFSy+Mkv0mChy+famKxX
AhleQJt1c581YLyR2Om6n6rCF3p9Jt5Mc+BRBJZpTANvz1Q3rUJLH+5yeiOnX0J0AnQ9OXPVuECA
J0HMPe1BMtcBRviV8y8BoPDwscveLSlYfrSCV3Rwo0CUaw6xNmeUKVuAyM50/PQqPgSQTBUZiIQB
1JotPawvmZkeGSsXjqNjSP9jQybG9DYeZFD59sEOQN0/VywpLd3Eg8l717odJ08iLSoLsoqwfYgX
ZtLnuXK0ON1/dWwtOVOEK+6awa5+mLcaR8OWflB6y7OKI/nW/bwuLlEPHK5Pr73PM1toczIBoKQ2
QFrTr1xY4siO58NB2y5alj3ARd171nItBc09aO6iSEqLdQeC/XUPPtW66L12JQCXBO64ho899G/L
8leJ08M5N5LwOcnhr92Ah9rYcVu1G9CSAYGjVVzdKlCPpbCVoSpELVMGitDQJ+GT5MtgH53+rJll
M70KJfk4M8DVdcsia8/yvkR3JvC3N+HKc4ylwV8IXXPtTEYs7BjnHkRqXA45TBE+SJULYRGnrxfm
+Ew8n16JQN4zW1QeISUOHrOMqIKL+ddiI5ksTkAgoCkDYwQghQKxjsCeAkfbKzemCv3i06Mwc5SZ
Xob0JAHFSG1Utyn1EAQSb0Uh2mPDS+wM+LBNW4VfOfvDz2GysxapkATYoq1bICt4I8Gh0RYcfFdI
ADbDws1uZijkSX+ByQaHXFHBxpyHe9GqBzlTbk/309yjx5+/i5OxRBPIDYrSHetSOIR8yzP56fSj
ZyboNLcE2wQOMiyVXYP8Mk04oD+GjQxpwS8+fnLeYBkL4GECBWHDT85p2V6AvvpEQOO2SBHefe0T
JgcPj7WQWyA4TxaIFGOSPFMHK/AvmbSExprrpMkBpB5qTQsHkNYgcrQqw8EW7U/mp4hxSweRl1ny
yWYyzf1AwQdK8L6hujJK2ju5KsM1cHj+T3hBmE8woQvOAdRXD33VcruLK7ZKSAllU6KqodtCNwvT
YmQ2Qi1GXYOV3i2ATWZmHpmMn15WagZp6cGV5AOsTCyISS5ExpndeWQevZ/TRVcQSKupwi2BcdCg
2QmnPoUv5KJmBoxMBqwHTVIJ1QIq9uy+0WHIUaiQWfZadqcMcbc6Pe8+/wIIX338ArgcEniMIahU
YQI6reCGHcsisUbDqNMtfN77+vTKX+sQQms0o3Vr5EkhuEJAdACp+fTD515/sjVVSV6JEtxO1Kj6
xspzjtytXurRVRw0vbHQyNwXjAP0LnIxk1Ww5FAjN6yhdVj3F4I3V6fff+Y0pE9LyWGSCT3wwgh3
mXzYQrUrhZ1EkRILZxZ5A4kz4qgq0y4H2HtLm5JJw09SKoNnwaagtrMk87cmqln3UVWYl4owoytV
xc+gQ0y/FJn0qR2uChcYiY9X9dbE7GYpkpVy2UoApXrlFn7eS2XUz0sqRJ+WuVutbFvQc3Ct6/zB
UWgDHfKi3kNi/ZehSHd1IF14OJ8aWncNpd0lkN7nABw0O9lWUfGEdZPesj0U6VbA54dWDZyNr+kR
1DdH48yk1LYEXhd2OmjBNmpqZvlVs7Dhfn7+1qcV6lDBG0WD2bue0dxCH/opVHXD4ol0hM+FYxbg
/UtddVR15IlPT7m5JTMJK1nsUSlqCNuHAvdECOTL6l0FC4nTT58bxWnJFSOIfgw0A3c5H5p0mu1L
9aoi1KLejdKXqzrvrzv4c9B04ULxeZjUpxVY5EbCCtc7Y6/SciUDSUjUdeQdwBc5/UVzz5+EGLmJ
CzDWoaVCiuOQZLuiwcUEZW3Y5ywkw2ZGhE3iiwyV2YQqUeaaxVncJ44s7k1VWQhec68/NvoueGUw
bISOd8r2ct/BKKa0es10qPoAA4yFIf/8AKyzMWy+ayHSZOTSozhzaw4j3OqcquFOia9zMQAa8MUu
mizS3lehvyCwTIzsXPdMy1OfmNd88QPoxw+AaoSqhYYBAFvr26YBtn53bEaDNIDV4+bm9DSa66XJ
UQE8/hr6Tkx2VUnZplUCNG0FAaaUQZ4f0D4LnLiFkDI34pMFrgUm6dpWypCBu2XgFYYm5J582apR
0D39LTMT1pgcGpBWzaDeppUuFEl+qSWwR0PUQtNK6Z2vNcA+jkjZd35rlL2+T+KsswPR5VsE6eBC
GehSjRSIMjzsz9OqPqVUZ5AXqiEDYOzTPtD3ivAiB5LBMM8C44NbQylXgS3pHgSPehTP2rgQaw8w
LFh9wB5iLw0qnB6g8gqbGwhKKERk2yI1BtQlB/9FFik4lgYpXCUwigPUkmHPo/XVXgyVag3Q5Duk
ISJkVTfq99ZLm3ONmfmGiIJ/axrDu+opXGLismZXCmwVtlWXMKeMKZQ7apU60BsfoMwbPujQd3Nq
nfnnIS/LFXQJW/hItuE55X3NrQ6Uz/MuY50NQQbQpFkFK8tO9De9UbeOalbRDhqSw1aHHsQ+h07d
XveMeGco4lHLI29NuzAEiLHyj33cp7cQ6/Mf+MDgixSWPvsVenEP3we4IJQDKQ+5NyR2GTTlJoNl
wehMVB9rL1dXkMpp1p1QSrstzOE2Nocc3g9StRqlss4YT+KVzqmUWMA6kSN01SQkXApGoWNCq23S
Vtlto5u/9DwVdhFJOiQ4QtMdZN5uBNjydi8q5orYrG1GAvagt3q+zkie3hp08G+54gdOwHxumz05
h8deYkVlBimLoa134KM+A3sub6GSkm61Us5dVfg3NUqQ34GDBTNDQ0GqR5XFhjjwvUhJ8C0ddOOM
qUlyKI06u4JgpAZJb2j+mBTeQbDyfv7SMtAmWw+IR0bt4V60V6A7mMuJD4pIddl08ULybyZSGOPP
30VuODUNMR+jqgqVIgumcIhFPPrZVbSHMU63dC+cCxeTLUhw5HSEiCpXKqXLIPYufFHdwOXki8Fi
sv/osq+kBKRNV9MiuEhcZDWQkT1ZiHXjUz6LEpOdx2yaCD5Hhb6vIuMCHljfECgeTg/v3KMn+44u
WBDmmqHtS1h1AZ1Ll+Qb5h482Wu0An4gkWQWbtBpNzr8lBpZ3Z1+57mxnGwuYdoA6Qf9ItzmZOjO
bmoQ8HRv4aox8/Apa14KErVQDdG7ishslsW4TysWAFYLQzn3+MmuwgeI98HDCGI9alaPtoTMTinO
1Z4RSc7p7plZUfpkxaa9BruiItP3wks9K9GDWwjsO3LQ5Y4ulQsn3pnhnRLdSx1OCBogerC3+0Hz
7w2/Pf3yc8+drNOiZGGZpgiAQgnqczC5mtCCwU+wMN1nTkDaJNpEoQI/YBWj2yZYp0lny/wqCa+h
hmEpdCFHOtPG1OrWh3phbyDh4HZwrowslSVAXGk1X/PxVGqwvj/KBPr2X5xRk+AgZYlnqL2m7jOK
Ia/0texXVgmF4NMDMvc1kwAhQw3eq0LQGwMeVns4uZTrUsYmistpAT3RxFzRqI6uTzc2tzomQYNk
RE0CWL+6nXlWxpFVkEvYSy10lDy+8idhVJ/GjaBowDfC04cEsmHQG+12kkeNvUCFxfYi1Vt3fZ25
VAq/08hvNn0dpzYArsquC7wlsO7MZXvKx+daxHmaBJXr1V503fFWW3l5661zzbTMHM5CVWc2a8j0
RkAkFvLCeXxmWf1BzicSbBm7BiheyFnG/BzuYAu9+umTZTq9OPY99FejDuBjGEnk15EEwGRD1MY5
PSHmnj4JBzHyghltjM6VoIzQgVdYDEtJl0/nGl58bPLdwQMmgCUg7Hrn9uplkWOdFnvuLUTHT0Mw
nj1Zk9DGBJ+Zyp3LhrM0foqVo1r9KKKvBBg8fbIkh5bk0IlJTDfQnnqlsCpEmdSLLYFi9RDcnO75
T9c9GpksRV9wOF2ZfecOIllhi7LgZQvHPeiXQr8seD7dyFw/TVZkUmcyvIBBWzBQKzHNR5jVHaj6
GBpk4StmGpjeEkVNtD7CTceVgQvsBi2FvGR9qOLiiRD2NREPeLt/nEl9Cz9cSLJ0rlc8ZqI5mEHn
DDxen+6jmXk6vSK2wtfV0a3LTYSwpUQ4Abg2wUJ0fylP/RETZfrH8TsQWeEXaueqG+8XvGBRwz2D
WObK/FV/g+bVdb5QX30BC3zW0HQlNxF8mNFPbrCDVGm7Gg7GWrczJ3M6S94YZ965tk+f2BqW7Jt0
odGZ6GFMlnhJ4QUETDk+LhHJuoaCt00y7fvpcZntuskiT5AnJ5KPLypRV19DuXKt78gOmiqHykLB
xGYLYzT3FZPlngaepngtJgAU6Z1CvTPrJQ2GGcolNSaLHJ4OMJ6o286tTSU6xnD5uJAz8AYSJfJ2
Q6PpsT16GqwDKtSzpNQTh8HLcicHPblG2anZsIqbhxjlD1QASvXWjIt2lxIvO+SRiOECLNe2DDuE
YxG1sPxOfJNbRWjwpSTQC8Dls1k1CSCQhUOqY0DfaFa2Y5fdnXeZHvU92+QWjI7sACIc58ZRWINN
nPgHzLn1tbSvv0HPdmn7G7vqkzeY3hcGyMxy8C47N7a4g8VpS9ZdsoNzt3X+bXW1C62HZJ2dd9bm
8OMebts2Jgex7i9GttkIvY+Afw/XksNWS8zAmXgxVd2C3xbsCqu6gyvTOhBQBRbfZdoufO4Mm4D+
cbmIG4nBaQgb8rZeQZnc0rYQQbMk+5lbBiIHnB2B5Y8dSAxgAZCFHe8FvfpZL4/x/d1mTbKmlyQV
a621h3Wz+l/Orqw3Upxr/yIkwGDMLUvtSWXvJDco3TPNZhaz2MCv/57Kd5OXKYIUjTRSt2ag8HJ8
fM6zgLV6si+bDv+M4ehDWxb/ZHvI9Xuu53htaAe9RzAJrWd4HCxMSGzuukP/x33PbukfVG/he2r7
SRitbNLrlTzA0GbxLbHiZjAr/MIGqwB22sdyA7txvwkVxiQ9xds6pOA5dHhnHICn830QWprsWYTr
Bk046dBjOrCzYGUbgNVGjefvH74QeOgswMnegsfgZXP16GY4Zy5/f//c61AojNUsomVRb2pTjgfL
P/GLgxm7LCQS9LfpLtq+Cw/e3SH40n4fDH/J4TJTB2gCe/VNu5KffRLnr62nWeCD2Tp6UFCNR9wY
gmhrhjAoBgs0DrtddIpOji+CJnRv9A34PmEWakEUspDsu03vF7/WdipZih2z6IXycungeMeqvh9D
ta3P0UGepsBAFOFYPfIILbwHc2/u613pfdR+6SeH7qY614f2DHcQ376zg5UpuczplQGZX0uEkEMG
/9Hh6IhgQACLHxwcaRe+TrerdzBYcN+1d3Q7klvDHz03aI/ak9itvf5TUOLa62cpVCNL3B7Ky4oI
LP+19yCqHEQ+2yb/ZHfxzpbeeEuOOAGfow07tyf5AQPtoNpAfQmzY4QyND0tWJuXBZ6YOa95DtnE
WZpccpXU087dEyxOp1/0znmOkSCd2jN0XX8bd9+P/FIaMS9JaO7kRi0EZo7T2Xks77TfxQ0IPyFM
bw7mCbO80kJcSsDsWYDCCQ47ZuOy2A71qbwTt2pbbZ0HDOijs53A27Z93YPuwtbej9vvv20hgMy1
ydyLELRqMKsqMfyqYb4R85V4uxD47FlsGicB3zYYkkELzvW6dsvGxL8ot3z/w5fyCnsWoXSnKXV6
OUSbTVnBi8I37+292MW3xY4cxbMIzD/c3ljnduOG3e/8xvJKHOXlTfIveVv5CZdXXdsSsxBFS1wi
28uRJzejj5bvnm3jXb/lAQSpw2Kb+22gggGLv98zBKl6q1ay5sXlPwtLUOOezNo1kdhyT3ut79RN
/mzuxzN6Mof8jR/SR7mWTyyt/rmyWR/JyG4qMhzpNt3JJ/0me6TIodkr21XnUnjJz5biXNiMmSAp
kQjfFIOBkWXwRGijlcXyieC9MlNzKTM1ZtrIYG91TE7Dhm7t13xHdvGBndK9vhH7fm/7+dldidQL
C38uaNY2Pfy6YwyYG50d9qbp+0j8+n7JLX7ILEQMrGV1MkxIHe+LB9Dqor/8zXo23wRcjDwrBRbQ
S5XHAJXer7Hslj7nEjq+JHbgZgJzWOCVopn8MT1GbhHYxU+qXhfV8/99ONTN0IO2UMPQKNpt5XZa
1WdeiGxzcbMWvc8shrE3tKOsUEt+F92w0g+7nHjXFtNs2wu0zeMLcfYope31ZYrg80fPnuvhj1Vi
7Ju1TX61DomxmW3ysR2TOjH1S0YNC4WQgxScBdpDfWzC6lTss126yW6cvUDeE4Xfr6+FQZtTuia4
osVww8Jtc3rKy2fIwqwcBgtVnjmTy0imViMxZgPFHdiXSB/+kX4XkWCArff3v/2TjHBlXuY0Lp3G
WkcvAaQJptf0I741D+mu3BhH7dYJtZtqH98lD81teYhW7jxLB/ac3gUNMrjVNNjp0Tv4KMCEGU/2
r+K+eo7e4j7A9TEUm5Fuo6N5iv/0O7LSXVvKzue6aI4FlQwa40tzD+Cs6DxsukCFzZ4ElwQ599GO
DpLb+m++L/b1B+g4DybkUi6Zw1qwXggKc4YYOIZwR4M1MtA86rVhG5XYN60pVyLo52OuTeUsLJAk
npy8xgeKUIS2p+PK3m7VTYvrYhO8PyVIvfnG/g13qxsWAFKEWzuu6V7zLw+zYxni36F7x2/WyKBL
XzvLNZgEHGMyehSLgXTwYMyZeayEv4Z0ViqIS/tuFlLgKEPQSEOMbZzUk8Mpyf/9flMs1Y8+uf9f
ojeHHXbpZFiiUHMOtTN0UI+gruzdTXYedjSocYUyDiNWR3kz7oozICQIKd+/e2HU5oyztu2g96Uw
iUMHWFH9kdqmJ9yVEVt6+Ow6AsejkTYKkQrV1zC+6KJPO822w+9/+lKCNeeapcqMs2rCbydn+7V5
sl70G/6IjtCme0n/cV5GGNWsZJELUf5zj3+ZoNiaXLiK4k0OHNx1uKt0CcAh0S+m7kkKSGsKqyq5
dtpejo4r++ozmf7yMgemb8rUsRpeTf/d8LLg6f0m93DBv/mdHja/K2+Teg9JgEoR9wAG2lIUe3Xv
L+wDkTv/Pb7cc//l+xFeWPFzhxOpBiClehxuXCd/bSpCQo2VRy9VwD73wpevTDWbQ08Oz67C6i/h
/gB7udgbn+tH58F9L2/bvdhkUJCy74eDDG2fHrOf5bDmLFCMOktKITCZdl1BDBNYczWtxMSlw+bz
a798VRRl1DYmhNzoefRhRXmTHrJztI/gW4A6pQy1rX4ygxKXQw49j4fvp2lpm81ykDJ3JtjnID9T
+o1lPRXJx+iuVHiu80AM8/NDv3xQDaU3jY8YLLnRzvJkH9P74pmdhoO4w/wc0rMT/AgLgVfNokUd
x3A7tzB2PTh4FYOnoXP3/QA513fUnKdYuEofyGX7TtlzBU1kI7l4htqhzSZ/sFYyzut9cfx++r9p
Ms9q2QgHbxnO5Dwe6r3rQcoJ9Tf93ITRn+8/ZSESzVldcFfWLHfAXOtGdJLdrSlQetOBou2SU2VB
cm20d0VarAzcQgD4jLxfZr/F0UCLDG+z66eafAiy8tylr5ilDgWYKqNhXm5IWefb420Gx5hR2UHR
PvKkhbExpMbMtSV82ddX4unnfH35CKLQvZTRgMSAm15a7ptK+O1FBNNChTtFVdSoPNN6dhJ6EuKu
z23v+6la2JZzxSClGyApckS4PrqL6G1WvcTs/ftHX5bUtU+a73imGVDDwLw0/fRcRzxQjnMYVXHf
anxlihamfk4AG8nI66HqnL2bAf3dmWX7YBtkbWEt3ZHnhNd84lEBX15nbxDSxV5h9clW2j2BHYxB
9xoUSzfwlObboeL13ahZ/RY4gNbPWpftBudfYUadT8pK1ADBy4GFkrF85QBeiBZz4aAG7t5VA/Da
vtIU0KVv7iQDd7p33dojabySvCwsjjlRluYAHsvCZftGKnJOJpOeSUYBD8iqtdi99IrL339Z96Bv
5V3XG+4e6qXNh8pgf1dYaXwGS8ZaOUqXXnFZPF9eYdCprWrAmfccFVEvmuKbSm/+iac1z5PP7vyV
hT4nykYMWAOJfvuemHF/NK3E9fjUZZBGgOetoVL2T2rATYFZA9u6cOp7MqtO7bhkZEdgtZh6eVOD
bF9mLfwaoVwctlbUnieNGH6nWQn+aOQbWOWRTTwaqAUmdftSmHr1ZCRV+WgONMHJnfFdOk3uvWnm
U9BaTh1yGjd7Mza6IIXP8MaBf66fZmUaQvVQezInJztBAQpYkgHWm4gueTrsJXHTyZsmgQ6TDj9J
EA4PF7njfZHm+i8Q6Yd/qJlXv528MKnf6wm8P0yIvu6FVbV7SzfIy9B35KkYVRPC1tOuNx0872Ab
mJmOzxUqKE2poDwmGsDjTEhjo+ek9E0OWh2E5rLcRMbBOkDMix6WxmVhe2KAWfJ2sgq08OK498pE
uEEF4LnpG9D9PQF/191r7tidp0Khtg2r79fvA9j1hWPMuVLc5VlpJw3bxzrd8wYaanK4EcTYfP/4
61vYcGfxkU80FiJn7t6FhTvzhkZNNzKnOZBwEHEqKYRZA3hQJ/vvX3c9Vhpz5Eo9pi3sXUV3LG15
UYeXmZ8O1koBY2Go5sCVQnEQ321THG3tSStujfGJ05VId/3R5pxNW/RRRPsWrhTgc8KqdbJOXeLA
tLGNfzTNn3Z+X+NDq491OqAxtB+0tPA5NFk8wU1QJUSpB9+P/dI3zKba6WInnXis7UmR+fCR9FR6
yow1UurSQrokMF8CHHGBS0hJxfZ91j9h2Ri+FtGdS5z3sWZaYNPq6fvPWFhCc2ptyWw4Aeauu6cl
v6uBN+B8WDnJF3J4GNf+70dIzS4tg1vuviRtsTcEkT7vOrhXq6rDcRCBjZrD3J6R1nMhIuI1Ja92
KMTHBOrfSMtBK1TgE4CEkh4lQzT4/pOvJzHGXOS5rEwi20Fz8MnGduRbizZwb7MhhLnSq1sa08uS
+TJ5bVdlvcsdd5939V2la75RjStJ5dKjL3//5dEwJ7XT1hjYPgJ+dzvAjNhLIk5Xnr40MrP02HSU
rccOx74E/sfPYCjmKQZQjt6eY7HKlVv6htk9OI95GcnUdfZ5Sx9iNu70Sq01pBa+YE4d7SoI0fRa
Fe1x7rAbqhvsxWZC3jZmrT/AJHrtZnd99xtzxiipuhQICObsazptGiPyzKHfDd2P0mxjLtrbtUST
hVNoe4GT1x8LKp4kJWRvki57g+jZWkVi6Ssuo/hlNemROUHlE6NljMav0mZPaZ4enFT+/dFGY7N9
QKKpSNmksz3Y2CEKl5MRB1AdyoeVY2RpsmebocmtLANwNtq7Fqwclc0tv4kjIM+b26moV16yNEaz
PeFYUVLBYzTaVyPdV9wowQgoYbco+vBnozTbDlkeTblpI9Tn+WMWS780Dm0BxIK9EoYXjpI5ErjW
lZG7DfCzjTUyn0mBXkPZ3nTdkBwigp3HnTVe+NKEzM5ELiMnVe0ABRL7ZUhrsBXR9RCFl6mVWsfC
ZMzxwNU0WdyEttLRiFhYlcjKzS4554P89f1cLFTEjTmeNqWu6mJRQg+pyrSdNK3qhVduseskc3cO
cfLHvDH4hjJt/DtahTibxgh3AGdKUd1RXXIXYcXfuyB7tX4VlexEVNnDGFC2Xl0n6q6i7tj7sXtJ
GPRYcXcj4YW772plryH6GTbvf68uhjPbdRqkkECvhOZHHmW23xdtAB+YXUNq6RmFuIfF0quKV20r
rmOg4HY8CyGaCwKL1RpHWfUOvCKi8gn3v1wFvVV3AUskHATHvqsBwco0oMR4pgavI07vK0XW4phz
2YzXvnm2STvexBazSqhNOgoc9daiAq4NEW7UgRWlSC1GRvLfLjjywlNCr95tNcodPGRarxU12ZpN
jEsKR0FArwxwa4eyeSqdSXqUaLmfdz27VQNNP8Ao4e/c6Pi5EHX3Iadi9By9gl0IS9PXAaKbIbVr
0viiNSoTtzCCZGcSzdEeh/IOYJr6DhrRsBDPYNe7hbeZAS/dcnyRrJvudLfNA2pXsI/XK9kGLutJ
0Ixaf5+pBoT7uja3sQ49xxGAXby2HHZ909pblOYEyL1ai52szEDv7CIoBemex6LgvWdn43iCOlZ7
gLj9tFGaDkBaXOZbnGoCLNixBDGAW/e4unQhnD5J4reFDo8D+FQnpq8GPa2CompRv3Ry2R4mWapj
0tRF5dHStA2vHGTz5/v9t5AaOLNY2OdpK1MpuyMdpjEQsMkO4EbFfhg9Zo20GD3zKK1kc2yK+A9s
BQ4ZdUsvxzJYqbwtxD9nFv9cabI6xtX7KIy3BpHVKG6q6CMu1zgvC6F8DlYmg9VONaXiWHJcAgDO
2lDcpH09dQ6ZQ94g1Pz0o3mYg5DbKbZaeHWzvZujpZDo730VrYTYpW+4/P2XnKOwSZeUXWUcyxhV
jY5XQVzU+9SS57HDJbZ3s83PvuEySV9eBC1CLrVLWTwezOeMVM9FIoLvH71wDM3BwoMqFbBxqOwi
rKAmZHBjX+rwfOONvdb0XVhKc39KMNY6m7u9ceR2cW82SvPSXn+Ror7XHPbx/Wdcq4Y77n9kJ6vC
SUbBjOGgo/452BNks9zhlznoQOOn0Qe3NY8X0xhSucrauvZZl1fOjot0SkA+HMz+WGkRwJimSn1m
VKlXcej1jWW0Uhj5PK/nB8LlPbMDIQUP2DXTLoGAhSyxHS3X9p18Mk9UxfHGnhQNsq5INz1A0rln
DTmE7ePW3IzElH7H6uF5BEHkYEyuhjA0qTslNfrLsCoNiaZgyTuJWH83tYNOvNSKzI/IrNPHMSkt
PYhtrQ7GNAd+vWRdUCeJETS8LO/KqjPCvHKheUTc1oD+QRf/EkkkD25H2k2b9dKzWQkaCkR+ghwY
ySA1e22T5rX1klOa/yNJVYaMKpA7rIA5WgCJgeIWl2p2l5RTGxDYSITcgJKGrMQEI1yrDnh2gZ9Q
w90UE4cup6PJm0xCHs0aONg6w/DW1rnpI7FybxyHDQfWs2SblcQCl7Epg0KVRQBK73DuRUM9J1Gw
yeQTtBkGIh81KlNPnxQkZ4j4A4BQtenddC2gXttomMa5OFpV8SmnrBwOMYhTWXxy4TvtZnRlGy8s
xrk6WleCq2mwTBxNp8hvRULYIdPyzQCb1CN6tauN9SvJieP+Rx8NBJyB11ZcHQ33j5tsMiZ+cNxc
HnzJAL9EOJS1pJkVGZjKfbaxK+yngXlkGLc5xPG+DxHXJ4DOSzitiBhyUxOCWpAr4m13SKAMrNSa
au/1xzvzljhnWL91MSACufarm4730ia/ZNz8pBxwCQOzE1/ENsn1akiOtGyC5KKxAte0qck9B5nX
9yO0FERnZz6rehLz2OmPSO+DVFPjjUusv1bOXsRY3lRNY3qZgZPH4Km58spLsLwS3Oa98ZZQLYFx
U3o07fZ2Yvn9iFP0+69ZevRsSQ3DpT+E7uuRUuW59n2fOD988uzcH+0oLygroNLoqns6uIWfUNWu
7ISlnz076xMtM4a6bRXybFhR82As6pWxXlih8753hzqshiwiOWZU3OdpuoM65Ulrq/vvx3vp8ZcP
+rKFdd3KEyGwQO1yfIdoe9ALSLQ4lRWvjMy12yB2wCdw+8sLOi0xaam58sho9EBkcYBMXe9BG/6U
siQc0sjYDJ27Ng9Ln2POPmfsTDhDWwlWZv1rimMc8+ZOJGst9aVpnm1nU4PvE4RfkqOmjH5T9E0d
0Fq0Kw2PhePgU47uy1BphlEbcWFjLoo3K9V8MgJBCZHiJH/50WTPW9tpnfdlk2ALVM0fIwHwWL9B
p2xlof6/tdaVsDBvbSd51dmgMkcH3dIKZACtG+1yu29uEQBpczswIv5ypfX6Xk39AMOHNLYP0SCa
JkBuqd0TXJ1f7UpHc7yLrfqxH7v0deyZeleVpR8hsRQ/l1ZGXzMR44bZTRK8CkFKNESnMt1CNB5I
1qkb7sqsoneDcGvYQBH6UuMA3LQ5ie+InlWbNoKiHwoi9Decw9kbi5v2ApR2uV87MKkfdJ281WgR
VV5m2jncQouquh0SNF9hJwxcc1NUgZsk2sayzRyk2jR747ZJQyNOIAZFBoDEs7GVJyuJ+S6qquiY
F9G4UwYOS69QIjllg3If9LbLDr2LPuTYKhMGEpb2N0fVFadoXet/YFwszgnjUJFq4Ki6HRy73Y60
AIxj0tuQK+H8HkD9OfOa2Zva7hnw9S2LjhJSdo9VoZojqVRiek5aQJ1AsLq4d5gmNqhXxs+86wvl
xbHdnKcoJSHVhf23cCv4U6vSuh8GF59PL/Uth48ioE3ebQw7rw6jrGKfiFT+qdBBezRkD3XxhNnN
uzWaJIQRKh1PvDdYedIj0dyxOr21ob8ZWKoyfDbQ6mRyC4LjudNsGmllQdEJgB+oVtzg78pAubnl
UxiXh6wzND+LQfkBaK2Dlo5dwtjKQFd7qp3Sp07j+EPTTmHeG+0Lobr93GW9vZuaZIQTG828tOk7
4ZFIh4R1PxGfar3yGxu+lmYSM5j6EbofNWJ7jq0iL0lodICM6XQCuiJ6stQY7epaTFCBTLUdyDzg
iZaQx26pJAHLatePZW38tm2I/BYx1NgbV3MfJzG6GzufhnOVEPO3KiX7406penEqLA8t1tM/mhPr
/jjY3ejjIsD8ejLHf3TX9SOthb6XaZcTxI0t9yQt/BdDhwY+xPVy5T4W0GtWE3t36jj1cxmXYZPb
ht9Q+2hz8WDGVrmpK1KFLUW1DV8LgmuftqFTZMZHxwWmquDyGcRBdiN1iIkxXja7oWe4vwsjC0Uh
ndBJL517u1K7xOkhnZ+hhOexSuZbDvTKDYtisokSTW1iiNA/wY4VEAB0tcGsJa3uN1DIPY1DRW5T
rYe/rrDyc2nAJpXQmpwJi2QYQ7XEK6iryY0UOsRhC835pwe3DCp5LRXwH9SkJ6xRHcx6nF5iiWnS
Lb29swmzdoZMo2Pm8MnXrMi5nQzHebCmqt22pNJ3DQAmAgLvyQiqSesGkeH2OzuFJAqkQHS/bDCC
tV7DqKeWPKBO22IZ6HSTQ6/2ckux9Nqv2xTkY1Y14VSgCXpARdUi25rEZuDmZg75XPyvSetUR41h
Uad5GfllmvMNPLrNrTN0ZUDpaG15SuRH6sC/D95PE38HYKE40rysHhJWtFuUAZNfdHTr39jWle82
sfBdVDItb4wd0WzqvNbopikNePCNOYt8XbOqMxc8haiqMUQx8JsGLBtqjI0PnSN98qlROoVfiLy8
lyk1OIqBeQt/VxMKVxmlwwu3ZQEzXx1rHiZe4wNrW7rNslJ7nEzLtL3R1HXbz6hRZ55tW+0blGai
d23gwyGq40n4ORHTWTUJQ0PbGF2YkWp27FnwIUKksXi2r3EH2NlTD6LPUEMl+wBL5gyXbFvat0oh
PlWAlDg77hRpf671CeCLqM2NsNXK9AMi6LEvJkaQ60+ahDpXI+sqgKteUeJaZJgg3gtnvB9LqQNU
PThw6k1kWv792fk4SxFJDxHvVlTA3RrkHMUp8pQyfRsor1dy0Gu1p8t1cpYmFqyO0tbl4jj1zclt
Wj93+3ctKh4NZF7Yt/lK0rWQp8wtAzSH97DZQmFlkOm91TmbGHCglWcvJHRzrwDUHiB4zqZL8TKF
3EZGTlJrU6+hNEH5pt1rk322op80XC5XzNmIGR1qNdUg6qPIH6MoCU3tzFHy/X6+Lw/5b8LyH+Fq
9NVIltR1ddRzUf1lSO/gM22KR6vqpFf02vTDS+wsyY6zftSNguMCHpc4iYu3Pn/vC/n0/Vdcz3n/
I/5MmVHEcTxBK9W0Q6FatTGaxvEmM0lWxukq4eAyC+b/ptUdjJTrLh+qI3Q3owP8LAufWkn9otwJ
9qeIPycF4auxQ00mjcWp5CTe1ZPswiJX8Tmf8vS27FHF//6Dl6btv1m408tYFcdEaGfh4LQzpszL
WPes2dpK09L85DVfWxyze7XWtCKXlYFiPQ7Ax7FXzo3qRNT4HYw+cDJIJT1doKCW8L4Bw9Y03Tcx
ROYjyR0XrCBb9h8drSgK/HQsb5sSd7iYtcUD5ON1KzDykXwAB8nAQ0ejWnlN3Vho6wJ65rM6m/zC
hqVYGZm4sBKLPXM69pFvuaUN6JjV/oIWzoj+lonKDmrWRR1B3qrTkUzYbhuiJtPbHgir5V2vGcO9
bbgprKBIqnkmRxM8a4fhtXYF00OtKdgvMqgxrCWNQh0Cd57BGu2DTzZ7B6S/t7aa4M0LI6wafcPp
xkcoxqJbBZo7yoq6QHcxc3ZtnVo3UvLymJdxfe5RioZfViEAazH7DH7ffWe74ZQo4ZWN6eKnA5jS
B3AW1X4l+qRBnqHUum1rV9yHqGxeBRXlCYBrcRnd65odYchp92wUo/GkCaY83axxhWDZHaB81s7U
exc4K2b+QwrNjTeiTNXG0Yz6cbAgH1vDiGBXmCUyp3Q6qAmnYMEhW2x0fXdAgRQQIZujlpGmcK7A
RQx+lpDKTQUbcq+d4KsIG97irrHsLKhY5niRlmrbIjITj+W2dtPZDQQfdFW95bA32Uxj2pxHUiSb
3oG3Z95qHznszzcJJREc9eQAabpmEqWXOGbrQyBdQh/BjeGNNJTkTpuwl/uU1K+50bAM/fjUuTNU
m6eBaAZ27hvT4l6daBC0TRQgkJVRY+CQxB1RdxO3JrL6QGhDeWoTUaLNayFA+7KFi70fM2U8A35s
7u0oRnzLR9eJ/6nS1j60Zt4nPoqoqIZnTm/5wi2j1xEinJ+C+T76m3BAG3UeaLVr4JbixvqtPlgu
3q/GHccV4clsXbXLE9OBqJ/VHhoXbRZzGq1NV+Qt1BAq/qiPNNs0Sk/3WFWWr7lVu0uI4H4SWdnZ
UUPsU/TzDrjW9Z4O/aUAgE8H9A7T3NaVBjQKxATPA2VRuRnxXx87M558U7PNG1UT5DGwBtlRpTe+
dPPsVUpp+Eie6rAbysQjfUzuS8xvoUzzLBSWqQeRYTBjuQ6/qxjnP/w6ozxsaGP9KWrIFhV6r4fx
hFpa3jb0DTLt2W5squzgRsiAwKgdQEaAsP+tO0L4f+NERfo7S3RnmyP3fNEcqEtXKt/WwsW9ppEO
Op7K2JTRUN+kXT+8wHmbnyu00ZUfq6l61OLRzUPjItFvKZTtd3bE5G3KRzSHayDy7LBlrN5VzOg2
fITTkD4KRGLOo2fggOU2IxxyPa3UDAQS16j/MVyRp37twv6K2qOATgpuanCuqdBmyUzeCM9ys+oJ
mefUhB2VFyih0ckT16fxNXZ1/Nm1LMOHGXV6qxU2/swpXGP8CkrBmScjNaawenBLhMaYo32hO4Px
+0ehfo63YDZEDMYsVQft8jPRsSERulyK+1W10pNdOEzmENYUTD34g2ryIKbOxiVT6L5ZyIN0h2cW
D2t9hOsJGZ3DwtDFadpGIPHjhXqwu+loVN3D90P02bq6clDNoWAJl67d9Sjv0/vmlO6gUeVvWm+f
BdEbrT0RkPvp4By0bRk+Jocd9IXzX8MKknHps2YJcykoLD8kLY+0436jPxfWWga7kNT8RxYya9pi
StB4GTv9Memie5mQG17Qv98P2vUkls6RYdjX5qUoU0Osk29pz/3IMB6yugsbTryiUW+uvqrwdT3J
nOtE4ghykcJijLpGtcHYTHGgcYttvv+Q6zcKOleKHCNTd9wIEu1lwg+GQQLdJfedOW6n6rcoupXa
3tJwzfI/WOnBozqv1NGBCHNtAR2GOtsvSGyfRaYeclLexbytfpYtz/FiOS57ONqn5MhwaL51KTV/
xU3FA9HiaP1+1Ja+Z5bblYrCYADtkSNi1wNz9ZtOc3+VZreFh+OBEPFIVwFKS/FltkUSKYo6jfl4
AATOGx0kaHUcDv2ftPmJWCiS8zlkzGhhC2mpaDi0DTsMcbFLBr5r4Vlq8DWXvoVVNod0GTp3iVR2
dqyhaBvDns9UhwQd7YlAyz97+X5SrsK1Lx9yiTJf6t+ZUWhEFKl+bF7Jq7iFyMNBZehXe/3r8NGe
D+4bEmR9BeJ6vW1GP5FcX17WQLDQbAy9hZiEBV1Yt6lKzbOkwTZjHpcHI49FqDJVgR6QSQ1SUVq6
pp2xEDXnIKM6y0yctcJBBlEeUkp2dp79+X4MF8LmXJARMvIXqpCihzR5JcAWxdMv5F/ezx4+2zUo
SBMl+okezHJ8Ssfy37E3cg/A7J+dJnN0USNB1zJl7hxANeqADiN0pwSpVnC0C2t4DilSkHqUGkSo
j7kD5DprsvwusTUUpaqpPvaEpP/Cpnit0LOwuuYyhyUSox4dQXqgwP5V8s8IUF0JdNGUJrBgaD3o
7vkS2LjvJ2ZhQc3F1KEAl7BKoXGU5kPjoVKdvJnO5Hx8//SFCDYHGwF92sEG2RpgoPrPaEyQUAaR
S0FvtxpWIv7S759t/Dxlyq3LAbcelv8tLPIBZ8uV/ubSRJD/jSlsHFCr1AXapyLzrck8oh5+3wOG
aNn5ExAtgSMjcAz4vz8bq9lB2TlM4OalD4ceiCWHC79HuwSwT1Tv1yheS4M1q36oUaeQuqvGA9Up
Mvw0hYkp7jjf//6rPH7E4LnG+cgK0tsxdPmlZfVhNI2238qmDUQCXtcUt23Qit4Oov/j7Dp6G+e1
6C8SQEkURW3lEttKmySTSWYjTKWoXqj669/xt8rwmRaQbQJQZrmX5Z4ypeX30s7gosxxS4H1Q2cl
9yXMJQ9FOXg57k+i/aammB7juIIGCjTe33pvLH9bOV8DGhtGQlekY9bIid/ZebQEBOJf1bSz8kCt
HBEM6cLT1iTBOyfUT+FAFIjpIFDJqAorbJMEeg32sarzlc8YTiK6Dt2QQDmhnEkfFYm9Z155g6fV
zdSLe56kJ0qGV+JBHeL65JrGS1ucMDxSBK86adR5b40bzVCmu96wYdfxtCUJ+r/LZ//8SDukR3CT
v05OcIAzyO/rzZt+t7bvLAQc23SSqBVLCggcf3FI9/d60//V1i9cnnT9OO75HS9mxk/OuW4lmimF
MwHWb2nJ7oC3HXmoY6sPpwLvm7Sc412dTWse8IbEqmtmErfgAxDgeLgdz9WMRDrhkvWPqQ3jlyJd
Vg46phV2/vvHg44NwLH0ijqq8PZQTqAPO8OxKK0dnBIOJS9OclrBL5iWgXbURWUjtiWMoyD57m3d
9Kmhyz5Pnq/PlKnx8yB+6Aag6EvhphzxmGX9JoZPcdjT9mmGW9P1D1xaZdy2ddsNVRFZLijeoajH
/d8pyB1Ped6scetNrWv7UF1YDGLfaorwfvLm+sXOjtOVF4xLI3P+4VpYV3ivdCHoYUdzETy4g3wU
/vzIBnG4Pi6m5rXgLlCmLcq5baO6w0ta9p2CUhAkj9cbvxQC59+uhbYCZThry9aN4vI+7d5rWJ8S
/1cqf32qeT3CgKZYOsBSVeRTZYXz3N7A1GuCu6oF+njAflz/imFudXMMmByM7rwAKj3G/j7P+V7S
NR0Aw/joSrIuy0DHX7AoY7dxtooPzq4J3HHjBRk/5LSt99e7cGm3wzzoIrKtC9PQcQnsqKqSG5H1
uPvQOg95B9r8kuGh3W7WuNemLp3X2YdAbh07s2lGASx3C/dPloxQNqihXRD0ObmhQ9ptr3fJNCvn
v3/4TlUG1BdSgQtG1R2L68PCndfrTRtCQt+0K7fhVusj4lK3rw6ZvXjHGjWcuyAeg5VsZBolPahb
oHTsZcaa4mRv0WUK8Rj5C9i2F5h3s5V92zREWmhPHTDbUxGQKG5ncu/lhB4EgEKfmwB9aw1gnTH0
aQlgKtyecKfLup10xZpguuG364KsoxprnDz7Pgq84NRQ77ZP1iRSDcGg67FWeZMCXgXS1OSANee3
B1HCUbp39iM2NNibX19EhhnWhViB/g+w/edtxO30D8ktFESq6csUB26oZGWtTLFhqVIt2kBoiku/
zLCOYGRuC1QjB3uZth4wkisr9dL5AqmDanHm5i5kOmKYgqICCFjXYxM/O7l7TGuoHtY+IFPWCqvd
NGDaFgqjBrmgskwiV73B1wuoqPvFe/dEcLw+IaaOaCGXoGIJYq1HIFvkQLgytZptr+yDJ/gtrBlh
ABAM44YvnzMXsf+zKviQn1JlVTkbgxYGpOktBcjHL8WX6z0xTbq2q+LuOc4NbpyRmqBu3t/TKdnm
0/unGtdVWL1y7GzAmexIjLcWlduAFKHvNyuryfDTdSnWko+TK0vPjhZ/OagKFryOm6C2/zllRluX
YYXvX4FE4cDCVjkbZ26eVZbc9BAHuj44hqyka64C8pfOpOpVpOLmvfecp6GCLvH1tg1pSddVFQC8
AuIaNFENqGcdvINyevCT57KbNxbK7Nc/Yhp/LZoZZQkgqjgxzZb/UmbMDgEFe1ZYqCsJyTRCWhQD
U0Z6WMLOkeyLBzcobura+9w57D9zgA8RVaR8zgvRggqsitcpTm+dJF95PDT9am2nJOkMp1cP23GO
cjiBng5r12orhrSma6DWeAKo/W5WkZTnV7VRTu6RLvl4aKBEtuM0C1Y2HMPU6oqnHFiDIMXyjApW
lps+6YBTthnMKQeyZjRq+oR212TeMvFliJsog6uKtCGJsAFMcnt9aRp0BiF+9e+JDpT7Jp1ccOOL
FhR2q9zyLgeI2eu/gQl2mFP617Xqja+Gna2Wnz7SqqfE0yc/fp6+D4sL9RRgJbmF3acGTKKMIWIW
NjFBcvLh2wLEN4h3jYMZCwjsykMGGtZ2Ahcbfsvl8Bh4cfd6/ZcYlqKukhpPIpDpDAmCuFIhSHK3
EOVZucCbmj7//UMfB7cmPccBPRqZO0AmsCaPYK+v+VqaWtciH2+WwPL0tYqo/+YNr8785/qAmBad
tm/XdIbUTY12GUyquU0OExhp+N27680bjgU6hUtklHXxjGPfzN4cvMw04L6XIt0TB5yqINv03c31
D5n6oe3adcrGumgmEs0Of+wLl4KUCrC7O1VrRnOGVKPztuzMCfLELRRULRnfWC2p963o062Xj/Cl
6VrxuUyjC5pye0gEGyELlnL3+wTLdjx1vSb5yio19UJLA9A1x+baY4/tYgCfYy+2nivmwtXGl+lN
YAvxua1QlzUF/MyDKRkCzU2XluBQ3ltAjQP44y0ZWTmpGfb0/0qhHyKOAD+BSwXWbm6fwVn5SfVf
3W6GRsSvKvjkRUwXM/UX1Z31/RROmvMcpiR7D1Sw9ghv6oEW1UFW0LztOzeic/aD1OkJ6NGjA8KN
EP4emKWVg5UhOHQt0wEu3zSJAyeCA8BftlQt3KrmO6sERep69BmcRGxdtbTIweNYutyNhrTp/1AK
wmZQZtkuju34pmnc7lg01N8GwopfYqhDo56Xkx/Q5fRfsTUUURAE7v76bzFkSp0IxjJagdM9u5Ao
aL8q6IWFi7+mt2YYSJ0DFiQti71hcKPMAt5feu37UsGXg7XV4VM/XmeBBazK3U6M+PEgAYTJMnyb
ifp7vW3DYtMVSr0MgH+X1F7UO+91zXa1wEMzORbecsqL1+vfMA3QOe18CElvYKQsisGJLPGUAa8B
hnPYuyuDc25ELzfgsqwD80kDJTbbU1jGjD+A9P0kyuAHC8jLwtKVMTL9fm0TtyrFSeXFblTF0FCj
TiEfYMrShnEyLitZy9QLLeYTBntqFE0oPIjnsIWqzlxDtKCeNqsQCVMntD2dBzTpaWzTiNaNvXWc
2rnr81jsPEtOn9ukdGp/ImavE5AOihoRI8hBeh39DVOfbF3bzAMwlXguC2DUa9JEVZ4uIkzzZXjx
KpZ9yrrbBkPs36UqGyijJAGnkVPeT90LUe8sWKkaXU5BRKf2L0C14vUx6SLfy8rNbHPrBBRbufLU
cjmOic7ql560GtojmyOR30ox/KlI9wqUwVvdeb8re9ldD+XL65To5BF4gXet7eJCOLLyQHH2DOE/
Dk2l3t0I8NL2n/vKeQ1/SBg8s3zpBO0ciSp9FlP6NM/DvdspsOLTldVk6ogW0ziID17HCpxB1RPB
GbSeHgh7lcOf6z0wTYcWz5yCyplWjR1h42l3s180cUjAKINOVvFuMWl/69w+/Xr9Y+dh+f8USHQu
ifTB9CMugqJjQBLPdVEfuil+aYq8WymImdaudlkXxM3gvofnr3z0AIbzoVWpVhbuObIu/XgtrEtg
4FqRucDvQqk7BN0EzlaNc1eW5S1eub97GMYwgEhi2HNgyq8PmGF2dOxwuSgSswHaYuhK8oUHbLoB
xMdOjkD8q+9lnBbW1l6yNRLc5fsO0eHEXpdPjqLzAs+AQf7wnDrYg7dI9vZkW/EGwElns6RejJP3
1LG1m4lhUeiCkxBEtWwunCECKz0us11eHL1+LUBNjZ+j6kOAgk+hMsuNce0RxAZ0aRpDK0leajWv
vEybPnD++8cPdEDGBy2YUf3Q3YE//rPh+b63rHZlBRgWtA4hxtuxgEuOD+fhkXypBMQ8UmH3N9eX
l+nHa8Hvo7oLB+cxONnWD1AZlva161bSlqlpbReHRZ5s52GxTrS4H8FmYiAKVGzlEGJqXItyiNGd
TdTm+AQWajXXm6R76tpsc31QTCOuxXnvZAnekKR1Skn9XBQMutZ88Vcad/6Tl7mQRnRaA676ZYyi
CdygBKxLQUYZqr9MFsFTxgTJNgtoP3nop4U6QEnRBYgs/eYO6fKrw1F9YyvXO4IOPW7jnqljiwPG
CX5A3i6Vc/WjCwoH5doldSLI0SzdplQt38adNcabIpfLZmF1AMOcpO/uC1DctihuOT/O28smVukY
5U3cbeas7x+otcR4KShZsCn6KfjelzVcBwKaBlC1tqxiM4CDM4ST7D2+gRz+WxNMXhuWvppeus6H
1HrWFd1GdqqT2ylIrD/MyjxAyaDL/NDGFnAEFQRk5A6sa1CHbAaBvwGQm19pmsYEGTRhr0vqLxtw
Cyfw4Ikf4b7XfKPC6r+PKfPBPclKtnUlVKvaKjn6cemGSRo7p0H1sFljBCKPqutfSN3+zSGAdJck
yFvcTpL5S36mbQMtL+qfCSQ9gfIlTaiKguJTGR8PMDZXX5gU7d6J6/IpnqcF/1Y/OzZ1EEkcIRHd
B+qUkQR5JR3II+eIy3Nt/Rf1mHdTWh2/l4x5e0fa1k5AuHWbeJlzVBCm3NTuVG8GNjUbf3b8/dK5
9GEWdPhLLBQk7vIWmbUcYEIUFqXX7Asg/AFOLkEWDpzyW2u54y61KSoYvTttKgoc40SSYgucvrvh
cSPvnNlJIAA6jVuQ8Lpxl8UJlUde9wM9wLivLjaWJex2Cyhy9p1k8/BUAQDzPlJJph3tPD/f244F
kZy+jPNb3EWX4zIQ1mxnu2LfGhksXegzJz1AhMPd5QzBwbl04V8Dyk4eUmHz7QTi01s5wvIbkmSg
aQKnMuSbvHPtG9Zx906ylD+1k/RtCFXmEOFA3fDQDkHRhsXAcqilMyuoYVVg1aBT5tVyBAg9pzvf
BtS1gWf63k/TDcQn6UFJiHgsSAO4JpDha24t7rj1E6fc514Vfwn6eToGvdfDsDtugQJhebuDTn4J
NYxqOEtygo24aWsVn3iWs79467feA1gDvFZphsBJyspVu85t6yMISO5NJT32OFRV2oAbV1Z36dLY
/i5p0+WNdyUJ/aUdX1HTpdnWbiVtN2PblmpXuXTZqdHy9rhzjIAAedax7Ej+GmcT/8rBOQodewBb
LgZxhzfV/EVUVndoa2hZLOC8Rr3vl7uiJvK1qFCe5FB4fYv7zjr0JQBdPC1e8HhhH+c6gK4BlNWH
742Y8HNIUG7nmpIQs01OZCnSR8ntJb+BZrrHVtKaISHrPASWSndCKmiiAGgFzAWgoX5ANmLJd9eT
sukD579/2GYZp7VkUqlI+P674EMKJeTZC2mzVuUxmDQSnYHgUNBaYCrBT8sDacPkcXydfzhN2NzJ
r9MX67vzxt/GF/VF3cX39Ol6pwxHe52HkDSsoonk/GQ3SxGixBADn5Sd+bAtg1BbmYAvdP1LhuHT
3zOzRnYzoL2QPpQ2TMuhIRIWTv67tNYe4g0HVZ1KF0OvKA1GxzrVATysmILAMNuK5KnuQUKtl5Xr
lqEbui1ETrJaKSjARYViyX6AesRLOg2THebWmgrsxU/gBKwdGJMkXxxf+KAyz8WubE5+L3bJmnL7
xaMFGtdWsQX9EtEh/0SDk92mTrqLHfvX9Rk2NX3++4cA6QOb4WG/BbEEZSkHRoBr5t+mht1/G5aL
K4q0oWVkMxby6b4RX6//4ourH4OhnRCnccB0pjkoJQN7LVqRh15vQY0J5woytmuytaafrx0VPVn4
suL9HFlxvmEydcMRStqfOZyjC9pREaZkpW+ppI066OGEiWX/Behpd314Ll43CdLlv+NeeS7Pe0ss
UWOBbJV59zQD7bwkt2Xv3jddv+2dbl8L9pmrAD53vhJ+WD9DDUF7q0mXqK4h82OHwv0L/OHKOBmC
So/bIIb6FLHpHIF3h1j1N75bhda4Vno2zLG++1i1B1J5xYvIg5JpXeZB6ML4aeW3G5apzn+jM3Jb
2bneyRbQSMrxHvbX615ttbZATe1rgZsSUjoFqLTQ872v/AZw8yjjT6R/vL6MTGOjhe8844FHgqAZ
sQJKLWT2f3uwQrnetumnaxFceJ4L+mFaoUqGDSX1un6XOCMsaHuow0her1yx/yvD/N+VCWtTi+FC
SlBOSFBHHTwso6Ho4SEvRyluqOTlzYgqyW4K5jGyKsfZM7hbPXg2QPShb5F0e72rpmHUIr3vK5wC
EZInZRVPqTPv20q9fKppnfqWg2rSZkylkU2mMrTkuLFEVa6s3osvOoTrzDfaD1MgRz84zaCSVNCT
r+jyKKd3Nj97EEQOh2ZtHRtiXKe95VJNyuOUAu3ZThsVwIaYNPBOrwO1xqQ3rDed65ZD6ZeQ2aGn
wMsgPVOEE582rHtxy6frU2Hqw/nvH5KgZHXSlYDmnc4ydbP4trRya49rWdA0F+e19aF1VpLFbqiq
oAvtVGfvtW6flD6w3DkFrmDqLXfbzL485l3u//5ch7ToH/uE5KVCh2q6gz5yiAeAEIzu7fXWTR3S
4t8DUHmeYkZPVg6TZkKjLBev85TtgYPZgXApwr7r7ZWPmeZGSwKyEVYOtTbvRPMpQPiL+9SXt3YK
NbzrvTF9QAtxwGL7PPDRmzjOIfSX35KuPdXQWL/ePMUsX0hiOh8BuncghTpZfIJU3S4P+D5wssP1
pg2/XCchjGwZ7RHyFVGj3JD686afnwNv7Q3a1Pr5yP9h2XLI6aQ9ZPBOAW5zDuRq0vJMDPgMooNw
nX3gq0XVqL/TU1Pc5M5TH/xx+lOXrv14Q8rQeYIzHkR8L8CPd9Jj0cFoohnDs5cOWXMrMI3Oebo/
jM5kq5bR0YcrKelvGGOvc4pzDWpaK1UH07LRIrhK8DREKmJjc4Pzz+hTvA4ka2dM04/XAhiPGHE8
k9qP/ASuIosbhw00KYtm9YRwUT2MY3q1qJ0tIOcAPIJKyCTajT8u070Lv5FNhSrjpoMUfdhxFgC+
RadtszgCRgktf8jzfrr1/QK276pLd3C9ydb40oYFoYOAZ9xiJkFHGlVz5cFiJfk1AeqWDv49yfo1
tqXpI+e/f1gUbZEXZQlxhqgBBZyJh2l+kgUPnfLtcwGvpSoBoK6Q2AAjuHhu4uQ3DFa2PvnksU4n
b/hJC61jgeq4kCwsOHybJrWpJxqeUSPXO2BY1TqDg1PYfQoR0Eh5ywaalmO9tk0Yhl4ncHgLS7K2
wY9nbFvQ9yb72Y4/qzXmial1bWKnqhoKiLoD4MJ+0vZrBZLI0jxl3meql4TrjI2yKzkkFWIW8Rli
YXYx1BCBXiPzmX67lqm8sutU4pxHZgSqBe7sKeSg+I/GG1ZSlSGbUC1VIZiBLXJTHANYscmoC+vB
e2haryyZiy9MGBs9VzmotLnN7EA+qXtoaP2zyFUWqgDeEoS5UB/s1cqWZDjW6OwMwPKY1TqtF0Fp
NUR9OnTbF8g9h4NTbCh8mFC6vh4FpgHTwhietQ0M0hiL4MB2aEbC9yjDbGm/FLvrHzCEmc7XwHt2
OjUJekKgf6ba50SuJCDDZOhUjXrORYISAIM1ZtIdg6qBS8dczLsFErWQ7odkcSxhOnu9F4b50MkP
WRcvMKSpwJaCIfE+Ztn4Dslh+GrVDUw9/dSR4SB4dkiWJHi8/snL/fP1ujux4dEAQgGITfnB7uGW
RSFq2f4siv45qw/Xv3F5cny92C7geWOr2m6iVkkC06z4Dr5caxxCw9JytWDvnR7+k2Tyo9pSYVex
QxxAzdxbOytf5M5jX3e1WOeZ22aj5VMUGhGEeRW25Kb2RThCsntxrFDQhyBtQwcayddHy3SS0Bke
qctoTBPlR46EKJ3/Uy4/z5axU3NH0le3+0X4Yym/keYB/s9h5z0pXHZXPm3InK52iMnLKXNivJVH
NbTIYULyyqAiCNVogMFncQCVNWSWOkJt5KYv1R/QIMZtMrAXkoijtL1937Y7u/HXULemqdWyBlVn
j1EKxA4kEWQ40xLWENXRL6uV9Hd5XXKdKzKQSU59VnpRYoMdqtyDmJuv10fS1PQ5wj+ci0A3VV4S
+yxCVXaTTmkISc6VXGqYI50gAt38KYHoGYA/sK9IuQTE/dYbMqgq5Ctf+I/IdeEG52ibv5KFW3tI
dVFK3ekuabvsRi0etC1VHOBlLYs3c91CLR71gypsWrs6WBSHPzZAldIe2bRFwT/fZtRpk02edvPB
VVCiH7p5/BssntwufiB3OSRin0tQGV6XBCVnZlu1uzl7Fr+18IKKnEkm71Aj975Iuy/gZtg4463X
x2wvRm7dC9u3dl4by7sawIWXOGVwJJxKjvL652ZQi/ugkKjupWAsWUHzkiwSEin0z/WmL3N8CNcN
eRT18VzQQ60ir5rhd1xSCzLzsjqg+t/9EtgC7qc594BIlBXKc3AiHkK8N8WPCwR6b8auT9bWkiHC
dJoNyrAdKoEVVn9XTSHcG19Rb3rmtrv2YG36gJadc1BtgDHnXpRa+UYAPFuWy0ZZT9cH8vLmxXXW
ivIgbwB9vjqyS8sFEqOmTthXZ6jM4KE+Ttt8B2HTZA3SYvqclo+sAlhHG6q+UQxniT3eR49dmSIx
M5hx8OSejs3K6dhQEdEpLGJWwRh0tRNlPZScQtH2DYjrmbNty7qDtlbnNVtCW7Xxq2FiG6gwJ2tb
wOXs4gfaDhC3KasWAN8imnQDwALOwQFkIrTn6tfUrWnDmT6iDWQOGKY1ZoCsZvG3PpuAGf4C/5Gw
c35dXxeGVadTc5bMh4OtT/BO7tNXaTlAZJUQ8a5D2/L8lfxg+sZ5kXzI8BYMEPIuzepoTuZXKcYB
lp0JrK8SsSbcbthD9FJ2g+22ySYKjL7r3ede/VtBMnjl11+eAa5TcmIvaEgmizFquupXAVwRXPSg
r1XNzttI6i/Xp8HUAS34YfmJWpufDFHgiAfAtvYLxHmuN22KEC072/0CqJfL5qgvxb6XEBZi/m0y
T5te4hUFfoc26p8uWxsu02Q7/072Ug3xmfXsRm1Z3UK0+VGV9KeI87WTjmk6tKhL6pyUStRQiIEu
crggbWabqaiCHT/vs/nS0jUvuMtXDF/HoJZ5mRRtu7CoLOYe1svxnRLJfRAMO+kJBsx18h0MvZ/X
Z+lyt2Br+O+w+fCUcUhLyshnR7d74dTaESvGu3y+/dwHtCAcpw4q7R5u+nVdA/ZT3JTD1wDCT36z
ctO/3AMcRv7tQcFY3nnF2ctiuQcEis6wNenZwY7dlR4YYkRnKoEbBx+kXDYRi78x/7GCn+31obk8
0bi5/PvLQdCHnAOtnGiuRkhoWz89y1rCeOS3Kut/uUv9HUDFlXk2dUKbBpSraMf6hELQfbmjDa7g
9tQdrvfDMXXkPDUfEu2cLrWTJhKPdAtcKxpn4o+um/HHVPHp65gs3jbol/avAMV+K89Ww2pq+lBl
EBtB8YT5EFuyqL31lS92Yz6IfeUW9d4BTRTk3wJvfn5fHiyIGwFkSvkXB6bVJ+aP43ZSDb/xvcba
d6Lr74rK77bTwJyVCbp8moAM4b/9KpulJlnujRGXeA5G+GXNoxuo/p2zcryf6hjVJVUWN9eH8XIG
gzfDv1+zLdoWtpVAVyEQhxzWkmfFCVzbPtf6eWF8nKMCarJQtMBWNRZfvCY+SRHcZUX7/rnmtWxf
Z4CaM1uh7IMHvboutmJ4K9Sa8YdpaJx/f3wRDMUomAC1pemy0IurB1hA//LjrljZrC5/wPlvZX8Y
HVeBBZRwQSJ7ypbvY9MCbpIEEBgNpsF6uz5El1eTo98KZ1SgS85d55TjQP91hnDTQyb94mQ7ItnE
VctuYpHkT9c/ZuqQtnQTP3aTxidLNEHbqu43iYfbHV/TtLqccx39UtK23MfLY+me2OIWYcK6s8kU
UIKCzG/nOu9K5jV9RluznSttvxl6G16N7jHI+4h6BCW/PtvV4IuvBPnlzOg42sqVgUPLqlTBKVHT
SUn5GEB2//okmH6/tmz9Ku1jOVtL1MnyWVjzIbBHsLbrlwTGWys/3zTR2rkENQbpCxhTRYrYUGCF
u1w8Jj+d2H293gdT+9r2moBVnYqcBaeyr9ShkNN869e83FplPz5e/4RhBvS71Hy2cWWxTU6p8DKY
X4+/GspXHpAMP1+/ZwyxH9seDxzQwbscrhIy/1o1uDsDo9Wu/HzTJ7SttRF5Lvqmg2fTVCWnoW/A
6vMyPJ/Pa9cMQ+bQrxljbFlZUBACPKV4jwFmCOGK/hvHxF1ZLd/kRD+XBfUrR4cw60q37SJ4hDzC
8xoWF259ytWwhssxoKccXQKAZFmFF6kZetQZfKynG4arZcKsDZ+DXQlMZwsZzRY+4EDX3DlEroG2
zov1/1/LHN38dWGZhONI5pwwKQ9QD7e/ThNINTV4hV+Fiwunskjwx8+m8VvH7FND7HRlSE1rW0sB
La7vMnNcsAzPJkP++zStBb6pZS3wYRiRxNZAm7NmuAilTF/4tFbfunygc/QzNfFwp+VSwXNqaW+n
Od2NWcRqYCFIviPzs1t9vR75hoWtH61nL7NE40nnJDp40Kf98AJX2CUUfvu3TouHgq5pVhkysX7U
Xqp4ObME49NQik1WfOthjloH6abp68/lYV0SgHIOckdvq2jJhglJTObHfozxCLQs3We0J4iju/ah
Yat1l5jBnD1V93Zhw0Jlmum2rNd0Sg2pTJcFABcdhqdOT09QNAphQbgjwtvYpbMSDKbmz0v54ykL
tCcFt686qtN6w7L0VA9+2AZk5R5ial7byX3mB8WUe+xEeL9zOcnCScyvbrqqW2MIC6IFczOMULST
qLDnqf+ljssjXrgnKAs60DAGMq+k8nZyyMpsm5asFt95B1qQX55leMaObokTJ2HuNAvoWN1O8E9J
fGBNadv7Ar+qouCsikSQfR3q+DYLxIpW2eXpsHVVgNqqeMxbF2jfpIVJE50iB4oWYZJ5a9eCyynQ
1sUBCrCSaA3EGUTi+qPnjjcdXLyvZybTj9c29XhJ4CA9I2+3nRcG1haS8SFdfl9v/HLas/V7JbgG
bUXOegzxYPfbMo/fEjd7cjMA0asBXm4ZL1ZufaYROnfvQ8SRHKJN2MhJJMBkhm/VPvPV8/VOmEZI
C+YhK7KmzToSkcHZuD6OzvCHJTfXGzeNkBbKVVeJPDtXPUa4wNniOx+am4Q/cyYAHbBXjuemj2jh
7Pu144wAUp94Qh97WYMbjAJd77N+iwefM1VyrcZyOZZt/cm+HfMzyw2X7tQfdqNTVXBV5GSznAl1
NJ2+Xx8001e0WO6XhrT2goCj8yG1g3AEHxYmCtBwT3ef+oIORaC4RZYeuJ4nywNITVhOu/XAFLtJ
0rS7CeYk/VQmt3U4Qh+UsJ3z2uCkAv7dK5qvlWXd+dJeSa2GqNBfWH3StjWMKZsoqaBhAe8431u5
bphaPk/Nh3iDgjhMXZTVRi4EAmHjN9hwQBTtSusG3IH9f5ytoWuHyYf/aVXXj7Xnyz3UXTish4vp
mDdFd34vmpvHzMUTe0/yGHbHIthLVQBureB/HKYQ9bpJ6+mT60HLAUVOzwIzIHQU2SxgGgrVvruR
F+pky96FD2war5yuDEtbtxfL7MSReFzAS4AgxdaePfi++7ba4fKe3LGUlit55/IOb+s8MLsqFog4
leiQS7YFpDXSqQS5OQN9IwrK/L7CHeV6KJlWira90wUb5gA9i6gfv1uZc4Bx4icnRUsDgcrFiMWA
gwM8zUfwkQO/hzvis5Tz9vpvN6R+nQ6GIxDElgleKl04iMLoh4hqBy9O9wBP9mklBRhmQgfr8hI2
SXQQRVR7v7syD3HJDhsBarwb7zNyi4L1SmcuC64R29PGi6ZuAzYqYARlvMgbS8j8RozT/IdLvhMS
FZ8BBkqoXtX1F9elyWPM+HBTOHw6xCVJD9ni9Cs/xbAm9GIMpPvlmOQxLA78FGiXGKDXemVRGIZT
Z73ZzjJa/XQ+chDvTUzOew93zHCqmjfwo7ZuX+RhMZPPnfx0DlzuemDUY42cMjqfRqusNpaK74S1
VrU0dea8Lj9k2Snp3BgyFfZJjQL4qrSB2mqtfnVeom7yAdir+SaTL9fXuiHz6FRs6lRTB7a/c+rk
kdFiJ+PffgrT+fZTdHWA+bSjjuxlRtT5cafO/C/B0L4mwwhcaf8pJWW0r51yOJ6xfQ7Ixcmvypu2
PBvVv6Iy+8mp1tKYPXldO2YxsDe1c7RsaA5AQ6QIA5EP++sTYAoKLTyliNO0le1yYny5p2l2gAHk
5nrThrnV2W4wze57iGzYpyLz4FkMVG1SH+vkLXZXRsf0gfMC/rBQE67wzOipLppoe6jijIWOaI9i
TN77ol2DQRmOsTrZDUJIglRi6aLY9za5/Q0msqEDpGWc/Fx4uTJUhlnQ6W5ethSosWKVpil5nZ3+
GVf3lVNNgMH4/8c5W/d1811VJLhDkxOv629wHHiiJPY22FPuEQWbpLYBSoXRNFngkXx93g3orv/z
2InzuQ8IkGsna26OczbC0UmEVt9sGX2WgEFVGXmYc2dPGujKCKDhxO/rXzYNoxbsY2E1OJe5GEbl
PC5qfnJXy9T/FSwujaMW6LEAuoov0GWncS1vuDOoUwURrXSnmqm4zZsRApJLEaRQcOl43m5yN22f
7WmZj/bU+gPEQqoAFxNq23vXo4vYzKhOl2EzNb/GBlLmuJYmHnRbPbt9LJpaQa4kG0R6U/dLBnWf
fP6MWhM8tbSUItXo2ep/nF3Hjtw4u30iAsoit0qVOuf2RrDHtgJFiUokxae/p2flW/9UN+CdpzGQ
VBL58Qsn9LFzdIf+wZQLcKVwKFw7SBF9/hEupC/nZj+9E7LeaBwfztCb02LF9BrSbbiqCfkrPyHk
FB9r/Y+N70U1EXOM71zj3dDpxtNjaoJ7236xZ/6djfzHxz6n2SmDaGJA9TrqQZZwQm/8omnpcofu
fbOfenfInL5cXzpCIE8E55w2lQ6bihBW8dClDlm2xpt4cCeM3R1nAUPS7ywKRqZRE7X9PpKh+/b5
274QA8+tgzwWAhrPzXxSDbvBknpwYPQCDM3Rgnj6+S0u7Kpz3p7jMAMYSOseYQy478MYuugIu38X
+c5Ze5SgB0eNBCkw9q7R07ohfrP/u+f++D1/rBIGyQbhzZgPitqM3yA9IW/gYBF95ZN66c2fBZu2
wVSDb+Dwd1V55N2w810XhBuzt0zdf/4LLpw94VnM8UwrqOvNGsiPaxEXvgd8z/LgDSwJ6q9gMhe2
6zkFbLYQFcSIczmBKzdBNymY7zyn9XIBBOkXEeHCAjqngM3BCLshBQUtzyvX/SyMByj0+JWhy6Uf
8PHy/vjMfu1ENCYRQHbLboir1IeMi9+sX6zPS1f/+Pp/XN3UXW19L+Sgv2zQLeFbOWfNyr2bRgn5
RWfpwmc+54JN3A+6cIbWjTvEvCDbsL2EvivXZKQMwjG843UyQhhKfvGbLtzvHF8Agf5ucLiAUviy
PnWx921o2Zhyy76V7nwXVeqfz5fvv+YW/xFG//Wy/+Pl2QUYmy0i3rHX9EF20Zi0rezS0C91EoWl
yda5rOAhON5U6HwlURzuuLvtcEDBjxn+ox5MVndbU9sCJyg05qa4kA4QztMMP4tAqVR4/Vp0Eyd7
SA8MqbLVmgHFMOb16qGrHI5gnvLWfyUjmNghlHO+WNH/ufdd5zzrn0jnwKe8pEdN1ZHQ9qlGm3Fr
0YGsh6+muf+58nCPs4MafCG/dn2PHpv20A5vfffLkq/yzUvXPsv6na2iscH8+KSUPeA4zU1UFhMl
2ecf/sLrOc/8zQgEXBwpKPHo6od0IJ8qF8eHkUb7Nqv4i+b7f3cWXOzy/781fd82SxhLwJZcuBuU
ZijiYXp2h+HVXyHq1JnbqNVPvr9NCXHAke/7+q6FqlTSVF/p1f/nTsIjnMUeVpt59KegO8FPo9nV
hK9Z18X97RJKktUsdnfuQr9KrP4zjOJmZ6FojZtxm6BChAElVdegkdj048c9ff7NLl39Y6n8sVdF
VPf9uvpQn3Pf1fzYj7/+7rof9/vjuqutBJmXrjwuQeTdjJFTQcGl0cXnV7+wkKOzQ1ixsh3JNq0n
ypYZ6E6IyybzSsprG4jt8fN7XHozZ6cwiYRf0qAyJ/hjDodFSbUjNpp+/t3Vz7Y5Kadh9Fys4mgN
lzs2q/WgTLX85dXPNvpCtq33eq88IlqKpBHqBiaMdfb5o194+edpOO0gQUlZzE/C0DqzfRkdbOXo
zNLwr6oVCOmf7fGu0aVuiSyPHjyZWRNnFG3WSv7NiApXP9u+YQDMoLNG/GQswLB+D5VNUddxYmX/
A2BbEE2+tAS49K7ONq/mm48JjsEJQXeWRYhINgfw8otYeOnqH3//Y5OZLvA7V3QcfSKZ6m0n4dXd
x1/RVy+E8/8xyeYUbuRuu55M+406NvH4j9WD6Tn7Is29sMHOjTatNCB4TSiOGsPHLGRR91ySGF3p
z5fppcc/27/+tsSArUNCuB37tF3mhI+3HrjewVeb7NLbP9vCo9cwoNjX8ih0++717BBP8VNQV78+
f/5Lr+dsD0u8m2omDHIyk66u1tGBJPzIvih1Lzz7efoPrybmTQ5MHvrROcYR+d50wbEXwAF//vAX
Xv557g9+/cCtgTh0w17j9YTD8sDrk1TV7vPrXziBz0Ugohoqobyq2VF2oCZr0964bpCwxUm9scnJ
QJ4+v8+Fj3Du47n2BvL/MVTB7AbJg3IIvXtn8b4qVS99hY+//7F/R4JxTN/r9YQUIusUwHvyVyT+
pkXgOufWnZDn5l7czgFoVF7iLD8NA5imfuMwhfv83XwE4/9J83GDs0N4qTCQYASxDRLFTaqGmT30
UaNS1fslgf5xtdxBg3peskDYrxS2Ln2Ps02tBsjj8BFi7GO47Vgg7xxZ/l04OheFWKkHV3C4gcFv
NrLpPNEl0etXyJdLz322mYeat4sskdUTTq+3Vb55a/3FaXbh0ucSEONa94EdCT8NI/OuJtKwdKqG
vxpFuM65DkQntXYUmMfHChrOIFymC1gu+ks+3oV9/D9iPQCu8aVe6NGTwz8y+mXEdeNCghvKKEkX
/535mnNu3EnAZpr4iruAs41juH3spd7ZMfoimF4IdufyFa23OgbdMmwE8uihsb1+KKmD86v0F5/4
0g0+Pv0fcQISK707OiHoJdMPAmpxIQNyajW5mYX9yk7lQiw613uoxmqudYgP7SiRa+vsZ+dV6r+i
gmAZne1byHZjWFMRXD0kCRpOdGRwpUo/D0SXdsDZQSzcGZraCpsLTjwj+trzD+Uvvz6/9n/OUfDg
ZxsXjbG267WiR+iFjwlQZyn9gLdC9fig/DKXcXlV+gDg9eNf+k2cqzNo6H47Me0DdObWjG7I3+fQ
zyLaf4HTcS/suXNaTqwlt0AFm1M7ELubLEV10zTjc99a6DQtM08J6+dimZF2hEBYPaPchR0mqz/0
21yWTaGGc2ywze6+9Tudr503gf/rll8lDxe+5zmnByAAUmLkCh2jfvgZR47gSdm69OfnX/TCQj8X
eehAdirLYQA1BUporvnWqDdivzhzL1374+9/bNTGlD4bgAEAdtIFQb5nPyJorw14h3/37GeBoFN+
48sZ6UgMl9ple+HyiS9f4PkvLYuz41wpIzg0BFBz2TWBqU5hVviK02TeZD5+pSJ+6dOexQF4UeoW
w2cktWx95g5wjgP/Ikheev6zKODzZRKVCdiRzORVse2354nYSbbJXa/cteQ5r3WVf/4dLgRk7ywq
wGjBlZ2W4Ga29Z239PupikC6F7eAIn4R1C7c4py/A7nHwVStg5NxLW0yNzX4wwxaWy4MtSC9lH3+
Qy58j3MmD0wgwlqD/wnt76DojNi59qtT8dKlP77TH3sBoMm49tEiOE4rkD5msk0Oxbwfnz/3hY12
Tqph1I1npnBajarK0CA4xiJ6MPavhBpcCFf//2cnflVObgSbpHLr7khN0nJCeTQON85Xd7iwWs/J
M4Pj+VPvw3O6pM2pLVc/a3WQ2QnjeOH3EoTb4CsCkkv/7RX+R6p+brDZWxX60kp76uvJy72mDJ98
NLMP4FLInTd00+9ZVdMb9k/9vG4z3Qm/qWF/EcmxAL2yee3dMMw72KT0CXUm8s30vNkxY+qHcW79
FwWXA/jU6WXfbGV9N0e0uopKsabx1NHT5PfV9RgEIMNrSTNnYPaGi3C788zU7HC89hiXKhAvIjaA
prxAl592rvtrBD8r97wN3izAdmcVk+v7CkuFLVWkQckqVv7kRQpOyQrl2WlrozIJjb/elaRu/umd
Jl6KDweGrA4mfVymOihi4TW/NQuHl3EhftH3zfTK0JC5g3uROc7jEh64X9t7An0wli6OsQetmg9G
9VA5B4A/9S1v7XAaoVn2k5G5Khivq0zEwuyrWNEhsWSeniIWLmsquW55AcNMBUsQtzuZLvIzB0Rk
qEk55r5TpHy1g3F/EBT7MHFZmgfApyuZtFUtUuuHAgOgZkVK0zB4u4I27cMpJ4J4BYxw26R0mgqW
OHra1iN+tS3T0LrOkLW8mXNYpOlkgaYVoH6b8yjCAaJaES3Dq3he3KOKGaZacUif1mBo/TyWQxWl
czNORdPQuMD26vrCaWV8PwTe5sMhwV/6LIBG341bzh4w0OBSJECwqOfIGeyjjkYCrnnpYi1UYzEF
Yi3ace4LOdj2iEGMOgxhUx1N03yAtfs+h/LJkm1mmTJae/DaUYvae9KORwdz5oNHVwwjITh9D2Pw
5Q3V2QpykSO8/RbTCZCLWe+RjETJMoBel2C1snvjzOaB+UGMReOR1x6H2a431Cvgjt5n1dgHu83U
YUqEokmzWfMzpPV0JeB89BIp2l07kxgznCGQGFvi7a0cVJ+qCaMDV/uqqH24eaoINkQMhfv1MPY0
VzQcUqA2xK8YTcu7EWyxDGfNejXhdkVgmjKD5VKf+X6JmmAI1C1s3Vaw8EGfGWc1PLqR0mlcjZv4
EG+z19U80NfKuEMB8eXmThgy3Q6158IO3S/Tnpsx8zeAaQSjLF98d3kJFBRG+lKPee9QAOzXBi/d
WVUe17iKLgOdVvgS19bx3atodnWxBozi021REdRRl/tOD60uGZY3I4ZPSR24XTL5tbdngstvwTTT
JOhkf9U0fYCdOIurcIJggNUQoXJl+aHyWsdvwBHr1HGJc689MWWdcOBUJVXk3xvZefsIyOI9hMfm
nLvK3giFboSBzOkPC3ehHeuCckeot+STHywvrr+9SxgOHcLJurt5m2H7vWxB4jnWXBMKu6DEd+Hv
A0eSbh+XJnijy2rzwZlaFxroAIFViwluJLLntN1GwJDYFkYZiJK/ncjD6H6e2E+PtVFSVZCzC9gH
oFs0TL109fJSWtokcVAVYbjwfbgNDqyriA5f2kpXPy2vhrTpO7MduyiajwC7kTQgLuCYE7ePUFWI
ZMqYLgst/O7OC1r5wFf+k0SeKpw6Hh7GYRXHxcb+q+aR06SdWjHXrLsB7gPMv4nDDhpO/ujksHCq
3n3864h0I0aoa8Hs2noqwX9zSdKNzM+qYXjXgpMDqOP2ZXCIeKoGNaSx6ep3OD8pP8VYof7OjGeD
/dwqflN5MDmCrh3QqXLqhsfNbbsDo9pNhKu7J2gd912uMajddQYyDV60zd/91SxdCuzDcBOB5nfC
JmO/wqkmIM22bg5PD/xeR0fJLATIW4qHqcF0vmjW3t3rRvuZHzneifoT+t+tKEnSLK1TGAtRbuBn
4mrXiE5OybzwGCCquG7SIJjrXVdG7W0Zi+kEFSa8SLd0c09GEqZZrnvcKtOki/ZHLF9W31ZBSB+t
JfJRr2J7dseB7hyY1F1RakwWgPmFon/BoJmabkwZKVXS+HPzaluQ66OeBTs72yDR86xOyzb0z1ZJ
mtAJT9+VrpfCYEEn1mfhs1/544PYhiWHwOfyo+oJ+goa4uj7bqrvlx62ipM3rLtJQnoCNsnOmk1W
L0norgQkunZ+Ayu4vnPlEgAW3elsjgOVcjCS08pZxTUmtUuh66m+2oRSP0c59DeUzLKA00n3rQMi
5xSvbdCmGLz415D5IAfV+sMeywIrhIbiICqvKzTsBHMxOlEK/4wV+jqI21Ah1UsaakELF3S+50EI
3SRS0vB+5RHd0pZJ8hPyaOv1yEoYLejxw9ErsDeNFtVLB5mHt8bpQDNkkl/XkY52dKF+pk05HlcX
F9B2FIjf0wrR5Wk+1sBfs2TAwfsUEx9GYFEZ3ItpHhMxe93j5lS2TSu1OnPOxrp87alxjwMa1LAY
43znC9G+djrqEJhDuNxt0XzXgU6UMu2Dlh+uCngJK3fz2MjnHtbxBaOSvwRb+8/chyrKVBxvV8GA
bwXZA/WETAJbvnSb5rD5Wh8CeJ4FyejOnKVutcKbJkRotQ8+yqx3+DVEU951TZTWnnywsbzpGvYB
W09Vh7DIfZmALFrSQ1jWvnsbir4cIaE+maJlVf/CwIo5eoJgawEkvPfjcpySeGoAwRSmiarrGV6E
UwpjAKWKGeFx74wUzC824fS1az+UYPY54tERrptBEwumeG3nPg7cC5Le+KgLBJoR/tibRPVhR3Ky
ldG9HVwnR9hyssrV+rdDZ5n7W2fG200NGIiD3JfAoxAT6pBNP6kNR7CDBTfvLnUNjBzd2g9wsrXM
ySYkP28jWeSzy0LBEtC9RbGuak0VVgv8GSKvbFN3C6p3iA3o1Jfu77Fz7OOmegYMQ7nSNZk4GkKp
1iFs5OIplMnYDrSAXQ9kq2ior/2ArDuEQpjGDVQd1ECiFGaGEEIfFIRhUleS6j0kjJ96L3AgbTdq
Ba/SeEhCZGkkE5GPkLjF8aGO43UHny97i1SMPUMp3zmhTw01527VqcRW+AljOJ5s2wiFezUCWa3U
7OZ8jvjOmsYZU9qAppjJBjVAogL4LSbNRMxdWDWqMCOcneAij3nSh0Q7jywvNmhzHlcRcXjs+RW/
jWg9nBqAFJ4CBWPFBO7c5MaH4YfBAKpFuPcX4j2LQcS/VxK23x224viFcNt8bCyS5VZgoO06Y7dX
S+xlcqH9nYl1tyvBEXuaVDTdixYHSGe4n3ljYONEjBGvUB3WlkIu0rFPuhfwMYQpXQeKB/zgo6Oo
4L06Yr89z6NooVPZel7el5u4pZEDtGwfCQ+W5UGEUBR12s9LK8ir19tySvtm8H9XMXxxfTONN4B0
YJDWRDbXcbfCEtJtRQofEFrDznAsfwfjNqdyKsNv6yIgdmCMzvsg9h8X6pkbvgAsmVSbDeAbWMny
5+zEJNzD+x1gjsDTTN8D/rL0KcjSS0Gicd/KMThZCBygaxg08w50GH4iUR/BGcRwp7ANA8DHeJ65
m4FeyyqNUhZGWTaDYiQ8LpnabNpqOHOkvS+QzECloH901qrJ19GOtxaIT+gmWfgJJkIG5l6LxRZR
/9HPIsy2b3BpI/jnBEVCYucJe8DhuTvPSJqGCfn9BJxb0mnjQVd/5McJZyzUsccVEa6BWl6UBlE5
PMDaAmaggPU7xYA87dAH0JHBjKY6VPFYnppmRYWjlvIw+h9Yc9YRJzeuB61F05p8DPv+GsJ4zRGv
100NVLELFQoJ/Ivb3kwAru7WGUCr2W3gRR4Hzng1uS7E1Ngi9jWb/OsQGek3HQ1qOtCNTAURzXAP
pJmXz9UaXbUhzgsAHra7uJ6XOwhWrBCOAJ/vJJ1W31IHWlOpmdttDzJ75GCQDRdPEtXjs2OhXxq7
BOZJOHafSbdE14EvP5hFwzDuWsbDAsA8jbMdKUjSA6aRTl7Y7sq+duD1obqdDtj04FRk+GaRZO8H
Ww0nFSnIzCED67KuLbswaTc+DhkfbJ2G0tHvVTjFb6OEySk8SocWgsS67hONjQulKwjbgi0R/8N1
z2foLPI5rUFiT5Hb1Ve0maqciFV/YJNcydLGLvgDn6tnJ7LiyhJR/YK9plM0vBx3nRXuLjCdl/F4
DbLQ4iOh71nfmXaxUHGQVVg0HoF7ZDQ0u2B2wyu2wUcKagVesS1rhaqzc4+VE45N6vlqeK5nPv4w
pA3eBW3C73h+06Ydld6LKeEQS1xC4DfpideJVw54B+gWFOMwrhm43mwf8HB5i6QbHMgo7dPkmIxZ
u+kPgNyyxijrXFMe5lr0D5D8Kt1sFm3To4XkKJZ6pJRZHbVbMdaQPUBO7H481GAHCGn4KtE1k2K/
es2KubnjvTkQpT0Bi6FpUdFquJpiPefLVsY6nZZqwuyVtM370K2U78YPkkrQaImqy5+yWo5T3jR+
mDhgLqF8ZyplceMgcV3FSwclhO9UICPNvY2H8W0jhZgevQaQpPcaY6w6b1EwN6kjRvsCnIB3EkPr
7WOA8RM2Ic73UwXSewVfCTs9RuDF52b1wlwGQjbZwHr3APO9xYPcisBWdkfI+2FU0MOkYV3ewrgN
MriXBocPfRaZ+rofn1rVLlUSgr8QJjEGLs9w/gzrrFpDH82QgblHWMOCXVxbG+1n2FRBoxTlaLGw
8h8PJt13yFUmCG1skZcZUuk4HZvOBFlV7lfUB/0d3Hi1TG0Aud5U+uOoczY0NctKyaFnjJbWr1JL
Xeh1YEhsN9HvWAup9UVLAZXaZX6OS1Hjt3ns4BOrf1QUrLl2gzOywkt88NjmPI1dVGbLEvgIQhH4
sj16P8kqYFiSjFE5H9Sy9Dcbj6AXyXvgTueFvK1CmSNDjnbsYJp7FcOFpEt6uJIUWtM2W8XS7KE+
LHbxGPLrQbnotKCPbmGoGgS7wIfQ6Mbs0SLbTtAAwpSwGuxNh9oo8zUSwKSDOfc+IJvAakRdxIHW
6sW1YCLKo6qbdoRoldRQEoL6e2OuzbrpPRZwnLpWDTkrQ3Etu75CKRCzHfynQKxAJfs+dtCUKd2N
F55w5V2p4wXf17YiR8x+HCqUSh7j+jHmEMv1gzXYB+W6pSVfaNGLgd5OrPQOq1dCB8K1QQlQ6mJy
KeLlSLGFF2TLC/u+hdimyShXeiVJyfb9tK7XlgIBNS6qeWpMb78jfezeWvIBTu1xhGcreIfIT1Rn
btyOQPw3nNDGaNYouhV8ba/IOk9XA6aGOKGXui4sCtP7tZ/XX0zDLT2JYyf+p+nBL0wUKuuMDJDW
TqMyRFQeUSLNMXVzBGIY2XbXpavQ+epbk5FOoMk1jh6MkBuRl06n0PYBjAGDHR6ctHH8TFVMFWFL
IzQZ/eZ57GOgsxHkUaiYoXpzqGjusZuqhGu3uYp5UGWQxg2Qa25r7n2UZQnAZR00hggvMxSboPG5
PraiXKdBpT73oKdkaycHZi4+zpsZj6w1w/UE0P9+7Cd5A7NXfR8Tr9qNoeedpriWV9zn4gcMm1mx
bg7duVCDhxtOa8od+ojxwZjeS3yn0+/u5m+7OCrBLEPcam9WKNyeWtedH6J6Dp9rzt2sq4Rfpyt3
giMSQecgoemTzDH0DqB5F2QT2aIr9NUhYNVtYUpRAeHAd9Y9vIQ0ZHlbSCf3FUZ7OCkkOJySRD+Z
aXFylr3AweYNk/fkLKNL91qUdC+koTlkJxXLocUCg9ypoi16IDEf6EdVtyg4LfcM8GRjrrBdlx3t
9HbNRgjCbKG2v+cpqHe2rt0bWgX4YrHnqatptcFDD/b3SdYGk3dOSuSkJdHm1KFG6tMZ8oDf0PkL
fkEHWldopkmFyY0f3hIPE0ui5zhOQhDaWarQz/jmd6p5VNJdwjsuIa2fhW4FxqWM9Po7pl37hL5Y
fG2qOdAZ9Zr+li+xKZrOtre9rSElWcvwTrlejAOTy9/VyvgDHeslgyE3RqAu8Bg5VXTKedBB5UZr
6I6Bl3Lle5LuzeCNxdAJr5DNgFIIXlnog7KRvpZzM+2R5Qx3JQJpToEW2a+zrH52bRCDbaXojS2N
2ZWRPx78fuyfvHWkyCcwcHnzavRLBer2HEbi/n6J+LSTqnGuVuqYfQBExwbNQYyaKY7j3yTwYLvS
bVMkM+C3vbvSULF3wBYVUBdCBZ84QQ2vZSFgDFy1xD3WE3DEMLXudgFe6rWJGFuTuq/BmxokrW4m
wmrY7TZzgYzQex97WaqsmpmPGm4EyKCV9sH6ooMkBWwZRUKw4ne+0zblLpoU/4cihzrSTsQBDHXp
diUtmmLprKOo0CFAs60R9vtgJu4CwxZNO6VC76XURuYWFhA6k+tM0wi7/kGZBeWh7p3v8ALZso/H
SYlFqCnHwElY43l7uG/z61JHKiNuy37yhfx2nEkVIGlsz3IJu4IwWL33avPepzGUt74027fVb9GZ
pWzOZ1A5nwckGXkvKp459ZDhEMuc0WV6TzdNdgb26MFe6cF7icYIrup9tUo4XXMH/dgFZuWJGxl0
5EOMA57jj9ysIlV3RJJA8wFs/UwTBolx+MSmboTSbjMNtEpQa9untV5Ywkno/HCUZQfPut19D+eF
K7Qu+o9BOS1QirH9Co73QTZopnOcY7tBrDR3eyGONao8nQJ8E+zCWgw7Zd0fNi7jh4F0FKcffg2v
0K1bmsH+AL2/ul7QTztxhJYnZ2pIulYiwrFXrjeD6adsxhQwgZwlMoFBZjpCGWR7qtIadmHQYY7l
O+a17TXxEa59U5kU5jYwtxi0m48Lb773nYveAgYa15ILxHkOPBW+YDNs8HyomzlFv7jPFUwgMs06
/wGBoSxsSOC1jhHR9YeDELJe5IGPHqmAUEPitBt4bw+ddsIUpRgqD9POSLHRB/e30ts16xI+Vpj+
Z8g6cKyuW5ND78xA/4XELMX0A3rray2+WQ5ZCw+O9unGOpF6gUVCVGme+6ZxU09+tO9H88rcGLhr
5nBceROvUOqbbzch3SfXhq9qImVeTlX1qhfvt3EIWI6jEhCrpS44oTwIM0zgf8N7Vf9cvAoNOaPh
992xNQdruN7yIEbkSdBwZ05iAwedXhbPBYWz3puFpMST3GCSlbYgG6OQ81uWtBEzee1H8EFZWZyL
GuEyjtGGhlW9PShOzFUFvONDUG3Y/svCH7iqx8IrHXpYkaXkOMb6a2eh5W0zTcN7abTdVdwHw9sB
8DWAzWqmJE7CUUmbCGQlfWKRvBexG0dFvaH1h4ST3xikgSyL4gqIwRJ2DcHks0Jyz8N/Qnw6CgyD
DMZMc4jiAIUhAuhWTpv/Fjba5B0Io1c8gENQZMv1ftJTf1LtwNFkIbCoGRd2A0jEnEOgbso4nFEz
pKvrrlxGHOCqikFRLql9QU4Y3kQth2Gx4XBTXCKTaBtuS0Iq1qeOM24QVNQ/6gr1WzIsXfjswpci
MLSb86nn629G/DX1nG0smtiVN4uHjn0btfI12Or4uNl1y8ORiiya54/lherENLLKGsFpOjmOhug8
zqigb5pvXYT/b/O6oOC14zeJnpb1wLYS5LkSwyeCftJ70wTOviK1KjCSRqFUTbK+KnVYX8F+GRIs
FFSVmC7viEFoFJQDXqGQy1PHWVgoNCv2VRCF96Dn+PghMeYunPgubN43dEh3BlOAj7AtjQGUxPH+
ARrPfSNQtrotUUntBuK5SbmqGNRSDGoaEfsnr0U/GtOjKQMXPMzMhjFnW+u3LpI2Q6aDq6qBFz3h
znHmWh4gThunAr3tXTsznTHVLKkhg8hKQdd97WLVg5o4YpyHPPyBEsl3MGkoT0YPEF1mtj8OHKVk
2Gp2KAOLTHpp+dMQdT8wgulzLbomZ0tQoQ2PjinRjbMzVuGzmpZPCeSnpxusUDdrkYgctk6CvKai
7ViutTm2mNFl24L6VJTtilUcqLup6tUO+QWNsbeDMRsh7N5myKy2RMup3pdTsxxVgGlrf9sDWh4n
1UiXHzNa/+nYawhxrmEfH13qzztTqQYm1v4c3gFF3NRpMw8hAJp6/inR6L8NQYtWjzUarFBVpJ4H
wzyFjenUUhYBd/vv8I4OTpQv7q3XLc1xjiMapXrlmFQ1LSSs0dUmHZ5gwYGNJvDY/R9n57WkONJt
4SdShKSUvRUIKCgo3+4mo9rJe5fS05+Pueqf0xQRfTURNTMCUun22suQp2qM9M7qATQzjrBgsAuD
oJ6K+0mYnZW2nj8uR79YrD5oOYw25bSYazefAAxjdsRRytrZaCRLvJuNlm/g0afrRBHgUnM9/Dx1
iw3LqfHT90SU1Rhqel2IUFFj/0DNUi3Y0+moDwmn2jvCcb7VfVbuyZVXP3paXF3gRKVzdNvIePRj
LpUglcbR7CqL+RynAYX+McFk9uiPVXMcO/7vwKNxZq9L9sh2bdHtPsSJFyH9NPIiFFHZ7UTXcduh
R5XetVqWhkmXxXeqrpdvXTwPapWXbRNOlTG9j7k7fVaxo05TE1kbLXfMLZ0pJ7CMOj02+dieCjEV
BycxrRcjtzTyqYZpCN2CIoLl3m+bsvPv87SYn9TS+6EdzfPWqGIHqURTAFh2cbZZup76nN0JiLY2
uf/nxQkELw7dfLaoZ3EDWMVDP74PmruslGlmOsCYYl34Vim/WV0twnQk5tklznuTOl7/VBj2GFbg
JSt3mKM9AHr5pKvIWA2yMTeR7vsvbhSpVzcp7a1ueOmx/uEZ2vAKAV/hldaZLRKFWtTVaejUMAQp
029lTUCtwQQW+cWe5TmK183uXTNz+bqz3BiGOd9naUb1pg+tfdKdsf5O29tUlBim85WLDmngrZeK
cd2bbh+v0igD6ui0Nr8HErfTe72Psb1iV6SBbE3jU9w0YAaOLRxsPo0sx+JkZOvvRR56YpjmnWep
6ItsbG0ja+wyNiM2Bhgdsm4CozTKbzhQDL/LXMe5U5W2/Eztk62hBBl3ttvE6HnaIpyhBFAPLdZM
09nq1ar2CHMc8iEObYuCiGuoepA+3z6woqQJbEzlj15nLz8TZPkYMoxaOBqo9lZ47qiHbDaXZzLF
4m+eVy7bxVuQ7FqTIhJ9poXJLpEMpwb13WEW8VdvKbOt8u381zB02R6IaXjDxcxe9UIDtukr941A
7elLnWBVQ45K93ti3b3V9PjFttGzfufH3BD6KXMf/CkRx8Jq4b30XfdbV3qG0i2vN1rC94OHkmlo
h8E2wWlyzNe6ZnIFdfqcE9M1FcupzWMKvoRTcD0kkHW2uSbiLnAzl0uZ1HVkoHYxaPThi/rVH7hO
B4OLRWuY+E1ph3as95u4o4GCr0sf9lR9+2FG/RVkqeb/dGOneMl7dB5B3/XN80JoSEcJPtfeqrQG
LTDieN71hu6tqlrljzifUAgXQAA/3CGrsdSZBx0SXdOFMxUEjV5tFBj2t54cALBcH8qHwRGJPSsN
L+g5/gokK3paLCrfZBTzPW7B/tfM8+xXt7HyI5em/jl353zXzFmxxi7fDLxucQF3WnPbe9TTE+/n
kYzSIuRcz/EsE9FTM8vpEYv/o1NXvwjCNk4NYtl1m410wnMj27ZUKgRd4cijKmZpkHZZtrZxDP89
0eS/a2TcPiwcjGs764stcDAp19HkH+Zkocj2HDtEuqsTump34DpO9ZvVlj4ahT9tGmlPj+a0JHdA
Ou6jSfNj1Q5pvG6aCuzAbHsw8kHJkI7RvJsTZAoTRekny3PyB+iUqOGlnTzS5olXDi8oFAPD1oxE
sbUzNIhOlN1925nWE8691m9q62pXF21Pbmo/6VsL0/A2EKY0nybDTDfnHvQIryNDAGtSg9ARdcFt
4dSsDJVgyKsxN1McM1aVk9VHTFOcYIjBdNaIAuWOOZ0eKqeNNg2+TOzJWc5xNg0tV/rSbaUZRnHQ
nUA94rac7WCgLt4TuFDRX+LUHRswcysW6kT7YyBTr0+/6txep9Vo58X3Mit/z7msMVyKnbBKmUEf
0+aukQovOJKZmzW565F6OBdQZwpMOzaQDO5TTWFkP8l/Y6leGh1bhRSE/C7YIgAbFqiXqBEA7fPs
9eNfcYX8d2lw3HYG9abfzIek9vU40Aqvgj1ler/jDMfrjz/jCnvx0tt4XqB+YRs6HsaMauiJHffj
516TL19aGlNSZIanPG3fpD2GNRllaBqvzg3SJK/XadLsFRE+rjluBUQxI3buWgh12q1ommu/6zwz
/mBl+lG3sLnZsJ+Lt9Z9qWFyf/zDrr2U89//eHBBPueUIc45WDkdkyYYtJ8OJP+PH35l3uoXfEww
sqxnI0VNPCNXM9qVhhd8a75M7g3y87Vvf0F+rjUOhilKosM4Z5SUu2SsgS+9f/z65v+OzWDQ3Cad
JT8sdPqsyJRrqtKN7dAb1/XylqfKtUG6WNyzbyy1HsXRAaIjd52TLuqdxGg3sZcb28e1yXNBe478
1hp4qdMhM+tVZP0so3b98Qv+65O5xF1Y+4C7xkY/khehp8W2Elmoq/bt40f/VabGo89//2NiVmYP
DYrsAKqh5gT78FcXWXbQqoJS2Gx9DJnGz9oS3VoHf30LfNwF7dmoO/p4cukPjvHVjh5Nw1t16XPV
ajd44ddG6mIBk0dp+JrTWgc6HP0xair/YDRe8v3jwbr29ItVPLQ4H9myQUozpvtsIKgdQOvfHn3+
yD/eg4KKltDN8snq8GSQ1qFWurfS+/66fBn0i+U7U+KqRUCWrzxIJoaYdh3dnhC3k8ePv/y1D7hY
waQ1AOrREyd3rT6JhEIBVeivRLe+fvz8v8qM+AEXa7f1S1vJDlchOc/xepKVeIj085XC8QyxdfN6
eBroIzxVS+0dl2oq+3/ZmvjgiyXtREY3Lg6KEm8ekIma2mni4rHKpnMdbLU3w33Pz/t/DHQdBtX/
vv0Oq6HO8hFLQ3DdxpBRzLx5gFDHnVJ9V0SCGpb9Iqth1xhLsv54UP+z+Pzbh14s/Ujgsq+JvDz4
rhInzfC5ScLrW9ZA/8AyXlSHMcyXTa4NdjAafrK2TTfedD0Wu5NpaatOI9k1bdUEjUamm7FOhgfI
jPaWTrdFdFxHCqWMQZACzRX1b8D7NLBTwl12cd+pGALRvBzNvk4/i5ygF+xc21OyeOpoLCp77BIp
tlZvdPed16uXpEuoKto+twBOyiHsEyZxyNctXpNhMMlOmjwP5KAuuRhUNKbvdTedn0j79Fe2r6KN
VI6z9aXnpgHtObhHXpskn6Ro3qBfa9siM8SPAnRtR78z39ZtO9wNlntmGnuErqPQOIzSWdZEecyr
OUvN0+wPeZhqndgWUSTCbLFS6EEL7XVfs+mqTr06zhK+ddydb5F57jymjjVuqsamVFJe71K7zVm1
zZSbblx7FvcQTvVbh8aVRXlpvzqC1Zm0Yrw9rPwzPGjI4c7pbxjmXdkJL+1WCzFCEUBdvHe5pCPm
jAiv+nhaXlnr7sUea8+2tqSp5e2Nun2sZTesbam9LmPUrXRusk1fhb2V3hmQuT/+wGs/5WLntbM0
0TvB1czFEWGjCgTnyD3MG5eCK2/h0vfbIx+SlpDm7wUNas+LQ8d+Zhe+MVhXvrt3cdyNejR6zbSw
PwE235FOXL40o+XsPh6Za9/94lW0w5x7rc2Z5I1DMNPqrYDFfXDGf3v8xcBrWl27emUsB3i/j8ui
oDPrfTCbztO/Pf/i2BuNSND05+sbc7kqpVzn1SlJ3fW/Pd383y1bJ1xnTAdWgKQRbuy6xKU5dctG
z/gvqP5vm/PFkSezRU9zs5L7pW7IQynE8DCN88ann39wy2JcLa3lwPnRxLr3rR9JURffp4L/Xhty
ivZpFm9WG4u1is/Yno/IMoTvF23KBMO2Dg7QWz7QttW1vL2niQbrsyQj6ckXkGob8r0e6AZ2WwLn
ja00+not9Hi+i/QYeiLWuLDQOANf9Uh6Gwox9dTq/XtsFMkAfWmcHnM84jdeNeRffSeZ9mDDEvS9
sl6Uz/5Web7Y0Niinodm/+CyUUWrrlf5wcIAG/Kc7nLEDmWQiTEOpJUt20Hrh4NcDFj3WjSHfWpo
e2eEmABs6gMHK+sdCG98J5Wz3Jemqn47SV9BhOidL3FiOG+d1k8PSu+Xk1NEy7kBYGfg5fmy8U0j
fzPauj9NswZW4RYDIiFDEdjjii+jb1QnjZSdZg1fNr2f/cTeD0lnAcckxrsk7vcrKdxLuZatbqys
xSy3+G/Zzy4tz71mWuo0So19cs6/F4sDI3/2TG03EDKxc7pRfWoczbvXfdugW5ZBLTUN+C0ssgQY
z4IpXttpmKVzjsRlhsxX6ypI4Gi9nvVth35oDCjsNAQDpRHFFCcm8gtHAbMMsvyJXEB7EalRHzoz
sb5pdt98N2KpNng2jfcJJnqBjZ763ko7iEJIn+6QrQD1GdCY2th4S6Rmw1zwrPg+J5x8BdLbBGJo
sletdtJVn3c3I8H/XvnrvnuxWlFcFa3RGVyAbWVj1jn0b7DU4tcFCyv4aW1p7XRa2Q/JQvlslU2/
RnoEHIfM5JhJS4VguMuN0+3axndx7ZNjb+HNNvn7Trsf5+Gk+9p9ZYw3do4rNdCllf04ztwofd3f
O8M7soTVHMEDdk7FdHP3OO9Bf9k8Lk3dcwfOOmCPt1eT2jvUFkFR0MxqxW+kSmOwmKoLoKWlgej6
F930Pys/7VeJ+0/OLbp+GZ0ATX2MSj1q90OF5k92Ej6ad+ar37ow/30I9cvMhDnvu7bHqWo/lUto
+Z+MtlqJ6GHxP/3L5q57F7tvvFQDYRqi3Y/JfUH+Y5H+sOjRfPzwvx/auncxuwrlGs0wlS2JFUV5
6jXoxmkMYeTjp/+9oNcvZxe31SVDRz7uFbTOyPySGNoq8oygdzeW3ESLdQOqu/IrLueY79HXKBS5
lRVEiRX32u6QYpmw+fhXXHv6BU4QO20rBgw40Q6M3QPUEmtPK6y+MUZXps/l7VUf4V+bCuWlp2tb
Q2tp9jcNksWlWcGKvLUM/76L6Jc32W6exzhf5pqMSbGrbGIG4dPkbGXqx8eD9Persu6eB+8PzMBx
LccR8Jr2lUmtRo4a5LtSuHlYEmP6Pa1pR3pN/b2dqNpEHd+0pbk2xS62akFqIv21iI58hWAgzYcf
fl/D5l0IjLedOF7TNYIroHn9v62YS2fRSXoGVGjUx75uyCCqvD6siTS6gW5em2sXi93iPpDn45zu
R4Gvjh831V1dx96NS/S1p1+s9nHk8ODkLvaVmyAC0Izmwfat4sZJ9V/X4P9v9XRB/ncOWF4/utGY
uneiVT8h6aoA09hHSN3PBvchKKLNneynI5ywn6lm3fJH/qs+X/9/LqOT0+aaj1BkL22cnpGadADO
4sFc1A6y/D/VB//PR3R24h6SsZ1yTor4QaUJkIGfoLGMPQzHP15CV9bopX1oVDfGpDs4hcfJm5Ib
qsvAb27FZV57+Pnvf6zPCn3kLIVWH5QZLVvyyvt1lFjlsXWyW3HhV2aXc7EFZGU1jHYHGQKU89hF
zh0XqxtBEuZ/8PLf5tblOkemvtDJJIfXblstkG0hHoRExxuMRT48ulXUrup0cVaL6VTbyEIZBbes
b4FHInzNHBIKgxYt47ZIevOrpzdiOM5LPdfBoLdtszN1p3ieJiTLq9lMi5/gJFUbOOhiTsLMHK5c
Zy2zLNoWA46cwgSJ8UCbXuhHclfc1YLrzmqWerRSEuaDA4WSlJTYtB66wpk35ZJ2j7oc0sNYkOua
2427F0ZWr1JAw7xp7aeCFJFVMZgK/oDtb+ZJcB4nwnjt25TmwzLrG2nZtLGxC4hfz3Hzx46I2lMn
MVIWRuG8TChuVoZfvvv4tny3OyQenU5PHqskfbs4mvETaYz2WY21eMfgPt0kWmZNG83W4hAehfds
mK1dnUo7UzToazWcucfGCXdgVOuDr4xV32uwFrIknU0cC7z83o4wQFpFlT3AN4eu+pZEmsHtXUNI
sPiReWw4EtbszB3Akg/TLHPyTBAqKOt9BD08rNqqOtlx2qLY9K29DdT1IGfouxIKbihnBApTPdvH
UXn+E61/5w79bXHoM+iacojsVzI5XBy4s+xA3SW2M8XLN+qkoliJXHhBnUHtS+0mv0vyqtvIVJY/
inHSw8GnJe96Nk3uuU63o9KbrYuj6E4Mhv/dszRYxbEdhbkByBaiHAUFH5FRCjuJP9uyr74U/JRl
BSnXJ0iIFvehI7khQIHpImxQ5I0LWxorb0kePSc2BYo0VLCpc+ZD2TX2ezT/ZxQKVcnkU8uwsfJO
2+oCRJyePEmIjpRbs8M1zEKbcGdg2BBmzTTft34zHGonik8IN9Mdln5odq2ajMxKtMR4xM30yUNx
A23PVE8RrlFYCzgOIn5TuJs2sRtn7eWluQbojA9ZYWWrCuUtpsvlFFqO7hCGoHubVNjRyrUb2IHt
CGcb+acJjWWQa8fmgNWGzHjQmigKUfHDjdJj9bWDQQjfBqMGBd90Xwtp3KVJNbWrFucWtDjCIU9E
4fXhOKPa2Gg9vqJCl+u6Ed2h7twWjLnyf/lZVp+gdU7xyvR6BB9RNXVIBRR85pWqYXMHJfTZbt0s
UV5jJGLlGxMtdTBHzvIZN3gzlJVuvYz0j0605GGdOnNxyOJimfb4C5Qah0TRh2US63ddZRZQ01JI
UTDZt2YdVy/OnEO/o+m+4lKZbSZtTF8ohXMgWwcVSBw9RyzCgPaICz02MxA9YpamZPTbcRx3JfRR
c9cwl+d1DkUCoq506U4vMKUU5MaiT8u1ag20N8WEFNKZvejOEIP3KxFWpB/qWjkeVD5PbGMdFMr3
52gNtcuzoFaZhkSCqvQg5d38MOYEUw6YL3BkkjJMMhg/7hgPm/PSQsTV+qK9c0SNQDeqq+9z2hQr
NaoE6SLWbpHu4ObaVvEvCfPia6r7y2u8pNWuIFb0l3I6/eh4ufm9AF+6q0gLgb4OoBcPxfKQL7DZ
CQit121i+MckjdNt5HvdZpFLQ1c8RoiFElv1x5gEe6I1OnMnSSLPH7Jc4lrS1DrWEArGCpzfuvlu
wvp37jT+gX4KfpgOqX+kvZ5MZnbs/bmDPbtMyLhg8PbWQeC1PfzbuXvpgDoO6Mo1d2jIhuinQEfV
vkZbBWmsyOPtPx3tlyaobetaadxXzSHDNievexLO5gME5X+rUC69T10Ruf4ovRoMRoqzvnxrjXSF
Pv7uVwqUy/ADW2Q2m7isD57+mjCvILOve5XA2r2V4HTl4nDpf4rgvWvdPGoOLrrS3vePvu3dsNC7
du25QEajc2x8mmItbHdQntSIVWimO7yGsgv/aXgu43rmjogehakG+hO1tRr5fWzEiP3L8EPm7a2Q
iysjdBnZQycf2qUcugOixEfPgss2qxsjdOX6fOkRbgGUapVVkPQ7ruZjC7klXXN1Jqj14/G58tUv
DcL7ItW0pYbGourih2n+tjLn5eMnX3m39kVdbo16qXej1RxKOwmqIV3F2L8Y2q1C78q8t89//+PG
TNAm9obIow5uLp6ybtnZSbGR3fwu6lsR0dfG5vzL/viINkY0OFmyOWg9koJXt/z+8chce+757388
F29A1PMWAZV1szwpX30y+uj540dfG5WLe/g4xQ2cVzIaW/iypnefx8Wdn5/qab4xX6691YsV21eZ
g0CXMeGanHqvhbtV9uPH3/3asFwU17jbxTaC6+bgm7/L5sWUdx8/99qYXJTVFWdUF2lpe5jcFwCB
jW5w5+3l1r6ZcXflm1+agHPAYzgzGc1hoGgPaGmTsZJmN4or5z+07y/FlXUx5u3QTNEA5fSul6O2
MaM8+qTyytsNYko3kxFlYVebCmJuXBkrjIDip7RCIdeaOHuvzplakEbJFDt4jewftTTvNo5VGQ8Y
S7tfCfvO3wX8gWOGcOd1qWMy0COLO9eo4mPRmtMpUUMV2vW8bEVH0OFoYoKQuB32CKKFWhEsZVnH
wTyMxq+50upwSLXfRTLN3+sC2XCfId1e68qbqvWEuTaUb8dDB+aQ7ImOyW7O9yxvcKl38/JuScrp
rm+Ema/qxVCnODZTD/OFtua1YbCxKoRawnJxW0zzRLzxFgvBnkneTdf3mKmkTlmSdC9Gjd6QmNfQ
DhQxqcikc11D+0uFOTiaQtCzuN8Xkav7WSo66g7tSuy0RpxpIyWiNWJCeinOlB1JpFu+ti6VXeL1
+C/WY4ERxNhNw7bXbPGN3hhNh77W1CZPGkoQP0n1QNZ5d3JlJE8xnnMoy430eaFTsTa8Hgq276bx
sWOtnhnYBeoGO2+/TQhfV16fu7s0RrgQ2Q2yOi8ef9hI9DZocQxwM5W/ztw418YS+WgWZ7GnrBY/
DKGlB8yyxJtEFrhusNHMaH2VeFHGTU4dSxbpHBruQhtMkxHGUPW8iufqV0IN/D5PI5W7r1vPBUb8
Ozv2rZWumclXhGCYGrSa+ynG4wdRU5f065xftLaLhHu1O9bEjtIiKDFUQ4A1EEDkRu6LDQGFi05S
77xSRZhJGJqHzqix4veBPLTz+et9acwu9oK4dpI80MZyPFkyLbfokLqgbSeae3QqTzKp0PwT7HRX
z5KaQkkbYJQUWnHga6ZQYxFf6SGatAL/uMqdytCNsllHRZyVBw7Odu/QJnpSmACHi5EteJ3hM4JE
pG/7oPKt7is5PgRQ43p6dtgXyOdNFu8n0s+cB9dvOW4NO/+WLrr/u9dl+mMGsXwABiSv0HTN+s3B
NOjVKHSIyLovl3xjC8+hA4sQdY6Gtg7cQXYn0BEszuzzDFjs8mDWwn8cKkenVwf1ZUzrdEOkvBHa
hImenY3EjDh60jZdOdc7fZTNusRAeS8Kq8woPpVG/SrwSPE0c2MZbbIp21bHz6Nzob5KG2yiaXeu
2/f341mQ5xiqoaqy1daWWG0UfpNs9BZLpogNICznnoI8G8z70sQgQbj6tG1Vm+/aJrPWs90iGEVn
8AXhGeSNqCqNNV55TRzonRqf0jlK6Qgt/dO5rHhkp1r22WzM66ZPEQ4WaqmZuT7KYC/vy8c5k+mz
4072GDAA89YzEr1axZHX3OWDOW2UXLojBqc5QQeF9xpT+28K1uzPiNRHNEzxEKDq1XguTmprBD/1
W+y59re8HK31WKXjsQAgDE23QN+g9VE3rVQjeeWFEs1T4c0QyjOBAigghrTdadiTrtUwa2FP4hL+
OZYXoKkt9jC8l5Xl99pTM3g59HWt9bYIuZd3U59y9OqMvBS59aUtpuI7grs0zNnwtpmPa1MWS/lJ
X1zMrY0Ya5+YnEHABiu/T5BVPWHPM58StImPcZWM60z3nZ0ihnAvdV5vkzrRQ6HHI2Z/PU1bc9Z2
uovsHfGr893TVB8s49K/k2tGZE8i9ChYmsZZRRhf7tyqTkOM/qo3bZFQ+gfRpgQOetG+YLfG8BxI
LDNx5+JXUL2erSTCWuE6l6YifitmuWyWxlZrAdMLUb3eTFwN/yPme5SWILaNjvPjmNfRjs5nuyp6
/9UzhiKo0M6yoetYb1mdvCNgwH/0KqgBweKAXAWll2NnSZQlDLVUPbZIegOK6/nk5052xCNLFWtL
udZmskQL0uLEu1bovJYpsu51NM2vEheG1yHP2f0g+64d30zeLL3Pt7aDk5FLFuLR6PXoCReCZFOU
rd9tO7MqPmsdlNiVzeLba6UFLmFhlCGnQv1AXzOA21kdkuLW3OWNhjC4YgmYRZmt8kI6u7KLk7We
aOOWt4sRkYbvijBgmeM62uOulUvsFDxksUOHiilwiwY14oRj62JO7qd0ZD9JcGoOMc30Ee5aRnNf
4RvxeaodxQ1KemFztulCzhKtqtmrP9eWPoXGQJvdizRnOzld9KWQc3ZvuEO87fHSfK6TAsNCiJq7
STk9Tqg99biLhCwqzW6vA7kfEOgrvo3pzaFjZdZGFv6yyrIIShuIqrFBetavxmTK91OsxApBtdxO
vomjV8Xegl3Td6Nzom+WaFRYmZod8i8likOfTnfjt8yr1lvb7oDElrvUAyR/sNpO19qfMT60Oxxt
7E+cP+ZBljX2asbILrKhw/FqaKoJI6nX5rrEkGlCWhTnj1k/qU1Vpe09KHu5duVo5oB1Tf/O+rC+
pCYkjnwuWNbWWD83U2feyaSAkaGbNku4nde+FPMz7ZMdRLZ8y21pZOY0FvYFufVYzL7zowfnW2Pm
lobYSdQ7AMfxATk4xlhSCiyt4nqrsOxF+mPOm7awtVNca0iNUfefuJgauxGnKVS6qnsgj1E+Jmmq
vSBaa976BF7IgEXVvvfrxzjPQVKhcq05GpKtbpXd+VgfMKxIl41iSu6sztJBhXE4MCTHeosd132O
hcPXNuUAWDvxORLXKP1jPzqEDOvpsFGz1v8cO2A0zvbkMTNM+2FBNrcxwc4/4RBVvCMtMwKokVk4
YySwKeJMPDm6bTy5aVY9OpOZ/pq9npg3D3u0vnOebYzUwjqykm3ltdV9NJvGi8Ak7qcUVf6CjznK
QIgmatOy05z8pHIf+txQgW8ZwzuyLvO3i5/snh+sQr2V9V2cSusZsMDf+ss8v1ndom0dZVo/R7uc
vxY2DnFe38oNrSh8lIzaPELwdn6Uss+O9lgubxFgLCajcTm+pGOUvNdj2f/mmG8gJtF7e0+Trn4a
E8elSz015rOT6S4xGng7iqDLsI9c+RBCcUbK6lyEFhrqKYhGWQIcVTV8TdfswL0MqzzF1Oqnvs38
U4lnwP2cWWYI3VJ7a5ShPUy5jgp8KdwYKHByinUh3GFfLR75iHpOxJWDNfO0HqDSvPVuXjHXq/ou
azCsiTt7fKRpgbkL0od0m2g6oGdufjJ0uFilcvKtJzDURE2IV0aXG0/lqPJjiaRxiyUeUzytxL0s
cNDFGDc6JeZMhwQew9btPQxHTJm9RSRWlXgGtmOISNIO/VYb1xzO4n20hMsJ4iL3VQDFOxzN/McJ
q7l1ZmpYY06qmrG7cf2fMk7dF3BrdW7H9KHtmMZ9OpCiHDjcjg/D6OtfvKRHVJVPBkaspnnndY5x
N2KzY/Ly5jk0S5IAs0Qv2iBvPUVvBZOsOlElthi29WxPNhPDBE5/SAbXOfmo2c+q7ClM+m4IK2lF
WPLayUlztGRDlIL7U0sEZj+TiQKVzcF60FttbWn46BaJmz66XDhPI2X5r06fc58MccSyyD/7O3sG
K4bLMkMCq1t1jLjqPeUwwdcliS5PxD+ZuFdzq2KP75G8jfNWuMLZmrL0tsKamyfgCuvVTJEX5Jm9
hKlVD9u5pamkmoJQvNjWuLYbcf1rqJX1mKBZXuGR6TzPIsnRdUYCK3mr8tN/IoPqlyE6JgwcO5Im
0mVsI7r5C73BgMn0cUV8pYi3LipiMRl6h39AfXDQ6LfVvmx/jumNNvOVavsyRacDAJ41xbN75iFb
/wq5uxeth/6WROFKsX0ZpFNVpt5bI0Hi0H/3Xhw/uGpYfzwu1x59AVk1ba1bstXAgf0Txz4VyA0s
7NqDL8CqZeksX2HytHd0bT8s9ltd3BKaXAEILzNzkqahtaAgQWeatVe98zmT+T29ghyrZvFKZOiN
n3BlzvzHPv0DtPKsdJwJ820PgDRrmAQr4ZxQrX488NcmzQVsBT7rUxu6/j7hpjmZsJy0rxWWTwvG
PR9/wrWvf4GhzLhrzV1s+vuopH4UIg6xwn8gkikJPv4A4/ykv6A04gK+GjS01e1In6KXAcE/W7zk
4nXx5nx1Vz3F2tqZbwFCVz7oYvVKvUOF0ZUN7tvoHusgo0CyNbajPL6xDq68jsvknETLEUjgE3rw
bLbpdggoWgLDXALk9R+P1pVZexmd03feVHoNiBn+h8MKv9c9AQK7tMLfWSc3PnATwJyPP+rKmzcv
FnVRZMKtJ3gPKVLEeXzI0Q5nxbd/e/h5BP9YFcXQ6+mMseKhkS8I2DeWjRFTW2//7ennn/TH0/XO
02YD61Yg9H6tJZ8dHDhm0oA/fvqVTekyXbqK21TLK2i0nTeE2tkD2b0VGflf7MlfFoN5sdxKXXJH
B2+8S9sOCAWwe1nHKhunIDZG+5vX5s6nxcejcZXnbXFa+jKhYsznu1ZgOxRKC3YEDtkdd9pJ+6kK
mviIvAmS82BbxN0kb4zBtZl+sWhNI9VVlg8CG/mTMWQYH1Dzwq9wzH/rXl4G3DSmWdPo94y9VFlx
H2V4Gdaapb41iab+7TcYF7wuDMotnBAre79U+qqa7kqXrCFXUILcuItcGaTLbBv5f5xdSZOkrBb9
RUaoiOhWc6jUquqqnr/eGD2KOA/g8OvfsVfVvDSNyG11B5jAvcDlDCa1QdwhNgjDaeDlvwr/JZ3h
MG7sjNHGQvzrr/VmmReCeanMJifqGEoZghSQxi1/3F7kG9FvaQHKIM+Fq4i04Sz+voda+Oi/m/s9
G/CtD9fiU/U9YQZEwJG81GtZGa8OKl23v3ur6fXvb8akLEGkTSUqaenofVnAVCggT3Ff09pmC09e
aDM2gx3h3nyEoAyKap31/XbbW8OtxT2EFD3FTBt3QoheKGg89z1WjdgZlK2FqEUrzOhS3PKxUFDB
B+/h0KBUkakPVbI3oVufr22t3FFgIkrLjlAqCEoXa9z6r3d3xmZjz9PVFkB+AaImkU6EYz2Ihc5c
4oKpPvquE9W0+tPlxrwzThuLR9dcgFprMjuetUR+8h0YjzAp9w7fGzOgiy4sLEO90Kd2BHTtABEy
q4S5ia3eWQq30DJLSrGT1DZmwtTiFjLMuW/M3Ipsz/NhMYECHrH4V2b4p7tWqqnFbjbSqmzs1o7w
XhpO3kd3gcjI3v63NUxa9Mq0YbJxO+i5NiEkMsHQ/ipaSB7W7n0p2dRiGGYrzEPJbgZUGP4OoL1A
gx4SJFXyqcMbyJ1zoAVzDa1H1KkQzCmkwgZ/CYzqlw93pNsTsBUOWjCjlruItsCuYlaf5xYFrYdK
nCjYuXhB2vkBW9OghfNQQI7FTHw7KhXBGynkdzt+6uRPXFDv+BEMagva3uugXAHp98yOkgHnp/Sj
L9J3vPgjwJFpmbO3P14LhrUX79/NAIo8UnVOjzcwI8fZ2FEk8n0InHDC2k85NIteOeTGvGBmOdS/
kmY8GgJi2GVVoZqDOjygYTkk118WYY6PIMBYlzqHtIUBdHTYrU9Z0DwuHUDfVLEAG8ZalCUhAGUC
uQQJMNk8Fn0PPSM5Nv1jZVT1s1CQxPdqSt+jjO0eGfiGYWEP/DMOOBL1zLkBfrzN+XBxJggfgXg3
wHBvtGUEjKzCCNVVJBlf1fzg63NksnQeaA3LILhg7BnuXltf66Ctf3+zg1rcs6HwL2w85OQATuYn
Ca7/tIxfa4ASO7XnP7c1N1qigvXLAH4UeHNd99CiOivAbACMdGcFX8vk64/QshRqfbaa26WJaYOP
JtVpqt07jgFr01qOIss0eShht7FIQTOmwSJ/3g7srRHRchMsUPPEBaUg5vk3WNUeHLyUDs6X+xrX
clJbjjyVDFi6xDEDO8uO8HNyaXK8r3UtJ6llgTXeXCzRoGID4qKG/Mxht3i78b+mh/qlaB1xLR3N
oPnAE27xLhnJqyIUmYS/hlniOZbBHw1KYE0MCz0UjnMPJ5vQSyBCWFoKsrF9PzxLf4D4KZ/bQ0+N
bCd/bcyVribRktU/SIxmtKTLN+g2ghPSmmcDb8Q7C3irAy112UB4k9pBCjZs99hnH8D8OTT979sj
uhEdOmPeomaS1utxrWTVQ0vId9o3f+5rWgtrWId0DBqCduQDoAInRkvujcjWR68j9SYveWk1OIbC
iCTmNAc1w+Gpmvyd+by242GJeVpQS+X1Km/WYxOrPwPs/4n0zll4QgVi7Hf62JpSLb5lZ7qVAzhQ
JG1owYsnsCCCKd+jwm2kbZ2vmRQu0Li1Y0Zz+6NYnGNj/0zgjjFjmzGyncndGiUtzAWQ4dwDkijy
2IfO+5b3/nHpupBmcgdytvUjtEiHbBsBI8am697TfqcmpLyzyjSTgxANai0il3DjK9j04/Zi3ZgR
ncg5LNBKGiDPGREQ/c2cHvN6enDz/263vrFgdfqmZQCx75UFLkWOCir6zdrT6tn6bG2Hho9cOQxe
D/u5ibITXlxi2k8vsCwxz7e/fKsDPYhhjDBlMOyIMk89QGAa4rep9y6zrNPt9jemWadtUhiYro4v
U5Sq+knhNBW0FvlQ97jMEfGDufZOxXerHy2qK4jx+5D6MaHaNsGRtCmemIAF39zBZNKHukGx93iz
NWBaaM9SqCqHqkq0DHMKfzCanHwDCuDQUnTunBNtA+eitvMlGdK4LsbIYM6XQiXfYIJ1337DtNCG
QKZVUp6OUa6aCIW3A5hnnwBE3sl9ZP3MK3s40yIbr8i1KdoEyc8BcSbtDXXKgFeEwuUAhscIcCCc
a4tJfGf9ZMW4FcPwDafjIxBr6Rn8uwzOBaMrD82S+03I4fkRlADXw9Wh8v0DLEIyYKnAbnuCddIM
/KXB8VpRGsO7nDgmLP1s/nlZ6PIbCrL1iUg1voI5bEfUAk5J2I06jFDEgz6Emsdfdy1yHUHfQSeW
19A+irxuLgJeDk+58F6oP5zEqP4wwnf6WU8EV0ZWB9EPNmEcIBPINtbGf0kJaA8ctvgqAlv6odtM
X0eH7cziRkbTQfUAQwJ40yQdSG72AYQoyEMWy+/bw7XVtnbgscapRVKgXeQv8kHAPCMYYAV+3+rW
MfVz6ZSwd4bYAOh9R5L036ZiPJmZs/ckcG1j9KCsoQUn4Gte5zV4hxunTxawrLWTBX7zXg5/bg/O
tTle29eiE8ACnieygp4FjFkOzJfkWMDLD0rPIHhB3rX4YXSgRC22p+5JCGuXWsAWAkp8ovM8FDGe
HfvJGfoQEbKzkDbGS6dU40lxcgzQViLL7L54XXNJOY/tVnwqnXHnPf1aSsb3u9p6oqklvbGAblOe
AL3hOLGgzee+5Hfq1rnrnvPmODrbJbWNxWWR3+egGTamO3+hPOs+AjY6m+EAV+s7B2sdxDc9QcW/
8aEdDD8dIP/qBOrzrAuoA7TX+PH28rq2T65jtY7hmx6EwZuJltDgm5w+oOUYlKaC/+HXpjcC/ONO
EG71skb+m14oQC15WVleZFv1D8crnnq/bIFEG7/KXEKBnsjT7Z+zNfVE62iiuIzylMQelIuDzijh
XgiGoGeY3+/rQAt3Zwbahxj5EgN3+DGHM2YLWWy6o/qxFRtarDvz6LLGxHQTlJoKZePt7ntKH5Wx
V93bGh4tskEEHiaQGSAHndKLmcKRA1ThQ5IlX26PzsYP0HeJxeB54xgY/qXMnBD3wPaJcsA5ObQs
zqXZ7xUdtvrRIpzlCaT+kfIij3yFCWDYA2Tr9NmZGL9v/5CNgdJ3jbHtR95nwHSNIHtCCLP76af0
qxDseLv9rR+w/v1NQCStbFWartiK1A5qzkND/Sk7fqz39tS/wAP9bIDApusve9MDZOPpYuaziMHt
N98DT9y+QIAWpihgbj908EyI3HGZYG7jptAVb8H3gCp6dswkSQ7wXjXOneHRc9cW9MwZ5AIKsDGf
DKvPQo9YeIdRLTzSFpFCHL9KrYfEXoYQGi8ZroVGf8icdnqeJzjOlDL1v2CHskFa6TnZ4fhtzI9O
P50FKkPw1Mhi7I4LRL+6//KMdEfY0983QToBtSFgJHUwe4olL74kanpXJPkRVp1AOFVOfl9a1Imo
hpHm+cKrJXb9Z2GPQNLPIHPiVf3dnLHz7ZV27XCFdaBTUUvh+W4vXTtucjifDx1seafU/ny7cXvN
TFdWmaPlW6A/oeRJawgwuqwF+LzPcSCXkKXqBzo/lHOu3idgdH8q4LEGP3GKJdO3zQtkXpvfc9uk
AM4noEBLJ4P5t0UhzjbCbh72ahy2FpZMH8bUYs2pdZr6JwdqdO8RYmP9UG1DctJ8gB7/6EWwR/qD
ghIHeL8+Ti7dqWZsta+NC+kBWF9UMsUp4ODnkoFlbAK9/0CIsYfD2OpC24ngKrNM1KIeXAaNEx/A
zIOG+Fcj8/egfRubNtV2o3zOxrxy0QHcuOUDRAaS57RzPqkCeJI2RXKoYCR937ZKtY2pgrW4SkHA
j8bliTs/arjpzrABvb1KN36IzjUkVQpLtmQQcdPBus8G4NUncN/z4yL5BmmwnV62Ak3bkxRGysPz
PU7NDvHCxMvjQdA9OeGNydb5jImJ65eCO3esoAxsqd+rm51bfLw9PhtXDB04u1DcOmD1JeIBDzPf
zLpQ3ypvND4R1dH2BAfbAgRBq2p/gh4IUcPbnW7sgLYWIeXYIQk4OEQ3YxsWCwiESCNnSPQ+Z3n2
/nYfG1OiQ6oWaiNhm9kcg9dpQfZb1aBOdOHtxjem5G9KfLPBIi1B9MV2aWRKZYfca45wsciOwkqc
nSHa6kELCsuVFmm6xgVFQh3kDN5gPh9g3HTfHqqDoCikBY2qd6o4HUgwg0Q1L9WRyvta1wHTkISY
UQNFOHjzAmfnX4UFWHz34a6x1xHTOcE5Vg3QXAflKkoT9rXI5cWENtrt5jfWpo6XNkk9ocJEGZ4E
PsjqSwpbOgVfsXIZdjrYWJhkzVRv1g6kvcu8UtYck1GaQQNtEKKgU3n76zeWDdHOlqPnc0YrXN+5
C4cu6n0emZkhgIu7gBS+Dp9WTbIAXYXRMfBGYvJXkDXhH/mnqHeidmv010F7MziugJNYV6dLDAdg
UHMhe/Rhcd/hEX1n8De2A6Jlnqx3gTuj8BlglYKn7cQejd7jIah+z/Cm+wAayY703dZE2P/+kA7g
b7s2ai8qRQmiac7OBEytkC57pdWtZaTt0PDsaVHZMuZYliCN5i/QGL1zDWmpx7ahI98TXHNTm9ph
7y+XxkKGyOy7TE9MmIb/Ozawzs1Em0I+miNRfCwni4dN484PUzE0p7viQAdMUwFTDzGvw0/7Z5CX
vzei+N6Oe6WGjWWkg6SrkS8d5xh8PMj4D8tI6oM0wO3nvJ+ixpbgNNLux+2fshESthbSReaXJB34
EvvVOyvFK3716IGq2xV7Ja2NpWqvf38Tc0MOtIoP1fnIRmG05HU4eF5QWntno63mtZBOeNW6wppQ
/xlY2EPrfKAmuL175aWN5v8PbTsoxZJeQVoetTm4TtMKN4yRhZzBfev2DGyEmg64hTYTyHSOVcWA
ZwQwExUQhb6vZW1uZ9/u8LABeEaq2iTwBiLCxdjL1Vufrc1rARFvoN3MKoZ3Jyw0Pxl7iJWNM+Nf
wMabBZNntMCDf4aziTmsFvfPk69eGO8VzNzmA0lKO7R49XB7iLbmV8vYCSvTrMkhXJNmE1TXaigs
5H1pHMze2am8/T12XrnI/qWovPk9Fuo8FgW3Ph4hDXVywWIMsgzSyhU0vz90wGI9wJhTxFXqkdd0
4iSqIdN5kk0qD6mb+schqdRp9Ex3CGjaeCDWgQNdUBuK7gnnTVhWvPqKzGAfZQUBP5yM0kOvCv/j
7RHamGcdvioTActcRwGZBDvZExze+LFwyj3hoK3WteMKHDwh5EFoG3ugmHhN+w1ip19vf/jG1Oqg
1dH3FLi6hEa05CfHHk7tMv5yIIJyX/Pa+gfjsgFVndGI1GpAQiumoBbksPR7W/BGZra0LRgiJPNk
KDD0ufrSwecYx/RADRAJkPy+e4buaDcwKBr0Nt6rZ5P8NBoriXqbGoeucIbj7UHakLmFOPq/2R/Q
2NagwsFWhrpnKCqhThTvNKe2l0UI7jpMS42xOPpjma0ilxZMwDN232lSt1dLBqNSLcQkYqjOFAns
550vfd1AeHQHirExQTrst2vgij03QxurCYVOCyKMEAhswARuWu/Emvx0ewy3utHOeq7Zqo5D3QYy
HkcKUlCSpwczf8zq+4hNkGL+d46GRQH75g+4yyYQe6meceIW2d72vxXg2nGPAizeFznIlhmK6QBM
hAI04NsDc32jgNjBv9/tjXSq6yGvMb+2CxtXeDRIywWa3zDc5WHugbHy/WR6r4Z82cF+XP81no79
hSKFmXkdZBeExZIX00340cpHf+cHXT/3eTpIlshEGnYvksiHWkRjk0NCP8BVDP63DbCy5l2nAtRo
/x22hLetuRDqREsLqQs4HsGOq7d37uZbA6RlRdL1pRhSNN7br47h/14M79ft2d4anLXHN9uob8G0
peiyOi4pMZ5Ro3zAvdYMIb8Ko++kf4XE7M6ZYOs3aGcCPysz7NeA+bq+ehJEXqB0vBPLW01rsQwd
A+JAw6qOSQZx4L6DikfP9hwErm94nu62JtsWerYVXOxz23HhEuzT+cmFeOMclEbx5/YsXE9GcLv4
dxZ6H1crmM4kkYVrFckBf53hPQ8j8HTPBnWjBx0E6+ZVVUPAy4q5a4SLIOEAQL/nQiZV/Lj9G9b8
8P8HMnhH//sboGwLu8FpgtJ9p+CA1UNfTSSjCZ1IEAVoYZ1bZf70l+FHMnQfb3e5Me86NtaYIWdk
iaSMIQPE/XDKuh5GnxC9Odxu/9rUQ01CZ4/O5pLZ5ehAkopCUAma+5+Safw5F8Xv2+1f+/61fS0k
shlm6rACL+ByaJ9tj724TnJHxlib1kLC8lL41PEJikiTlz+lg7FAObhzjrc/fGtgtL2t8zIot9M6
jUyenhxI9lJyKq370MOeziftoKqgxFil0ZR/M6UTgA1+R5LGqOgVVAdsEMOd0DJcrCG3AU6I3NuR
rwXY2rS2/BvoWVW936YRnMIPPhuw+NMTTL9fqvzlrkHXb7TAX2aLmMoUBdoppPYnJcFWyvdu/Nc2
gvX719/1ZiOwLQbyEDy8ItkQxG87QhUnSKmwH8dsyN8P84Lh8ripdjA/G2vfWpfWm/6g31mDX6d4
NLNJPS2pglZ9bt1TSlp/zdrrm9aho127g4AgGMQqoU4HMaGOGGXIav+O3WztQAtdO4fUV9aSLKrS
7NFpq7MLc6Tb87w1E1roTsAkZXxos2iVj6OQN6RDGjgLPUB35GjLnQv01vhrIcyYzbIZvyHqlsX+
0M4FxR1odWa//SO2wkHb0bzMNXCZXnD9WKw/7mLBzS7vggzgBSyqTt0Xz/o9aMlxP+dszqLBzfBU
/sVjf25//rXNDNOrX89TS9RrzTmLytHGhmz+5/VVYIo6ph18a4bld7mwS5a/3u5tY8Z1xmlnMbMd
YH2OujP5nODYdZjm9JEb4xMUHr3D4i97Bhkb06Lf3g2ibA7HrQxGlV94n0eMfLQhNKAGb2dG1nSn
nwLWgdPCOjVtJYmwM5jcyV+skY+T6QVUgXtFeGUHxTQ8AGxd3HHVXnvTwlxA9MsSboMoFPKJDpDA
EpP7hCL7tPNzNjY6/TLKLZKuligcLONTNs8Hh76f1V6VZqtxLdDl4oN4lXXGZar+m6FA0vkvfrY3
NBvxrV8/yZA3uS3x5dCuegZoD8KT/U4FYGuOtdhu5pSScWyNiyV8cSA+4ZGzGnY4jDenmQ/0iUHy
8RUGiuZOtr2+bEH6+Tedww/EVbWXGRd7GTNobo7lwWMz5EPFNB26flfY6fqMYEX928+UzjhSCj+F
kgKfA2uys2eImS2nGq9/d+17TL+Nzq4hK+n6PEq6sUTtdUhD37XvyrpMv4QqBxRYg9VZ5Ij24wy1
0EPaew+DcAAkItVOtrq+snDf+XeQeNuzAYL2HD5bELhTNKTVHl/z+sqC3cq/TS8VCgvccbPIaNrD
UiH9lmNoEevkNfNT7pmfIEi6kzq2foW2gaPakDgJwQZOIPWZy+qXy+edzWOraS2ugca2amggZBHP
jZfObw7QBt0Jva1A0HbtsmfALsxTFvUuXDX4bwj4nlaLNnd2dsbl+l7E9KuoJPCRhmYAxoWM4ZC/
s0A9HPwPGTw4vL1p3hgg/TKqGDbXxsTYt7QKZPNd3LuA9EuoBzW8DFKXSEg2EJDdAh8cOf1n9uw7
vFRf4EAU57R8f3vX3kgW+u2TeUBj+DkyrJMc54WGZfJODHt4t78Xtf/fSJm3roA3J9h6FSODCzCJ
xmI2i9BMoNlbU7OPK24Zv0QNzUyDZ9NjAsnoy2CW9LE1YRPEpT1/g7vkGJbUyuPCg8YoVIrM56Fc
rAM8Wr/YaSJPvJ6tIO/6+mSbrfE8j0N+vD0qGyvU07IDuL8ppcxNLphlM4YucvXqQ+/y9yghewY3
XLKT6q6f0JjOAp19PrXSKXCVs4r/stIrQmWTV3PuXkxbfM/L5aUWvbUm2B1wwNYP0xLGWOBEW9c0
uVD3YUkY1i1eVZ4hkni4PXBby0nLGk6WcxynWHJhRHwrC/Krb6d4VP2H+5rXMkfRq3l2HHw+/Ikf
IAk8hgCyRsyrPt9ufyN16zaesAbIXAi2GxcGgXPYlpeQdB1+MMuJUFKHL1KjzijS7IzVRgLRyaBl
U6fJaI3GBcKjPJC+8aGbzL3yw8ZE6FxQJ5f4cgtWBIv9GZLq0MepIAi9kzS2vnxNu2/C2hd4Om4X
y7gsVQeQD0RixTtIK2Sn27Ow9e3r4n3TfAfz5mkqFx7Z7oGU08mCWJNw3Z0740YI6FxQPEn3BjOx
8zftRSkV9mV9HCGzTRGGt7//7zPclbTH1nF78wMs6XRuauEHgKhfn5wJ+rep4O0zxJsHXMRSmASU
soA7Etx5raTJPkCaag6Z05Dg9hdsjaAW5ihQp6vVk3HpKxt2zgYF+y8QqxKT1Vrzznl2qxMt1uvC
gW2M7SAYKeYnL45lAQHzft4Zxa1FpsU6k3kxgKGXXJqOXtwCjr02ZBt3Bmirce30nyk787k0kss8
XxJ/DgkUw28P/UbLOtNsGQjM/tatY3ArM078BAWn2jXOt1v/Wye7srR0lplrMFznmpxErSP7l6TK
CYTPO/MElXbj3ZBX4rkG0y2ER9Zw8D3UeVvu/qa+pPyAbAOHDogUx2ZZQyMY1OQ4n4BwwMrg7s4G
s7EodLcfw6vGEn7pyaVK39PiI6SKrb3A3Wp6/fubqCoctZSO2SQXeyKzCF2j9lGGKYwhECzzv98e
4I3p0yH6rT9WJUtRFB5X2nDhL/wnEEPWp9utb+QeqsXl0AP/XwGgeplLcBZao3zXFIoGNJG/fece
0BCuZjpRsHdaDitkrEDXzh7zdDw2WbMTkxtToFurDo0ztMhtyQWOLxVtjibcWAaI9d01Ojor0DMa
Ayqj2H0heBOyYoHLgB9AHe1Yys+3e9j6/nXW3yyhwTRx+OnX74cXZ1LDoquv/Y9GDmLx7Q42DhCu
NsHCRIEILIwsgm9L3h9M1xKvhtfBh1ga7Vf4ypRWKB38ngUehcfbfW4tKi0PAzNntrbrGBfHMUA2
yF6rsTt3qfxhm9bv211sjJtOyrCFbbtm3ruXsjWiNjV/Gbb5Og/pnqvuVtRp6dhrynSCnFUTGaAy
HJrKAqy62qOzbhyydSKGL0sJZgetojJh7ERQUPrmltI/9jYcbTPbWY5uK2FVU5ktiP6i2lvOW2tB
mxeI7E1F7uAGXcpHVZ5c+2tj5ah//8zNMeyLvQ1nY2502n/dojAypShSM3iMLpwcaJsHOELtBOWG
GBLT6f5TTYpGwmoJdxQgD8ZJXrySj3CXKVhxoMJMD1BvqA4JVO7ewzgVijYulQff6vyDM+Yw0Shd
75034Cx9ey1uLfd1mt/EcJ5PsJGfEGKuVP3ZIb73aXAWwaB4MuN1ZMrxKn+7p40qgm65x92xkiWE
7S+sgnhz/jvraOjCaJOqR+G1h9udbEyfzvlUkhoeRGFxzKnFofOgCAFER119vd36RmDpnpxtTxao
vSVlRCaXPcEDlh462hen261vRZZ2D8hqKvrMsKvI4U21slys+r3huumRLMZ4WMBfHZeqPdjQ0fxi
93O68yy8MS86S3LopAmLpd6NmNOZMbOy4UwAhHoPW2v37DYjCkuku0+oielsSehljnXrWm6EM1PU
wtg4l21gtvkjd3fO0VtztP79zYIWTWIMORXAWBlL9STHbAyyYeE7D3Eb4aJzJQsoZ+YsaU04FJ9N
Np/H5HffrW5z1s6Wt/X5WpqzAaGqXUWXuIT3Gxx6V5fkD7fX11bT2hWgR+29q4rSjPvRfLXt5EUI
3ux89ta4aFsOiteT5/gWPnv8lCHnm+w8SpSx01+3v30jrnWykJWlNWRKWRVPdEWOfIWZd6iMncY3
BkanCnmwAOs8uL1FXUZeE29853p7BIOtprWYxgCPuV1CS3QyoBHrt34bKPiy3x6Uq5hPnE11llDT
5H4+9QZaL+T4lBdZE6bc/pY2OC8Fdu71cdra8lFyIw8KmuYQ5+/nnUeLjRnXGUR5PZupvbhWNM2A
zFLi/+cLfgSf9eSZsGS6/Qu3OlmH9U0w044ngxygZEVo+cPm1Zfebg++0z2QYfhyu4utGSL/duHC
Xj5bypRE8DOUQWrlZ1i13Bdxf9WU3ny+n3ejGt1mtSxwu/O08PEAS7XkcPvLt2JCi2fXG6D6IYgZ
yZw9m9yLLRwnTbVHOt9qXgtpmMd3tPSHLC5TB3oB5nkm+aMQ6r48rZOHRgqjdxOuSpEP3aO6xb7W
8D+3B2ZjI9VJQzl1yxyefCPezrkbMjf9syifB8XcvvdSOoXSh9tOOcIYkxs70bBxOtWJREm1TB6y
9hQNlhu6Dg2G/iW9LJKFy3KG/9/x9i/7e/O5UrDQSURzYzIHsgkmrg2sc2Eo3yyBSvw8BKFvfIeq
Ojt4NR7Ve4iGv/qwi8HVBfeXdGrKBxiLwhl3lNNHUP9kwBQpY+UuDBPrFQ9wi5q+N4u5HJfKsC69
VG4d1LAJOFpwzox8MHphkVh26eeUUTgFpKUJ7z7enbHq/IPruLCsI5YLbyibXZyKDw9ZktFzw7Lj
QKufM/enEy289IUMhfnTUsX7dhINiNDO4p+IMTZfJZfZg+iHJjRbf4aeWGdQeN51wjtkVtU/uI5D
TjDEW86NZ5IYBu7zI3FaPGg2dn8QpdFBJ7SUoHYMy0slO8eFM6VlHMkwDk8GjCqfEjyZ7MzERnTo
KACbr4JRLBujtv/dFV+Z+c4Xe1lvq23tDJAk0ktdZ4RdJlwv4eGaZTjwFe3Ig0612c6K/QtL0pcS
0Cw6LGOszZGPTUpjOYr8nHWVscA7Zyi/zHKcH5u5Lz8uVZkd0iEzoKxQJYfZIDyclG2cmqbg4djI
/PPtdf0Xx/f/H/N/T1ulnCRklpsploanXtRcZg8cGjRJCKme9Cx8n3/CcKv5PZZY1p261BnooZCD
3UEgqPYPdsaKU1p4wsSdc0jJcUmJuhiiSX8Nfg/2coP0/p/vcH8IXAOmKzvL4Nru4ZmMrRvX2wxv
T9BaUZMT00rCUc2NbWHunMuvrYK16fXvb5pOfL+nrjW68VjNQeVmUGuHDuV9Buj/B5NRCjLWY8dV
DNdXPxALOK2S710prt5y17WlbapZBldiwhWJ/aZ+7Dy6BCA+ht5cfM+TvLnUsv+x9MXHSuZwck66
Yw8agayFCfA9WLCW3+5swNfuNut3aJHUFpk3V5KTGM9DP2k2wJ2rPNjD6IZt3f5oqbsHlbx2UFk7
0vZin7id1XdDF0NwZwrKKotZxT8as03hqjq83o6S64vNM7Ud2WakNvkAC7AEPp2hnRjvLFF8u6ft
/4PTpJPI04LkVjyUJA94Mr4McIjZuR1c//D/w9DYdqaGxMatKfHUqXNjyMOeb3/29Qn+P+hMVmRO
XoDXBlc0GPGiVji9GkXbXiDeSg5dU6rnxs3dnSy1EZH6O7aXjuPY56UTDzgpOo4bzOp5Gnd+ybVD
C8Jdf7yuFZ5/LMmd2M2SQMr3DPbaVe4EXpIGTTcHadMEZuXvzMjWT9EC1MxqnyPonRhpPgBX4sEY
rciyd8LuejQwXcy4EDCC8I1iHaga+mfNw5yQQDIokMg98a2Nife0gBsqZYzCSEjcwYDak8ODL6Gw
Z8BXFUZRsJHdOaVudaOFHKybcMwq+zaeoPzfzGM4k+oiZUxmVO+a77cX8cZw6U/XFcOGPxqcxv7g
HDlL4b0oT3Qpg6Y2dubb+ot/vLLD6q+oNm7njBnY7mGcjrreUnmvQy3Kh7yFTXRYyCR5yQWDnYMj
zfp71XjWh9RP3Sdh9pg/RWs8di12OIz4r7jIGv55cUbFgXy1ywdnsKwkINIuDtNkFg/WPPoRtHvH
Rxh186NTluyhSah8bFjFDpVr9w9ZvngQI6DC+2iZ0JA1askCUQ5wwRLDVxxN7KdxkOqwzA47V9ni
Hhqng2e3n/jHyvOdi+SD+wr32DoEtLB6V08jex6ETB5HGCBgrizItrqdYz0Iw09js0qcc+euFGox
+guOqXgedppl/ghPoPTMbPBeCB3HC5yjySUZYFsccJWIZ6hke6hT+n4oQf2ANbZJnJ9AGkxxN8PC
Hhfe+XNFrFdnyH4kaojh0eudzanoDyjfypfchTVqKk+pkSUHpbIsmk2RwUK4RUz7XuJfCPQOYUCe
iv4gE3B8JrkQmHK3PcCT0HFbpka8n71siUzEqjhUxMBP5iYbfnCjtkIrrbyPpQ0L9kOpIOJmtoV7
xJTaDoYdddWWM3FQg2MGDrzIX4Z0cqej0dcqhzFoXt0nNsGYllDyGl7TpvAkDnAQDbOVkcR0SjrU
6am4a/tjOvXGssq5NROoqGZiDPMaGGWr2g2QjYSoS8AavYDRfMPqeCLKCkf4p4cU9sThVLEmvB3m
G7lEV4ElqqLZ0iR13DkoMkydDAfT+A5f6CTghnrkI6xWb/e09WO0rNUwD9yxjMjYke10gb4Ff+1n
To6d5S1fbnexkbP0h3nfkWz060HGrW1AKyBzy7M/Zf1/SynmJ9tk+U5uvIr+wL6oP9EPSvYFuBsk
dhlpHkXRdue6a/gvv5xq50i8MgssOJyNR1YVzmttmvkf0Tvii7Cg83u8/WM3zi/6G7CoKp+mvQt5
hxGu8nU7n0rs0jvLYmsk17+/Oed7ruHPeQYnlUV0L2Iof/USB33bIQc2cbXTycaK0GllsLnJAFpx
IRHr/VI2xJnLz6qUO8tta3jWTt/8AndeAMlY4H1LgUKVrnjwuNgZ+a3BWbt803QF8mDfL0UTV1K+
uiKZAleNc9CuNqDwiNwZna1eyL+9sAnmi3KGEP/UVMDe9F9toCBrljyTmp5uL6GNCXDtf7vIRmuw
CM1AdbXlD9cqsgCOu+ZT1RfTDhLrb63pyg6vP1129qQ6H3CRGLi3Lg9UDmOiYrIKXKjwGHwZxrR6
SQg8syaZqAfVjQxglyL9AHO5MeQ1aZ5BYXPPfu4vH/7H2ZUsSaoryy/CTGJmCzlTY9fU1Rush9tM
QiAmIb7+eZ63qaOTJGa5SrNcCJAiQlKEh7tjKghDBC19TDskV4Jx8PdQ+UtffUisidDqDORkO0lD
Y1b8mPZ+AdoT1YDAsGypjAwPWZ4V61oIm3rdENqIUBB3PRln5p/Rd8MReZA8J2Fu/ESS6jY70+uG
gJGkKcj/ZUydvthOfIKeFRqh/xAyOX8pd4KVIuiSq2iRGVCMFssydLFTjG9KjM8pn1eOqhdzg4iU
OnEvH4LRqMjcQcJHPFCrz+hGzGYGyXcTJNBFOatDS0pr3GRV3n9A0X740eAIfcfQBrcvTE7vmm5o
3yyzc45Tn1X30G0ztoBbsdip0MoeQQq3PTR+RqOy7e2fziwyoPBT+lsMPWBQbG73ScFFEOZuP2zJ
BOGpLgnooRuNeecz19/n9aQOtiiLk40i55NPsuKdsN78MISd75Ks9w9zkDZbjuaOdzLPNZjFJ+Bq
K+psvDaTh0mV/AjYDKod6TQfUl/YUWehZa0YTdh8kltNBJ4LPz34fjZuHa+tIDbTQdwoggxy81Ax
3543ZV0NxRHZUv4n84N+jtBxG4Q0J+90wu33usdfSgljOfR2W/BTKAh8ZaAnVVacdRB4czd2Kzc0
DfaNSMOOr9jUQmjRSQz7fJoSu2w8qFfM7cnOIUbvu8O8qX0zvwGHdv4WzWxNNZ+zM1LFZ8qE5sjn
+5ysVFQXPEKHuPVJYrczZHPjNAXbN5SX6dvoqWrlmLKwCDqDsqukAr7PI3Erylid654lA45UfpNe
vu+Z/1cRtbIMC5vIf7BulSiyHvEWh4QKWr3ZsZh4yPwPlqn9dYtaeoK2TbXZ7E9T4dmxIYcHMo3Q
F6vGbSqdOnRKv12x2wVzcrSdCsJbLPdSc4Sgd4FWCZAyb9PsNuUAT4c+QUck8NKqSU5z+wr4WwgJ
bAgg3BvB3+tTtGRNmqH2hmFKnrWgpBNFtanHOaJd1qxsEv9E0gs7rI59mqy6MKs2P2ep5wJk/mSS
m9FMHeQ2cm9jOnb6NEkUPzkKs3cyA6H50NQgjipyy9k2NC93LBGoPSXvTgiGUdOGxDjQPijVCitK
SjeIRGZAJEUJzkPHz7OtyVs/cvwEEDgQuW5Nw2ueM3TC39sOyEqnZAt+4vGBZdLZob0557hBT2gh
s9S4cenAX6hZu2GuBPgWlMyTt6Aevc/OsOiTSdvhrpRsOgOO+48Jvel3hVFDwLAuyr+tMRob06+7
cJqGLkdA7sR9Ax6YKkLknnH4MqYjt4hyNj3K0Fuwmpp7dFcbj3OdNGRlwhfE5T0dcMP6EkVf0zVO
yAvsqqbc1H21TXK1Z/meGM6bl3wYLpqth9cOKQTcEFZ8YOHMoVOT46zspXndJidJxF9vFptiQMuW
zb+dCZZsr1r5vgWH1qE3qisLdzLhalDJ3rbM2pSURrX75tVrPJlLTzg7+Zfzc8dnCLUzkZxsMgAL
NYfE/9mBei3zVsL30kxpB3QjpbhotsQ4+QkJKXJvBuWHHMog/NXI1zqflr5CC3y20fQWcEPJSQQv
EinEJFPbKbjre7JyAVgIGzo185A5lROkCslXv1agiHeeQB6yhly89Pbov9SN2PCS0nOlYZ1y8csd
kNWF3kiSsU1qqhVzPa+mHpfOTzgvzpdVnsexLZO5tVHwniGLazctqKVysuPMW7tAXlrn8yPOH/fl
EWNHRgLJKuvE+zLOvQffReMtspWGH7bJygl26RmasSapa0iIb1mnMRtqiJaWpdzgVl9+U25VR/WI
cDmOxpq62NKkaZaLs1Lt9D5FOqapT8MwbIPRvTfkWuZ4adU1m2UmuoRLAnUIvzVFlLAgvZtTn26x
Vmqv6prtr+94S8/RtusSYLoG5M/maRDnQvqQvCrfeOoyI78j/poDLq2Mlm13K9d02dSh8zB1VNic
DzeG/Yf03n6Q4sMr2t31j1laE237dtmgQGECnd+0Gf5nEjOqyuInGt5WkkkLw+soMmU0SFtl6EFs
gDv10c6tmvuc/rn+7pdiCDxER5HxTABGhktPjJPZqayzg5HehvRxdappIYPy3OdpgVun/zRSgu6m
cv5McP/eXH/3pYnRvBv8jSLpyo7E1hiEpPmG1gq0gawkJpYGP///JXS4QNu4hWNNMU0fTFneC/CX
MGNNmn3BNC3NjVU2ZgUSUHV8xn4cTCBkvqHDtL6jZWcjLxmwnV+jSLgSaRe8TeedLtAHWE4m9BTm
QP7pTPPOLMo8xNd9esl8G5jS1WFjljnknfCmNk5yvmsUQSUCd/AxmH47vbcC/1iyVs2jIZwp+m7s
6hg33wdajq88pzcAF86OoDkx8zvHqb0BefrMDUtFwrIi4ey8XDfVBdCjqwPHFMD4hNORxOh1fhOu
WSKXMOxTn/wBSW7UMnry5mGLNrRfYDvYXn/owrLriDKAn4q0bb0ZKmS/JCTcMt8L24IdTOft+gMu
onEwaTqAzMRRl9kKYRyoZdyxjRGyKWUtXl0RDA8Qsm1foOdDQaFiWXsRuOR14rP5MNUmeScGZ0/D
RPjKZf/Snfn8KlowkIFqu7myRNxnIJWy223uStD+yxDkPfc0+d+wxsK4NKtaYPBYjqxTjcKzNaIr
X5Tu1rX6t0TJj8RrbiPhcvWqUZqkTgZdNHrqh1w5ITHc4LGQrbOHUmW16V0Diu/X1/D82hdOYXqO
PRPM9POpITFNTAn5w3GjrPTTdPqVBMPS+NpO33Ue0K+E0hO0ONvQ81Xyh3M3jVLeVr+vf8JCVPhP
KinpazUM3Dq1tfgDSre4IcG360MHC7OjRQWjLb0hayow3zYTC20JziSTRPk0PHp98kxrPx7L8X/W
uEaNtrAv6LxubmWpukvUfCb19UDSCNKHyPcfO6vZUu/j+jctPePsQV92Noczgw60hG6kpzbJ4ED+
KA9N928ug9CmaxjyhXXXSd6k59SEgzT7VNjz0Ug5C3G6+0DB11+5/SwQS+DE+O/vmEALPVXSaWOK
6j3dALSeR0Vn8rcsyWbw+HLDBlnMgDswt9AOhcbY7HFA5+zTRMamDL26LbfKEc6phlxCHCTceQlc
12kB5yr5Dw/Nx49pkKCf2VVuduBekMfgWE7XKgQLVqvzN0uTG5UDKRFwxRb3LOs3Vtmu+PTS0JrV
QrKWOi4ZoYeu3OExB7XUrsuKtbTqwug6V5lf9FSiaoq6UwZAQ4+SKjQORPJ03ToXwqtOp2dXDdRt
yNTHUEK58xV0ITsvvU8z+mpR9OZdf8jCJ+iseskYVLLrwXzvA435oMDUE7ldsbZDLJm+9W/DLNVE
O39CZXEwg2PqJ6+8MEEfN7xdf/mF/m9g/f89fjsVaLgaJ3Lq7JocBKuyTe6Y9Y5y7y9t03xnlA3d
le0AKHTBrGPGG/tgT4mBYrf4UyLXvkmDsjgE1dg+O0FjvdYqGVci5uV92NFZZklZl5AgbqdT3Yyo
fkO2DtlDyGzYzz5S/EVZtBsucfq8PhcLU63T2wGF7w2dp+q47qy7vnD/yKo51F6zcglYMEadz06o
fDQaxyQnXIrvUv6ugndXVgc01d74/loMoyn6yjw6Wye/GtlP8K3zUzf17smSDJif63O09BHnufsS
78HezQZ0sHVxZdy5Rf1M6B1jxd4b1rxpYUPRyevSDoBGk7nQQ1LqMLgvnu9FOfEjK6s23jjub/sM
zauGbuYlNOLNUz4UoDBs6AlflYYBG09eq1b2xiV7Mv89V05uzUQmUxfP3fjUWd2eBHzHqzWu9oW4
owNuTX+QwEQN6jSODo7hZdzVa5jupUXQYj4HQwFqvx3g9ykajEvnt9tBDBEZ8f9VymVoOPdXws/C
vuvoHHbKcI1qRGtbbP7ov08797SbjsOexgmOj7/cV/vFfUyfyF0Sm4cXdp+95b+uG8DltXF0Trtu
HoxRcTzXqF7RkgaQfbvx85Us3uWVge7cvxce8kJT6aHkGqdD8VlK55Ma/KbNxtG57AbUjnhqIcXS
euPj7ObffBdddbfNiebbZQ6Be5qpJu6KodpmlP5lc7ODAw7b6w+4HDwcnciuaNGiVRiVPDk9cx8K
IDG+kRJicFzN1geIEdXKJC09R/NuUHl6tZG3Au1gZRwweleo5jSidYavdjst2Y/m26SyKpOoAuvQ
AqVYVe+t1bwWhWmvrMXCvuzojHPBBD5Qa+A4Vdjj98QuTob315HFLk/mBwEub8NsIxzITrLLRORm
dTj5TuQZY9iTJvIsGbZ5iR5Ua3d96RZMWieng/5gNU3BBPxXKU+ta+2TeVqxioWp1NnpKAOJSR3g
hDO66SN3qieSGlszt27KeDo6IV1qp9LuhnmIeQ8GCI9ab6qa6zCr1hrfLgdLR+ekK3lgm1NSwdvV
ozveIal6CKxkR7MshIj05vr8L03S+f8v+27ajonP6qqJ0czxh5MgFtb8qHp2G3+Ro2PvAfNNqIkq
UzwV0MpkkGdf7eVaSFc5vuaONbLms5jbIW4L9zfiYlwFxltqWW3UD+VW9OoZqmCvLadgFAV86rYJ
0xzUSZPRbipSxf5cbz2a3gE6jP65tcPckj9oycOiSKsKXEwsbriz7wMPvIPBsFYuW1psbfsdJ8ua
pQKyVBUfXOWh6/02xxVHvpyEcHSkPaSa876DWHZcNhIVOMWa/Be2ehK5wUx/d2DefyTSlW8gQAjQ
HWpOK8+9WMgGPapOIAddqmKG1lwTi7ILWfuY9w+uL5E9BjiP0J1lzw95w041kgZ9/UiT23J5jqdt
xsqgPeMSHcjG1BVo6wkbEc1s3FZZGaJ1NC3kSnJqIQ7ojXC551ssm3kdd5NH3lKvTjejY1i/edU5
p7PEeATx2TXBpgUT0Vvj5nMvkTV4gMzK2OY5mlH70O/mlcVaGv1s9V+ijTCRVVPn0fvpo7DrKEW2
LVg94rsY5b9ZQlDF/Xv0oWkqk6fY2rA9Oz+N0SMHJ6/cv4EJ/iRzrrKVBVn6Ci0EMJO45lQh7kgT
DRMJ8CRDvnVYsnKfWwgBOpg9HxsoeYucx7PRHUk/7UrrFmWbs69oAcBKWxcziebkAGmmkdefo5ev
MG4t+L+OWgfMenIzhrg45NLdydnfEAga4apC79LZeBajZ6BNP3C2vuffeLDUAexOguK8zJEhocyw
QjIPf8FHy8JhtG5jcHd0eHpSqZ6b6BmKgY6Bg9c7BnIaCDUm6Gm5aT9xz8b8xSUs9NFbvqIybsxv
IoDganBw0dR5ffCFPIdOVObMtV+VVgfJFv5j6qbQcwaAjIyoaN8809n7a0zYCybran49sNHvWhbg
OWBYVC07QutmpWTyT/HpglfrTGVGbk2k57g9oDGi3wyUFFGQWeh/DWiWhrWgVpgU3XTvCc86OEGf
7CaW2h8iaPt94Us3rE0AVYsOHGCcVuZfBvGucAB3RChzW70keWp9Bia1nhVn/d1A2uFUiopvTcsj
kcjLYVtLHPHlOBWRCEr2hiRst5JHXFofLZJ0teMVSEYNcVIyFWZpthNOFyW2/PQ6N3ZK6oXITt92
YNVB7ONs5dWk5irGyTJqE2db9YeqqDfXTW1hl9LZt3ywe9VVkg0xAbGW16J5RYaT7W9Sdt/Ut9GI
OzoOWw2GOxgcD+m7zz7bNfkazGfh7f+DhAdVUyGdZogN8J6SMw8loBgsNJGnW9tZF3xEx8GngZ30
4NOXcRFAfUD45L3v5u1Nk68jfcGyQpuJKpyEB0uFcgKCkubAyHZyHgGHtO/RjfZ6/VGXNj/odeqw
XwQ/m89dW8dua90zUf4eiH8gaVKvhKyl8bVQUtIZskxVjU7s1LvjXYfEFjJpHid/r7//pWU4v792
SCjdOrEcI1Vx6ttPmWN/+PNtos2uDu+tactG5vhVfCag8ywW+uBQGN2VWLH04trNYBztsbYrU8XM
UMfMs/ZI2aycOC4dnM5zoh0LKqeyfQNcPcgrvfXuX0AbQQX76Q5ruh4Lr66DexsKzAXowyFW5pnd
fQ347JEPU7a/vqKXfBdvr4MAVeDMbs+9KjaboomayooHJ3iQRX3fZWSTimYNyrhgmjoWEELWCW6Y
WF8KNqiJ03BkoMPOrej6dyysgo4DnKB0zBljMyrD2cYAECwZaCS6JhysNY7EpS84///lsCHsoHPL
YRpjQBjlEU0U6pnNEDFlgSdWdplLW9p5NTT/TeqOQmE6U8i6iB3Pm2IDvYGfk0TDJ5/Zt8CddsM4
rUBklwxLc+YqLQny3pCdNkoeJsORuCtfsbQW2sas6sRhgY3OQZwYfmfTnAJ0MEPvRph3UEFaQyMt
vb7m0h14gbgcA/tEJHttffUmuFqJFv8gmvRj03kdNJ9GV4mjEgh6xF1ArZeqtnGurIKMhlNgNA9z
Zss+lKlA6d4FJjSPAun239qmSfepUGQvbQL9K2MkRr4fAjn+6cqJzlEbsBwSB8hRRqL0890AHpU7
s+6gIUIN+Sx6Qt/paNQ7bHLB3yxJ0SLnmbkZikr0BaBKef1Aetz6SOdMv6AgrcI8yNvX6x60YN46
CBHAXOHXrASOfG5OZsqnjd8mL6JeqyosjX+2+S/uE/QoaLYF5Ds7s4k66fwkqtmXTfft+usvGJ2O
Rcx6ZWYNeg1jO2HHrEkPaVPvMtLtmjlfcZgF79Rp7fw0NfshQbrVDVR2sGfrBWwe+ywpstDo/Rcz
KA55X99S1IMN6kR2GRmCWhgQty0Fi1SD3h32P+G+18OKkS+thxZrZGIrnie9GVt07DYCeZKP1GLO
aRTOGpR5YXPRUYksQPdiU03YU5o5Ar9AVI0ffHrLXPDxtyuAwaV114INH9kMhUdO48n1H/h5+knj
HOZW3KUpWtmvG9c/qKwLAcHSgk1aqtJSrGpjzqJplz+YJ/T3RWxDjNCI7LBVUbcx7sct2SXh6SXd
JA/Vh7tde/xCqNORi3amJpMxjg7aUVTvtcys3SBSusYtvDCFOnLRC2Tjk6EUcVn/aZw0nK3HKWEb
e00zbuH1dZQipSkFIxbIqDLhR4Hv3XnqFlZVOIkOT5RTbhZWX5i4OLUvTkKe3WqNZ3BpVs7/f4lX
hcgpmxmGNt3hWKFhCZ1PDqRVk5qE6AsUK6a14COmdqpohHJo408q7lJoJ/p9OUEixk7R+ETcqDHz
Mg2hjrNWyF/6KM3pSzMZ2rICAZYLZKMnHjvxw0JXf1Pe5o061tBOC97yPm3jzNjNM/bL8ruNS6DZ
rwStiwmN84Jr7t6YLeWJYdkxicD++C4hpRdWb334NJ/abRm1B/MTySb7heyqjXE0PoeP+qP6Bex1
EXob74jT2sq6LYRPHZLoj3U5pyl4kcw22NuTP2+Cjr8kjlgr9y95jX4G6QbmgMPUigUN5ocubYoI
/F5rNKkLo+swRKbsoB6GFPNIreMo2M/au40OzNXlZf2kayhPSztuZVPsRDryl4EF7Ja8JSxAhx3C
hEEHYDtWXE3G3icjlHGnXIRJ767Y8NLUaI6PswNoH70z49WUHtt2uiuTYOW2tWA0OvStcgzhj/MA
bkNa73t+f9Z2pygNX9+lll78/P+XiEWM1JABhOLimg1/WuIeJyPZXR966cWtfw8tLOk4o1k7MQoQ
Ies+Kgi5pWpN63hpdM2p86q3J7vqTHCMNfe9620Hgm66Mu/mlXlfmhlt+3bbLMtBxWiBRSc7CtHg
wFYFa9O+EMH/qbB+mXZId5kOIdSLJw+8oGzK4rpOHsyyykCOBkCAB6Hx66uw8Bk6LlMWqM2NSevE
jvCqKO9lhwyhvXK6XViE/wDtJtnRAcRicWm+Ogp80KINhbrxfq7j7GrwbaU2sYe4GeVvn8zf3cz+
XiTBQ0LZWnV5YXMjmuOmgdcGtJbwLsufn12vybbgxSs31J3dqC1tsb2+DJfvAY4egVCUhx60JSFQ
b4rfns2r06wAWwpTu+UbAE/JG+ndbgzzFlD464+8/Gm2TvGXWmCeoGUB0gZ73EJBNtj4jio24De/
M4rVLqKL3R6IrTr3KmsrkmSZ68VGCwWIymblrkup3HZg69pBcchuw0o040lNTQPWXCF3UIDrDkbj
DYeGlOann+Oee/2Tl4z9/P8Xt3Kncq5AqGbFHVco7VAg2j+TAjW38Pr4S/auhbS6zXgiztuUN033
lvXTLpxjP5OV0ReCgs7wOTNPtYFXjDEEYfeBes+gl4Dj767w/3rF7+tfcNkoXB1rOCYGd+3ufAQR
Xug0x8QBcJWWIfXX7qBLa6CdQdjo2UhFgAEw52kQpQWYF9yGryRO6eXR/wMznDLhqbRHTCBW2UcQ
Fci+ZT1vn1p00z70+QxIAjRI5rs5IPyYW7zdEZs1+xmI3VdpSqsN+7RMopTN4vP6jC69kZaj8Moy
qxFA7Dgd2f0ojW/+PN849NlQvpizsh3k5cvWjJkA2p2LMUOCL1srIC+9uBb6jKRoig5i1jHLRiB0
c8eFSEPtPF+flsuu4ugyurnNPHtoYMyy/zkbj6Lh4ZR/v23s8xd9mRczV4nNnHxEe2q74yoL6ZlI
Mf24PvplF3ECzckZ58gLMbhI24swI3eFhD6GzUKD3cZp5wTa2WXy3L6amGHHrPCPEnxm4VTYn7Sm
a3nOhd1Gh9tXWV04YNc9cwCIMSRV92nYkOTJCmylRheWEAXGI/OVvW1pqTWPx33ahK4bnlYEoG8B
h8i2zbwsDIx0pSS9sCI6ZtGjbl14DeZLyrLYeLJGrbjpQohBPgdTKVfC78Jn6PBFVISLugdZeWyf
D3t14T/bfLyzlFr5iqXxNW9uzLGTnYWvwFkgzBnIuwugF9UtwD8woOvoxUlMBth6eh7zDtoSqn/l
vbVWT7qI+ToPfv6mLx4HplQ5OA2C3OSMWyUgGeoVybubgYzL9+1orPNdXk4o/fvip1TFA8mnH//U
/a+75NLUaQ4PijnPckCUGrdIqnwnY1aeDNv2t5TbawXpJRvTvB7gJmFMoFGIpwC9Cuy8JYIsNndG
N0J57v36dyyEXJ1MmA+Q2LVm7I2lTO6omd4NTr6S5Vh6f+26QsFzVM3tTGOe2iGXDxPaLYj1Nxll
dP3dF2KKroDLPeUUHJwJMXSj0MALbIbl7seheqxL+Tzayd3QpCu36YXl1qGNZOamSoayiUuK8IVk
PMpzqCpCoW1NrnBhIXQM4zT4tAqK0Y1dnMEr783KVq5bC8uggxTbNOGydkoSS8bQVx1w/operyGC
5FWx88tKHK6vxtIUnZ//xSGp11sB5KbdmIG40CrvU/zM1sopa2GpdUyi6hwCGQ3Q9c82Dm/jXRKw
UAHY4CQipPULEdXm+ldcRBQjruhMzlnRMeCBUEoeQAa2TzoLSC+rrF+lJOQAFKaTbUmVoDFCnZFU
uegY2/ilyNbS2AsvYOtwadeFMLXvtKiUj2EXRETta7BG5aGqIsONLANYzJXt5bLJ2Tp4ukPRPC9c
kMMVvnoaU/UEmrsVf7k89H9wmG6H0pgTgLC57cyf08R+tvUayeOSPWtHlcqWTkXOyg1oKdmr9oGk
3zzxzS7WGGOXXl0LW8bIpjGRGN8jZVRBTU8YK4fnJQ/RTiWDafkkL5kZU55X0YxK/26qHTMCsLDZ
XTffBT/RIZjIKkNuUCV9nEPm0LKeErN+JfSp7ay90Z78W08mOuySipry0fOdmPsyYhQ0c+MfyKFu
r3/FPzWV/xaq/oO5nAS62DMbu1KzsV7MkxtVp+7N+xXEzbHbOk8qsrfllr3kz/4neQnu0WJ3VxzY
M/vBf7jm1liJBQuWoOMyK54OFXQUwbxL+Gvl9feDWgOVLg19NpEvwdK1eOK1LUHFx+yeLTG8+4Ku
7Ir/VI0uTd75mV/GhoQo4b3waQyi5jFySlBsJ1nav4xloaCeBM7VyCtA4g5yiPmRe0OyLTppfc9M
t31ULg7j0EpMNyDTtk8GVOG2Q+5XP4wZiU1AH/MpLIFiC5XbWz+zfpQ7KDqTx6pK+2jsBdsb0E6K
HJn6G5qz4aYLkK2fUigPGpMIqKup6g/wf7s5YJvO+AVU7koovBxUbF3wgIG7u4Zqi4qn+r4vgm3r
TEem7gfj+3WLvjy+oyNY5UTEOCYJjed2YxohrqJbs/jMpjUCsSV70oJi00OVyZUog9PMfqTc3YFo
8uX6qy8NrcVDCVTIiIQYyraz5W25UP7enPlaO8DSxGgxEWy9UmbcbSFmQd7bxDtkKsvDvpiem8pZ
UV+5eFeA+IoeFRO/Ygmy293JbOUOpBJ73vkHJ+HHsbKjoeOvQkIF1qojNBMdkBQE7WR+vD5756uU
7oznR58D9RdnRN83Gcy27SFR+Jyb8gE8SvfijIiy3Ie5l5vbnqJd5EaRDkOHguUpN0AjUVTdANkG
SIAm/EdZusV2GKYbn3Rexy/f4zRmNhK0jJ3QT/XDVOarVbBsD92DMaw69dcep2x3/Zsu7ZbnmdNC
pNeAGXLqiDi1RRlEWUloNFrKA0ndGrBj6Qlni//yLZSIvCIDZg07sXzsPC6fUpCHh6Bn5SvliEvO
c/4I7Q6nTFA99yoQJ2T1fzmVsfMGXFCvT9Al1zmPrfl82k/GWBh4fVW2+8B4NWeyNcTfglS3rYAO
Ke6lsDwJ7qSTnFPy/xqX25oWTqjq1lwJjAv+oWOJKTE8zzbT6lRJVn7Pm4RGTWeXRzNggLnifh96
aC1YCWULC66TCI8NVXycCTsBdSY3uShB1d/b7lGU1Rph2tIjtAUvszFtZlp6x4DeQb1965mHZOxu
XBBtxWvWBQQle3GyzabaQ3/ROlo2MOpD0/OVJOnF6wesSucQlkEh5op55UnQYlbhBIDOzyzv8gil
rxJ6glBgHLlVs7CiTERT5zljONMmWHn+gsPoEsCtNJM0EAk7gbP8XjXGS4qnXPeXpaG12Qty0FaA
6qs6gVnIfxyI83cAImrFjpcG13ZJyPtlieUX44miESVMuuRHA+6BlTdfcBIdyNmNHgBNoP894RzB
frJUQcRKSLu8p5YQd+NcgxfG6IJbQOxnE9D2ZJu5ZeIh1B5bKX8x5b+6rvrRiDWs24KL6FBwOeZm
YMyyOkFgdQR4euJH4rU0zAKcT29bam3XNZzOA4NF7Rw5of02TVy5R6azuCGjgvnRQeBTLSCmaRXA
4XA/4uwxqCFKV/qhO3+7/voLkV2HgbPCBT9hZTXQKg/kDzBEA0I7zJD4BAwxA2144uf7609aMtvz
Gn3ZApU90BGSPHC3kvb7rguCu2rI2ea20c9P/TK65JNtoixSn9qhG7ZWIp0oMdt6ZRnOi3nhaKVD
fcXMbR+sWeOpL1URcmLY+yLJS/TVVO0mwJUhQob2d2/x95u+RqcgbauEp6ZnitM88291Xr52Vbly
TFhwcB32S1UljJp44uQqAfXXBFmHanTu7b46DDy3o6poV+gjF0xLR/+C3yiVwm/aU2nU78XI90Fu
b1VpHOqx+7g+Twv+rUN+caPtAQwa21OhjJdEdW++p350oIddce6l8TWrGrMmJ85wTmfgdNCCmbwq
fAijrCl9LLiEDvc1FMrFbYDXV5Z8qJt6hMwAmKuuz83S9Gt7UAGBw8IL2vbU5xDt86rSACTAvRst
8WjY/soaL32BthcNVTIUPWiqT1PmTXe9kck966obT806jJe3Y93Nti1Omd2it09mv+uJepFiNx6h
dCCvK5OSGlbXnmRLx6hty9+BB6XcqVubnwUD0pG8SrUoGxQJDFR+CPejV48sWXHkf+CBF4KSDuUt
DWTZDaceTy5qnPaGFpO7EVhsRG1iTJ9QmW9/1OeETwNFvW3iD0VczLY6eNC829EC2roidZuo701Q
fKRG8moz8mtwkQJOJbNWKjMXMQvYwf75/0tgBgZmzrq8To5VySw/BLlc99wGheNFkLSvQ6spskOZ
VB2yzmPgAJ06c8iblShOzGQzlH7wUUiZvhsJWxMjWAjmOi0qJL55SpEgORV1EiOvcycy/wntdN+A
9Y164TwbEM8OrzvhQrTVwcqFD1rF2vLMk3TBdRPsjEqgzZNsSfPdDW6BcWGKdWbUEToOfmur5Ih1
/tP1hQrneX4AVcCfwFlbxyVDtv69v050Kqq5Uf4RDWluE+w704gyuaZusDS6FquGwiakEY5xzJUn
d8y06kdzbrIfyVx7K+Fw6RFapBIDKsMgDTCODmy7Ey4ERdx0L0gXrCz1QrzVpXUsYNzS2TOTY0tr
sTH66l5yBN6JsYMM7DWDWgi4Ogw56H0+/R9nV9YcJ66Ff5GqEEhIegV6d2zHTuIkL1SWGxCr2Jdf
f7+epwzTNFV+m/JUUGs7OtL5ltgU4SlUb6L7Y9cbGc7K8CwxyKSA5KZ0EnJq6cPolv7Qv8KLZOMY
/Ud/9EaoWgIA3YITa+rm8GSF0LMig+M8mFhQWKfFEcJNTKvAsTPzO217dyejUfl0StMLqar5AFJx
hfjEpFeGIIlNcaR2EwCRG+WjtY5fp/Ov+KRDkjiUouNlU/twVgma+ZkXW8Yga1+//v2vr8OWQJf6
+vWmfEwhIFAkJ9v6dT+23HRUvIbWxZ6sGu2Edtfhp/dJDnf5uYdklvESBPq8Mft4gFpuI3G3HQvL
G+C5uYMX8UaVdCWwLQU3GekhGNfQ8GSb7imMYm/knZfqfD8lEAbeQqWstbLYtI1JLc2qKj7ntQMI
kqWe7dgW+4izpznsDWzurY2H27WJWlxEYUxvJYUqozPSGX0MQSDci8n8L3HsLdOhlZ27xCK7cczr
SY7xmak3MyQXS2TH+wth5bcvgcg1jMhmmsnw5JT2D7ets32EDNsNm63q7VoD1+n5axUDHS9JOVrh
aRjY5Gui+ZOB69BLGGbx7n4f1kZnsQ0F3v1nVSJCmPrY0ci3iq0q99qXr53668fD16IdVZuSE9zC
uqCGTG9g8mFLDFDhKzci21LoM3RoPXQDfjf8xyDK1IZfLYf/6Ib451zaz9EkqTcRDp9lebg/UCvH
jLXY9GPHijIkRJ5EMjanntKvbpK9NleVhzk2L/cbWZvwxXk8F7zlEUyLT3E2BHBLSlnrl8N7wDSI
W0sYbqI159DfDU9tnTzGTv0rzdon2TefYFjtU+18yTY1FNcmf7GtXZIYvO6iI7bjfhh5GLhhvnFw
3P60/I/mJxANjrEbnGll9rEo4k9plL1rM8ilrCc4yk1e6kqfHXiOtQ4wZnOn2o3D+PaKlUtZTwJC
dhnTWp/tVOWveD9OuI8HS5BISgNTLIU7HFCT41B/HWehTo2C/WHwnmUll7KfehhHm9RTfLaV5XFX
P7LhMk3s0/2v394Zcgm6zfJJVKRFx9q5hfnrnluZL9zcL97lqCcUIHf/DiU6bPoJc6PPLG1TLx+P
1dQBvqrfg7C/fn+xtxNT5SqyNDnVmp9S1G/HSH1U+j1wluvnF7saEdYu6+uuNsL2DMj5tfVdZh9J
+84JWJzWwlLQhRmwr9MU4M46tkIvQTjPpPmkYzgm3Z/m62D/N+LKpaRoDfuoaXAQz+lAjlbC951h
X+5/emUFLaG2kRbQxGqK6ExNFcztETJTj7gYenVp7d/XwuK12FWNrHSNNCPN//D0iVD+TMLHjtON
6/bthEkuZUKdkhI2U6RlPCuA/Yn+F2qF3Vx1R6j2vZWwl9q47dy+RMsl4DYrac+dNERg7XIvQ34J
XRvl1FBixM4eXopN3c3bR5Fcgm/h5UYnMUp5YuNTmNV+0UAiECav9+dj7euLHc0jBCkwDXCa0v5L
IkAoHlL6iTdb872yWJe4t0GUlQqnOjwVqXOUqR2UpHl9309f7Oaq5z0UJ7GbacK8Hm63jZrAUN66
aK6NzGIzxxl423YlyWnicAju8DRS5Vnk0xyR734H1nbb4mzuZsd1iYUDFEdyrUsvUl/GFm4iidho
YGXwl0havCIwG6q24UkayO23eKTsxUYQWvntSwhtSvMYxyIy4qmvAyf5pFLmj2niOdnL/cFZGf4l
lJZVA4BTKMYgBYj7fY2gdGJDLXZmIFsufWt9uP79r8S4p+kIuANikZSvtMPB7x4K99UJ35nFLIG0
KdWzTpkAycNuH5Q1+lY4bLxWrIS5JXJ2FPBInQqEORjasa88Jo0/TfEfE3UQZixp85pXRbxxu1pb
RctDOUnp0E89aohDOexykqc7NnK+sUbXJsH+9ySMiVtmrO2yc2FdDWGgnmjtLQOlJzOW8EBpVb4x
ZGsNLfazdhVUt4BSPyv5gbYfpX5uwh/c+np/uf5TUb1xKi+1Puekli6XdXT++vXpRHZPH/QLO7DD
ZfBCP/cm3/IBPvUuof+be/AW9aAGckD5yXcCJFAe4MdBE9AzFGa/lCdxqB6m0jOe8V9J0Hmd93vj
V95MHZxlXi2qyHJg/tVeinR4kqx8aGixMby3V4mzzKpHUajRAu3oAk+vo2743m3pBnVm7dOLfRqX
OlHEqtqLa38Ky5dU/bo/GrdDjLPMlxnUkgZd5e1lSKbImxzlORF9duON+sTtDMFZJss2L0s8BFXl
uWRx/NLmRCDXF30wzKn07dBxfasvy7PrzOXGm9RNLK9QzjJ/jl1Mb1QX0aXJYO7j5WaaP2V5L/cz
Hl6CGZKRMB4tKBT1G2hs0iSMH3EAcYAAG93tYpbpi4hDdnAq5hT+3AzDN0J1ZON4ndnRltOsfV5G
mnowynEjL4ER+SmrkbN7bpM0H7ijOpzwJfEzR/SfiWJW+eKO8RaDZm3GFiemShQrOMeaFVEjP1a1
TXcyDskenKVyY7HdFO7BGC5RUlYHzmUJWuelnHpYRvErcMINydtQlml5ciNulM/ijFwGAjNx3fEq
kFk9nFs7Sko/plYb4f/TPHBJrL7QKmeeVKb7GmGAJr8XTfVTQfdr9lM4uD+XLSXfnCnq2x34HHBN
0uO4sbxvBzxnedtJW5iF1RR2Q9Y8WwfmlvqTACk38SoLfG3YZL0zkXGWhMPEiihveqpOpSzC3z1q
ckjGemkI1KYriGNGBWTL7u/ZlViwvKH0pC8hhymTs4rbyHg4mXDVFUa+gzaAyV+yANs+qeM+b6Kz
1bCfQkJb4krTzxItN467td+/eEmMBIUjutTIt0P6WIf2E2/Np/tDszLfyxtJOPR07Dsp8CZGfJBa
Ll0yPyYAMHlDsSVqu/bzrxvzr5TJkim2OLzb8fPb17qSAdgVGzO79vOvTf71aSBaXZPIGAW2aD5b
+tWukp1TKX8CCPL+AN1++HH+cxdJuzAX+SBONlcfmj7a88Q5J+ZZu5lXGYAUC/t3qd3d/dbW+rNI
bErsvLogljilfHyxqXmbWHHIGPx6M7XF9F1rY5HTMMIrRqRgp6QK56NL68dqagFhEc4cxE2zMTMr
UXfJ/esrC7jqCk+8vZu+ytZ94HR8QbqzsW5XPr+8pdAavzsEhggq1lp9Re2teamyEAIOpaWH3/cn
Y62N6xn91+IaXYd0gAfIU0QLGJ+oKem8pumIZyc2wtT7GlnsbWD3od/QZPJEK/JE5/4tJuVJV8OP
933+ugj+6kNkxXScAWU55SP/2Gjrc1ghUSz6jfW6NkTXv//1+bRu65E3yoE7neWNeb/TIf5TBu/7
8Yvd3bt90w6tdE61PFi4o0cQwHP7Le+Z29chZ2lFUNVjTw1CE8y89+Ewf1DhN1d2h1ET35b7+z1Y
2WtisZ8BM21IjZ11CrPwt4FRozcISmHqATdIXvQbKdx1PP57jXCWbgRSRkVsYuaceDN8phy6CUQO
L/d7sDZKi+ypmctYwRTQOdFSBX1jvrN2zvwiAcnLhciq0dXGy8xKQ0sOSKtrGTtQTzrVtW2+ztnU
nkJTdkGm6uhXOQP9mJdZslGGWGtssbXJ1ELl2+Ty1JLZHxOYw6iHtD7m87zXzuf7I7dSaXaWxgSJ
dicA4ah7skeR2l4yDu6vuXRBzmrrKNq5qRP6lhnovp6hmu90dHwFkAhIJC0I2+L4r5xf/5E0b+wR
KJc2vhjTHZNB7afcDQYaXyx3PiS5wulyCZ0ta5y11hbhBlT/sFB8ii/27J4sIj06hx6T5QO27Qcr
bPYNnPYS2Xy6P8QrzS0JgLZsyr5qRkiQcVceycAQ24yyThFTredgd0Mx9aqVkXHbPbXadBtZ8goI
31lyX6qWJLIixDlBsYB4nE71cIkbu88C2hXRk4LtiyfSUCaescIpgMoM/2LrcAsgsYIPc5ZmDtqR
TcJlyk6TGedPdgwYzSXsJofhKdlOxZnl6XCMps4B+NaoPvRklYI2ZVXU9miSZDvYKnTgn7rT16kp
1PtOgyWZBhLDbpPRmJ8cNX0Mx3L22wQC5SQZNx7qVwLdklEz9E4ho4Sw0yDh+uy1pGN7G4JxW8L2
/8gq3oikS/+FgkMoJqatOMl/MC16Z+LhxQDjMqJk5eDqlksJnFh5xWsGQxh7SJt3TgHFms8JxGct
6xMfZ4/xpwQFEPjEHaUVbgzuylGyNG+orLHgVQTQfwruXU20X7nHIpueCvl2fzOtDO5/jBviuuin
gQtc/aLPJe6yoA1vzNtNxa/r/XgRb93OsrRdR/IEykqBXJMJ8FVGqIHDTlQHky3y8zQzmE41Izwv
BFCWBqbGBz0A3VvMdRswuJX8vt/PW0EDAgL/6Wc2wcDDzboLldz1nFH1TypK5t3MLLyrGXaITVfv
YBCqAmQ3X+43emtwr40uBqByKtceJDOXwdDvTR79ppoF9z99zbWWa/b66esZ91cOhs+WOZtBVba7
8qdlR1C4MWX+7HZTebjfwtqPX0R1EcIOKtOxfYlVMXgdEU+TM3+6/+1bJ/H111979devL+hMawuA
D7yM9CA/J8GQNhBXHsYsGK58Z7lV5Fsbpmvn/moINCkHcie0voyU6sB1FQhzbj74NGrMxkysjZPz
7yZaECIldclwabn+LKZwX4fjO4dpkUiqSbchp/MIw6/f81h50O8Fugjc2A8RL/37U7E2QouLIThq
HWxnLHqBck4buNQ0ft/kFQ7Oasur/FYQu872IpsUBOeOMmgiJq44StPD2wa1k/JIy2I6q7LBG/67
OrMkMYGXWiL/yBn0W0PxZRBddAhZE577gm+pft3MAtCbpasFt3PTZlNJL3qwopNFk9bPY9a/paCt
HSqFNz+ojdmntGbRaUxjSEqQJv92v38rI7nkOIVASHaAFM+XhKg/Ke9hNMwzD6fviy7pxr1iZW8u
aU4J1SAQ15pelODuoS7DadfUbRz0w0R3vYjrNypJ/L/7HbpJAr+O5iISRJaCibWq2KWVA3/lbmvO
M52iF6BBmzMMBKfPuPV/m1StL6qfrAKoeJFbXpYq8TGLy2lLuWplGyzdMWSWRiSZZXXhpA8sRSCC
VvjJFoxrbUwXMSJt27yuaE8vmfOHkM7v59SzoRrXuT+cMNndH8uVI44tokWWtFbaOeEIMEPyrCrA
PqLZ9m2bH7jNdnmdHZjuv40gTG0UctbGbBE6EreZKujg04tEVNolhQy9HnBQL4H68zubWISOfMhl
rng/X+R0TIqPffg8R6/3h2tlTpZEtbnouJgNGS99B0JwOuzHugnstvzRuMWugp7XRkxa2bNLghrl
MGbKOm1Ba/SsSxT4mvFgTUVQb5FcV6ZhSVNzLXvC2o2sSxuTV2isBjnJvjWZu3FA3EzjsEWX5LQo
bfFyOM/m0vWaBwIG5EcnF1C9bWESkluZ8a0oTy9ObzsPBAxPvIK7PHnkUJVtPNWY8lAlMXvfgljS
2IZpYHMMudqLSNvaa9xq5ySl7Y3l1tv42rJYZAwQk8ld4lrpJcl63x5hMsdwgbXdL11ePA5kEyi8
kjYsCW0gQGZRAaGsC+8hxQcnoQDyGu8htF2nbBEKhr4rJSchHItMBFk61JBNc+wwXaW9delf+/2L
za9SSCLjAjqjgJgGncT5gJrW+3bmYtNXsCUWUl+10bpuxxOUEPvPOHV34Jp5OtloZGXXLPlsrCJu
UTrTfKmnyh+cfZhYnrO1SteOtSWZTTvwvGUVjEjoHNXnDiis2I+rmkR4ytTqQrpJ75XTih0A4tmh
mBkPlCxh/NMK4nczf+c1YUl8c7qKQyM/ti6l+aLgVlXTA3HpRmRbG8LFDcFiJImTEtlIc33ogkQH
ZZ94u0GXXNmHSzrYmGZzBAYPfvmQzjtuQLQZuxysuILXfgez9HPsjjS4v+Jux2i2rFsMExzcTA5v
LFRI4KIEtohX1F3ptTFskpNpi312e8+wZf1CaZ1WZRu651n1MProGFzKFNvI29Zm49roX1edGg88
rR44jkqaIk/71rocrsvvzKyX5huNhPIDk0guks7egY936Dob5YV2YwL+Ab/cuM8uvTcgtmwm3rp4
UBOc/G+ouzDzWY1c1I8cZKAVG6bvHCJA2b6Zqd7HMpcssFkUXxpn7FLP6WpXeryN+X6gYXc2LQR2
QFiFCZwAFvKJ5VfZjIQUnS8HwwKCAmjkJ7xpPlS45QZtnJUnW7jdcdKpu88Fow9x1U0/OnsOv4bw
a3wVBeo/UuHRrc+Q5VwNEY5xgqchKu0xaEWDQhRl5fRWFBkDlaFix7kiyp9zU2k/1aL71M+q2rlD
Z/8sC5m8NsaY80RK89K17exX4xyfHKcbJVAUfX2KMi52fTHLD71I5sB2FTlSQbjw3DxT59II4Xeo
fHkZybr9MPIEMmxx6hwKTYpDU8YIKHUYm7NJR+fHnHYiCqCpk3aHRPX9Rsnv9tbh//EqGQuYYU3t
fJk78CpSAWcZnQJiOadJ4uOd9uP9HXp76/AlZbCeaI0aBx8vjatjHwrXkwe4yvf7H1/pw5IpmMdd
VSYtPp72CMv59yn+LaL2CA2O3f0GVn79kjKIC1oCP1xkyt1ofwZpzzyD0zdubPy1jy/CcOxwQYer
WGyb9tYuq2CBZki6Jaux9vVruPkrrCSACKYMjw8XDnMIb7asr/E4nu4Pyz/R48auXzKeAUKKTNaA
5xhqgacZXXfzM6X5/IUy8B2hOz8Tv6hy+REgIb5zrWY8WjIpjjVTs/aqWnCv6lukfzpxPqDo4Xjl
UBdPqO9IH/oZ8tjz0v4ge1i+G6HsQCvOoKQXFmRj7FdOqX9y5r9GZ4IjtFtnbnfJmgi2FqX7FtH2
Yc6y3hPCnJso3oLRroT3JYtQ4BHNGh0bgvZwu/MS1T6mSgIsOIzB/clYa2CR0MUwEyTVOEHfKern
IIUJBVj+ofstoS2O9ve0AUDrvxeTJMaOcMUPz3NXIdf5ApriQVXTu+4GbAkELo3UyYjoCSOL2NM0
PlbWwxy57xyfRVZKFOqsZIj7CxwCmNME9fgDZL+NgVmJQEvGY1SinFH3Q3iO7dYf4ZMW8ccez9M2
2co9VqZ3yXxUdlg4MyzALh2qjLptUch4Gaz8+J6J5UsLFjHDKBN1BHlmOBl5/UCyR2v49b5vL+Jb
OTg0LyVeQbnp9xl3psBlZevbTGz8+LXBX4S4lEL4k0QOvVgD1D/m9BxlqNHmyZEPh/d14Rpc/woT
UV6HzawnxP/hOzVfCTtjF2wsnbWJdf79bdrqWCCQ4m1JlEdIKAyeyAARHKwtSuva8Nj/bqCF+M0k
MwozEwGkhG5ps8fduNjXkQkB2xN6I+Nf68giAA3TmCDjgfVNX3wT1i9uoTq0lb6uxGlrsXkrZFV4
zUSWkuv4Oxf2BXwHmDXhDREPM3G5VaK93QW2JDq6uBJX2szzhdqwCa4Ujd464RaHPC9gsnp/LV1j
5X/PTLZEZs8DLV3T4GKEs+U4zt0Fj1i2N3cQ9iZ2c0SF+jvpxo05WXntZkuwdmNTIBokrS4WoeL7
hGNYeS4QUvGOqqZ6AgSy82kft3408B3LVLrj3bh1ut5eeUwsdr4NdwCaIsU+W8wKX9wr3K8SofPQ
NpV1lMkQboT26za8MaRLREGfCVNZwPBeCJ6BvcqhP1OUXO9P18qSWIIGsKBdXVvxfGElhS0bCJBT
nF7zHbaxHlYGackUraYih6kcbmbl/CFtf5O+8azpMQ3rjcFZ+/61Y3/FLqccwtBJGL1AK/e72+f5
o8kzsuPjKH9po7ZOwJVxWmLgwc+qBj3iPSyrM6hIF1Nz7qFzcmHE3nogX2tiESnLpuqGiaAnZflb
JzKo7MiL9Za7ydo4LcJkodsissoc2QfYyGEv3soh2keFo3f51G5ZP611YRkj064oIPAkzrUIvYE+
dbACK8VWerayD5Z80TnjsYv7tzondb+nLP6opuLn/W1wuzjBlmjsTjcsBpBcnsuYVT6tY/tY5gV8
n4T6GA2N+J7FcX6ieWL2aVlV79t8S5A2ISNty6FV52xIHu2k+qrD+clqqs/3O7Uy5UsKaRc1UYFT
fb50LpD98UeSm29DkqQe39h7K9O9BGoXdZMVpQuVZ7yoT8HYRupgA33pQ/ppS059pQ9L6lmRVVpl
USUhRdKfXFL+6WCkOwl1sIph6/Rd6caSgwaNLWucGSwSi5zTQx42lq+zEQaDebS1t9e6sdjbSoxz
YtlxeIYRlhdOOTA6iRfj5bAFPer+bN/OIdgS1llWZuooUAvngrIdhK8Cy30I59esL1GU/HS/jbWR
WuzvKWuM7my0oeZ2lxfWqYiy52LY0lhb68IiDZKwNCthvTNdrMRYLxasO/ZlneqXJu9SH8pL1ZHk
In2735eVRGWJ7UwhiltXxaDOsUlebOn42nUiLzTwZ+w75Scd/9OWW8awKz1bKnrPY5KRUZHsonQR
XoQEcBig7WlnxWNSe1Fvk89ZSun7LstsifLM2yRLeZkgnywcuGVS+3Hs7c/McV7uj93NvAsCBMvB
M5I4Vm9CfTZxqqCMnNoANI6R2EFnsTkTeKFAqj53dZAkYfPb5QKJhZgTdyNw3tpO1+avc/rXoQ89
dG5IDI4iTmCFJ3FmgGWgXsffY3F8beA6j381IIcG6u7Kjc7uWB6GukkCo8VnNvVblY9bC+LawLVn
fzWghpTxwSbJGaVdvq+gufSlnbk+cShVNqCjOeVlZFmyxQG/dXRem7tu6L+aCweiQ3ioRWc8LD9x
G9VqGb3jjen66WuTf3/ahX5Akgh9zpgeniIQ88JQWPsramfnyNFPIJ+zv7/sboWfa1OLKDpmkWP3
JYEuCNRUTPPNzvhpBuDx/tdvVsWun7f/3ZOuVYMdz1jUs5S7dp4/twWR50y4H4yV/LFQt9AJQnca
D99BgatRg0HAyMP66/32/6kdLfP8a/uL6Ar70ZDF9ajODesCY14dvK7UrDsS9pvMxkthV8bKH3KI
Z5yw+txboOHgWjUX9BG6kYEN65YOvmbVMD1EGjZTovyQ1OYxniEO0x17NX8V2t5gF64tqEWozlJS
NCmn+uym9Z9YK19b1c/747CyuZdYSJhRJEbCK+0Mt+sz1RAXtpogb923ymxRmlZ23xL5KOHDV9EK
My1Itk/TL0Z2p4ofrfDZEu/ccksIZEOyso8gQXYG3PxiD8NJmy1/9JuYB6yUpci+gR69TWuJIapt
X7pFALzlYcjtwMAo1km/5+0nm7ReMUJ0aOp2BEaj7qbU6tr8LGLJZGVStlOSntMYJ3JdQF4ld4d8
b6KxPIe62PIaXlliS+H9agot7FFQGMtueC5Vd+7jYtzY6yuRZImugTRSC71eJz0LaJp6MbTKfbjb
hF4D4ZDg/jJea2JxRkUor8cFT7IzVHSNVzrjz6ivfwEkf7j/fYoyHwLTjYDBF/FQUPB7YcjlnIuJ
xnura6anVkbmWFiqmb2qSbrMs3ia/zKyqeoj4n5/6sLZ+gJGH7SKFXEqAcZ063zhghRHFJnJZ8eu
49esJcIbbQlWJ2jT0CKES2JUzBmGykn4QxPZ6aku3PDSFVb8hfMMhZCuLuWDI6c49Go6pG/wuJ0d
n8SZONR4vcwuwirMjikTN/AXsoVvYKyqgqbQqoTXkG35Gew6Arg9A29puTakuIxo9uBGO35LOKoq
PAS9kfbRMbRQaVfInPYAGevSg3gdXLuziUd72Ay0xwJqJCdYtmRHDCMLIl403hD2DOF0qh2/bCao
NBjGX+3RoBJJpgb2q6E8Q42I/RpdW1xM3pE3e7JgktHS1vxqJ0aO0yCqXwp18SAywKHqpmp2EWAG
o99y3HdtlsjC63lKAjw+hU80dMXgV0Upah/E2/h3AZ8CPE/xsdZeri32WlakgjPbCKH2qIXiTjQP
SGd07DU2D/0M45X6FvTKfw9M0x9d1LU5+LBUfyJZZQJ7nv43zLXCHNsNf+mGBm7VtTHMM64TwzRE
J7s0gwo87Ienn02t8bBuBjcMIFvb/grHqH9TyTh9l0lMX4ucpi+Ml8U+pJH4Og5dmwXCStKgnGZ5
MEM2/nL1BJ1fWrQuClnTUD2pqppSmBBbw85K2zGgE8C6SGwH9TSnYLxmqPT6oFyWoz+PFoyNQ5s6
fo9FQ7wuc0WQlZH1R0eZ+5k7TRnUzpSd6DQOPzJq5IPK7OkLxZd2dFL9/4iO1a503T5gQBIGmUBK
64S1sCHZPkgvhOz9l1Yo94J5YS+Z04GdGo5qYl5T8xnQ/qYQwMKCKkvrNDph7PmBFrZ6ubJ1/owo
Eg/wWIqvAEG3+DWPDnmGdQb5mVmdeiaqhd1HVJHoO2N2fmhC1jWeJDmlXpo3dVB0g/5hmhhVyMhI
9jMDf37Yq7ahHyYUySEyliVKBFY4Qv8/kokDJgHvhU9SZ+q82tb9aeCFfGkheI9/zKXfFWBUq7Dv
HqeWY3nkETMHxiYN6R7RebFIKy+y4L7qQ5y0Bhs+C/HNUIQ71Ir1Q5rb9WuupHiI0qx+TlzlNthz
bkp3EKEYM69vSPOWp233h9eo03sjfI4DMeXyAY9afGfTKsugkA/6WZyw6SwENp2Ohh5IR/otaQoU
Mvu8P9q8GL5GdtQAksa6Z9C5qn2amPy5AccK13ScESOtIJgq53BfKT6eUwMJP7tXzllUjPq8d9z9
CLH/R2OV48m42egZml2JTG1PdxRysj9LJFxeZpf9Sy8KvLCSPPdgCt9/wC+V35CzlXs9seYxjiqo
Jxay9FkXB6rtA+kg0HWsPNOyJb3HIL93SI1OD6x1utaPm7FXgdMP6oOpszDAT+ZvvUVfKxMBuhxC
fS6DPsWe1HCL7Jw5+aCg/lr4zeB0j3VryM5KIEHZl9aEfTjW4ZEmNWT3Wt0PxdWuPt3BMcg9yTS1
j52Jyz9WnrO3BoYvR3hNZAP0BUZ7l9hF60N5QtRenBj+uZFufnRH4oCypcPuYKfVfOqmLn+wVW8f
BAenHOlqFfBMxCfchYbA5S17G7MBz1dDLHwNOQn44CggM4Yok3vQw4qzFEP34LDJ+gQXVHIcUsv9
lpkBCp0CWYSHyJseZAL4DAOGUexN2kAPw5Ig3oP64pnajHunI/aXGbb3z72K2Q9WizzZ08lN8a6h
+ubbmFD3Y8Fp8kyqpjiMsg/fWhNPbyGZhF8PSeuFcHr0tWNlDzOMwi49y9Kj7KZo30aW2YW0Ec9G
lPGeWZP+6mLbf+jbUASNKwwM0QsLBTCqPRjA20+xyDMcHnEb2FUZBW3uWg91RcSjbfqp9pRK6cfW
YtGxFa2EJoUYPT3N9YkUYHXMg/jaQqziB8DdzeD1V+EbT8Uk/Si7wR79kI114Pawmg/QNRakzVCe
EojWfYSYNcNsOt2+hj34ri1CHRDJ+y9Rz/KXKsr1R7CG1GFWjsV8QymIyBAuhbpXXtiPkPsNX0ya
17/yXMAZtmK6OWZiqn4WVUxgvl5HJzvHjdl1hgEAfbuA9B4eqNyr4Hh00UyUj6Is+XdmJ/xCMXw/
8yjVZ9IPWEnOSBCnOD1JWKXsrAjOTi6UTbD+RQTIWAKzpBSIeR9LqNwjBw5/j3NfsyOSq+5jE0r1
ECLR/oGab37M0s7GHb7R9H/wI8s/9RmPHl2Gygowvc73KTPdGwEW8lMDx3UgILvJZVDj7uiOt0UZ
eW3pWF8ExPg8F06ifkVm9ZaFfT0H2oqHq5uSgMhw5KiDydL0Q8hj4JxhznsC0sXeWYTwU0ecGAjx
qv1+tRrfI0aOOxu+5h6PsthPyiL3q6o2AVSX/s/ZdfXGjavRXySAIqn2Kmm6u5PYyYuQOIkK1UWx
6NffM/uUK3g8gJ8W611II9avnFJtcHUPv2ZckekkrTQxojkTj4Aa7QwV4FVlQ3Y78AWyRZU7/A6j
xdlKw8rdIiMTywD7SQ1d8T1wSZFOswi+FtD8T2Ht2aeLJeWdRSEndTpOThY2ALlv5l+SDQRiKLX6
7aplkNti8sRDxhryqsdhuuUzziGXqMWJa6ayKmlFWeVJBiLLj462bG8K2gCO1LnLjbE51Huipk2a
0elu5EKjeyDMCTbCOHSxHVqaZHPkIvFEJS5u5oU8goNWJijyyI0oRPWX+bN3alSt7sagHO5q67Bk
kZARjKE7VOiD6IUn0ggqfPauKadl13gl/+kYf3wIoQK4hUgzbM/lGBwg11d/4YBn7mHdaBF9+ap4
qHp4S8eTg/JOmVc0Ja5xqtgFtbWKJ8RbUTyxAIPlsRHSF1k07zq4GDyW/iJIqrqqhhz5EEQwsxPm
WftgszHmiiQYpbNHgoLcSyxNk04ccKokB7xuSaWn+1fFBYQJxRTA0rZVQ3TfSoqzzxuHOfH6oohi
0ZXkx9xE89fMNTB9i8buHsU13qX95Dl5HJWF6Ddh5ja7SkKTNZ4bqL3EDV3mZjsHwj94YePse14k
zgweI7z/0sVlVaIdAsVcyB/tCD6oThRQ5m0q27ozWwRE3i9nNMOPbin5Y98HoYhtK2HrM1W0eyhD
tG8U8b3HfPCjn2aI6j8mK9q0wL1XJCFq89sFQc/rDMW/HJrDZf8SBYTjqBWjC7ksAbpmLPnsgVEJ
pdXEA5zuta10+AzyIj+Grsee8mmiLM39iW5UrooUm8y/r8MgvB1tDl1/W03qHheVi+BJB+SOA+Er
N3qoFIZjjLagYqiHsF76PxweoChvuL37R87Kv7OZ6rykRqHyhlGfn+eFiQoARbg4KM7IDqZl/ZEt
UrxEpGhPAOZUqSgg0IRYqTiGQy+bOALi6Bwao0mAqNnbT1ybJobqStulXe6693DtyNs4qtGq65wQ
kvDcQSJLOVrUSVsAaoc7hDm7bqzIVmvZyFig27ABNZ9/lVgmQzsfgQAge9xw0WsosTxwEQu+natm
/lEPPuTq3IDtRlW3iaHD+JYXOWk3MhRFOvfZkmRKLr/KZeqh1DFruJTVvRN9iZQIbMyFbr+XjuNn
sbWK3o7Cq2+lZ6uvdevbTeG59GnJWX0UaIbM6QIz7qSemQssWlWYP0DQV3dMhd2mH82eecUu8jwN
8sECB6hITDvidLZKbOSLTSUBgOys4z7WdDa7GjjzMJ6tYzboKs9HCsWlU2QDuZlBmNkFC8KOcogI
QHtTlnJjwShTs32oQ0EeSs7VoY50no4zWBFtM4b356MTbrQTKotOD2uUIC9vutprQVpy8+bkSoHp
amE2srMInAS22xycCFcdUJtAei7czH/LvqHwU22bXZD39g0+K/kxwHrYAylHt2UdtaA99XrvRn59
klMYbYMJfrLUcW1aLYv/s8xJ8Dghu2tiIhx1k0dZn3QsnzfGSGxIZ+oG0MFDT85JZQncupkAO8Pk
XfcQQPbrD1RjkVS0IrcgZKphW/tsSLKxtHnqtMX0i2uoKS1Br8uU16xNozyfvrZV7d44fUiGJBcj
NinPF/ON22bZiqaM3to5POeJvBdPFXx777yuyYYbyPCHexot/aMBpGc/Sil3w8IRE9WhaYZdpkkN
UI4DFTEHnKJNP0zLnhOYYqfEwNq2HUpknC7DJSFCuQuBuviWO6ODDxPFH6f3oBwyE3HbuiXC9zlr
C2djPGL/dH3OH3nT1tVOW/9slGwQUyTQ82puMpuHebyUTXODj3TDxPM9bM26rgJsfQnzbAWzyLAt
xoPE9of5Hpn2qqq9hM5SV7GuK3u0OA0PYES3Esx7md+VcNhKIQnid/BJr+CO3leDSCtYs38hFSlT
b7Dlkwjc4GdgRZv4jJC4xA9+8r2S/h6hrvAka5Lvu5kVJzUWwdaE1L2Lxul86TpyW4u2nNOJliiF
9Pjzt6UjiIyDen5wltz5PjGe/87hE/klcBxIA8DfERrsUafh5QOtNrrB4cxYOgUlHDlK1sDtBnhh
55ekZESUa9tMonbTkk03RSUWbMQWN3FY0y2AsJvlhwBoHuJvVV9uXN9jp6hiCsmNJFAxQmvcl7Ea
fLl14YFwQDWTQEPERTwSdf7GuFlzUEi0yhjkIZg5kxGR2KKJD05Ek98OQc1+McMCHOC6aU+NZcA3
lUjgc0DDUhTD3RPDVt8WwWRfp47zXasDbWJ/LoKTnMMlzVHuZChtsGZIRDVN973V0wP+s3hgXTD1
m3qpRAEPZb//WS6MJ34NzTpn5LAlpAKqHXJC1u+ZWp1qa+0eOgTdpqCz94byADv23cTqbcXGMR2B
wrppqMw22VIHaWZQncmayEe1wfhqiwglDBLtUv7HBfMjqRVtt8zY9gGWz3QL/z3x2mg3v9EhYjbi
5/U3v0XK389z/quzQm6kAmtEaW2PPXJMA9kBXqZT6Dqviy7g5IaqUJrlpoWFH68HKLhx/YdTp99C
uld5sRN1L9ou5KjAyjWxR6v8NMyq2XA4LiB6DuxLOKFIlxRgzH+vulG+ZpkwQYzExrvtfdmmhJEW
NzrqNRGuryMB4vIGBks+akocCpYtKuNzFHW/2sbRHQozDcQRAiqrbz6TdkN1M8a88GFMXQ8mRTrd
pQB6IJbMJ41Wqp87824BiOiuNQKneo54y+ilxShCAnF2g+55sEZ8n93Q7WK1zDlObzRjxzO6q2c9
zM+hu5KEtS1f+t5mqYFbyQtf4CKdG3Rskdr3Dz4e88PJtfuyeIG/l5GgNy5E+OoYnDWoOzo6YNsp
D8sNiBqAqi4kqB7O5Y2TY4vzSuICgUqg+jIx9ejt7GSLZ7jw5s/glhDYb43LAZ7MzT5H8rcbZNMk
2CkiZYaW95nuM5jG+OYe3GvcOL0m2zEa6juwdcIlNn7U7fVSTT+Y1fX9OchLXT9jXbyApv178vrw
dpoWaEdbjmwRCJwNZaZPC4lAC9aTJZK5mmLgcPW7UzXunKoj6QL3rtceVIhtwFBBi9uBdBtadsVz
UOCK6Xs0fHx8YYIspt2EQeWm1mmjJWnbzDstqJJslZ/BcQY30HbUs4voGHQsOfb6ltXUKzbCbyA0
JX1EXCYfwTyAn8BOzS7b2AxiLc6CWQlgwfJEEO906aRlcYel0ZFk6Jv2GQxGSABE2nOeqNHTfSQi
C0d0On+dS+HshJDtzUiaedvTst81A9KsmETcO0LwBKKSkK4wP1qEwYk/qrZCDwmh8KKy/A7aKPzV
nVz1uzNh9NyapkelJ8TMjXN7KHzs/LjKMvxiwaeqSQvcpSLuHS4fRdmNd9jByymIhmnr+uVwC/QW
O3CR622rvGw/Vdo5nFPCO9CjURlSJvRwxHSIuOYJ9uwAqdsuoT50d3hf5BsyTQ4qaXX0IKGvGsQe
VL9S6bv8jfu+HrHS/OiLLit/A+AH4rxJtg+erPzbmjhRtY/GIN/Cyg9CljMiJmy98TYvsq5OoTk0
pkVY9QdVs+zRU6KEcgPGZsvCHl8V0pbsrbNwmmpY3mxm5bW3fgWZ517pYtd3VY9d4ymbCnKOGMK+
/8Gimm04j6Y57tA1vfEz5R7sUA+bCrHba+U7/e2gXWQDGcuexnoqv7h6nm8hmk/2alFgs8AFdUCW
OgyoSli/3kF5Izz4Xt4fot6SLWhFHkwVaXszRfDdNkaMv1Cwlkk4BWdhX9IdrZnhQGWatkOpBN6V
fVwjle93tnfHr2zsh52MaHWcM18NCcoq3Xec88N9syh+IJOaT+iRdida1vwOcmLNPepE2Ysgsr/1
Q56n+QipcbfPqjRyGoWrT3oPRYjESmSt9+LrAvl460IEDlWOZRdy5vylkLPeaIfh35tAiT+41ErA
2Qnsq6ByNCYNLLIfpVfLb1R7MuYay93Wuru1Is93Japz2wH/c5r1kFa1HMVqzwMbJIvGnxGSgecy
mIIU51QQR7DO3ELpy7kNoThww0AnSgeely9O4fdfUMzhN/3IvQTbquFpDR1ks9URaKSBEC1LPZzp
t7yKUCH0CZQ9UXaoww0xDn0DiGymSRX1/B7i6NJ9ABxjnhMCKMPTELLsSzbk6t4MZvySKaiZH2pm
B3/LQJN5rSSu7QQCrguyTZ0Nb7OQ00PJvJHAqx0l7digaP6F5JrCp2SmJI7GrDpShgrNNuwL9i2K
SmWQVZNv2aKQEfV+XBomnn0Ce7u4n1CQ44vjo0RbutPOMTTbQFLJkWnDoZ/qLHQoQAkzJClACdQx
cecpMQPQV6FW0zN8xCBS1gyi/VmZHE7M2FrsMfShjiTzILvTo2OOGQ7DP6boxA+v7g3C5Hb6atpl
CjY4kOfvJZqk+6jKFaC1/nKtZXWpLbpqgMueKjV6LUAJtn9uXHhLRLjK0IUhcdH2iNg990qv+z28
3bmBuWp1z+5EpGkd59AU0XQLHYUC4bmpHyKnnOHep+vHzhHtofGtuPG9Jtp/3DO72DFbta2t8kY0
zPLmWEHBIZ0XwRLGhEmJtTIVs+Ih8F8LSrliLJE7WQ9Wm4bS3dwO8xaQ/npHPdHDKktBldhCOGSX
Iyv8MkOK+M667fS9g2tTYsrR2dFJ/J1pRBGXFeym88PgNLTyIIdlyhLcNigrtDBSfBqiCtW4fK7q
33UgUYcQZWbioSoXrIepMxt4cqHyLtigqwQxn3uLihU4nyUSaxggTaXz1xFN/lcg3HnIqyncOkM2
8mNQ5VrsJjUsuHNQNFKaFBu/QQupm5DTIT4Jb1TJ+G090z+0Y+rJUzrEFquzR9VPIobmXfeNsZFv
HdPXX2nlNl+7zqC9xJHXOJFqdmxGxWIonepRlp6+oZOjd0U3giEICQGoB4PLmMCyjCdcqO9I/eBA
HVIvDi3Nkisz+n4LdC2pMhdwEMvLAv083jkHFbpFWna4Jg0hakOj1k3RaWmv4E8uqOeFa3EV60yZ
i9uvPjI2UZ4gcZh+j2biicwKAebk8FtLVHfjhXpQsIsGxCEK9ZfnOSDj88cffAl6tRZZqRaR4Zik
9RGWmluH+0tMuvHQnZUCCxTX3QBU6llv6krs2HRN2vRCL36tujKFdZNnnqmOAFuPL2RBcwZumPzK
uF7oY69VVrTnogfCSXGso6E6LUp625BE+p6jZYyOWZVdw0hesC8M12IUi8/zrEf95yhbXEEQ7zwj
GKKQ+ilkMNRTJ7B+HFwEyYL7PNWe8W5F4b1hKkcYo+RuuO80yV4qUc0PsHPgKEMFnx3j89j/A6Qq
JtB/AdTqjrCiekXNuXkB5l9/+XjZXJrAFVQASiie9WBmf5wXKMa5evCfCG3mKxiwS09fXRzAM3Yh
k2fPPaeOKQ2TIb9mY39pyvjqqhjdAJxmJbtj6Ej/NTQqfCLYBL/YrHQXG8fHGWUGxLClu9dzV8WB
QmcJXmEoFFTUIg6u5UNHnXLnmwpy1U7Rf0qwM+Sry2RGGEmLYO6OPUr/STGWL6WsotgT2bNnOEly
paorYI8LA7wWOZHQmMnBNMUAR1lcDoje6dvHC+MSTGWF5lEKbNBRo4A5hQLqL1AV/rmEbvtlqdtr
FJBLP/78938WdoimF3RZlX/ADfTQgl2Wi+UKAejSo1fLmlZ15EPwqjsa6QE1Ccrgy8fDciEUWkuU
zEg7i7yGJs60KP1G/YKDj1Xzx2qBbw5QMJAQgunK+P3jt12ahNUahwhPkNESUKcF+Yaj7jj+sURX
KPCXcI1r8205lBTh8tgfdetA2GmO6EmLAmYKtiX+Dm2XEnrDpMwtNIYhZblHeJGdSjRi6IGhFzTH
Fauu+YCe0U/vQJbWuhl53zfQ9oQbDkFRPwlQm5YGRNtm3qnAh+x+sTU49K+gvC5M4lpEJfBL1Xt+
1R5zMuxnx33Kwh6CC/Xy2wsBhUVHPPl4/i5cYGs9lcn2FD5CsGSxmT2SLt/BgjRu3F+0uLLOL73g
/IX/bCGnb/Vcj1l+bJoK0IdWmuylpybcwZknOrnQUNGbjz/lwlJce2pDWjkY0OjPj7R9yMcbqqak
boIr4+S+9/SQ8DVYeAmsHmU7mVMOm+Jj15rxbliU/RXSfExUsfwG4grCGTlgAYz7+SZrJ5TR/AWq
xFTMwLXOGezjK+RXft7zK1nBe4fI+UetDpGm9Qe2IA0/ZaHeMLocgef5xGieH726GNFvRo0AEK6j
t7z4uTpq+apbfmVjXxrM1akx+wEeT/vqZFukJDNyceCiv2Y+ZZ+Iy86/fnXB9TmbuHAce7IjAiTz
x1+mVAdvw2eZN2uorzc7cwdEITs51H+wY33yz4xy6ogrw//eaYMPWON8J9AbxxC9oVMBKe/HjrJ8
gQYKbWOXneVcWd0812iD/SxrDUf7jzfQe4fO+Z2rrWrzIOfupMoTyfuvkB8S6YjTbZrka9DlGTAd
/dvnXnQ+K/45E2owNqMSljQnJ7o1Gk1qeDc7GVT7Fj9GPpJ+/JZLQ3hefP+8BZDH840XVaccTCIU
ZiOcPJCSAawQGAT3BgesvskIY99BXuSPH7/zwsJeI3/zgJBqzDJ7alh1rIUBqOI5N9cEui89fbXd
qwVADAGA7Mk30V4ZeWDZnFKXXTmqLz1+teWdSvSemsCBBDcqFf0uqiQKeE8fj8yFo2pdN1GijpSp
fBAso/mxFebOH8ornJp3k9vzwl3t9s4ARKhoiQ4WM/e5KO5AwLpjpbNzrbcJZfQsUW523KGIs8Hh
u3G+pqX13uWGF69z+LbMRzoFYoGWVsfuYIwjDwsaOOlYMooKtq2uubK+Gwmd33Re5P8sZj4Hi1tZ
8Ndc1bBdBunTA9qlKLPXzbdMiOZuyuB4rq2l+9BpWqC2Q6BWPYCarND2mpvhpZFep/A0lF3bjWj5
GGJvuiFPo7bH/srQjCbZa4drM2nx42B/K8ptRqvsAETndOUOvrCh16m8FWPvMoVDvVcsqcw3RiI0
RvVRTb/m6l6W19i6F/bBOqnPnU4C6VuDgzbpNq4qKEiNBl2RoWw+d0ysRVFZOyi+TBBU4eaHIoBX
I/dz7JVhuvTzV6cE9LoqoHn78CjU18CPEuqiE5BdM3q/sI/XYqiQ5RVTnc/hUWX2gcno4EH56+Mj
4tL8rqICCRkYNGsDfUKNMYAhmizsUcy9m0QCdOlwzMgP2jrq6NNlsJ+789aZMG8i9C5yGh4XBiAY
+VHZb9H01xnfgvLPx191YTrWhA1gvVuf5Co4zrkq71pnTConEAmv0Qn9+A0XpmQthBp6gJf7EcQx
yMjQCw4Taa8JeF0QkuLrshNIRS5tBqxUgip3qmYDQDwbRojEqD8iAHLAKUE6Dg0ZgG1HG2o2o/sI
Lbfl6A2OujXj8GKkbw7T4Dnf5ygjkGnV0Okly7xpeq5eRl1GGzkLstcK5rER5Oo/J+DC16UHCuw9
gDBYqo23PEMf/4SOzb5w82tmVpdm9vz3f85kFvi57DXULcYZmJ6ymDaERDDCE+WVDfEfK2qdc+LU
Z+cZ/+cNUz8HQSAaCyO83gE3qvhteaWeHOYGMcSd57+dtc3OF+Et5SF47Oje3hiwJcG1INH3dggd
lAMDkkyQfngAQJb+yGoDo0uWqVvwKcafKO7zA+SuHMg6qQK6VIzFtK3feNZVGxRS6kSKuYhda91v
dAYRK5DW/oUYMtp4YaQevbHoN+B1LAcfzW+wQTXYMZEc9y217Ym4/q98cMXOa7Nun0UV8EvGKnlC
56EYgcrGoyl67EsMjc4HIJWOYEI8erojDw3AM/CDrKufneqtiIGT6+FtaN2kRxngM2Sq8/iujkrQ
NHQX+kN30uS7IaDhdlM6mL+f25arcEoJO2SN040n1sOCD19r4aQ7L+OXzz1+dVrqCPQjlWv/CH7Q
rQ/LwshxPvnLV/EUsKCjUEVOT04IXHC2+DT1x/KawO279o4Y9XVxwwePyyUk7E4qatIA2JBicFPZ
PwtNgJMK40oPB82XY+TiuBA1aBvz02QthLCXBGJeO4v+dtmH+8IbNjbid7kjdmLR9wYX3WCAry4+
URw+/9BV0FV6vRv64E4dndYDitlfDs5Qfy4EWAvIDq3NjaOYPWlQvCSAEXL+6g3m2smBA+Kdg2Nd
C5EZryqgi4MjQqXyduZATWQAXIF12QAf+fECvHD8rQtiRQakbQsW01EIwGoea/fYsF8fP/pCJvrf
yvnn3CujGcTs86OHaU4y/YsoSF4COO65P9po/OTvX21+wK6kokAuHd2qvQtk/W1U7k4DVvbxN1y4
ldfCqwENPD3wFqlg1yW2H8FmW+TL55692vtqRM8QcZ49ucBQFeRnX19Z8ZcGfrXza8hBjS7kOCDj
RdK6bPaw0AIaCNCiKoXjx5X2w4WVs5YFDQzUtXSLLBlKi3HovqjqL2zFPx4aN7zwDWtNUBy61nPD
UZ0o1KCTnvjjXjuudgFkcM/+A5WSUcqDxagEyqE0ZWUt97US/Q8IdRQnVh4Ws9DdAPnVwygr+hB5
FKLvMzuXk3zJCBiZzpnvkIPvBIOzHhA7v55EH0ctLw2OrwjoVwpD1IyMr7oQ7d9SGwvCZTduySgW
oC8dvcX1Gd77/gCGg88LicrOWPevkZc1ScBpPaUW1FJz06ozYR8yL0AWgVT1LHLupwDdmNjO6BZN
XlWe6jJA7dtrg80APd+/Ig+qnwqyP2BbjdVG+cBpB1LQnTCjeQ5cx9MJyzI4xg/5XD5aFxy4OOia
EpBTD3hq5YBU0JHC27E8y5/1ZKdDBfHfY+2rYOtkhUkz0bSHeq7bbV965Z7ABjiZlZzBIQvhFVaK
cSMAfGrimk/zTjYz34HEFrQxLKd8MAozGskzxGW6kV0TlYn2Op52zOlOEEqYvlj4YiSzVKEGF6Py
945ngxcnAiIv09I+gdtjN1Grwrug9eVz1xbNludBuBmY4kDAovgCOqvp+UMlXf+LGCvvFuSBAO7v
otmLULGvGV3Q4Q/sBEao49bmVw3I3AQSRyc3UCi8hWqn2Ix6au5h+tBuJ07IPRAmwbFRGXAEOJ3A
lJhoe8qW0Www286N4SFlG9D4qrsgC8StKcvuz1xPXbnvxkWgwV20dtgEgd/taxNER2pq+jCEA4TY
a8j5g+JXTPnGDSzLIW3VjAnsrqbEQTr/MgBag9/JyRy3kKjrwB6MmL+pu6YqQK8pVFIoGC+21im2
QwsKJlKAPjWzNkBpWb1z+0Gd8cP9c91S780DRGxTZ5kuE+WHHUCUCJW/joVFv3oAQvaxj8AtTlBh
cOa4Xhb9vER22ujOAkbajOmMVZr2wbPDcdeyyOFvapiHp1pCQZrUkEQHvOqLyAAyoZBR8w5+odoj
WiQmyZdFJlPeTHsIKr4s1F+g8ITPvs8cAsYYGCBAlwxjxrwbKD7z7SS5SwDCyOfmc1eju4qpAa1X
MBKELlMFQ9KkA0W4ZvSrR7xrjaJLp9vqXpn4Mmf5JN0TBUR1NkgN8nHcZNDUvnJxXag6/Vcj+ud2
BE6Qzrx0vGOfT11ccBDiy7ZGFzEI9D7MiuxKXe3CDfZfEeif9zTG+gOI3dXJ1ABJC0rBpBwKsJY/
PqkvPX5115TEDQdTut0JoF+6MVHVHsQsafrx0y8M0lr41fFCaxcVeMfG3cF3O8kRAgHYbxS58vMv
TPNa97WwDD7owuNH0T5QFPqG6La6lnZfevb5avtn5Jd+qDUNRXZkJJgfrOiBqHMyENGiwrsS418o
trirV8DYzFR9NcJjwLqAGpnwFSwinGlQ9wWi+X7U+a72p8+FFe55kv75nggeBlxyFR5L79XP4XBi
q5jDcUINUxy005Wr/9KCOo/mP29pINhdLHY4a0dFC7Q3MrGRnZE/P15QFwaMrL6BtTmKT6BDnqi3
6NPsgrpXFbCobN1Ibzg2R9wv0oK33IxXlGouLeHV90AFJwg8mKYc5TDftK4xceRObzqcDjChuTJm
l95xHst/xgz8QZnBRgt9plr33zyqLcTzgUfzgsrbsKJwroR874K/kEuR9akIYYcaPp7lyQvCbMcA
fdgAps0SGGKVGMlal1+jKohOXdYC/dtl+UaN4zXb3Qsrg9D//8rW1SbT4ZwdKVA2vcZIZhH6TR8v
jPcQoecvWwXjNK95Mxr4BtAshKLHuEACmoy/SZQlKsQrEW1Wmt5WZfbn4xee5/+d5G6tudsV7ZwZ
xsIjC8J+7/p674ArFsOc+pqAzftvYGu5XSp1RDTo9EdNeQrJTci0oKOdVVfav+8vOrZW2g3GwUa6
x4gZMr1Kx98GZXszT/kzC6/5W70/KWwtr+tXXpeH0DY5KmmA0GBiN9Dy4PcNXHt4m7pOMEIcwoDv
fK16fWnMVudDMfZ1xTTLjnlAb93KgPdZbKqRXDlC31/CLDq/9p+NihpHWfoj+vEjeJTT4nwHNPb7
Z9YTWyvEcjEuaprd6BiGL3YE6DZUm77efe7hq30P8ZQBmnoERdiy3oIT+J0N+TZU5Xxl972rKBUS
Fq32dkgn14PYdHgEuJhCPCOo7qd+4CnPXLWZQdG5z0AX3KCiOUNnoIfeydQ4CAkIYKeRt6SLb0j6
uW9dnQQdNJ0DUAcgMjkUadv2EFQp7F3bNPaTL1iFTM10rsf3LDiqATdoP9ss4V7zZSLXanMXts1a
TVZDeQfucyXUZHkh4hmCCInU9K7rsi2EvR9tFzSJbe1z20a/Px6zCxcDW0vJztQbXGi4n+fPzbal
nDZ9x7bF4L9V6JHF6Mt8mzN56sryi+lA0/j4tfzdM5T9Vzz4ZztlLqnKxi1Q/JlrBzJa2hxUOdab
j5/+fgmCreVlC5jchMhxupNE361yim9Q/Hh1K7IDzR+SJKiBX1n9F07ScHUqTMztWK1qHHNe9jcj
2Y/INvdwEjpB5vJaG+XSx5yH8J+hElIHYddG/Yn5okuwxO0bDV3katy6P2D5oW5F14wvH48ceOwX
ZmZ1YFQDCdwGfFU4gDv1r0DnY7nvwTPxEo3W/nyoIG2TaM5656gV51+Z30wvTg/BDfi/lDde6TZP
0G2qqjiXun7mcA9nGHJV7sGh1b/QhKheQOYLe/AQYF4aqqm9cYuGg73vDjSV4DU/tmGExLum9Jaf
5TrjGTRRvQlUIOrYiG9l/ebR7mYiC3SWhbu8guWEefWC8Uc4oEzJStO/uQvM1mLUGTKUb2w1fss7
Ee0r4nkbkBrVzTxMU4fbiExvpQXJWoERkIw+cbfBQIBUMNBi8BlIEcTm7gvlEwQSIqhS+7QszihI
d2ccow1i6cF5KTy/SzNq+zQIgAspHO8pa1DmQf+h3oON1eqDVzitG5NGSSg31L9boElinTvObVl4
brLkYZO0YDmnbSTnTWXM90lnDDoG2k8dBRY9UgS6Rc23/7I0fqM2KDCwJwzp8geIOP6dFcH4qO1e
hROYyVBbgb4W6wP+e+yqP4VPkX4toK+lXt+AVbj4Hor1oIiVFdit3rdWTd3Wgzf1kdtWbyHrgm4M
gSfqVwK/pz6mjYNZDzOAn+Jugm5qJlQQl1yapNbeDLGG2uMbD4or91CsQhQmyBTcjL1SoDFIVLf+
x9l59UauY1v4FwmgSCW+KlRQlbPddveL0MGtLJHK4q+/q/q++GisEmAMMIPjOZBKDJvk5l7fSi78
ywaaQCSBpjbdCWesKL4/noClhNXMLs2d6IAqhjK0yEAPxhiRDMEngr0fz8oXQ5X2q9kP8iALK8Jp
j8J+G+Bb48BmB6kDZPnKGDRXNILGBg4/KNXOv+OpqELh8GRfmKCzsLyIXzRUAu4KiD96L5lnbBLp
GE9wXoq00TV7U4MaP4diuNZJ+WzYiSAu6tjqm8bOM8AynTjI87TwSFsMfsel+Qs3IFkwOUBYuED6
XDzBY+S4kGwpvHpM1b3Dy3nf1LS9NZBlu6tpRh9RFqsdmg6yyyAB5cMAPSxOBr8s6k4H4iEuOi9j
hD5dn9NrsXaxQvOSiRkX7e0Jma3TLB9Nam5ULK2Fv8WCK8GoUEnSdCdOtVciyneK60wnUYey1L3r
P/5f2vh/d9vMWay5EbzY5hr6qVOcodEkLJx/VfVgoI6dJiHt++q+yJLaHxu9izwbVip8B5ny+Iua
9YyytoYDUMY0Sf8mRhw/w98jE26ftbQGBw5yadcpazgcXf+xKy299MFTvJnpWDktqhGH2avzekDt
xFbxz+cHYJwt/rsOJM7IMX+m9gQBGIXOOTqNaXmXqP65MAGMiobRG2Dfc/1LVnrWvixGHxadapx7
ALtVe1Lw7AGRynXkIU1uu3jLC3Nlu760wCAlqzHCmz50yHCQUQzpbdMGWQy92de+YLE0g6iYWjM0
VShBtZ0QBt1CgviSWajJqeq/CNP5/vqL1r5ksT5Pmh1rdgptyETBVgCu6mdkZ7c13zLxWOuKxYJc
6xCL81J2uK5td5MqvNn608QtYsbGB6yN2kV86KgFcNBQg+5Cc9ONVPcGgtXGUXOtcRYRwm6UXSW9
IU/J3D0ZURTy2PDIMDxcb/u1tlkEh2bmXJsJ18M2n3svx/LkmXOFTYe4GSCj/NpQWjLLU6ctC4IS
QziRWEeb0Ic4je/LoX3P6bwRSVf6YMklB6BgZpYhYH5jj815duL0Tk2x3JjNK8eKJZR8SqwykdBa
geW7h1rCHey3nheB0RtuXQHeUSS7mHy1tS599SF05EpDXQF8rU6FggGtfoccsCMGryo2Ulmf0q5x
4lwiyUsFlNMEEunJ2Ef79DA91WF3N97oBxDWPNsbPOXR3Xy2dsWhCeUdOcDU82AFWym7ta66/P3D
9zFU9PBIYUgPZupCQ2vwL7k1sqWaYMBmpYNCHJZEaf8MHHrq61P0KOF9aNl8axVZ+/WLyQ4nzr5q
ZQH4EyQLcLp+kMaWI9DKArWkkE99CliFY3DUIRAvAusMaTI3AUevM75P8B/Km6+VDrClvID0gPoI
B/lsxXnYMwd4k6p9jlT880thZakukKMm8tEBHqNOPDFbuOO5m1vhNsPXLsHAS/rvGMpZK0hpmzDI
rmOPR7hmlIN8qe1oI3W90stLKYGGoq8xKRn4HqK/oXEeMGzHr7fNZQfwyX5sSRA3srKLWTpWpwkl
afIsUusUEelx9azMLUL1P5PVz16yWLxnIIWgyM6dMAIOAlrzCIMnMW9AuI7edV4lz3BwLB70KOLe
3MN6ts80ErQZbuDnzMrvpJE1YLtIea4rlEdCe+7MLkuqeK960DTcUcshH9OqV5hRbFUjrtRms2VR
MYTVKotiuOgWlV6BTZsO2H7i1oK7jTamcJRjgPaaJjqjIc78ZCQMhYqiT+nktiJpNvbLK92zvHe7
pPusqlJg5ZavpTyXgP44+r1Q4aQlG69YWXSXN2+GZqU9wMLiZMu3Dqc0krbBwELwh3bXh9jKpmGp
4tAITCM10KJC3UDCQE2BdlHjki+mv5fw8zljaSQJNlS1ilE3af2Fh4vP2/iFanIjgKx9wSLK5hkk
UQCKqZO83PFbojhWigVl3JT+9SZaibVLOQeyE+lMJkDbVEufNNl3Pqxh39D7pj9o8eNcKD8B6HFj
zq+9bbHNcszC0CMJ8UidmT/beAwV4Sd7FCD8sBLZm+iv0MlG56+ErqWmA1WqvTDrtjsVRfXNcrob
OQ1/rjfaSq8sRRy5Dtx5lGb9qWrA3JFT9YeCaSsm4Puvv2Bl8i3lGcQxkPKyGxrm0ass7xNLPwKS
CfBovgM0beMlaw202F8B8N50qZGLk0zTW13RcM7kRgOt/f5F2L3AtyUTuGPNLg42GnwgD9CkRq9I
Sde7abJ7FAWR5Pf1xloL8sbiYNPZZpSYfUvDaSgfupKM54TmAJ6gxDoAjhf+Vsyh2aFhmgpB6xh2
qWzejdGQART1mt/HDdyWaJ/1B1ERClJwD8uivBvYITNR+24iXfeDt7S5gQLja7UfbCm/GOAvgkoG
zDuJ+p4ugpzeMaCf+0anx+utsjZGFwcmLZsFspcWth4TbNZjCrZZ9wsA9i11yspUXgouzCkqNFu2
JExxQeMXJmDREzDvQaYLUJuTCECZyMm9cgR57UtftBRg6F2VxGU5Ar5tmTcdQDidFj078dY5/1/h
0Cd7haX8onJI0wGHpYdVOTxCH/VMuylQcCUA5Rbl2VA/AJibmdlRJlZ3iKkoXmsLRBw8u3c1NjZB
W2lbQrGV7lvqNbS8q5FZjPUQCcw/tEjveqDaPHi4bTTmygxdaipasFM05LFQWFzOXtU8W1JzGR+8
vjhH2Mx/rccWYaDOshJwsoSc7AQY0vEeCgCXNvuvPfwS1j4cn/LYUWoGECVEjSgNYIwVAfBPkfjn
MES4/oqVDcpSVtAVzcSaHH2flxxCnz8DPaoKatqvaSnZEvHAUBg6DEkLuXenD2GXA+1VdB3faKC1
Ll5EAKfrAPpV3AqZg5tmzuGKRV3cmLgOQK1j9sU+XizpBWwRdJZrLIwyTfvmmA0Qx2ADHPvEZIfr
3bAyF5Y6g5iaGRQS5gT+ytkpE/Cy9g3duu7/V7v0ybRfigMiOhZVL3VUzqg0TT1g1qrHTIN6NrcS
hYrRypG/ajDjQPs1CgMOHM5gUbduojzFf4/1tzq36XvUgsaqSNL8tasce1lRGPNGnmLtZpVcOvjD
SBdW3xcEfNoQV+5AOzuJC2VH72Id3TVEoR69nw+lLCYfIOozSuWOX2r2ZaHUmLW20WRwjCyB0PQJ
FTzEgCrdOJvyjcGz+mmLCDFEeSJRLGiAKkOHp8lsphujtp29NZsCVLp48nKrj/yuaUDwTyqk4JHH
+Xn9+y6B4rOOXzQrbrEkmIklYDCVnblU4uGq7zZ2n2tjdrG5qtKiykeIQ0I+VI+sbSqcbqobZuvf
rv/4ldC0FG1MKu01AMayUyXuqozuUfztyb4BUD0OvvaGRXytGgMS8tRKT7zI3xSKvby05rsJ3Dx3
RrH0Rjv9q1P8rBcWmzfV9VEkKNXDrGvCodD8CqY42JriXvIAV4G7qAdY4gdSNx4AvMFMmN/lP2Yr
eYW6yJXsBw55G4eTtS6j/51mGeANFEUZUwgGV/4dlQQsGIao8XLHSMLrbbr2ikVIVpSgiADM/ZCL
IrS1GtmIesedjQ9YCfh0EYplmc20YwYLa9G5mvUe5cxNnbvWslABsiW0XfmEpeajwM5eFCMvTvBR
mSrICnGZYFi8kv5YQ5j/lXaiyyIpOk+NZkyGQvnDxS3LiepgECLyIcQovzbw6LJayrRQKnUBr5wq
iDQSd0jK+VedWcZLHdfGAwSyiPgavJuUpzOd/zFwe5yjhn4AjjnraqQhHRXjZkCLcG8D0HdvwbD1
cpogYGDn0pYbv3Nloi9VMJNZg5BozlM4VfMDgwNDmQyoEE98/NyvNDYkp/8d9xSUkLEajDGMFLDX
YOS3e0dpeiDr3NwY9yuHhWXdMHDa1GIqHtHW81+9hgHImMgpJNiilG49mADb0gKAYa1V80b4Whun
l79/WDS7GPBqQev2ZES2FgDs8z3VmxHHumpjtq11zCI+ynzOncTCV1iw7r5XZmnfCWhT/Cxhl7I7
YKavd8/KMvWvXu7Dh0Qp9EuwHQWQNbEPowm7J06+2C2LiFcVRZ/okwAohj445pMmpNvMWK0gcXHu
427Y6Iq1L1hEvUFntoTRcXqCJ/SpFeYzKnQ2toZrj16EPGVlY5qadIJxXndGLWCYpPXG3mTlross
+rfrCuxMHJuFrTlRWHSkYgg0WGwEFoEfEBctC7QO8hMAgau/+qDVGxN+7b2LBRFuELpTc0HDWM0v
Y1cJt6Ii4DCCc4tyPGlT951kHOUz2LBsdNDKwrEsq85kij6fW3Iyq0H59TiixgeVN25GR7yU99hn
XvzevjSel2XWbEpQxYuWDbsiuRvjMqhivrVTXvuQxXDopwr2eRQfAoaInQRFH/QvcZD4hl8ObvwH
NmLitr6fbosgvlP317/n8zhAlzXWaopKBU+95kRmdkxnW7+BPn0KeDIKP6bA8F5/zecjnS5rrcF0
N9oGCc0T9inkCC5z9QLjvi2I7dpHLNYAWILDRYQwPSwy63s2IxUGVu5xENm8G/RN7MznMZnyy9s/
hDI5aaroUfx60u19Hd/J5F5qz19rnsWsYaieapUjce/N89eCpU9WovnXH732qxdR0o7HApVfth7O
VgydneIHg3YFTl3Fxp3956OW8mV8LEXUmTO4H5oJE5b555AK14l+oGzOZdZWLmNt/CymRk7sKNL0
GA2k8gd4J6JMFhvo6y208uxltTEbld1nE24paDO7TflOIN6//uSVtl8WFed0gp/iUJFTl5bTGaUY
tYezun3kMdU31tfP4y1dVhBnesdbcKV42HQF88XQ08RFYglme5UsAlChssqT2c+4yXZKsuL1+oet
9Pmysriv4ibJCbT2A7VgjDPnzxkn1O1EfZsP5XNdMfNLwZ0uS4sTi/fZoJugmzgvcBmFE6gvMc5M
+TNtp69NEecyMD5MbGU6Uaps1H4XWT/A3uJS0BAj1d8Y8RbC1fyXd/jfkyLu0v77EkjlcxuGgsgm
anG+4zCBDTu9lu82B8XvrFBYfguLQGNwS+SJ872VkvzQ6nMF9+DEmlLXLuFu4DJc52JtaGWIGtjJ
g4GZgWfZTVBD4fmdFLRwU6AifIiileExyHpn2LGa0RFXfVaYoqe8mpPOH1TE3o2S8GOhY38OxH7q
3DITwlsdnjw+6WAsQTuLntNkhIlBAa4ojLDhE1FO9itvM+dZ1+ehda0xNZ9wXMh2E+fCgkRWzjfa
WMZnancMPkpWBSv2rI72qDyLw7hL6l/IOg27okAQAh2x9OB3BqOI1Cl2FAdzWCeDiz6h6A5AGU0G
sYOHuzSZ7QNsIO0X+LHGSJ/35AFGHeNNx2gfNno++wUvSg/qY7iIdoAzFLKLDvDZqw5OrsNCIHE0
2BSY6i/2JtbeRLWE2/AYxoFaZz4PF7iNRiyyx0Zi8LOMDj5MeyCxL218uDFWZw105mCCXvGpz3XL
beBP80g1FGPCB0TZ8GA06W6SpDzCzx37nRT11bUF749aN/Id5me1y02YhEyFbF7hgcX22TRmL40F
FUUjcSw0chQ8w2oQKjQLLOhfgKaNPrLy4kmacxvOSQ0aQmeeWnOATx281Y5TPcZBPSjYjXWk8YWE
OKpIaXMLAZv+YBqt/YvFHVLvnbRxSqnHo1WVcKUgcX+ys3m64ZMe72ZhKzwKVgW2Y/xuSNvhNgR+
srAXdU0wknAWyG0P9snKNXhyr5UaPU6o195BYfgn7hrziJwpedKN9jkv8g5GFBn9jYIEWM3wWg7f
KTyzvRE0OlgCSIxhN49N5sFzqPwL5xThVfM0H3PZtL4jitRHwaV9n6HC+ansnAkGsSUPHDGp73BE
rV+krNtbwGZigPfnv/DHaVBiPWV3MNSI0ABTctPa7YslRQpMNx3QIXV5mqZa3Ca6JXeoyBIum+pv
ABIkt1yihfVclMcITzzCrQNui0Vplp4Y2twXjjW9Rtk4hjNLyR6naAbHaDB+SW2lO2vmplsLuIQX
Vt3sBVXsF4Va/tyk4J6Tbi5/azCNOvJ5GrBFTJo9w24/SHUSQQaGglWJ+WN5tabEuTFhrOcwho8s
ZeRhRAufS6RwYU7/z80l2WU9BLjwYkXJuhFzXxP6uNONMjmYCdyQK4QUGDSictFR1Js4XOvzcap8
1lhwY46Q/3yzYA3yUEgYl4A3kvgi72PfnCwYh0w66QNp8hEmjZ0KzAIHAtg/wbqu1bQUyDkCTUEM
f8OHxmHkHhQDmEA5tQinppv3JQinuIHN3iNWwU/RzCI/Zrjej5iVHiydU8eFQUWEddUGx8IEq/aW
V1VWwshK528lSU03oTby0noZQeFQD9w5TCKvfujQX6Ruhv65n1QJH7q2pyOcOyF0uIPhi3NbGDz+
Yenat6ksGxuxo8FZI0EICWAsxXelnNuzkqj0Aw0DTOhyljfIwfTwnMSVkVUhBVFJEDddlECre5Vg
FCaFpXwiY+cEC+Y+4DxpfC5M5bKusm91OHPdTkjh7HKclm4SOI6dOt2W3zCqs28RI+wFY2d8RMJ3
RDzV2hZeuOPccJcUynRnxed93lDtEVeP4g2V0QTSDhATyqgXZzAYmOZDHBp5omOjfdRBD2k8AQA/
EtbCQiCFMdVBHzWOxHmPuVnShD43RQpf7gSej1qhph/t2ACRBAVEoKU8il2ZpzwJUhNmlLsJxqde
V6b0UAgOp2IIbb2ua8YDZ4zdqUZ2PpyQytsUVRoH2HwoL9U50m4ONcrDNKNEkrCM3I1Vwe7LBI43
jVL9DjMYw7TGXBAQUO8yMnb78eLoB+fnVodFdsaBByWg6sJwrfUZydVNIVIAPdNM32W8cm4pGfnj
VE4DarjhEcLBYHMhN9DvwA9HHXFD498tHOF2dS+T2xgRxxOGYn5mmbWXQwjmxpxE4ciIytyURPMu
vRQf5ZxjD4TtVwFzQ1Bs7zmqRB6rvCmeSIeqpxo4jQAGvvkN4N7lM0igkVuqWDznWQ4yyIjRc5Q1
Ibt8pGQnGOxdYYznpwZRRzYb5Ady4dYhgt+0DygaBwEEd4QO7jxdE5m3GyeBDa1rpWMepMoge2RV
5EOFO/NwKlT9asL7IyhYbu9RJersh9mZ8I9J6yb6bBzrOW2fa5Zj6RJ19DjAku5XgrLCPYqm7AfW
NfO+mGSGeUK4R4gJJ2VNWkdYQMF8DOywc48058lA8P7OdG18LjrxB4wPHT5WsNtoh1EW3oT0+E3f
TtOtwbX252AI+Pg1ce9G4APuQKCZz8Os8gRNPDFQ5UaJxTwHVA4BHKMoyEvZUBd+LwDu6Zb2hnvG
7KmH9+9PUIhzXyEs3NG4y753LbwBI5pUHiWKoiVJ+wInNYgUNAu14bYusLBEWXPu6Mh+9krBiBCY
N1xY1ol2LObLZqzrm/6pIyaqZ0sz8xky7vspRkmXiKm6jUQt3kmfwcPWdGwoqS4mqtPQolQqSd/i
NkvPiZn1j4jb6ozQy+CIoczHspirs0SIOxSaxv+yGbUTfi07GtoDNl1V5hi+3naxn1UE6rkhz96G
SjN3pKqLY13qw6HvJ3rSdZH4E1OGjkssBl9mLWnCLAGj3QUNG5KKuIlLhPPaOZpzARtheMX/TgGb
xldm1T0UyF+D/tKlQqQF2mBueYubvxSSkDFjtU8l2CIMJjIb+aqVc/ZS2NGoXlpmA2YM5mEIuSuo
WFiXmroOHM3UvOtni8+zrXQp8AAxwzLkgNIM0jewLOzoWZTaOc76nVkmR/i2mUhMsI0T2toXLTIH
yJ07CKI4odUdO3dwTLLjvHXTXB4jrdwoaF45Xy41HnFTczvtBQk7bRaQA5qHRGwpZdeefTl5fji6
VCyt7HTOSChr+SobGyFEAMF4vSfWHn75+4eHOzUcTpxe8jCx4Lk8w281hASx3H/p6c4iMWHoJQjc
WdGfjEb7kc/090CdjZTE2rl7kZKwRtT9isKCHgJ+ji5sPo9C5LcEnotf+un/RKMfGkZDVaNtjRVa
3aSdN0/T6AKV8v36w1d+vL1oFznMdV6U2P5hK1ztjEyvDjOdzdehsYcNFf/K8d1etE/ZQMiKbA2m
mAbwlNmjIHg0zthDfK+d6lEJ9X79U9Zm1yJrY5c6+JvwXQ5xmAJOCdwlE6zkvnMreGJ+6RVLUQoT
xDasYtDhoiy9Sf/dlhPY3oGAruP6C1YmwVKSYsUEP7plsGMX2CK1/bnN7a8N06UepRyHVNWl1IGu
ftWwGrXNQ6u2LnhW+ti69MmHMSpTIEDKMmahbaYZ3GqxTGVak8OVMN+D5QYbvg4Zm+tttPauy1D+
8K65LGDy1CEJFY9RdZKms+9hqWw1sMbuwWCB0NDZKuxeWR2WBhictMjW8BllbpPBfatMYbBOLThW
w0DNHWHyE9BxRJVmZG/hFFYG8VKPgt1TZXDLzLDU48rbmtjgqkm+zig0g+9tvpGHX8njLY0u8oik
kIDHUajix76GJrglfqneyrh0QZQImv67PmykDNd6azH74Tk3SqEXqJwVf9n0revuzTIY0Vep9nZ9
PKyEsKUwxYyKxh5brTwpIo+VIX9xOATUvbWFRl+Zk0thymxHcUaAVwyVCQIhkfS1H4FHv/7jV5pn
KUoxq1qmnCJRB3NJYIjtem8z6P31NOiM6QWMm40gvNJIS3FKpYE+idOAHspevcNf6yntpoPI663v
WGukRQCg0yRLa0RpitWw+lgiZ3vbDUhEXG+llVlhLqZ8k1c6NJ64spxpDZZR6evZGxvToNYM//ob
1trn8l0fgoqouGbyCkSVmTt7Xjp/oqxMYGVjPVx//lr7LBKynMnMNB3IGXHsBMNB7pNeHK8/em0I
LZbwVs+p3isd+4MY1AX5N43/wt3dVwnudTZ2CStxcKl8wGEKaQSqwCspAEpIud7dw9Y1P1XDfAd2
+Y7BqiXQotje6I21/l4s5e0E19geB9WwMmFbPP7tTemT9Gf3RZAdXQoehFVpI3Cy6O4eeQOkKIR4
N+uf1ztk5dcvJQ+MagagEuDrw+37YOblC9IthacN8g4ZFSO4/pKVAbWUPcB4CTiHwYAtEygH2qRe
CpBCNlbYlcmwNJ1AFqpzWjN2QiHJt1gjj6Omeb29UUmxMl6XVhPcdFroCC9qyMzwiqrJYRzfOTir
kmPdwOBZz6AWu95Iaz2xmNVOZuhz30bqxOWBCy0wyl9pMbhI/20M1LWWWkzrOI+JTKF8O0lcXHD7
B51uM7ve6OK1X7+Y2FVupEhNoYIFEoFvdQWxsI5kdIkqaJcnYityr33CYoHWiIQjcjzNp0ygJpLS
9KGeTYoU4rTxGWsjdTGZS6hZ2pILHdD2GqaC7R8tczaKGFZaaClzQGqur6DmQ1wyjTPwOG9zWp9L
oj/hWu3v9SG0MlqXSoc6HRSpJ9qcDJDYWws3m0KYT2VuP7Ux8CpTlW1VC66001LGgDxzpnO77E79
LHBz0JhvlFYbZ8iVym261DA0GS1ATarx8MyYvWJSQFzXRhfMCT/Y9XBsRrJHkeU3wCR/UL26sxP2
feT5faeMByutHrpMf+I6ebreqP/OBZ/cT7LLYPyw3JKGAD2Deyv4tTjQiduRiRx9Nu5NSxtvnUrG
d3Mh4n1k1OKkGUblFpTRI4lZ/9OOO/7Ihgm6KMXKJwPUF7fSivYFIiXc0vcVDBYq0EueDInKlq6f
URdNRnFn0IGemS7+MIOMKFivae9yk5d3AFdZ57ECfwZGesiZxVXxoPR5cuseuN+2UXRfgH28QwuO
rtb30U2E08wJeRD9pmDmeMxwygGtR+g7XfUs9QiHw6nGcOGjnK4MkfYrvhfw5fYrqvRDMungUxu6
gjMeVgNR6M4p08oIklFUkakI/weqaB2Pt4iMiov4Np948hqNun0YrKnejTFJ/cpAWM7GbrjtuW1t
RLO1EXj5+4deEWLigsG/FSiV8o4xcTSMLa7uSpRhy0BZcHgxWyhn4bBgN86Z/WBMG4eZfzW7nw2m
RZwcJeCthWHKUx8ae3GGwheIVfNsH0ovDqoDvcuP0Z2Rus0tjmo35V2/EX3WvmkROUE+56h0AA9b
OIUugnIsYT/fN7oR0NwZt3T3a52yCJ9JCW0giRI4i6j5F/jQb4VItjBnK/u6pVoEF1MWz02bhg3M
tc5JZmhuNBozELLguyJ5TTxo2GHhWMzd8/WZ/3k41ZeCbdOuwYGfsyg0zMzDOqP7OL7dkNl+j2eg
DMvKebn+ohX3MH2pdKwzo+JMtcOpmdSEJR9sP61W39JaPsa9RQPLUN/FyB/KkqF8kN5EOjxZgBjb
2AR+PjhgU/jfuYR70KKyEgelMiLzO9QDgAofjNPWqv35qNCXPssVhRknTVl3iuLikaXNj7TbrChf
e/ZixJkWNxjVkw5VMMaezeIGBtRbh+nPV2x9uWKPVkNsrSqgNK6rfQWvdd65Ysadj9X51zv+89yG
vlywWzpxYgKmf2pxxRioTH0rCbuDZ88uQTFUyuNTXJf3pVZt5NXWvugy0j8ETTORTgr5LAx+HKL7
g67sZwdX0eB+at91VDgE1z9rZTwtF/ABwiala1p76gt/pJmXQWZH6y3i10qXL9djOMxoaQ9rp5N0
3lJciqn09/Wfvfbgy98/tI6kI/R6dtqdqGTfRTJ/k0Lsrz96JZQslxQxVxEEyvC84F22A1/tthf8
Tk9G6qLSKPOjfjxcf9FaDy+mMmrKU3umAiOqiQPcgfhW/Cc1H5Xc8pdbe8FiIdFazRG9SPoThQFU
mzVeEd3HUGb2zcZ+a8V+SGeLKU0B4ZvYBSmqHYbd7EV7EiReGTBc6/rjDcw1feWdx7O47W6LQ/VA
X/O7eFd419tvRbmmL5eZIU66mvHL21HTVbgohMrHQJuCemc5LsRr9p/rL1qZI0t5ojY7lulYeI/B
b2WPbgqqr22NwDz57zjuYttSRqt1pwk+obWhBVmX+9d/9coUWfoWaabN5JDhVyuNfIuywa3tZiM2
rei09X8Wdx+mH6r9+pJaRXQE8N44jBnuAl1g9o3a5djjnUqkWW7qdILZ+2xcTPoataMIBm/w14qG
gDj98JqSXr1EatoyKViZtkuPoLGCwZQWiyGs4RbmdpT7wHLeSpZ/a2szcbPSjDYCxD+d1f9uDPV/
EIQPX5/LPtJy3kTHzGizAGBI45FNgqJi2EQNRAR85UPMpPFWmcXfZIR+VcHyZlb3jE7ZQY+g7UAD
DK/DRKtnyB2Ji0BAEg+b9ciNLD16uT4AVlaspeeELtMBxU5pFzqdGm+7KkvumzExPJBXk3NpD/GR
GXkLgpicsvvIMLboOSs98W+6fmiesUfJTjuTPuxKB1VxtRNwOaNuo7iPLAai1yaYfOVFS7EdWlPZ
doQXFSimzRVkgsatnVLXkkCobt3VrLxkKbabi8RmKJNqwtGuT9EA6H08A1JlTFUwMZMAiJVs7PvX
3nTZTX9oNxnxMlFT3YYDzGmC1Cm/J2X72PHuscHG30+V2W1EzhUrSpSc/vdVOswvakjf41MUmaBb
xkq2STCa2fy3lhQpoNnKmj/KwPVQwGKR38N0SP85T4l9hwO7xGpljQnS2CQbKhcoVOOAu6X5TsTl
cFRDNsSuioGXdhxp/O4tW/2Gs3te+VmOFRVHbLZxB7QS4ZZ8JAE/qt4QehM6aV7ftsVs7ppM25JM
rS0vSzZSD4wv2Fu2DDuYD6MwylE9zswduMWaA093rzWYdp/lA0oLheL2rmVdCkCMrJq/1yfwyvq9
lOy1mlnNuCrsQ1VE5AmmUszP7Ua7dZBVOZQ9rqCvv2dlfdMvf/8w8NJM6Mlg90NITU17tgYhvZ7r
hpsUkbYRi1a66t9C8uEVLImtHgrEJoylmfw0yxwi/rSI3q5/wNrT2X8/YAK3GkMBNyAoUrR2Ha34
LYulsZFYXuuGxT4N9pkFz6NIooJEJHupGH1CeSBKG+gE+y02DRu3IStfsWQMlE0BQSxsIkMWw9mW
cFSztjHdyGasPfzycR86wDaLZCyGLj45wDaXUe7b2vv1xv//Q/Yn6yFZjJ9YJHTMTDz79ENz30wX
HsnuH9t3vNEz3Zsb/0fq7qR783Y6+Tc7/OfueNwddze+f3PzfPeIbIp7fHR/7/fv+8f34/vgvnfB
+X5/PLr74/PRPb6fHdcL9oUb3IZhEAQvhwP+53v45B3C/W3o4Tm+fzp4+HcCL/QOpxt/t3vzHy7/
muf5b75/8N8OII9vTJfVwHBp449tCTkSm0bEHWZa3Y/U5MZDJMberxxk6fq5su50eGoGml2g1jcr
pdcQJp+vt/ZaPy6GOpvjKEnBdUdm1d6jHNXL53RjiKzt6pYaxHlUZtLCV/44xxzqBc3tCu1Ahl+5
hWJ3JQ+G9jimw73EMREvh6/0CzEtWKFtAXEu4+WzcbQ4r7BKGcM4g0FAZmIcJ23W34SuoQg9ifLf
X2u+xYGF4LwFCLVtH0kLdAj9ZsJL7vqT/9Ud/e+vx/T876jQSBpL2hjArltEoOo1/5HzCeRwpLxh
MEEyXX/v/4+zM9uxFEmz9auU8p5qwACDVlddAHtk+xTuHkPeoBg8jckwwAxjePqzdnSd7gjKcVou
lVLKigw2g83/Wt8anYwdDacUcakb86l3pupJpLn310ipPtBagDaYIxXcDG0GSDv03lY8uvMuh+YF
q8XhOIwOEuVEUV5a0+i+dhrh8KipiDm/ijIzO3QobOSI7rDxiAGitIZADocZCKVIUKjAq1xCI5GN
Q37nKRzWuzOUWbPOyhFwIJoeBDeCF0ROp1FVOAOm+NoqkdHHFCwpoIOXkOMHbeIHdXCYiIOQ6R5R
QHU0244HcM4ALCMSF4chsdoOqmHEC8O549n9nZ3KNDYmMu88zrxbkwn95ANPEwOAlmJHhYQ+Itzq
c6eH+s6Tno6c0c92Us5yCLVhsmeeFjihIIrE4wggQSFVd/EMam58vtf7Fehuv3890G0qS1pmBxMM
hPJhYFbODqAhBAe83TxWrr/0jub5mNkZQsIgq+3y+7RgZZTXbbEhw3h9ijL/LaIHStMMoHR6csmH
0f8wz3PkG2en2CKNrZx6msFi+nBBGCp83binMWhv+8E4UFadpAhOBlTOzK8jhDPHXJB71sGUZJdW
PPF045xk7dUtpxfPn6GOwyEbTmaQCXUn2ce3v8nrC25ziZ+YTGtwuN1057Ix5KEgwXQEfaK9o1TZ
t7o1q7NK3WD39o+tfaLFwM1JhtxKUfJzA8xCMolC3QjWy8RkXg6Xg+62BK+vj6JI4v69JWfIHXdl
poEebsyXhovYAQs8hABwoyWvPMhy74/E2YwVOMw9u7O3E5yQ2KsAL+zorafaLWzoyo8sk4jgtqAj
Ng701Fhxq7/NkoayvxXf3v4WK3xXQMV/f0djXmqhvLY8u0FvOggIgUvsaLWILgnnAjNQ1CkF/8fo
EWWF8KO6JCxyBi6hrRC/Wudl70Zv38paG1xMSEwNmtTSq86F9sUeRcL829hrYkXEG7sdmzX0Z5Ya
Dm//2krbWLqE3dlvVEAxTpi1f/ZUczEz8mBQd2NDtlIONpdeYT2V5lw3il7NeBMmBLsZWDRlY/cJ
a6bx4rLcPhHPVh8sPnagoI0wHzDuTCfY/VQZIch4iHk9GrEjDPJxdOAOZQgD2bi9lUa1tBnT60yb
1U5zRmAdPc5pap2zTM83DZwedjjLIN0Yjlc+6tJZjKgSVoF1Xp1H+HJEqFNsIo2xhK/So2VsZVgm
Nsjv2mhCK+Pj0l08mpq7eeV1SJYrx2NqCXnokXe4Mfq+9iyw8S41cjOuXDWE9EkpnciTCAO2aAgY
X6jMHjyo4R0Pcf2Zxfw71F4T8LKpE1V2XwzK966pNk4rX3s/10svBsS0r8raAJcN6RHqE6js+8La
AoW81p+ul7Z/H0cmCAQ6N8AJO/J2GqCNmXnwiAV2h+hFutFq135jMVZpzwM3wDB5YjpulBnBwa+7
e7YZyrL2dhYDUGPTKQOUG1WIiRzmwI57r39+e7RZufRSDZeJtA0CDuSQ3wkk9ChdP/vBu9Y8ePdL
OVzjtuDFynJI3I7BaCV218VmXvVhrr2NqW7tAa594peNHnh/iJjiGU+Mod5RNXWhvoIF3/d2rqPU
LxeHysfrjazkiZoeoY4IA7G1QV277WtL+uXKfc4DVG3zPoGx6SWtHXcMCc2Q1Pn2ja80yGWtHc58
S0rTVwlxRXszjAAnpLJME9145cags/YTiy4re0U1QQ03SRX7ZGqwqtDVwl6V70FxXBvPouMiGr4s
JisFQm1SF5Byn3yxRaZee/uL/mqIHpn2NBuSAWFQEmwA8OXefvFrV1501ZKp0ShaXJlxG3oiKIm8
940xy/J5h+AbSDMVqGmZm+STSMwueKaM7N6+8ZXPuayd5x2h9VAh5YOo5ijM9BlxcHE2be+90bCX
W298zaXEzXKwghI4d8b5PCyp3ks5modZIOwIkWgV3VJ9rj3FosPCIt8hb2joE0P3t8pwjqg+fik7
9r42v6yVmybn9tQ6OiksxGzA41yqMyR077z6tU39NiaM5ZxVDcaERui4sjoYWkoLdql+i1+09noW
fVZoKWvSzSyx6vxrVngJKP/fpkY8vt2GXlu8Xb/xosfCp59SJfAAwL7fGV1VhINn3BAkhNJiS0W0
0sHIouuyMuUVHVGRz8jFMeqDPXobXXdlFbUslOe9JSHdxpUB73xUhblvff1BsvmQYjLX9aZ+57Wa
H97SsiROidOkg2HpRNvkr2zKTy0IB6FN8rtO0sOgeB3KwMNhj5+V0dsfZuW7L6vjY+NKFOFHlUAx
y6Mhx++lCtumIeu2pspX61XXx1pMxKUxeOUwdyAJ0kE8FJBfgcLCR3iSVZdCpyQxOfQPo5k3ZezT
woTw3riuklrlYuvbBNSK4E2qkVXtueaumm0mQiQt5B5Yw1V9B0xB+42ZZj8hq282jNBXEFMCm9J1
kc/dd47fy4KSCFACAaYMyhJ7eLJ4cFdN7MO7PsKydmD7eeC3EO4nmWHfO6l/ahV9gI4lfvvy/usD
7JJDPNMikBUEy9e8uo8ZCZCFkd6CWNGHxDVURJzih62rLWniWotaDLRy8gJvKj2dWEQD3iCsZ5E6
OEId593bj7PSz5fk3tm0Jjvo8AO580DrMy82KjhrN74YZF2CQ3PeujqZwRwqfvTFRU4/3r7lleFv
eepiUbPzazCYQb2xRRNasjSaUJoGd0PHcuublKstr+Da21mMtAwUEHeik05Q6Eayxu38rqTgazde
jK8+GFisBXIpaeo/3e472Zo61+54sTACOD+DFButfwamMdP5DdHexlZ+5b0vy/9GkJbV5OcaCWgg
qqVB+RGIloObZyrO2616/Eq7WQJmM1fTRhdleu7MKbIt8w4Z9HubZae3287K6/m3an898MbJWYEV
aZ8f6TCJC+x6W/T2V3XS+KrLMnVOgtrTXY/uynt6NLI5C7lvOlHXlVhpTCDq53PaG6iaG9m+G3E2
3NtI36o8xGkCrolsbDEPXwZ3KOLWBy8H0bQw0xhmPYWIFTFjpyfiLnAqvrEUWnsd16/wy1Ioy5vW
CWYI/EwpxMeiDIobpYru89sve63BXH/1l6vXGWo1iGlXZ8ToNhFrGDsZw6zijEIq7paN3BjD1n5n
sdyyoEngXYbJZADiBGWf6ibLg49T2ZDYAD3pnb+yHAuAtK+wJtUIH3tQ9IVnTZS3J9vZ2HesfYrF
gDDUBsBeBpqObF7y4lvAt/TAaxdejAiOBSAPXB068d0Ei4BoJux9y52l6GSEYKsFXAADgs+f4dWQ
UeGxD0Xqfny7/azc+bKYPsNS+3O7lDjmnQUlDSpw4dtXXhllljTdbJ7dopVqSNAGQbsKixreBW68
8+qL9ohl3wg8iBgS7fu7Dqw/RMLGOFZ6+97X3sqiHfoWZZ1h4t7LCgnkxs2INOq3r7zSj5Ys3EBA
/TzNcNAazAfxaorm4ZpBB5rT1ny69t4XbVEJC0tkKYfEQ3q6zi4WbD102lhyvP5ikOL0+3DTMnNC
CRV2BNPqw2y6M9Wnt9/L6zsWZ1mw7MjUAreGnURr6LPMkFYPVpKuH+0qi+d2K2Vr7fYXC/ugw9ED
8XDwQAt4ogoZ2R1/ePsBfu7a/v1UAHiD31+NT9QAeK7GIRIy5Z2wHUCe6+scRK1OevHUWyzWtUIO
C0KEgZKvgc4zHduLS9YWcWY31jFggJcDjT8jtj1Idw32UonRNfKxyuYOpW/ZoUSPUlDugwHmumCe
hK2wrRD0WL5Pq8zHSGkNt7RogoON2Jcd5cyJKx5gJZFb395+ztcbsLMslQEIQ+bMw3TmuhS58xlY
j8p/AlPPjuAPft+ZorOsmFHhtNV1UD2L9NGF4q0dtmK4flLUX/tOi/5BS2IEM4Lez/A2ZT9A9Z9Y
VL7IL1ByVrflFyKilIf5xttaaXDLChhO0oWqQOg7dyjMcOsxnd/BoqeBsyx9FeDiyl7AgZIW0CMC
2AOsfgrVBKBw8dsf+tqlX3lPy/KVLwqj6G1SJVQyENDMCzBnH0oDapxcmjvGypNsjRtRbUVHrb2q
Rf/pqsHRIkffdKYvTnuyxq0h9/UB0VkWrMREun5wMWY1fhPsiC112BA5nnhDtk4MVjrFUs7RDlXX
OplfJryaz9rlc6LaUf7l+lV/gxP9rTy0tVe0mPRSZBqYQGyKRPFiN+rgqgj/8PbXXnmCZf5GHSiX
+FC5JK5fExDg5aNs5JOarZ0etxAPK7e/FEB0lW9O0k/llXp978r0q2Hrje7wsz74SmsNFq9mAnhz
0l6rwfMMpqhzSmcHqp4RuRR4AaTwwj0QZkUqImWRfgctEt1PeeGr0AMNdcezIQPhR/bPniPrCy1y
C2jD1g9Flpu7btDsgRO3hQDNBklNg7mIt9Lu+2nyYxQrgYURNtvnQd49s6qXZxSdpRUanV9kEZyy
9V9OX9uPc9vpvW1aVAPy6I13dToh5QREvF2AySNyscmz+Sc4y1J+0JVHAbMR5i3y6bpTY/bZ3qlJ
+WBJZv7FAZP7NCCwEEqnSRxkMzdhD3DoEesWxMUWxL0D7xjliwwq7q1F7uunMs4SPtZYKKbZcPcm
OXSIB5aN6nlssyl2HOxMrbSuoOlSnghtaMDe27EWK/beYJ6dBthqj90Ad7KwUBfuLvY8fmW9ftd+
1VlCALXUZQfUr0gmq/iWW9n3mZGt2WZlWbOk/2F2njzRzFXSIhYv4oZ4qucyyWr6NPTqhiB8cGNd
udK3lgRAMwsMTuUEMtzI4gFnQsI337fmo4tFk2oygyJrGFuQoY2V9cVMNybHlRlmCfmzazHMsw03
Evcm/6UiMt/r3K0SjcTT++bqQe+KyQgL38vinjB7//ZQtzIf0Ov//8uWWTu57ZWI9UmMxt5Nku8Z
tUM2yI0vsbbAoNdP9Ov1J2/ychPlp1RpZHQ3PTwCknv+DehbxRHJnyIGECPfM7+vb2eS0rsaLpxD
Zef8YcquTnnAx5/fftZXRbZYJ3iLhy2qLqCVS1FvJ32708i2vKkt3kSOZw3HqXa82MBovGt62sDE
Tyr4ixDV4g4jj4jVd38y4GLhCU/LjXlmZRBxF6svRP5Y8yBLuHLLXobgb+ah59lHUppY8meyjHq/
/aSF/LHx/D99lK9MDEvuIG9tBk3ptTrddFlipMS9zPCLVaHftvNn05Qa6Z5B/8lElM/zaFPvq1/R
PI3JhESkeOBOHomZQ/ZKKkLhm1RNYqZ9e1I2T+/6oAS52iR0Xw1V+9XOqL7xm4xeCbbuAMeKk92B
GFDsDTvg3yrNvSaCM909lS64aEzNxV2hJuPitJm1Nww63pu9oPdTHdBv46QA1x75JFHFMfzYVWL6
komgu1dN7u5kK4aPqZfnzxkd8h/WyLObutN+xGRrHnLkZLZhZVXFxQ2a+dFp6nIHz0Lz7CnUiRla
xYsvbApxLkjwH1DmGKOBw2HeANedWBUld2rOIUPDWRl4LVZxC+KhF2U9a3nc9DhKA5G6POD0GRJ0
sMJbMB0+5vVg7QbTo1+0U6Pu4QggiJWHhCylvYPmWRvT1lKf59x1w6ryrchtTTeaELB1LkxeR9gF
qkjmfRBb1YT5k0AtNWSwDoCsYR8yz4OoV3jqMpgu0MMD3j1Hdtwxy3yEZJmcHgzFjG/wsGQR1DMs
tgunAhqXZfZHv5fGfuBF80ybKxfGhQOOeRD+oOHbR2YiTA+M4z7SY5E99+WM0J+BT/c4EXSgDbLq
+5LATAbdrjgQAUwsPDHpDqQNnIpXBKwOYgD+UU0IQK5J8FfX6OEAYHsbe17TXWqACA5UU+cB0pTq
88x69qPi0PfxYjALvNVyiyq4Mg24i0X0ADB11zYBjukyM7/Ybktu3NT+/nZnWhk4l9osy1KW3fXY
+gW2uMOuFjDhOt+T2n9fJcZZqrKoOchW8zE4B/VdVd1l4sWfNhaIK+vbpSrLrD0i1FSrpJhF7Aag
+0sRjn4NjffXt9/O2qu3fx/2WyB4Xc/EyDZPPZRBeRGc0KPcjXFz7d0vFkI6R9tqsPpKeteMfZgn
mcNCa9zSha5cfglQLWbknOoCy+cM3DjEYuoM3aN8etebWaJTgz7zq9K9LhxlEZL6tuQbF175qHQx
mcBt2mBQEVVSZ9Wswg4RcPeyS82/xGxlD8gjqQ7veoIlMTXXmXIaBahRA5q/YDHPSPS+K1/nyV8W
C8gqkSMo+SrxTYRfqrAUwcY6ZGXpuSSlQvc/OUhtVAkrMfybJ6N5ZHqAbR3cHoDu3779lXazJKa6
2iuQC47SplKgCjEEVlxVazj5evvyK6uFJblUuTMVwgQfJOuD0LZvrOLJAG7N5z3YDkUoii2xzdrL
WmwfB4s4jANzkfTKj+f01OLgDE7LaEaUfOHcv+9p7N+/tQJ6PfVtwC9MZJjj+GHKj9hZBnvT0OLc
VkR9ak3hI+4RCQTv+8XFqFFoDb8LB7di6IpLZ/lPWFRfmGsiFZGhfu5Z7Mw9Eb/9YysD4JJgKhDI
HTQ5xhCjbcLB9sLS2ZDUrnydJbtUZN1EwBbH4URt9jc4eu6iVAlMxynCWnVmlnvfGYwNyNhKm1uy
TGEbzXVPW5VQD/nrM3xAYZfq/OzToYqsGkDWwFXFZ2ustxrfyjC2pJqWFFZ8MKtVAldNfWujhnnP
EJOy1zWzwxaIhve1hqVA1kAkIzUQxpd4fgzE2LCb5x3MXndlu/EDKy1gqZGFC2tADgz4K2jbCKC9
QhB/vN22VlrAkhMJkyMfOo225Q/8VDD3lOftMbdbnNo0Vhu3ab/xQysDmrNYQDHHLww7xTrBoeXe
Vfe5P8e2e3j7KdZ2Y0toZGdyfE7h9gkDqzAKHGs8EpSxLyWdmlMxG3XoKnzu0ofish8D774tM9g0
iF3FrbQGRBf56pkSUWzMPq86U7A9XIprKfCYtYPkoST1EeRWpvmhb5GrwfD9RrP40hjtk8H53vLd
XWC2Abo1uAdvv4y1N70Ycm2kHDk5QaeGtz8yyX0zPvv1+450lnpbkmWjUQm0dCm++flXkm/IM9bu
eTGe2kM9FA5J+4QA+OGJ58qkkTVsSRrXus9iOSPTbGgLQvtEd8XONMZjR7dwJa9aZfChl5Jb4L4n
idyIPpmFO0a2UbkRdnUiIS2AW4gJafZzjkJtIOzpqyoNB5OD7dS7XrPiNDnFEOF0ArE8QdPvEGZi
H3J4h7693RBWhr8lAQnMM6Nm03VbwZuwpObRrZBtVB0d03pfc1iKOaVtmjMqf+jU1bkbYm9Li/iT
9vLK4cJSwekopK4UChfuI7lrTuUHlugnK67jap/tdejFw16cgrN8ci5+0h3qaKsSsCJRdJYKT253
VTqOkKxnF3LnH9TJ3Tf74abKQuM2v2kSuecndj9cEBe/s5PsnO6CJ7FRHf9v5NErz73UfZa+NyOH
KasSlrUmicYUsVOt2z+PtGDwkllYaWSeX9/bY5vKUMsAWkgyQjeG/Dvri8EM1488bfe3vq6dS20G
OGU3sJCEtRcyE9htPae81YbNzwNyea5HRJwhYMjx4XBPEROj6ZxH0iyacOQzeRgrDumPk6FwaiIl
hroaBapUmBhcHetktu54Bw27/iiawP4rsFJ208A8+DmYW+wFfeXuEcnXxdTBttANmL41BKv2BdOo
n0MK8GQqpiOY8nJU12SdVFdZ6+iO1Z6b5oijnkEcgYUZn4XW5FR02tnlPdff3d72UV2EVfmmmBpv
T7tyumkEt3e+07HvncixBdVDg0drcJaPrLemvm0soR45KQwT0TzE+JoaHb3YrbZC5iJkcFK+LUM6
99kPGphBiIwk45nA2XlbegUNjcFlUd+k35BNbX0imQ2rZ5rN97S0fPiLcZYzI5k5HC1d1EAWTkOE
hFB+Vo7S8Ywss4vhzGkDj31lHHxTyw8T6v27pnTUHbjowyfmznV2mJDn+xmLPNhjTRtt2oCrpGsz
QB6ENYejnupPXd2le4Fy3q3vVF5Cq3JGIcRAdCIA8RFQ1Q2DwzIzd1PZUxLyPIcSDVlaiPjxSB8j
AYN7YdNBzxQq2uodyFLk4hvEemwa8HFCu8mCM5HtJzZg+MC4BH9L4raFDwjiYAz7t0emlQF5aSTI
zM6xMtoE57F4HqtuV2RsY6W0MpEsLQSw2zPqGoiJ8eamCB0hd4i6hO/UO77vzhfLGKnMfKyvtZop
H+obJPR9LpXMNwglP5V8r3T/pXegKJmcbIVtBQhLTiyATP865yrdpS08rinn456lNcCY1pDFwqwR
Jp1CaciqeYoEd4z7sWg6ZERhIjLlCEeSq+y7kfFp4+HXJpTr5/xlT932GpmHAfwZgz2kWIsWByRT
+cBXqjbO0mLjE640jqUQ3TEYcAEdJEc+EhL9/Dblz29/u5W2sVSfuwxRfcj7JOe2QCeo5vKbzNHk
c0k3psO1ZeiS1SZA/0sH2ZGzE9RV4hMxI3cQ4YezgYPUGtZFYRVZzK1aHWuEh/mDlyPtlN+pqh+B
0iT8YLB3LgOX4uhJsSq1JoG5eT7l9Uck3YXM29g3rjSEnxzBXxoCxyJw6jJeJGNzR4ImCfzxNFTW
Ie39jUbws27xSldYCqVRGhtzcW0FA/rX0zDl+aVJuXVq0sY4wn44M9gTqPM9UHJ+xuzBsXG0in3l
VmY4ToziH518EDgEijFG5jEyDBHEKMr2WFmWBejTkB+DVOhD7rbinDZtGwLqIbAv8efjJJEnSKlj
P7TmNIRYuvd7gzZm3OuOfQpcYzq33dQeSl3VN36QFrfIfSHHvLGziPpI82tIZuwa10Dm6uwHsAJp
P6ZdZt2iaGLtAp1WEcIuoQEwCvuIA7DuIQPIdzfL0YmCKSjfd8yzFCR34EvbRo9llEYE865qYnqD
Xbeq482NzkpnXWqSlV+0ghk4ZsstCaqWd24k3WgCP+/ylSawFCS3KIq4XYBW1tlaq3DoIZA/5R6r
H33467uQysap94w51mdOgrNCdu01eucT74sjMSj7hthiC6skQ87n3PW7vTXl9AAWM4ksX23ZKF8v
tpKlcm+Y7UEjjAWmuG5q4qaSfJePkJF0tuMcy9FGBUwEwQER5M/IOpcbO961sWxx5FUgDlKNokLK
0Zx+HUX+5GjzGTmwG1uHlc+6VPhXXdMINeLYLmcP1Ef07NPbQ/DadRc7saq0sbotyiKByWzP2bRz
WbExea6MSUuFP50mGzQCDBgwWodNP0RmK3Yg2x289j2QXez1loA1YPw81RuDSurpVjtQa4NiU/db
6WEr7+bnpPLLoBoILLbK+npUOvVhQY6q/fH2S197M4sDgSnNOKUm+qil+jNp3O+q73dA+cUYaTaq
QCvHSD95M7/cO+JQIRtmmAlyhE/UN0ZTRiaHvW+MOs43BrO1x1icEaQIQgyGiuSJmr1Hb8pfGmc8
lWl/S4p3ru6WyMtmGL1skAQOi4pMO2gZyM7J9VZ8/MoD/Jvk3EIsstHV7TkPHLbjUllR4A/Os/Cp
+3GmVrvRE1bGhqU/rTDkGExQ5CcOn3c+O1a22Nn5/l2NaelQ8wan1szCEhXCJBIiz/MJJq9PCPeN
bXgiNz712hNc3+AvzUnDBTWiHg0sdLdXtR96DYvS4OHtJ1jpZ0tlvvALVcBYoBJFkZrmNEhFxgxM
NtbIa7d+/dVfbt1u/RmplxAYBwhwltMBMLa4dzYWmGstaNGTbcObLe7jCL2Z9nTegzU0ZDtebHza
tRezmFMwTjCG7Tc+rcdjbEujdktEtfZSFl2XYb2osmuRVRafzOwlBWRMbTmiV4YeczGlIMDHBsEf
5WGvN3us9ZCN1kPsg5hHJ4evVORHNuh/QZn+4/v4n+xF3P/36kP+87/w799FM3U5GNSLf/3nk+D4
339d/87//De//41/Hl7E7Vf+Ipf/0W9/B9f91+/GX9XX3/5lV2OzNz30L9304UX2lfp5fdzh9b/8
v/7h315+XuVpal7+8cd30cNeiKuxXNR//OuPTj/+8Yd9HbP/49fr/+sPrw/wjz8eIaZ+geH73/7K
y1ep/vGH5f3d9R0HxDKLUMf9SaIdXn7+Cfk7oaB6BDY4crZDrqu4WnQq+8cfjvd3nwKV4zv4R+Bh
lPvjb1L0P//I/btj4wyJIoqG2L6F3cv/v7XfPs7/fqy/1T2/F3mtJO7GDK6t4H/XkNS0YVPxTRuM
XyBsEeK+6Dkz7gCMfIhqpsbkH3HS7H8jfmfosCWBV4cBM4DbmxhCxXZ5HRQNrPWEi8idHYLSLgQ4
36VuKzi/gk4cs6m3rR2pqX1rOjDGxcp1kAzOINqPDDobOGzK9HQ0q5SBw9LI1j74xIaBbrLyK+RE
gZnECcvOssApHrTgB6cJpH2oszJ/ZjAti10DjU8GXU2bkrCFGfyr3RSwG+gOKT3QEjm0CfWsRxHP
9TiSOPeoV0Rpi8yeq24GWtVy5IOMS8Sw3fVMQsAuXSIRL+Ol9QCtAMGt1wVcEpbbtgiT8efqDHJf
l5SM8BZHgkPwZ3c9jgxTF9TcSGOtOZ/GcmR1BAXk9KOz5NijgCetrwXOo25AKB8usJnpC7UEEhuU
7jH7ywnYp1DNmVWEHTIr6a6ZemYkxLDN4ABWLUcmHWw19m7savW5YMwykPflaXZsg4bquJ2L8bM9
O+0HUo+yCtseR4OIqy7157QnDt9JP+iQTOk6X6jF3I+UjcOfWCi0d5BwaWS7j5AbRW6H/di+EQLR
36Bk35ImiFCMlBC+aphB52PjYFvUBD5kzML/GDCZiAySCoPwsIaiMMCpYdsYdzT9zMf7zqkgerOj
dGJxFjhH3EXdelHr5CfQ+fNd4MRTbu/zavzqZ/WDaV2EbnHiOX+as9I72mJWt3OBwQlKMqB6Iyje
6M4k/Nts2M9+ipwTl/cRym937sSjdupvLFcdPD7fjX3/ZKbIQDasj5V8KZrhvmUfKy9/uUqFC2Z+
zvsaEWDIT5/9u16pqAKvKszTkwX4IhRy5JBm8nNbwphZF7ftMB0QqfaA7hd6gy9DWEAPLZ8iCysG
kHHFWCIzvB8BULP3vLMzeDqzgyobKP14BytMGReUX5Tph9hZIczeR9hRkHMI8OynwPXIo4eE+e+F
KU8EU0DoD+MIA2VlQGFArKdU0wpJRdgFDyZ9LN280VGjsm6GxdR1dtqajM+eQ/PQafu/7LK78XzI
232/SWpXFpEe5PAkJz/qUFHs0/6cMd3dUjjKHGz/ISY/qeCCFBSoevp7T5r7HJHosxN8Cqyv5nQ7
IUSphCDOgXLQ/ORZ5s5Kp08V9O28wzelbmin95NdhTNOFIgfoKBrq0ePy8joOcCSTViYAk37T8/R
D+msHgkd9kbhRQ3r0Fhg3+RjPOBkwHP3OK+ITMruZGBEGCxjJxj3pWr3ue8lfmbux0GBclIkLIf+
ojb2SIO8+LKIA5lFlVkfXVL2Owf3gtXKUSjx2BvPWfUdye0JoUXEps+2V8xh0H6nEMabeZKn1R5d
NgrGY26x75lHcVvZjk4KpdBc6i+Zw0OPpaCaPg6B9dSOtThkTvAN8fNf0eoSzSd0jkyHwDPx2Cgf
hsDpo7xrn2hb6cgcRjuUnOC0o3ngI92nXp2FrTcgwbn+jJXb5bo/Qnp6EJVjseeqsU/Ka2DUmg+O
ocY41W2s8WSe2YZZbUV9YUdeOry4/ZSJENxT+yHv3CG24V+LBCvvc8ffpUN1GXl7vLZpvxrSQ+qW
iFsAkW1v5W6ZjDhG+zDiZ4ZWf0FcmRX6hb6ZCu+WzOUn23MPAjiiiNrGQZb9CRi9R46jUy2HvR2A
HDffmXkOw++8F3A4CActWcvq1qzyb0HmhxL5XWFT5i40q2115a/qKdi31ENMWeft5xS9WH4m2vqz
5eOR1rx4rIf24ExB7HDy0ND8zuQXNzcvrPQPja6egNe7pXUH1Vk5Ud1ETds90kJ/sI3h5PhqZ8l7
A2dRUc4+DJ6+dDgFrtVXDbtbGMi+e6zofKONv3wSPMOM88EezsHQ7RHO/axA0AAiN+RpVNvqMA4l
CXPsbxI2Xyjg952Bcdkq8ru5aC9zYV4qdzo6oDOIQe6n9iFrrlgi4wLLzS6ocLx15KS7DJlPoxIE
8wgHbqGjkegJjgGguIruBDVhYJ6GIPh/7H3JkuQ4luSvjMydKSAAAuBxSBptcTPft4gLxSPCg/sG
EiSBrx+1zJrpzOjuSqnpSx/mUlki7uE00kDgPX26oAVcNE2rcYCIY7DYapp2jl3FUkOzn9MWHCtV
H0r41N50Xag/2kDUCVkgshhg2rkI5Jp5ro7rZXnhK4ajiNBhQeSCvAaYL9oYTrhbpfcOvodzwyHi
h5c/Tdx8V87Becq+64ac/RWWH12fznASqmHeFFQbcovbuCzo3tXm21gGZ2LFvd9r2Kq4lK9bGgyY
fwTfHD2GDhF32x2CKGAneE9amqzkhisMHtmU+ENxCHt4b0fC48UHczNDdtSq+9jU012dbZFpdCwt
WT8w+T1r633j1fCzLX109rWIGHcJOI2Rnct0nGfstptOZXscYU4GLvDzyhv6plYQZ6k8IwwpLuvh
rjXX7bdn7YvRwRflIOIcxXfQTpKKzN+cNuk6ef232mblKeA8UpAvThkkvJPlKWtCoKW6fy88TGmn
ktyDxQzppLsPQZcCAwwTP7xcPUjARTzgBLMM/InWYRcsP0qhP2jG8S1Pd07RC0Uy8IjN3Pd7l8yC
j7HMz3kIMnK+hodcYuC4hHFAynftSXxJ9TlfR/8BtAEYB78Ctpq8eIP/wK3T1TWQFiR5b04B9MU4
S7dDpwK8nbB7gVjhYNn7lOWY8LrtKNbgskn9M8AJV/sORsojRWpDGQd2PfTXY7VG6ajufP3GgTlg
Y3pBKsk1zSlyyoYPc3avcvm2VfURdnZpmzXRtn2DUQHY8v12M5JhV4Gn7OXwhmflqQrz58pghkS3
JW5dlRo+g5JdFGNku3WnK/IWhux7q3vsY/ag9XRr4JZTenh9+vlYW4VlzIKUheZHLoSKg6C8TMjM
6Of8vhoCTAuR2gFDNP9Z5AqTWMz+jms5rnELOoiagnPOsiOTN1MZ7LF9xL7T3qXC/QmSzHW4N/5C
YNOLY5/BK89HlNWPPmsEzm6R5KKPedVi390+WoFZx4KbtE9NladjHcRj/ZVVqk9U9wXUOQTc2kcl
xpjZr4g+gMvDhmTj5QGk0l3F+7irvwTdEm2ORtVW3o5wCYb6GUm/cSm6mKiDCPwfSIc6UGzy9eKf
QRA5TZipllWF0y6IFVWxnFgalF0atP7OH0RUedu959tELuWOIZl2VsgY4v2r6DtYtH5xw1tRTXaM
dNneQTiBcwox5IKnubVxXfdgudsJ20R/u8KsQsULnym+NnFSRV5EvJ3yK4npWFGS2AU3am9KJd/1
GDytlGRvwYAzuagOqEwOOvCjjPrwsfB2iLfEfPu74ZMFA35Jh/zHQnkC4nGkUUySZoqvB+zGLPK7
bIyYzF2XLRERAksUcTCWuBf0RjvYFPBU6QfASPqhrKxIlhKthhsQCz8EKIhBHx9q+rqMnx7P97a/
WwjmafMuzLokbKYIbJi0Gb7BWHUnirNcAPHuED2dZFOAJebvW4H24xOhH8e6vZuG4gQRw81Emvzd
Rxn8YFfmPs08JGMz7/qgYvj2GlCbe0R+5GgjatOJqFtKuPE272z0Uel292W1IvWCzq+IZB+PAUHG
JK0Sjb8MQTrhSeebPpIze+owPXOo3DBLWeUcYxoUFyPG130VfMhpH3hhVFZxt9k4XOUPhKIm1iPP
AXIuQjeA3AewEIdyM2B/m4fYdGiMnJygEAvjjbIfs1nWh66tccjiPIFMAF75Jy4/ubJfR5j1W1Te
NYlaOKyp4mL94FBCvP3QQQdG3E3p0c8WuqOp9yAQL9C/oMrpQjQK4B/GBi9GlrkD5S6WZNyNIARd
SxkqimgSLjUFktnG6rnc8PyD9lhs39ZmOzQVu8Dwe4+R9X5qgv2iP3PS7QIkeYjsO+hFdzNb05yt
cdXwuDJNnPfdTS6bVABdqoou9WEThsTJ9hGfNYxQAYONGrxCI4nDQj5AxJJQA2932l2qK0VNyQPP
69QtP1mJ1oHaZ2jdL0tOzgr74C1vzR7WaolZ9T3IRkh7A2FXsWrXFPBxnnzvwYriw4dZy0hWlgSQ
otCILeUMJYgf2dDDoCTznpgLokEiCnMLvm52aQ95JQ8b+AfHGmFvCSy07kJpUMmQSCJSvZGPjQIf
pCCxXwdInvBGMJwa/cG6IRqluu/yMm7rk1/p+ywjcrc4yUjUtHl36hqdYGpzYYOG9tPksS9sil/8
6XLoUZCUS1nSBraKiprcZvmr7bA3lruSNRCCjNUld17MtnY3jnzag5laRSWVflSZ9StSFPNn2umD
Q+XXogHOyUddV3i7WQONKRUGsawoZ1j3TPECt2gtrPbDBD4CKirK5dRQ9HpoXM5U49Way/JQBmY6
hJA2Q/7dPLUIpBx3AiGyOFYdh6W9nzjEfKSDJjyV9VRH/ZDpk786IJbSsLjJe+/TC5Xelb53ruvx
+zhleyR/Q57jbftwZcVOKEg8xzG/qVjGI849ZeOhxt6hxu2M+JCd1E23X0zqi3UBaZHdBI4cOTQ8
9aQuhuu3ztpDW3eRVX0ZubHIcXh5MVSiH22OFIKReslgIYJdqyW2VczWEPFxrQPNky2PI1BzML+T
rVwjKQ9gAyWdFnurznPGl0gKA2Za/gi9kTiWw8MAM+JiEGC4Xx1Oj8Kan648Xr87k8KNGn+k4iWK
EgploYtQxmyvRRhmUzw3ChYA4wiGfImEuZ8Z5Rk92HWtQM8ICdgsoR+oNqpqZ1RCM4QBRd5mPFRT
LsQ/sivypqPat/zO9C3apIbOLZ4BxHZJyOFIdNtxQjQ2C3+7zFbgRfYYmU5DrnIEhqIcfYdB9JYf
ctCgYOvbC7+M53Ec7iCIGTzMZxv/nHUjzpcZLy6SFnwfUeCbb+V9GCIrKOKVIUVEzUy/VvAvEcdp
ZiHI+LCVLfZZ36PnYazyH1ALob21bkFHWYeueK/aEn9P5b3b1bBF1n/MWv4lDPJSgs409T/nXxHG
v4CSd8Nn9zTrz8/58jH8+pv/DbFIQLv/ORL5v3T7KxCJ3/8DhgSiKKDEQuyDTwSSzq68wT9gSM5+
4+jZgxBZLkKF+NG/wZD+b4z4PlVM/QFdAgj9BwzJ1G+KEyiX4XPFOQz3w38FhgzDvyLrkggikPlF
wXcD2AnE85fhgBYTRInSVDulIfDKcXAn0Isuu8EVMuZc5BDuMazxUs4vbG3VHmytrxxUoKqsL4VX
C1TOryhGj7kd3pgVMHTJb2Rvk1r7h1mzQz/gTF5LNBcMJ9jGs0jDeP219qbipq5ApJxAD2vDLGZa
A/sLy+Yrg8swgjymVDbuIRNDllCggyf4e13Iln/4dUl3gYbPog+8rwi6Ktrk9g0swCECVaePPQhB
I1a0T7DCPED5H+6cmV49WwLoHNb1iAKf3kMMCRt55x7nOdjn4L5eSt6pR1G15mGtXIVh7dzAeQEI
5abHOfKE3k3w+MA7/zRl/QtBxjfjHnmgcM9FlVKZKDMwstigYY+msj3OddWn4LJ1EXax8GUiw12e
ocqDGfktFM/zwS45qLgba77BciMV4OgekZXloqI1E9QHWQ0ReXlcK/tlpDSIfYajwrXbeUHULSj3
E9zG6zBtyhXNtMqqyEBsCK0tZkeZepmQ+LjKFlTDCYQ2SzW65cV/oJMRsCDIwascwQ223uOUfekX
dMQwVgK2gFwXAUg9IbM9zk6+Ib7ik1GzxJ0X0qvSkiegLiarXKOezPtgZe9dCy8pv3BfM4mZWNuA
l7oNOFO7wDxRwNSR7CaYYm69fpEkAO3da9BNyJm8ewhBgN8geQnVHVHFrQU1UdTTezeEj1qIE+ib
60GL/CzmCTLmCUzlPM807KWqeLZEx2DMjCi51/l1aVR4C+/oLiVu+Noi1wDJ03Q6wEb9BeDDozeH
hUPL7e7byiLHUwEYaAWS5vytAiTh0TOdNpswSfEcAbTNgE7OTYuqJKNLv8s7797Pqs8ubPa13ep4
aAXAaZSJGN25CJE0txlpYpDGN2TRmW8Vee119aoVzkJameVb0a0wLy3rOYK7gQB8uGZ3YAY2Vy2r
l8KFdDpIyDVeF2uvVC1idyOWZKrr+nFYlRePqsnvWdcWSbVItEsEPZMRa/YJW3IHNBWEekHYrqw0
u2Ws2WLkZI+xazyBlspB9brqAgh+hrYqgBg1J1fiHtzr4V4qch7B5bO6Ccdt/F5TWV8Wn+74VRNs
FoCa2VGONrw0kyjxkjYvDhOVGNtX3Mx8XyDd/sHBoOu929QWN5w0L3JB+1T0Phanj4bLNgoLJYCD
EMvbJPDM46LVeAnyvEusHNuHgNpvIa/Xi+J9e1pAnUoIgKCdNyD2Iw6auZlTDRqyiKxZmwQsw/EC
jpQFlESnF1PyIl5zWpykDLq3Gta1982cIegCpsHzXnsw+ChzIN89qkZUFQzVqa6C5rL1i3sgBB1F
6c8lIgekq158L/Pv6m4E0N/ajM7wBjEU0ZuBrR+v9hEvNZ76oVll9yh5jipTWmQRRnU46iIqV5Sb
BRLvUIUOmb9fHIWYYirFBy9oBdeeyasvI69kokFITg3ANdDglw5vk8ldmASdBmU4ZJp9lCgW3rSE
Th8cId5jqDC7Haz5WtRNdXGgXo2lz9XWHiexhQC0wNXY+dtUvLYGd+QUStGFEO8sGmuB8GR4/mVV
BujXx/V+o4v7PjG5xRgJmKMLyvkbaFNlVHdztqbWdOHR7/EmG2+sv3EDl9tZanfrbx4E0CKvwXUa
nMgumrVF6oKrQb6HGclr5+N1nQKNxwkaEGjC3MkIuA1P/aH38TFhAwEbFe3faDO1yYL7BWm72B6Y
28TjNhJ9k6Hc+czYBIMpV6xY5kEB6BLt60cD0OcoA0BDscB70kKtDhE8BlXfGaubvRb+eKv71ezL
LATCsM1eiqDU8BgAzduBCtVcMNtQ78g5a3Zeh+gTEGbzKyM7yDtg3Riu0abNPlABW0Qy82b5Wq1C
3VGazwc4rEwPeUPXFJ6azR52zk3coNiOYQuwpIUomheCv75D5rU5CpgqnNxQZ2mNw3WvA2R6xpv1
MQWx7Rx8+pimnLshI1+DLMR9joXMkkxJ9+x1IYLXFoqkoykj8TYAtlN8Q9DHws6z2qbLjF1+iHCo
GyCBc8ePcPt3MYK1YHFFDXrdYnb7gqKrrMMyiDdAxpgU9Ry+Gl5Od33vpnNfowv1UEUmtF2wLlVR
uodaVt65bZG0WwEkSOGTA1FXozTa5r5LN1PxZBo8qP5r338PiqL9ZuGC/pwzZU8M6PhNSBBS3/P1
2iNv65AaEQzHwjc5tgDEaB5gADCk0zA0915uVNq7Zb0NxvUlEOV8CClgmQHif7DCefuAwkgmc7UC
V5V8TvoWm14zLOO5NraJstqXSbE6eSCdM4luFQiYhaRpXvfsK0LLsPqQPJp6bFYp5Ppvo8rtT976
7dnPnABa3y4vgQdWFtzz0o2tO1Dxv2QeTu7BhqDDNmkG6+yjWdUBIPIztrJdzYdhx0jQJxIGQizE
OVtQVaCbQD0+T8hHy/xkGGQfgx84JRwT2giOFIj01FSlIg/2xSLeITS4othLdsFHjVVg3ifbJxnf
TBIasSHcjTafy+Tqx45m1eu8QZRqpnJ6z67zEgTR37VWeHtkpbJLbVeSNjD/fFMwiHq01RxEhITB
rhdrGPOyWKOgr8gJhcMjD4FeQ73EyoDtBRJmfektyVbJu5YXGKSp2OHlS+oV1mh9IVJAT4+ixdB2
G/lj4fEvlnjzO6hxX1pv889BM6IlRXU1mAPLaKKCKeVzbo6NypKBKRd3dm3SGSObK/nkuIz5Tw92
EkWBU3jsJKyzTc6iDvkISTt1seDVAcKENp3EitBijgGwgN/EDjmpz4SQ4SA9+FcEdbarbQf3igH2
wXaEZQBapHV83NonI9cDpvpfwrLbAXG4JUhdw5Aw30lnU3hX7E34Y+vtI6xj0bKv2B9C7PQASmGs
p9fbQg23BpWWQTjubiXL/YTjs66WJs07DCGbbT+PYqcYA/plqEww+5E3ZdOmNQESR6fwxXPOB3xk
f8L7dd4tosFkeOFbQhFkjrIUw9WAyy8KAkO1iF2H0vkULHnil+3PEbOCgK9PmL9gnizpMN5yRtMh
2H5uwr4YAptAcBMcCiKgGnkOPCuYziJos6RchiHulskcqBAQco00xPQBuPwUGO+dzH655/mK42XK
964Te3SuiQstw0CydgePwLRAlRK+nWAnTjx76GmjMEJkhOznNYCyk2OSWPr9XQ6zsBO2XsTQDmUf
QXB+M2pMc9sCGzheA09iMmYVeAL+2DwDBgWAmvX2CeIB5IMLg4qtyM+NnOLVq9zVeODnvAGyyeki
jkiQ9iLbQBAtV/jUQLQCfKET7i0PN2B+0MldBlIZHAhoPphQN6FXqcMc5vImWFqMvWrl9W+r9oC0
gGRwDLRqTvjoDmigYUfEK+i91p0XY+1mLwRBRvHShPIO2DnAalX3J01tkYR0g0F7uXjRMDL4iQ09
3+cNwMaxL+4kgchINDO990NvuTAZLp/amPEx64LineM4S+kMtA/YEojgSqj23HuEgXu42edMNeOw
o0vexkM4hrGstYsHEEAA3AJq8Qug2Hxd1GmyNdAcjQp08m2DeQ5mb59rp8y+MleT+dHdj26EGwqj
nX/bh7PayWGoTqvK/BsEL2cY2HUmnldC3wx19Zk2orrvUFgloPjPt8MQDLvZq8BHBbT1gLmbBM7V
eO/YAtRXU9fBzWZRxoeSmxs14/GsFPNJsBs+Moa6V7RehxnM6B3yca0hYf0BKO2ACHsDLZL/qoZu
XxVwo6R768q3vgT87X5mK5B8RX9SAlBmHgDuGrhpS9OeIVk/0Cq/ZBRbb70BrOyzPYgfUe2p57ld
PlFiT8feL/wI4Y9fNM9KBDHPd0V9b3138AXqp6W3+3Ysrq+prYEOI5B+Dxu3Ls6UU0ecrzqaNBDO
Za2XO2Fa1Pxuiek8okpcZrbLw6sDjM7XQzBs+XvfINccbh45hEgIGG+24F6XcF2UHOHvhBSowIve
ewZfvsoioUT+g2AatjPT7BI4y/c9Su96QNsCBkVAJnWPA6zFLMdcjZolSbJ1BhYMggI/dNr6sFTe
aAqXsPpzdgZnsWYhBFqa6A/HrtQWzLnWt2oR2Uc2+EC3Otbzkwt6JdCVDOVp3QYHsk2R37IAYrV1
7fA5fR3Usct7OGMsYbjrXMGbuIbNz23nGsSYB4QdmoaaIwdB/l7NBKyayhSYA/ApRFQd1sAr85bq
g5m8c3jEXn6otkIk0KmYXRlIsDDA3lEgBesCdCAwk9IeY5hDhp4uhW5gOZbN2J11BejyGhxB4XZR
zZ/dughAw2N1wHhfpiPMB9OhNeVxUP786Tsvv4FILrtnG4IWrDLmvDRjoa8+i81eYJs4+hN4yLUd
RgwnBSbb4DFB/wRLYDbJJICEMJrgxbcbw2p9X3rRP8Kmzu1My1mD5mWa1ni9gtD1tLgPl8NnNdG1
ZLdFBQQP8S8WG3G9vE3YGFJPTwNqkCVLswwjb8D7mL+U4FtH3oxaEfIVdb5O5NGVr9c6rWjejAiX
6wsJ4aOiWxv1iGCMvKy0UwzyPUPjla3VC7SEw8nyBvwQ1ZIfMjOtH5HZhCcEz8sbOMkAv8107t0u
JOt3mc64xXhPZKd2ay7CyuGTjs0nmBdV5HTA0ho/jFkju0s5Cnjq6g6ekYwKWA43eknKoLdpByj5
GV7n1U/Y1cgr98Ptu0wFX5q+xd7vzc1D1xiKHIYJdMWcmJeK8kVEJrjyKIoKUzHZTgG62JpM+xDo
aYnhiRFfWt+N2PDWrnoQGaqIKAzpDujQghp6VcCU6rU51Vmw3vTbHBzYwtavA8mxm/XEIq0bD2r+
WtDhsyaG3o8ry/ech+MlDG2923KUHJVjjcO5w0sshGIF6SawYIrbD5q7L0uQ3eclIqiAzdxAzYB4
UCP/IP3+f1zzf9KrXv4/RzZfunL+/PE/bsou/9G3f2FaXv/hP5iWvwFMUEEY+uQKWgIc/z8Qp6d+
E6BYIrFYCrAcqQqBfv6DainIb0r40KEHjAECRfHzfzFOHuJHTGILDAE2gav5r0CcvwCcHFBpCIk+
rs4IKIe/ukHBBW8mfBZ+hHEPJCoH7PR/w6v+D6+AqoNxCh4D+x1i/RO/eprqUZsaV4DYR197krz6
L17hSmL+0xWgxF9ZO+AKSPyG3eBBztP/yxWAA4OWShWVv/qS+C6fROVh7mxk4gX8MFb6b67wS4gD
2B0BR2xnGPigxsA79fef/+km8oEUmPBka4SKim+XAp7uT25q1VuZc89HLhiARdxZPse0Vt2l42W2
owPSBxDtEYyJYlMl0nEz7ds2+lwiwZ5Y967BOWivp4mG1g9Epu1MPFK1cJWrwYf809r/B4n3z6Td
v3LccQdYPX4IFCn0FejD8hfO+NjX2yhGACuh889k/qHC+sR7sutX/jdX+isr/Y8r0ZAEjHC09/g/
f/3CPe5PBWk8P6J2QPGoqxvI4B+6onXJP7+l//hCIBQLHlCGL/6vF3IN3FbKDpMmbkTSlsjKXvvX
Mlzf//ll/v2Tk+jfQy59DDzov3sJN4Ha3iIaB7yEJmELDCCbTn3ZOrTia/031/or6/767CSDVJ9c
/wdpXr96TJSynjkSmQBeQgLaVWAuAnweXEynm0L+jS7hFzOV3y+GmyIsBMkc//1VEFiLbgIIV6Bi
Ah+mEa+EJWhKQjg+jupDLo86P6ERYAg3/ecP1EemDb6af+OP/35phRuUAs7xWCG/rsYVx38+dEhb
G2lgniV0/iBQSKS2Jx0mvuduDTcW97aRP2jjNUi16twjWwFmzxOa+oTrouwPDbflXdVzQWMMBDtY
GPcZUHFx7R6HFUXXEgykjSn1OkhGzfBiQ4rVEphqfs5s6X/J3BR+zZTA4GBCtz6ArjZmZQJbATNG
XovyERNzscI6OB+0B1dFws7V4OZjrzr8NviZy7dmQEhrKnO6vohBbTLWoy92TTCpx8CAM/6YQ1bb
xfnI3XZqSUbYTT6s5BvGa+Elp43PMWDNRhOvwnMnMsiJRwwOzY+oXj8X4xQQ+ilD0HO+hUAOcjuj
ZFaC+k8jwNExCtBgqb0B9oKZw5aPT6MDd+6I/DGdWkxAfpQ2n++DruiPLS26Q4uI8h2fW7geFRXI
ocDFFqoxGBcMsXHrtMRjGw4kLqTqSaRQPXPQ0lD8pxsSG75VpYchrDOwA0hmW7fb3eDGKRkyOraX
VtvlI1OmvxnzkSWAq7z7Aa3xPUIS+qSXXJyVy9BvL6LkcQ5haZWwgPR3NOyBn0CVSswTYoLBUa7G
EbAUBir9dpm8CWmpuZgWD0SHbNpQhk9zbfYTLUwQtbVE6QtkHCBEJ/MCzpyq/hK68ARUuD4E/Zal
hdLsYUF/8LR22Mn3fp6lTYspIUE9jcXH5KsHc9uzp0Mwv1tYyJ+Hsu7WE75Smk6j3BKMqZaT6WHg
EBGdb+g2hqp7XvHu7IAziw1FKjaRM6xWF3hLw2I1OM/52uydEt7rQN0yRKExE9CVynCsbaGL+9rC
mGecqhEgWyXAjpsh0r6YeXE7GIVXNcAMXR7pkBX9o8HUaEi3zIbmpsWjvAOHdjyuWYgjpANiZZ9r
rCC2X/HnRB4VfluDItSMgQqfwetrdgYV542eO5Fs07DaQzD1WNEgfvQKPLA+LCOJeVwKTwbZnMYV
wtJ9gEoZLVdfUkLvVtgpVN8XwoS/y6AM9Q7QgDfrkyBB9QF+UAiXni2Tx6ZzHeiEYQ/2nG3D4FnU
nS7PMwK9QXYobRsko9DV19HN1TAjxwgJ08CyKN1zaTHYm6u5ueLjWnrHThNhkr4HC7GrQ83Tkk5r
wjI2px2IwE/gXcP+ynIQ8gSh8weFu0rKPbMePAsyz0ZCAW42H35ShNqDn9ZCR1B56lBpbT4U2DxQ
zJYTTKS2KxXH502oE1h2md/ZFcsBdHjvZcoqSgH+t0RGVQ5Hk96E6lFm5QpOYRUiCb2g9MABPu01
YytAsKFxH2GBRLIYQU1dKtclOE0UlrUwq/JFukzZ/C5YoT7wAvtdJDfD9h5Y3veLqfCJvKB0YH6M
7QlkUd8DCaxg/r6bSiD0uRfWCaywtiYZ6JZ7O8HhxhYX2PSWPexgpzN39q3vhuKj1W139rvKfa9K
kan92rYhlItSjTbmbUEATyMloYj1kJUvFkoa+Jug/9wDmvN0QuDCVe5IQ9qf6zyqBAlKa/i4oEAW
e9grNcENAahD7wpZTuAgsqHE2DzQszsHvCSg03q5hdttsIUgmJfaETjYd9tDBmHQeNF+1RgMe4IV
BL2RNHwsk7kcOMZjJUZRAOS9NKsKghHPRrdnfO4OjhhaXqcGS8DeZ9mGMfpi7CKdWAH5zgscuG9Y
JTt+KEBPIojwAZTSjf66pxjKjHspq/6H6HmD+KyK6lM7am+NjfXcTjYhRvwLmbzHgiCLJCVhV764
rA1eOrMFO1t1CEcf/CJPepPnyahmC7SICXdGfiW5IChnM8+jJjWNy7Lr7oFRFXvDmPwGkT3IqCbE
EklF7Qa2I32h2EujwH7ttny4aXSuJUQI8Aw6jvBg1ru6tw4Qb+nssD51uqrcqQGRvk/l7Ci/lzOf
2vc5G9cxhUW4KR9Ak2h3pDXkBAym9782pvC7RGHKyO9XFJTn0W+Wh7xaHT/440oBW615gXwAmt8i
JFY8doOhPAbfC1xA5WcL5vHlDOOsHdzgRf4hNL7YW4BqtovIugKMqEAUau7CRWBgHUlYuJy1ABle
agiN+mkIcxgo+ciW2rJFHy31+ifAKrAfwSC5hBlTYIIlUdDx3zf5SsPdRm0LUGFrG5AcZAjamg88
vo1NpqdxAjWhmkkUZghUe/QCB2SxGvrscQnxjhyWWlBxwNmgD8E29e2tDpH0XpI8eGsxVwUTSmCg
k2b+Mh/c6rdvOXLH3h02AJnmHBTaCUyxCu7i1XIcG+Hj3RDBBE4nLfx9TrS5B/K0yHM7ICAh5ovN
/bSewKqIehuyRz67Do9zW/cD6Ccf+VxqEmWgjT+xeiJoDDK2ExXNwOJQGChY1BZ7iTF+CbXAhqIE
jDigLAHmcle7JB+qEecACTWg+h01WXz/XIdinafI77PukfdQqu1qs5An8B0RxTphAge8nMAn+zZg
Nn/00Kp06QpJ24srikds036VCAj5p0OQy068Edg20kvrNSATT914Cx0WV+cyB/0g6XWjzQ3cFzqY
KXkVVsPcMXxqR7TFYUqUiOBS48EJeyF7f2rxLxwKLKhFm/artzUNXrYFEuzITmvd7DpWQgLg1xvf
sRE6SqhhRn/X/m/Ozmu3bmRb1y+0CVQV8y3JmaSpHBxuCEfmnPn0+2MvnLMsyZDQu6F2aKvNSbLC
qPGnaRVQqvVaHA0zH7JzQVsJ0qmja1kg21RO1J8Q4GtPc5ulvY2l2U1eGH4ryQH2qJem9HkCG7Dg
q1VqPg5WWfT3LXkauHL1OJN6woEPmIaCv6IdV/Pz6gqCHpyorw6jFCpjhW0zeYy6MjFP0Tpk5UUH
wzEAXO7jnV50WXRP7TKMQVficOI7sBMDesfRHhHWSgVVL49OV3bjAznovsRC+cKJmjYoOxRsU6Rv
YGF8HRtrdggnN95Hfd74IeAyeAz2QZvozuANz/NxFoa+yx2zXQO6bQ5E/Fx0v4mWorE9dg1GN+4n
cCusyqZiPsgUTHy/mFnae3bYFePdWABY7sJRZe5xwD3/OnZL8aVo5hpzxmqod9o6LpeNWmOgQHzM
9jQuZsjWVmfkn4mBshEZYfTVQe9d5Fn1HS1plRgjWo6+UlduRv/Wmwc3/56yyVIgaG50KjMrQ9iS
TdblPE7WbRquxe282JXzjS51FD27oqwD1a1uyoaGyzqU4XYf6/W6yytAUbPRxBdtJivIp+nS3dHs
I+2wwA3iUhXSoQXhpDQOyz7FKD3s1JMayTpHK6fpfrzEaBc4Rjntoe4ntzgZqxZ+L+Ax+bJQpfaF
k9WwAiDWi/Zglwhs0O4lhBqF7ZB+xxFtmgMQa0zoMZUPm++yrRAkDnahDfDRk7Z4MLOYVQXyBpTJ
1o0pv+bCDqrMgSGJps7dKb0CNuvGGea66vTHYSk4QBS1WC6WRQtPmkwQSThGqDlndo7Rz2M3SunB
N83v0oBqTSwWYgmEE3QQLwfUb+VS6saudK2YDiC6BOQOTba3q5jGtZuGN3Mi8se62/dU9x0tIy9x
EVl5Ytb74obkFIi1sKkgilJabhSFNQo5h2SrfTeptCEZbu2ca6fBSIfjh3k9iIXDFaTn3zkxFk/M
QgcqduZcdm6t9prTab9lxGTzWaKX0yTccLqAXGdPpxUMipNInWZQaJcy+mEZ9XBo1rXWngY9Ax4G
dgiVX6WSfD6KV7GXa7JA45SpOT7XmIBwSHNTB7wEglprajhtcwqjkW2a9aPQ0zrd2bYDtadvKnUI
2znEbmldl+iUazHqFFYdcSimshn9KR+n9KRZk61ObdpE5dnJrQrFHKP4c9LaSH2GfK4nUnSGCpHL
sNLFjVHAnVgv4xNnLihMeYc7906m0/KDbSIt/WwtMNCbY6EuomY7liVdwVVL5MNWPtrHNCICpxK1
1R3rNIqne2c2bHpnlkpvYeE33xu72xA2xzyENoLIkHzj2VNNFlbnQUumz2LsR8x2ynkaFHYnVq/5
IRH29m5ac8RjlXJj+6IP67R4xKthhcJdUmpglcTL9nQOzYAjYTHez2Ou32ks7F+dTuLvF8/Wis8h
RgyjmRvf5kLhfRUZhSiv1mkC+1RJ38b3uol0w0uyGG6fPmgLse3RMu0aQ8zXmd0DkEWTOR9G5Jaj
FzUWAol6bH/goD/cAMpx+DWHwfliREhkYXag1S5dmICLDLMrs4nXL6jZWztQfUtqlZ5oHBYXbArS
XqrR19mQc39s43gDmJHvbrpm/h5muRtAUmwDCMUoGRu13Bv5lGb7RsgYU68FJPuQwj7c951JNeEO
eQDEyG9dF1wjG/v9Mqf5fQ01eSdEY+8G3eEOp1JgFD/G0deURtxjZLSs51XbiecWXvL3chXZjUmz
CqgMSSv09Sr8otrapoMnm0tHJe11DCMjD+Y6AgQ14mn85Fp18juv8okinUjRg2vEy7U1Lhzce6ud
D4ZkuwxKiCE3S2WoQ2ZasnuqDHO5iLs4CVYJ7R3qo4kHYg5LFVa19cPqlHaVkdiUegVaiDtK1OrL
MEqDmFhuGSZXR0GEp2s0sFxsvrdjb3IIrTVLnXTTMA8W3LNzlmT5mTFNIkhlpHs+enOnq0puKriH
sCwBfI2e8qq0KADDFG/GYJzN5TMLjkSjhSoV6Wk8nRYKepDptSw/gT/WiFGM1Lhm0GRoAlq7g/hV
6T8cYWe7qW2qE3QWOfll3U2ICFoOJyEulV+cptCO1VzTxNJmbBR9vdPYRXIdqGVnG3FNYnNfdQGA
l/OsaRBCFYfMzxYu9tWJ9PfkIU4G/VFAdz/EUIESf4ys7E5LnPmL1kbFvdUg6zO1aL7MtSU/T22I
FlNHs3MNxFgcx0XP7jE9Q0jaOKZf2nl1g/2Ze7QyFzqTw7EeeBUdY2D11vR1GMwiAODsLPBCXlfA
GDDh42d60u7ZpKgN2F00b5r5AAS+luFTY83OYZVIA6w2lL/DbKEcb1R6GSfdeiR7Kj21s4vXZ0V0
VjCtg3vsh8l6djcAO8Z/tPCYbaG1S5IC2mlhamsw0qd/GPLJOqxjt3GvLGgCfpMs2bFSIb0MKCY+
TtKd5VWDnPYSUgJb81Lhbsp/HjNs/3MYga1YbH9aXBSlVQcEhm5UzncavB8O0E17NgY0WE6Nn3IY
LwksRxY2Uy41/Hu1/U+AqcVzvqQqO2SsHwCzZh7tUaCi9eBBwHewyEUrpdt2/ti35q+oy7CIKkmx
HkyUComT3uNnoI9X9TqYwVZWPzlLZj8UKA8GClp7yH5g51Z/WlrNGPfa6oj8lsfB7JnrcbHht1a1
3w8O2qZ+LbQbie9E6oNXRrXfpLMjDoaq7AWadC+WcxlJ81uVGJLVmL5p0OqcM/ZJgkjTo7JVOxA7
4QaubNB4x23I4hKP7Ed9M/4YQ2vAaMC6NWQaNX5Xc7DypDaN52Fk5tiaUP7IlLrtStP5ZS30rCij
J93vVbx+dsvQ+Bx2y3RPe4yjpZua5aWTyw4JktMNDgzrjCN1PCi9RZbXW6QXMbhxSoAlqyf2zoUx
nexrECfo4DmDAMZfN+gwjePG9CGB2mfCsLXcd/Q2urPaJTe8GhiKupiRh4ISN1MyG+E1PqMxjuy0
OAhJlkJXgXDtM4i8Q3cWgL47t9B+9ssQrjDZF/ErHCxYcQS5QTiVU7w3w3bFhN9GNthLR8THqWy7
b5AADBzXKvjTQ5Usx4VwusmbOh2ClybG9k5ptbzBeRRkEyB0l7nFFIgiAWWFzRxeG1XiolNrDCV8
UXareVUn3WNVD99spx2vkMGy3I9ucl4XY2WR3dwtLuCc3REynh6XEA4tUXlU6ge7hXW2JqVtX4i+
mFlsq6a6ome/7Fy34jg1b/ng0uFYy8mqsZ4t4UwQTJCYqmyax2OEK8zPmjKz90zXgcRZMzQ8OeF1
A9cYa8lQGj3tlGx87qmMv+fQf3RvnScsHIQoMhxCbEcgvXOHab4qnap0jy1MAQ5y9ZzBVcIs4xxP
DotvbYnQp+cqfCV6TGjTdSmf3AI+SJDQLL+BMu1WXjvoLCGN0RO2moJM2xsFuto7Yw/dCK0KZIWy
NqfvapiS5JB39nBScd65h5BjwLdsSK1DXI/ZN003HAwJJyUvQkw+INet8wJLtHFvmKB3WUxLIcZT
xjOT2QxPbjsY0Pm7JIfiT/ns7pGE6qgoe+QHUP3dIMV44XOdjCSWdx0Cndwtwk8txyLXVwPWE17F
y3u2aNTaYEppp9/rFbzHcEyNk1Xw+fdiIjAgaFOHCgqyAyLQJMbP00NlTvNQn6z2KowW5ydNz1+V
Ku5C/FrgDs2OulnMpJJ7KLRhvovsMH/QewNqbKuS33oOg4KKgTj0naPB9yjtqs4LTEzc4gy/ODWZ
FHG0tc3NEkTDqpZvUQ1XAaX9MD8boY1mMnQwzZN6Ocb0ErK8OOXKjcRhWEnd9h08R4udUVgDckJj
wOg+j4o23adaDKrfygIksxfaGD7Oedf2gZ1EKzRak4xDzFZEeOVELizBLqmz7pCVuX7Wkl7BpsKh
zz3GBUjAdSwtaMdRa8I56Jwl+SFpoI9+phXJOTVIi4JXGS32UV+WVDuAXFvfJrR9cDypoTj6Et94
qCtC+u4i2TiPtVUIvJ8Z4+fBHvgcyBlEdnKnTNP81qT7Ennke0KnUi50xIC+/gA8wCPzOMg207ci
7iblN9isfxtp4K0/saKs8tuREvgEU4dzNvY8UNS6Wqk7GVVYDIQw8B+1rfA9RoYuUfjB4fL7vix3
hqYVNy2+VA8D0kZ665Rxv+Dkx3vcfuGpuSZqAL+b9RqRqRWn55znDpe1tehSS7E3ydK9MsY+XA85
Fq53XaSG44TylnNV6643fSiSW6q66bokmzD2bTnXNB0E6srJmsOf5TKgsNBSM9N9UN2o82CVUNUK
6CLGpW6WWhBbXfhc6o6AQ2PI5Mrmg1We09Opvx8U5DQ/YRCjDipHDFjWWKNIkFHx3GI6gJddM+Tx
bh21iW5lRGcVsnmUPuPO3XHsoONfIqkOg5WYznPUhyzRsI4qdmAHrKiav416BR9UoEt80FatfcqL
2gSDY+/6ZRRpepsXqROUrBX9YbSwHcgtq+eM7HRxcVnRR3zol9WY/LzKdHVGXun+znuOsh6Rb3Kl
VQpX6KCLdcFrx46woYjX2qGc7938OJcoLP1qtuMTqmBD49EQFpZFWfMFxah5FQ5afRJuPz0IHbJ6
k+YjpOVfbl1rd4XWtfvU/ZnYqF7NVgZAopCzZipRHFhLUWlANlL86uQEBZWMMicmgC1M9cssLuJP
aRjXaDiHnFOaaBnPoM/uE+3CGzzaH0NpsrzqVhximMR5k7cI+6nHCfFUyDq9LOKlP3aVZV8Z/yRI
LiXNkrMIDTfasytDJFwoGSE+p2UJrMCrvjb6phx3JUoQ3FzCjdXTqo2nJWwyfHdFufZnIwxpAvLG
MS4Ad8/yG1E6MAxLwCM8GNI45EPi5AatDGQLZUhbHwXo4n2zbb8RtHYI7W6d4Y/B7P4KJChT7DwU
nlSMVCzWWzlTaqJjeeyKtLwZbYhg8HijDd3iHLefaZpmh9TO2RfKxuGghsn7kl5IOdqfERonl9pU
dMtNW/WD9MxZbxRx1vIigiWGD+9U4duQgVl8z2SDCq5t13z6BFUyohp0pzg5tLXOttsmdrVzWzyC
NkJZhVCAM3DspnN2VwLhcWcOFse3sjeduyRRfXmRpwui76K0tae1q8WN2GjpnijoKJlZU4hdKVYi
uFZlKUoe15qvihrVlQ47OgowsYVQr5e5dWYshXsqKrF3iQosL+ZeGt+pPXlCpilx4AEPe6q6YQXz
IVwIEX3R2StaPcfpAyysUvXYUJRBUMawH735sg5cb9BmH3AJ341GWM4Cm1Fjuc6tUXuuwrk5pjZb
Kobt+fKdFyevErtLs69ZDTlXFYnSHqbOyoFdkPusNPds/WHqHRRH2ETg8yU7egNm2k7phk+NJzSy
UXZco7puD1Fnro+pmYx5kOPA9NQveoIyONLPC33sO/D29GvZN+0Ry7iiPdm49WTHuC317+SgKWww
XfqYRbjY7c7IO0xt5EKC71RnGIDQowDUSmfSqyeLtL+gNuZkfOir0Eae5mzpYSFe/8seykOd7/O2
c2k5lhHK7Ky3rd8aJJn8RMJ7D5hTsEr6Ov4Hp3igkvhOkFO7PGlWKWOUcwXViuVGdPOXxaDjj6Pv
9DSiqEiCcE7Kp26a4cJBAqXfDhqvaV6Z0GBHRO9qMfYffQ1IlmTdFz2KCoJ/6TEaMZGDCHzz9TlB
zvt77ubsIamdQZ0Uvbpr3OnwPKDvgUtR2iRzi0ZkqsW5n7DAvCZrMhb3MW5wnCEZYPCj2bdPRYHN
20UKHM0JNeYVwK1UwzfDcvprmU3NyqnSte4IfgXPmZq+2HxJugedo7+BpcwIzTTEK+kOL7R5OE9K
lfucbLQvFtUQbsaomL9AKUYvlkw6xhst+jEfi7dk9KOWHcZXbN7zpbZiJuVLI5o7HJKG5FaPcn09
5SYmcZ9wVZuu88QSnM2jLP9UCggLnpBd/9ibVvu4WEiAPMOqNVCBpIJWzOSDyk5whOfqQ4ZuZOVI
gVVJpmgu1ZCLafPld3x2sj0NQ/bGj2wZ2suxNNtbaVGdKKNZn+tmia8qU+ELBDYfyDUfL2DSt8j5
TSAGyzNbbcEPwzIbGKk6epjSa/LUnu/TtAcitUWr7tJyUD8NUSMdiRN93Gd556gvqP0UHdEFGoUH
MmkfOybNqTXT4QwkZ3+V9eBc6gT8XVuyFU3glk2YHaZWJAXnwkTfKyMVd2OlxoNKrIbAd1j3T2GX
s8yOA6uS3TdDfBw4IgNqFghV1WBw5sItsG926xS5OxMU4zf7lgz6tW4x6zDT/Fs3tC05AWDn+FSZ
qTeFWll5Fv3AKii1FDFaafb1cN+oRt0S0Znsk2Kcr3E4VJ9l28szPuHmrqn5qxpgfrwsks7EYroB
YUQgVe+XrloYJQaGTPioWeNOx1TcuQAjmj/RNyr3lM8CPu1Skw2rx9GVbdb2sxisFH8MNVzXE2f8
BJHZEuSA1RxfZESnP1/mksIUhsBPplK4G+vOvU3bgW5VHvKBIqjHUSHFjZ4MKW2dnHy3gjXl0yCo
8IXbQaINTWdGmBCr4ncYUQCeE5jz1UVE1AbNnJxF+UilTihNPKXihKFX8ZDKbvqql8mmEbMm1MpR
5Lb6bZyEdXeE9ldepL1hHWeXYtcz87liRAutuF8gQgB2pk36S6hw/aI6EwhFuGnSHmlfLk/NKnpx
FYMP8iyMAo+LSR+McDe5if5LZxoeQmGEbaD3aYvCWMvy+yhyaEL0dS3vyd9Og8LttBVugYafR6wB
irpFnys/SnTnqVjDytxZ42A3uy5N4MSNRTEERaqvJbT4SEPnNNi1tqesgL6cgyAeyzxa88dl89uh
ezmdFcWd62ERRX1Qsa9dQhMc5CFfi/LWdKh0llDCAqfw6yLOOCKkeNle3D7sqKxvaHs60ddxbRQT
pUVOsgoQhiBCMXw1JJ1WBoOYDf0ZQyNtT65HtykcNJP6A1MLutBOw+h1tWaLK1hlYLNKan7XWYoo
W/u4wt/fWUt9YL3IbsPZzpILtNjZfTyUoPa8ikvTtNcnwPiou04EAl66iXp0BB2NHmstYV5NQ3od
SYumNby+COoJxXq6t0uNEy1nfObFygPDg4kSOphXrcHpcY7bH+2YYeJoVf341UxNFq2wiYtblD/u
HGQAYblPI7zaOWAV5f3AVe8NfCcvQ5axa84xFk6Ic3snE4LpPSVKcIyx6PZuqHFocfps9NehdrfC
Pjf2adUZ9i5WZnEsYnKlYQSY1T0IG33ghr+LdGHTCE8Le8140VvWcDM1I3TIvGn1aN+aDsY1M42G
Ap2wlSkoGkN1q6eGuppLLdYvoeJV80m3kBL7TiuqW60vM4CfkakCDyDhwNG0N1FrmMyNCYEHRQ5e
y/H6LWyz6QENB/Zzw2pO59YdVsKRiijEbsumytrXLpxQT9b5eKKRrZ4tyu9PmkoWOvamDgxhNPLb
UIVIPph2YXU70wLYGWY2OtRpi3ExITV1P+WzIFrXxFTXi2ICAA8dFTgdjl6rGw/3AmAxkWc36Tg4
4Z5aQeK/NJWdRZ6zY5V3oBLx8gDPIG8/U/u0Hcy0Jj6abZz97oRwtEPh6mN829alUEencKLvYsQy
wWuNCj3YhvSaXmM5M+16mDr3LAAZ5CZRsXMsdXFo11492XJAJ0yHa8ezFl/gANasfyhrZxVwkKHe
Z89GTeOtJt0IYNWcBRn5ZQhe1AH74rbu7HREq/h29uz8uI+Y5zRRxjkTLCJ+AYPuSa8j49nQhR1k
top/YpnutsfWmGvULwM+0hwWJS0qPvEcXy5ON39yYQRa+8S1WrGb4OZFfgYlu37GCsb5GS2ryk7l
VNFPgsbYogvMM2Q+SJ/k1eKipfGkMy2f0Zmm3+Eo6N+wVOg0+GKl8zWG/NT7elMXKPFxDPuJFQM2
ZskMEkMvdbIbX4N8zaKltQBGSCxuSMCOUIjB15g8lyC89Zhhz3BHLxN6iMJ07GEsWlFfZyEkCSZg
alKqGFM9bjLF9SKW4/xDsKP+0qsmxiYxU6w4lau2EZ4682dVS+NhaTSJByOqnfC41WU26CE9pj2N
bWsh1q6U6Rm6Wqm8sHCkCBLl9p9bDpOXSFyy9lR1Y2gDFrXL4qUjeHMwFWpbo6OR5gGGL3T8a6OJ
Mh9Jh5kRrRjSBM8irXvWh9lA6099jxwjxsEhZlPtL5Kwr6wT8Pp812faUB3+p5/XciDDG0u8JCNj
2u6l9ojDAW3umFb0PXZYzkEimzsvczR9Uyl5Nq0uxJf3aaRv6b+2g8WI7UrchiEbv2I0V5Mcu3hA
DqjIf0rgNDBlXXv9wBv8L4xcUEkcS3TTMR3DeOWHLeo01BYczjHKwQpUu0/w+3Kra7Dd2rh9/4Ze
cvH/IcW6hrJdyPimib/yqxuCuLXFXdDaXekZChE+ZlV49/4l/vLMXBsps2vr3I9wXlGmmTuYAWVc
Qq/vavuxXLFB+4CV/ZYujbsLWfIQz0xUEK+TZgiChC4TYysAEztoNOrq7CDg065ord6/GecNidgR
piHZxzGAkebr/Ah8DnQ3TCroJlt3la7elAgOB0dr/lE4pAJ8yFt+6Xq9vSAemVKu4zjQza1NEPKn
lKGq16wV0WJg87b6I71DIS/K9pC4V2lyFSG6A/i1PmBpv31jGz/aQNhgOtISr0nuKgLSdCHNedV4
r6rhiFnpXh927z/Jf3jlL/nYCNzh7/C6JIIXY0tj+UPfMOPuOjUJ1TNmr0QEWgf01YHmaR72E7vK
p7wMXJ+2ow846/e72Z8C3Dc8SkKv9rUAHGKHgi0YPpASvJ0RfCxJFwCauG0Zr4dr7eRD0lp8LOli
1vzcOx/ka+hveehcgCerlETfgzbi5X1reUST2kG/2ey2+x6DMVC+8mkFeZSm//++bR+L1mD2oc4E
/7lrSJh+FGD4GzgfhiX+k63y4m1srHzEP7YldOc/6qI/34ac6jx0CjnjgIgU0ZMRlhte2vnWQ7eX
1+FRKy7RtvEGnmLv4edHD129mcGvLr/Nuz8Gw0jKSxWmXF6LPexX1R0uteXp6w1u3h6peA6Wx6dw
Xx9/QG3xSq/2rhfvN45l/odxr7hIvZQJMK9ZqFCuoISyWOlffpKOrrs946aDsnPwGynwTf+Umpbf
LpACFNYpWq15+vhNdc8d7RQ60qckta/enxxvlhlULEh+2GOU5Uj1OudMVgWyARcrkEU3b6q4pu7v
MSywNjW4vFVNiuFQ8UFw6z/ai5dDgIs6QlpSYMENGPDyzi3s4fMulkArqXvdNp/qifKxM6Y7bGnP
xA7uQJGvAXTpbJstvFmjv50d3e/07Fw267GLyI6M5vv3n4T8y/vgU+HbhUJlU8Jsf/7HyGi7BdQT
mRhZYd+r2rgUFO1mamCpWF05WNxFs+Np5fDkqvxGwy6pLPTvypAfiGT++kJcQYfHZVtWzrZl//Ep
bKTqSzTDxm4KGLymFrhujsV+FNAZO2Y07uCT/Xj/zt9UAdsY+OOSr6aEwoAlakouicFebdIhw8Ju
AqwdWsxy4w+W/Der3quLvXr3sxnBnZ+42Ai9ijoPINzm/Pn+Hb3ZV7gIM8s2lcFmxst8+RDh1y6o
8nUbbo25A2o6YKBKc0j/t9WAjQbSRgbJ+u06rvVqBkc2YWZar4cc85zbpRS/0b/STCu6p3W1q+d/
e08uYbvQO7mQYVFFvbynuiBltDft0NMS+KnU2JE+PjOKP6jT3o4/LuPii6d03UIVtq2ff4w/HIfV
2K8uAa7yuceNHa5FCcMEtvvw2a5N//2bejv0qD8lIq1NEoY67NVNTdoY924T0X7lqp6RDCf8dHbZ
XNzhirjDAf6D671d/bke0lrF0sPPr2dXkji0hqUiyqf6PlryGiui+xLfGqOMPsjlfXMlKirGBDfl
8hDx73v5HLUN2yxTy/bizr7jO6tjNJJWQLa0E8S9+GAkbrPmxYrKJq90e6tLEe0igXx5NdHOOF60
27mYEGTjQZq/JxRGpQAztnfF+Lkcp937b257M2+uaNgMkc1bznw9xYamKLIIQzqvSg3fTNrdYP4K
l4/CCP9yFU4lJuOdqYwW8tV90ZdcFMx43Wvn67n+YrYhTZwPtsC/vCmu4fCuDIpf8TruBfizdkiB
oJbXzriteUZ7YeefluH5/Qe2ZeS8fmLcCLgiFahyLPPVYQtHC1xYcsXxpNPkGV+EPmjsZiaNlxAx
XIl/hzpWdE1Ec7IeS6wUkPO1U487SRrOH4zON/MOH21p0Vx36A1Tf26r9B+zfOoweJhtaXqpomdj
QzA/ODgxPOrGmJ/WXtG5MvBOf/8JML/ePgLUe5uMGS424/TVFttA9Bv1BjlkEASXQXAVXF7xq/32
td97+9PJ8/jpar/f8yvv5B1673Q4ePcHfvh//1goLb57996BPz7x8z3fx/futj/nB3/78vkn2H7w
fS/w7+6CI1+XR64VbD/wr8/X9i3bt26/CX5ePt89X/68JJaR311e8vXzcvtf+JyXH8zWtyNONwQq
etN2USTR1Hn59I2BPihAIZyV3vWy9ocS6z7MzqH1+P4Df/uWdUO3mDsob+HkvhYrR4vZrG2voNIx
6sZ6RIFnXhYQl+oEt5vf71/sbzfFJDUEMSsG1311U5hYTrhy00zL8voWkfQJbTEE2glXTO34/qXe
DiPdYElVghuzUK1v9/3H6CV2KB3XqLS9Is+CKnzuGjKFOyAm1e3K/geY+vvXe7sK4QTL27JMa4tN
f60ljmWm13oa2x5+ve2lwGIuAHSvLmatGD9YVt8u5FzKdU3cwChbqMpe3lrSYfqIyQhivNHJTpLO
uZeMSxHMi4VxE1CedRHZy3gJseTZhlfyQeG0zfuXq7puMlK25dBWxpsRM49LBsdnwBlwdMEXUYN+
FDT4Ty7ie5fYxtEfL6+WDqaFQPWAZrI8VqOGs8tSDacW9qTf4MC/02X5M9PGxp/K/EYfRPNviwCK
fGYeJxBHUQX8c0T84xMUeRjGxsgnkAAsfkEKAXY0lDkLruXNv5/qaFBN3aJpZHK8elUiwrdfaIJT
7hJqF0jtQrhXBWkoOJa/P0T/MvteXGfbfP64J9LJkAJLrgNejFv5VQgpJOkcv8k/2C3/NkJcqUzC
awX7x+vAyCbMs2iQEBmaSt41dfQjJVfk/Xv5y3RDz8p+LzkWS9bHl/cyxRmE0ZzjYQur0+v00TfV
3OEn3Hww2uX29F+NxRdXejUWZ5TjTlzx1AYDYVtyuzLw4l+9hvEXrpxaS59v+NbB4ba0jy79lzWM
S5tsADR3+cWrm0wHxO6w0jh4y8ckugE4N8Sx6W4ndRDA0kZCENiFmA81+s/2Pm7PcGUGd0/YyVp9
e/95/9NLfPsY/vtZXj0GI+0TrOR4DHyWpTpE/XUlvoYYgujmGXUvWUjJ/JCHlxh4QS/YWdl+WT6o
Df4yrCiNLAVJk5aV/npLlKOlV1bL46hbQcTEULNhQUF6/0b/Mkmw32THwN6GtsvrZscA2xrjATAQ
lGW/VWViem3+QpC6a3CC/9eX2kxydJYZtZl3q5djuImmxqgzHX96u/00Jstd3ZmX0CV/hFn975Iy
OWfgO87+pGjgm7RuX2MF2qSaBgMdRrGuHZrG+aFnCjG/++Xf3hKX4USoBH18CSvz5S0tIzy7xeQy
dj+e47mAuwG1v1p2HMM/6BD985FfjshtacG6R0DwsFFjv7yWa2hdU48xNmZiEd+mpJ+eETYTYEQ8
1IXRunApa5C0U6R0bfqUY12X7vUURHIH4uR8MvSeJDFMWdjBtCSbFp/OdnKytci4yXkx4XXY1tOv
nHy89YyuB62JbVXY3lbFlhDVr4B0e7Dp/PcSoiQMrDUxn3N9cu5ah7wfhhFR8fU4jY913CISm3WL
kBSjLvODoafYi6HrwVTbWqPHLulTBEV1f0pJHfkV2ml/QhA0px8smm8nEMW87sKxsG2UheLV21Fm
O3ZmivdpWX3RjcvU+j/8/Rxm6Y7xOqlNXpV3tYs4NaoQt2Hi+r2H67BO9vO/HmCY+Pz3Eq9eupZq
I7oXLiGQXoFRY3dr+/YQ9Agq3r/SPxXiq/GlxNZN4eyqbwf1l+MLs7JSzHkBlO1V3tf/9MP1G9jO
3rKj4jqMe0wmgsL/Ne1RCuq78AGd+mG6hAPvPdeB8H7/dPxobwfLxUe7319eJDgFrT992/p00kxf
7OQrIovU7iqH2dzBLcD4R//o9t+ugxsU8t9LvFrve/x9J2SGDrJhLQ8KgjqxdxTTccV1YtdVYn58
/3H/ZYMB+VaSypbBaYOcvbynqoTLPTili7LA8iy9vqgzclDyCbMU+E14TMGyesSb495IZ9+JES4R
iVOh4rKRxEiV3r3/ed6eiyxASEwHUDPQdjJfFWVuu6Z5YmshUjHj3jAixM0t3gXdMSWJw1nlB8eH
t1v9PzieIuMLsMcUrx43UXGL3iTQIIvmewJLJHV+NgnehM11mp5s9UGB9vbmtg4XpvI8abae17nk
nDd1yIE9vWpnPeo6zrFo9+QwXm1JZ/oa/uti2sDSiXcLgkdvzXk1aYWFLYbsXNJxOunFw84k3Mhe
cbIpP7jQm2KN/Y17kg7dVlBDrvpyEJn/S9p5LceNNFn4iRABb26BdrSShhIpzQ1CoiR47/H0+4G7
+093EdsIzcboZqIjmCiXlZV58hxprDPeQ2hqQidA95fRfgRtgTTrrmt2cP10kFhbKFIF5f76dllO
3LmzEA0Lu1ftKlky6CGgW+tI99uY/hr/uNwr2ljehWfxO7mhQgH50qCjRUfz1yG7yeaj7ef7GvLs
2dyItsRXpmBNFV6ZBiLWHS3eCBzZewnaUMCQ+U/Jj29m+lgn526UjtenUBUjbdGicORKG1RXVLN4
6c1SdbslxC3vET7fpy5Sd4eYMN/7azp8gdfqFnZs19pd/wDRq4r2hevRcKBmKhNGDPCFphsL8ofD
dQviuftvCzzZKZ6/ZV0uV7DvJAMeQgqZdvHchTeWc9dWz/DZW1tVhy1DwokzRqlCURJDCLuH4099
fMyRdxh2HSjH60MS7wlxSMJVZPZDFo46luTitQBQDV6nIuFb3F43s742JBxsKgCqbAkHe4qR3Elh
w4L4CiJFG+JR/Q898H8P5B8Lwgme5FAFbrb4XLrvpmgBU4C1t/R7GMDcNDB2zWD9fX1Qb5fIe6/x
j03hRNsQ8TuVjM0or14Q7wCvn+bVXnbS7GQ1JShKJ8hUOtDjZPoWdXrmJU1W3ZmpJYHzjSSNrri5
ee3GQrqvobK7lyEU/ltvw/QvQLv6QxTxEnBten1PpFVpJigRz6u61v5Nec1/7iZ5+kEYgEhnNeog
/4HF7mp0MG9gdE1f7dJJHqw+6B+sCf6BSEaEK27bh4YUoerS2g2ThKNFr709lTd24hin2Wr0X6EM
3o0+ZprETMnYx9r4BKtbdkwq4wnZZucEa4mxr6XoI5Rb0sYqrm58zeGZaBKGEk1cnjAJ9ry6U/PG
C5RvlGUROXDJ2uvJPfwC1xfvXZLqbcOcmRK2pFkPjk2bF+44Vm9MNKhD+1Q631Bm8BSLfp/SlXX6
ljauuDW3DF2rCncgeVRAUpcDhJkrliDRaDzYgty6SQ9TnnjDkhsz8mMIeemEfjxh0sv10a7NK2l5
S6N3nMKpLIT2OamwbrLRMIKJz0NhsOcd4dpl8wOduwdZ+dOazjK35+YE/+VDHicRfKOmISN62ewb
+0vcboUlYswlGhFcl1XbzlzA2o+44i+wwlGy69NPVQ3ZbHGn+luPo3e1nTdz+H1KwQpxu5jNiVKI
pqEwBMWCwE7qfx9sEhkOrehuMnzuwIk1dNXmk0uTkOsrP66v31p8QlSnLdZ50TjC+qUSZH120aI3
qv40gLNE80tbbbiz1fk8syEsWpUZWp2MNMMnVKWi+YisD3LOhA3f1O6n3myUp9ZHZFokapdMvyX6
To0eFrgfG4SCaKYLrb3+YzSKjSBo7dqx7f8YsYUgKBl0WZeSovGqonkOc+OQ186GH9kYhwh6NMsZ
wIjEOOgQ24c2EptT65n9z+vrv3p+efFTiWX5wT1cug3IFxxomhaiAkr2YF95M0UzjE9gmS36uK4b
W90IZ8YEJ6y12ox6MsYcmvLNjwp92YPxw0ax2bBuwvbDdWtrE4jDJ5GGW2KPC2GjD/rY8hVU1zSV
bgKoaGIo6/Jk4wCtxTnnVoTgMJZjozAaDlDhPPoogZnWMVE/xumGmf/jBfOfkEDccZM/W7WJZoyX
B3upPOoj0OW48wztawUFnHQ/F18sev37LWe4NotLdPU/AZa4DfMpVNSuII7LoUZYWpQX7WdqTH++
VudWhFmULLgxi4Tbq5r29Dh7Pm3j/q/rNtankBKZTN8jvkysDQQVcmT5hJEufoInXx6+zMYxQXbP
D45ZBF7/Rx1+ibYSx2ubnsTUf6wKm16X1KKpR6z6zfeoeo6gndN7yIVutOQpMbJ/M5Fn1oTgA4ZY
klYw7NHb8i3SXnWSevNmhLP6IDszsgz57ME5jUVMMwhG4vKT30FS+zjCLtcVt8itNAFdTQXSbRBj
ShsxzpqzAhPznyBOcFZl6KQ0ehJZWbV/hCbOy6LwsRuCx9qavltNdri+YdZCqvOjLdyN8FgstBsc
7QAqw0UWr+lhs9Dsw4II65AuyscPstJuOMm1A3dudbl6zibXSfzAGbrFqvrN6X6r7a3qfL4+sC2f
JcxjBDStURVM0K+U0rA+hZCmqDB363eN8td1W6vDgdGalBngDUcWNiTUQlnbQ0PrDXhfWbFvB934
RhfHxr5fHZIDFHW58nVwdZezVrZFPJGoajyD95pHU8ZHykC/taA4LmQo14e0sg3J/pLG5pJ/kzm4
tAWpiV7lSV17hn36ACmWN/SPGnDk61aWdRbegBdWBL+Row8YwvBID199KmlvrrfCspXtjQFyfSSz
LXQUhO09mRPMST4GjKShgRCEgqIfiu4z4iPQJUivYQMHhu1vpBhX3KEi80zRkY6AA98UFsrxQ1ML
6ramNY+oSUaLzNQ/WSX4hPy+vS+NrXztysa4sCf6qsBQIEjEntTTHgBYHHr07GZutpBgyup6nQ1M
iDvz0DQBJmNIqW5K/caAI9Q8Jg2cP8/WcFBpNE6T0wh1NFLPFBN5BM4bO2blqJ0P1RKCUh5GdAar
fME0PUCB7qr2KclP13fl2uv2wogQVWWI/DkAg2oYWSbYrqFei6FdhGENVizignjf4U1CZXgqePJs
DPD/MO6AfV9gBCDfL08exI3zNKgddQ2CEaNIyFPDF/eS60+gv10otknbu/FWvX31oKDB/b9WhS0r
lfQ/y1aPGBAi6ST8YbxKm4NcHRHALWHeS7bg/esL+Y9BYc8OyAtn0sww6+ahsj84o1eNGw+Y1alU
NDLhGmhCiqTCoCbd8sugHNiuctQ+jk447uRq8ve0/oIYctBApeLeuQ4Sp66hz6bb64W2cZ+vHJnl
4QF80iAto4j6JI2FF6UwgIySLP20y2oHg8SfopJ4XQMHkQF0A9YBNijs1y7pm3Zy6EmgJgyr3mQc
0Ln6dP1QrK2XQtGZwpADPsBZfj+7sjMTte1kmGGV5JnuIwevzo/hFtJi7dY5NyLsfSmVbSTOJpQ7
K/ijk68pYA+aj2Cyq4/Xh/NWDRGvnnNTwt5oZaeu/ZTxmOM+QAu8/BQZL2H5NLZHh26LodynyISn
P2j1nSEWSr0ZAGy0U61v1z9kzXeff4dwDiDKk+205jukLPBK7TmXIcCDyDB2xg3PsrqChkLKwFhg
XWIaJFEpp4YVBVMAkd5UHKDm9sricH04b1i/d/N6ZmU5D2f7JITtHFYgrMTwKSr0TU0/bPm2l+/C
Cpmbu97KDj6sRcmDYnlj981Ifvvzj2ari2KZtWtfIezWqZTlAcYcnGi0t0BdD/D5Vohjg1FEDb2W
2o1Tvjq35oK2BPNl0oJwOWrThqZMArbnzbNT7lJIYo48N78bNCRsrKK24lAUehHpXMAMIB3BFDSx
YVIudW/DnXfVftzBmuZOXuImj3Cj3wCh3w97MBixm/6uT9MBSrGXX+U++6A+om5y5FJ+Sb3wXj6V
u+tLvz4H//kwTbiayQlXHVR5RD32U+KH1FJvEm0j37HmIFRQ8/hzMNKGmMqZtWFKU9Sxvax+rmR8
RHxqp1sDgWm0wa8PZ22ez00JviiaHGWcNYbTNnuZoktCA/z/z4LggrKqTYdkxkIBzXqjVG6yVQpb
vQHPByF4l3gcMxi9MRHFaIvehfp+yL6H8inW95106zf3yrhRrFrbBSrYEWrr4LrI+F6ehK7OsylW
ll2gH6AFqKJ7Z8vEW/lVPN20c5DNoxeN4rpwun095AUUswsgi79tDoj6ObvmNTq+TLvuULoZrZn+
0rxI81RzKvbSRlyx5rLPzQs7QwIElU7LECPYR2T8NBG+pd9G87+xw5sFppIFxC1i/mwUheMmYpjT
+AHGe4gMzOKDoT5d34WrC3ZmRXDYsioNYK2xEsfIdEgnE37Vptu6FpaHlrhkoK9o7jDBL+pvzYVn
18Kgpp3VF9Qb4N18lORjPdLg+uwHz90MirK4S5yPGfZ1++Ck6MhvnLR3vYtLhCTDu00NgKcg4J7L
XZlOUB4rxdR46viBRsrdaH2ywhdjfFXzzxJiSPOuQfCVQ6F9oLfj+gSv3EUAm0nVc+VSfXCEEyEP
ipnU9HF5Bni9OYJ1QXdr+3cX7VGScCN7Y6pXdueFOeHIm+EEV/KMOWmID9DQP2jS6EIzt8uN8XR9
ZG8uXVhVaFoIysD9k3AU7yIITfoanVq0dm8LNzwMnr8r0LNwk113i95C7NFHvf9h71Cq+qv3kKL1
YjfYvWa75F7zZNf6Vm8Mfm2uzz5IvIMkJ9UROuGD5s5To1+Theitvg/hxIG4p6ynjYf+2oOYCVg6
hNlhhiLGVH1gIMqRY09BW8+VoDqh88F7bb6GJydxvw0IqdLwMW1EG+869pftfG5WOLNq3VMSaDD7
nO1HGaZ2tzsi3+76N/pHiHRPzqG/Q2XAdfbO36R+M/e7c/O9OfmBq7nBofnxCNscpOmev7++Idai
Pz7MgpWSpyskE8I5QwFFplbJh/lfpEN5H+zaV9gfoO+6D/ZQM8OJ4nJ338QbR2zlrr4wq14ebz9A
cRCp1dYLGs2FdNq1X64P7I244v1O/2dgi38781+aPBh9ZWFhfO132glqx8fiMf7afIk8/8mg7uIG
T/rXkjAMDMLuNtwn7u//5ycIi56ViRHARdt6k9e43b79odzru+LLx+zh9Vv5YByHFxiH3e/SDtTm
brqzNzbdGkTpYpKFW9dRg4DaKlMgnR7GD9lv2ytOhnmyb16/FkdY53xoxv7Wn+wn52h9mtyf14e/
9mC7ML/4vbMVGGvAQ3rE8I0PH2wPkoofyg4eYjf49Kp4cITvNa8e3Y1C6ztk5ttJA81NE+CCgxU9
nJOUUZnNSYsc0b4pD4YKsyesiaO5ozAqtw9ScEtJCqpUu/Xkv6NwP24V31bvLs2ihVRWoekA/HA5
8Km0SlgwmPeZXkc4Mt1k4TaUbU+vjhoa8c4Hu3HpOXGz/HG2H8utd+PahQK1/YIDXtoSxeyCNKpz
ocOc7Q3GnR3vgvgmdwLywc/XF3jLjHCGBxOEbCOzvr6EC6uKexhZXiVEKyAR34hR3xoZ3p1mlFAX
SgeLbi7BTYV52CrGspecD5AW78Kj/wma3Zvxs/1ZOWqn/m78S3rIfz8ZP8nXHLhKDmizuKPXvGyd
qnWPefYpwrDruLEGUMatB8e+AQMJgI9xR1853LsYhCVTdfujfJhvrZvr8732NliyRQroMYeuD03Y
V+OkyKFCb4vntMhtW+NRUh2vrVnaMZtRw5g+kGD93iI0ryI+ft34msMmNa6zr3jBvitlpFIN2fTE
sVKDB1/+1ft/Xf/7y7eLC/zWjUgddGm4FGOuyXBgEWZW1XCaRkRrCis4jEqA8FWTBdX+urXlr12z
JoRc8NM2aBdiLW1bVAvpSGq0/WTD6I203BRuZIxW546ACyggLSDgAS/9QQPd39ANRYvLiXaUeu9H
Od14eazGNehCA/62yeW8wxIHcTHRsFe2XlFMNFhCJuiDx0OeHiUbiEjzW38IXOQ8ThY9YDP8LIUC
cWCteTRybR3WNccA8BEiCVwQXF/C1av2GUwOXd16uWTvy7H1dMe/y6b0OPrjiYbxQ56nB2t4UgrU
VGTtmHbTTa4iam0jAWbE94Zme6FU3HQdhCH+33H+PaGoZXSllyfpwxTZg4uGPKAGa2OTr54wmtmJ
jxFh4QYRThgCWqGEihzRYfXVGu4Vx1XbbyWCreFH6OHG/M6UW/f6VlxDWtHi9I/NZTbPrknTN2pZ
hpieUChxIxAhuSZ5wbDPNOmAcMXoPChpihgpKLZD9y/SbhfGha0Zpr46xhPGu0H60jbxrWl/bpR2
H0PRP8LsrU8/Noa7dvTOhysevdw2mrFdhluCySOHEubfEhJ+pr4zAxNimJ1WL7rmrqbzrEUSVT5G
kpenv4bpznJ+bXzNshVFR3D+NUJujvoJnFIjX2PFzc4Z71uQbYmxU8f97Cd7y/9Y5V9hWHXz5KVK
f0n204b9JcX2zv7Sho1D1+mmEI6KkSh1Faod869+romG9BD2fVdVbwzTRfIQ9VAr3qrhrj25rDOb
QliqR4pSjtD1e036FPYHO7qdJBNm40M/lm4RbHimlfV2bDqs6H1deENElhfDksPckoFlZA08p5Lz
VNW2h5CZa0d/9+VWwXNZL2E+L6wJhwlVn9oMogXmmgdsGjSOPR+GxcL8K0HKImkedG3jVl63SG4Y
or4FTyO4DOCROgShxJYWor0oUaAE8RLTmNJlcJSj2QYLZp9s4RfW3D3UHgRUeFfqZKKLjfW4b00D
HJ7CMhqPKlzBUGXD9LGXhxs1RUkw9XQJ3Mt3Aw7vOrmptNP1rbtyqV18gbCLwmnQpMBhpjWr+Jo3
ZXnjtGq9cZWsbp6zYQqTq0eDFBQLbDLqg5sgiDzT+FSbkUcF5tDq/wIUxZAolzmysrSdis4gRqh2
nFlKJ5L3ljp7dvSCXuTnFsnlKWbXKuXG5lm+/912/ceiyKBC2KZAJLsgNsHzlmp68iE3TtJ/kRln
YOB34INZGl0FLy/B1TcUMWBeiScZImTz37L8/fp2WHEqFyYEt+6rWjmoC/ZUjvMTCUUXie0FdpAH
uzGMoGX/et3e6s5wVN1CE5pKsZjH0UaEsJOiYkg5/NHaofE/1NHRTj0tn3bXTa0ftjNbwlbvc2eq
mwFb1lzIH5F0f3Ai81M3O0ekfCibIE+g6osgBZlY6I/T6aNPvmdfGeFthzTIh9bOsi8b37RycUHG
9M/4hZPh9EgjOBHf5Gfxs1Y0f2dw2aZp8uoPzxmFs8T3d4PkH5EfdWc957EfvKpmsHWXrIR6F58h
+NuiMDpYddlZTf7YO8atQmuePz6j7HJ9vOt2DKA5DhlhtLI4SGdB0oy0K/Ud7ESBh5CYFSQ3Bc1W
m+i6taQFA/rHkLDWutGPkdYxr739Kofd0ZxaUqK+9SUI85OWfoM27aTYo6tN7S5rXhq1/9gZzgsC
JPReJo/xBMkvOqfXR796uM4+SljsgsL3KId8lGy4qnWvEyc29jGznv3GPAAs3whJV73SmTlhUSVJ
6qRaZbK7idx3uxv7HdrzG0bWV5TVBH5H84RYdhrkMa/HGLhfVXqhVUKZnLsG4KtE2bhD1ifvH0PL
72dbByZmv5/iBqB//lM35o9W9KmzDwaE8NOr5g8bS7U1LOEOqYewiYB3cyA0+B2hm3Gao6TUjxA5
X98Tyx96d3XQgPs/8ydeHUVmAS/JgK2H0beGrHkq77I281rjpaLL2E7uELm+bnEttcbVqMK8ROgB
64RwjSQ+yMU38P+cjacRfnoFGEAelW6qF4+JNnqSWR5s42fX/TbyXypaaLwEXTl3dmaXbXzM2h49
/xZhVWcDjdY8475pYL9Hu2fR0Ky0cKdHYXK6Pu61JT03JSxpaRSpHeuYSgZ0beHRRlvkJp4zbx5V
77qpjVGJbaxTV47qCDQbZUfpoajI+GvqybQ+XbeyeqGdjegtcXx2JNg1aWH5mPGl9NhF+otU0GVh
tHsp0OD1Ub1EAcmGpOVoUcvsEfmNqLfpkMcM9v76t6ydTry6CmWsAdH1W9Ph2afY8tBJlcE2bhBv
SYvaNVvLaxzjfmh/RMr4NOTw9V83uRY6OIQNVKPJpGliaXEgSqlDG2+qTahY1F1Ecz4qCg2iKLtK
U6cd2jMbh3V9Xf8xqV76IL/0waanmLRQMfUCtDP3dYQoX9gbGwWu5X46dwtQwQA1NhcOaurPsI1c
WgqS0pTUTqYxx4z8e3KVv4e5nTfYTMThKESRC9exDNR4Yb0VHAGk1n4RICzk6v33qJCRK7QOklZ8
/rN1erNCYyTOhj4PSDUvh5KUKNKPUQjIqlFe2zI/+ii5j5LluH095J7CFXjd4NqwtKVjEC8H6Ftk
P527fOolBW1yq/icl8izR5anmJtt/6I/WbirLX1hKYSbcUE6Xo4rVWn7L6Q09O6+Zi4qEy7Uf68v
3t77tFULeb8ZHNW0wLgvZTDiJmEGQyiDfIQSQk891jtICI/H+2aXuvADXp+4t5m53HWXhpYPOTvF
g6aOaOn6IdW07I2UvIaYPPbMvcb/kVGhirn8krl3X7/uHpz9w4eDezMuAz9+fNXde92tdsa+3Bv7
V/cjwswuBP7uy3H/5J0+/fx5t9WwubICF/MirACauklQB8yLZFH8jbo8OuZKWezVIPnLMgZlIwXy
bl/xngTKzpKDoyBBKyzDOKBKGZtF5NWxWu1NIMInuDmifTDQCHN9Jd4hbRRswciBNRoBgZwJQwtj
0sN9o0TeFBxmBc6XHOW3+dlP+1OTPHcppYrgHnHauzDtUYvzMjR4xqOZIYCayDdS91j7vyzrxtiK
i9R3e3H5MFs3ofqVCa/F0zzX05BUOm/3OSdRTtE9hlDDyRskyALFzB6SqYhMzzRrtPkiyezaU0Hn
9ccwVaW9HNWdf8oiOwhva1Z2cqEB0XZIKKmfBvSa+l3dgyA8KNIo3dlylOuekqRItRfDABNSlVXa
186KUBaC/TrudtfnfGV5SRmowGRQg2B1hfhA9UMHVlOkTIbm3qhLV50TRIA3jtjK9AFVtCA5hVtN
pwh0ecKqpCplLR8S4N7dyUDeDa+5EeesjIMhkFFaHDtIMGGbdnPQaSlNYQjW989hKB8a+ITl1Nrw
SmLgivtjiZZOFWbsPddl6ktWa1f4itD2Xc3/ipLgPmng6unGk8aBMI1Ucc3Q+PNVeiMOBYJJsg5g
tzCBY5t3sWahk9I6O6W7nVsosuytXME7z0Iss9CT/q8V4aKfnBk4dIwVMNFI+oReN3rgsKEElzdO
+tpqmZwjinKsFeyFl+Mp5UyZ7DJK0W9LbiS0oHTkqf022rgTxfgMfwJJ8cL2iNgJVQphU2i16ust
FA2er9c0fSMnDLLmdnI6pImZyLJqd4T71w+UGKCJO2T5prPbZFQMVRlQffLibrxFBY+uBuvWHqqH
cWwP8DxtbMh3M7m896mVs/GJQTWRpKCEgSGPELnz0C69bSo5B/8z3JWq9PH6sFbsQF4EgR5sCEs3
mLADdd9oKmXZE7GduHSf7zr5Pkm/Xjfybr0W1vYzI8IGRJZ+mlLY/7wxwlkoQXnTNaSCB5hC4NJL
/d/hWD9dN/muhZX1QtmHeJNQA6CgWMToo3JA73CM2BrRp3BQDzqS7WMtvypK8GlMlntGfkEMFCro
ahfpyYZrfLddOAUqMAvco6GgdyCchK6jAbMP9cgb5L5y28F6dXLL+F5pneIp6Brs0iqfvlwf87tp
fjsWUD5TuGHLiCyorV/7U2BxLJwIfrX+PhtuSuVTXeDRso/J1llf8Soa25OTLlN5Jxi+PBAU6fpR
kuvYK6Ffva8qe96Vg1968tzLJyUKzNP10a3ag9OCfbQgScXLJqnnXmlMiFGcML2lAhpE6iHgGOob
j5V3JwJ/wqoRqOBcaJ4SxhWlaPwGUcO4puqRjfLa+vQvSfbnPx/Owg5OYK8SgonkC0QUc0hUF3tp
/Ldi/Oz7g6n9LMONk7c2aSrRFVEO3f2ACy8XKYpkJewipGAD+aadf84dQtTjx2iLG2FtzsBhkPfW
eH69AxfFacsF6juRF+O0jlJkZLdZpdO66kRxsfHOe4cgw/u/sRfiGOFDexdNxvBtF1ZEK5kaDvLz
mFlO7+ZhrHwaJxkSkgm9RNWVJVX+0eSDdcjRMfySoq/OeYhl62M9pmXm9TOPuCPSBTICenLj/2z8
evw8h0H6almNcbLsnKrH1NvWNz0ulO/XF39tvgDNAMWihwbGa6HJoeqI+KAPirxOn3Z+iLCrU5wc
39kIL9ZW/9yM4Nxz1U/gaMYMAnCHaTwFrUwLa7Kb/efr41k1xFUMLwtAqHe1HEev1HLWiS87MoDo
dY+6/qLYSfUXTHja62yGhNjXLb737ws7HfVbhSDg7Xa53Nm14csJxD2JF6P+TKJNCb3ZvJFzVvZg
qTkcTSVQk32Yb8zpytJhV4d1FbdHM6Awp3MV5j59jokXcJ9olOWLRtoFlrK/Pr61XY6C20JzA+WI
AmjucnxmMzpkUmEm6lMeI3T9StEnx/5CMTWZ9zUExW20r/xbLTj2xbMEltB+qmUv7L+X5Z2+KG/u
x+4D9LHXP0vH6sWbmlmnmxRdFB6NQHSFyMtM+sqI0Jn2kuKIarqrcIdft/AO7sLxvjCxfMJZoNWN
FU65wUT5GuvwhXtR4fa309fhx/hti2Z75ZZeyuPsHxVSZF4nl7acuRqrtMCWjWOckHZuPrSq7hbw
P22BANb2DQE4KLklSYVO2KWpgI6GIHIqHjJBeWr9eRckxo1dyBvTt25mId5cnveGeHvNgd5o9oiZ
oJg9E+Z6IzFd+08bqBgEp5ynEozI3CxiAN44tM2M6Rh7MI72iLj30gOu88eYg42JkXzdDzAzbyQs
VnzMf5PuQkkGv+mbQzjbF5JvSxWMnAiBDtp9XA2gtCSk+rKTP2QbQfGWKWFb2DPswlUCh2hSPJd2
6KL6itbt11DfOE0ri3UxJOE0RbLcGlqOHWRU6eht9lYbnbpZ//M9QQzMfzRTqQSjQkQjR3Kt16j/
MnP2jnbGR78AtRZtdU2s+AbdwRebaFzyMBPRklpfF3HcNYlXxC+DWfOaeLruGlama1FsgL9QIUv+
jpWm9KGWNIsu8cxw+B212aHQ6HD1/5jadblZ8AokG2gOe6cYJxuNHUpmQFYjLe6hpKauKd92+U8E
I+jd3erCWHFBQCSX19Hy4gOEcOkXICE2zEJLwAjY5p1MuivrLUpTjI9KldUf/ngKsca1ZSwpeUcM
oivfRsvVQDg5mO1b2YCb1zYA5m6EaCvnBzJ2EJ9o7y2PSmFMnTEkkiPlKYyW5nF5L8dZ6cJy2bj5
8OfR+oWp5VPOvEKkSzHuHVNa7XxO61KD8dSYp11tTvXf1+duZX9jijEBaOVeFqsY4FcjBo0po5Ju
7Mn6MClbHWZbJoTRTEbYB6WPiRqeu7/moI559gfBX9cHsr48/wxE8AfhBKB9drBiD5I747p1uIT/
0qStq3x1a+N1SC+T2oJu5nJthtqS5xxBWi+q9CfoD93e8U+zGu7BbNNPRjfs9XGtvX8XL/c/9kRW
j8nWwjTwC96/JUrq1NMKr+gDyw3U6pvv24cgCo5hkRz+hVWoDJbUIa9hMSQaIDZtgqiitb9Ib2Fo
LtNfKsKXpf4x0xSPqv51c2vxEbm1f+wte+hsx6tDbjVShb2gV72pnlypMVxFl71gehqMDxkJTAN6
s3i/YXe59ITQ78KucKh1pQxk8B4ppNPzUQsPevVp0j4P+rFltOhZFA34/yg/dM2NuRUNr+6kszEL
58L0pawLMmxTJWPnmNDujNLHKQ0eFGNAUDzbaBBfxnJtrMIJ0UcHb1UsY1XvAyVzKzAF5rDVb7Z6
Ds9Gtezns5Wcyzjo6mXnTI6zH43276Hp0OgFZlxS2t5YvlVjZMPoeCe8huP70ljapkHf6KTdWkMq
oRCnja6yXvOl1BL5n+NT0YGrvs/ryNXkG9k4hvF33zS9PvjaFxv+Z3V2bYdOR/4t9PuXn9JDqGV1
ZcubJWp+ZUB9iRoCN7WDjbthdchndoRdo1HWJg/HkCUVIMasehIognz+O/pXhRC2HikjMmEISwmB
XFARmZZjx/6UJsfVCqdyM6fYcG9r07bkpuh/ppb+LqNJLm7M5BAOkQ5uwYwHihIbd11rP1/fKWuz
Rv7QIScM0bwtim9bZS+F8IOlXhKb+WdTntKb2g+6+5DG5GcjS16um1t7yJsOjy8goERAAF0vd0PY
R+SHoyn1Ugn62PaGZFXRfzNJ7k+3nZS6lfUA7XbjH67bXf6seMR5ji2xF2tG99ClWQC8Zt8FMpcT
jWJ2W+owUE2yK0NR+dFub8P0eexAflhb5DTi9NLkC7wDuBLpA/JxjuC+23zqirFNkbyeTY90haXu
SpqjeLJfH9/y/efjE+0Ih2yKa0lryqzkWmgeLQigqvyowTQg2Rlkxxu5WXEyF2PwBjGZtEmRtBCM
he1cqyl5NQ+QWe+BV4lcFOzG5yJvcdV6/pOs6nQs6j7+ItfdltLx2pQuaX6gOgBnOIWXS0mVM8o5
EwVBbUkPLZxbH422Iau/YNHneew2wtu1qcVtQ0PAeYeKQNixc+v3gY7+nlfBuNF3z05zSyVYCR6i
LUKYd5f9MrFnpsSQZi4y3aA4UXr6uATrBroBRfjVaCEWVf2XpKtvZMl8nUr1ZqJ39voOWjWOhibL
yvGkQCmMs67aYqqWtyJ4f/8GeY3soHfBVysLbmIa1VxZI0EzG8Nz4Ti3UGKVG0dUjOfEwQuptrwx
gl4OmOc4iz/2lGpgqPsgFRCq9UT5s0VAaWzVw9b2EvuI4S63Ewify71kx/R7DQiieTR2dabsSf4X
BRj8FPy4PrmrYzuzs0RbZ3e/b1RNH2vYsf1h95DvClpDnOqjlBxsdcMTrJrSlt4B3V46/oUhoV+Y
dJqRl15BKE4fCgy/LhXStlZOhn5nb3X9rZqjFEAVnZcSJQFxZGVmKCO7ppOD6FTNpuJJFf1CU1ZM
j07mKLs08h/KlNa/61O6HHPR44Ex0xa0AHpWIhIUKSOfewTkbpl9wFG4SnqCee66jdXBndlYfj9b
tjjJNV8esDHGFvpMyZ0fkfS2/Sfi9RsrrF1N2tLUWDNpOW8aisgUvcu19aio2XMXwp2pfJYkzwm+
WfNNM3zOBtWVtqh+1hz5uTHhdio6gCNWHJWeRX0l7H/qcexm8P7K2vdUggNiuIuMP4y1l1MOJJDr
cEl105F6OaVlGPVyvJiEfIHm2hYQRHToBnPDmbxvaVzsqCi4UXahni42oM9dNTWVGZcIK3SuqT3R
uNPbh3A66LTWBai5wVBIM93OyMaNwG1tUmmxJdMM0dBSZ78cIcTXxOQlZ12GiFeyo30WfZGt524R
Gf0LPCHizp+vb9M1LwZxBsm4ha+QTpRLi2YXBHEjMadKqD51hXLbZeo+NEavzrcoH1dviTNbIubb
HsOeZjPmVU9+hhPgLR8MlWGYX+og2kd5caO2Y+XKJQQDcvB8fZxrNzG1dTp64Tai5C3E3XkX9k0n
cz06aY8n/csh8MhlGlMlGu3KjQT0ljHhbMxzb4yxgrFee3WCo9qmuzR+qSBP0/64N2rZq2fjEiKa
GtLVpLYWU8qzmn7fbDVfPlV0lVwFMBcs7TooPV3uj0Bug0WahF5WJ3tSwv6Hmv2pwNrbsSYdQsWe
iJBq0aWJUq41hxc0bivZpWbOBgg3jtU7WKFg4u33M2ecAzeS04QQ1/oAjrG8H2+S4/Sx+qofzCfT
/V7+Vvb+vtg3e/uI2MtWj+XadQM0h9KRZZPnfAfM9dt+iFuuVUuGTSR3JyRh8/50fYOvOf9zI0KY
UPepZoMrJgRzvlTWDZLISOxA0695GeQpr9eNre6KsxEJp6kY/akycoypPDAV8mj6Vh5ndc5AiwC2
o7v4XfpZAtNkQQNdAgRVTLeKKU0H6RclbvbXR7Juh2cdToFSgbg22dBwWDtiENsOh6PMO2Cf9JSC
FYUMy3VTqysEwpKKMA86RnW5zyU5TiBqxP05cr1vzds42hntL4M+cjn/rG0xUqwtEa6O8oQGeyMJ
/EtrzhyGWm6x5cvppaV3Weo2ciZrM/ePAVsWkAlTNdtZamPAHL5bDAKQW7h1ZWzZEG780KRvJack
4E3mwYk/acYjgfb1VVm7AM+HIZybUu7ksmswMSCiGnt6c1N2O73ZWPutgQgHxsh5knYaVmqtOWQV
gr0ozWdtvb8+mLWLx0FKVwMIS2FXfN9aMKq0w+IE1OqA4mDofEmG0k3M19z5fd3S6oDOLC3TeuZR
Ywc9K0PFUumjz1HBBGUe02Yj4Hvf6cPtdj4eIR6q1CmZyoFp66P5k2FL8CtwbYfKztSTLz0yAaED
TVA/edHCVzi3wHuK6JCm8WNdjVsfszW5y/k+G3Iqp02ua8tz5Vb64DxNn/qd4iZoOVquc5Rv/NO0
y/fxF3ubs2c5SuIlfD4NwlmedKNRp5jJhoP/efgv0q6zyW1c2f4iVjGHr2CQNJIm5y8s2+Nhzpm/
/h3MvrdDQXxC2Wt7fXfLdd1soNFodDinzm6iufDQFohJj/AKHTTopg438yA7YRZvLu/zmtNaiGYp
UkK8cTtVhtJBhP7Vn0hBK4M7huh3cmbp4Y9lockJzQi4IjFawr4He9MPlaJuIasIcTh+DYWJzbW1
YaP2V1wE8rVwFOLQ0o8SJ+hQ2eRyWg2xpcd4vaOIe42iha1qLRIzaKTFUHbSDx9TqLuT2BAkNreX
NV05PSeimdOTqnXb1GBJtjPpGANkq3rOfY6IFWuFCBPlYiTxgc5BP2Fhrble+tEoNEiJVHeYGRBU
N7Y8v9+3CmdAdVUXCtWFNBeIe7+wAxeC+ikBtBWy9Havb+XpKiye4+Hx8nKt6rIQQe+6hYiU1tj9
iALoRG7cHSuQzQmAOBm3Vr+7LGnlNkCn3bcyzKrN4JkbkxIb0yZeBmSR8n0M7vr452Up9Lwy5xn9
MAin8RpBvZN9yKYZGFPlZMadkxKpJ5ad/1Dc7iATHtHQ2lOW9nGgTQE04WgfZTxHEoFAAZQXsO3j
dBXcT9fRZvol7IJdBmkdpxN9zV0vpbFomEZhlWIoiKWdHsJNfCgPoRcdzYPoBZt5o23qTft2eSFX
ghzkyCXKeYE2ErxiTw3DSPI6nA2oZ2kx6ZMA7dOcY7Rm3d8S0OtxKiGRI2uUOkgQhdt+PJjNLvOd
y0qsb9K/WugsOpwpzMbg95Ax3c3OdJ3mRP+o3cnzX8J3wfuL55YMwGRMsNBRK5RvTjUCbYncz0pV
2ujh95GYjid0+2DU+7JSawdpIYVNRxtlp4jlgPi9U19b1c7kfR6/tPOf305LXdgcrOpnnRBG0AXz
/WmOdrxxn8aeEL9YynU+311Wac0UQHsgI8uOcURAAp0unNkZdZZUoKYJp1pGyktvwAxchq4xmzwI
gzW7RiYdcDyQBABhJu4VOjx4kFTHhR+goDW3+0m0/mLpUFrCsx5IMRg+YLTRzLDPZB+v7rBSEMSN
doHKvIyMVlxYd2r401R4MBBrXhzjthqaNjFEgjLe6fq1CICHgD61qjEnLWYdZOFeSwP0IAgk4g0S
84QxYX2lVF2XSjQSzt2i6wBpfdVgwmiS3M7wLtsFXSnWmy/1YmL7QihNM/Ehqh+vxakkDRCd/djN
MpQiWzusbwWE4pdFrpniUiRzIdZD0k99i7g4z4urJLdeW10+KmoYcuSsRH+4PGhyHqCVusSmZvoZ
T5RAwCkeW4nIyXNlPFsqGYydFG39kBNgr6/jv8LYJE3RZlNhyBBWBiEIMPJDOHVbq/V3kQqkV2P+
LetjR0xB5AEnrfmqhZYsnkAoxoMeJ/AihWaSrnoaAxm42ccc8MWXt03irKfMWGXnt3HaUxUHufwB
MMyaiI1mF8l0MMrRBZigE4vhzWi+iTqQrc0n3KWbuJFJqw83cvkYjCpKTRERu55zB60aFMrqKMgi
VkTTwOnZBGZfqpQGzuaoB9umgcOO2s9q5rGgrJ5K5F9NtE2iL5dtKpQaMWwVAS5UFx8b/6FVbup8
M38E08vlhV5VR0YsAhRZDUQ4jKsZrKoXKsDXojNBtSc8Cy204Dc8MMBVbRB0SAaGZigk+emiVWmT
hZUKKaKe3OFbAH0V3/tj4mRpcQXAV5710L/vzNEs5DHWMxfzDFeGMBiPW5nU4sccvhdgixI71UM1
6DhL06MvPhkNKFfS6s/zJBgP+laW8XLJKPRpEvRwqGK6N7WHTPQfkhATFFjZv9i8hSTGuZWKNEsK
+ixwLrapvpni944HIbJ64i3DQGiM/BgmRE93rhyHXm1yKBOFH7XimLkXAecm5IJjru7Ytxw2Cgpw
3OUhxY5hzE7yAreJCQo6t5rvAuPuUPKwGVbNfiGOMcgyiTKtTqCWiAbkuSzsEb3vvFEhnhDGCq3W
6mUMtOPuGR6qYZs293Gw+wsLWOjB2JpQpIEZxdADPXt2RpmDQls3OMdpTQ8MJ+DtD9+PSQvGBoIs
6XylgJCiOmSGW1cH8Bpf1mM1xYDKGhweuoDRJ0XtcPFwjUpUHYxRRJBl/uqmxwB0QKOGcql63cEv
jTGR4wcz+4uaEN6V31Kp31pIxQN3sowQUlHFL1rR1gF1clmxlfNDG9HR9AD4KxS56douJFToHoAv
gB9XR/kJk2MwayX42Y0aempaHp/FiptVMJYooRaAQVmTjRuHSZ/1toE/EKQPSUTL+4SJccDkAYmV
KPGvy5qtWMWJMMa6jTGQMCwIYVl61YEuYzDIMHDKg6urt1CIMe+0nGcFKBelPaMTaZaf5PQeCAIk
FD4u67ISUJ3owjjSoRHEpsQvO5LHJ9BReUY7bTOrckDGfpw65SkYclePeebHW0LGOPRZtvoho/uF
GquOfo6suJl4NTX67cxdeKIbc7JMswuksoZuAZCWM7MioN/iNG/x9GCOEYClijENoEc8Kvu+HYGN
aEGRlHPdrcSEJ5rQP1+cpRDwjIUxQsxsbPQWDYbeWIPSXcHDCIBoBccm1tfN0CWAPOAZxt58bSZl
mtXAe5dT4SjNvop4Oadz6grMXGOw8/9EsJdeWgpNPgoQoXnKdrAnV7VHku+Fp2vxZngLwMQCsGCi
HMuN7yY1SX5mnwnvI856RVHxPfkI5irUmtrMgZWCzFBIuoFY0mHUbLOwwTBcgm4Ps/WojOo8seuu
6lt1xnuEVi+0UgGpKTAsG+Uuy97K8dCHQITnkU1yNpIdJgCCaNKgaxmhtI6JmWljCrzoZd19fCtD
v2BhmIXQF2VjUQl40AK0fAzcId5kCR0ydWJpM/B4UHmrxziOCFXEcc4gcK4weOzM8y0FgegiZ1A4
AzrrR/tbNcZ7DLmV1ZkISY24wTCn2Ugkl3jZ0JWqzYkJMv6jUjHj2EU0GpvQwuvo0Uudv7eSSnrx
PY+dCUQLPBZlnlEwvuQLqVJUoZciPQN6npuq5K0bEzNJVY+ZvhF/f2uFP4Rp2IpZ/tKWmnf54lqL
m5ZLx1adWr0M+5kadxmolI/WjLeYsU8VEcW/o56DLvZKy3lCOYvHxhlRrY9Zp8MRw9DNXeSKoDbd
5vtoB/+hynZ1IzzCh+Q8bnJqa2c3mYwhMQmjvms5bEQ+vgyxJvjdo0zcKciHGcIvAxBrl5d1VcF/
JZ3lsmspErOug6SpBmB9DaLd5m/O1UIC43ULA2MUIr3LamDEGP0vLfAC3qzY6n25kMH6WEAfxrVC
bSN7q6yHObhGZwDIMBxDQZszZ8lWXZKMdlgDrfjA8mNckiQMRqVXA86wfKdIqNaYDmiZu+imFDaX
N2f1aC0kMS5JtOKuS1TqLZp7UXM00bVKnkdaN4BvbRiPpARyVMwDtBmA0j/0rqC0bi67UtmSSrKL
eiCZSQIF3Y7PSfZW9PbA4+XjfQHjoKayQmzdQsum+NCVXzkPzGz1zlqsIuOg5tSa/WykGubPwXBv
SW4j3PodDi7gjmMXpb3/ZiAWUx/S5txX8xAKBfEWJW3bn+0h+BUAJqnnlaI4tsgmz/ShludOoraI
/KRA9+s1ml775ErjldV4kpgjpiQFYIgaKgljn4qwj4QQeJVEH3+NPD6iVe+HwRq0K1NuJLZjpZqn
tvJphkQ0XzB0RQL9Z6vdNrxu7NXTtRDDni45SpuAJgRn44duYW8Ous9JX6+a9kIEc7has5c6g74c
B/MhbD8ndfcXDmLx9zNHR4srXQl8rJQMsG4xCRyx2yj+538TwpyfSa3MoafrJPe6kysAZI42SvD6
n4Swt3tW13GLPAHepbiHYtmdBY0Apof8NynMXQQI+1htaLZUMp5C9R0TvSmXGJYehLO7+3tPWFQQ
YLFWaUI1MUDHuAX7onbzLt/GN+atdF058Yu4A2Ap4ECd5vAUtCSvSLUXvMt6rh7WxTcop2F6ZaIB
2KQx3ygA3a5/jvrKrotDEoH/Z+Ss6VqpGqL+Pa4mPQSLN4EQyWFiADAH9Dc/fGAN++3gzOWnPz4m
Ye2JseJ0g+i24MetqszT9OztsrJfFZJLK85cyCFw1iXclIhAPekgeT7ynJ7sDp+ZHQ+Ovps3xcHf
127+LHp3wc/m6vmy/NXgY6E/40faVtJT0E9B/+FdLZ8EZd724N9KJQklTd0E0U4Scdac/pWXNGb8
ShH2/mDSeKctSYXJCst3exwWoefcZBwXaTL+xdDzWhqpavK0M0cnG16EP0Ux+XqUL1aP8S5tPasi
rn+YquUZ432e/uQOGXzB1lxYLvZCnhSjLKwZasSHxi420n1E0LB2i3i0BpIOaCtzsDe+yJ5/H7/o
LyIZtvJ1Z1vOk7LJnIyXEOAsKntnVznGfLvga/Me0+7Wau7ViHPvrIvA7AYtrOMZwdhHmypDJdIT
Mc0dCeNt4j/JvG6OdR/zLYOxjU6X/VEyISNKpyfwGJJoVL1k9ElZFm85mHr+4pShNwWoiAA7Qqrq
1MtUtVbLmYL4w8BAUaUXoA/z+jpyqvIqjHcir6KxnixCq4WKRmmMX7EDP5meN9mYTUj63jfP6JWG
iUQHjNhpJLtVrzFxflm91RO9EEdvlYUTrf05sSYD6kXimzpdmdUO+BOZyYkXJJ4Y5mIwARgE3hxo
JWzNO3CGHqMrpXDSl/K9JtIu3sRXya3GpeRdNceFcswNoSUpam7A8rBbYC+Vrji+hAJHM+omzo44
5vcwc07BLdhH2VCnsp4FqG+kGKcFgmTiNgDlkkfwRW1UYyQzb/J8VaeFQMbr150sJIoAnVJzkg86
omPb7zSUJsWp59jGShQJnCyUrQG3h+o1O28j+RmoKqUms7t+7IkY682mLYvmz3s20WT7vYKMz5jN
MonHGQ2InZXczXkIXhpjn46cBPqqAS6kMF5DhoNogg5S9HRjKlcDcE7Ea403+HLO60FTvQsx7K2i
+0UyWrSbcgbpeGOnImgYwuuqdMfiuS9Ag7XHGF3k7/vmfgISn+ZZf/V4N+jMJdBAURlj1nNQ41Ad
dFpxQylMGQ/a9K7zfPCq1S9kMKupoAVH1VD0oAmCUHGy7KfR/mhnV/I/KtWteIP6q5u3EMesaiMA
ArL2oZKqvmrTL0l+1K09N9O3Yu4KSgWY5jQAE4f5slNXaE6pVuR075pptPvqZ+hzbHD16C4EMKs2
qEDWLQ0IqNtNAqxR5XeQc44s/StYd4R8FFC36AWJo3uqA8b/hdAM4M6Vqcjvy7C9sjT0mc1drF21
GJu7DkQ12chqk23//B5B+yv4JVQKbsoCP8pjPmpWPsIt6feGcYe2x1HeJ7yUzdoKgvUVSBTgncf0
JGMIg9wKZRUq9HjJjh+Ju0CbHSFXNpeVWbEENFZSgHjAJJioKZ+uYgN3KESmBiQwTLvbYuiLJC0r
XgT6Ndq93Cz0biLRACBQGSAU2DTG4CoLCQcwZGkkaCzAfs6tcRDC8VVoFNlNgNZPsg6JiLifX9qh
nJw2nlS7SaL7QFHeByl4xpBdci3o07xJMIxMggBcBH+2EPhCIJUCPwwjCWhNYHEZUxRtMcYjglNC
eWzLlyF/vfz3s+bK/v30zxfRR541oZqh94wU0iYRng35cUzv0myjmU4Z8PKnrPGwwhjjUeNcnUsA
ARM/dcQgJKkSeGgN41xnZ89SKgZhIu3bR1XzzI3ITdsjlpRVgtQgUY1nLXlXlCchH0mlHRL5qRr2
Te+J/lFOeD03Z03vkI0nDfYJGLNfQNDMehp9kVYK0Etk6U3CBKsPIJreNdRPQ7PDzgX1HmacB9ca
nvyk8XzryMXY/OrVZYwan6CA1Ya284Iv5fQTBL3QzbGHURtTiWyuk4D6toquWtUNZYy7CjddmJA+
Rj+qbo/I9OaFNyLt0oFn08GtLMP9htsKMHKTTxJ5sNt40xuPOeiLakcRQ/S+JzboAL3BRNeK72MK
/UGtt1MekdEE4W/zQwVPYiIc2/I9U3839YNl3qjWBmxymwB0NIBWTrOHzrjKcx7Q41ml6J/V/1ad
seYoMvw5T6F6FSROqKdkBAxjMJFQvRk7B89mZ4rvtY73rls5RCcrzth1PI6CkA4Q209AIABaPNbx
ATwHMLbgABoDzhVD/7oLG8wOViBnn5gIpTRSTMgzTBMR06tkHNFFbct4IunTh2iWzmU/sXJ0lyqy
3Y0R0vS6kPca0UYd6Z4Z7doZiWbeY+gso/PPDqKFknJ26BhmPzVef5p8PekgZ5pHO7UyUvsP4Eum
bIzdnWEIJLGcGfSi08tQJ44uebLygb4+MoBjWM7ApQ1w4VI5DuOmEZEWEUr38jqc9TOwH0hvroXD
9LNA1QoJi68hdGjNK8AGkVzNII7SGYL443c6SQSPEtcIbufovSj34HYjrYg65WjZU4SRduuuUzBI
Vt2YfQBmZDDe6j8uf+ZZGPz1mSomBsAhYNDhz9PPBAKoOE0N1jHAPS0YtpU8ReGuAnsSSIJiK3BU
494EzDUwxK3qpStJN36oBY8QbdVqFl/BnEe58kcj8fEVYmsQFaEpLa13mc1Rlj6Rzw7EQgxz/kSz
6OLUHzQygDvvPp8lkbJeaPtRm2u7tKyWdAU4hBNfBjhrnoVu1/kdibt4cBslMjkpmLOn9tfa0/54
dPphcpFlg+xFhLC5hPa3tLrLZC+sd4qakjDKiGE5nfVqFG8i9h9ok/jnhzYWrmi9DTX4Mx4vL8xZ
+ov9Emb9CyDEKkqDL2n6mcTVtgOjaZ5Ue1O+snzg2tWOhA4mQb6hZUYMZs3X4/SkCr6D+lUHMOg4
nojcXdW0X9p0M62140gho9qSLH010Hs+FSUn8jtLv/zzzZiGQ9+5iro/3ezFAROSdDCsYdJI2Lz6
8sYw3gQlJHWjbkZQIfn9bLegSDLQtMNrcVm1VmwZyK8ReZ5hYAdmrxcYLdZIlw4F6dqmcDCb96G2
gEm/vDHsc+ofHb8lMfsSmL6vKjUkAeoN2H+ZLYReq407vdM5dwVPEnM05Ayb5ieQFCii4+PmRomS
KOmtynsYfDHLnB3C79VjbyU1r0xjCuEFo8p3TJXM4E2O0quym50MLKVC7MpwlYGEPsdrSdzIylUQ
7VULUdFzar0q5bNhzviP92E6Agmc1N0N+nIwr+oW8jMi38m6u7wH6y6SovJi/gDo01/HeGFoupL6
oGzAB+uCfz2GaBmojbtAMgB1OSpeIqveKM6AwTOczLLeE/9XXQMeBoO0m9kCiWzbc66WdctffBDj
s+dQRSc/pjdJrs8eTdVJYoup/UMTyrYloFoZ7Rvxdmh11Mf+/HoH8jsejvS6wAQDYyYZcFyGKIOj
yNsQGLDC0e9TF2iDnF7XNRUhxwDLE0J0THcz17vQJEjdGLgQRk2IbSEIBxJPYelkUwtePb8RPPx/
/Y3vU6jpGjdsliCplvdmylF4LVBHghzo5gA2pR3ZzJekij/FYQY3E9fNjzFQnMKSnpVWd+SxsK1C
e/CDYWeKycESeztTwzt9kG4iVfW0PuFkJdZWBUZIMa/xaMALnh7ihSUWMdChyxSHNE7k5kaOJwTY
RftLscoOz94UPXZVFj0Dmynfh9Mc2cIg3phhx+MS/Vp95giDjhp2QIMv1A8YAzSA+OSroaSRdiwz
NzTRHCwrtXiQfIzg91pAxyqHwVat+CFMswxYHzNYEiNNxtYh54rOpXvOGaW5feaLTnaJiba6xEpR
6IBddhSCVdv0AC7Uj8UMkIXgRhnsWsyuDO3QZRznsHIVnMilf77YEb9SwKAKxhgStfEuNQYvmjE5
2GYcK6Sff6aeTM0QjhPEGMyCp8CllyKqXhJf6RKQ/FpOC9aaaWnaQgJz00i9OkViDkUy6zowXkZl
h8RTMrwo411WXIGqUJUPQ8FRa+0ddiKVcSegjwlC1YRemvEkzS8+uNtT8UrIb+voM21B9AP6JR6z
y+qWITUl4/aGFbPArFqL9II+QVNVh8fw1W2GHtgitzjZBbpgZ1u2EMMsaC3W4WRQMWOQ2eWwCRPX
z11lvC8UHVQgnPTP2pEEV9G3VsxK4jlEM25wDUlxK2UYZj6CQi4KfqehhZSQm+WIGewi/8CAAcl4
JNmXlxSTx6enII2zVGpTXEhKE7qDJd70SnHsU/NvDtu/OgIB8lTMnCYA+KXur9Tum/Ym1l9nniNZ
PWgLEUxQWURiKHYjdi2ZBQIgRrsXOK6Kt1bMfYImKVEDjxo8VRhuFIxajWNwZRU8hCrqEVjzA4MQ
0MMAGUFZ6k7XKqhGIaOT4oCpV9yoiolvHqWqBcvPXtB5aEhr74eTi4lxg4FqlloTY2cq6aqfPrVQ
3ubttipGWwfAY2jdiHP3NcBdG8CUMjai0WzM8cHqtp32YanXovJRGB9Am1TlW6vNnaYoHHXYC8YP
UwccKzq8Lt8XK6tz8r3M6iD1hndvge8NK6RGZL0V8erp+l2SgREBdDMlwRBew/F29AgyW3IilPEI
QSabUStAaDa7OVJrQz6ROspdMGbZXawCA/PJxKDBZU3XHDu8HMXGQZZPxjjUqSFgGkXJ9RGGoA01
aa7i1IRNY77BMa9T4yaf6k9Vz+5rnVduXcuuLgWz/VpBr6QpVpm+bh+74U2SPwNLdErzsah3bQy2
2PmuNPZVN5JO4/jelTN2Ep8wKx3KXYPEJkTrWmZn/dsActo+5xzkrwHvs/1cREHsyup61fvAsyIx
PHqfNJtoei6mGc7dUcwftUmkMCfInRoFerhEe05CZ0YTXjE9lHHrJJFXtK+yhQxqSub59a+2nbJV
AJ4OvFCMr2wAs5eVE0K0onsap32q7JTU68G/Oc7bYPpo/H2m2km+uyx2LS2Hlf8WK59aW4IZNcHK
8aIbLCQZEzdBQBilkduCvLduHFMy7cL/0ccbCVi2RQrkdQPovQA3RJ+dcJ/JjmzYfmrHSE+25r7h
fR/d+LMto3iHMt7utOp6+nkFuHCrUMCq6OrgxFNEEjrl3d36xq5J3qaZYyJnk/t4vxuUX/X/5DGG
KBRBWkQNliOOxi2SKVKEgT3JK8tdKlxF5VNvPmjaEfAz4dghJXmcDLQ2Br/j0YmkO73kzditn8nF
9zAmi5HITOpjuj3aa97NuzqdPQkur4ueZMFOuudJBcBP+lhN+CL3sm2sBXvLxWAnvFAm1EYJMLbI
tra4wg+pX3q6f/RREMvwXCo/rPBXzIPZ+H+kWiKSbJSP6Ms/LiJ0AZdQbbSKRub0zUpFouWvQZIS
o3rSzV01NrZhPAiqwFGWNTQUWHXcu6CxA5kcrmDmlu/FAdS9ggluGHGnAStnAM+HdsB8Td3fFwXH
3Z29USncHaUpRBMSauJnhBeUNrHHVGhov3o/vd3v21/u9UPg8KpyZ9ZMxZj0LgEJDboV2AYrQHoo
XThnkf2skaPnEXIAlT2x3S0nmLXYZBQVBAokPPGB5IfCLo3SFnsm+3JayEEZ2c7ROXqvx39+eN7R
OxKIxS/8cP/3H/zLhuwIfnlf//zzhy5xc3I42M727m77ebd19nfPd88fz1uOUdMTs/Qo+FRw7qF9
g/4yz9DnsqrVVL/owMNrN7bneZH99WPLw1T5wjE5E6SAlhYsQCCTZ5F3xKHIkmzC4jt7x/EcD0q7
xOZoc2620AaU6yLI1tFbwb6NAKmbZVVURXZC9vvnvXN89zYvv1Ty4nK2+Cws+Vq3hSTGM4p5IPlW
CEn74xHbZrs8VdY2BgVW4AKCz01Fa8CpDUWFVcRNhCTI/ug4r0fvN9nAHOwtJ6j7QsRj92Uph1FE
6rMiTArIOb6//3x8fAzITB5Hcj8TTGnj3/FfEO0eXHv78FnaD58PA6E/PyeCeiP9H84r6QtR6vyL
AOBnmYCMhVc91bxGa0keNhIshR6X3c0Oy0tsB7pvbZuj/tdfdkkYk5IajFwctYoKc2D9xLvf4GRC
krN1OKK+4FfORKlomDHAGAGSOSakEccmAP5pQ0Ud6QnwdvTYU0cA9aCfQ39dPhDra7mQycQzgZWM
XVMB3dHJiELwG1Dc8fsztE3syP69edncHm4PB5eziWdJZ3o+0BT0r7LMBdJVvRyKCQTDAxbE8x43
b/Y1z6msefQTKeqpqRiALQA3DlXPOSJVBg96u4GlPvHM5CzwYNVhbFKP0loSvwS9Ot5uQ655Er7y
sGfWoWNKDdVgDKmzxTQlLnIhQZcO3am9QV57r3Mdb3P7q3R/fblKe0vPAOfqXT/+C7HM8U8UP8tm
CWKpfSTktbNfnxt3wHUw2a3TuL3jGDgVBDelSlr8TPGvL2g4sFsXhWuikxw/sf7by5b71bF+aT2Y
UM/MQ3Reqf9sLb1GnePXbzg49PDQGxXXKD2s9Df8jh8H/O/XYcJxwg+HHuPLX6XT83Lhq1gwf6Hy
q048+aqvb/Ocf25v+hX0W/ALNwL9wfsChZo0+wUAtUTfDwjsEccw61IUyBSrNRpcqGBEFF8/4CLv
yQu0v7avqJt07jxeUHMW0yA3B+gE9PqBagN9ccwJUOomVHoTcvtuqkmno2BqdcRKNFdJA8674wvB
8ERJRhjjlds4F+LQVHD5FeQmIAHBM9juyW/820wAK4CfiNxc6Eug9uZwa9/v7jc714X6n593H1iW
nUcP0vPdfnvn3D0/7++2HfkMnIF88Eau2GQMjY/poiD00FAHZ+ljtWTIcpSaEoyoiX4NRMGkqFyA
OaEptxr9ztjMxhztgjpPOU52ZUt0DCWBqwNEWcYZHo3pC9U0qwALwJSCSvCK6xzU/9G3qqHJHXMt
5LLxU1fAbAp6FTESLKPTAuwLzKZYiaIkdQ89lRb5F7S6q5vBtA2kKIzaNSxOsegs/kF+eymNiX8K
K080rRah3Hw7YBTdutb1w5hvIjR6tVcor15W7qxFErt4Io9xhBVIE+NOgLzcIvOr/wmUne38M/0Z
7IpdfF+SepM8Ts7wU+O4FHpu2FVVRMphroEhD8TA+PPFW0FXqrT2Cwt03uVdNPwIYpQleelCjoyv
N+ZCRicnUjb0kFElPlpUEvQ6bAcUei4v4Zo5LjRhX6oyCvuDXkFKliqP8gBs39YR+yEhksKJvs98
ILpZTRPdogY6Gynl3+mawTGkpTVlOR3+sae4ux4DlXO21kWAdwatv2iaZRtz5QL1DxVkD3Y1Bbuy
AbclMC1+/eGCQQ06AGxoFK4ayF+nagRhB8JcH3hos/bTHJFNfKuR6BYHjpiz3adiAEAKglmw7ODS
YMR0cTJYeo3VUvdFZR0z1XCAScjxDjwpzPmxhn5QpAhS6hLghlF9iDX1I8v/lHqcAnNSzjWsG83O
stjHbaTFVtFDTKC/RvnPMfVBPupwQQ7P33cncnDjnS5aqbeFFg+Qk+aNI1SbeXxXiqs5lEmoJ0Sz
rsF9mFd2yoPiPnOyjFzGtGVkU4Pep3LV1gW6jZ33FkHS2+1H9Pgq92IucDzf2bE1RTA+SRqgKQGC
jPfmqab56Eft2KJDGG2+djAWKAUPxFeefR52D08QPXILL6Rjnl5SJghqFDTGGpEi78A0V+ynunxP
wA3G0WtlJS20lMOragY6PljO0U4A1J2kwEk0ZfIM9j2nDbqOALqFxGJ+VDKD+MA3+eMTjZMG8iaM
JeDO/YprFiomhgT6qrjLbQXdo0Pfkz50LJRJ/IoTt6+cNpoyo0RdGB0AK9jpWkb9UKMNCa5DE6wr
M8vRDQuW4UIxeE+stU1D/Q046hhXUZEWPBVkTWIJFw6NpgSZcPmxt+6U1I1qhbNyqwot5DDGEYoC
ytlRD1/oG5sILQKykTlJM3uXN+iszgz/AUD4b33odyx2aPTRiWBm0AcN1E6SzCB28BrD1Se71K+k
hIygYaoEp0EvSjfvI4XTGLSqJpr9YCEGuOzZalYOyieKgpfbuORdSUhceVJdSS54ATS0OAkqqJbf
Ytjala92UiqkEBOEoa3674NSPahi4bSytC1KnjGeBcBUGr2I0QQqAVmUCWGiEcXawZyhFMxCLIu9
qP6Mot/gU3bClFcYXrmYIQx9THi0aqrKGqQkNGLV9FBNifJbIVMORvXjso2s7tFCAmOKlTjVQWZB
ghH3dh70BO/je/CZckxxVRF0jwBoGqmSMyjyNsqnDHl2+CczuBON8UGJOGHSurFbqOEg4SqDdZk5
vOgG0OSs0GDso3/vFzN4Yh6NbHbUkpgPee7K/Z2hHo3fIqL5PGs3l9dxzXUo4H/FByDEAVny6VHL
1abytQmMd7GJXocayKm/os710Wt4Wc6ao1doAzjUBLk9Oxhba9kgyZEEOYpxxJCnMxY68aeEWFa6
6U2JoOGPc4y/eibZA4Z8OVCWsbCGwkbt6Tzk+aCqOdhTlBc1QEdrlHXvRqrsy1Y75l2j27MaPuq1
cR8N40C0JJR2tTqIV35W7fCAV7yyrTK0iSpPl1fj7N2Ew4gKGUJKzNNq6Cw+XfW61KQhmvzMrgcJ
/Sw28PqDygN1o6+hjdl67EKOHa9tM9roFPRo6KAlYJ+/AcZQIh0tjHYuB8TvfhqGl5ezHSWcbV5V
bCGHCTBBVh4KZoEeYr9/asfbPt+hYc7JtG1pHaXSK4e/uGKRpkXNjZ4edN+dLiS6ezXBH0K8AEwQ
ZA3oXQZJXlPzHp5r3mYphi7v4kJSWzRqSCaWT7duB6MgLcZ5TevxslGsHRH61NDxzsBEGNt/Z0ZN
llldlNvSeO2Hx6wGeZKxtUSvzd1w+puFWwhjNioU66LJ0hheRxVJVe3laNOAceGyRmt3zlIj5s5J
mqBpBPhQoLp5gtHZOaBIwuLQohDc/42Bf+ujMk+BHvAdQxpAVCC9leZ2TO5q+bEqd5cVWj1GCymM
t9StIRkbDVIsc2ehDby86QXS8zrdVg8RXpqwA4TGgBFgrC1I+zjKEIMHSuBY3W8RCT1IMxrA4qFb
EYUi25x48cGaiVNkZhSxMa1oiIzQKC7kDKMVuY3gyrXSCq3IwBo07i4v4HkGB54PTe7IBwBEQwap
5qluSVqgZg0iZ7uqGqKFChl0leh9DTjjMd7Jhe9pg1oToeqIhv4dKf+VafkRQ/Rejx70vhowNvmp
VTwQrrUlxzvGkC0N0YqsMX4EF78/xCEyCXlrOEA1gM//TMpmU0hP+WwLxbHkdduurbehKSrK98go
4SY4XYjSEFrQAKQ47eC52VZiik4ZJRyPhZLqzuVFXxWFdcez0QKxDlvVVeFZ/NyCckU9Hy0MUg6j
+Kgbw8NlMecdApBhfLUiIFTS8cI6VQkdj3om0uf4jOZoIwmf+jY6Nv3vyf9QBvSvh21ItE60NXV4
kKLR1cCi6QiyiG7ujpsHXfOmS3tmAsRWAsSuYMGeBczWPHWJ1pdbv0EHtdtrxvSgAjXG9zDpnGsE
Sfwuc0rJ6n/AMgdnsqQAAC9mn6JdJZSk4t6UhfZ57KQoJoLfWIZTCTV82hQOxf+QdmU9kuLM9hdZ
YjHYvAK51V5dvVW9WL2yGjA7/vX30A/fZFIoUfftkfphRppIm3A4HHHinFuvLtl3OWnvQ+/WeYWC
g8lfUpF6z6MLIt9eiuZV4f+S+imGEL7mio+HNi6jbB8R2re+BQXYzjfBMhA/F14+jzxMooHYTaog
MmfZRranQDxVu84Fo9exqVn1VAmlMfGY5nXud1XLAjY61V6BlFlGLYiYGloWaP/EXeX5kxrUg1e3
pvZddyx+ko4lX6e57ecnTBmJDyJTvKVGqpFINwpz1jStLPcm65kNpFRkvAyqH9P7jk7ukxlLb9yB
JXGIdmy08keoUHWhVdmRi7lWkGnQ3ATXlCKG+Ex7nnU3VtvIaJcONns0a1mf4qhm+zHtkRMIHuG8
q4ZLI/SmlH0aUhVhPK7r84NZt+VeAvJZ7FMPw0+BlQCr2UfN+E0YcdoFw4hxytixqq1hjLUYf+44
Cy+u9aDrHhrpEIYq/UY8dOIDQ0WJZxvX/TvQ0PzKxcg/4FsokQJyvzDUpMY83oBjOY2PRXkExX9q
7Cf1CZI9fpXeAi5mk+P1I7oWCc5NLvKYkfcNKwjKLXUMvLilMEgRV8+YoH29bmd1Dz3ooQMOBdXk
ZebtNUr3RQ477Vgfh5geSpV+AoLxQ9UNG8FtfRv/s7Wsm49TMSTmXGfW7tHk343puaVJMPFvtNpp
vWuy57Te0stdeVqgaoUXLjiF59uCL68xo4vqpIHMZe7dR+qpHO7r8UcUf5vKIHX2U7NnyUecbh8E
QFYF5L8VJtnXNv9+fZvf31qXv8K6DLiDWXPRxvgVfQZCHvFST1kIqEQg4nCovsRJkDQbr9X3DgSL
4PNg87setf3FugsH5DxJ3BYB+j5BpcieJvw0iC0zK5Vd2MFtDPz9jGtcCpqJoXcxg1Qi0RrcF+r1
z0kf18c29m5cOyl9aWVDENt42rVJfUpK6JcDh843XOt9+goWDtCLoKjGwQ/3B5B+lvVrnnlVMpd5
k6a5R74SH4TkXdhOgBaCrAOlXmDQN6LC2gYzEC4DTTtD+/5AAc5sVr1XeYmRlyidj7lfy7wJIjWI
XVeZv647z8rBmfcYaL4ZIYUBuEUGIswxl2aG5Un1OfF+ZfHk2zV8hrwS+a2fHsAnNem/HWtFKfTC
KL10WUOKPKopXBbj0MfUdL+2cbcva7pR1lhf3NxJQameYYxxsTjDVpYoIaSD8XKoPMiH2vsokTbL
R94EtN7J5l6KLRj8+6iHtQFMg+0EfhGlvcu1QTu587oah6ORv+oGA8vlgxCTX5CNL7fmI+d2Fsde
eF455Qxrq5ubMv/eyp05PF93jvkzXJZOLpey2L4aIsqOKbGUtn7WRumPEI+7bmFrsxaOwK2GOXGB
RWQVpiGIPGUJf2bQb7K6rd7/apg8+y7zfp6dKVnxFJ0iLKbgjwQTII3r6xFc5sIX5t1gCr9pt5q5
a6vDicIpBuAATdD5J52Z9GyMHAwcFWyrpZA+fpySh6JP9vYWzeuaK5zZWcKdh7ixJyOGndgsbl2z
gHh7Huo8Cq9/rC0zS88e8552Bsx04Pb0Br6LZR1Wcov7baUWOs/hIig5aByCYWhhZwCdeWJwVHWr
ZNDoBQ2C7lUfYbDA6bgJFr06TXYZ1Br3FVfkITGSfmfXU/HGB9nfWk1hg1Kznra4ZdcciGHICYNO
wD+jTnr5NUkBiTWPSIzipnb/1Zg0plzEYDLQZjSUfyvdqXl0kmhoA4J+AjI5BN3dP3yBs51ZnHlm
1xSPFOwMF/1LKcyfDaMhKzeecGsLPd//xbE3i0ZXk8B3ZsMXD6SuZmkGQj1r+yE2NFLgr6P+l3Vx
lLvw6p6TuIVF4K+zKrZQYE8SLvapMpyb0u4zNHDzLZG6tZgGgT8bBF640JF0X37FtsnbqJxNdZ19
BzjHU1K4wfWvtHrtoOU3e7HHLXtZ2I1FlrbaQJdFYdYiqsG7drSMY9vvQWdvek+Wi5GTboPiYy3W
YPsAL0JpBanoYgsJ8SDtOaK07oyRz8w2yPV0kpTu3KLd+FrvH9UgPkWTwAHmGdaWGRHLPFXrxCrQ
NpW+JqHuI990X2vrvhhuivrT9d1cXdiZtUWNksmh1VLCWoyiNS8OtgEGgrLxyy2e2vfIUWQluK+R
0XvINl1nEa6JrvOmmNc1OQbEu9o9MOph0jV+25AgZWY4TF+8IQ8mNd6LnO0Fpi3+fq34AShiA1o6
e8+lc0pZVtE44DqMKZi45I+Ox6E0FBhlk41vuHbGQSiCJAX9b2AKFu6SaJcXMiEzaOax58PeyH2v
fXL4nZ2ehjHxGas3rvo1r0HnByS2FHcVGjKXa+NuNJpNnkDzj3/T4K8lT7KhfoPxKzaGUbOlJbKS
tmMj8TiZPyg6d4uttFRZgcFBoWTQcXWrJgpeJFKD3GGkuD1slEIObcsbsbHKlfACojMbNUTHpShx
LvbVHftyLOcniZM6B6L5vkq20BKrJmZ6CFR9QOrmLjayd0FAwSaG46ejk7JQHUL39q/90JxJN1xQ
teEWfpc3dxN4CDsHN7CUR0tFULO/qxPL92Kx4Ycrpxtz4Oh7QmsVDHjv9qtMczCSuYj86QCG9Aic
FzdO+RxZG3ZW35IM/F0YXjLAf7RMKpykhwNm2LVyZpuxByAXXpTnj8WbMz0m2WNFH133oFW7v76V
89dY5tCY/ps9HkHZWH4tk7OORgMW2JJvhEJlHKWrItp4kK8UXTF0O0umo5+IGZQlgsathbQcicPF
LBATTYeyfBrTZ1eizHkYmofGvbWsvU5oMCD9NF9Raru+ynefcU6LXAyFzXKVJsAnl4e77kpW93rE
7Ct5oygokXJHDRWYW+xd70susyFc3SiUAZKBCHZpKBoSwxazIbNGydYNOmsMEmBqNFjt7H1Mvkbi
U1Psx+KLxQ5A9pQYQh933N16Wb47hIvfMW/IWWrfohdhdJDSxdS58Lkl9jkY40HGPaBjf6+4L4o7
BqS+uVNF7/PkziMboNt34XTxAxZ5TKNJlU8WfgA14wiSHlDjM8Bk5qAuUhjZTkZiV1vOxil6F1QX
Rhd3sbCrDlA7GG3HeJdWN/Uo/Tzek/5IxtfrHrVqCvO9c/UDoW7ZRmiE1wFhBwizBw1KEh0qa5eD
Yd3qQyH+tgs6rwrAOtegwFwCXHf5LXlWMhrVIGIbvUfdnmT/RW+RnryLAn9M2PMJQVqI1PDSBIq8
faEszIbHk0KlN5zM3/mWasn7/GVhZPE6iOtY6BrioyBgZkYDcjujgYJS1H2VvZfvXJ7SY5Rp46UY
83SfV9UAAY5JljuGjOMmyxPnr6PS4gctLkMVW7pKKIDasRUyA+Vm0Kzy0BG3rH8R8bOXnJS3Tzov
dNl94gT1psLdbOAi+P75Af/h4BfbbrUZ1UziB7C0CVozkGRn05Nr3DuQXgDIoiShV+OZA9LRH9Q5
Xffg98+AhfXF9yATnZxJwYVL4xC3D5oJ30q+c0DThy8G3+f1vqk3tnzdz/5b8GLH0ZlWfTFD8W3x
lmcfpgoQ4t/Xl7V6MM9mC+bIeBb5SmVoCJvCBJgkjfoHT24kf+w1CFn/Gqe82L9FrKeyNHhezlMM
6fRQdm944uytuNi4utYCKeq7yHQoHp8o2F2uB5ydtPZi0NCBFjOq9xKUWtPXLunAFXE7iMP1zVv7
PufGFptn5g4yRIAJg0EMOzd6TukU1v3360bWLuNzI4t9E/A73MUwwhBsrP5eQv8FtMOG2HLw1dWg
y2s7NvB97yjaeFtEemoQOCvH9csfYz/4kyNDx9zVytrx+AWCiKFZYhIIz+06nOzHePxWdxs/Y3W5
//2KP+PMZw4J3t8+IRV+RZHeyeHb6NzY+YvYkvxYs4K5a4wNgQoe76WFm3geIqeblWDi0w80Cz3+
QMaQb9HbrO0okpqZMAJUk8AEXDqjW/VxM8gmD5po9HvvtSG5P6QbpYL3k7Q4WDMpO4jrZq2k5YDY
NJip4c1WTAOUd12ucgoCxpIfM0uBZhKnLkO3Suf1Lsp4d8+5hk5GOkzl/eiyBvUMnnP1ayAYiQZr
cxl5VqDTuAt5lFu/jCaHxkAtIjA4A9BoqH0zgZNzR7ls27u+t0fjkEtnxH1Q04qGaL5H/5KOQj6E
zqTw2Mll/yQvLJN0SZsHyrTCQuykiWcf97tpA1y4lgUi455hofMzejmvUVWmrQjDRqo66vZVyn7n
lUP/9kk5f6151gBwCm6/Q8eLjsaEmhypZtncJuAoj4p449pYc26OljAIugEOBMXpwu36uFNaJ3mQ
tFYWjuNbbUKiYnSmcAQa/3p0WtszgKfwNvYgR+EsAW4C9AJqmhCdskn6vHzu86d/MIDBXMB1gLkH
1uVyMdzrHZLnWIwzc553p7T98S8GZqChh9Y2UsZLA16UjpFH4zzQA/sJoo+Ag4Bt46O/f6/iq3so
VOIfvHXQYL40UkJgSNVpmgdjIw5msvMsvCNkSNzQdj5H0BJT5K7ghu+RDcur3+fM8Pzfz8JpX0X9
VOdZHjBVfOt7FtDI2jg2a+52vrbFBYUyEMAeMdYWWa8ohYX2uCMcDXNn47ado+Uy/QPZPvrUaMch
vV98KBBHMp5q8HbWzBRBrH6MNZ5KwxcgO568MXIDWuR3RrY1J7i6PNQQTQORZwbSXe6gBMtIK3qY
nXoXupTKDrOUfc9L+3NBfl53xdX7wgaY13ZmMYZlAFIxtcqpQaAjynsYEiswB/uujbLddTNrK8K0
+//MLN59eUO7snUR5yZh9749jIEE/jUB4WXa5cf/n63FFUgzsJGSHrb64pXnt0V2n1cP3ZbIxGpy
Pk/GYlQKJfp3ZGWRTKbGxl0VYJj0V9ekATTKfEgaY16a+jKun7IiD0v1fZ6Tu77A9aONux34dxcU
K0u+EANz/IVbKqywmiXe71j5OLkPcXKy7F+lOjrOM7E+si0ZorW8HShSZGrAbFC8dC+9kiblhEQO
XunW8ZOFLlbxU4GSnmcHOuyvr3A1hLhA/aC4TAFwWhyAkvYxUxZMqRYDyI1ZH0WUblHDbhmxLteT
GqyA78MINNg/D8LAuMSWidUtw11FLXvOL5c4FzIxb9QEN8lEul8qSk7VAKV06h358KbqLfDy2kPE
O7O2WJBt4Gk1oB4adKZGIm1gAENjgH74xmPyRfTeg+l8uf6d3pcN50sGGGN8JfBlobF4uYfokRE0
AWCyBABs0DIwq+QT4+Xnwpj8AZIoTmGGbVFVmDL8antTaHU07Hi1YxDnvv5b1vf6v5+yCDGiT6c8
V7h2PGfAWBeCy0Ordp3T7vKtRu7KRqP+i5GLmd7YxN+Xq24gU6zkHzrnEZIyzSFlYewcXUyxRfyN
DBvHfcva4rMmHW97LQucO0x0u/qTir6OEUrpGZ5MADIVx+v7uBKqGV4PWBjIa5A4LMJnU9WOtoYO
17fDDqi2dOSn037gWoXX7azcrQxZHB4QLh4S9rJlS8eaJLXsIWEAfrf6ozscHXJT0KOZN35t4fVc
bVTp1vbRRIXOmuVzMIe9WBgmASFiIBA1c/00qiAuxltrd+qA5G2b++trW/FFNvuHzYDdsLDESwcx
CIZkjAq3atPx2xF5hT92EG9xJKZmMvbkAll43eDKNQ6DDONJNliuAb+/NKijchQZwWWUDtahI9xv
UUgecM6um1nzjTMzS+nRurEqp53NCDyL0ua+agJRWZDa2Yj/azccg9YQ2DYMsNJBOO1yPcpzurbS
aJXqqgZRfETyzG8LS91OOX0mY5M882SyfwjltvupKLN9nLpd7NPYxaD29TWvXfToZKEPP0+jz/Rp
l78F0meWbLmJ35LeVRzjBgBoaDHn7mgD7YmBgIYqtrc1mrjqrmdm5+vrLI0GFboc+9hC/j6SZ2C4
wy52P5cxPxBPPymWgpN1i+N67Uier3Sx6waRJpsGmEzGt8R4G6x9rmfVghvHCCKv8ZOtgaitNS5C
m26ESkoXBsuJgMvxi9KfpIh8q0yDQb6Z8UZoew8MsvBCPdvT+Rid7amD2Ugb6J48qKxfI9QTe4jW
nSLvjnknRh+99lMn98rJMTMCNOrGE3k1JgDpC0YDaHjZS9KnDiiEMirhRq2BdmhzbJm97znE4CIf
DbYNn519cvFwQTXNRguZcYS65Q2VRaPoIWWdB7ZbGWBvScDzNEzgNpVU+p0pftAI0qVZPFg3lmG+
EGHa4cBaNwBFiYdLPJan679obfVAtNCZexCw1CUwwRsqlToFxc4LvmNOdUshz9rsOckOSurDdWPv
qF3Rr8cU+/+sLSt64E6N2iqB1J5ZPHaYFiOqVqDbf0bwCuKShoNMwwJwExXvKzO0AoaZzo9Veocg
TeQHg/np0xiS0Ew3fthKyonfNXcfUT7jIEG/9D9iNwQlNezCiG5UpqpHXA0bG70WooExxtw06gsY
k124uJeJuCbtHK2yhGXh1EO23IcW78mqtUr2yei1L9d3e80iMBLgLoQ0G0oyi6jRK/QpeAEmXDCB
pI9d1KBOZujsXvVmEoqobTYSvTV7mHWCnBbqGzNp8OUmYpLa60aFy7UqwN9jRuRN5/omMa3HPN5C
Y6wG//PtnH/MWcSgXZtZSKuRU3tpUKpvfffJ1bvBRKf4y2jdyxj5/Ov1/Vx1EsQHOALOCvUWX1Aa
JMrSGl8wHzxfyOZuEFuk02tbiLEDvONmVAHoMy9XZQoz06CxyoOhuTPyWyiVE+vgbaF/V888vtFM
NwJ0xhLvyEu7hrT1fOaj4imzyY2K1cvEkx3IOR4wwLORUK7uGwZFoG5tYyBuiQ8ygPNsJUj3A7tT
zW3jlt6dq/nn6x9n3vxlYMXp+p+RhT9UKWoBcQ8jDgaSvUz5JM1CZX27bmXd7YBnnDGAmOpZXhaQ
fzaLNHPxwqfyGdPdwJ9Xp2SIj0RAMyejR4xk3Q7OL+b9U7qDqudMmwHns98BakDI6YnEQ/7f2WGb
vJoEM1m1te9jEYydPEjnbSjHAzhRN4Lj2taijgLmOWAQIZW1CI4omzgERMQotjUkFN1J4yaKf21s
7ByMlt/v3MjsROfnedSNMcQw0hMP4J0qDcaI7HIHS00Hv+zHg0aFtJjH7piX+Dr5+f/8AYvTXaLv
RnKJHxARuafFgenXSDzQ6dA20a6rny3jI7d/o1F53e7a4Thf98Jvm7q1ubQRpJ203BP7wN0xvG5h
LZezwSqEkAXGcryyLne2jszIbpoJxw/YWNvcmf2nlBwoOXZZGuSQWLtubv7Byw+JQhRGjWeqbNSJ
Ls05WiDAxQhhpgkUAqBfLWRs07eSbAEd13bu3NAiR20qp4gAh8gDWhUvnS4+2oXeWMua56P7ObNc
IS/AUPPlWhIqcpv3yNbi9itHv0E9Ff9SRDg3Ma/yzO8do82V/JPaD59wezFINuL9GnRR0KonZW7E
r9WPc7aghZN7mWeoRODjTNmNWfcBYZU/8NQftxKqLUMLtx5JanV9hp1LxY3JP/X5fd1gznIjp1r7
PmgjoEcGdZJZXety88ZUc+0KjjOb89LvyWtVqeMQFc/XXXrN01yArwGbBD8XqGEvzYjYcDRlCA08
S+mtIUxgv1sz/XTdylrNDlMRQCoA6225ALJfmjHalBXdgHpS0pG3TtkHi9jQWjGAWobQxxjfDc13
e+Chwmiy10W7CEeKV1GQd3zD71ef+RyyiDNtDGhMltAJu3IH1NclQr5uoeKY9KOfjej90hLSE2Uw
EA/4OwVFycSHZEtQ6i0pwTXIExryJq4bZJLY9MVmxDPpVspRaJBYaQ3JiwGi2ZiQ9jvIG+fkRO3M
8qFCfhNBckVYZuDwLVzzHBiXkex8ExZH0/VULlkx1/eQShTdPmO3Rb8H0MOPpLHryhLvw+C6D6wd
m3OTi1U7YCmIqghYBK8e90n7vUkO5WCHuv1+3c7a9sLX/vvAi/PpFN6UMCjBwbeACS/Gwq8GFrqs
vonaKPVB6x6y9ruts8MwFLvUSqCfvTVPt+lli+NLs97i4PBBNU4KP7fQrpA+5b+080O536f4vh27
IKOHpvuHgiOneOsDaDoDCRa7zO0pzgBOQFg302PEPN8rxZ2VvrQ8TN3vaR9e3+y1dPvc3GKvVYlM
jaAhCSIw/aWY1K6nLqQqUU2d646m9/u6uVUfwtjyjPKmSO6Xl1abpB5vKtRvOx5OKiyrB21AEXtL
pXl1WXjI2vOYwUyrcRmu4kSXHU1gR8mX+VD06jCa4M1R93yrbLJq6g+LBtquoElcBOCqlrFbpwrh
yDADIzraJJTlfhLfEnsDYrCWLM3tO1D0ANrNlhiGZOJjC25lZC/trnWg+fzcZ4+GOwTMvGvajdM+
+9kywJwbWzyYTcxGRTGDsaJvikMP/gifcNqeMADXbvjglqlFEgiSPUWlCVP28MCmHzl5QiVgw8aa
44GnFVmmZUKJeFnbMmeihzKFQ1Sd8rOuDNB29iuLYP5kw9Lqas4sLVI/COF42ithKWqhRmZDDVI8
9P3r9XO0Fv7Pl7Pw71T1YOsrYMShCeTvPjQq8U3nYJof5aT8ZnzEVPp1i6sbeFZAWcRDXDZRV0wo
oIzxAy33lXFK8o9WuuF1Ky6OmxXCqCDkRBlr6eJjBZBONd+sjP622K7HpKdz6kGlarAf/Sa6buXo
zu1HIL1REDJAvHEZJaxmLBs9Z+nS6SFITvagy/hI3fEI9PetjNwtYhj6/kzN+QLYuOeOK5Cfl/a0
WY+dbWMPAerbDS7foWx9/SutON8MsUMNF49wvMQXX6lomnyqbfTHYvJWRQ8S46hpvlGT3rKxiAw0
TwwmFWzMo6gFBzUruTP5uL++khV/u1jJ4tsMSebYUQVPqNPSB01drk6J/WJCPv3/YwekV4tvEvWo
Q2msBmB5vzQeAYjo0gpUXhue7ax9fLzTUV3HX967GS0LXUaFeWFsWw0wnN/VU4VRU0wphWBDSEAD
y8u43MlOeaBANOgpBi3gaQSMAfLQdnGkQKwDvOYypHzciiGvRpqDjuN0D2vdL0xfgE6nBiHHE289
IXdZnaJIl4w6Yr6cMgB/W5w6duzQyQB2rGzsXZZXlu8QPX4RgzZe06iJ7rykmt7GKGfiuRhAfuPT
NNUfBoNFBw56nZ8iyfQTyy0omREMSx+qqioGgPaiIQ30WHfiUIuW9XdenRG1t5vMjA91x/hnDzJh
X0itbDsoyjJ+rSZuJj6JBNhTeGv1R/QEi/2QYvx/IyCvxRQg2YDMxEMZ8LzFBa0r3AjSREVRFG3Y
OocamVxFj6O6q+hO8g/X/WntdJxbW4T/KO2SKbVgjYEvrKswlATmKY5aw3Uza8fj3MwilDSZhudM
MGPaP035nIkPffdDbfX21rJg6CAzlPaQroE2cl7tWQWgFk7s2ZiHDhr1owIlkzzY9DGL08Cubkl6
AIbIU0+uu/Gm3TQ7r/7M7NDGmLtnKJj29s8eItml/JA3Gbjado4Dthn62JAdlD/IFqj7zyDXIusB
nSP6IB6iM9xlsV4OWjQCHJ0MQFT1g5Zvuh/3QEZFPVi8mhs3mnYcuXGUOacRoxWZ84zH4UnH5c1k
s8P1L7xyOV38lMUetDXP0ZLBT6GD6fp26YTEqYBbbqOgKzPQ1W2xwq3kFFg4LqcZ8WuwJfWwcEWR
UAkey7x0X8q83HFeZYEjQUNFyt8ovx+bqXmpKP95faHvRXpmYLsNXAfGJIEeWXIOsshhzeh1kNGe
PjmVsY9N+dkbCoC88xevAfIYgPcc5A9mU0NycnxK0P1sneSltV5ol94L8+PIqoDYW6M0778AUkXM
/NkewNagCV9cdI4DQsyBGaBxM6sDyL9AGI6RN3efxNIn+bhxoletWThteK7MaqaLMIW2XBpnNUbp
27EMp4JBrwN4pKkMrQgIzq2T/adKcunpSIU50OMOOnAAmyzuVy1BUcMTaJfv0xd5X/kPwfH2+Tb8
7YXHYeOKXUP+n3vWkm3aAdXPQCAkFvSlPgkMfZsRlwyzqbS9N9weGsFVkaW3qW5YeZPFRNwaLE+g
JFM18W8x2QYJ2sw10VyQ/ZNhTekxldwsfUqy3IIcqWhf48wZP/cRgAh+SmN1Ew+9czMZRv5kpEi2
iqjceIytxShk4Gh4AaTnQCtwESrSSDdt3I9Ar5G+DwQmFgzeOAj79BXic9murrOPqIA9OTnmezPb
N8fu9/WD8+4OmMXyAJ7HH1xuSJsvo6TQkZYsZsSPUZgV0d4boLE5hoqertt5l7n8sUMREJFKAJA4
e+5ZNEbPvImtBHbq6mNugzi4ertuYP6hF764MLA4aG7WTlqWs4HxBX5hms+b4pxba1i4e+tMdpq1
MMHjaO90wgdp64abb5hY4pxKM0XwnLepiV2fRp8Nb+M7rG8TsBngBQM9GV3cCGK03B4SmVhD2vhs
2Nf1B8v9+/QF2DOgdWesIjBhi7wC2HVN7MSQeEDIL7YdH7yGfXbNLYzrO9eFGhL4bFDARbUOPflF
sNNDOrqOQkSYBlBDok+I0cguPkjAsa671srlMhfHMRME/B4oQpdjE405oMvMJxko63VEgYZ+7cuw
NkOpb3rjE+32ovPj+Gir0c8x/WTYj3kCosijYQcW/t31X/PuCyLLB/UsUGoOzhFulcuTZOSpJohJ
SOEhilTGx24Ci9/WRbISbvHlkHgAzAO9YTSCL62Q3MO7L9b5rI/4CMXGjx9n0UIoX71MPnQ7j3+v
/AWKAQezzBhFQkhcxqEu7pk9AgEVRAB+Ab4xOm+W9XncmmZ+d76QJpybWbg/XlW2akqYkeC3GejD
5G2Rda1cwbCAcoA7s8y8Y+lx8ikxpQMLpd3tJgP0uyHw+Idc78SWUPPaYsB9j6cHdDPm43z5jVxX
C7gCcp7MS9untkiA2Gil3PC3lUtqHpN00WKF+sJMZ3NpBggbm9aGkkFUeBEKRa0VJEw/oqniizLe
VRq68NP3sZf7vAEw0nm57u8rkIRL+4tvlkbE6d22lmgYgkVZ9b6aCKj+zPhBi991k+wnQjGoiWf+
uFVqXvuYaPUilUU+hft5scMliKpsXTTIKtGgSfp7C3IheLiI8VZnW73Y9+EMy/zP1hI6loBhlsbg
UA9s3QJIDw3w8RZqDXyriLC6Joy9oq+ICRJrWT7PYhctGHem2kVt0QQ3Hsv33fSQt28FOWx8ujkE
X1zKOG44C/+ztYgiY0+bLmOwhZoS3su/DBPv5aMryoCy7xp9mITuS6ARx4/XDa+sERWSmcFqHv3B
D7h0WbC1JOAXA/3mIH9HBfGtAkkV5ojTG+alu3+wheof3APk0fhzaYsMtSzSDio5ntWgtX2wrINR
OUHcdH7799gDzDsA2w0roNgHjurSVtVOyoomsE96zcE173XmoU5r+rrb2L+VVu2locWZq+ypdvMR
hjp5m8X3ujqM9k+L70bU8lnn98UtWoOG9bksT7zZddnz9T2dz9XCb0AsjrY3bl0Dg+3z9z3LFgsH
AlV4KILd3xkAjAQDQgKpoxk6wF6KpgKr9M9sa+Ru5fxd2FzcqzaiqSVnxk1N872X7k0pjsy+cdqt
5vPW4hZBpVKtk1YjhrNsO/W5CyQhm/wu+2E6ImxpHyTGPuGv1zd0/vFXNnQpL4BcYuKgrASFJEMp
/KZtQk3fdENRgAvGtD79vbXzR+/i802j0WNQEc9QXoKwCqP8WX1HUIDP1LhXHYisqi1CY0h3vlvh
/BbFSwplUQgA2IvPp7M21mZnxgGpCnM49Hklvuqo6ca9W9aM74cpb3q/qIhHDlOWe7c1iZoyzOrY
/GxCzxuI4IqeckOw5EEPEf9dlKb1vauJuCGJG52mfALvtwQvMo8GILibMq9ftNbjgRWqejIId2/d
yaJfi0HVh9KrKBTc2kqIoHQm4y0Z2+TNNVNQ6wwVcb+ggl+IkNPCMnxrHFUfghy9nnyV8N4+uAOh
L0OWdt5j5hVlGrY6bQtfs3EUYWT3VX/yIumae5ml/Ct4wkgRliiA1rsuh1zh3hXS+1WVArMtbeRE
5U4IQm0QsxvmeKgzI2XB1KB0DuKSBu3voleV2kdKjs6JMNrzD5YXN4kvEnMcT1RIxoKkb2R2YwAl
gu3rIgUosz0e0ph67aNI8qg9ubmKjq3nTjDhjfI1xhz+46CzigZJ2TBnX3CwAWuLTyKsOEHLXVYT
OB4cLoC611GeBbnMR3aQNhU7YdWQlSqGiN2lpWJlgHoH6taAlyPVd3CxgF8np9NP0BU6aK5XLmZw
qx5kTk/xIMz2NKVGC0qjgnm1n5ApfymhT/hoWdWY7EYMbtxbExEjJBzy0dyDr4f0vpvQ4rW3nQT0
QF41OFB+1OYe0DL7O2poLn/OvQHQlDYGO37gNE27oxp4tH2aQ2HJb7O4emSaFt1HDSa1LpBeVaid
x6TXnNqqNb4bZjcdDBEXie9MaYQidp2y4bZOa/4a04iBcVdEw8HQzYQWMAaXPqHbk6gglWX73A+V
XUN6FXhxr2XQXWUWKX4MlTP87GNXfS2nwbinKHkclROx245kEpMNUc9YOHg9l35suPrk5RX5mHmN
/OCNverAC5iw0JaxuqVdlEZ+kjPrpcplvRfKmvSunaBQ6DdDlH0uzVo91SXkHXzhDc2Rpz2GuBsM
dIP/VvfiG1i8xh+lIg2HvEijDwCQGCAsY5i1CtPRczETlzIF5TOJkWZOpuKb1Gl2dFNif1Zm5zlh
zkX5C/XihgZgJHB7sCVKDbaFgX2LQJUPHTVTlM9J7VSHmjuW2pkxY4/KK6zJR+9Cp36feKjpdEbE
ol0h8wF1Tluk3zgxrQ49BLgmvBsRPXO7YtgPTjyDfsykuM9lK2Ztjv/j7Lt2JMeZZp9IgCSKMreU
VN60n565Eca1vPd6+hPq72CniqW/iBlgsRe7QGeRSiaTmZERSd+wSfbRMdTxTDhKQzzKqwxH9oc+
KrHP4rRTRDIzN8EZpQsQXxK8svCKxavu+rbzerXv2laRAD2ypdpWAqjM6KodyUczekS59H5wvnk1
zNagHQiwK6LkTf4XhDSrEw/WJOs7pA3sXhNUYj4z1avLhrPAZX1eoIG9MEJfHKx0P8NNsl1Nm99k
Le2Kt9D+0THwQTDZQZFyFQjG326u1s8i0J9q1nxJXOQNHcJMWCYon2QYdUGPtGtOdf4WjRHQXQNL
603Riyo2IpPcx0vSHmVCFQUVf/yWAG0jZyzHgUgw3/G9M6ltibhr5hyP393Lih23u2o7NV2Gfikb
hpOprghUHpRQlLjPv/rGCLQlUWUE+/NNotnrgS7pHYzor+r6vXPit2Tb92tlHW+zdb0pN/d98pYc
b/5wF/a4fLPMoKuiQlOGdSvlWXnv3lX7Kba92lEfDv1BPRiOvDYcgdGblIEzyqUpWjPFAYCxqIX5
seOXoPGqnMnad60daQbTjXMgVaxsQxbXjixS7Fk6hjOxIkDEYCACu/e1qyp+rMdGhRUb3rGcad0F
HfabdPZzcX/+PpcP+V3XRW2Kvy+NYIsgnTuaTJ6OiYgyQrSO+XxcHLlSJz4dZ3fMoeWSKhtPFqGI
/g/n+G8pPEl4pbUS+DVhAkUvw3e+hY/Todv8xDRo8JHtE6av0lXxWgo2UGiWe9iFnhVOQw+zIAka
nx7TD9lGyoL0fN9//TI66fbVgjKcqNqyGE9wGOYhVFwJ/HMSLOWSjH67xCaLlTv6U12Pa/NYfjTO
ywOYCMZzgLPgOxWLXuW9LnjL3tZaZq+5sM4F0NKqgaPycCRGyqbAzd8a1lRs8FxprX4JRFFm9vGb
KGPRz4IcUG88TjFPQwU5ItYaHcqP8k210Tfc61tlPTzl78OuYsDe7WOZiXx2cZnzvIcx01jgFHLv
aFCrDFM/YJkDJFh1ilF65kcnCIuScVtQJ/JOpQgjcqschq01gOrVALBGG4SvSdSx17WFhMWmqdu6
spu1rFxne/oEnqzDuDJX1mO/QUbtivBQS5Hg0jAXW/W6bMoOiTuLQUwgs1F50YC3Lqkghi8Fgksz
XEDDt0TyqcKMrH41IMiud7/vx+vFvOLSAhfSJMPzVA84dYaydMnUXbHSHhrG/EPtOzoz2Wu9ydaP
4Np/EJ2LhS3EvBrQNRpa2sDic2tToSlHpwqjwmX9qqCpXTqjth2st/sLXLjZYQWXwQwnA4saF3BI
NA+RVRPinOZmaEIGVQyIj4heeuE7oYIETRiM4CkAoHMBW/Yqg7TZgENnvVrGoxwIRoC1+WdenWqU
oyl60JAKALXvDaNvp5S0RuIe2HvQzNn+xjoTZq4jB1JZrFmF+9ht9ukjZMDdwcZA+9tDv6YnHVlh
xtKH+oxYs/dc7XSa1qA83qrMd14T+y93mvuJ8x5dXFqBGTYSBhEgWyyd4n4f6y7x/vY4wAS+IVr+
kI+SLV60rvMxmVj1WYCXDCYdnzQi+Ps3sXP++yjJQ0kaxMmA6l0vQepkP0z7PLAb8qFUz32z6wM8
VJwgFBi68X3OELdXvuXhXPhQrFah7dt7u9D4piWuLOIG/5ye5d3mMxeaOciBseXOWDKhRkzyFgty
9LeBGW5xiF1y+lY4AJ/Z/ro5hLvOTrcBi070MXmytqmDDGAtveSuCLVxc0YwagN9LCC/Z5nHG3Y8
CLrLaZX1oMBSP5rQaTsRinNhU68McKEsbSAdNGKs0qbGefJWmHovgGIXAbwWfAQtWPgeRY8IQA3u
qMceXtq0ma2Ux8SrWaZCyiG3zQTtNeevT9SlKZ2DQCqDlRNlgKlhetDydVvvOlOQkC2tBi9Xgqrw
zNvCX9pJHmh92xB8FO2nBnHpbO/VGIMFpicWuPzS57+0NH+9i/CQqTqKSjos5RQAogxoEBEz4u18
Cjzs0gTn7RYI8OS80LBfK0NlYc1UF1Uxt/bXo8okxM3p1/0PdEtBwVnkXM63gANNBlispFX4JllM
s0s72/uHEqmW9pOatmiA4raLwJnk/K+RJlwRGky2u0yCBCkM/rbswZbfw9SmI1PACuiM6/sLvblF
NZD7gAMHrSeERXR/rj9e0/ddrNU0sFNUU+JXTXejSoDb+eyscrEKNjAxCX7vmeuUs0EkHfqAAyjy
ULY9QbSEmTvjnD4NDNXdVfShOz7L7YbFh+z0QdyenQANZuYpZd975v+4v97PJuS9H8N5q1mlNW1y
I7BHG2VJKB042sgaZzpodvCjcb1VxsA6lDuerTI9Z57gvl8IZVd7wXkygMSe2XjYi4T8NjWG0hkr
o6e8FsHSbyEJnx/2z6ZzDhzFuVrWEwyNLmEpq0/VCszqL7mdPjUbZTOtXztbWyWMuJrTnKy1tWs3
6JT9LQPk/CtArgQ5Wly7yOiv3cs0eys3Cgt9BsmJiB0h9TTPk4hqYiECAToAkgm0MlSC2eZrK21I
1FCf2tCmDbBhL2H6KnCahWB6ZWD+ARchrvKByAobGGh+1ghyFku24R6Cydvgx3SSz3Tt22ngutZW
RBPyCRfg3fVyaTdnJyzVsoPl2s0T1r1rH+16OtcswIjjUfpWHuoQ97oogxdtKHdIOrXNglSB1SJe
1elDU3zc39DbUwAMH3Ce8A7APm7SvTDoLVJXPpD5kdpsLK85zU2RVecVEFmQGnN139y8SdebiIrx
DDKGA4JF4zMHv/h8XRpVlllidsfLHiYgTMrHVlTYXIgrsAHdD2Ty4OjE+/zaRYymlIruk2fy23DG
AEW57lZI4buNvzYsGx1E14XWMIvs1BG185Zt4y0EUKmG0X7+kWLq1aCEJiq48SZq2fCcrUDJYPdu
jUl1W7JLx/o96fZ09FfDxOp9K3gfLDgp1v7HPl9ykqOwINoA+63tPYKkp8JtaToYBF737nay+8BR
7Of7n/S2QIB6/KVN7vkXDijYQT0JOW3Ooi2qjjvjXcrZj9gG/SsW7wTu4HpfiqOoQLCQjKANgIAG
figN5Hp8LbJQ87YwRx9E8uEXw7NlqBt0m8FfU2hz5NJDB3aismGZLqMSKritbx/1WDVua8huI+PB
hc15mQym2UiaQEkcHYgTbVO3dy0XFxgK6oysow//xTiCrWpkhjP8bO1WJOi5cJdf/wAuMoSWDnoK
Az8gZSBV20wYgjuYH83h/Ze5GncQeNoPewySuRi3gUDJPn7RAA+25d2pmezSY8DqCEqAi6HkYke4
CxVvvmGyInB3lqOrQznaqFYhMnZfEjj57RUAyDw4XhC2kEyjd359vutkar229WKQrp2VoMZ4xqov
Hlq1XhX99/u+fVPUxEdGnIIULl7EBBp216bikgJQrcGUmbfWYwyN38c+qffTGFebvKtDWx37HwQS
4vsYPcT7tm8jP2IIyEJBKQlVKNDmXtvufTJIlYntBLe27RmZW4tIJ+bEgw/GUAaDEYqpQ4whXFvw
o1JPMn3mIqWta0hIwYxmHxfhl8YY7Q5oLgMd339YFNp3wG8hAcXSrk1GpA0D0DyCSqF8iMyCNaLJ
kcVzia/2nwXuWCTJVMQQMkc0Ioi7GEHF7jVO/x0yig4UW0HttYrYW/yCmrRv/5KB6RAscclnAOJC
EjTfADdKwpoJHQiM76CJFyKbndNp7ew/9ExYhV50kAtD3EpLLUoSNYQh+pwcADGYGFgYin24Te0v
6k91ZYIMS3D0Fu+Xy8VxZy9Os4nWOmxijOxF3sm29rXFfv42z6FdsZ6lP0TczUvbiVIGWC2BrwXa
n/OYzlBTCAFiSJ+WFAN5bhY4g/WAYSQ5AnSkR0/fue+itw9OE+hvfD3c3ii0U776gA4wmCRT6Nhl
42rQzv2cZqLmPXWQ+2Zye7TAAmN+mFXFcCc5Ci0FDjSv6OpYzvZRh5yFmMxZ+fT6jHhSRqR+rnek
6q7HJFb5GPi/BGtU79og/OTnaFCP6hVs1Jb2qII8Nm01e5B/RjQ+WJG6IWH2rfHHr1ELEGKrbItY
1B27CT5Xq4Su5fUqgaiGZK6JX5DPrBoDxIDrUxE0e70ZHApoxhiKAI+LHxa5J8arQU2q4n1ybbJM
SNxOigZxq8Kf9LVE++q9nXwUmOSxb54C2hWPpSzRdKXSmQbCo4bvHxRfizdGkXdk1SaavAOJQy+a
m7+5OrEZGvYARXo8zwFgv/5lEPfQauhRQMMwlfeK/FMuy009YFgoopL7D58elTVwjID0DWg3zha4
a1C+MWK4l3ny+lfogTM5AIlwbKf5Wcpf9Xbf0l3avQa64MW99MkvLXMP4S5TqzCooLEuj0ejPCrZ
FqIhNiUnI3hVpo1gnTflfOwpNTRgv9F7wRQb52C4uP10lPPcLiztoOXq09i9WF3h+j4m+CP0B0l/
lOX4YErmrla8r/fNL62Voukys1WAlv0zdb146IRtQ9sSeC3IA1pvIw1A0UqAzjTtoJLfIey4b3xN
FLgWVwzJQ2QrAD+gC3vtRdIwksDzseIhpi+DKu+kUXEGpYHwh+4fdAUU57G1k0GBT71fKQpM95d8
WzbDjuvYa2DH/gcQuLZPvEAxugbCi3l9mO/2emsCbVuaeGv1G9NyTdQ2INtHnBQkcnQV56JPPhdr
+cg5Y5Hm5gKhGDW5/gGVFXp1K0NEs4+2SgocMwTHNOkjCFFAkjbJCEjgEQN395e99KU/KWp1MHrO
l/61UXB4+mUwBzK0UKNDDMA/GwCgPFqp9YxKyMmIvO9dbDUCrpylkIH6OOxhMhk1f26tCqkytC0b
INJLwrQ2Y4YOVc2hZ7LiC0pH8wq4bQWnrQH49icxD/+g9gqMURi5nNsd/WnV7RqJstPkNehDqq2Y
lv62yY1LbwZPowEFoxiTut7QNkF2H1tQ/cYV+zyghA06aQi6xa5iluu+fugs2e5ab+UrkeDmXdjT
K8vcp5RyPSr7WW+89h56YCWbrEL66K+IIUwyFi5gmAJ4DnQYAE3wTQFpnIB0SxEfmonstBDMTkV+
CCTfIUXlxikEMYpglZtPqBvup15f17Jo4GdxsdDSwRODYB6N59DLJtSzggyLnaRvDT3WUs2K5qmO
RAncwvlAkgrsgAr8Hua/uASuNVOvxplEOqW0u8rEGDumWfVS+SllzUZKh23iDev7R/K2JDG7kIkL
FQAlFLd4ZKJWGEYGbHFux+GW5puQ7hR/XSUbyMNn5iaYnNT4QqHmY63U6FXKUHYGmb5xbkUSZotr
x/A02IvRUca4H+fKxBoCAEZzO4KqNGQ/yItBj2bl2XGwtxK6ur/sxS/6xxrlelndMJZhVCL+Z3kH
0uwvZY1cedDAICYIeUsBQcWQCjZWQxbBN/y9BM/etp2gaALQVCGFIFttnzKl2Ackfhqs6vH+um7r
PPicCD7oiYCxBpAzLtbV8iCHmLoAltoama8UrKhXMQqHWnHMUhu83F745GVvoRmiBvRy37i2EPwu
bc8H+eIij7tekasU6i1K5oPFPjooQSNw14WEX4UqOMZXIVWqgfrn2kRXF0VgemaOQX/TNaPWpvKI
LDDc3l/J0v0MeiFQfc/sDnMn4NoObTXgz4GMtuvKytfQNdMwCZz6j6npW05Hh2QdtPkRAGYYJ75T
j1rEAh/qpqlPX0GO3mAEIx0FWcuCL+HDYgoQ/8LH5Y9qUtRaOmLmyc7jutVtJNvewQziKXMsFcB8
ZlQk3lPJi0Rdvnm13K0GMlSkaNCLwhwiXyrVQ2CpcwWjQpXvqtWp10tHRW3WwJhOYn5Pa6fpRB9g
IehfmeQ+dNhmVt/N00mGiVH14tWqZFseUhez/A8GqVgezHwphGIcV4Vkn2VBtFIVdKM/EwNu3ThH
+AdIPdR++Ad1OiJJi1ocpoqErEsU1gMeXtJfHWn2GoafvRgXnvbdCnVW0GqttRWG0rNNmD5Upr6J
aYPxChR69XDvQeQ5AFx6KIQMhEunDhU34Hghh46nOJfKdnUb+aOFU5ehhtpHuzZ+h+qzQRyv9l8j
rdhq4btSE6bq/Qtkj1ZRVLFKVgVxbulg4jiinA/C3FucHw4AqOAmJD4hkRo71JRhA2pADEDVleBp
tGwJ7SVg+kCPxKMnFaMuk3Z+mkaaujGh41B30A9ORNWxpRvCgLgdZkKhloaZ8OsIMMhEimiVFrYZ
gAGu3oTxrzDPV5pw9nbB02fcBhDCqMzfMplnY0ijJioLMMAD/OYGmKpfUblqkLhJ3WtnjsYXDD0p
mzQwikNt1Chd6xAj1rKis0vF8gU3yNJZB/kdioKzTs/NBZI3haJPcZfZevBFTx5M70MdtpB4mJKH
IH0WIv4Wthm1vz/muDsjakJVDmdzgXc0waiWu1P1pgmLcQvPHeRUM1YNVSpkF1xmlUOClVCvLRDP
MUBy8PJfrfShNq6hvVN1XWbrRBSsb6urc0HqwuS88ovbMIzavDNimBxtxam+QJfj6Qc43fGKZu0+
YBl72AW/pYfWNpxUELgWNvXK9HyRXJgeg6Kqragr7Cj7WoIUR01YNZ57ImqsLFxIV3bmnO7Cjpd6
cl63sCOpyUoqJUypDzYUdLZtXjAiBYL7bylFvNxR7kj2JAiHsMeOJs37VA1sKp778EmWnNwDp6+1
EuQAdOlk4t1IoLqOkXgMHF4vb4pQTs0IkkQonxoY9qqGoVrXZY1xWMQgfVc1aklcH9XY1Zg21ZsM
PaEHiVoj2TVGipp2XyiYTYzJDPIcjdFfadM4PqpjLhsYASckeUA4L9dFn2nGJvTi4XusDLkO3IxP
3GDyca/4GFzY16WFQTdMy2kYVtA7TOQPVKp2iZxLbjjHAZKpnmRDhEr5ZTVyvVHrPh4dObWk0OmC
KDPsevDME5UglMKgTlo8EF+TX0pVSd6pnII4SVJMIBysWvZRqA4VD9DUvIm2bdoTPLzAoeAoRlDh
N5jtqTM8QlkCLYnvGF4D2ZSqV8+kJH3hjG3ZYwaskb9BwArBU5NDPUczwQ/0FQ1KdeeD3z9lTdGj
8ZrWmM5a16kEaBwC2cQ0JdGcuJ7kjVWqGONpkladwNA8WCjvDVmJWI9m4q6PA6u1Sz8yf+UKSMfG
1rA+Yr9QtimxwjXKXKNjJV6g79AQzUECPHbYtxybzPwak0JOabStLceN7tmtrKW/y2JsjzroODGZ
FUdeuwq9NmhZVUX0I0Wj/7sSNqNpx35d/WxrJXvOw3zyGC1HNEpMyfpIKLb3ycgN/1QpgxzZ/ghF
TbBPAKHTTGDLreJoi9sTl3Rvmesu89TBRndnmzZttJvAT7xtx1Ldys1gfi+Hog8xzx6AH7aq4WFS
NZBsh/lekh4zmpsuJChDzAckbbYneecdMVcjVZsxUzA6EUMD4Ji28F025mr+rlajB9ofsFpqdjVO
JaY6DWrlj8UQBXu9GgkwYsVUTiBQLsuYGRiwou4Qg/4mCqAdJNFJedaqIUTLpIRUHFNJrioPBe2y
wm17pfWPUlORw9CrtUtaYv3orLFco1GYUdABqHoqSDQWXzgWSoGziDic6PNBexF0qqqB96QF7n9Z
tz11HZRHtf8ahycSsyzakPyjmqDmfdBNEX3Dkmk8y1GknNWBAWvj4mreNVZZQ7MFs+r0UHfdifq/
YjVlNC7WKsyNfbfK1X5fpuAUT3IIpeWCoLQQAoFYVQDtRo8Y1XkuBGYYHAGPMHhpW0lhqr2mh7bX
cCplG+ROAlsL0R0TqOimGlQFaQpfI1WkhNZKI6FG2jJdPxWpbof1ZvRePCKSmFtaFqpzAKyr6FPf
8I8UY4+wWfoFxsE01GNLLd8p8tAmLJxKCkJtOWydyVdizEe3ei8iHlu4LlHdV2YMCoqEN2VJlJ+7
KpowrZ+E43uYQM5Yqo6NJIP3QMQJLzLF3Zigp1OBLISpcig3ZgmyPnzLZoht/69ZoFFgRWMVPXEI
YuHlxmU8ZBityhwhlxF1meul4ARUpfxZGno3MlIXpIHuMOSC1HzhKXJlc179xdE0/EgPugg2EzAA
ZBXBK+T5/qW8kPxfpos8aMgrrFD7ZI0oMBEOPnIMfVbMMwXjrQvueGmFf+9mQdR2U9+CJ6K1cH9L
byHmasJMh9ZEsjJ8bd35Ih6VhYVhYAP0gTjXGsAM3OdqyFiH4CTAjUkju5Zb5DTeNgmVv88MMRkC
2SSgClCS4mupDdoqZhEUyAxBDl7RDYb7kby9GKKy19LTGcCCWTxFm9NgPlCN+lCQwg8LO8N5fS+H
GBBofZxA0tJ0iQTFDt3HrwiieASxV495NDYi3/mGAaquBMOWD1ytrxj7oO6sTeDrgWshMdqrVU9c
cLR2KMDWkCx14qbPH4ZENzEsVHVBLLhsFh364nXCZYAhRYmbzI5QGSin9RGqPHFABN9kIc5eedv8
Iy5ODXSBRqW3YEQDW486bJT2V6U90vCnTt37p2cx+mDgEEUcFLVAe39tqY3axlByPLY6VKpAnuCQ
cAP2ast7u29n8fxc2OFWFNVWiw4JVkTm8wLeExNCgb0SrUDK8ZV62q6IYwFee6kVAr9GgQqkOXPA
42xaXZhRua0KGzQRDEQhLEgyN5m+BdB8UIJv4CtVEyfVFOf+UpfO7aVZ7tzGdZaqYHco7Jb2bpG+
kHFcJ63AyPzbuToU1NSgCwb8HES7+NdrkwA31ckoEXTojvokOMd+K9g/kQkudCt5hTTAh4k0hfbv
6AWPahMKroeFvUJgm4VuQHkz9z2v3a8qZaNL6gYlFbl4ymrpu+8lq9Qr/qGCcWmGKym0YVLpjQkz
wM4WyTkHN1UQHiPgny2XdF9SfX3fBZbOr4xpuE+eQnCkci6QluhZpRS10GYMnDxvztFkuM2g7dTG
c4x0XP2DORN/00AlFm0xzlw06aXeKnh0e+jxKVPi0lJ31KJClz44FtL2vrWlowyEzX/WOL8oOyjE
RiOsVdJ56jHDov6q42NDIYoLuKjo2lgqPoEkAHI9OMGY/+E8RItDdQr6Cdb035oBYpX10H8k0YvV
e07Z/ho0EYBo6dsBWwchIEBjUT3lDZIB3Vo/Lu0wHFyaewUGT7UBVE2RPQaA9rV6++P+hi4dAgBr
rJkHcX7EcJ8vDYZ8ni5A5z+HcMqgn32frlU8adl9O0srw5sOfHMI9LegW3McjRBnDXRQtdtN+9qr
mDW4QYUXnWjSbdnUf+0BPikjHurnU4Kk1qjec1lmefg66gErvM0o6hLO7nYVCWc2uwsYM5c/Fw0w
GiEBjFk1hu2guOC8htLu0yRCGd0CoDhD3EMLZUnFyyYYKg7kV7Wa3tOdtiXHCuM3rrYCTVm7uf+9
buuF1xb5pDNqaqAU4Yu2PNrat3wzONF5PPpP3QakC8fBxuyEnT2COOxVAVJ6V6zv279tBHP2uaOQ
RYqHYg3sB1vpbD37oAMp3yIH9cqX0XenjYHntV2+qCdML983fXMkOMtcwFaSph8aBcnbZILpIf4S
ZMWqESXYN6GFM8LlPpUX9tFMcmRPCkS3AFmD3vhTbQ0sb+Q3X2lYWvWs7i1BBnlLMcHZnS/ei+xu
wLpib/ZYed0d5GgDygc7/D1aDE8k9dw7w07dgxjAIS//sKnzYCjiGlRE+LZQ0ddgS9KwqV4C0eto
XeVv3l/z6c1rA8UwwJ94YN4Ko5R+J3WzjdLSu01Prd+Qfj030lhsAPoV3HuLXvLHGH8+OovEmNiE
sYD8ntKtBNpHTXQGbtoE1wviu+dGQMEmQWBDkw6e5nT6ITI6sEyRVaUC+eZOxU9Ver//oRZD2sW6
OO8PoskaFQ82rVDNUNSLjrQbNTA5oLgLRU+RkpdoG7lzkMpehjsvgj+Sx8B7KDvIBAjwViITnMsH
VhRMhh/iS5k/TI2BXpUZviBcLp8rgABkcDXPoijzj7g4V1AzpFpPsQ5qHSXFnspjrrEGg0Rk4yVb
Gr4Ykm/7MiP+qqRnLYEsGlMbQUb72Wy8uY8ufgWXHlkZKaB/jV8xVFsZPdZgwDvUNeLvwXBOW4ph
emd+u3aiya1Fp7mwO1/JF6sP0F9Wihp2x+hZ1W013kxF6IA47r5v3r6qcCBgxgK9K+hxMfxwbaee
Wiire7AjaSBJ0rAORa82nge5AQ+iQcFMmC0rjlSTXVAJniQ3acWnbXBWzq1ezC1xVzBEPumoqLAd
l+YOnCBOAghNP5Bvem5sfdH9u/gpMdr3/82h23+91MEwy3xUYzAUYlDG+F0MiuOjxlQ/FSYI5LLK
CfJVmvVbDIbd3+Slb3lpmLt49VCuR9WH4SyqnZLoWz+sMDEOqRZflBTeVrDnPZ0rnXNTC2kh5zdJ
Ww9tFsKWCV441hGMerQo/dPEGfWO0WJw5/9e1eQUKzMGTHEmU0DgtrzRF7+By+HADtpkSY/fIAHv
+QJ+rH6f6hlGbSdgsTK5UJxe8qe1P5jjrgjV6pyi7dZgKleA1fw/NgMaWP9jy+NTcSVIUrBD4IfI
OgifG6drN5HxU2pWMV35GsshY9xjk9C9G0Thaw6BfNwA8ZqBhw54xFF8vna2kkShTuQcIdIfT0Qq
IbIk6nkvuhXgrhRDwJoJJMO1CXW0rBRIHWxz+M2M1zH5Zc1i1IL8ZinWQ4PNAg86MGeU1yqLpIFI
eVHNaQbdtXq+CVronI4/7h+RxXQc8BIEIQNUwSiCXC/GSIpQMSNkUWqHEItm21tmSGi8NCgsBU2r
v40AeuNF3P8Yivy9ro1HcFxZtpKSV6/RRLX1xbCIxxUqqMDd4hXHHSNUMHEpVdB5ievU9Yj3BLb0
DRp9NqZRnNgLH7U2dSngSn4iyBYW03RgsTDvAredme6vd0KN074jEkYQ4uKh0od1WGk/kjFmafM0
KY2j+MFvE4xXYP7poPPRFV8bFOXdvlK3NY2Ro6EMa329/3XmA8s7M76JiXqvjn8s7uOMQOSUwMrN
U4bRLu4eU4IaGAV1vDeccsjNenhf37e45NuXFrmcqeisZBwnWCyiqWQEqVotJ19DTNJToQTOkodf
2uISJkVqpkHtYStGIm2hM2sUb0UvSGeW7rpLI1zKVFEpqBULRkaE3ygqWeivJWvnodPfuff3bukh
dGmKc6A8adogDyDZVIPlv85c9NYNFN5j31HxxBv9lhWtIOQvmwRADRobiES8iFDUF4D46Fid7JWw
FNlVrG5HS2atbp08vWY0PcfSdL6/ULKUzYMwGgOwmE2baVevjwrA8TqAKYhN2jr8omG+GC/YQ34k
4JzbS+5oe1vrMDgaZh6hbORMzHt5L22Qfu3CF++9/KUJvvFSzAfyCKkU8CRz6/r650hpRcdAQUDG
2DkDvvMU+sJ8bdFZ0fMDKQrBWADPsJRn6QRhChAne4/ak7LKd77bWc5gg0957a9ip+iZLWLaWvLd
+aNC+m2e7+ZhMnkxYzxqjM5kujEWD+nY9dBQQNSkTpgAUB35DX2qa/A2s/sfeGmxmPyjsAqANaBz
1xtaFSlSCbkD6HY8x2TVZAHy7X+INJg8wB1qacAb8wIcAGT0GdpAsd2236Xp5AevofWq/z3Xg4r5
BpAeoYVhIi/gIihIv8cEVykOiBk+t233FlVAt/aTe3/DFjMecAID4GHCQ/Byut4xKD56vjyg+ZNY
Rxq4erzvs9VYrav2QaZurrgEjyT9oHQv9w0vfqkLu1y8DgalDfpgmmMoaB6AhSHlU55Kq/tWlu6h
y9VxByzyw8lPe+xiYGgoIRPj92x0g5ZxZqtFZqzColWcMsv+tl2MpBrnGa8kUMniTuYeKrTPSlKD
adaewHkUpua+M3RnnKQz5lNZpkgrXf+4v9KlUHJhkef695o07Ai0PG2S+7YZnaxWJEOxmOJcmuBc
Ba87rdR9mDBND2rIOFlu4D/4/ZdCt0EypmY1UmbBgV66Jz7lgebZMHpzT3i0oPWEuVo77sDASL/2
GAcZ4t4hIHkOq2HXaOlB7sft/c0UWOU3EwCtIYZ6JFY6nKfiHLUPavBWSQ+1tqlKuxRxZy+dhYtF
8i0HTBi1MUQIoREYQT4RcyBgnQj+4SRc2uDOWz5Uue6rsKHFNZM0RrWAYXIK0y67sXHBeH9/B0VL
4g7emJrxWMowZwTfE8joZINbtYKvtPQE0HHEZtJMpL8ow13HLhL7TVkjkbDbMUnClaJ2/lfgifSf
ITRSVlYOWN6Qm/HJGJpqssfKl87g+AOXFED7/SEok2TfULMfBRfEwtpxnUNrDc1ZQCp4lJSZQQq3
wfMdFait5+9qY2Bm5wkOxtJpBNcmuNZ0gLGQYc8+fFHvqZIJtPwzvqHvS3qQzFJ98FO6j0vg7GO5
3Y2d2jvI4Y5gmBlZEOXTPyyTYk4M+ZuCIMdXXysDwx5pgreyZz6b2kNubhRR8+9Wgw1wwEsbXMiB
5sWUWSiXA14X2ZB7d7UmZ3ECmhxt3HhQEFIh6xx0OgsV6I0Q6BynUHnNFBZHA9CPIFAhKgP01EA9
8L6D69he7oVz9cu482QacenVc9EUAzAWeetbnKGdLyLKWYjqcG60IfW59YnX9PVH1tEcxzQKXpVq
9RFXL0H1+g+rmHMMaKfOnEtcvlRTufbGGvlwarkliFrB5j2WjpmJWGeWjgTFoCQ8dh4s58clezXC
MY3xwiDeTpV+lx00oQUvCpGJeSsvzoNMxzLqB5hozWdAP8Ch68ijoD4ksjH//wsbeVx1pmbi1WLm
H2Xsxvl5KJ7+5Yv82anZ7y5MVApkgoseyyhIgMGiL2b+zUvtvhJlyouedfFFuC8fKiowVBR2snZH
yWvUCTKgpb8PXCrgkyo43FFhvF4HdDRAomDAcyecwBl0iFTy/k4tRkCiWDOr8Uw0wif7/lR6DfWx
BMDArGYz1O48BWh81QIZMonACaBWKABm3U4BIiBd2pwTzsvPE2D+trMyOPKzpbBxDew8077ma+s0
YVD/rT5YjiboKCw5HQb8DAuiZpBu49EdiU5SoIbnQoB0SEC8gXIA5Mjv7+VCwgPugT82brxOBoN/
My+rdBTQ+vjOlB698FU2WKyyVvS4WYzraBNikhJD6pgO427uyAsMpR7w8G1Bpim/DpilY2iu2VAr
WIUH8yyDYk7aN6tkLUL2Lu4mAWsfIMVz7YHz+xoqO3qL8Qs7VHZasCuGb2YoqDIs5iWY7P3PBuck
eRaDUsDHkxvyFSzcYELyq3doV9Y6YPqT7yiCrsjykiC9OldDjZs56bTUwiCYsCRTQb7xs0+PYyMw
8T8MPX/fzZWaGYSDQgKPw2mioRrjUIowZhuWrxgbpz+oHHdvmpkWm7bw1G9JnVlbL4ykk5FFzS5K
ldSNAEbZePn/I+1LliXFmWafCDNAIMGWKcczz7XBTlV1MYl55umvU9e+LlIHS6zrX/SmT3cGkkIh
KcLDXQ4PQVw1H9rgy59lnPt78CxMXiwBX2YhVUB2eRf43hCo7RGCRR1aa1k2fSRjo9k0GHDed4Mm
F5ZUGpWTjnF700QcPlLTAgD0Vr2pRybdVaU/NJZsjNOuVMrgU40VfkPTtnjwi3o4a3HU3HOpapHv
DIEahqqPOXhRCx75QFa/G1PSgiBJq9HoouIC99y2UYT7Rhfd5oD+ps6QBXPDNvgbKisLWW1YUz7W
rw1NtB0mrn/EZSU4gNFIcU0fr0yrbQ1tHxbD3Pk0ldU5ImT+Mj8+dOgmcNSyzTJr1MLYycy890qq
V56MbpAU/1E6eIBqy2doekWBLU8heQn4ZBx7WgPeLA8ZiVxf42NhaamsndVC9vdBb0LYqKjlurZa
TKLXp6AL0cEt/zEoNJX2Xcsju2V6Z3ox7aJdOpn0PW1CAFlkWXqOcXn6NvmGf4cTSHMlJSQthC80
AtA9SM00h/BAg6SInChvZFJNh+vteGRlQ95bXqn/aHkk3/eMx24OdSVkKyCtxx0QCfA3IAj70g7M
nP/MfH04xkRKX2Ol6w55pkx21Y/pDf739iY0wOPTcEZufPCv/IObRHgwBjW+USO9dKp8igoLTZH5
G9qB6EOfBWZsmW1F0NWuGbz3/DQI+K4tQvWQq3XzkMSk9IBmMxs7JmQ8ggC+/8a6UHZhDcp4euRn
ux5aq+B6jHQ0N0KC8Jb7ZVygfWy+QJtD8BSAuesxzyb0LcWASqOXrSw/Ao2GplU1fvgR5yEdLKWF
OtwpUgrzJYY0ihdPvDj6rUyes7Yg/kHrk2jfJur0oPQkg4jbqNuSL7EHnZX+oVFwGdt1GoAhbtmW
vmLRDFU/WwMeutvxuh4eeNGNnTVw0z/3upRCUVNq935UoO+DDWX+vcli9iD7kVHBwX39KVD0OnMy
ICyf81gbntSgUb6ZhYleJA7uASsu4uw5I135qXPktNFfBJCkFSZh+db1Zf2kt3pkQjyPkF0raenJ
6Aegftpu8Hheo3O4HNXKCqQq/zV0/eAqgNE8qzSCcCM3AFWw0Pc/FG4ameETSdD7n0Z6CCZkZEae
1VGVvNxvcceRc5lD+sof+ldSBf3Bhw4ZrPaUnvpC9W8D0mAD5zL6uskEAYYwLbpT3yfyxwjycUtN
Sg2fDjm51BmhBHebVkipWqBAHw6lH0kIHbRKxl1UTNVRq9ArPsYTOB1NaL0fEoamJqgQgYZbn8IK
+W99gGZhnPwEtXr/UjCzPaQGN0EhiBLUXYYEWQYlztApqrz6DAw/vEU0bB2pSsfvLFVLb9KIhORE
NoRWzQrwp6K9LzhFXYS8gTlSfwfiufQJGsvY6nGtdhYMBQcIB5YesoHJjVbk8aPkj+GehkTHdkgK
bCQaNm5AsuEEnT/0E000+YC+nGRpY9i6KYR49j2AtINFA71zqmpkKDspKqgdWQuwgzYy467T0IYX
xZnm5l2i97uC0sq0jVQDgxVksGvT6vOobBw1rHmIjFgFTJQOJhDV6jSSuS2LGgIdHpa4VEn4sxET
JOmzepDQ46Tp1WhPtQaUpinXya+QzprBQ142r2Vu+u5IquKDaX6z70KeeKPG6w8SSM2+BAkUYKQt
Gg9YVThknnRT0YpHQ57QRNVriWExsG09AAHIzkFj1idmGNNBgSe+tKkEztTr96C1o3T5ThFObqlE
DPU13LXK1C3BDlrrr4rx+n+zITzc40Ql0KnEtbWpj3H7VplPif9w3cTa5XsxjN8358Ut1fQzUMpU
MAFlypCXeAv9dzwP7hvmzEGJfApW6fIaPMotFPJS3N9S5QiYrITuNtnfumvPl0DxyrE0IixGR3jP
5AZG6EP6Ccb122kv2dRpvb6zWrv4lPfXZ231cr80KKxMwkF9q86j6m0FIeh+2t93J+Cu7skOqk/y
eesuOs/SlwHCdaG1Bp4GIHMvZ1GGHCbaeHFxG9GaWfX3hvTQ6jcBmMXpRrZiy9LsMAuHKBE8wgzK
MvYo77RwH1SGpdGHKYFk6cZLYvVVhtoaaCc0nM4owlyainmq0y6FKf8hvmOKqwMvcQT/g+qSn/7G
Y3l1u/6xJfq5qhR+mcWw1SmOod1Omtf1f7OVoJyD6hlSjeieuxxONVCVKz6K6yAlQ5Os1aQbY1hN
JP0xIPIO8azJqRHOKZ7uBeqUYKzK/R3dEo5ZnSkgpiAcryn4Z/77wgGYHGVl3c4PPLbrA3TmJ6CV
23AydW0oyzeCemmEaHyo+gRvBPT5ngGQfG8Od70bGDbdxffUYXYI1av35kgtc1f8ymwcFy+aYu17
pO/cjb085xfEvbX8FmFvhVB/TcisMduRxynyZGCaFPahmm8yYKnYX2g4S0ZP67zrdtciL/i04Skg
rQIoRTBbgXAeDejIykr1rkRbO6+2JHNmh/sysIUFYSsHbaEG5gxINdvxW6H85MBSmpBcpQR11eiH
yUEh0Awb5+LqrkanDtTTgLnRFTHXUsc1qZX499KqNgcuDEmIvQGSQDu4i75fn8NNY0LgL2sWt4ME
Y8ksWgMSss5rccIYuheF+yF687Wfcflrw+jsnOK8LkcobPS8ilFiSmE0jCyyr36mRxQvbO2H7MTu
sMteNszNY/hqDg8PHV1UqCYLJ6gGktLAl2b40kMFDnR++B7ZwU1jsRRyIuq979UHlLqM2+Buqya6
5kAAF/5rWZhds5rCAModyFxDrvTAfwVn+Uf1Gu/YRrL0a8MncmVLQ8KMZmYS+ZBzRskJ5NhP+as3
7SClCIZ3zaI/0xv9EaoTdnUbZBa9rV6MjWi0BouicxkWyUfwSCMdgxVYhLyaSZWqFVjQm/yxuTPu
NagH7UpkoG3TDuz4W34/nvoDhZzj29+s7cKyEAd1M8zNcHal5t3QrTtckZUddQiz8h9GCAptaFM7
9Sn6HoP2wd6U2lh15IV1IQRFEpFw2MN6+drjfba/U5jFX3unOEq7yNsSTVi7Wcw8U9BmAn4AGbXL
WY7qkKt0xqrn/m0EfhPqNQV4Jm/8rQLm2gm2NCTEvW6sRrObIeRS9dxW7yQ4tPKGy6wF76UJ4ZCM
S7hrNIfWiR2GFPAYhfzFvRlgDlQtwYxvgDTicrZyUN1q6gy2NftTP+6Y6Zr6Rrp47RBelMzE1iul
TmtZ6VCYkibj3Bv82ERgaskjm8Sqc93R10xRCmnEGeZgfoEv5cVkhEEP7EgI8eoUYCL02fLcVTa5
p9dcemlIWHtZiistbWZD6F87I2+XHDPkjVzW1PU99HR9u+paiJRQ+m2Qldqhk+5xGhG71aKto3DN
4VGNmzUN0G1p/I56i7DCGzLlk4pHAks8GZwtSvgYyKcGCh6DspFIXvPHpSkhjmSFWiKOw9TcsBOR
hz7cwjKtWwCXGVDNM++vcAoRzlMWz9nwpt4V+S3pNm7Pqx6CCvX/fl88azLTUKoBv19mP+M2doIM
CSmTuQQcQdd9ca1ZDuUE3LgAEwFKRZRogiMCs1HBlNFRB107uChInh6Aah9pwWZiwHIzSw0iN0jy
MxqSbkejP0x1i+RjZ8WQOiCTbEW9uW+V29aHLGu2MRdr5+7yAwUnBid9O7XzXLTSm0HvwUUEraUw
t8vmWBZ7soWwXJ36xXwIwQxpXZxDEYoQCQAfddRYtBih5rgPkIO7PvVrkXk5sPlLFjsiM8GzzkcM
LEZHBHlppFtZdq+bWPVTcDcy3JRQBRP9tJcyHWUkAApj9RwmCorum+im9fn6Y0Jw1ZHmGvLMmK8W
3SV2mNrtbeYFLnNLh961B8nJfkXP7ZOxEa5Xkw5gC/t3aMKR0E0slIp5nSAXEt029zMl5DG2fspn
FTp5Ch5JW9zFqxHsj0VTaGuJMm7mgGcC8heBCa5+rpmX8Xden6V0q7VstdC3GJ0IY/R7vwE1F3yD
H6YzOREHadBb0y7c6FD/kH+oFjuPex03s8dpo2S14TKmEDxBb1X1pQqXCaNin8fRmWp8f90r1x3/
36UT7z41Ucch9jGRJm13OemRIM4szviG82+tlxA4yi6pNMXHHI7Q75XROZd1Vpk4WvfUx9z5vw1p
HvJiL4+FrEKbCbOmNppD85eUQtPZ2Ji33zBr8fGz9AohYqDrVqtlpOXt5NU8aw+DY3o+Wqn7j+YE
ivtj9zhaW+6wHn3/rJVw0vmyEjGzxloF8V5G/05V34z9TUmReKNOpuxM4l2fyXWDgNXjYgTJZTFk
KS2NBp23uEy+97cAJ52T++lI7Ojtupk1AC+uRhCpBoEPSJBFiFARj0mvabDDonOUHv3hjqM7TVXe
aL9vUU3XLE2xAZWzADD6m8A/4/dRHyNQwROcJRumBDUkmA7rYwYNXxnFuDDebQxw1f0XVgRn6WKW
6KBfQncCFNSnJ0jUe9GxeAPZXEDt6jQeyifQkPcW0O2H66ZX9/fCsuAznZaNEp1PHRD0xWwHyU30
i/5NmFrYEI6dMosmfdJhY0gDwOUR/P8zVQye4ejG+neVhAMm6IsikiRYwDJaPsjbuq2Or9+d41/2
M4AB0CVkyGSLbRWpb6pTNnOWgdNnFz1yR/dKe9rTVw8s53Z3Q98jL8ShZnj1+WW06v3Gw22t9Rdj
/PMBgo8MemQA3ooPGJwb3zF/RKfq8E9ypof4lkBYl2bWMd+Iyqv7e2FScI4c+G+ap2gDyIz4OcYd
yErTvj5PIdg6GRkBpuPjI6rJn2hH2PDLzeEKTgOZ0KGhJWzTm7BDJ7Vj3sUe3UUP2Zt+A01YCYyX
luJGHts4HlajDYPSDiRwZwWGLx24SV/HxrzSkT5TnxP0+T/3dYnKYnHuamZng/xQDd+n5hU9sqDm
5hshZ15I0dPQwIMkNiQRgDkV0g0g3+rVSsHI0xi8nJ7MRnmvdZL+0+QFeCmMXHm5HgPWrhHoAAYd
M7pZDLz6Lg9Eak4ZLU0MGHo0ljScu/zndQNrQWam3kJ5AQBPPJQuDSSqVg4ywduW+dNuBuQVkuwF
SJr/dzOwQQG3UigOJcEMWHKVJuwwDjO0lKQAuuBuCsaN1VkL1UsjwjaE7SEqNBgJyY+IASaw57jb
tdVz3b5eH86qHyyGI+y+YSjHoGsxa8UALcYeAIJ4slVAD0jzcd3S2vosxyTsNVzrKEd5H09k8zMI
wHnyxJh73cRa/zPe+Uiro2fWnLt9Ln1AQ92+lubwVbJZwdmlTnqW/tGP/TN4oXfXja3FLYCJUecE
5heXMMGWqpZlHfVoTcn8TxZ5CQOEqgCoRrZ685NIXrklVb0+gf8aFJspDN6iJbOGQYg4uXQAupA2
Xgocz/VxrYemPwMTEafJAIKesZztHKvOfq5jR/1ZGXYHCGHQWErsVN51i+s++Gdg6uWqFbmuVGo2
+2Di0czVNCfjT0TbCLlrAWixXmKRWM/UPG1LWCHVe4qMcbHxAN36/fnvixs/g+L0EKQykkyDHTcB
KA23romrHjdfTwH0hAiSWOHs4pqD5VLBBY49VQ30yofXStaAwAF46BCNqMhtCWWuxiF06KELHVra
ppijCyCMDhQHLJrKOfJBIRB7WdBbfasgE7LhBavzt7AleIEK3lRdrzB/IdiCJEAVyOt1N1vNEMz9
+v8bjXDmZcaYgW4ZFsDqNsbHonrKg8dKs7Ny1wJVhWxIDIUerwcOTEEn1pYE0frGQplKNUBOBiY2
4ejw+5QqrQ8PlEIF2oIp68YXLZKA0qpiI4eOpA/6SDKUj5zR9A58UZDHm4F7N+AAAz05AE5/s/OW
Z+a8Mxc+KxNuoHcUMwKBJqtVgVBOvTZ+0v6Ch+M3Leb/zmbhlFFype9aAENtH/4aoZybAIiioKV8
C5+xtkWWAxIOmcjwaVtAGNfOVRmN+p+oVWn8qdHuWuZkebSvjb8oRAC8BRqomWJZF28dTA2A8PMJ
1rR7ilW37o+NuXGqrcb9hQlhkUgK1u+Ia3gUxOw2gcaan8W3GQTerm+PtalbjkRYIxzPnRFNMAPR
j+aksz7HI0c5xkNEnVqPj4bJ0ekWByetzLcyn6sX8aVxYd36qlBGlWEaH7lp6XfAEX7UVpPt5RN5
SJ3KVR9x/Oy3chmr4W0xs8IR3jdtBLXNecgkt2TVq5KnPNzlIRrONm6Nq8Htj6XfSffFRovjujOC
CpbCRrcqDfz76kb43PASMVQzkjOo4MEC1/C6LjwV8GYt3egN2hqGEKPNQSkA1sUydcorM2Dj6boP
ri6IAXpbCi4StKIIETKL42zQyxivIhRqZN1OwdTHbyT/Hl1o1y2t9hbgoY6MC04EdLgLQ0m4EnMy
EydAu93yyanrfnHfyuNbqYJUc+72ZM/Sj9G/KfR79MRtWF8bKEpec6MBUmlUvDxmWhJOUY6KVP9g
etouf5z2eWJph8Y9jw4D7Mc6V3Zb29IGlmDdLur4hgb6eVAKXAZ8n0pZLPkFFjCuP6sQ/dPDN2D4
7wb9mST1RuBaiygzIy0u4ujzRz3p0lieI9NlzP0U4Nu3h+mUxt8HYlh6bofZqUucuvnn+rSuGtQM
MPOAhgm/LRiUClzyCiTKgXfJT2P9UUP/0xhuQ6OHZlrwPEE2LABFxnWj84+KL2lcuyCtB1Z4k4ql
aIbMHcsUUCUkGrpukoPancZu6+q3aoTqMxYKfbpflKhMY2hRXkTWtdJqr/anQxnKuzrYFE9dQ3sB
6AGtQLDvoJYpYD2qXk1owua0QMRvxupuGlHCqepbaLm56J7ywjK8B0/94xjXtsk//2ImgZGGCARE
7olYcS/61pQrKGXYQXIcp3eZ7pVqo5tubR7BKY0WzVlTWxWjpERiZKol5EDNOLbZAP5BROStEtha
lFwaEUILTSbI/mYwklLjXqbtg5k9Xp+pLQvkcmcRAsXMMYXPlXoHpts7nW9ca1bvqgDf6TM3hwKP
E47GRB6joK/wkq6NNzkHC8JpVJ+k9iUOHxQoSt1IN8iCT1tvz/kqI+6lhVXxhRPihsX1Oe/RJxPa
oV+bilmF4WRbjKXzdeKaHcHNg0ruh0yGHaWk2S5Sx4dueKsm855OP1IwlVgs+X59xVYd7898/hZE
WlwAaJaQPMlxMU10NFXWqU3ax6R0rxvZmj7BLVK1VoPKx7A6czeB9niiVsksEm68dLfMzN65GEvO
6h7kzjBT4KXGh9FK6XdIlxbyFnB9LqBeW6Z5UheGtFHhTAUcAYLkIJwcPycfC3bjF48VdFOCpLBV
XcX5/RdgDpSbiAIeaXC8QhL90qwZB+gomYMg7+Rjk7Hbrn2+vlBr22uuaEFcGOlQhDvxHNbzfkBz
G0yw8racn9PFZEVha6UxQZdviTTSkZHM6fX3IXhXiy2SvJUlBJYEdODohAX5jsjPR7tWSUEIjjcF
quV9vovR3yB/06Pd9XGueP2FmfkzFguICgeUNBnMNA06rJrhrtHKX00mO9fNrGznCzPCbDbtVHbR
zBLD6/hGA0seQ1Piw8DMmyr3ocGw9ZJfuWewWVAHVD+g3P+CoogVSS5jaCHbMS1fNTV3w/YXNM93
Uv8El0LDzncz6jemcnWMC5vz3xdTKWlSr5eNOocsp5qequTBskgRWXGzAZZaXTPcDnGboZBKNoXJ
LOoqDaLZUD/mu9YIPUhTHctpS857y4wwHjJUAetlmBmaXUnv49rj4f66W8xfKoQPSPToOqocKjaz
iGRq/LLIEoMiHPboQoH2UIVsDzpgIZK2VVxdHQ169MHSiEQHSgOXqwNda2yp2dQQ9k5L92Robb71
Sl43okMzl0BCEuy8l0bqlKAHUTeQa5h1gNSXEYwAerBx8q/5mSIDWIkaDaZNJF0JgkGVglYC2DhW
dn6IikCsJU6pQfetM9FROiDhGOUbK7U2MgUt7Abuz4hJ4sU97imeQ0XAcRmDYJ5ZpaXDzK73IjJt
DG8t8C0tCRFpmhhF1x+GF0K0rWi1c9aZhyALHZw0h+vutzYoFXAkEHWgHvHl+QMmS5+bCZKnxUDd
XgZPeEzdsTI3TuM1L1cpXh/wdYq7u3BaQXDP5HmEh78JDa9o3GmYReNEmTXG3vUBrc3d0pJw7odS
OoG7CgPKJA/EjRZlUKRzO/J03cz8M+K2XZqZ53UR6RRJhVLinObO9OmO9eYuzwv7uon1kTA81rCV
9C9NAzzlDCVR5DHS7NcI8ivzjbVur/+NA4AJ+H9WhBAXJQopwzk32Bb3eXsYwTi5pTG/1irEwFSK
9/ysKKsTYbKKoUsTeeb1StHKx38W5+hxPD5LNj8Ne92rTtGBHVHPvQMx/y3alU4PMyPEFlB/zdOX
HyFsqihNzbafP6IZbwf9VWqhgF5vLNmWDSH4VUNf4cSFDUPztOC9V0CRvQXoW4t9KMhDAnEWfQZP
2qXnDVxNwFWNMymKp+9FGp47kp4SEnucc1svDQuayLV13RXX7hIzhn3OyYCCSLyJ6eiX6ZsA44q6
ApQhtzGOjTLNrboKbAodSBWFpI2pXIsYS5PCcnWFyoNCRsQoU3YLRJyt9umPrlDc1DS8jqUbwX1r
hMLKaRWQ0T7FrI45pCUbbfj0C6k+QGnsPe/kD9kMctePzNsUeOSNyV1f0D+TK+xACe21Ay8wuRNT
hp1cIGkCysvOSZn0OeT+h5wrN6G+lVZeiy7Id6kzkgsEFCLFRzCl6lhIc0TuT3i8kCGxpsiu/F/X
PWet2g0cL3Sk6dxsAXjcpbtq4CoYwA+Eva/SGzmh9sgp9OrNXSnFpzT5aIz0oINqQA/GfaC3P66b
X/WiGWeB7B0o4wi5tE67rqtATIMnRP6jSVI4TuSpQYeD9RMtOxsLuTqlC2PC0UN0OfJBPY3UEMjb
C/qaTMnBrANPl/7mbo+f+3dYwqTqaLaPaYVhjdDvw7F7YhnD7ZTt2yG/g/quU4WNZUybrRlbI5z/
vjj1oLAGqv4edsO42INa1471FjK4aMYw+c0wjjbg2vcB+pzUWN77bfOUFvSORX1jSQ3flUlrKZAQ
+IslpjLIWWeiGvDrXn4TCDN41bfz9kHWlIeeGThUc0AWZY3fr1ta3agLS8Loe1aBZTDE6LXhm0as
lO85KgDAGvhzV1u34brzd4s3DLBd/TsuISLlI0iNyDyuCAyR8vjuo/KpBFs+u2VFCD5hn+iSzmdP
0tEP4YLcwcKdcGOJVoPrYijz3xduQxq9DZVxXqK2eSdmcw5b6nT+KzqwXI1GbhR+ZugVub5aa5V0
dFr/O4FUQL7HEL4ui9kqkLkeiaIDJBFsBWqoHWv2uMMjtR87oBV77DriAZbvGsEnNK3veXi4/iUb
c0yFd1dTStRHh9lcWFYdLVQhvhDtCqnZODHXrqSEEjxPwEoPRR7BDON1oZsJXl4B070+pntw0uz+
ZiR/TKiXC4mOm2gIJES4uguOMQsBsw9f/WnaMLMaZhYjEaJ2TprcgOA2NtoYHKq6uFG6RyUDv/+w
pce7VmEDjFUDfSd6/oGSEiZNM5taIqGJWyGIzwdoyuuPHHzk5JVp78Pktf6dDilbDRwUrVtvdTlu
WhfmM8R9udYqDFRFhivXHmh4DA27LyB06vL2O0hXsB8hY9ipwLz17vXFXA1ni6ELs1yzvmyr+aWe
R2CAju2J7gLoLAfpS2Za2hYp5Fqf98VMC6djEIRFmOKtaYfTrd65BcD4erebogr3qkciPXLVGeKN
UvCqI80g5XlDQGtv3pmLwCOZvJfNHDYLPzxkVQd1sdrNDGnXYojXZ3P1pjETJoPDR0POVHCkbtTT
0VfxZtfDDhg7xZVabcfxwpi0dxxbGyFlbWBzE5EpQ7wQ7OeCtTEPNF3Sclz4CautKuE/m9LsbDWg
kTWp+sv1sa1mgnVACMEAw3RVFpNUQW4atazDHJB82q5OinNTl7mjN8FwAOEs3bWU/GiisrYGo80d
MhgB5P+mp5QWW5pja8EUQR01cWh2fxUcUdOGDLhlcTvm5lFrQdhfshu++cpacVfU3+ZH8Vz5BpGG
cGY1cdBBWqBDKjN6NLLPonvIIQczdjZQV2Hm1pI0ly2uz/PXVYVNJOiAuSbQ7hZxOpKhhlHuw2ac
2kr9NHN75fSQ91t0wlt25r8vtgVT2zgA9xwOfWY37dOYeWy6q7S3/9to5h2zsFLEPeTaDIxGB4VE
aKBpWHnSZFRln6/b+eoR86zBPWdySUgeCHGsjEJI+DXzaPhT3z1k8l25JQz3dXNfmhBiV6gXk2nO
Jgb2PWAHpXKCHKX0X9NWLeLrGY6eR1mFliaUXUE5LMxZA04yaZyB20PxEFTmo2y0G5nzVQsG3kPI
9mEji6AOosShH/koC7SV3cRvGvnPIRcjQH4UioB4WSIBfLnqbViM9fC7BMBeauIRHxTO/l2GltTr
q77mw0s7wsVVHTLg3Xok4GjqBJxbAQNnIkpS2sZ41uYLBTCUoJC9Au+sEGnbBhe3giI/Vpl3av4P
79WNa9vv7NflRR9POSRX0JEN4grALi9njEqskIcOV/DijL6Owzc1sJhTuv63eje6qSVbrzfqkXi6
i665yXpLgXTujoGDB56FJywwmp++G6DaDdGd3fU5XmHVwKdhEWfZpTlLLJyfFXq8sjHDzbXVC6se
nuXWt0KQlgDCblX5jWn+0mj80JDWS+IHuav3qAA9typxZKUCl2eO8FVuvVhW9iL0y6GRQXAcIVYK
01W13K/BbY3bNOUnf2pPVaTsSKl7I7blOG2Vd9fMQUYTuxJJUni0MAV5DtLznsHPqnoqPkbmg6Uu
nQym2jnnNbfiETx2dtyW+j6TUnTeaVrHrGlg/TGAPqZrthM3LJAl5BnkCY2ZzzPu6hcf+a17Pe80
3bm+Zmvfi0ISpci3AjsiotP8qfORaMf0jHjqWH4iO9I0HI0oPw9S8zOLtihB1g5KHSUYCIFq2CWo
SF+678hCNgTGfIeVKkgE1rLTk/aMhlyHTaNTlSYyTCk4qPodoIVbq/Ol+I6Wht+HtIKsJLxBOKUj
OaylFvpjuFTywYp4AwkYMCcbUfRPEgIcxMLCQaDKXBx3gVOyvvp1fbq/HD74APwAmqNAjYrtK7rH
OKgFb/ABStkFFv5jpAnH/rsv1Vu6TV+u678tIXuOajwumSIp05xIi1GZrmxT898y3nW2CeJSt0F2
YNABywMqyYKI+/hf/UkwK8TZGOlQnygwWwLmAkLYiDlawq0w863gP/NpCbaE1cyqChheCZMZ1WCx
ybCgxf5vluvfSRQhrkWFpG4MO3Zk3IJn0+r7U7WFovlyMl2OQoRvGa1sTn6DGQtAIlBJQEyoFkTG
75qy26iqzfNxcXLMllCQxKGhqIjQwj1OplGo+1qNtYmPPSiSC3oGLtUaFXuYKS4KL2xS7/oEfgkv
gsn574tLnRyCpRFJcVDVdqpT5ArI3NqnJCsdWZeASN06gVbncjFCwfuiFhz8hglzXB+h83ag3UNZ
jzbZwqqt2lExibi7oOdBE4YFFEGmjCOuRAbnN2YYOnqXulKBdvhsC1a7OoMLU8KQ0GNvdnrXIGLU
6Cb9pMM+SgakFDO7olsJhnVbeE+g6oorhviIaVWjL9IMrqiT1rDG/JOF/FiqaujgIbevtE3A8hzs
v3jk/ID5/wZ/S7It3ENnUpt1MnYwYMUHudCONKpPdSAfsva9Ccs7oEctpFDPUGux4dsbzrkajOe8
OMiWgIsSQ2Q58NznSGqAtrxw4hIKhNN3X/c3IuKqryysCAuYg+m4bWJY6SEKwLryLIex10Jzketb
SspfD9d5uxGkFXD31NmXF6EBbu4qSGFLaly145BVA5iGO2oAUmLNMgJnADeKttXtvDqPYDxC3WY+
1MVTVW1pmfK+R1wZwdNO+8JSSOxQqdkAeq/Grz92RCTlGEq9n0pdZeeJaXPyDWqEfQbRSjTgo49L
r37opuZej1/z4nxx0IVJ4bYyGGqmSwQmORbMxD5PrC616/JbrGSWTDeAHFvWhPzeZBToVzMwkRrE
3v2nQHqk5k2oPSGBEGw9VLYmU7gX9zSjWibDFu1Kd5IcvOqbCdeC16xDO7PiJHgpXJ/LLYvz02mx
2RNwkQPwAYsKUBwNyKhjM3D7CbrJLT8g4/3Co+EOrU4/r5udf/baEgpXLiVTos7IYTZAE0RacicE
5eB1E1+ZbOZ9h0vdLJeMwqVYN1QzQPlYNOKeIJ3D7rUq35v6RKDmoO5B811l+1TzpolbfvxgyBB6
QOuAfmLtgUB3Log2Xoir23HxMcI8VyBZ70aOAXf0MW1Ht0hOyIVsGFmd1YURYVY5ATaiLzHiJDmS
anDLcUt2ZDVuoq9wzo+CllZsrmdYKt50E2IZplDpftaaPxPcGOVWUn91vhaG5g9Z+qVG/CIuYagv
GivvwIBPXhW6Ebu+GoFMAgC46OKACpAs3vIqrqgc8C8EEjz/JOgr5K3mgfLvPy/LpRkhgkgsCkhC
sPZgyuqQupZBsB41W0RAX5fm0ooQOyS0gzZdg8EYk+qk8WsFEY7S/97r367vq3U7SG+iOQS3BBG0
bAyFHnOKu4/W0F3n68cJLziL9M2up2q3MXVfwxMGNbcuwdkUeLYQ6lUjmYpBG9CiBDcIxycS2wZz
wlkOL3bxCsCu3QgbX/fQpUVhsdKQ0CTgMs4zOt2yurIaM3i4PoOrbjeX+P5/MsIUfLtjA3phRwxK
Ivx7lvXaW6Ixf+cnEHq4bunr3RFVE8CuAa8FHwZ6US53ES+QN1BGDTX+JD+q4b5ryK1Wq1b5gQTV
dVNfOyvR6QWi4RlchJaaLx0v0NJQEyOluDaOtvLuyU+DpT7kdnECVCSxSqd/D+z2u7LVyfE72Xl5
lFzaFRZMqaPEGKHEYjPr2Tjy83Rfu9Nd5z0oUMllVmtluxb/mkH42XrW3cHu3uqd5BqO7lZus49f
FZtasmPa+Tl3Grd/Iz+vz4w6f8G1LxR2ppHnFfRE5i+8C3fhc/HG3NA2HNPFF5wKt0cacDoalvoI
0ptwR6xNup+vV5jLKRIOn0kGk3g74AMgoVRVbwp9VuKDlt6PBCfFhnOvXHcvjQmHUCSrQS5NMKZy
R9FuiO4G0PSQAfiqPL94qnx3KjZC0qqbL1xP2FBj38VZFMH15ioFaVE+Y9DFza3O37OtE3BtLglV
IKuEstwsZHm5pQAY9btcYthSuTVIxEJ3hTV2IE8KOqetTluIx6/YK2yrpT3BvbMIOrgxOm7tLHlp
NIvLt2nxDa8/28xvpBHlbs9o/x9n17Vjt65kv0iAAiVRrwo7dM7pRWi73cqBytLXz5IxY6vZnE0c
4wIHFzDQtUkVi8WqVWt5rUwUQBR3UZUDyhcvB1DFcoFjqiclzvIQHjNdQ/5IgaxMHgUa9HMygIbU
RyprhopiIlmboKgBom/Gi2M6CfhGZtD5el22G5s3u3qaQsk5/N6px1ZubPCFI2bqtd41Cm6uprlf
ysWHHvSQJW8EAm3NrN1oNTmvzdxX6YhJgSjIlmeAdyUh+XsflvsVnAOleRLjZ2Cl41h7tfmDheVt
MVU7DdMjif60jBGeMheKkuyboUcROpc0j0SHZbsLnENllWYWToldsICpZiCSWcjzol2Y6Y09SajS
RF60NcUFvqocama3WKqKumNTg9va9o3+w2h3SLaz9mDL2GuFwWdrkYt0lWmkdrvAYjY/pGw/FV5U
FS66M343PLZ2FEBpsFH/e83zq2NxIW/CfDNZVquT/ViByIvIci7ZRnIBjhaa2bY1DLTlErsRBu+V
cXDbMgFwuAoMI3wqIVO9lObd6atLFOy228mFAaUN6xqq6gh2Vgim8HOSge++s706/pWmx+S/V2XW
fUSNxAbUAyTwnL8sHYadchWuGRWfYzegGOOWYHuXMYSJY81fM5yT6CwcNHs9Ad2SHsJ2viQdCVSd
SV4XokR5uxrOK8yki9TWgBm1vSvH9VIydmXt2UB1nf5K/09I+bsgzj0MFs5ppMBSE9felHeBmTxb
i6/be0hMgFl7fcKb3hL7himDzAjvp3WIi4JLUAOnJBfO6NRq1UKi1htzc/xVZGTar3PJx7K2oTbR
F+Fwp9SkfYa8HfOHpq/OiFmPQZNKpeOFgU3TMVEEBCk6Saszb56MRm71id3ErVcMxI/ThxqjvXgl
EBLYiaRo/xssz6d0ZGNrPbAbW+FkDknWYtV20/sg54JNGFvSRwZ0dOO8FsbsY5nnnZntmW692hAF
UwEkGqbxQh0+FVrs4P7HXP3paLGH4bi9MSn7NAnvWJOCmxyyqM5/HhPCxWPhC8NP1icBj0yBkQgz
/x3m6VFPAmQrUS3XiAaJM8q+AneGlbjOgF/Ezijqr6k8js2uVs6rQnVV2YtDZok7xg7kmdK4gCXq
RF5lB2X9UKkvEYuDCrwTp4+YMABvvjd3liOUyQg0ClHtz3ddg/l0D4NqYP+s3cJMPKV/1pKn0xbF
V9nGJHeokSMp9mLhUJv2PjWPSh9g4lNJLS9swIx+68yoYvWuxOj6dU75NRfwHQjw9Z2NPTXqW7uH
z5rnefucL1rQgrCqbDq3XwuTtzN1G+cMejwS+8LQDLpDE9R6jvqNWIMZc2i3XdJ6pnaBa9Ubrd6F
/NWSXiGY1M0bjVrMVd5pk2eND6NzZqkYqJJpyuliz/r7K7itJ9nc16OOX2FfX1uvQMTvGz89AqOn
usTrkCO6o68eK+9n7cbuJ9qD6i7zlV0eOP7yenpHhDfwZkO4D6KxZWgQ11pvUkDsrI9vKJVA7qac
/V5lR5O0/tSbMgyb8MVKNla5UJpHkRO3GqwCAOCWuzh2f705V4kbfsR4rALHig0AP72L0SGMRhyV
wyR71sscgQuwCSTUqxxs+F7WuBhu88bYr2qZMoSx5rrf3f3Ph3Y4eHmFMnuam7ACjpMi6A869G6s
4w9I1v4wXeNj9qKgfg4Vl/rJsTwbgs6dvPHVuPupecmuOube6Ge+/BBKFs9Xvfq2M+iw/qy6zwAN
NXM2e5jKWw5hFmveUkNFEoKhenajYWx29Owx7s7aPsHIWFok/S+ipQQieOHs/ADvQHo+tJpzqXYF
7dyodMh8u0xh91oNGbvQhjbE5IdttndQkup3c5wCIa2PmYPtLgCTiZi6QAYsZmEUQFiTnUWp2R3A
KGecV1BBdVWmaLeT2lv3KHIkqAlD7vgQxjV9LtoxPMuaaI5coB97H2cKhXVjXK5K28n3aWObe8qW
JGCKgtkz2pcXBcZffNSwgQEqmu6xUUw8OC0nSs5ySpzrChNe79C0oZdFv9Q99DqpDvR/XKDn1NU2
ezbiKduZoa36JdCGLvQkCOrHrfGadFl/U8GjCx/ysDWa3EvpL10RPyjpYLl5XNCbLh9miGcDqYJy
zBwa+66mJqZgutn6qWLHzmMWlR3Kj70aoW1Yq4bLnHg6AAwWHqGnYINMMIU0RO84zRNdhvkBXD7s
hk5TfN2qYJoBjFI7MhUKe/k4qJ8J04FHrRr1deh05ziUMf5iSJtiV882Pvgya92xQafrLMqICpnY
MTJ8tL7o46AO3WXMZqv2GVPLj3CBeG0YW324jg0YBw0Kz8CcRXlDznpgmyxXjzun3KFORnq3CUOz
QCcr6ycXvSZ9dmmqg2hnaqNbEuoQVa3qPLxqoW5+gypAbLgWo8Wb3URhC9qqCFQArd0owEMx2zmo
pCQ3aph1Z3FhKJeO1eWQXFZBJdxY4fxp1MTxlGwejf3puPi7Nn/q6HLPWLKgDJmpOCP6ZXKHRPMt
9W+ys9D/idnkvX5dHRP/eTy3j/MudiEdJ7H+HbOEl8rfAMnj/Yq4rZxhDZB0/6NHxe4Q32NUfrkt
Xf11CWiQ3mKAyr6wr0NoayNcygZIhfmIg3k8iHqiw8v3tuYc55hEGVbfVcTtZnZpkYUGYT++Fyn9
mTX9hV3io5nVfDy99O8jOVwayV2OU+dko1UNWLrys+sBoL6I8eSl4apgC5k5w23sewDH1DTQ47eI
TaDhsiUt2dUE/+23mSx3KU5GnOdpjJ9gs8JXY3OXkbuZTDdNLytmrq8X3hIKYKaG+ILhep4vIGGG
XdTTKpCstbvQAC9WRZ13CC6TXWMMuP0sBem7ggK3mrPEVTSU5KqqlJRsROvd/gpuy+2uqai6yjSj
u3cVKtOeKMcFouPp6J/+uMLEZ7NcbmMHwCcVtClbr2d97xpz/l5P2aepKq99Qt1BSsMkTHKBTjVW
5B347vnXo5JnjjkRcHx147mBS3WmPtxHs4Oui/BG9IfpMpWRN4sWiQnflXYC6TVqDfjmm7cb6Wa9
z1deMbX5UdpIZcxnqzFd2j+bMkiSeH0oaVo6VOaBPuZeQ1EMPdy2wYZa6kM0YUL33MSQpdL7FPg7
m+wS5ieaTEpTlD6ARFfDaLABuAnf9RmcJKqHrmw93HKu2afncZcENeocp51FaAbDauB1B4XBN6q4
qJ8LNoR4K1TLoclwUSuXevd52sb6huPPn7mxwb3xUESAQqoOG5ENwW2t6YYjy6IwOG1FdL62VtaV
bjwinGejZxqsDCNGtTLmjph4GHW/mSLJO1LsEAaqW8AeoIfKQ3sTq6xTRYEpc2yCZcRLAvcl0iCP
tdURvDuWW6JgGTfUJ7Uhu7ZEXwyoa/yPIKARnvcuxZRaaa59oEq5gDx9Fl6WkeR6EH2wjQmby6ij
vmRV38MEK2fAzGt/BKD/9NcS3X2IGH+2kIuGi+ZkPRvxFs+UCxxmH1T8LwDnP6ZK/qaFCCI5cetO
1koVfzlirZ1NfW1yrj9r4yRmhgcXBt6QlDeH0HAzbT+AUVP3Ft2zlsllwJEVMqpc0QcD0AkiwBiB
RVOVi8eknxWMSGCpjnFnwh+LGaqxki8mtAFkIdDmQF8DDfF1XVPBFqeqsa7cis6ZvteH+lDXv05/
M2GZEPJ7f6xwBzntaJN3I6wkmEDT8H6pquyOQfumJdSDVtLgFU0DhaTRHxvzwWlKxT/9C4RRf/MD
1m3YfL6w1iytKpCxddn8Yk2oky7JT8WoDyp0CJtOVkMQhpSNOc5JzUIbxiHEest43w1PyfTcJU9D
Lym2CTBOqDBjyhazkQ76hDbnlGERF1rVIw9c+uxjUekHGCEC085co40uBvJzYJAuBWWK2xvJGdEL
lxZZ4kJZenQdK07devqoqXaZQAiUdLK0RVS72Pw4ysUCSNp3SRRiy8fFZcn5Qvc91GXM1ktVcPvL
+BTEfgw6X8xd2RQDf18/sI4p4DBatwL0625dan6jVEdSlpKqvjD6rKzB/2uGc+SJaCOEZGAmHZ67
+rpfUn8mO5pTsI5gWhvlfRm7rWxhnOfOnRayeIBFtVi8jka5S4EOr7pJFlhlhjifjWKrJlq77qD9
mJlXEwj4a7AEnj6Hwv0DCnadgABIm7+DMNVSJ6vkKSQy8ZDMnsf0KppTvw3fMYiHC9Bt8aw9bVJ4
FkG9TDWwvaIxwCV8ed33VqhXiD3mjjIKsVuo7VzOvbY7bUe4f4Atm2DigiwIz+qTIbFcwL2Jux3w
9oUcY5RNQXAWnLYiDGQbK9xXKujKc7NgA5lZX5TtnO+iTnm1O7q4ut7fVhHIv05bFK1re6dz+1do
4ajka9pgpirmlCs/ms/j+NdpI8L7FURwoDlcdYm/pcpqpOWJQmElz+JX/P+91tBDY9dBGi6XpWkA
XnZbgtAb1ZpK0s75fjsBYaZjHI1QTP8ALM2tELJoGEFaMPg9DY7fjOpBUZ2drUIVwTR3Sm88LsmI
gXBII+gPQx3dnF76GjK+JLmrdcAp118A4RqemanEOMMCRS4M2UY/xhhAoFaGpvx2AmAB0IqVHA7P
EByEr7ExH6KJGUMITqswIPGRaedTGfTly+l1fP+EnBmuJgNRRQXdW2yj+lTrQfRo/FBfZx+cQSRy
5/1pY9+ckrPFhfupjLXOjGBrsI/I092EXTtU4vjfESO/jaxK2YDqAUG8/ohN0tA2S7I0LegCkTbv
MujiuKiMa57dafMedZDMLc0x8/MqA4g/7aYraFKhmoob4qwt+tuhW2bJL/p2+NcfZII1DMME+C9P
mmgk4UjAA557jf4Jajm3oFehqtz0zgjyukkSN4XHAueBqCvDBNJebo+NoQXP6couUWvIeCHWdOGE
BsBrrGKvQ2KlOwxtX3fRYl/phnqZUsX20yWTnA6R7xKM5mFg1AJVKE97PqI4WycTYOJ577gDOSb1
W0pfLFsSvEU7u45KUFBM4azwBC9j1Rg9ZHtyj9Ax0KccOvOZH7dAXBmv0US8/+69W2vcSVkGfUjT
BtY6QO2Zrge5fcMmSary2z35wALXxfNcA1QXdOdf3Tc0aTwNYQyh69oa8cwcCkNFyaogDz3g/vuk
n9p3KKWV8TnY0BEakjRDFRPg/OVo22nzMBlZv7idYpN3OqD6nCnGgoofKbIzlc1lDISUAgXJtrPa
hybW2gAjpA0DSKWbg2ixikfd6syAdJX2oHZE+Qybyj7kvak+mmHIDnk3F34ak+UiTkgBNr8wBLgF
XYabPmr+e0cJRwfphoGm4kqly7+89TibIttJsBnF+HOcrOmG2sMj5jH/6TYh1HHQZwe95LeiVgoO
4mZciT2qcIQAzY92BjXw+eK4qABREuj22QBhylqWfnzLrNYFrk97TImBiY7PrCjp7NACQN+zusel
v59q9Gqgm+1myqPaHDQZzcF31AnsAXSporiFaxuMoF+9q6/6ugANOE5M9wgd4snw1MwPk6DLXDt9
MXLMdhw064rW+9NnR3Rdbu1yzclUj0tlpFgnbbt9Yk+HcZapIIiCwUqvgM3E5Mg3GqamGzs9L/EF
oT1bt0c2HmZWrCJCAIVL8mHRPbY1xUWCrIrwmsGEukejzhsj60DN3FWL/B/C29YMF8qjFEJrTQwz
oYbqyHQzZS9OUXnh/BFL++ff3n2rY4D6AokcaDDQovjqGCtRWFuOHU6acbCdOyd1XMe8bcL7HrB6
S8YRpov8wcJkPxJuAw0RfmJQYwpeucZ6SYOIvtNcp77XF3y5QGG3bfgEKViFXPbR+1x5BT0Y2Wdb
X6EyBdK3PR3OVfLRKMwt6vt8OZSWn5TF3Wl/FTnT9vdx/mqx1sjMCFEY6Gsk0MO8a+xbo/3RJZKb
8ntPDBsPrD+EVVFqRreCS/OMhrZabGInGj0GD/U+n0GE5rIYQwzZLbNmP9ZQuOrKIK8at8/fajRx
Qy9nP03jLJueSjq51uSp1q287rn6F38VbX8a5+a9DgD8tG4CK85ntcDmB6ixosJvOA9psbNQ6s8O
leLnUeGXMskikUOuL06wDYGWBXMXXx0ym4A51ocSZ0yHBqpu35Tmzw4sqJmGbaDGbpJJhAozJ0Iw
54+OyTp9wVlEU5mMvY3jhlEvh95i6qzsn0v7IR7ee+c2AYUckuJWhogSxRJA3zBr/RuKx/NcjLk+
m3YOrjEAAg6TFoLJIbu2GiLJK0RmLAfLAn82yqH8e4Ux0M+gmZ0DUah6YLFyQ7TZVUlcFN1mWyNr
WrhJvbO2dkoI02Et2mvXuWa3t4udET+M5qEIr3VZeVeUZW7NcR+MsdmMkhnmLBMjRpZLjKsJWl2O
7CUmCgZgNkHRzgIHF7oAX5eFgi5OcIXLy8gG6Kwdm+UuZllAtPdcNhAm8HpkH791JcB2/q3VAEFF
oEEITCXpvRU1kAEEALu6jjQ3MzCtK8loBd/rizXue42pHuXKBGtZelxYBW3SGKwJxLV0tyBvBtQO
IVV5OrAK/PCLSe6bpRCwLM0BJvXGCNSu98fqUpU5huCDfTHCRe9lTNOwWTP1aCxclp+B+hHb6lKA
8GSAYV34xXCe0K0A6RIw0F+doyhTkpN53cP8PpmOY3LVlQbAKr4ZBaR8SFLixZi5LD8S6yJcDrbR
+CMBiFNdZ0BAjtlFuybE1E0fQF8JQODejYcdErSMuFV8PcpG9YVbs/m53NbguulLPcHfbwB2cIAF
05q9zX6MCg3sj9Of+nuhG3oHGNP8szWr+23CQUOh2bSsSV/IflSm3yrPCYipnM7N4qM6B02yq40L
Rwv06qazzoq59Jh+55gveRHva9mNLqoLbH4NmiZff02r5uGoqvg1DrYZFJfRpYlZ90x12+FolZEb
ji99M+1N86Ys/HH6B+43mId4Fqb7wWbEt6IUvNRb9G3WzbiZnAdIuUOq92yKJfmE8Hz9NcPPyyhL
qDhtAjNl+5I0ox/Vh5KV/3KIN0a4gGgSJcaA57qVylvrRG6fBBgOOe09oti0MmSvOjs2VFS4c6X1
04ii4kpbaf3Iw+OS+yM4Se3cn7Lzqnqenk6bE+0bGgR4Av7ui/OfR+1U6D1EM87dHCj0YNL7RZbR
SEzwn6bWR/DO1TDRsMs8emVWoJS7f1mF5UDiXEWtiS81zZWxdIYy4vpYDjN5VtOLRgaPEK4CRUlr
rc0De859l3jQtWaxsYphuocqxpxdgP/y9CpENUkodf+1wQWp2dRY1KJKjgD1srwRUIwBmm7+0pO3
frjNcS2afSGxKV7W2iBy1gc5XzVkddeTCpTWYL84RtFnghKI8X56WaKbAsR/f0xwt22I/kMB5rHc
a8NgVA5405h+Wl4tTqC3kuK4bDXcR3LmKI9JD1MOBUOfdhiTN8hlnF6O6CbZLof7SFk/j62mwgZL
ZjCAucR+mmnhOtq5IaPqW3eGe4jAH/7uHHeRaDZrQq2GqbH6qSlneftZA9Mb7U8vSFQcQeqvoY9h
EyTJ/Bt4SUcAgnq43YzsDuz1mP7R3LAfzm0GBL/e4GFcX4EVaj+b4WVsR7cxkwzFioLe9hdwLlJD
jwBasPgFBj0O8y9reNANkIWeQS6+ortEla14DdTcxkJpDG0UMDpSlKCMr3fi4CzxNGomnjxN4mF0
IE8e7SrIw7OJLJiSfTZQQe7wFJfcH7+j6Te7EMXEGQcwA8iMr3btQpmbsLJAI+K2T/17ERg/DD/+
qID8dZNjk7nRB9AGz90lPZ8ltgVHA1o4UHABwAsKq7/f45ukJGs6Ftq4R9YQSalfdPthCk47kuAr
YtJDwzScakMbXeXctS7semKJgncJS9D8xeDkHohcEB26ZuIjyUtl1UvB+dga/B1PN2uy9LLR6imE
25DUzVOMhybHpb9IDQntn2jvNgv7/YLe2BnUKKKkcPAmVyKAqlECnjDQ+A8faGtE53yj7s2yRErs
xRDmckLQVT2PjQSMKohdEDBFRXklGYYnrP++WUhmKUthZPA/MFBetFXvGQwTXGMSVKuW4JBK9k0Q
+b+Y40IlVNyNSFHhc7n+kQFymuiamysBo2cUeylTKJRZ49yvMXskOiWs6ZbfpO/g43dJc5gy39Rv
s/7ztK8L3j8EXUpEPeS1eAHx/QrbzB0G4GfmnYNGdT/s8odqP581RzQWjoCRPyYeuY4uIBR2pbyB
Vjmo9+mFj4DjtkEk6X19d8+vP4XbZlUNrbK3FWi3tgxFsbOODEDm7U4v+PtZgxFwqKhoSAhmJ82l
QNd5wnp1kJCS3mcgSijsO1s5nrbzPYjAzspABo5PQFf4d2W6RJVaJ7CjaZ+ZHaAatbBnvUzdwbot
7NGLTcnL4ftgDaYXtxa57UP9N9XCEBaN67fEM17a4B7zwvs+ePjpuMtLcvezaIPEA+IyAVbPJX5y
Ubv5WXUf7ZbACFCh28uaud/P6defxLlyro6VNhfrZocByJ8G56ztXh3TL2UMEYLi39YSsHtfIwJY
leuxXN3YbDpytIpSPaC1lezsLowuwcKW7hKnMPEsbaoPElvRXazReG/1TvZw+rt/52T58hkgKfH1
l6izFo2jhV8yeg1KMqAdcYLuR666N7Nfg5MlwdE5Vw625PAItxoQUyC6MVsFLsavZsPGaYxCTSDI
wC5biILk+i21XyfTZ40kGgo9e2NpPWGb4FsAkdKUNixlI0hikdmDiEqFBERFDvH4PJBb0knSYeGZ
3Vjkwj0lIdRiDVg07H01Botug4PjOqz/ofkOL0IJGY1bvPKRUH1dGpnicppzGFJtL7EwEInJR9DT
otDa9J8huVOTh8m5gnLNaZ8Rf7s/ZgnnvGGkppFVruvTfNDzu41yYzlB6QTq+J/LyF8WyINutKiB
PHEFSwoJgIoflxttfjm9GMHr76sNLgHQFKXGGGsMsZNVv7oKCjReu6UNnDCBcsXjkLrKfBxkesLC
y+Pvp+NR/2piq8OsYWWDvvjgR4SHvIVL8p+Tm69rI18dJHTKwqxXB0mM8zi970ExkM2Sp6zQ23Ft
OBCgQr2a51Stm6IKFwc2GKgYltSlEIWAiHCMKujpLyV0u40h7sLInLILwdYHBBZaV0T5GbFLxwiW
xmUysg5ByLCAPASAU9cwPMVzjythnzuLHSFpHwOzvB4Sv7Pvh+oKcBZA2+ziv3u5BeYyEHmjMYe+
HBcv0hgj9jRLUERLL2ztJjdfiv+egaLruTHB7V0C5Hg6zuitZeVNp980wyOrMD54rfeSa13Qav1q
iYtJE0MZp1oxFM1L9k68pnRzd3jCOOQuujCuXDZ6xI3fz5ADX7dnRup+fqpvucRTfvMUfH3wrU1e
hEXkTcDQ8OWVGUxndOqBgdI0kD25ZE/P1HeWu9lTtc/Py9hbzqbPqd3pkvMmcNEvdrm7hvVortoD
7NLwJlfvU+ZR6hEjAn384fRhEIWtL6Y4pwH7PLVrC/tM889OebF+xSOmMme37S819qSll1EomzoW
nPQvJjknyhVCSppidejbjNrLou4b56KUYVTWv3Lq23EONMxZu8wUC3O0j3l4NxQ/dO5YfJcnh1CX
nDzhiig4tVHAXJuVXEFC7cc2Hke09Agq8gOarUCiR/mFIQPhC6I9ZB/+2uHicDYOupF1sBMt17rp
h/XDIMtd1z/BbxscHhFk7e+bfAJfdjSu9BCCOYAxg4f805DVk8UGqAoVaxVVa77MYFBUi+wF4qOR
ZoA6Tb9fpDzIQhMoI6+IGuga8BoDmFw3Ryx6jVIfVX1nQavr9KkRfe+1Tv1/Bri7Pu40fVrKAmXX
4lbFPaVn13Z+F8vSe9Hn3prh3KpJ2YCsBeuI2+NSPtnMTUPJ+RdFmq0JzqPiqI0wyY6V0OpJSV6h
R0AVdLrmzM1lTObCrwIWO0oBDQZ6mlsNzciotSqACmaCYaraawvZVIHMAreYDIlrVa1ouA5XAuqC
tSnJyIUfZLOE9d83b4Cmq9Esc4DuUOLHhDwY8+Slo+SLCG0AOLhKzKG7xpdzo3ApWTYBWVFN14ri
0+rCKD5Pu68oLwGg4o+J1b03y8ibqM1IDRP1fNVRt3d8AixxfcmUQ18zH6QJkvMiisU6BdodIAF0
i/h7FKAVDd0LdN7ieces1tcrPMFnX7EuEJ+ZlGla6NQbc9z6OtOJ7XHtmdLmYtQOif1kG/7cHMCE
fHojxd/q77q4y3McKBuSBYb66c1K9wz9CiJxOeFagIBZheJWhBt3jVHmFJCyQufbqB/G+jGJjyQC
DPw+TSUZl8QQP07J+rEvCobAr86HoXjACyavvQHoWuu/DvNiHFT/uyJ+KDrSKUDtwHt7Vvys5KDH
bpLAkc3+CCO0g6YYlOqhjcV7nAq9nBTq03BxEN6j14spV7WHgqgkQxRGnI0ZztO0Lk21OIIZXb1V
lBcmGyUUpmeYBsAnpmjwIbH/elSr1ErLcAU4sqUAfUl8TtPMNxL9AD6Wc3W8msoSGFi9ZKCvayWt
MgH2AKOgJhp89poDQ9ruq/G0NBKbdgtC0ZV2XuzRAvBVxQVCChRiLshVU3eSmPzdTebTj63JNZJs
QhMiRQ9mPpjU9+UxuXsoj6Bh0p4dj/n1JypJ+/hKu9XeDE/B0J2rfJw+zyKvAQOq4ZgWWml4Vn+1
3hmFYywlDttEryuMzZvpYVQA5TueNiMKG8CPrvkDKvXge/hqJu4GY2kpTkCl7fXw1zBfz6DuOG1D
VBrEa+yPEZOrrmCAt4cWOoz0tQforw8um9B+JfbeMT1w8i7lXers21xyuEUHYmuVKwNGswF01Gq1
Lc8TjLrW5Pn0uoSfyMZBwNnGYB9fq2p0UEMsNQ5EB5qq3iMYgtyDyktnHrMzq/NM6OkU/mmbotAI
oPvKc2DiHPIpawegq9FZE54SwN3Y3RUGDwb6AKT7EDaSzyZyjd84dzSONUDp1n/f+L8F4pzEKEYA
HiF6moG9kPVIL/Wn0wsSWTH+biJfeQPyq83ouomsei/sI6Ovfb87bUIcuTY2OE9gmElm9QIbmnUE
w5eLYWuAcG/y7mZBC6IN/UoBE2Zw2qooszFQPtIwX4fxGj7HnIwFdMogBvLCjoAVAAM2KchLa4V5
dtLRvTnqkCFq6+RS6UJU5edC25/+AUJXQahGL97Ca5DH/+a5Qo0+xw8gyA1zI2CIIqGTu0r+pJeS
TFF4FNYWOFpYaGOpnK+ohdEPjtOjvNQk/pJCJETpmBvnOhJfKVGb0GU2xtYfs3HMpSrzcGIAM6j1
zUz8bnzMqMRlhHvngJh51XtAb44LiwooTPIyh+9rrIT6u+La9B2VAgxDQBQyNiUnTegqf63xhGzM
Yh3Qs1jQnEBhhb4uzUvkLLdooZyrJUXyg5E7Ipv2EN9vG6vcqWhKyki+rOf7Wo296G5VW0E96coJ
lqvES47Rg7MHfzm4Cfw4CK+qo+zpKgzQmx+gf/2OecQUPdLwAwrMMKx5+CAr6wtgEkgbNia4W9RW
1EKZUuzstNN25n38AIGswSdnbF+fQ99xiT37zIte1ZfGxQjsPzkRdIcxsojnBl/qLwrMkVsxjJP0
01gUdxldw3Sd8tGUUZyI3fWvJW4n0Ruf4nY9Eb2KGcwW7HGekdwOA8ATr6eDigDiA1mZdfrpf28F
7vAlMTRQ9AYfTTmEl9W7AuHkO9IE2cXom6B9cwsZFHn9g3waBgpXkLiigLIWsL96SaWakAfSZrzV
7ffU+Jww0MLC61YmeCTaQgwjY1IOE6bat2Hhvu3HqIlxsUbKRR8dVf0qH8/16ra3JAglYTa0tcR9
LBUQtj7u1itcq/dL45ynHRC9Rmn4jl73vjZg+rJiex2TmFPbftTmy+lPKNxQrBD4RlS+EFi+bmjf
0GXpnHVDG/BhKMSPWNAhtEWfp+2IwjTZ2OHyZ6ooOdA0KnaUnqfmOUl3SivJhn5PlHxzjo0NLk4X
2rwAQ4ccXb21brVjPEB9o/2Fak53sO4721cew8hdvMRH9eIf7vfN8njBuGyyaiNOsI3T8Dw7aNlM
h3Sa3cj4nNH11ucr1fiHSxbTeYA+q6AhhELV1w9n01kftRAbWqCDDiJeS/uMZz/SZapNwqOAtg0F
HB/YNpOzU8xJr6cmHDQDxVX6XicPyhi09bUpq4sLPXEtwmA9SKH5AJn3UQviBh0nIVeOVvNJneGn
kyegKGMSuJLMEnfmmjxM5rCBpVG/deiOFM9Ga3sYtZE4hfDCIZslcRcOKj0A84calsTo5TJUrgGB
jqFMH+uW3DVZf5GoIOGJH/QabNTxjYlrXUmWYKSvBPWHuQY9lpWA4Q9KJUN8PH0gZZuw3sebvKnP
TWYRht+mMb91gppcqjGernenrazH+tuRhFTIioi08EzhvCdizqhrAxCRdHrL+0+ovYIXXWVnc+2N
H6dNCZtiaIv9scV91rjAswVvZzzxgvIFz/RrTH6AotGPOh/ZC9gYvTD1qh8y5WBR4kIweolyhAGE
Pd9MJXOqjTRbD8h0XWnXkD53Ty9M+KU2BrgvlRlKPWcQhfSYlfupcQFFs5wZu+FfqvrbhawhfOMR
tl4NhdXDjpm8JcXimihoyERlhdFks5Z1rRsb0NXGUMBqY+4LN81epjryMtC/p/0dlQFjhPuGKUBi
ARpLgDH7amuMBtQZZthqwFENUy3o571JBnQQevjGCnexxU07opmEyB/jyFpp0IUuML+9ekPDHaEP
p11B9DYAW+OfJXE3HPhsR0NbIdWJehlixKjFlNPO0R5iCKY0B5a8njYn2UG+VFMiY9bN+Xdy8NJX
+wlVLuMhUv3TVsT3NqoYK0Z8leriVkXq2VhiY723i3N7N7yoQQR1cRDtuvNN6bY35t667/13sPR6
py0Lk5K/hvnSslZXWV9WMNwqdL9omc+s7jLs7ONpM8IIsTHDBUEzQWcxTGEmBs9aEoMg9/m0AWFN
A+ys/7eDNhf6mGFAdQIK7WDi+yS96rLmMDpPhNzp7DkGOlbRzqhMXVX22fjAN8WDapEMRs0atxkq
vcjG/SyJXdSqfMP+6ME1FZd3vYWCkfM6JfEqElCp5cMAYgsG7aiUjI+nN0LosJt94EKlAl5qs47w
k4Z0xCv9vq4x+3fXKPvTZkQfFIP2wDoDqwt0GuewRd0VQ9VZqPXpfjKDt29ZJJ4pfFltTHw7emYS
0Qp1By+6yoIJIhVuuEsel32/yz4wapjJHlZSg5yTWlWkRuoKc04v+s/yGJ4N55hWnRp3+VRdSOUp
u9N7KPpU2wVyLutEmdUUCcUeDs+T6k/2rWa/mOM/3J1bK1wGFqZwB4NhVXP+awKtVPQ/pH3XjtzI
FuQXESAz6fKVpkxXV3sj6YWQ1BK99/z6DfbujFhZXCY0F5g7c4ECOpju5MljImKrGb417Pf2YNYM
CfL52tyeCdYT3oLpfV5HqAyadVxtCIRaGmRV/542DqZxAcJbK5MUckAqgJRovk39Z1Y6DLqtlVVH
pzqPnAJs0NvDWrvblojcnoCMHUNDPRD1cqdCupDgjBNrzG77D2ilC8AEc8jbMJO1HRl7gEn5S9w6
Q/dKBdfZWi3wLKCJglwkYdHiwe2GppHUamwRBNWq+sUAK8VhGMnOKKcvLFdiK+6hejbU1eiEfkdu
TD350uclAviRy8KfIIm61dJ+R4epEaRr17wipB4RFtKhRoCk86WnwkirBvLcymZ2EoJ7IQiKPERm
v0e61Yion9emeYnFnbsKdfAShHiRgCx7SBWAvLX6qYrqWtcO9xKEm2i4RL45zg1zGWhOe19x8qS7
S6XYmv5T2c4nLyyewuih5YPNcPvMoPYHXH2Kow2xFWTftw/B6uLMxLP/D2Ae68JllSPTZ0YKAF9B
/TgayGZ1Ra97y1VXyURst2s3C5jGDMgOgraafr5xFmCtqY5yOKhzkcW3ov9Z9rvtwayt/vLvc4Mp
g1Y1fI/iRYpop09rJzBeGkjEbaOsTdkSZf59MYoMiWMvRSO/nUfHTtt7MsgdOjsx8cJ93kZaHQ84
RtA+iNsYibdLpKRPc9OcO99GNQJ/9I623o4YAruxuih/QD69r+VwNK8jtQwQD63fprEPoMW8PYy1
82KgS4ASbGVktblhZBU6M4YI1xQtDxOojjMrG56i/1LhtkC5JqPVEGAnGAfxd6nyewDV2PYwroUR
cEUZYPjTTbzD0aPFjaMF67Wfj0DQkUrL1CNiC3p7Hw77WHZM71hU7zihcbMv/BAVlo6GV+b2F6xP
5L8foHPJZfCKg+F7jgHMmmKVaXn6a15/GbrjNsz6tvsDwxlsXw6VXKkxTkUJLBN3Q/LMRK7L6iGC
gBdBWIGhKHH+hsWu80ZagyEPAZqMvGnVsxYe5eyY124kil2u3fLGAoi3CSQf/ShAOAxRRNKf+/51
lA5q86VKD6ooNXgtqzTvkAUYZxrUnLUVKwEG3YxpZzwzK7TGCFI+1sOt9f4+2ZZ767q6daCitMjq
KV4gcw/1Po+yZDSAHCHtOYH4qwgF1/hqbfhycNz2j9I+Yv4ACHrfpk79JNnSnWSXe/9suKVTHgvb
tQbXf+6d7FW99R3Re3b1Sbb4AH77Z2alB5OEPWN+U579u/xNcdBaFj3/ArHEg/J40zqVVZ1F5LiC
DcTzRuZkUOvRBCpJA/AZI0V6a7a3ZeOo8bdEF5SDrYGZM9cegjroK+e52iefqUk7G+MhznchIXZr
aMd2qg5QeAK92GA1VSEo/lk1ayadSe9RRU2Q1748irTxwtBL4Jrmoe1RGfoIFqUhWCHvPQiQmVbo
/YKvbEXlXUxujdhphv22vVl94C+/YN7cC2MgmRWkdjp8gZ/fkcGZfEfrd0VyDvxzhf0VPXl48P4X
TMTN5gQYAbUcN2oUKzZN2DI8atAt2KtIzD6ExYNUnQId1NU6qIDyeJY/E8DOf5YPGaOsDLcHGtnB
R8VZiMQ0szTTAcsyKn1AwbJGKoX1p3aQ0mNWzz0HKNPel+gKB9N4RPEgIT0eqeYk48tQTNG1/X+p
p5yTgTIl6HBGudvl9LcRSK0r4qcQHnyq6XtSUaz5X/Plz6GvBQjnmZNsGpvUC1JbhTR7cKOb93CX
ol4wv2tmcInCrWoyTkYnyRgK3hmWUVLLEJVur93BSwRur3qyksqZAgQtfuxTRA2BAXmkQJTPX7sg
GVh5IdA9H0ze2YhNOS8LiKjakl+9RQZ7qBTpjurDCawT+5o0h+2NuTpxf+B42xqnYaRNXpjandbu
B2V4nGB4tiHW3Ao2sxlB+REtsjyZgq54WuengKiLnxQ0EXHg9v7XbYy1Sg8wYKPbGllDcP7xTECp
nlSdXILLE7q4O3ar2v6N/6s6BO/+Y/EDIR/6ZBYW+QC93Jwtzew8O8bv29+wskMuPoG7ilu99rVS
KlLIAo8e+NGKuHgMcon+IHiTt1Y/aL2ol3R1atFLijsDrw+DfyiUCJpnbAKJhORRa/TuSvN3gZqP
7XGtbpE/IPxDYUACWO0ZuBbMurUrVUath+D0rpCAwUgoJmTiwYaBvc9ZotzvPT/zMI4gtMrUSn9L
9+FpOBW77ISnaXhruD0u+snV74Ib0fZcLVZAUTmIg0Gzi85mzr9REOYyyxonOw/sjllwL27jc9k/
x8fYifYoCNyeztUD/scg8mFWLQY3rd/gOIyg8Mz9ny1ISmP2kRUPwibq1e3xB4oPtyrqaPZhiJEN
fuKE0XQbDoFDhl6QeV6LspoKxDFQIQraSNSTXV4kMk08ChVo2Pg0siIJN5h266HgqTVQVGkXUwwN
ruCgJA+0anZRI2KUXHGeLuC5K0buSBTrcQUDo+4k5KdAxtw5DB01VL6XJYE7vOa0XKBxV02N1uY4
DoFG6VODmMPUuGCSt4zgraW43RGFu/Wa/3C/XYByt482QhWwIZjhoLgvIN8xCd+Ya2+YCwjuZeZT
M0+lBOOSpEdP29WmSwPfUeWz5n2JJTfMJKv6oBD3jgI3CN+DqJ37FRDasQ2UboenHmqa/texfDE7
kYzX+pzrGsHhnPcYXxqPrvy0BFV8iurqtxScWN13bdr1hblPqxd1crD50LkjMq5rqXeIaRlIh8wZ
dihIXG5rGmpQqjUx6eON/Ev9WqJr51A6mh2/aHZ7guSn28sozN82D2uvHbzlIQtlGKipI3zoL4ik
JpMIrpFhN7rku/eNuBO4NdJ85//K7vRdes+ws4/Ro8gKr1gLAKP5gRqgPNJ4IyyPqlcq6Ny3vcGK
6Juen6Nmtz24Fdv3yZuFviTENQ2eSiqRZDpQA7xsNaF7Y/hJkt0IybQh2w/Rfhtq5Ta+gOJOTInC
XFPPARUoTiKhHeXAsv0oEhdYuRsvULhDAwqnhuFyT20z3g/kvjZFjQWri4IX4T8zNg9z8USCZm5O
ihAAEdTI/New2wUizfu1CxDl/XMWZq4jvWpCDYJKqsIOjY9GKLvo5LVMxU3jH7EHCcNbigbleJeE
UPKVRW1Da+f6AplzmSSagD2azi2X5WOL3DhEP6MfiBBOSFYUToVMnSjGtQoJmgBUd6J0BxHWeYsu
JlRhkZfQDtkShGqS+iUHcUsLKv0GWqstVJZb8EbgEeFsb8aVVUQL1h9QfpyQzR3juQMgmx5y/UFW
fuvDz22IlUvwAoLzYirPn2g5AMI30VMGrVboXfu3pgVB922gz+JJ7im7ROIzdnXXaL0iA4kW/YvW
ljeRN1oR2gprNLLHDXUa+rtKvujKs5xbpX6bDoGrmCi+MS05BtOEFhzDTt9BCdrx9VfiyXZKfoag
W0ElpdVp2cPQa/cRGJO2v3vFIFx8Nu+khF2gaDU+u0NQg+S7XnljKJrM3G2Y1XUAnS0KCxlKevkA
p68GHhQ50ZIz6pP6FjKWfvOxDcHSrNIA3qwGy95kOlh7ZDCX/r2vDtHVWUEXvdKmfEUgC03GFARF
Icq2kudcPmWJYHTXGxl/35g1CzWwemKYl6cn7Yqw8iL8/RrZWlb6UHyLd0z+sj2HKyWGgEH1LsIl
SNYB6xJmrvrQcg2d90n4VEE9Id7JdD/4ju776GW51yan7CyD3TZ2+aJBJtm2iaUVu0lkGteGC+kq
9I1hyGCC4/ZMExRKNBIMt8x/5bF+24zSfmyJqFz6+lqcNXB0HbwXUF0FE8DlcJskU8qkKRGJGy3t
Rd53jvyW3ni3xlmr7MYyzulHZqen5EbE57Ti9AHZgJSJDm42hvTxJfIky61UyDDAyC6A8jhIm+ph
zEk3yx43aL1qyqmDsiOtH/MhAdvClCoVdZQwzB8UhKbuUbtVh2CwYLXu0N4jbl9XHSrk9TbNLIkk
fm41ZRy8eEZbv/RTjmWjcmweiBf9/VU816TinkR7znzu+K3p5WC0D2Yba+g7pnrgpBJ0260t0xKB
u4vHEnn8IgbCkD920H3pn+XoxOLaYvR5+wBcGxGMhc3qj3iVKvjX5bK0XleBq6FHVH+6Q9G1XB68
wM16SzPtQFjPO7uxl/b8AuyqNQdXR5XNPSpV6aTk3I/7tHTN2FX8g67uBurk9X0aOrl3MOlfy53D
00VqEHcxWAHhZnP7r2zTRFejCgEM1UdArTBaN2EJhLgk07RKkt6OVYInVQImBvjFohrUFV0NwOO9
Ck0TNLBctRoqXoLmgArGOjqSb953ahW3EhILzFaP6Jj70iGvcOh7K7Nu0nv1Lvj19+VCF/ifzsrC
GZGUgVUyA36e/Pb1kxfuO+9dS/fbu2nViv0Z5af/t0DR4qKLtLkF3Kyf4thRKnASKq/bGKtnAzQT
6JwBczleTdyOrdEZWtBubnQqHkirnQNG97o3waXKLVPyBA7Vtd+NPYuOPxOd0ib0ULinWV1SyVda
DAktXiCAJhYJvm8PaIWz8vJYcEbZk1ITY8WxKO/qR3mwpFdmj26//0jOmnNuAitwjP27crD8IyRn
0NBS2KOV2abdu9B5Fh2UtTVcWATGxzhUNMWWs0WQy9sKGU128IPd9ohno7JlB7g5LQLmecrcLNcm
TjscQdeFexbqYhHbSaZd54dtuJX80zzBuN4RNYWZ46NGQxbHaoYqUtsvdnXzIE9fSHQw6/sRHWvN
L5MeE/VbIfWozIrtXP5ea4Kw1doewrmHH4MKd7wFuAvDK3U/ainGm4JfEE3UVkcEB28VwZgLgAnY
OdFncnko5KkoYqLPJbIUbfXpWQ6FJMnzuvOLBgkQXOE4CWgS4G6KqpTk0ovRMAPFcU8/peOTwg5S
fPYbN9cdn8VWCY36Ev8I0odrV9QCmL81YqPzm64DMJrVmLRX6I+ouVPG17q4Uf6+hh8n/c8gGXcU
oxGXZDEPsvDzXT1+LyZyIwWhwKaIRsQfsTJL9HFu5grAaK1P90l2wiPE03/IzQGFzgK0tQO9HBN3
2lqU7dWxPI8JtVfGt7q5ifqv2ydszSajZ1+eKYAMFKFze6MoNOibNOhYNj0VJStV+CvsiGT1OdQr
g8GfXPA0iuj+1iZxjtAhwYqqd5Mn7R6kgIZsLsRL4+emgS6XLcmvuWKN7KYXsaCuTKEy65B9so7M
QtmXxwvc9Uou6cBqGGK+RNVfikafdokBrvntmZz/EnfKFFBbIf+HN93MnnOJ5Mse3ryg0rLDLLSU
Mbzz8wc0M91JSnFT0LtApjtTg3u8jbqSFkEf3B/Yq/j90OLy02A/woEd0BJuscFw/PCNjuQgSfpN
XbxUfnDqgtqBwwsOMRVXVK1a0ZShxPJVjYKD2qq2qvzc/rCrjYVQP3JO/+ohc5d9Tj2CavcMhgWF
aXn7tYS0Ui2Hx6z1bxCLP26jXW0pDm3+feG+wAWI9LYEWlceJeU1qm60PnicoFuSo5mCmiL9Q9Ho
uMXO0qmLwgp4ST3sUoM+FHoNboPEDZvobshJIljmq8DE5fj4AjYTioSGEUJdulMaxF5fqvp3aXwM
oqa16zAfh8NZ0cb0wqjIgNMw8q2Oo8Cqokw6gUn4lqQpWFSHQXchFZeDdCBN3YZ0v6WmiAV2TzRa
zsrWITTOlXm0lbQjplOgVrdFj9FgMAHQ6jIyFLYwAyFakFZfbhtG9JSwEcsYFOe03A3xI+4QS6/e
A1FpwOoGXSCpl0i9ZLBsGoDEyBuSW8qwy1AGlkGCLjYtvxcZo9UZhOQdQvSQPEWI5BJOhXRLE3bz
OpZAChUnheVpJnLW0c69ffREUPPvi6MXVXEhFxRQhaE8m6T/GmmIjvb6sdJEpGVXxnzenYtRcTal
jqQsIw0mUfXZo8p0FOW3P1SzFoxo/RQscDhrEqlINPdBUaMz1qWTk0EXlwSFk2FvlMkLmsRTUKag
VVzkw4imkrMqsREMbV5hKkuKgBVhuZVULYrzc6fPIAy6vW7XqavP2QRLN3THUUbCB9DKNC9kpgBN
i4ZfSaHYqOS6Nwf/2KThFy9LEQGt29+RBsk4lt0GpoxCltqJSs9BJcW7iobe7Q+aR3dxgV5+D19m
0klGVvTt56xnlgK1UBO0+0mgu1q+k3QnQatu3QsMwNqMQ70D+QzEFuCPcDtKyhONDlmFlZbz3kIX
kAvxHmcqKgdXiiA0dJ1WwACXYNy2SjopN7sBvnZanijER3VbDW/71MmN1xDK9uw9QEJje06vo6Qc
Jrel0nJq0MsITFW5ycL7tMFEFk4TPcfwX1tHzc++fIgjt64srzmP5kHpb4LmyQjh+J1CX1SKunaC
F1PA0xxJ0kgDmuBzas3/1sf1h07iPRRH/vbZ9jlqlEiipnymNeXMn4I3AA1zwEQGKpb07CsCkY/b
M7t2dSCE+C8EZ/aYT3UPbUGY2Ki2avVU4/KfpAclfvPk7/8bFLdJddbM/Hw4GBVIm4L0sZbKXWGc
NCnDi1swc+sL9GdY3B5t6sBLE5S62DBEtjw4voQqw7/WEP1cnlmlGiE1pCG4AcUDM8NawqmL4YjC
ybBT3zsVNBMs0dqdC+ryf2G4sVRhknvlVNf2lJ2H6kWX6i91dpcnDYR0BitQmfClPbtHvAlbInKn
baJqJkcNENtssIP8wH5hcPRuLKybUAIrt912IqW21X1IQI3HQAqDlwDnwjTwQ5t2wFzKfnMboRJJ
Mno3ae7QG91QAfPldThmXrgFGOfFFImf+VqI8YUFdQdwzgcpqryLyvaKXecrltKh3+UtZ49owwW5
I8jiExFZxurlvPwG7mz72ZQgIooBQ1eLed8G9QkM/2njqhJusML1+soy1fva+Lp9CIW43IEvDAMU
pjVwK9QqIRsid4856E7IrihjtKylVqGDukl1FHgG29CrZ3Ix69xxydJOirIRyAUi33J3M+nDvhO9
aOalu9q6ZG63gOOEtMK8tRdunNRPci75bW2TSXZA5YBXU9N+2R7Ipz+9BcI59j2rGoMNTW0rDKoZ
cHHeGdtX0m2q3nUhVDvfGdnXzZ2Z/2yYYBJXjcFifNw5kcpYlToGaJo0dqvJkLZ6QSCisCrZ1tmh
kAxR5mDNn9Epga4B6oNQqMMZA63IItmfgCgVL2N3bphlhDuv6K2EllbbHMR96XOPz9X0/kHkb9fO
JEk9ZkDsjH1DXD1/GOMJHXu5kwUztRIaZgsk7f66jWa2CiqBjhFqQyB6x1mFqUrTCdn6yk6Ut2II
LJZ0Vh+2x9b7SvtvdTkdtrfR6sQu8DgLUCJHH/Ud0p4am/Z0Gvakl90ih9Yw6+79Ut/LM9tAogh8
qdUdtIDlDEA6dAOVZ1jCpDfJ+9ElZWA1dNzl9JvSpW5PCtFDZPXkI6uMaxJK4gpfC9UGEElrJsxs
SMYdIcOrMhXnEHxZpjndRcprqIyHvGe/4lEq4L+hhplJ73LMLLP29rku6qFctRHqHEhGFRBDt9ul
jVBR5ttGmlnZUznsE9I+DQE9bq/t6nX2L4TOyyd1BR46UwAIiDv02h2c4ijemyp6jwWOzqrnvwDi
7V2rGSlCZbi6dM8OUc7WIl2DnotDJsyerq/iP9MGPvLLaUMbeR7K8yp2zaHTH83+vVFExmb9cbEY
D2ffMr2Z5LHBeAwoz3UKtXoUnMbJTeghO5O56KYmPp5Vtah3QwjMnX6UZLdFoAC4kxsXsl/odAan
0qFDu0o1WKN+oOVdaQhcO9GUcibA7PLYjCSAZsQx0C/g+Xuj7gQv5FUQtCJDJgb/Qzni5brRLEkH
c163DNUIQ1js1VF3wVEjuJlWt/wChrMrJdFHM9IBg7iy1RY/KjQX+TkqtKKd5w0CsNVtvwDjfAmF
NUZejQArx8wak7uiU+3R/17notyFCGi2pgt/QveVCr43gMLsIer3CgZlmGD2FKSYRGvEmSStgP2P
I2wE2cC72k+fA3ncgTT9edssrcOgqBhNqeiD4tm8yiIP0nqCWYL6l9XTEfHR5wH0Mv8bCmcosrio
fITUK3totIPCgpexDPdRxgTaKKsXGXqu/xkMZyra0Ej81mSwsXhPTsFe9TJXCw8Nnikl1AFFryLR
3HEGwqy8Xm1zwKGDD9JRBemsKBTlvkVj4s4qggAB0wdMXYoKLaciLIiscEq/h4k5uQ1qCms0jfTU
pcnUvmyv2vrLAFeVjHgxfD0+h6a2UtD0PZjsq8bVqtPUuuCntmh+V+Q3rHEiw2rLyvLRAL4NvHod
/8H97HdaHLHMn8qxizHmSSFWguJKbxA5IKse5QKCuyXHTmqSRAGEmaEOEqMojIMOQ4seqXiIwWW2
08dd4v91ieLsUS5guYNgZBkKzjpsGU0yjkPRvk1Vst+evNVduYDgDoGmh20t11g0lp+rNEMB24sh
FDZb9VQXINzWB+OjKY1gxbQR2oSw2bGe+0YJtWosmD48NfHNJB22xyXaFNxBSHo5zVoCyMxDeZKR
3Hh59m0bYtW0L0bFXVg69ZCLMmFzS1QJZdU58/J9q59DsIP8FyAIICK0MbNQcGsU6UHvqVSqwCmP
3q408m0CHuhuyKzcFLHYr97C4Oz+B4tbqgo6G43OsB9S7YS306BUDm0cGtiy8l8C3SDt+BeKW6I6
QZtUVgBKoe0t9Uc7Up+GFFljufV/dFVypMi794Un0jBb3/J/cLl1U+V46KIY00lg41uQa6FZwB96
QZh71RIvRsd5GDRmvUfn0ZngJE+eCpD6KKj/aLRdUTFXWJG0vhn/DGr+nIURnNquZUqKQSW+2yFN
0BV7Wn9T9fZ/3Iuco6Eks7SMjGGRsrGG+elXhkhNxM9tLlJ5/v9cKP+MSeEfQZkppV5oAotB1Kg/
BqBPjTNw6NkT5CST+Hlivwf5JVdFjb7XfUWfdvcPMGfuod+Q6FMK4LCGOkv0u/aYvzMH2WrgkID/
fZ8Wz103WqwznT4srKID6QxUfAkFc3lnPA1q+TCmsijvt72lUM9xucZZY6goF8EaN9Fr050087HJ
g5soedP1b3GlC1Z63WiDZkEhyH9BfPUSjSpjUVQJ7rwKWrkhFHfywQppbWXKcci+Q5XVYoH9Hwzd
ZxMZtOTQAM1ZhCH2CAkhnGsjfIMuQRfixDX9VYrIvdfjbwsczgJI7RhFtYehGaDkyI4pRJiln0l1
SLvHUdkrBHftR9W+lskjGr2c7TGuLuICm7MLqlmSRp/vdDD9JDqKpuK3GpnN1ty1PlqvRN2Qq3Zh
AcfZBb2olUhpAOenv8rwTi3s0rzPNMGgVm/bBQpnFWoW6WhPAkoXT0dNaz+U9q+VDOcz+S8E0lmX
2zGRI1ZkISDCsnIC2DWJzrq8SbnbXp/V28Gcw/uKrKqMcHsQpNOkiVJ02pEhP0sqPeup/KZXxtM2
zLpxW+BwexD9EnHrUdgY2r8jRQLJwSjcUcVqNN+VK0dqD6CAC0DlKcCdj+1VcHSBy+0/Mkp13U7A
RUWbVXXljTdRC49Hx8sGK4srN2Df6yz4WUSNVZSGlbX1rWGAxW37O1b35eIzuH1JISZH+2a2ZUl7
U6jFqUaxUArVaiKJKKFWXZoFFLc5U6YVPV5fld2mHxo2ThXhcYc62v4dPKWH/2lYVzTwdexlqDzF
cat2fhBCV8Zhoy2rAtdz1YjMBwIkW2CF4QV1VXXQI6PHJi3HvVr/QgVIgYbAUHa05rWSa8HpXr0J
FmjcWrHWiBtjwFrJ/TdSverdibC33gvQPnLKit3YiCR6RIDcisW1J6l5Pg8viyxftzPprKBwvcrv
UupquktF4aBV+/VnhHyFrhYEEFkiAQ69qaKImt1OUfOyvTPWSxAWGJxT4dUoI8kGDEpO5EcW9syq
k7xDIyfpHCUZ7qA2eC839c+K9pNtqNNr7U1HyfQQPwzvw2qmM6uSyM0T6tlZBz6VfsxBoc08SXAL
X3MU4CvRXwVlv7ml5qowNfGkRk4NKMUmFOni2t+jwQmNJXlxIBE6EMv4JuiavVrEoJCEpYr649Cw
/xIEWn4EZx9VxAORSsVHKPljD5kkHQnNNBOF51bN8BKGM4dqk0qgTsbK4+KqzF1d3079my7pdph8
qaNXOT9o5bGcBNZ//ZL59/zyLQoeeui0oMReiOTpRkKeKCnUO7+MRbqjIhzOhzNMOSoiAycXYdsD
9XK3NFBdr4qi7uvmCBw+how0n85zq6AvKUd9FIZj6K+dPll16rQNug5HFyw5si5q9F5dtLkjGRow
YPxE3falL+D3xuDFKhYtie3EGK28vU2RTISQwhCc++zAUOwqQeMt0wRHY9VOLIDn3xevLD9k0IVE
5t8ejXIvDf2+F+kqrt6LCwTO/UiCVIPvhKkcTAQVpl2he05sHHLVEFzAq7ci2PDQT8IYSqO5OQRx
FhvyHlsjC5600g2RuZfhhqoumn8FUKu7cAHFzZo3kE7OshmqfFSV3tJrGfTF0W7bwIpQuJlL/QD6
LPOzXgpvGTLMIcoGhfSsqzcTqmTB0mtQlLdzIEGPoiNaY3kU0AX74e0IQQkZlEn1PUvcCJJqJRVc
9decxZ/WGD0rMkoxNWgSXe65IuniNDYA2WRWfNaexgf9pb4jD95OdmalKjSwd0f/N7y47flcO9Sf
vTL/F5d3ZUgVZ5HyGXWajqbhaqjAjB6If2oVZ4wEeazr7sLLQfKJhTDT4w6eLy7HPbN81/At31Lt
ydIf0psU6lxsst5lK3ktd74DAgJU8EuCbMDaeVgOl1xOM7LGNNRVbJ9p2LXRaRwRhnoxK0dXvm/P
62qmcInEnTwtZRnpfSCR6AST3I6tQ+WTpqFEgR4qfVemul2KOtauGyS4GeYOoWl2PukkzHBt5ecJ
fj06cq3Bh8iMFbw3r97TqaEW2iec757ri9LZVLSZuHNDpjiUuwgWGzRwO+9Ff4jea8dwQxdpt72P
BX2MHNNR7eqoPZWO9K0BJcO+/lJgd0OP+wA/iYEsMzoe6NdqB0XbUyh6GK2Z9rlb39AZgb4G35WJ
fqYpjtIId9hw54UDOAlE19aagVq6Gty6V1naJPKIyyPzLA3UIVK694QV76uxjSUKt85VooXqNF9R
KQw6FNiM5AwaBTX4oC1qJxIJaiFuKb9O8r5nO22U3e3dvXZ/LeG5t4JUDKitTQGvltJNPBmnPvkN
PtL3ehRJ4oqmk7OLVSfnWQbqb9sYHzTldeyeG+/39mAEEPyzIGqTNjN8DIbEk01CAu7PaTclmbMN
s+rPLCaNb9qbTBZobT9PGli58CLHXdyax4rcd5rbKx+RcsoVR9bT4zauaHicyfODoVPkALC+9qVC
3qxTHjXyvo2xfvD/fUvwrppmotc5LbBKYY/CvQ50TL30xTT7U6WRH5H5XJvhYRtx/SD/QeQOwMji
KlE9IFbl2ZPhBabQmRDcjasYykxQOjPjXBUkZdBIVvr5kJE2uMtZj/AIU/P25/ZIVudOUZkJJWZi
avzcyagAgvrCjFLqzihZIzR/IE5PJAqdmnsf2br/DY+budSfxhjkNHgLlU+Veu/Fu3i8jcyvqfc4
gJVlG2x18y0GN/++cKUNOYxiWQfY2E0oQj5WcY1WcEGl7qo1WoDMvy9AYr/rkfIGiNeXLgiObDlk
eH+b9yj0EGw70WJxD0ndzyISy4ACNSJlKFlxm+nHODxTcpIaQW5pde4g+aeBSRtNj3xo3mjqsUg8
3OUGaIDH/kYxnbAUNZ2v+2QLFG47ZCoppGR+Gpvn4L46TAdkr47puYB8UWQhcZtboUOPmS2d052c
WsnZdIlg/ch8J/LRSmPxDdwuaVoVpBMxjkD38x4SOP4bavo+vrwQDbJupdPZ2t6wJ3t8N93WpjeT
Zjc7VfANqw1Cy2/gNhFio0Na+5iHFqQFTtrb2tNwqvfdIfpR/gweKYgbXaTBFHf7gKx7bIuxczsq
ycio1yVwoZRkShYa/07NgXx4Hy21kFuSd8QqfyBLel+gSNlwU1HRw+rhWeDPO35xeDxVjWMWAl97
PjPwNLx7t33kYu3lHZS4ntqT90TuQFvh/9geuAiXu9gjvS40PcOag9E6RAhBPU+SK1R4FaB8eumL
0Rkxar8HitGF1Y/IO0ExIIYi91QKnm/zx25s4M+rfwFDtNqjEZsnEdyiSWD8onCzoU1gyfT3FMjw
/GXEbUUVs6vG6M/SfUb4FqhqNlVBNwK1LT4kT3WSGKw4CQjOXnTEDcN6t71i19xI8+Nigce5tn6R
Mqmd46ejDf0j0JPZxhf8B82Cxp1WW437Vf7R2PKTdJvtGzRb28mjdDvut79CYBU/uzYWg24oyI4L
CfumhE7L0Cu7XLV1KoqbiFA4i5SDHb4L5n1TVhkYD0pbbn+16BzfHotoAefduxhLUmVzmQJQ5Ohn
rbh165TBTy12oQNpRSIe7evXGUgT0aUOMkuQ6oN9mhtT5UddbmQgWDBziPJKrY8Ir5bLxE5YGL2B
dm76arKEHUPa9odIHWOnalHqZRWkiW2/mTyrnOLgPasK+SHzSOQ5ct9oycGr41a18n5obrKBDqEF
aRDqGGgi/Wijzu/hyqTDR5JF6q/Aq8JdrQ7jgP2pkx9GV2nHrB/j0+ib7QAq6mp6almlgLhAjr96
dQlJ8iqo8VoO6/RWylp2juUu/2uxAXBKaaoGdU/VQMkcNzN+K6tdOut8GKMU7iV9QjtByY7IjFdH
SpFzGU3Ts8Zc7W62N8D1Ow5rglqfmQccPZlXjShhWoA4wgALPnlsceulLiWg0ZGP002+w3NYfqkP
24hXPi0HyL0GQCIHuuJP2v36kYIZ2xCpRFxZXA6AMxKN6jemhH2Eeh8X9IX5XKsfyqj6cbYHcnVC
Zxw0CqDhW8f/4esQpbIr23Cmnzf10m3b+C5DEX3bVYKS22u/ADhIv0EYGcQ8YPjjEjqF6kVw+nFx
gN63d0HAfchvaWQXJ+/gE4vttcLK9lDhELyo1qZxCcutUxI1ihoUgFXqGzDOSfRjzM8J2oi2Z/G6
CAbDUwiI0pV5cCbPcYtenq4pAxUyDF2VyXYQBN0Zx7z/HbZSfZDV1vQtPS6GH2amtnfZ0BdwSzr4
Ql7rSTc5OqwekjhH9X0jTelrFarxQ5lI7Y+CSZPglK5sXRAPg3NkZh/Gc4zzlNAZVkZ93IPz2Oyd
UIJ5EiUI579wcY2DlB+SRuAchMgUZQZnB/pAUfuuwp4io139H9K+bLltHVr2i1hFgiRIvHKSZEue
ZDu2X1hxEnOeZ379abru3ZEgHqH2PpXKq1sAFhYX1tCtuCR3+45YTd5btbARfuWAwRiiU3C7MwY+
W+6e9LKGnO83w3th9flHPd63BXLLgj1bO98zGC6874ehGuMJXPXThh2D1CJ28WTcpvf+Q2S3X+BJ
SNDQ5KGQ4lSCyPIyXFh2E08XKItAVM3k1TQ0NWn9JAGHvXLUj9qN5kpu/Kk9fup3fWD1drIDN3C3
nTLLjnaqPW3jzSAijFkxmbOfwN2iRGcRMaeFRj9/p+YhFjUdXOZ0uDVypxjLUa8v5SJb/7UoxfiQ
OeotzYmIJYdu90lFr5SLiIHD444zjFKokoWw0HDXHQqKl4q/nzca2DVuMO/yCDLOHyDttV/V5/Zd
4ClEe8ldDklK1VQjWGr9Fu/yXWQ6/Q8N4jCWshiS3T4l3r//Vp2dHhcehcgZ9OnC1m+iCVaW3GAU
5UJEa+JcSizHtM2WNeUk2dE+3qL6fX3b1q/530uwHOhJiFeVYVrNE9ZQ5YHHVKS5xx8U3MqiSeFV
HGSPwA8LvQ9Eeec4eq+UYY+REDuDLIQ+WoH5ExPRDBPZ19ez8tnV0SvwDw5ngBTsnhMeNpkdSA+Y
80R7jdSJLG35pF644RMMztIS6pNm7IExB0+xDynXzM0NtIgM23Y+kPoxyncy+4nxpOtLE20hZ24U
zYpSZC7OQsPMLPKY4Jmq/IMqOirRFvJGFxZTyzoszzePenlfB9D9FZEKiTA4s5uK2c9IC4w6eJpN
jE3a0B4VxQ6rtwcUuSZCVyit8tRmnUmiQGuwYRWDaqzusGgL4uuFn9SQX1Ba06LXOj02Pl5QeKt1
6bMkCgIvq2yLP1zo1ZCfxQzFd2bp5HoVTQWR0wJm31Weajz2mQdJIm+sbD9D7gRiffK4TwvvuqGs
xYQ6IwvTGqwUPYTcCbZ6SOspQoxbO6MDvcPPObPwZGN2agX3ul0e5KdRsoT0Jssd5u/FKSx3qLGk
xtgFqIPRDfTTt6MXWFZ9O9rdW3Wsbg1BqXTtOpyicQkagybzVCsGioXZttQO6KwzG6fuBZdu+c1X
1sTz4NQsM8N2QdHrt7x0tPlg9qWVoIA5en72dv3gVkOSkzXxvNKKVI1zRYDWWMEGfB84svjeuEMI
FFuo00EQ6S1wSid8Oqo3aLKPnQHNrqJ5n8uUH4z29FdwUUkxdmXrhzCf+f4jQrV/3oKT68jcP2TX
eL5Vb0qMzN/ejgK/uuYTFj1kDTQxBhqvOaudSyUpTBmhYFo7dV2DEA+swk/Xd3jtQYu1/QXhbHSY
FTOpJ6yt9XpH33Z3kE/5me0Hx7f6zbAFZYcAcO1jcQrImWlXK4w0CgDJRkk9fzM+B4/F2zjbCrUg
RvIfPn8MmkwKQvfv+ePzzyya8TRWLfFelCN43rfxdhC9OFePScWLAIRmSNTwIrHFUMdDNMKlLdpB
4SKACIr3XrCONdfN/oLwFHujGRrxPAOkLZ99CNlEQiJrwTJ4io0Bb7gpzvAFkqrSgmwG7W580Wks
FnvhPDRop4Ip/pve//w0ssnAd2mANFyr7EHf0/XvveGpyW4aXgVWtroaDaShYCeAOuD3M+vkO9Op
sRFMPu5OZ4+/WriIzDI8uHyLHKPdbJePoy0kZls9oxNM7iqZYH/raQBbGz3tK7kdXNOZN8U+vat2
rR14+k40Yrlclcvt/LtI7iqleltTqAaC7WUTPGUv0T7ZjW6JhO71zVx1+X/XxU9y6mUUos0TML1n
oAnHajwdy+kF3k6EwuVt4jycFLVadu/X7ASP/p4UeOSKWl4EW/b9wTmxCzMgfpsOQIn34KCwQ/S7
9G7kib7Fq3EOGsP+v/3xcU6naG0Qj8DRHhV8+tvb2kVC8i3dDI/XD0dg6N/atycLmomRaegHQ4wh
b2ffCeqdT16uQ6w9mhE0gaAZkscL0wBnZ13Rgj1hhuCbkr6X0g2Svk7RuxN98g3PZJuEfBmyVxiC
cupKPANUFeRRy/29GPnQw86nUNZB2M16tHm0kPbcVsg+F4K8x/+yPAMj0oRBekTmLE9Ju7QhWQJN
J9q5BTpWffNHIb9B+hsinIoLNTDI50rQrgQbXjAnn9d3d8VrLBHpP+jk3Cf2SSJLJuTBIGKLSQ/z
ThHldVb3kSKrA1+IVDHv2FOjb1roPmB5CK8T6Wscn6TwEIpC+xVDBMBfGG4dbai2GBIDjBrsg3jf
h1vd9/7DVp1ALPH2ma1LZhUkGYTFCHjd0a5aBs/XEUSLWA7rBEGqgxpJfywCdRerYF/oqIcsi6D4
uBZzUQh8UpBbquBv/36unKDMjZlIJQFKHGhWiUnFpQqYq1ae3yGlC7xRd+YGpEEvY/fii1rqVlzg
GfpiLyfoiaT2sSTD4LI+3jTMOMp9dTsZuQXSQBdSEk48ZjDEZnN9a1e+/WewXDQbpXGAvCoWPatP
jb9P9cOovKv1hzoLQqXLM0RK2NBkssyJQc6B81ZZM1RoZTZiDM3LoZV01V1GJSuVQ4F/utzHhfUf
/Flod0c6+CKD03ZVm08U9G452JW7Qzkeh2qyB3Unt5veeMhFKpVrC4P6LARHcI1lyH2eH9xYgtm0
LA0010NtRHlJwiepeb9+SAIIvrVO72jO/AIQJcR0a+1N7ajTTM51kEuiPu1buUwFHRdiWij1nS/E
B88Lkl9mAmoIKKWapZ19MQuzZqrV1pbxIR3oMXFEjTOXfvYclDN7cFAZwzACtAIFITqcnEEUo6+8
VgFhaihKqgoUPfjSUwWKqzCCmIFduflz74FC3os3+Y7t011DrcLOt2r+amxK+3Gw2D7esL1ICvbS
15//As4JZ5pEcznCLzB6q5R2OnF7tcdr5PX6Ca7AgHVoqeJhzG251ecHiOuV9ayLsMDuRWe36ugZ
8nOnCC7y5WyWZoKYbiE3IjKYS77f5SeeSm4Iq7I0Q67Byp6SV6VHD3qs2EjYW9FNtPGd1FIh4HXo
3cDLjkIpsm8/fB5fn+NzF65KZ9IwhCB2dzN7EGH0tHflDu266Hg3D7+Nzc/f17d15cNwBshH2p0M
trrYBKD/AWLjQbaT1/5WsZirH7rRU75ia7AEkJduGYVS6GbhiQynqfMSobE8SbWOuR2kxqRj/FDd
9cfYcOh+oYu05g37UOzEqXxb1YXvijUrgu6zCcEwaOBAkO3cinRpokriB7Ci1E/R4+M/pXJ3N8xS
s1NkX0Q9srbQU7Tl15wYU2Lo8SypUmLnESgxtfLnmKfPJHg3Z7Kd2q/r27riR0003qA/FHHrIkt5
DhbHZehXFQ6SFYE9yj9HSDPS8ngdZMWjQdIVnoZiLlrR+ernqIxtYTCoY4yQptYtxOjGI0JAU2CV
azBoyME31UD9Xr04psjMMKw2IHmKEi70X0pTlBZY+ZKCB5fgE4pZ8sv3xRSyTKkWRUvD95L5LawH
cDDtQHNdKB7kmlFuFXUKQ1gGJ8DdbXhq1I2hG0fgZ7igP5yljIVBvmhAms1syZo/2Zkv+w+Qd4V9
GCFqC1aol+iZMvvOYUM4oJnQROoFxQAIXksoQ6EzfJBQA43mZtgNg6S9Zn6DKB5DFeU2LtVkdnoV
gYic0TbcdEOqKk6PoGTf1EO3R3m/vquUKehuSyPSHuhM4bHnafZIO4W3lGTyB5kK83aMzGbXwYDB
VaJkiGm0WVMweolaLSheA0a/MrkYvVkzp89ImvTHovFBNQZ1lh9lYna3GktGTwfGY2lCo6sETX3o
ZCPrb7SU0re+CqsNSaYQH2M9wixn01fSoYggQT3LaRPYUy33PxGvxo1HAqXYdXRGxFMPRvYw5HU7
30I5aPAfGLRx72OwJ/f2AC5O8JDkYbEz9HB6Lbs69IyoZ4FVKC1x0BZAN2GkziBaMItycgJwP0AT
moTSfUpy+S2pZv+xaJsImiAGRj0XkllHy2oFkiExtAlQoAtzTDknxQ2OUQURPkumP6QimL2dhyR7
jjpSoqCgy7KXN0301UCckHjg5MuRFjeMLkEBIujegjiuPokxl199aMafSlCrbh102mhBrETdY5gR
ZcaW+pLA7a75BwPPTbypVdBn8umpiEWwn0UPCDvpEOOVZWizFtE/rIKgGQahIrCgMXPuhDQjjTBi
j5YUyXzsGy/tHF11rrugFReOxOpfCC7eYNDqpD5YJpD9/0h06sQdRG/zAe0v/3rwGE39p0icR5WL
rigHCYtppq1S3zQItkXKPytfCNDnafgiQWsIqlrcfkX9RHrE3ovyT+5l4PXPNvQYzpmr+crm+r5d
JrtQk5VlBaU4SCSCqf38aCLAhFJVIAmezbY2oo4htZs5ljdRW9p+n/2JJVHi/TsTxHs8HcEU5IYg
kowVnmP2WVWFwSKmJB1Rscn3b4VtzFZ20J6fg7v+NrLpUb9L3MrpHrLP0IWOBK67JZpfXPuaoAKo
g7oGE65olj//FbofGNoycmWriUehmNiNwnLNmlGeQnBfeqh4joXZAoL5HuYjyWGyP1FYNSzywHJH
fax20b622E6UJxUtbbGvkwijzFOjaAfgBipSl+lkDfnuutmIELgMczspnTZ9fyjhXpvobiSP1wHW
IlBEYgjHFAOyE2DRPV9DixnoIm8nhNwFkT6M3jDe8zBAVa0yQeJqsblJvQy8S/gIZRQjIm3oR8Rp
E5L9rgM1hv1GzW0ZDX0l8DRrSz+NQrj7nwb+OASLmOHQvUh4CdBQ0Di4ZjWnAMsPODk9s26TglRQ
yKoG8pqQfFMxtIdP5U1OBEgiP8M5zbGQM1Aio6jpl9F2CHZ5iuJA67TyIQy3189TBMXt2qgYQZ/4
qEAXo++0NHImdJ0Xr5pcOTnYFK6DrTm1RVILORfIACt8h1wVFH3XMPjPoQRFV2SVGLnRtqxWLX3c
DbHoi7B2YKdw3IE1SqJNuQS4KUMbV+9M8pffW336en1VK9Vf0zRRRkLjAPIuGO45N4ye6XU4lBBp
69zONbbs+AfNQb/gOjG/hmY8dSNvh1twtL8NzBFVeNY+4YjxkbUlGrlsmqXd2OmpDuxQai20dpto
AFTmwr2+RAEK/+yc8kCmIM9GUSTMLTN8oNoTFZHHrJ3WyUr43Eg213OVTFiJjjGSzaAmNTo/lMOs
LORKmR8fry9JBMfdsWjSqrRJAaeqv1LjV45AvwSNdhj/uI6zliOAOuE/J8QXeuIqMxVpeYRFP9mz
jFSjNe+RM8NHYG+46FToLfPO9KJPAezCq8V/zE18PvE5R9srxNrPjbKGC6n9TkFNDl+CTLeZ/tSR
owKCtiBywsJrJ3HL2tr9XvqqoWgOHkrw6Z9jslAJh6DQsKdFXqLbSr0tuu7YDWXmKvVdj+4hiQna
Ydf8FyMYAdQRERnovT2HREA/qMZAELOApdeV1Acd9FyWGeXyrjSrNwgzi5qkVhFRxl96pDDjSblF
0q7VmipBnFlMqYFGLyWat8kQKR8k8aXQrrTKTzfZ2GWCosDK9w0M2iCvwFgpXkf8hxdHnCd0QME6
D/Vd0R0Mv9pct5mVW84UGSU80ACjAUPjViah7GlqHap4cpJkrj7LIRQ1mxHd/saf60gr1c9lOoKh
4QLTCYrGJ3ijrJ8gazmhybTdDC5UX36y3smtGOrCokfOygU8x1o8wcl3WwI/AAlrYIGiNLvLDubv
0KNO5xGP3NvQOD7In7LgrFYS2OeYnFkqRTWRAZfNLtwQaveFhdebk9iRrR7Cu9a6QQ++YEcvD+8c
kYv8JFkBO2o3o1MPrcO/5NcksFtr2k0WhDNd/6jY6U23M5zrqJd34RyUCwaHhhQQHFuWyY6zdAuW
woHaaovqEAhWrkOtBJ5nWDyvSZH1Om1HYEm51bgyFmYbtnbMb2PnwXhsjoFgbasbauDCoUqPmiiv
3Qz1thzlHTm3626yZ3iYWHuuRtG5XbhM/GUQmSuLRjxkHOnyK06M08gHZB3nLocEUGrVvhOGT80E
BYTCTvRfYS+SO7j46n3DLTMRlBITYzDncFMAnS9iQBAwDlDx6u/KhT4getSTf/1UXoB0YtAleYGy
HfdUnn28leUMQE0KtfeDlHo18lw5cyvILl23jNUtPIHivuR5OTJjVAE1SXs5IRbJoDOU3gQEe5js
9X/dYc6tjPOSaqSGMquXLZQrLwn922AYttdXdBlRchhc5JpFLIu0Dhgj+1mpIDfFdPpomdNNG9/U
s5cMNkgm03KLbjUJcpU0ehnYE20fUGxEI8Kz4NcsG3gWSnC/hrPRmHRFIWv4NXVvd/WtpoMijHVW
jxmhkt6CdNoislc1t2HudkL+m8VQLsCRVzYhoo4OE77BU6JVEpjglUVvNXlPEAuSariTutAylWQz
QWMSKqTOWH/kDMy2pZ+JjmIV3wRfGZpMCMq53HEj3zMNkQS/2ikUo4MYHJJQiu9eZIoqU6ZuJXRh
95n/E4KSb5osiG4uvyPYelBiIA2EeIOQ786UE/dQqF1PUxOr74cfQ04dn9QYXcwwlVy9+ozsjMJw
SzDzm9PoBnryNgy569N2X2eFiAZnzXWc/hTumuk+pCbTFhuRoxQbhK7M/qj4dlbBf9nxUyBux1sz
k5EfAFBllGCKe1XNDZFLqymeKfLsEt7dfWPF5YMKUSiBpV8Ezd/bvcQ/C0Un8hvn7pHJbdJXUNT9
TtCoJTgrf6vyY6a48ai7SXwfTncZca+Dru/rX8zFvZ0c8azhZnWQM7GrqJgrl0STmjo0zoZNnUbj
e8/K4ek64vIX+SuFhf6zSu6rHc5RmfVLcKJrv2PpNiktyS+scLRV+RCnoomqi+/o2Z6Cd/98fb5S
TTEpl8AkL26girwtGx/+48/1NV1EIhwK973p57pLtWVN09jZ0E3cKp1xyKMjSLtslEwEscEK1eZy
LzF0LcsqwnGN28IUbIpFJyM40EPTCmdblh91LYW8xLNJP+PBTovJirS3wr/vcsH9WLeXf6B5xfRm
lPTEnADdQht5IF7WdU4Gjo1IpD1/GaQve4r2FROHhrIzX4Mw6lGaawKkrHgNfa+ebBIcUMmxFPUG
nfTGbM+9YHGXrXYcJncbjBk0TUoBTJqgNcfwUlmzJX9vxp6k39JqM/sulZxISO62OJWLO3GyVu5A
o96UulQBLoZS7Zrt6vZOp3Dudjvssw6zaq3jpx7ezRgf9UGVed16V88USQLUTlUU2/kKqtLEU8Iy
LYfd1C/dED9Gw2AP4Wsqib6nq7fxBGn5JSfeph37VB4HIBV+6pRh6Kh95JVS/h+c2vKWBCUbqHeR
hDiHKZR+lCKiYEHQKLZBWhlYZgA/mmvaR6J0giHKte1D8k0Fgyn+a7yhmlWdKZIMPVmJIGTyQdTR
QpRVqh59rbOvn9Ta/p1CcfaposoZqAGgQimrnURtdSuF/JVTUn1zHeny3YqrcArF7aGh52HfZ4Aq
crBsfxD2QMu7rtqH5S/UjdX5Q1ZeFX9L+h9F8qSMGA0U/II1n3ryA/isXz6iTQ6j/wh9it9ZdiOb
ewUUICZ5yCJRl8mybfz1O4Xi3Xflaw0LgsJuZuMrCV8TvNUL2jslqlxmGXq99u8FdLC7bLFOdNZC
Yp5DlGIqJU3v4yBzfcea7gUycE7V+//lIpzAcFGTaoZppEChykYUedsWmjcDIhr1bZ0RQbvhyh5i
kgHT/2hAhdwin0CVovT/HZcm6QjPpqpwoaYDwvjAeIhbCSTjNdQt0exbC+KJ5TXCHZ4OGhIdOWjg
U17+IS87GmZZWKAkFElPKmHM6SCr4V2/D4u58ygaMn3oQDKQA+P1SOcKPMiZiodxVr1C+lsGiSsY
i/0Pk03Qs80sRTS2c1kPBW8IihUYwNMxjoK05rkTqwoIstSVXNiRWVoqRtzTrre62YBuFPKpg75l
ZHYjAg1oXdqpUAs2jMDV22jTzrFVB8NdlGNKig7uTI1nuVAs00w3KUu8mCVOmTM7IaIp0RVPiJ/M
4ARBL7b0/Jz/5Gkc0mosFXQSNo1T+ohGYiuNf2ft4/XDWLM1dMKj2AGSCbT8L67j5DNi9LkUJb1W
QOptoxOkCMNdMDyTBG+idmvgHv/f4DivWyj1LBvzAhe8FCy0FHYX9/eh/5IPvZX9l2eAjjIOBNFQ
UVEVPimTlVU0NjItbFDdpKZVI4MeJ4rTkNfItBp9NxeHwv/3IQB6/NFfhyEKzYB6y/mOBqTTxzAd
CruvnVZFljf9k0/PgyxSb1px6mc4nEMKMjbQSsE10s1tz26gQq1DgFKZ7bQU9lCtBFWLZwXRHSic
8N7grTEY61qLgGUoD6P2II02wQOaRPbCMq4zz1CcovRqtIvF6sbs/1w3mrX4FcYJaIp5YpBlc0aa
USOm2TR+G2kr/0qqD0OH3s+2BJegjjagbpOOgnux5gpPITlDDVt/zBuKU6QNGIlndsxU0UDm6gGe
rIoLC0KqToPeA0Kqwn2l154UVF5fRwc9SX/04SQiNFoMj/e7J0viO74JTZvSbLGLRjX8rsN7A7JC
aRjcIwd2U6rdUQpMjyFR2WpvjSkKjNceWqdnyFOssoJB15FhtWGzSyq3isEzVT5J3W8/eDXDfVEe
FdOt1Wfw8AusZ9V4/+4z4y5KJBGSTyaQ6yp2JMg0zW2412l8X9PipSlTbxqeJjXcSEHvJPFxUl+V
PhW9M0Wbv/zIEz+bqHQqhhKbn1S/U/+xqwYH0uJZfA9G1rTf5TPeYj8aUbvl2lcEg2kM3akaepD4
T+00BfKYa0ANFSdvj0bz4A9enAvChrVvyAmKxiUGktjvCkkHiq7hm97h6+rNypboH2TpHXy+fpwr
0QOV0eSJ6EPHFBL/YI+MKdcU8IzZzHyR8mRDy9eJScdazi2poPtYR8+2HgoGxwSg/FNd06kiDS1A
IWFe9C+6fxvjQQlxTSLvwU9sUREj8eJQubsKyoSFbd5EwhI8UOfmgjIGC0iNiAWcIWVLLFLvJqEs
wIp1nIFwF0PPaOa3KkDm8aHFKz1lkLNBDCYSbRAthrP9SDKVwigXHPMTHb/o60Nht7Gu28WKN6Uy
+NqWNyoIL3hTzytMticGAiYUdLX0lRUuBFcnPUaCUXQ4q/umaio+70im4GV8fjiMYOyikAFV+vdz
/6cajkZw1EUcsyu3Cgv6i7J8oU48xpygopRKQJEMJEohbGC61Her7j1QK3sQqaKtfWPRnKhgBpPC
V0Je4RyuNlFSIguckYH35HPAcCS6o6j+aMxbZXCHbiOJ7GLtyFBcMkCzhZL/hQKGXpimli7BIMab
nQgk9Mxwi+CuNveVFgkc8NoNxtA+rhK6S5cphPPlmU1YEN8EVpGFVpHsmPISFm8m9K709heUwmt4
4OsGuWYlMA/0siJgQv8jt6FTRaFHOwAR3d8QQ4FgghbsFQzukvRf90dhMOAEin/fo+aQ6FWyQEnD
ooe7lcgPFXIGc2GK6hjrq8ITiqGrEzVBLhRrMFVdjoFe2FNbp79zPyg+zVKR3gbSlMfGIL7uTkUa
3A56mO7TeTb2dCJZu1EgI72DzK2RgPulN9RHdPornRvNYdU7sgrhv+u7v3Z7EOwobBnXQ7mJ2/1S
H8emm4wCEWoKQ/Zo86CDtTEFY4NahNZQv1/HW7NltK6gn4Mg5kfXxbl9BbQr+7IBXthWVlKgS/19
RDhO5QczCgW2vLo2lH3BQoGs9UVxA4TMRacua5urWvkxknByiVEe6qDErOxc3iVpEW2xeFEvxEpR
BUrBGOJjGNBiSLacr9EvQQk2JGhbLot3oh0ISx2dPpbkkZDRCcebRnNRv7u+rytrPcNc7PHEC2rG
XPea2ZQ2dH+sOZ2dbPq5JOz0NLVaNN62qH1fR1wr1Z1BciY+TkMwGtoCWbsyuD61TTZvloKlYmxL
BcPp5Y4FB405beXl5WPJXq//gPUlg/VRgfY0YmbOdPGdB/1g2oHdQT6UhdO0TyZI9FVI8SKpHUwC
N7WWHDEUFYVZ1GXRwcD3coapWkVI65ag+aH+q5nL05MRaMpxjkai2Gqftu8DVZMt0TL9q9I79pON
Ye82PZg3rBGVvJ2WN/ob/Dh+GzjbzCczTvRkIxXaMDi06sPQrXua/NBDaXQyqjZOLNXKVzCryGIp
SqD8l+cqTvCfHeTDtQRjX6WvwFBjGY2pZFuwu6nfdZUtYcKww8yzT19LkCigIEJ/j7VIaH7tW3qG
z31sQL0J7qQAJxjMuzixtehHGduBbE/RS6huR/2tFCqVr8RYZ5Cc/xkiRP9kMRpCHsP+jzzfad3X
dbtc7I6LSc8guLCn7Pt0HmXsahiCUxj9GbLi6eh/Z9k2m516MVb3OuKKUwU3JYi8VFDJggqV20dp
UNgwq3Npz+xmghBwb1qs/oz8jSE8szUoZG0UtDSDtQYZ5XM/w+oMY2EB2plH6aPIHX1Gl0biqiSz
xlnUUrPyDcUUGkZpEKUq7CJDpLWg8QONXmm3GSp++R6RvhvHv/pqe3371uwQE054/8FdL0M1nCdT
epn6faqUttbpaELPDa1LLS3VQmdo2mK2pkYmoTUyOd9TyWwHJ4sxuuZUwZj920Z41FhPf8ni807c
ODTNNblXZXSLh+NjM/8qorcWNccpQdVlFrGxre4vqKCMbzbaC15g9K0Hddxh2encFJZvgNuOKvlb
wYw3KUUrwvVdXrt5CiiOCHpadO1iQroPQt9ElxyuRZXfFQFYgMDv4JuGAGbFQLEeZRFHWr4M/KND
1mSzVeakRD0VW+ZbMjmifsqST1XEM7N2z8HMpYLfCu9awvc59zmG+TTQX9sm+FHy13KC4EBzA0bf
TBo3WRHu4P2vb+FasXjh2gX3C5Mxt8QTOZhSXZcgjcc3SP6Skw2idUvpIgsUEv0IERT2XhSvgfoa
5wIive+CIu/TToANLnUxll0ityqANam3qw5cHJITswfd/0kgClkNXuTfsGqjz1voljTaQ228RcH7
XNw1IqNdDTtOfwrn7MZ2yvqO4qdIUCbTcS8HBT1SmaPLP2OjsdV6S7J9MDv5ZAUSeuvtRS/4+jms
mTJSKhrGghB6XIzFGaqvBppa4U+bzI31+zAEUVvxfh1kzSvhJYYroyLBgak4ztUSoyUZePshaI5C
y+Cl5KefbczFkGsvnm7quLcpel+vo14sDc0di5zq8hRDQzvv3+eSUbDvYIQkLsAHAUp3kDOQSmDH
393OZ+YEFDAYUFAL4XWEO3Tu5jDEEYSZCnJSTNROrnYIHbJTnfx28lKoq83QTAmd0cbEqQ3F8Xzj
/LyxTVeU5724v9yP4BIHkVHqtSZjsGvagBgdZAKf7NZ3mkO0K3bsYFrV7+TPnljJfemYT9d3efnT
19a/nMKJm1dmM6yTGuvX6WSNsmqpoo7K7y28BrE4/xMItarN3lSwOkzfQe5R+/iIPfr+S78x70HW
aNHHdh99ZI/Fc3s3f0LePdBsxfV/Xl/nhTPmtpj7sBozpLtkFT+ixoBQ/BDLnqJus2xfwFdeR7p0
CxwU9+UMUjkH3ROgDCt9x7g6Ha3yM3vZ96/Sl7nVntrENQSP/NVT1BBvYXIVQRdf7UnyEfnyCSPL
oRJYRsfsMvx1fVVkdQNPIPhTjCI5lzBzbhepo9xXVpRtWkeyjPvn2LB+yVb4RZ9/1JbE7NrNNpUz
lJhWsjpM19C77jYWDWlfRAzYZLSdIGFAFk0HPjuUDLFRqiWKdZpyQ4abXHMn86tAaUmw7MuruZDh
oo96oeDAP8716WnWTdEyd9xMReFVXTJv857Vs2XkOg0cg4XmIZKz8C5gYVc4dZFVd8OQpsdoVqOb
NCNZsfFrRYqtqoJSLKF+eiSgytqTeBwni2hjtR3xeq1QTynZBtMLZWM1w4BGvbiIpcilUTQRECFE
+jFlUgwi1YbQXdw0FTY7VSRRqnR1wYaK8RoZvQxo/T2/rf6UBH4NrjDMAOuyOw25b2tNI+2GdgGs
WmQuyKBt9KlDl2RfmYKg6dLrY6fRbwvhWXzSQKx6Dp+BByhKSnBpRoRUXmskwZs5gek79+vcu362
q1CY60HXF8Qh8AU4hxpZrMR5DFJN9BZMlqHk0S4sKWrO/Sjqsbm01kWeelEfQRczmjA4K4pLVSqG
tAHT/FQ2tyqto0eWMBPC5cV0Mw0jFfiDFbajJdWH7Dq2Et2037f5xOeOUdsNTVnhq2Xnz+y+2I6O
rjh4S0RWE1vJvnXB5rEPNqaju6kLv/Qj34imyVf29+w3cH5QSSB4Ewz4DX281/XX0HhHglxwP0UY
3MZOiRx0hQmMOb/3u3swWcTR8bqZXPrWs63kh1/qcW4gxwEIbZ48RUm3EIly/j0EOg81htYRpst8
t4uBpsBK8wEhxYYXUQPUHYlgFWszPPQUg/PfPZK/eSsBo3LT0I0fshdzL+9I4Co3bIPgvbRm0eGs
7dwpJHeXm8gIweQAyHTGSH8GNQdBqvHyMYAuvVMEzsQCiNOijgmEem8cQ5vUkNHSn/B4tDJvcEAf
apv3xk1uy6KM4/KHz2Oac2DO7vAojZBTq3PbfEwfegeznua7fkugA2LuDDcFPHtVXvuDL5ypW0VG
vYeikIoPEs/RQPW+bSMIadm0iCwtf47fQAmHIW6Hgihn/LxumCsfA4rPLMNnABxUjG8vg3thaVe3
6INU7qe+t5QxcGSQJlHH9DeTTzfCHpm1C42tNfEux0MDOc5zp9zFYcHKokfeFJGgPN5k8c+usa+v
asUbY1V/MRa7PXGOtVpLqAkAA+Ns0Vff/JADJw5FF+4i975QWiOHg3cTBu4vao6N3i6FYqhs+C/y
TXmki1kQrzKhGD3922I3B8UtKByIP9YSks2Zfiuh7SwLjxQt4yGzFArVWLuaBa/wlR3E1cLcq770
jCO3cb6DmHpnFOnkzC7L+0oFc6mGWbZpo5XSvz8qsMthZg7pbqoSmbtnAaGVkSc9+LvBJz9FoFub
o7sQJIGNVj1dt4oVb3UK9f0IPrEKv9QKeW4BNdHKGpv8furK9+sQK8YNiyBI2YPYil08aSstQ1xX
AmLoAyfz1YcEwwNhIlL1W/P1KAcvsksoEOtY1fnxdBDRGYJ0Ap3n4HXzU5TeSvFrQHa65pgR5Imq
/yHty3ojx5Vmf5EAbRSlVy21eynv9ovQdndr33f9+hv0PZipYglFeL4zOOiHBjqLYjKZzIyM2M+j
M8S3ZQp9qafra/zGunKhEWVS7BV6eIRxEp8bN1pCMZqnQ/fpCKluyAoezK2XrJM15nAne1pZRwnP
WhBKdfaztBbhZ5Z2kSFnoEmOJ/0FClOWJNpHCQEdchaAARFHQgSGXdpEYGAB9ADi3QT29nx9pCOF
b+Cl4UTlCyl2s3oUposLT0hLBusaSsBA8l+WdQDcm4xMMfBUJftkcC07X/X2eIxu5iOao5W0+qVu
RLVndelQg/gIIAm0QwH15Q71XJKiJRUWlmFkutu9NV4LBGtkY6i5szP7rnfVtXVbbrRbf1NPnrnN
HHBZEjsA4bjox1yOYer4Aic/Rj3/ysmc1WXa4MeAJEix7LiH+kAACo/2Pl7hdSm/0YfICfBIipzb
3wIPZv/2hQef2ObvIDOPlCSH7f4t+TvtXCXwKlu/796/zN/zeoTARLsZDga14yNdF0yzSVhaXHSy
k5/A3PwkGHWVHpc124vCsx61NxQ2Mb5O1nA6Z/Skm6N6LAUQ9ssiH7hREZLwrIZrs1IyZxKX/RDU
GBlR2vUUOpPX3KAMdtc0XnI/CowtLI892tE0YYyslKfnnYKkqOe6RCBMNnIm2TOqtRjzvr6PC6EA
TBjAF7HBFFQIuG00SVFFpanAhTDE26E1pIvgMN91Fc5TgBqGCCgOKpoUPG2X7+dhkxcU9N23zTp8
1Qcb1PgYWXq8T95CL4g3qE+IYFNLR+PMKJfJq1KY5WYGo8BlrYMNsO3IfzfNe/lKb9SNegcEVb0K
b7K9gugnyDS+6x0XK0ZsR2kArJDI/869hFrziElfjMFiKGtd3cRbcwee7PFTvUdaeMxfIpdso/fk
NXqM163g+lwIUAZRMQzHlChgmiv9Z5VSa6EfIjfMb/zwNqpuqPV3UDc/dhuIHwFVhciLmg8/y2Em
Ud4meYKnc/Wi6G9G+nPfR62BYc1Zp/Si7JA3XTslep47ZQfAVuKq+Z3WCfIztgvcLuF9ACgaihuY
2eC7M2rq6wZovvDYU9ZK9jSY64K+6sZWJg8+SW3MVtjXP9rFgcYUCswAucOAfNihc7eQZQjeIjUD
006b2Mrklkpu02j9fzPCvfaqEtzU/ggjxIfoG+ZmtXzdiLbnImqweRodmQseHyDj41NbWUE1ZhwT
tB2AhQ01dwDO4voyLtz42wJsgHcCw6p86bLtyjLqVfDPjpXl5pVrWg8KgJzy53UzC1uCuIc5QKIq
jGKS/f3JFeIXdYnsuUTlsmptjKbYw/Qa/DgZAnmGDiQY4L3gkgFg+dyI1BQhqSmonPJQO2Ji3iW5
slYDwTt/aSmnVrhkYEoHv4vRF3dy6NFgYnatRN2dRkUs+ItmNHwvFJZ1FCC52NaPKEcaM1jm+pQc
2lG7oWDqBqXFz90YwzuIZIyfXkbF5/ybTbOkGjUB6LWpNRthnFaaDfbe67t/USbAxoBmBGcfZEIA
f/GXRFHlqGUakB4hZDVYkVfMEyRBGftVDD21AWwnonrfRdDhTHIxIDbLio4tUAsg0HAK2YvKX4Hf
uglErHXQc9drEgluI/YvnoU51MpQusXlC5pqCsjJ+Zekc2GUhJFJmmaDVAIJ2QDigKRcG7P50P8H
Qgpmj5HoKSrjYeSvhtDXOr/LGM8hCKC61CsNMNyui9gp6HMCDnTlGIZvViBoDy6tEqBUXcdDDlcG
T8OBu2SIsholJq3eBSHYAhm95L4ZLbsQIekWQhNaHGwQSlch3WvxXpMn6VwVMIWrf5tp/qFLkw7v
xb+dJRpjWzLFZrxkkPHjyuDfqHpeNJilgbcQo5ftRim7GzOc2kPZVJLdBtN/iFTQnMYoEkA84OTm
b6hBNRvFx0SNU6uGB+pf24QKJrjTrx+7pb2CGg/TGkMZ9yKxtcB0DO9B96RQEuomNKCAQObHSEkB
wMqL1ZTnb//FIpQaNGit62hVnZ+BitZ9WldgkTR78iedxrWqV/Yc1ODpMJNVY4i4SJZX+K897mXS
jMAh0RD2yiz6K4et0+TjbgQ3WiNVR6MWcU8txGQKoaF/lscd8QnZdZUm+KBmPmBY/gmInlURede/
4aIR5HxgdgPt8wXRTF5MlgkSTtzIiboF6U/bEw/09wLfWPT4Eyvclwuyrk5iBmgYQ3Ul1/5b11Y3
2vwVRLWg/bO0HrSZGHc/khl0nc59QpunOJ7jCZG4f0gHC/Kykh2Kgu/CDYOaHJrN+B96hfzVr8f6
VPsSI+eSFTeUX+Xo1UdvKfebYxX9yujx+h4tmqNwcrDCY4pS49Y0jSG4tJmGezOXO5ocUu13PVSe
8acES2uvPV63tpAFUsw6IwlAYoOvyOU1tTx0cgP4pJNY1peUmp6WR4J3wJI7ID3TUOhGmkb5nj0O
kayrDWItHq9bucvdbpg+UMkF2p4I7sklf0D+hNltjG5gcoP9/UkqGClgss8pevcxKFI1DXo7m0ZN
BU+Ay6IVbsdTK9zlYQCBllsVFtSmevZbmomx80etvi/UfnpWpJluUFMu12jdpyhJ0mYfl+gQ2nkd
W3eqNfSPRuapQ7/9+U7iE1t4sYJuAIoP52vvUvDfpCGIMRXLv9ei8n6snq9bWNxIaLJrCCDgq+Ph
2GpAcmuqmQWgmKNdL2dKvB41pQoxyQRcWhv2ovrQkkmUGwD+NlHcgAudLwozYJrfEAThKM3eBvl1
TrRjyahFUFxeXV/dku+gGYPiCG4zEEdy9wuteoyMQPcEY5AksUui/7XabIcidyUIj0tHDi1yfD+K
hjXGY87XFLVaXsxMlQ+Ii/eiwqg5JiYEi7kscnE+yhmxoon4oYGTIFUbPx3WEJUzZicgoW3EblFp
jh6uhTOdS6ELOBXkHRiFxoQLF0wUKajpTIBVKet2Gxnado66g5+Omwlx2a+7XaLX7vVdE5nkHKQv
jMnPA5is6wrjwYY9ml8tNHkC3wOOLo/+Q3DGYxmjD+zFjMr4+d7109TrARMAaPNo3VH5LZfLXVGi
rUbVm3aKXCmj3vUVLh0BwB6ZyhGahRgwPTcZVvNIYmiWORQ9FH2WV1OW7/UCpXKTCKopl2BX5jUU
DVAMsaLcxzclVYrxiKLDGYA+JeTFB1tHrkCDVZx8jdSWtNvKf6TqSqeCkLp09lC5RDLOCFMuBtJC
ACDnRGcgp4baSp7dgwd95QNme/1TMqfnn1EnZvhhtAaDhKBAgBm5DrygfZFQd66KVQiSjz4WXEVL
20ZUZOB40WDMi39jB0RSYjVlCfIIQvDGN39b1UAdqR1De7KS9fWVLZ7300DJeUlg9SZwN9gto9Nu
o/qhMGmBYa9hnZJgpc7p+ziTtzq7iw2RAt3iQgnI1kGQbMn4Def+GWNoZQDggmH4ITaQqnYRQ2xG
V+3MELwPFxeJtz5KPDh5mLDmTJmFNM3DDCCT0bamspuMdABHcVupsg2GOwtqLn3cmLYxqMktRhnC
BzVUu70J3RdBneZyzXjO4TDilzDFID6lIdpAhhJZgIP6rTcY9uQXbgCaplw0v37psTAE0lb04dg7
izek9QPpNAv1Tb855MbHmIEgJt/gqQocjeBwXJ7Bc1NszSe5E1GsUht1mFKm2m4szyqQRolSCJER
7lrqCWkqhQGAMt8Lmk9L6kFsI0iElmwAwYFAgnqJgVB2vhBIBtXyGAAkkEC8yUj7TUbTlSaJWDsX
zAB/iksA0mHIGvjS86Tghi2/2dwa+guouDX1ceSCMhAEEoEdfg5AkxDiBg0DYeAZscNSWjXS6PlE
JAazaAZzaSz+4qbhuWEkC2zZTWXgq01+78hmgYEmAwSfbef//BgrgIpgggPFFQyK8i+coKpxhlOQ
JkbQd8tMDwMpSXxjFpFr1h8GmLhMCEvNIiDtZabAmhx4yaGIC/w7z9RiRE0Y+xGsQtruqazrF7XE
xSajMy9DSIpAky0LLO96WF6IE0wZzbCwSgNVSD5d0II47eaogH6UvOq1z3Qa1jPSk4kMq+uW2L90
frXBEf+1xHuJHxVBM46w1JrPkKXBreNJGHiexw+i4jb3KlH7QGSQu3DStvCBn4XBsKnYrIROb+Nh
ZaivETW9RnqjImGPxW+pAlGCkTGgEvgLtcOEGBmbpHAUAPin8Diqkyv7di9SzV7yE8DA/mfngku0
Lkq59A0sLFY01HRfdWt2/NiRyFtmvZqSiC378twBwgGQBVoXlF4iZklUdqaFTqeT1O0zSjPQ4VVj
N9fKQZApL96e0ExgzRiGG+HBlzFRwtSskEiiorLTTNAlJkHl+U344ffD79lSXzAg4qhFfq+gsnbd
PS/fPKBvQNUJB5/dZTzkgs7hEAYgQnEqY69OYDoLAoGFy++osIkdpFvoArAX3HnUH6sUhYYO8avE
OJw9yUPsJW1m2SD4FRFPLi0GtWMwQX5HE/6ljY5aKoHhHHDPoLQJuRe+3r4TUe40Q+kFECrESUa0
xxZ7chd3NdQRah+xaiRNDsZpsqcZaVfSBHpgWbrLGp3sfHU4KJK0M816K6nFc1XNN6UaBGAvRqxp
wnv0kHSkf/2uUNuNLyEjC2StF8SdS/IkJCWgvcJFC80ypIFciBvqHtChJASFkWSsSiXbyCFwf4bs
lr3lRCPEKmLfkcevYCZurASO1YvYxhZ2HhLWKqpLYO/Gw52LRE3powM5MQ5LZRf01A7qB1VRBQn2
shEoWILqC41mPvpAALbKyilAuMPh8Rt5bUCWTBfx7n5jrLmNB2WyyqZscWdc1AaaVJ9j1ULwgVbi
Srr9xFT6LzAVuaZTNfZ6+qpfHxjUN98fkrvaTl8epadwV35QVwitu0B1sgYMnpt4k1EA6/m0vour
XNESLLgYEw9c5HRisyDtuAGzg1vXnTv59YNS1qZNGlGoWvzYeKgx68jheDYHpN2VFhHY1mPr1zS2
DugG92koAncunGMs8V8z7MY5OWUkr8Hp1sFMVKDTlBq3bRi9X497C7cka07i/Y7pHaLynCRmVc5J
JmE/jfpB92/7/E0DtGt8MJs3Xd90viBXXHjAK2f22OV2sqR2ak1/imLGv+EW9W0ChmiU4RVwb+x0
6cOCtvXwLAkJlZc+JPoJYBZmMBIoMZxbTfrSqso6BfHVBgqC5lH2Ckd9x3vIcHU32/br5Ov39e+6
5CGnFrl1QrOzyEqAq9Ccke8mrdipwXij0J+jPdhIFOrIQP4yiBUXWozKAsI0zRhz0+TV7bSt6sbF
/Iyo7qLiA/HHHgIdOPeAWoLJgC33dNusIRnNscC23YWHcdVvGyAOlY/ioH9hwlmE6RdZ4/weFGY+
yuSw1q4w2bYx1tFa2df7+Rbk4iNQkNe3ask5wBbKMI6AGV10GIbYDCsk9Dhl0IXSmj94vF43cAlO
Y3S0JxbYek++HsVUaSdnsAAilHTbvqkOJgTQW7UNxU0O/W52fqGA/POGHSAtuHIwhY4nOopl51bV
GCOlvdEgSMlPCtlpqjekIr9YyEWBbkL/HTO7bF6GO1g+qVW/HgdQrW7jO/Pmyfitbq3beSdDmt4B
TaiLcSBHEhFSLR0uYKqYgh5AVYhd5yvzocJbAAGAoAU2m7w27EBDiUNYol5I6Bl06x8zzHFOtg2C
bzSsS0aXdwcm+95FSlg45hNghcma3hSH+sXYVHtrOwtix3eRlj9tp4a500ZKTBCUGdanrj9GGJ7v
8sOAsLXSHlEz+1MeKggpgYq3BcYQrfNXaed1nZP+mtzJJlshAnjpjjj9OdxxNEATHcgGfk7beGRD
Hxun34Ps21MfGcXOavQsV99Uh+gueXUSEQ/tonGgwNDZhJfhCXm+CYFhFhbKhDidxr6DpliDodfh
mIRu7v+pwbpRCB7/Cx4NuBkTZgRXBFpw3LdPe7C1WoyoSYtkyEiNtjoc2+I+MkGpEEdAfAtuxAVf
hpQuw3iAtx3TCGz9J04mTT2pUA4CuWXeQyjU/AIpBgKF+uMRMFx9aBwBhMbeBShhn9vJNaX0wwhE
gq1ZS7t5UFv0pMkoaB1dolJhBqAOxhiMoAfE77mZOKSBkQ0Tjuaz+UEPrUshUQXV68iG3NjogCVi
pyq2dGOuAhEeYinMntnmzmsV11MFEREcG6f5m73Uh/Re22eVbcJJLRDhOODlK5/l1+vRfeH6OLPK
OYyZVHCYFFabbD/2L4WI8WbhAEBVHqUoCFVhloMHKaodTQrgccBlWHuljKZKAjzJk9IcwsRTg/Uk
msla6B5jC08McrdVmSRWW5bM4N5YtwflQPfz3vKkP407QXTClvfN5vonXFwiQ5agdAKleh4lAVAh
GVoZvkmLcddZ4xodM9uw/mr0Ew9N21foWqYifdnFfQNXB/g0wMd2wcs89Hk1JHiXIodnbN3DbQau
m+vrWvRILAvMSEAyMrGZ89Ogd1pYEPznBKiLQ/g+jbaRfNOiWNM5df+sTrY536t4EUa/0m7dI7kS
pb5Lqzz9BdxmJmTsxyoHvaHqz9JOo516p1fk6/o6L2OmCvAfAjS4+9Cd1tiPOIlhmQS96rEB61uX
PIJL1oh37bhv9TtJ3un6n+u2WEZxfjee2+KOGzALUpGx+Dx1v6i+zjF4Mh6U6MaKBZsnWhR367ES
cKcXMNRiQsy8jf1ny8eo1kORH0ZVcOkslL7QlEazHeVmC0UCnf2Yky9oyRjTSgAUdcLI3BbhK6gL
nTiDqBkFDUpO1tP4JQfpo2+JXHTp+jn1Dy5e11qi4AzAQ+NE9iT82fTtlkaiW3whlfqGvGAGDiBR
JIvn65sseYpGi90+eCy3pekoY+Iq0V0FKofr/rG0IAau+Z+l7y998iVJPUdRmIGLNdXmDYjJwIAU
e/NgPFw3s7QgkOEATIBOO/qK3HdLE6WKO3TVnAA9S2oFnyPIx2VUmDDPJcgQlAVbACZZ0DTAvAVS
eu7jgdA4S7UAttS43HddcD9PBmjcMhtVmlWStBtZu1cwepxWqm2Nt6ryaBj1IWiIXWmfdZIIlr70
hj/9PfwnbisU85sOv2cm/mvRK55eKztS5rs4Ce8b9EtSzB1QVGWAUgBFWv7jaINcCVMhKFaojG6O
e3MMvTolQ4thgLyx7EzZjooDrp4UjPqZhNrF+/WNXvAnE/kMA5wDkIspwHPPnY2gnrIygjXQ2rU4
iemvuRcwvIlscEGa+EWSWn5YOnWU27O/zqfAhWCYfX0li250shLOZYOqHGWlwUp0sIS17xLGd1M3
jL3/mxXuLghLC9rAHdZiTGDcBDhwizKraj5dt7L8xVCJAOcgw1VyR8JU5pjCDUFTp4AxAfLpmI6c
LEEoWf5g/xjhqTDDsRvkuWZbL93k+l1GN/HkjJ0AfXh5z8CdUafHfDCIVgAdPnewKqd+PFJ8MKnR
kJe321KrDp1ephBpV51B8dfqIGohLX0+1ujA6BMeA+A4PLeZxjSprQzXjWnG6KdaBznL11arPF/f
JbbX53c13msIWSzkwxCP0q+SKlamEmxlyG5vphkjmv7ndQuX2QCr5iFvBEEZSF34nmk4NJ1aa3g9
UTPK3KGHMnsSDplXpPOjokTlg0KDTBD/Lt2C3dUAMaIvBi5nntGFGA3pZjzQHRAxbUfJ2leWdoxr
4wZsraK21OX6VKhuoq4HdAXghTxUYEZq1Vo6cvE2cnvrXdc8v9sN+kcnOz/9kDCEmj6bU0Nw5e+Y
yFe0rimQDZfd22i8+/U26F5qdTeLuH4ufeLMEH95NEVCSTrgflbqN4yn2+O4vr4SdvTPnQ4CTNAR
ZsU8Ri3JfP8kAWj0fi7a1kBGM+7n9t7I11L4WgebatiX6j5oBMXKpR06Nce85cRcEeRxV4N7ENIx
kzPJ23mq1370IY3QpRUBexdtYZoeEwaAKQNtc26rn5lGEwDyziy/tGa80cl8LLTak+rOBjZGkHdc
BgnGxsdA+Kal4k/2a05WRqQ2Dgp2Kw1DBlWn1WA++6V3fbOWzhKbjwSxCf7QeT33Iu5NaHuAmbMr
/pDpoYoP4QSooqBMueRzmL4CdQWSUEbMeb4SRamyXKPMinI0/Ag9huP1ZVzGcDxKEMDxivyOQtyn
6uSqzMsKPKagvzXKZ9X/CvQ7Ld5mU2InorrukhecGuPeCqgjh12X4loyZx2Cl1tCj4SUNpW3jagW
sOQCFLUpzK4i/byYRG8Hc8hJiA9XVSAgqNdWAiBKKEpMFq1oTDcBc7LsxjjfnrAuCFrCaelY0nGy
Slu1HiQq/zj7wRadGOG+mlkNEiItjMw4nMW2ib5mZScricDM4uYAP4DcFHXjCxbLvASRfRLBjJmQ
fQYSjA0qGI2tB+MH7YwbNfAzwRFatAiKZwC9gAXBXBX39Qi0+2Qf15Gf/WbXeUOdStpKQ+m2xfq6
my+dVhQR/2cKGI1zU72et01cgGa1mjZNsq3ALGgRpJACM4v+cGKGO66GT6quG2DGTz2jf+/ChzJ6
ub6SxY+GngyUH9C0uIBJW3Go10Dsf1N+9/GqJTvZ8gEMhYq4IDQsLgbBR8Y4E6IDP/wbgi5n0DIs
ZmigMTppToxBgVGfBPf34tacmGF/fxKs02yAyh0zk3QZCtXOGHmTYtht8R9CKdKef5bDPuyJHVCi
QfY3gZ2ahJD7M1/yOfgv239igjupKFQHOZo74LgNHkh0F1l38yiotyxv/7+r4M5Mo1tdRZgjN0qy
CoN9l6yrAJyAemH3wuc7c1c+ITn5ZPwzAgyOQ1PpMNblIfjBBjYPOEMR5sPoTLelmdfPulsZXQx+
3X6TzNb/7XvyWQME4Py+CmAf4bVTn3p97Tei7oLAy4l67hYgfI4Ss4SNtLZcGt7JrWVTEQBY4OP8
eE9lFIMiqzCiBK7Ver25IuqOigpIi76B4WIA0VBxMfnpF02ewlAZYWUov/zcriavT4+pHzgUlLnX
o9BCfRiX0oktztVDZYhG2sOWulZW3S66LW4hq7YaN3S2weWB5OG+29Afv52ZUUxi4WPhguJ5RUOd
NqhBlgiv8pMGDsLsDxVFcPa7L1z+xARLyE6iRBykrWb6WJeRQxXjc1R+JZbTm4/mAOUDXeDfC/Wo
8wUx5zyx5odtqqQVFlSCASiy1fd8X9v0RlpHrrXWfl/fs2X3+PfrcYGW9hBTGXS8aWsJFM1RB/GW
0UH+PZDPgrxct3XJ4IWn3+lWsR9zsrKkHRvShDAmT5vMk53oRXcCj972u3oDHaZnyba83mt30lpb
1w+RW4pSM9FGcg7aBEEvV+DDdcKabABg6MdXAoiwor2r5U2v/ocXx+lyubAMrGFSBzqsqbn+mdIJ
4nCqvppqZXv9u4o85hvldvJdMahUAr2I79oGXu0/kdylgD3N8Wbs3MLYFBHu0HDjy6IxIraAK+eC
R5nOyhiSktG3+3Xy0lvx1hqfiM9sYrbfikH4FDtVLchABHuocbG58OcmDBIY7UASn4GvqhockCWo
zfuQFXY2CMqzi1fBv2efh51gTqpKZBZe8g6DRGDVqNvyIZWoYFWiT8mFGFVqydxnMCMXXyR2ynZH
Ox81wE04OJNlN6L3g2hZXJAJ0hISPBrs+RMmem6L4kmtHq+7JfvJ17yDCy19lZYoJcHEPDyO06cm
VDG9hEyehZMLCLLpB0bcw4A5ti/zJD0oVmyXSngERaE3GWQf5XdlilnBzBCdOJFpLpDUplrJcQTT
hl68aFl3iCF0Rum0S/VoV1uyM5e5XSiGR0ZZcD8s+z+yfGicY2T9OxicHPYcRCGd1uIyiiXdSeUv
OQ7XYTavmJ5cVsc34C4R1IQWfQUJBOai8GgGP8l52NYwKjimMTtxZPCMavByRQfB1H8pDoJz5R8z
3MHWO7O24gnftI36VWaaTj1Ed32kupn2J7REnDwLbSh4z0mXl1uVgZdfpGdoiPofUmgzoQBjW93U
mwDUPFvcQDvI0irv8VaEDljcvxO73DKNutV60Fsg7WsVu80Sx+rWLQje5dlWi1eobV8/hYsX/Ik5
7XzzdBLPEHNEM9svXiSAh83XpoC2yQqKXdcNLUWw0zoydyRAGJ8Xcg6/HNVkHQbuUBy7eYNKi2dJ
dgCdqBGjgtdNLq3t1CT7SSdHQc+Cskoj1Aqa9G9m7qXu79g+gyPUCSXNvW5qadfYg5dJT2GWnNef
qru+HaGphWCWrKgP0osP1Tz4U7FSVdcMiMDacgP9xBznJFlBtbJrYK5ClkL1bRpCONI8mkAZzdbB
LLwy+9MZhsDs0ovkdJG8r4RpS0smgTMC0TSu+wIZOwArhogJbymgnNphN8fJvmkF5p5b1JacYvhI
ZEcO7xMRczH7J/jLh9XMVRNUwowR79wE2iddYFSIWYVZ3Pal/4A7XHAJiExw91teSKVZtDWu7NI/
AAzhVY3o8bb4odgoKjhvGYkM5+Ao9FRRziQPNVAkKOF7I492LCKbXDy4/xi5GMBCcSoymxEBiU7T
x9w+RZDnjFCEHT8b6TGOlKMJzsLrp2nx0wGJinYntTDLwu1ODrCB6TfYnWT6qK17/ec0Fuhpnfz7
3NaMcj71EkvaIsPYmFZ0FybopQeF5PmTqB6xeGjQ6ET3HlhEjVcbNsI+GkCEgj0C/YNN1eZ+GrpN
rUfrKhS1tZb94R9bvLx2R8dUhb4rczlk+uXr/58ZFkRVwYL46x4KrB2N8AAFCB+D9Kltgnune45E
QtoL2EpsEuiAsVNAnYAF4fyIoh2smj0Qyc50BE2Gf3THr2IHknF/lW3z12A97vL15CZb3053IhDw
Yjg/sc3F11xq2snUsMaJTdQEaeiEWYThsjGCwCBkdZJ0M+ARc93rF64rMBpiQhrk5kDmX4BschKH
mHED6Dr1ot7Ve9B32XXhSiLZ0KUHIUDsIAECApdRS3DnKwEbmJEZFsCApPP0KVtL6bzyIXib1vOm
1f+gY35LUNeKJyaTLoIALK0TWCLAjRkbA/4831hjlod8iAGo0TvoqGmpmnvKkFh2lxStg3OUu3II
2sjrH3fhaECpDluqolOBmM95Uw7pvRZQY3gtDbd5AB6UHMWM7ufjo+qZGc5xIB44zQVFygGUZa1m
tt4F9iCasLuUnwBPzeliuIt4Tqw5CNhFTO6y2/SuXVl25N3nKzD0zdBhYoW05rO/AQULEZEtLoRm
DPdh0AIwB0x2ftf4Tu5mNe/yyVfQ+0t9qLpY8+cwgTHn+l4tYHIhWwBZVnRhmUQO30XoZ9IYWYdG
nDHp91kP7BestXsoR+Y7aZpQPRile5Td6F5BKueoc/wL5B5AiRl9YkcB1Jjin5Mhsp+EuQAwLYFo
gu+zl5MqZ6OGdffki1SPSZC4kAuC906QiLUE99+Ss54a4+6nDl1uuTRgDApNwEdJZHJUoya2FE6f
1z/1wuWOZaFRjIcbvjMfc/IKtRirgb/WU584aYjXTRpFkqtM0raaIrKqU0uxQb73px2Lp+u2F4Ls
mRczVztxpbw3KiNinQIy3Suqo/bHtnlQk0NYb3NRI0dki4t4aV8p89jAVjAOh7wz7DpuHL1vvD4O
7+PegsRfL9jEhTAHbgPUnYEJAkk35ZbXW2Al7QxwE2H77ktwjodVugJw57EBpMGgonmABZ8B6BqU
XECzg02BcjEBVeFUN0fGS9SFXlE3X1o7OoYkCzpii2YgyoKTgCh6gd9i3VIcBFAS9XH5lvcStCfr
e0t4+S+EGRQ7GYCBCR7A1Llv0MjIiB6CxQaKqcQzqwTksWnyNrQDlOBBW535EC+PjdcCl7Tdz8aN
H2SaLbczJDT8ytomDRHlwUv7+T1sjI9LwF7LHcqMlEo0V2AG6DUobgIWkMy3pHWUBFysgpOxkGIh
U0Sjlr0kZTTqz1efo3QUNkkMmZOhU27iLvAh4dkOoIJJ/AHcM1IrQixfCnexVysmzAC1JtA9+db+
PjmMgLXlYRxAIiSq7cqjNso31O7f34p1ZmM64Xexpui0pw7c+TA7O/J72ojq1Et7TsHRxMDMmM3l
s34wLReKruEn1DOQUp0a23EXv16POUvue2qD28QAwrS9TmDDN+d6DYyYslWb8JNmjaiAtOQu0Nkx
GLUncLR8ZO17tWp65i4WePEHCxrKeWtAxjSvFQcDIODoM/6TSfagRd0Px5Mv/YUjDTAlnmXOOK6s
bodxRfz/YwLjSClqeS1VIDDZ/K8tLtHRI6OPDR22JvQKsxDihDHYgR2oibezq2nHCcWBWvKu796l
VAjjyD6xygU5A4yARTNC7HfIEvb6GGl8oypF8+H75nRjtpF2p/gG+eMPo1mugrYDXUNqyP42kJUe
sjBp7s6zqmCgUBrlraX0dQ827AbyxaXWKWCQkCzlK2wCwxuiAOp/7RAj3U9Vrdz4SRQ8h7k+QfVa
akPI/fbk4/ryLg4AilVI/OEzwB6BUYu51MkZhKoxSKyCAquTtVc6NccG4fznJlRwR4H5E5q6Bo9y
k8ehG8EVjMuo7AxMiGEuTgpEShEXro916Ngl8BHjyQum1vN11BEtSsB/oYWTyrY5PGl5C6rDB0nX
nFkTFJ+/3ypcJYcJ7jDtcg3s2DynDyhne6J1gDNoKxS8/a3i4mFhj96X4kJjbtUdA0/bgQpNggqW
ace7eIsZUi/bINHZjvvJy9ed3XmP6qF6zB3Rk24h7Tj9cTwNkKYUgyQxrMVMMEypPXbWFj8y1NcD
vcl7AbR6KbadfAm+BgmSdWJJ7EtAH0xV7UGq5T/KUJkPnRSl79f96OKGwhZjvhJD8iADxYuKc9XI
z3prAt2qM5iPhv9XUtxsvu/Gl59bwWweMigVFKcgrDl3JNAyAUbEJI/kYDzG2qdejDdlbgI+Moue
HCxynLkRKxRD7hngT4BNAWk7N1XpGOTMKUzVTeWO3a7XcOI3VrGR9L1CnHH2DAPDV8N7TPeZ6PZd
+pqocuCaIPBh8H2dG7c6iDaAQRV6gTkYTeiamlvGFB6hKHX9gy69rM4ckgvbZTZTI2MOaRzr0FP2
qmdCrBDMjqAIX+W3vie7f6+bFHklt7YJiyiqhJ3P4KHVt6Wy9kUE1wv8PDj5/8YAPtXWCfj4mwE2
6ONb5M3b3k0+VCe8OyjO/by59yFMZ+uHaKV5wer66oQflHNRMltwGBWmu7/0aX7r7z7RFlqjkbK7
z9YjOO8EO7j8OfGwwBgnjh0fW9VSQ2GgQ1qRkr9jfg8+ReH02qIJ8JkzZiqKDJ87251VxNFQI/eW
yQTWZNlGFcBLShHv7gJVEXYNAw1wfNSBQBR17vVq2iVq9+0ZUWFPk/4Z5F9Zlx7UBhF5Sn/XCnUU
PXZIlmxmDIgESXQv2D1m4uzUI584zem53UtSuVVqjTknwL8exkReZUjYrQhYoZHsxiCjI/qjXJup
LcvRfiSR9E7BIp0pneHhifxj1UH2c1AQQ6yDcgYecudfRAbXfKKxvD/W/rSKN4Bhtpo3RudcX/ZF
uOHMcEEAmibVoJQwkxS3fuyW/k0XYweIYM5reYMxAgnCLMgNQSvyfDndkCZRUyWZEyQ0XvXAK8VW
fIin6cnqXsM8vanTzqnA394Z0ipP5y1R366v9FKzii315CewC/o0pVLiMMh0/AQauOGTWdpxaKd/
J6/y7lTJfh3c4FGZ7GZrbfvBjgUX8kUexIyz2wusSRB65sdZ+qDJ8NhAjtzqwCq/wNnssVjX0e9s
ELzKRZZYZnmyTPAnYNKNZeN1S1wreZNxdBpa7KJu2Jb+INjYizyVrYtpj6EOCOwcvy4pmHpMISEL
x7zoaGfJOLl1p4skLZbCkM4uZHDJoDJ1cRimSMeUfI6vV7lx8jyi1SDP7v8j7bp63NiZ5S8aYHJ4
5SRJq7A5nJeBvV5Pzpm//tYscI8laiDi+Htewy1yms1md3UVxz9WgBoYxBAxcmSCBAMM/5cbV9PO
UGsBxRmoy47lbppfe9Nr6N5EJw34aMlwjOCRY3MtKTy3uRzPs48VxgEmACzYlPHMLTEYjDBT/RiU
oxJ4texQ/RTV9owoJLzXsg1OXVKKTpdv9XJrgQH09q9ZvTtR1Fzqf0shkD2kVtEug1+LJF55F1pE
U7+C6QHIOiEgo4zcDhVlV8KcR3PS0juldAKTRPWu791q/Mgg75NwbtS14KTi+YBsD1/9qvZrTSVK
PlkP9Tzxi7bvlW6gCWPaqsRDp6mrlqAZpi69Fv2qJWBYQRg1Oiy1buaUG9VH6uBJTrYfZDJsNO99
JJJnnGJiHQXS+v1AgNmxPyJXsXOw/Ux3kptui6MJKAPZdO8zEozhlfoBeaic4BC5r7e/1Np5wIsK
cyMLP8zV061P23bS1BGpG16u8Bwa35t/0UDEvY8ceOFwQEbKXEBtbJZ9XMMZihnUNxqE7kppI0gt
JzCuVJ0hQ4XzBqZezMexjEZjmpVhBjp/TAkU4EqhoySeBvSEdo1Y547SdOLD0Mv9Lp87UbfnPCre
bu/lWgdF1zCIhfc2fgQqjJdnUKRt0JQzfkEV+bK4Gxo3sg6FYOe1H2aOWWd+I+70CszL6mdgupH6
gap00N/HPKDdWpvz4pcwEShNwjhMJnhh+gpmQeo0P2sHdLv2V++nAHVso712H7mm22/0Iw8FsXYC
UKJasGLGItfLfG6tpuC1MWFbQK9B0jYgOIrDV4ty6hprnouEBq27pawnXYWYMatnCShTEFhJfjNJ
ntlG7hwoLuejrgVzjPBJYDPHdNAVx0mo6UM7fqt7zlY2uPkYab+FoelTEILLSeBZcR+AYLXuHjMU
Vg1EPCFWSSEZCg9gsFoew2wpztAyPHtVv0YSJzSoGGNnN8CP9RCqhHa51niCB+1vhZPGru3vee2W
yeekpOuNYBGrhuyypfxT5KBb4zU21y6tcxtMsp6KfVVHdAnLoUNRHobgZ4Y2W+mBPBzKEre/5NqC
NEjuLMTykMNhkZsYX4yp3uN0CvU2HD7EwM950X9tPecmmMSwrpQZbQeYqPE2FII91d2YOsB/Y5DW
RNed45urKzqLN8xJU+pUac1mMTfItppbh2jS3DmmnNxidVVnZhhP6Otar7saXwkdUeD4jKYhhfCm
t8+WsK14Shir+f15EGV8Qg5jmaojrKFM2WXvFKJjUf6C9D6q3jrTLUtU/77Eegs4ASdrWct3z8v4
y9/PUigwSBhCWOAuzJ7b8qh3p4kexOQUP932w7XtPDfDOElujnVbiVhgkD6FrUpAqdmqDqYcqeoj
secsau1WRCMWICEZWC7VWqL12aLUYSrkcJiQxL+D4tKMiPyR7ILHOSTBX3gjOusI/DLSn6vx90br
dAyRwJKo3ZmJn8kQUPuLN+aZCXbwXZ6Vph7r5QuNb3T8JYOns7Hzxr/9gdZeIudWmGMlx3Kq9CMW
0oFsR+5bMg+cF8LawUVhEJR1IHZYauaXHwWijmjkaBBzLpS9NhUkp46ucFax9uG/G8V4luFBxY4o
WROwOq2sIxGd0a3xKQY186gnIMQnU+V3ReokI8cDVi+oc5tMAqQXqaTjwkSIDTF8Vey7sCHdcCfm
3jjbbXgEaKUZOQ6+7BVTbQHtH3hiNai2gcyS+VpCFyZNVKAvIMuYPAQazsq/knkitPmpBJvbnvHd
I7029i2XCYYpPCUuP1ycpWEfNwEaVLZqD0+jSvKczFA+fo3vuq3i5eAhLR6tjEwQtr+3tpbfF8Ry
dJK4amvzSgFrdUKs/d+foy+5y9nh1ssgLRoBay/2pq/bxXPopodgA27A6E7ZxU/i4+31cw0ymx2O
c12VCdYf68TcxqAFDB/A/AZT02tgZ9vK/8WxuIT7Gzuuy5dLpGMeKEMKiyMg+kQgqT3tEu+eov9S
YOSPpzS79nK92FLm+on6cTTzGvY6p9srezrYFklJSYqTaos/ymNI3vTGOeITR6BlRDj1OAteiT4X
P4A5QwVG+UE4+/0D2kMre/Ax3fsMd29oNAUG0Agg7+URaK74NTouKKctslAISSwyQguzvjAGQBN7
bcGvBo5uDmRO3cHQMdj9y0zQbdbeK1S1LIi2qpKHbh9JwS6Y0EOOQmvfbtRpbxlPnbjVzcewL0Co
kTlG6+U8PoXr8778VCifglIBHX02doqxNVc0x0/NWjceH6X8A1WWQUQxYfq6/SmuvgTwSwuxBt4X
IPG4Kpy2lkD1NoLIal+CYq2makegKMuj77i6CxYrlrb0GnFzXsUvCCtXehED+wI2Mrpry/ZlsmTM
Nhf6y39fDrpqMoDdoFZAYebyJA1KFwDihweTGIU/chSdqRxy7uer1AZrWQDwQAkAnAQV40sTUIhS
MpQm0SysPmblqaNAXqJzAdLfIn7VdM51s7Zz6EugqgNmWxm6GpfWlKKaU6o1aDvHzasmhXszal6t
sOKUQa/es2hIAjMIQ8soM8Cel2byrDMtBKAO+dpvfXat+Flvdxmv53PtbLCC7An3GAoHgKtcWtGM
1rSiOemgNxEprlrpoaPOMW/LVtdyZoXJBsEfCPnGLO3A0206eW/68qLSJCzdEE4cu3aFZT2QlQZ/
EHJP1hXKLI8VaYAllAFR0l3YOoP8R4eevXUSIh6bNc/a8vezi5CCLQ2IzwwiAk13B4TMV2YA2VgN
UucB1zJDLUyPSW5ZvAfs+n7+WSXjgn0KUUsrxCqb+anKJRL3kOyjyH0Vzsm6yuaWrvhCEA6ALFo5
BnOyVGPooUYIyENhBkTvDLyDwNYmC26KmIzCE+g1LXtUss3tmLG2r6h8LAjV75PN+H4dq2EqNfD9
bjoizYiap1DahvnPqJoBdjQ4i7zOH79X+cccc/eVRScP4gBzkJN1U+1oFAnK1JtAudfGlzj28t5G
3vq/LZE5eEOFRkGWwWbYfU89FQ2yN+2oh65oPJi8t8V3K/Uin/leIiCIIiTlQJzLmJsmUCyZGjDp
VvyiiWgR+q2wTcHVmyh7SUbkBMzEdAyEzNvLvC4JMobZoz/WgQ6Zsc4egmIvNv8k5o+yeqmF1gZO
H8VJnA9F2M5dSnro2lpIckoNfLq54rdRSSyr94IqccRC8XSgTW7/uOtIvnj3n01hvLurW9CVCPBu
iueBHDwW+nvCo9W+yhuW9YOPHCi2BUTE1gubptGDZoYNIeoaDDkXKL9H40AGPevduS+OeELxOmjX
nULGKBOXhtygkKmrOns2ypdkGn3IFzlVMZI4xhQf0KQDOlxJ/VGhEZxov5WUHlTpJRMFohiDU2iz
oyp03wSFf3vD193wbDeYwCXqYT8haepsZUI5WniT+80w+Nn8qQJTVIxuWB2MfDf029t2Vz806EYh
wQtkFTpEl3G6SOopSqRlP6Zioxkg3zfDDZDivOVdFW2/9x0oA0R30GGxNCcWaoroNOJQD81sB1C+
pho4HgA2BRUguC7lZzUqncFIH2YacWyvXeSLTNv/m2ZimDqCPc1aYlivD7u4rreKxrsM1nfxjwkm
hhSQvuyrFB/P6iZvalSEEIgZq9JfhYyzpTAhY9QLUU5mLKXGM95JN2hX/Y436Gfsm02xKUz7Xn6C
guBIkCJvZs5bk7dIxlWqogvHDABlO04npwUBcaa37jjnHL6M1Yv1bI3MCTWCtjfa5WI1461GPbN8
tHD1pPukx3T0pk8f/uYA/Pl07LnrLAUtImxpJjnteND1vT79um2C44BsUSBJgtGqJORCQvk8KSdu
Drn6/+NJtAAxgddj34pKC/Ibky5LKE5d81Rbf5NzQGUMTRfQJoKG+jJG6PlQGlmLGNGJ6X5MdaJI
yZNWPetqtWn07G6Y2p+3d2z5H6/u5DOLjA/UuS7WlgyL+ox+uD0L97Ww0cpfQcdxtlWfPjPEfP3R
EiFnNMNQZJ76VsOsGomn/w6UXQCUAMmCYBpASvaiS0cqJKpSIwCNuN7ybNqKc1aSSHwX59ruqMj5
Xms5MHBWC7pIBMUlq2uk9mUQlHmzLGrTqm+m5OiW1w2cm2P5BlffyIS2BxwCTLVXGh+oiISmjq0L
9cxpOuBqshp3dwsiqw1qJkTgjUGvOsUfgxZTW4vAdhHnIwzWpW/Kx6Zxu/JLhGoEj9eDZ4itqQlm
HU71sjKhRmrvQJk3TX/Kkm1RDsTm+6nKbiKoNNDoB5MwagCM/+XGHIZz1CHlK0hkoxe90yFCB6nN
eBMTqPRutcPoHZPdx33gWHb//tTe9U52p/m1VxBsuY0aMudIXM+I4Ko++03seHEljk2j6KDdpKd3
wQ13yqa7Kx+yN+VQQa0qeYu31H1IRaLd13ehg77FxJvBua5qLj9hGb4BIhZyKyylUNpUhZJbfWvP
qG3tFH9yIge8jIPduRjIuVeI7PMEta/rjIxN+TLKzVkwNLoJmz9Dakv76U28n+/F99r5KGwo/dkY
0nWinXqHXd/wxJOvaUgY48yzbrSUxLKKAQveLRCVEhPqduoL9uiN95qPZ+w+O5qeycnyV58g5/vM
pEYhnrdBlcIsel1O7Wqk3KUpsez2c18/qyeTCI5+MBzRkX3e7PU39uLK9c++MZMzdXM9ijP4mW0M
c3iUvBqnyfv5qJMemjogMb0XT5at+CrUn9K3p95Dhs7jnF19DJwvn0mnhqJrRj3AT5APigQX69xH
SiZPsL+PXuHl75Vv7BRIQd2+3tb3HVQBy4AtRr/YbBjDSXMbDth3gyRwrdbFIBQZ3hUowxlebFd3
yQwUUlLbuRegTcNJI9fyBQjT/Gud/epthqFFE9YDWSXq4MrW/BcWIP+JM4wRF0z4Mu5cCVkMd55a
OwNrJ0C9dsKtyi+RkXUfFfglQ8b2QYWGcR+pyMYkFmGibYjk1BsE6e4nPOfus3ityFe4DZ8h3L2F
hsKrydvAtQv23DbjN2orKVQKYNtKBzsc7bBwIpQOBF4nbdVPAHmDRDzgUxgYYPZRh25XWmOi1VZ6
Qj9BALaMgv+AhLCtPWREa+zYHuzyAwWSkcw+NyqtZUfn5hlHGes4zvVp2WNIsH1O7+khaQjmpcKB
oOdvpz8UPDTy0y/O6Vh7K4KRFysGNQhasky+mXRDEtSjgu2VXg0wT6RfurEf0udUfk3AzJvuBh4J
5+qdd26SSTiNWBmjIYHJJibpw7DBBN+pcIq7aptuRihqKkQ6gnxlsBOydNYSFxQ80Qv6D7eXvuLU
Gt7GmA9DiRbvVSbzCJo2jyZI3tqT/lJCoi8/VaqPmqIJmEBfn0xeZrrygVHY/qZfwYyfwUomyPJs
FrpUNzYAeYM/WcD6qEEy4CGU8QCfK0HHhOS2Aim1ZfiUBfuA2jseVLFtbDSOPbOaf1BV5GRTq6s5
M8F8xCIekGprMCG1NUiCqdONp4En0bty9kHDv7SFkF0vszyXaYJe94kSVzBCwZ1VhqnbYzmplwcf
t11hrfQKQyiMgWoK9Wz2VRdKudIKfddALWM3IT0E/wJYbpWAhALAbFszO1TR022ba9/IBDE+KB8w
EoKpjcu1hSA+SNKhb+zWzL0iqLYo2nu3TazVubCsPzaYNItqkV5kKWykFZAioovnNwjmK9IpXtM5
dCYhdaIO/MUcduQ15wDUFSLSgILiwcKE0soqqtgygXdQ5mMQfMXTU9n/vr22VdcAc52Eb6ZhJIAx
Ab3DGYxDUNruqucafAqh8mlkCW7Y19t21pfyxw4TlqMiRkuvgx0QHaTKUe2PUmffNnEN+sI3MgHe
RVkcytvQ4r10BQHcP1MgLt6Xlw80CZbJ2PK1oUoPxLYabuaQUoBnq2JfStG2sZQPC3O3Doizecok
1wDu758CugMZbRbc9My2SmqhBFI6NfaQTWFGWstoX8cyCu+NbKo+Z7WYZDsZKyMnoJhKnaEtzGOU
Rph77YW0thHQig3+89IvUjAnkRp5yX4y29EgjaWHJYkpvQ8tjMfGQjX5UKWu91UUdi8QFNGh9j1W
mI0SQy2+r8ewfYgEPX0yLdq53Sx3W3GajdfYwqCNE6lx/xAHqQQvbsgkT4kddXJyKiEsD9HpajaJ
XA+xV6Zz+XuMBLycoGwpuiFw6/dSUeP5XEu9vJP7Hrqct7/nN6SbSZcwdgjAPRD3qmGyOJlR6Ohs
NnNjF7pgm+UL9tktp9yjFt20pkSUWdkhofoZar/FunsyZ5lEcvKGW8PJNUArAJ8smn/SRX69HYEg
ltBSGzh93RW/BiQdRAioES9y74zPZUBCiLWGDy138d0ImEUJ5cTJeLu9FSt37IWV5RSfdSZjaha9
JsKK1VbjUQVnfkQiE8BNIuox3YpFmz6mouWHBiAf1TTe3za/EiQssN3gkl/kfeB3l+ZVSUrEQkDs
6xKRlPNgq+OTYrpzy7GzUsS4sMOcGiEwlXnKcbWbDciVqQfBWQzFO/X4NAw8BsaVD4dgATENFIPE
6zQVwwxlKJoISEBt7DMJjAtCsQ/C8C/ud7gvBs0wuoBDweSF2hTmepXQxo5641SJgwP8d4RRFi4t
yUoCan1PI4Nc1TSupoRpLY2DAUIie0qG0DOkOvCGWQdgH4icpyZENkxDSKLKmTQS3WwLV+6L8Pl/
8xMmyBdABQxd2mBP85hAPpRAsybLwS7IKfes+qMEzJqO6IjGMnPn96HVKXILP1G6yIHSS6MdKtUk
hsQpSq75I3AUIK2BVs3yqLj0+yiYqixZjl1TogaqPCUVJF8tbxhfpnD2/vvendtiz1gQ4YE9w5Zg
7azG16LuIEK1zRC2f2EHTTO8UlADBVrock3Q+dF0GsJP4kg2H4A074gmtNJvSwdLNNW14uW2vZX8
zJLw8ITyOSYsRJaVq5jSmGIOD6ErxxybMj7mI6/6t3KUL0ww0XHo1NqaLdwTIyhHE0XyLMgedkP7
F6EeFBgYmUQqhlFYZufC2JTKeTnKavOzwUT8FDwlwtft3ZKWEHd1550ZYdwgDyOtBfC0sWvju5kk
plAfeC/ErSS9KJmvmaD4G+yxO/aWD+T8besr5XFsJB5y4LoHnpg9VxSsRgXAaXgn6C1UIzZjC8Rk
eExR4Y2cduCRqa3damCKBf4OBRHc8Mvfz261fABbydwsLl+N2yBRfWma/gFQ5K4Mh72qgnOAqltN
GV9vr3LNIxc6KghXAo6HUHlptgpCIdVbrDKZWr+TyyOmdP971F8G1f41wQTCbEhyRV9cRRPjh0HM
HxOQoXeY4ri9kjXHx9eSEJ2QZGosDyUKcik1+gKPR4h90JJ6ckW3Vj5zzBhrfoFnHbIbDTrNGAO/
3LHaQJlZVsvG7iOpLklm4YORBlRBjpinjeYNkaZ75lBPT2ZfDccqy1Ink+sA/0jAjySxGHczdLGi
VoZIcFcbpJvAHilqjTDbTZSk95qQKQcBVV13LLPgJHdJNJFAFKd9MBh0pwIt/DZROcHUuRXUb11g
5a4ZSaC7wLxAvB/bhj5Y6lg9t4lFdwN4sJyhq6hJUAwyMMpKIaGGKlCVJCA7VXKNhKjYfCpaFg4u
xPbApVFIlhNOUXAPaYwa96RsjF6mToWtVergK/UEhnYZgzLoE0X3zaDEnog7disUwTYtBXlrCJpL
DakEPbUZOHSsLEDvrPkEUg+KiQxB3Ws1npAkyvoyd3upNilpx8L8zCdV2cy0pa9zo0s5GY2kulco
mv4km6IOVPpJkbmmFg3PUzZJfl/n6YcQxhKEl2MdQCqkTQEn9V57yAMkhoQCgQ6jruyrWraEtsgM
ZHwi+E/3cVBXx35sui0YV9RXwPWChDRFPzmVMJlHyeyTgkzJzJNjXb/nUVNCyQIxgp35rIc5qbtq
edChsDT0vxswN6maOwW/b58jnh0m6DZlkVcKJpJsSc48S6/BiRy8Jpm5Gy0a2f+bLeYshXk9t5mB
WoxmBT91vKNICCRR22QmGUvj8baxtVB3/hmZhWXo4lWjhs+Iheyn1HhMi96/bWItiC9TKKhhQV4d
DFiXsWHEmxFKj9i7wpRs2oN8rsRwSASOK+iz/Cwx/BIk5rbSeQ3jtdwMRCOozeE9AsFzJrG2rFEY
lCUHLKQ9FIdLISQyCpxJtkEzkHMc1vzj3BZTpMv7ZMqNAdtYGTUIQPos9wRdfO6yunkEwFvh3B5r
5jD8/a/bM7fHDGaSGtOiSyqYOtCrb/TUreTnIOKta+3bnRtivl0J/easV2EoxfiQ0U9A6jdEtF6p
gv5OnN7nTUXmtuZUta6XB+7JpYck41yD3YA5AWJsyIZZolE0mfmbWXXDRo7NxjVGXQPzT8BTnbi+
JGEOLAIQI0XXChx+lw4K3tDYrC0UVcQE90Ffp4UbSDLSqk7972cbZHoqMCcogaJex8KVY9wmViQ2
tS0plR81hVsMw3aKjQ3Y3jjJ6PXJhilNX4pLi5gi20oCKsMY2hamTND55sbkR0bLufbXNg7ID8DV
8aIEypTJd4NIEGtdKWoQBmcSAWXILyMSekemxtftELJy26BMYgCAb4D8bXltXX4iDLFJVdWMmC0f
ClsV+7shQ5F1CLaVaPgo6B1Tud5JaeVJgfmLY3tZxWXCjalv3GLLNDQ+HQs8kYayTyKD1rYczG4X
ULfssq2UD55eN4dRj7ZLlS2HKkOea9ADjxLOLl/HMdgHqxcuOA0FJFZAu+mLTqkVsYZGN03wYAa9
tDIOx3ACCZaaCBiYNnrJvb3otS97ZlNbaglniXcvDHDKQartKHKs3vhH1FNSZKiT3TazdtAhuoJZ
PtRZFIxYXJpByITaUCDX0Ge2fHGcPmsM8mu02aCK7902tVKix7AIOtMQuF4eEywzVNxYmUo1pYYw
g2wXhYUKtuqEBZqrMUCHYkTMvnby4TUNRXsYeEqJ14H00jqzUnPKlTCsYb3tJ8PN8zIgagwcRKXW
+yhGkisOymkOKtWmnSRyPGj1+JjSIgyLFgGe2MxBjUGNblijBheKkntdS0YyNqDZDOof0izvkkDx
e2AR+8gC4fdocBgU1j7yIq+DdzHejSjKXH7kAgVaqN8YqFmr+mFsp8cqpI9CCBAKtT5uf+Q1tz0z
9b0PZ247g2wlxZATTHUVpLrmIj8lgx7ZeqMGnD1VV6KCiTkJNP2wr+icXa5KnjtTCUG+aQMC7ip1
9TGq2uft1XzPzrKRx8KYnIEXtw4gFfPZ8k6L6ZzKkIM0t7XqiPUdnX/16SbLFFK071Gn3+nhy1xt
g+mpln4lFjRVsoNQeTndGIWvzrZG3Sr0tcobeTQH118V49forqLmhY4KmhiX6wedS6iWA6SNpdqR
JUp6FG9m+TOxOAnqqh0AapDgA8uNG/rSzmQNytB86zVnAdHmhcawJ5myUwv9P+fdWBGWhGCPmVuJ
FRaIUL4OxkUPeKYF6eijob7PwWnKf9z+qteOI2PHUEQx0bEwZdaMtfDgmAH44bsx06H/2+l2EHBp
Bde2DScBHB4SWoMyi25tewEt40WJaaim7M5Ccf5QNrLuyGP0Gs4jjxTn+uCB1B+Ta7ijQXl1VTOU
0FSbKN6AdgMBoanrfQ0UJXpp+P997yyIqS+lBnR82KdEVHVKmhXQjJmMTR78krP32///EoUvDxyW
AbYzrGWZE2ERTBC5R0U8HwA/1BylIgGmrlGHRxubJOpW7b9uW1vzhHNry9/PopUkBbGSpbAWj6gM
oJarZ4Zz28T1tYMFmcjRUPwBIwl7SmtLQUuznCCq0itHITNdqfywpkdDfpUxu0C0/ide7jxarttG
r0R3lMysda0bIcsqbNreizR/Boxoyv1Yj20o8pCKp7mz4n6yYgGRtVC7YfKUCUYmpj2sAZJ/dgWM
hEU9gYpOyhUvXbECOje0UFDpBwyZLe8G01jOGDmuQV+ZO3o52YYp2MjJbHlO3uZEfx7KV5SpnDR4
ACz2cxarO+jCoovs1DJXj3Z5mDOuevFjlr+fOU87QhQkWHJvy3oQKMJ854Zh7KS4AklnvhV9eTek
tWtRwc3GwzTNnDC2shmY1UOdG5cf5pZZ5AH6wGqUlBPAfKH5jPdaCAoLgO/SNuNlbtf5L/RWQPAE
Kh3LBKcecwOUoK6PBTUEMGBWgQwTMJ9fUfG+NsJPTe9P0LA0ON2jFeAU3oPgXcAwJxjLMH1wubmS
1RTmaKCsVOzlfyjoB2L38yNxOiiVpHbkNa5MCpBavYxEIw+8ovcKgBN9QOhfoWsKWnv426V11RQi
TR4XwArYHRsSHot7CrOO5oaHwVZeFUwO+tExf96kRPBuB4wViAQ+p2zBx3FpoGbD7HY46pOglKg+
yYdqrxBzZ25T+618L7epx6NyWTcGWZtFJgBPO5Y8ZFKCXo077LPwBGD2xrIX2tkcSOzCLjdcGouV
I6NBMehfa0y8jTIjpLqFpdWuvgt3AolOmRNDufb0od4VvGfbStKNnTwzxziRYWW1JA1Y3PzQONVA
oO5ADJAV+JCB4qQuK02hS1tLOnAWDXQpwVH9hlXtevfndJf6/Xv9rgPQKHjTiZf7XYtho1N3vjTG
QyUV2iDGsrTuHUONP4w7zDfuSrzMSUXCp85vXh54LbwVJPulTeYFVaiKOUrQpLPNh3yDZhOA67Md
7S3iKTmpgXJWvckHwaHoFf4r51AsBScm2KKLLOLhCMpf5aohNKKf0c4NbEuf1q/0hxccZBsEGR4u
Vrort9zPuRLyLuwxnqrFvZhWy+dUD3jfn0YoVyTY69oOfYoq5ml0MBZ1MG3evObKzX1hl3HZDnpI
uVDDbm9XHrTRfj5qvijy3XV9feiaYUINU0RshMskuYokCy3mdif7/Vd+UIBTFwjGku3GHX7E2x/R
rr8D9wfnOy77dv0d/9hlfMgqFCVRk4Ue6D39gZIG2Kn2aNW6kj25RUZeHnhsxasGMSIFxiC0L9Hw
uzyXWqdohbw4zijQvW6Id11Ru7cXpayGtTMbjLMMFGDjIsZ1sZAFWfvWPUnb2T49vgdO4E0ONLWO
8vYQv3zpZP4YnYiEnh/dxY56tJ5feMMXi4dc7TAaQyZagQsFKpOJjbEWm4ks46SUz9X8mEHmjnc6
Vp42KPch28OAK9qzbE5LNTOtg1RrbDTfHJSll3F2NTiEA+8qXDUEtSzUapfmKVtBFcpEKtNCBaAz
wgRLvIGI7YdKtAcd7cKRtA66QMRw6H3PYzJdvTqQYuJ5Dbwi5gCYcxipdV+3swiojjeYm+oefEu2
q58EPxY5i1xd45ml5e9nF0cMHI6UT7BUu4Nqg7mNFDxBsFUTIJBGAROkLTp7BuI+GzBii+9VDy8R
iLMCZVPHW5OXuayaMdB8Rr8UyQSbSzQFCtXDDM8Lhb1ePMr1hsb2XGxun7bVawhlLJxmNDEXHP/l
hqVmrraBoePq+5ycEaMuqW+4EBnamvsoI9TtdhE5jqTcBAdjK3O4Z9dOF94dgE2LKAmBjezSuDVH
1VQb8EjD7O9n3dz0neXFI48nYX2Rf+woTPk3p1Je9xPszDs5dwbFrsDmaks+YuTj6Fsu1SBC42KV
boR+vW3NruxAQ4ez1UuqycYStJf1pYCBBh77xOiLOJLSEo6jH9ofYHvCo2sfQ/Nh/jS8ZhP9UChR
/mnc8FncZHb1GXsWTwZt1afw4sDQhqWB1J4J32mo5nI04xfkdDtOD0aAyUkoekEb8fZSeXaYED7n
tTmXEewEueJFoAKEh730SQ7O5pnTFlq74lES+HdJTGiJUw3wgx6mZqE56FLgjZrllIBFydLw2uif
WVN5lcR5UK3mp+dWmVMjdIVChwZW6QA5cAzjyV+zROoa78USOKJtGQHw4HadbJsyRK3c29u7cguD
KRIjW9pCPAbMwuWxaZDzF0kRwJGMBDxEHWl5cIiVDwgSYow0AciGihuL5s7RdsK7SVh6zRGZdUKN
jyR74sJ51vYR5S/Mhi0XgwidrMuVVHIoKVIft3aegd+7OqnbwNMO4q/OHdzKjg4yd6jvGjWKttOZ
RebLGfK8aCzC4jfRuC3fj/dWS3rs4ab5z/qcoNc6t8U8K4aFb6JcbMU1ONDAcYxi4m1PWAmgFxaY
BFAeWtrlISxU1lYDKb/QOkXn3Lax0mm6XAYTpfNq0vvGilpb9PWHyOndxBEyd3SeZt/4xbG1+nmg
ZQrtnaV5zc7S0bzNxKaEHqT0ia8iEJoTXEQTaXz9QD84xlYyTWR1GNiDKQAq2E7oFOt1FWoZJkt9
6yS69A601DZ4xqFgShIfScRte2vH9twc43q1UimjlheYtxwUp00GWzJ5n2r53swVc7EixuPSQC2o
IoM80Kid8UH1QUGUeI2xqOA44NjqXOVheZJUpNzHv7Xn2+tbGQiHo5ztJ+ONUzhCDKqA9d7GwIab
Hn8OnmgDYOaIT+UvIMK/bhtceXZd2GMcU5h6EQwA2NDRuo8zF+NXskKSNCAFT9lszZKOkixoqGVg
HK3l056llco0IdqLJSa/87sGQyUBSqC/ytjpeFSpK8OkC6XhH0tMRJQFuaaCDEv6IYGg5073Nfd0
fxIrUm0mEvoZ2clE7EFDDDXj29u5etDPbTMOSpvGkDsLtsuHgUiYMA9OqT+4v3uD8AbL1xz13BTj
qBChkrMxqqD7+k+xj07dRjgID+3m9oJ4X43xx67PQXFYYj0WbrFRAuksOptO2zkjnTh7tzK6801F
iW409OXRyWEW1BmdHEtpvSyIeq3dhahVqSR1p22z+Yi88t06yM/R43yXoEiQ/kxnTnBZq2HBcYx/
fwCz2Kgu2sYCR7ZtAoUaNu81uLgFMpefYMNahFvGT1X9pO0RnWNFA/5OhroKbxPWv+qf38AcSDBx
QtFQXDbhkGznB92X7kx/utO34q98OxAIO3gD5AADT9o1JPYMv7AjfzpZ5NXY8jgb16Lt2X6wfD51
3vTiPOO3UKsD48mDWnJAa99VHTbYQuoMM5gohUArjvnkaRPXNBab1h5QlkAKA3XW/hghhwkjVEXV
Tez0G3ovckkZ1srMGNL9Y5j51IUACtF2gmEKhq6tiLeuaFMc13qJ8XFFeNxca9nguT3mswpiWaRN
DnudBClDdC6agMgS6Owt9/aBXf6jGzvKSjSawtz2qYlvJs62IdltcKfGu6VBjua4pnpK9Hnb3uqN
dbYyFpEAiFeSDBBotv8Jd2i1feEGwamlNpJeRwTbg8mLE7wVLinJ2UVSloI0hDpW2CebonIaFX0f
L9dsSSBV/husr7cXuJYfnq+PefCZmphqWrd4Sk860Zman/9H2nUtN64r2y9iFZhA8pVJWbLl7BeW
xzNmzplffxd97z0jwSyh9j5+VZWb3Wg0gA5r+c3dbRFLyZ1Lb9SYs1HFKHyripAR7YnV/vEek53w
Hpn0KP+LsuiVJOZsrBuAaDUijNdgvnV4TsUjmEU42nB8XWPOwIQqjf+/FnODTWBJ28xOV+gjauAR
8aZ2K7NfSy/K+bbY72zOT8+f8f3QNYQRUGah1BLoslSDasYD3Wo7+cVA9rg27zrkYhSTuIX1gshp
JUjtkjWxxbd/kW6Cbf9+ALOKfRnFYRZiFUURA7D71ncCIPpEHPMuBmWUAEFZjjZL+Rth58L96ybX
hAm5QMzsERNPFxO4nbctufik/MZKgDaY8WZ7HgJjSEirQxG6Ql3Min4HAWAhwjvBTpxk1W98myNw
Ia2D6iLIuv5PIGO5NtIjLwDzpKV+o9r35subZNYP4zpf89qXl93kQha7A0qk8ioAUFi5QzyHOq0T
m8QaTGXToGJv0plc8867+yzOvtOgeBXvZbCpcUy8sIgAidDFGYpVwhAwk02L48pLSgmgaBTFaxNl
V7tTAT9y26wLVwmQFAEWDUhsyESwyTJFizHBYigoEZWVLdBVFb+iFXfqUrNoT0HGWcQlldCRhYI8
RunnSvF1WC4ThU5VgO43mpDpgTbl04gl/efZTrQw/RXCHNtt02V5nqBxsA+BhqNI24YqeK7Q9T+2
nEGQMp67mOf2Yua0LiNPjLIuwCmNZJ9bdhroM2OjMLMsP5WVoZ89pSwfw6RUOYIXzjY0tOEehMYG
dDewWBhNF3itLqQYtCQbHyRZxl2FG2B0KOP3urHi+P62ngu3+ytxTKRWfKivKRBXjdgIQJ8UCifC
eEQMehOs5G1hCw5iAP4N/WAA0kNTDrPxMLVStOlc4ZvKTZfGgEzidcAsHDxXEhh1tCRRiwBTYlZV
iKaYxVYdnZX0AIp1jq8v2e1SFcbXgx5hM44giJL7GnR5mV84U7kT89RsAC1z2248rRifL2g1Djmw
6qx2EspTGsSD04KE+76YjHvg6Eoc3eZlYI5RbLC58xoQ0fMhc72Px7RVCjBVA4XCuM/SDeg9uTn0
JfMh+YoooSAw/QBE7sp4SEcJk451fheqZt+ue8ysjA9dxrkTLMDNoWfmQhJju8ELRPAmQNK4AunW
1+Q2u18T6haao56VB/+uWCkYlVndXrD5n7IWvBTKWNCTPMy/xRCqR+sU4YncAVFZae0xOAe8abel
TfVXFnJw16ult12UBTlkNcND2G91Xil56U2MHvH5FoDmVLDdMIlyP9MmgJLI2LWnXLeIkx761YC7
nIoHBc5GTHOCZQZ3/JJTH1hyw0u50rViox8MyJlCbggmH6K9RF5iE4EjZCldM6M5gChUQ/kO0ADX
UvomKCfkxxAxfNsb7KRObZ+aNXmWmtcGA5TDPivuJ+PrtoMs6/YfqewbLZ3iDqTQ0E3PfxeJ+iJV
4C2vs9f/TgqzcpiJBSlrD93w3FzFBS7hSb6VdYETL5a8HfiVc086OtIxkHNtQm9Gc/QVKKORrzxZ
9+l5wsRlV4EGE4b8dVunpdcmBpf/SmNCvBQoYhOHkIYJEvoexP2oAYEmS34P2HB3jeirlprV+V4b
mnGDyaDaIcDos4akqzdBlFK7r0Dl1sTF79sftlQfRV8+4J4wTEIAIcxYO8zlbEwp8ASmWHK65qXF
k7sNJDsC9kNffgKGyiy71hoKDHqR7tDIo2L2JfJc7duk3yWg4xREZYta0Uklnl0YFecUWQyFlx/I
bCjMTmsohOED6WFwo7t+5a8TvMsUsIuslYd0k20DxKoVWoBvW2YpQl3KZZ5lfaBhqDtCJSCPXxrl
kP6LNOiV4Wf5F++hXImUWFEQASUEChmdgk1na8E2iu68DoxcnFrp0ta91Ibx9qzohEjCOJJVgtus
mrPlz6rxfNtiSwf+pQzGx2mrT31ZwGJC4kbxo4ysTWxLPJTzpaQD5hoAN4UJNgPzJMzC+EWfDuk3
cIP03PuaVZWbSmzMHHlEdQWiGQVNBCUv1bGk26VQZrVqQy51T51hN7qnJH5UE7yRD5T3Flk8tXBa
zchVmEVHm/u1UyjoYAnHSURct7HxJvtUr0LNwWo5xcFzMEUP6HjlzCtWLjkH0Bw1lMEwmYfermup
odZ2qaTDOfoidsISdbcaDMoZPd72j6WIeymG2cl6qnskLuEfQbOacht72uymCeAf4GMB9IfCGy1e
9pQLvRhPESpa9+TbIUfw3MSYk1OjPd5H+1SOwBZNNCuRg1MOqG+j7DiXKZ5NGYeRAk/2ZQKbeuQ+
bN/idlUNnNnipevopT0ZZxEkLZ8IyGascEjOnS6ZAItc1Vr1WAWdg/4hzvItnmGX8pj9jbaARveA
HmXJD7ayTVztVTZs76F2J2vcoKro1jwwjqUYrIGkEEkWgEr9GPxFOUwNaw8SaSL8GaP+V5Yo9m2n
XErlG5cyGK3ySSSxIcAryao+61bvdDsRZYvMVNbevrNagCuTHfqfzrflLvqHjEc66IkUdJMxe673
vS7tZdxywlJ/Cb10Leb0oAcqT73Zx9lLPV6t/5HDbDpRzfWySiAnSMOnunwC39KGAgiwlkYgLQJn
RFhJXftQh2Aw6WuzaEJLH5Onf64sJhDmiU1cWdF9dB1g5DBRmh4EOaDcvevjY6I9EsKx5+I6XsqY
o8/FeQpq36HuMsjQJGvYYYT6LFihQzd9ZE737abbpm6yGt7E3x5nXyytJEbt4KaYSZUw230tuNMT
X49TXO3UqXa9Lg7NvC7M1PM4OaSf2x1NxhhSxJzdzC9FGQVj1LsDUoKOKAHOcPeLAEYoP+TSYI6E
B3O7YMxZFp5PeF2gk4Wd7IuneJgCD7L8Aby07e9JobtG+kB+3KLAeRdpb6G5PDfF+E9DQ1sbu4Oh
1vZUocs70oGGcTf48eNtJ1oI59cfxexUpYZNO4AfWnihOG1cOwK6rMfNGNoyfZ3KtU6OcssRqvzY
PpAJkEd0rkowBjs+QypjzAG/1lipTu7jlD7wSZR/HovXIhi15CAWhrEEG4SUyU4VAU52RWJbKPzN
KGyDrDVvm/Gnu16LY9y1bo1GCGqIk0Ni9hjZC5LanJSSI2bRWy8Mx3hrTwtxaD0Yjsbi2q/dPELp
Qp6H5zBAsvkXKgGBAqCNAGw02M4hv++CqCvgGDOusFpSU2kcjKbfFrLofiACJAAXRsAmLLohBc1Z
M6TQqBK/AnTxIA2IK27oWYIKwDxgiVJTkta3hS65n4FuQ4yhIuMOmOHr2KJNAy11FYtVAHO6qeRj
0lec8DW71/UBAWqvCxHMASGUACgpQ6glAL9fwBxRhLQgKGQKzhmw5BCXcpjLWFjGsGoBOZkW44J5
whN3Qst7kDsND9qNJ2q26sVRUEq5GNcKRMUSgN91s6gktFJbVbNPws/bC7TAknBtvnm7XciqspiO
KQFLo7BuR7ORTP0A5CjHsKQTZiat1E4ABi8602qrn4LzU2Q9+TbvkF+KIJemZSII2h36ljSzZ4JF
Ns2cfsrdHv0AqrgTfPCk/76tM8+88+8XKpcA1BhzHeIwZPQoSKAsjTDNqEe4CEaxo2rh6ra8RQ+d
uyzQHAhHZUFtRKQbZKFtG0sp3UneF8pB9z8mntMsGvFCChOwDCNMUsx9gj0rXfV6txYE1Qy93VCn
TqHf+a17W6mFbi84zoU8JoWXlWUBqDlolY+m/qX5Zvoq2+RefgGhvd+ZhW8Jz+hEWEvH0m0wpuU/
3P6ApXMAoRLZL8wzoHGJcdxOVoUhGKGvEIHHxg+tULEoD7x0MX5dCGE80x9pIHwb1UPHHJFewpZ3
zohzfPoRv2bIHqQD8HRl+5WnGIgggwc7ZsKpzO8y/63yV9rwGSq/q+5Eoy0tDr6wisnjv7DfhVwm
yHhAioiDeePXk2+L4LVWNVyMeODasxfc0o5ZJaHq0m7yIKXMjkr+Rxn3EjJdKB76RWZiQtnJ6T/G
OIFfXujFLNmQFyWg2Ge/qLdG9BZ2B79+U3lH9sKenhtvZxJ6jEQAA+E6hnR4lk+gLsXBBi7dSJPd
BOWoWD91Ysi5HCzkVCDiQhSzUH6cSL2W9cgAoK/xQezMaR0eQBd9UO6qykw3APvYGW8ipzdmIZyg
0obMJDJUKOR89ypcBMkC1ACy34OduCkOujeYYAcFYJypiDny2k6bc3IBC7v5ShyjZCP3idbHEFdI
+1Q4i9FaFM63HX5hmHumwfqrEuOLAy16vSSQUannHpREFTCGDm1id1lmeaEjdl+N4lb6juj3VbdT
s7s6PNW+3SKwBRzrLoy1z9/yDZaO0QGNLTiLNVGFqQeNcGH7R/nUYmXzD8U6h/tu36yDc+umgumt
4312pOY2eKp53EQLh+DVBzDbJPMEVEBifMDgud7gFoEdGG+dcSwCHscvV1fmvK1KEiahClGyb5fR
mgDQ01R+B+6feP8ZudFLLtrhxr/rzWwPdrzHYvXBaz7hKcucjbqeD1ppYOXb1O4VWwFKWJU6of8u
R8+3nYwniTkVEy0fm4xCVyD+dN6uTLZjcq7HBy/kHRzzjmAi6+UCsk2iCtCQlKiCpEraV8p7E3Pu
1Qs1OszuKejpAuiCPsM9XIe4WikkT5kZtsfhpHonjJoMiVvK7pTtxsGGcrIfWJOich5e30hjjGKY
7camAHYthnXZN0Pg13WRDKiPADjcrhDfhgFwgKsIPK5S7yTAT41icIrTdVrs/O4gBDvAsI3qjsrH
Xn2l/T2awUxpBIC1v4o9O8o7Z6rNnuziye1zW5vwAJLNUdkA+3XXeqDC0wGmCG7GJhOsenjuggLj
Tx9Su0pSamnpaBbxbqxOWkPcIbAMvJt8yQx5EXDBcwCait4XYPYogJhiThQkTNBhOam4ByAColE1
Nw5xbIGatFQr+7aTLsT2K1FMsM17ZWoSaRYV7kNq14ElI8sUCrbu27TgRPZFYRgaRMEDfxjeu3Yj
f+oBwSlDWNIZ5pBOLhGo2YivQr/P22NUNO5t5RZO5lnQf+Qxga2tR8COiZAXC88EsySy9OjX1J1a
57Ycnl5MVBMB+VLUdNZL9cy0Tl1d+szVlQx64ULTN/rE67JZEAgwUVBmo2aO/cG2lQlSoHvgU2kB
IO0Qv9iE0/vYHISsPIWi888nu5GLkDDYhqQgktfs8Z9mGiDhfKO1JNWzxuJp9NBZTN0+43jHwrl/
JYdxxUKUA6UGaqKVGachPiTiY8hjs1kIlFciGAeUJ9kIUf1qrcZTLEnuLapwrmiLSgDgE3lGhCsU
469dXJpk6mcBjKUE7UuTTXZXBOcs4twZFvW4kDL7x8WNrBN1gYYEUoCrZ8poQAUS9m2X5unBRPxI
CAyAkkNCmf4pSkcekfJCtvS/EsIONCtqLvvYICjJg++sUTe9riDycsrFHFux1Qk9Re+gkkMT0qqn
oJNsjNHZt/VYyjFj0u8/q/4NBnGxHjNzXqMC6gWT7dMhpHt1jIF9Dby6UbaLMNunTWJmQY/HOAGG
neaUImgIAtBAdpmp9mTl9Q9NzKtRzkvEHJ5XH8WcIhnakhpDgHXT9knPH8rx6Pu7pN51/kGMna69
v22EhWB7JW5ehwsbRB7pskiafTLsV11omEL4kkgrL+YMrPDWk9nDbWfodWHMeziO7tqq3KXZ421N
eBKYYyMvfUMfCCT0yquXraRG5Pj9Uv71ylZMlKBhMmEWBbZKVPKoR1Fkot8AIMfGeDd0gmPEujuE
udnUZ8OP/1vhTPAI/Amd+72HDUEeUw/I9tjk7Smd7mq6HSIDoCi7TJA4UhedEVkvHP0oPfwoPtSV
Dsx0IeisFBHLy5xQidB7Y2kDYCM/6Jk0f26v4ZI3yiAQB0cFEBnQ2H7tjfqg1MVgQF5rdF9pBTJ0
5MJaMbOJzDWotLDRLmUxBu0bQA+UcYhJ2D2a1ypQZu6LD+3gPTxJ5+oz5zXM8VRjQrPuKUkkgoDQ
6j7JMXzWHuLj+Kc0zGKnoQ7q2OrmWb3nzgfMXYxsNLlQksUeLjQp8esEUvE6dfovdLCrB2UDcI3A
LHggXRwNVaZUoItFTrIBssYqtDMgjk+ZFUdnnYcduHTIXeo0L+xFyArUCPMqEeSkMirJibIL+tDq
R16CiCeGCcStGFRy2sxiVGLp/TZCdo2XvF8YGMGY+V+HV5nwO+qjNrazEAH4c/qqeo0es70IWtH8
VXmIqBlywvDimXcpkInDAJUhXTwvUp09+x+aSd8bwH8JTrgCdbZqCn+KnfSIHkTjPnm+vbd59pzd
52LZEDeTKqwgWZY/e/1ZkmuzJE+3ZXDVYwJIN8aiQGbfoAcZ/Xnvotnswq2a2W0PlfLXaTvcxbZa
gB5c5z23OQFFZQIKTm0KalbIRnkcLUziSbEwOU0x7+47b8TMVhrnjrTQD0OBpC6pM/ztN0bUtUm9
MQ2NohEx8lqEeNuf0mQbR04i25jCt8PoYSwPmbdu21U52kJ5jOIVx9zzlr4OL/MHoFEcHemoT7Mv
mmmYfCPJFEyO9ZUZd2iLLFRrJCbWFlBVEeZwA+pMnpMWDkfyAkvOtWhm5+S6r4foGwBKJt2hB6+p
UgD5rON+E8YHwTil+b4qX3N5VWnPhmp2UmgKuSOTP6L4QfFGUU0yxPfGDJ/iE0dunLA/6KW3nrrY
0kDOKbuS8JrmlW0UkVkDcbCp3oeAWE1z8gFprBRrWQLhob/pFMzlIX1R7+sJxBH6uw6UUKFRrGF0
RWkdAU003ajlNhcyp+w3mbDyog3NJrNBx6W+ouOq6h7i4eDJJxWMGn7k22n22w93PljdKG4VKRrV
prskOmWSTSUXHYAFpvGzU5RuotElDe6r2XOKDnNvHWlr3XjOi3swtVlytkvG+wRMQGJsg0lHKx/0
xk1jGZRWe5VuI/+e5nsBOFLai4G6/7SPq10uJxjY2Wj5OY1XWf3h9Y+om2TGg9atc2pq4yqWTxn2
D+mA0xR+1gp66U795Haa5ITAYU9fSf2Wa6GFkoiJS1FMD4FuKeJTFj0I+Yc81raBGXFcWBrqw1zA
WSuVbS3YRvgp5aql+G9kPKbRSSiAb4tCitRhFkB34X5WlD95JbCK3an5akCUYOyJd0Iaq6uf9PhX
X/VmUO47QPA22Q5g3ZkxWHHn+opTk3ojtOW+8UGBLZ0SuTdJrq/0+BUwN24aOqnBqzstVNcAOYY2
SgyRkW8K8uu9maq+V6lBixolYL032qYCc3vrhGayrzENa5I7+aA9VQ487AFDcjx69SXxGOUUFSD0
oKcazUHX4stEBamoBPHRPrElq7diKztVgB80Xx7o3rez7ScKRy+1wxs/WBgTRIr+QjKzMWk+Uq3C
ofbdJeQ50rY0pxe/NFNcXa2z5miHwqn34zrYaHZhRythMInt27yTYI62TGi6+oz5OLo4boKuzhu/
x2dIMyIIRHs2XSEY94BDeMpMnHC2to/NV+P37cj08xZ0rT5zzHVFrI9EQ71s8O0gfS8kpy4Ks5V5
+s3ff0s/5qQjcdqXmor6VWqmR8WSd4EbQ8/S7laN4+3qdWvxUkoLhaxr3ZgTLg2AKt/osGn6XJrB
JnNLBbgKyD/aH83hCL48q+dcm3laMrfmRK4AUT67sWZsZXXlDUdZWN9esKVT9MJTML7IeApQnmlc
QUZE/V9EXU8k2xRRDb6wD1ScbCMZPppeMgFoHpuejokocHr2YXcfx7wX5s9CCwhtkPWfx8fmXUuY
Xau1XkJTIest/d0fzRIPcjdzhQ44OqDWAIDxaQS4g7CJAOvwBcjs92Ir7HnQvvP+vHKs+RswKAL8
LQPfwTY7VElR67kcob8u2Svil85Dal9W8kIA40Uoofep34Sg6Bsoutpys1QiKyL6GRRnmdkWBgp7
qFlUiRmNCt7agekNyOb3wdovIpD9qCYY0YBMXp56MBnGumyKffWgq2BMLISQF0m/QQiv7IHG37/x
DIXUa/cwjEQqjLlNAhf0e1Csy262iez46Nm/4tVgT2fcNEyUvsza1U2QRbqN1dtbNTIfbvvpj8CC
dVEkAhjpGXWZsp35vRCMCZE8XG3HypUwZFriwKu1A3e+4ceemx1gRiTGdAOOVTbfbyRTUlAQqiAZ
CqRCmsGqjiy5t7X5uesYKUyclDp5SgY0/VpVaOqYecKd2cyjVbb2HvKNbGWDmaOgyEM+5unGRM0M
oxuaX8K5hfy+iR4L1e1F67ZmPw4eRjHGvZFFFmrSQjEhImSTxGX6YqiRfhLTIqYmGODzg9ZGyZcA
njNOgnnJRYAfDygeSoEXy77AY7Cxit2U9KjTrgjAAAnmU6qdJL/e1vDnRNS3in/lMC/wSZFAVoJu
eMvAhdsWB5eu/K30JhiWv9cfsnOxUw/xRrVqzeRIngPg1WacJQOhCiESXHRgkrrejL42Gb0RxgBx
3mDrbTRivmCGw5FX9SZycH3mYQ7/fKAzApnVbP2yDasWAumh2YdI2a8MS73X3nsAZAdb/cjNE/3I
2DACmRNPUMes1zCeZ5UqkH1AxAi0G7PCFdrNrJqHpvCzo+Ja2nfK8+KW1GZJ3o0E0gZbPOmr7jNP
zBoIpNb8cJ5W9FTjxhpYzQe8aVzzLhSLuxGPNLCDkBk2YP79Qvoo5nkmTWmPjje0HHfrfk4vqpTn
NIvbApTIoBPWQeLCVndoo2uFAbPiFtx+tStiUUfYl9vil3enOSB1m47pne82PScQLPvOxWnOnByY
Rmt9qkMuKn6fyr1oJ65nJ7+kx8lSrfLU/uJsjnnb/dgcF/Lm3y/MqQpS0gRBDiBdCS1GTWOiP9gK
VzUGSHoACuFZzrHsz7v+7D4XRznjrF0M+GgizeGUbuh7/zGZOXWDh2J9LoBpCbZVd+rtaCtvB0uk
9mCN9sM/boO5/gSDub3JgjJUiYpwC1jZkrwL7b0eguPpBQxrHG0XL0Yz5t+c6gDtGRN7ok4tw6jG
XplQ8Mqm4jgMPPbE5ciKORXQDIszUdMc/y6WcMg0vFHn3Q/MJBWgccf26Ko7OQXaeGP6j+oWfABo
lHQrznG8uEUu5DKPtsirYjlsINcIpY1STHuUqi0/H52AB3u1bMW/GjJ7votGdWp8SNKNlzB8VkLn
9i5YOn7R6oK+F3QQ4JbEbDqtLgK/90u4pK+uamQ+vDuQ9PTZSsySY8rr+VjS5lIas+VSWkxBnUDa
aLy0vps3vMYnngDGIagWqoM4C6D6gyL+Bn3nbXPNTsvGjG8kcdxx0a3DsoKL0ijLtKt6q9N+4bUh
d3YduphsMXxeNFzUZMYs/19JOrNR8wE4vFoMSaFMOpDnBUg7x9Eh9X/7Xuz6kowO06Sxs8546cMM
0EFZ80w6TDaoen70kprj8T/bdhE4ABUDdpiZbxO93ddbbfSVUu4yfE/8BcwTw27QWVSb+f6ITiVk
RRrCecoubTGgM2IADfDbaKNhwocSyooegGnW8j0gWmj7Qgbdu+jktX17ReeYe7Wisz9ezNsxeila
KoY9mafBRrQlegHaqmsnSpS9QP0tkLkdFQ10OSbtbov9cZYzYuflv4hcXSypAywKCJxKNoGWZhYi
uBnp5rYUnnJM9JBDJHU6A1KqxNKhxvAEanBZBrncRxLvPFBE3Zb3Y9EYrebfL7QiOY3LQJvlKU6A
DFKANpcXwpsoX5SiKmjXkYFDjQfetZQsCUg6zvA7mbwnw0r17b49yCLv2r64RBdimCUaJwz3pbMY
5TC9aq0p/wIQmnAMt80L3TT3xZn6pviHB3Ox0IYIhwTpw0xQMtd0GccPfa0GpxVsGObPlYLGu231
pVFbk04d8MoTe+g+Rl4jzI+wNq/bhUzm2u43tayNBWTicRJHX4Pamv34YkTHJuCNKv44cCAKHAaY
0EMZBvRwjHp50GiAp8R8q6ofquzQBodKOTXFszzdgxT1n7vjpSxGrVYSprHNIUtJAhOllcKzlbww
hZ6zzXg6zdvwwu1DUQlzGswzuy0a/AfdLPPfIYoP6E0xKWIzkBY4x/bSFrjQjC1UT73flpU/W7E4
5f4frXsKQdBr8Hp+lvwC0Z6AmlKW1B+wqVWWkF7QgJ2vzjNgyZH22wlHjNfspGJ1e62WdtulKGat
BiUZclA7ISBGmJP9INpG9f/8dyKYZcpyMN4CpQewCeJgSYAZLD5LQAzdFrK4Mn9NxmLuGLUSp544
+1zYKk5EsgrDJribhoDpP4mGxyNsWfQ93BMASIauekA0XfsebQod5JrzqPYgPU9R5FsTHeyqH3ck
yVBnk1+QtuJcThZ1nMmwMef/jQ15LdNQAtGvepAazBW/eD5IkIAM7ER5+Be2BK4GlYE/jR5pRjc/
FytcELTKMrIeqSErGnPLEHyrGDnON/8j9hKAaI7ZFpCvzoSV1wqBxiSq6wlGLLuPugBnqWzK+WpA
A1lly5kjDhx5i/vqQt5s4IuAkRaZ30sD5EnTGnw+smT7zZsmHrKCMxy0UNhCuJ3B6gCyBhoKFuu6
ksIekR0m7A/Gsc8s8SVeF5inqbbJE1B7BdPHJILneH+Mdh3/4iGVLh5ml+KZXS3XQU2MWXzn5sc2
MUsMq/4C6OwqtOt1kP9jv8RlURQxUwxyWw1TJtdmlVJBTBo8Oq1cBK6G0zcHb7JHafNPvRJSZBG5
kRlkUNOZJ1OqxKo0TqAiwGzHoO5Bg1wNtsAD5/mZLMDtRgH6KkAYCJXQAX2tzNiL05B2qNiPoAsM
URgUzBog3fJR2houMMvzVS0DbTZCaWmrbcCpVVtg1uLVJ396Kr4C8JQGAeYGaBJZkypGlIot/ndS
2cFkC3hkF26Q3xUVx1Pnf3S9Ba8FMVui1/0A3ENQd5A/ffCxAVyp/nV74b4/9paMWdmLbUc7ojdC
DGXIfbMHgOhGd+VVB7OGVrNuXX8VWIWDQj7QWAU7ctQNWemOcuBBiSwUBlEol1C0IjOkHkD6rr9D
GSevJ4NeW/5z9UkdsTWnE3LCaCfSnGwdvagHccsj3/mZXoM/XQpltmKoGkMozUKbzxFTWBpyXtU+
BBxt7Qrv1XFc3zb20npeimPcV9TBay90EBeN+1r8onOulHO949mRvQW1hSSV9QQZz8VGP2hmei+Y
Ior2+xdjGz40B/Fw/18pxWZLBqONG2kWKI2bSN3IZCXwbnY/j6KrZVKla98Y01zzvAQitAf5BddH
G210j/xmKOlH4vzaHdjxmwHjnFE7zuuzqYALskcjj+gmrvKIveDkm9EFx6zuoMMGNBZe6PLI+qSf
95ZrPZnXlU99T6lnd+wxyxHslWPjRm+YUds2u+HcrWdEZA17kWzCzfFruJNOkj054S8PjsqrWnBt
wQQ59GFGstfgW/zn1gEf5D5y0cCbuYYT76Nf9WvxLKyi40Nw6K1oxXt7LTThXVuCiXyGOqpqPK/E
uKWOt9IT09iNjrgWzT97wBN8xm/Cvb7msSvN9mVjIdjm59NFxfQV+8wshBIwNCLq81pIVkkDrhQ/
5wDgLIWASxFMxPHliAzTCBG90K2Lwl+H2C1lyxupWTqicDgBYwechTMd0fWO0eSkafIGt9FITv9M
MpIadaoNB5CanQOUORwMafFmOpY2qaagEDODa2N4jQluyujpABucH3xgK0n842TQVdc5wbQJAhm9
b2bKQ1D+eeXG8ftXIjtF4pUqGdtufh7lz35eOuicfO8ybz/RLuDcopZ2JvL2xJgboZAZZk4nqdXj
0JtfFGiV2sV+c6YpMJKEkj4OvXduSWfndHy6HVgXN8GlUMZXalKWVUpwUQRR8l1X9DZN9U89mixD
ex81zQLgAXr5sDfyUUAjXn3UDLIi2hNJPNtQum2mam4R++fbn7XowRemYNa5BCGY56X4KrGZXK+t
jkNfWHlQcrRftDjuWCgNyXhSsZd0RQ/bVh+wUdLhnTaKqWCYk0QAfb6bhnWtCZwn6uKGAYckMFRV
PA3YFo2GVBOJdGiVpG+NnLm6WN6n01fWybtC5QX6Rd0uhDHnWWlQX8NwEnD1AMyhZ/E6rjfEsGiw
q5uNqAecO8Hiil2IY4JB5VehWlUw5eR5QEvqnQjt6EPIA/TlacWcXq1AidB52CMDpnQF+SMIbYF8
iNFLp+80Hn7L4t6/0GnW+eLa2g1GZYTACbRyFOlwibPL5rc/ZJsEbdO3/Z0niTmKaiGrQjK/g2n2
lceA/5aAWfGYcalVlldp5jHF1KVhKMwqSYC31SLRwHtbVkyAhx6bATMWdby+rc7iGYcA9v9imFUq
sdsA8oGToWhiYgPSRFyPvS87t6Us+8JfKczyZKFCar2FMrTe60RzZe216zdFs6KCVepvt4UtrxBq
8+gBoLjCMY9PdcgmwxPg340uWEKLVxKtTbnUzCDjMb4u6oXJYX2GGp6futduV9JBlD0K60lhZFb0
LJcv2gCav/wcZ6Il8s7UpaiElCYwiGbwLMoy/IGlE9DPAR7vWaWacXWsgL6B3uyxe60UzuzBkhHB
YStj2teQwCLBhPVMwcU3yvCCz31RXXeVj9ulFIWrrFDvEj9qHm+v2ZIbzqjVmgr0FALe6GtDzlQS
Str4tSVXkZNK/nH0B/e2iAXjARYIykgYqFd+JGpz1a/0KQK5pCHcAwEmQpOfVtgUqWedVzFeyOlg
eFRFDoQiWYaKIOPvVY6TLEfHpxVEGFqYPo1CsMUOpHfh6IZIQWtyLpqkH1HAmM6ZyuOlQaoF9mKu
riLA/KmhIClBVRb+Nsr1dASUB+jTkN1C62AUvGn+GDti05PJTKQ4fgTcR+8Q2c83Qiinn02uU6uT
vfyhUAfyGBbpdPRHIJrFmdCAbT5UkcnRhX0vV92xbcQe1N5qDo8o5Lj8HPS0fo2TQbbUWixewQGt
BwCnKQTLA9DGLwLkqXNd6tqxSgzPSss0WIM5avgTtjSVj0YEkll98jrBTCZCv4DKiiKmnATSppgG
UBn7U7KZSKCldmPEKni04iDal14N4G7RaEtiom1ZGu1xQKc4oOmVrDdjmhsgwqSSUpjelCqBE4mF
jJ5KotV4R/QBcCMI7Rw8JbuvDkRvtRlo0f+Q9l3NketI1n9l4r5zlt58sbMPNOVUJZVU8i8MuaYH
vf3130HvnREL4hZ27t6HiehRt5IJJBKJNOeE6PSIW0tx/H4i21FShqtYErJ9nWb9vZlMxWMtlA+y
ohwhqtsMOTFAriVOE8Y5DCsHF7kM7tfKl5VV1PXpa2s0pjNJRXrXokAK0EBLAu21jMZSMgAdFajz
UVV4qp70GHLLRH2taqni6bEYb6WUyF4qIUmnK4Oxw6ERPNJVmDuounKndZ25HS1Z7lB0GEKv6YS2
+Uj8Vgp2KvotQcGVFeauApRl7pVqZSi7PhxkDMvmmWUrg9WjUzatksIG/HlxUqsoRtya4I72Q/0x
KyoAvwmWtRo6HxDypaGDPQxT+a/DGKPO16boyXdVKxjAsBT78QrAHXHhlEUXnNqpbsxTmg4t4E40
Ij8BpyjbFOpQSI4+ZQn6I6XxUzQC8ExUUlF4mZB0D6OF7XIl4uv5eipVyJQx7PCkCklp7tSgtO4R
dGebsWlr2bcDTY8eikEreht4jWDaJlLb7Ae5MMgO4Lqq6o74/z1SiqAMzS3AXNsKacbOzollTHYb
FcjuKH3erVpC1McoCxLfqVNCdkImipvCT6rNUEqaY1YTpnXQwayiBJ3IBgCqAv9e6xTJ7QaxObRK
M6wAqy7v6pCUG19orD1wiyIZsoMkdg2xCTZN2sd3lelPWzCmolw5DUBnyP0mWqsYd7IrNAOPUEnr
A7dIjW7bVYmAufBokFzAxEm/lKgLMDLURQiiOhlTMHow+HtFENKTaOT9lzW1kTdaU3I79nmzCYJq
uJfSNMYJjM3pKiGx72aBptyWtQQA2Qw5cFuBziut7BIQVwlB9Rpk6NOxjawIXuQ4Rh2riAqzP/qE
ZDsQJAmobYlNeqv2tXVq5DI4ZgoZX/qxHo2VmCjWeupln2wmQ6j3IPowcM1rUeBlGGe/7QpwWLm9
KaTSvhHT4k4D4/SVLOjxr1xDiGj3k4USoKrWvWcGBCh/emJ2GIXvSYqRr7LZ6ZMxulqWxV6CHs6R
E5387JECVjH+w9vRQrJRZJvke8vINLMG0+vYEtEVptwZBgx/5aGDtO4Kd/uDVn6pKTDmQzjO1k52
72OQuyQ/aOLwfvma+tlFwnwME5HVoljUAPjCzZsCE6m7z0jmxsbrMChA2wp+5eVHGWj70EfQiYa8
CEgtnA9Yujvmq8FcXqkkpCYZaPK+j3cxad22JC5mJsDApNqCL21UYJHqaehmKOWaivX0l+TTTAWa
ck1FY0IPQShjUDTg7tKr9yRU3bAOVwqpXwvpcwqmyLZQo270PHDTIsQfBk4oshD5oFOOFvs1+vpj
0/mgJlEG0FpBfFMC5Kh9x1HZdWRHUK3maLqQYDwTRT9l9mrJhXYymhb8Z0JRupHliXHpIbdpV6Iz
do96tB7CXcvDX12IWSW0GuINLSs6JiyZ5U3EVPVRykMQiStQm/pHjM5vpkk0bYsY4ItO7oTx7bKi
S6EXuIZ/D3bi/f4TvkkQprSFyKjGXDVweQM5dARh66dOE68vy1qIJCX0PSGvDtxE8LDTb5mtaUfC
Wi0wFOiEygfGtWyjcS8LWLKPuQC6vjMBcINymZsQ0DZlBAxWNbsmvf+cxiDB1UlacsTR08ZGcmhM
B38CIknU65jtArw/bm/AcDukO1X9Yxg/BToHcGdxyb5FsLBh4SiMhdBDxKAMrj7Ubs2jYeIowYb3
xJ/UXpchoa3egUPaGg9/oT6tYFBHQ4BPfZf0O3s22xYFuPoj5qfwgohCsD20uOtL9ANK0jORi30X
NrcTqBOLsud1MyydJ/BaoNYJUDRZNZkNSpR0BPKjDN7cWrL97F3MANS8E8LJq9P7gdfzt3g94J4C
Wjp9yujs8RWyYRTkBgU6/ZW4jWynN9WTdI0oapt/lqD1/Hd7DHEbYdzUQiMnYMhwos6tnbRlWyv0
akyk+zL30uldMK4GnidcOlMYEAIgtAX/gMzGuZQ2xLNWVGAfMbmpMQ8HcMlSQQjx7zffKaDP+pbD
nF2tsJo+SkRoA2ZJMTc29ZQCcmx0UiJyirVLh0qnsOQaBt+QsmTMYhCqXotDmAXCjX1qTvsx4Xny
pVOlU4hwEEv+fjafr9rYiSpCBZiC0AJrt9OJ4ZYDwLuJjLL7Zaf3+8HIuiE6vIUXumqogCxmZFly
KWgYagZV5/CMN4+eeVcNKElVZ7oqVpGjn/wVJnEfUHsHS7dd7ci/XymR5h/ArGePwfo0NegHANs9
GnaEfCUTx9cupdhnQjAUd64lCMdRG5kgRNgg7C+9Q+Y177Xjr9OVvs0//Pv62D9Vr7yJg6XCM+Rq
cF94qqOGz9i/ZqhtRQTUt+rKfp02RmZHr6HkBNsT3rbyBgyN3LYT+it/bui3SGZDlWAC1qgPVUWn
2wLOvnX1Y9fYFih5hRd9o97FO/laOIobXvV2MdrW0XGDDCbGQS22GCVrxRgqjQ+MifWwlx+QKIvd
aO1v0FOwlm00a0Snat1fPV624MXzOJNKfz67H0YpbQH3KWBrgdcBvFFf5gChUAP8uaDfajFh82R2
eBsHEFDtSWh3V/Ev8hitUFeTPi9rsngFzBeQCRsJ0eskUrGAGSAyrptnso88AU2VK21tYZwjebos
b9HNzFaOMc4gDKKuGSEuQKMeWvFttezttL+/LOXn+CZumrlWjEHifVwYUgcxjZtdA0wDPPDPQBcS
t/5JXL3Vm4ij1gL41rlAxqOoOkBrOgMClQ8082aHSXTk3m6f6/tgchWeekuxPtKoeFcADlBHd9S5
/QHjToqNEuYBoprmuV5juPHLOJg32k7j2cfSbQoCQKwmDfDxiDkXVcd1aU0YiHbCbXCnnDoXXY7N
Pn42t+Gdqnrtlblq3uK1xbkjFg/2XC5jlxHRlSRANRSzaYkXPhI3GmwkFYY79GZrjnytvsaCLa7D
A28Gd9F2DMAegWkQ/4Nm3HON9SgqwzzRKQ+9WG5qkiAlrzUjMGrCWNhigA3qTyXKXYWiZfCrphqf
plKsH/LekFw/k4ZNrkzkUFSFmHuXDVtd8Avzb2PsupnMimC2CH6BdCDGG7a50K8ui1g0ZeR5MfWI
lx3tZjzXHwjWkdKbBuKaSUX6TzlJ5Usvh5sk65yCoLMA4I2FeNtpISdbsazcvwSzs3Iwd7OORiy8
H0srTJmuiJSuOcotmvO3chZTGwh1ZP7GFMr1u2IvfdZIv+CaFB/M0A6+9sJhekt/YRKRVwJe8uez
NbWYqmwz5aFU6FoN0DHxsSnkTeDX68lA/5sBotqkDByz1I91ob5c1nfJ3c7lMo4CABXo+hGxpJlw
LNP3UtgZPN6SxRUFzBPCOUwFKj+C+nIcTMPHioJu2kD+UrvR0UsuPl9WZNE2ZlIYw28jQU3yke5b
9GkW25bXDr8YNaF0KeJxQmFp2RAbgHC9GAWImpQbKOGUpW1ci8fS1T/KlbVtNwOv/raoEZ6YiOuR
P8HSnR+zSScIw3PcGJ38CKziROSc48WtB7Y2Zq1k0FazNd8KcwTGIEOhtsrReAwMqPK2m0ROBXtZ
imGIpoU3HVJp51r0fQhP2EOLsb7Le68cj1XCeTUuikDZC+8SCvnBGlggmU3X9LjsyvH3W/warKN2
3NcPly1s0Y5nYhgLM6cMv5fe4GW81dQEBGUbVX8UM87TgyeGWTArFZGap/fpOAJgfJ8Y21ZwE94j
gH4sGz/SUuGfa6Yybw+AEJApDSBFNpwp3ovVa2q4lrQFEjmAWi4v3PKFiWejRIGcgN5HN3AWDQup
1ql9GQL9/s1svbLzhp1JbGWd7iLX9DrgkHbgQHAUjm9bPrIzuXSpZ3IlUsWSXlG5u35t3Ah3eM8d
cmC4HhoPvBIv7eayootbhyEq/IdGcQwunMtTxVYflDoCEo+0jyYQEsfJNq4+E6Hg1MsXg3LjWxK7
fRrKO//NJAESwrZYmfqVVjxJ41NItgkBcEa+beLbDEPsAa+fZznumolm3JJSSb0BfBCg43+gIGo9
hSfpLjskgU02A8hdnURwwoN4lbuiwbGjRZudSWbuyA61iaAhIBxIQifv77Jmr7SPQwu0tf1Q8iat
lnqZMU4M5kwRXYXodGCMVozDuq9K6Fkbbn0Qdz6KZLvJG4/Gutig5HhQwFF4I99dNqHFYr5hIT9K
4UmQNGdsSMlJmWgTbLZxuyf4fts/BduX8GBtpiNH1OJ6fotijSjuTSvwJ2hYPLeevi6vtffkKz+M
N0Nljyt1pR2TlfgavIQ2Nx9Aw4of7mcmmjWisVfylmrZueCUsbN1emVck83Lg+/kV1zDWbbZmTjG
cgAq04DkiC7qyrKlzbFzokNnG45yByoFx9inh+yd18RMXwGXVGQjKxG3OsF0JQWWr4SrRDxWPeCI
0PXkXd5Haog/BSGTiSFUHQUsxlDxPo6z2Mc2RhZYSVXJ7q33LtxeFrIYjNB06Z9CGFea6FXTWjEI
TASQDUjDHaqUlwUsLRftbZJkdBphbI6xiKTosswMcLgnVGuaEcQeQXrIB0DyFPWaGBWnCrHkqufi
GIsIGgVjegXEtbFvp2qwaquDUKwy3mj0YpJvLogxA7ka4iCSsXDDStnGAAvbaPbgDlc9UHGu0EKo
vbZXwgb4W7c8NCWuaLqns+sPSNQpMuoQra61D/QI5ODDTjzLU2+qwrFuVdC5BtvJ8z3Ce83wNpMx
SdGsGqXNsLqW+ZaFO9DVjimaHzZtvLpsNUu2P19dxiytttf6poEgDU2YQM7Mw7UMJpHLQhavAkCa
UNAP9Hf8nACvs9ZsaAxbEi8QcvTAXAXpU6VuU99u4ysxvBNUeyiAVLCP5fsEZE4hJ923tKDzL6Cu
fLaVot+HRk+zmE12k44ndBDY6GVB0dW24oij7tKaopUHJ50Wfkw2Y2oAmnEyB4SG0XgjC59ltlJ4
ZVOeCMYyharuZIGKGHPplsRIgOn+qgGVKmfjqNNgXeNcFcYOk45kRUsgp7HWVvrWCl4le0H+S9EO
6LN2w9HJwPrBwyRZuFdhJkC5A8oOQgh2KGka+hRxN6RKVWlL0nvX1naWgbnsNPhowuMRIS64sjNx
jCvr8gjdNxKeP0pQoVuydDEguOkwKIvHHWdBF26BM1GMM5vwWjR7nb60usyrmmQHYhvv8p7xtGFM
o+oEQxkbiOiym0l6GqWTOZ3IX3gyQhFdV0Ath2lmdl6k7FVLz2lAMPQnNOFo0ZbwaICW0mRzGeyE
iCQ0PmkK3MujmbqYknatILMxV/rSgPdZDkqviSZ3ioZNGY23lxdx6cV1Jpu5TUdZHiyth2xRfY4L
r092abHJo8ep9OrwIdA2jQJ07W1fuKp4q/AQyxa81Zl0xiITUOqo5YDVzQLgK4ufFWAnkzCw/VwE
unPHsRieNNYorTRME/rqaq2jpHypXeyYpLPF7ArNnJx1pV/OOBTkPBG6gSsTsOHskJYSF3Jn+tBM
GxEul8JeRGm3b4Jjif434Ay85AS9po10h2rXjakCGjJ5vvwJ1GVd+gLmJsgzU7CkBNrGQ5d7ptlL
aHCrJMeQSh4r7uLCzpRlniIAAspakUDZNtKuQiFYFaq2UyyQncqpE2aff0UxNJ/ghlUwesxsoxhM
YUokKKaVWxXgiDmaFteXRSwr9C2C8S3gkSh9YYAICX2hgwFatQn51n3SrePk8bKo5RMIPqZ/qkP3
cXZjS3IIQAEJwde4Q+HMP0ir+mB+ohJzJKmt7dRNesu7VReolHHp0DZsoFQBPIYlHbKkIZG6CDKb
+9aLXVC5bNAGKwQ24Mw3BlAmM3fwslVhhzv9Gj/Yw3avlCMflpFaxk8j/f4QxgGUCcyyT/Eh2k3q
PCZXQHsBk53cuOYebenOuHlL3KK0hXvyoGxDTmi/eP3OVoE1JHT8RpWGXR7TDeCxROWq8R0V8O4A
9tR5JIhLseHZmjM2lQ9VYvU5XfNV4QLcYP1cD063iV3rTrprvJBizvNwJ5eNC/DKmC6w0HjPFimw
umUvi2BGHHTdrjFUleu0H3oC4nB3SLXa1jCQJwOgXo8CJ5VkO5cTt9U+MKvAeRcuHqnZlzA7HYbS
UINzAD4Ck3L9QbUIcK0wJV25fbjiHKlFq5rJYjY2MoukkEZore7I/oCqTHeMj81Gv8dDKrHBuA5g
wfZTcG9BWcxx/Dw1mV0W5d5q9BCiBQNdCzqmbZrErarWjruvsFdtjqYL5VsgJX/vL+M8ihgMgloB
caPwNISa3ZbbygBzAPCt1HtLPwJSw45Kjo6LkZepmBJg/1FuYMdIhEnW27yCUL9N7BHpelMvboEs
IYFS7LJ+9PN/uIeZJPolM9+oaSXwpiixZ4DCUwT4CoxiiAbHDSwLAcoKEMlNDKUwt1dk1k2iiRnQ
rBuEwmaximtzFYo8uLrlVfuXGDbKS+pBmBIDYsBNGgsu8Y9J7fYWp8TBk8LEcyaw6cIhJVixZKON
vxrrGBM3sCbOxvDEMKfZxETDKAGyBSTIXbMV6+hD6Ej5RJL4S+qUkGNwC7lOyu+AvcFTE2l6FsIw
k3ohMpQKlcFGP0TBp5W2O1kEwm2YeHHyy9BiR1At25DbbS7y+JHokT03wt9ILoBiAm0ihtTpkZ8Z
oSnFitKXEA4k6FUUa3dJN3F27acJnotgYjU5HmIxn9CJ3OrJykAvu5imbg5218vHaeGlcS6HMXWF
BH92PMfpXgkferSeDvptLbtJudPD2EnFZyHg4cb9tBUqlBYPdYCm/MCVJ6WFBr26QWtoi4Y8sJqQ
uF0bOSDXTV72gyeKMctW00fAXUJUaOreMIy45nq76qwbtNVzkuI/gweqFeYdTR0eWGZLVRgqs7pA
w5YJqZPFjw1Zka62fVCdZO+ayevmXVbsWxr9+cwGqyCpQasGxXzpoANFvoi3VhjZicbxhT+vr3Ot
GFtHikQ00hFajUGGNv/ejopflljvhvCpE3gA8jylGKvPw7yU0xxKCWAlSkEibLw3fn9T88z+Zzhw
rhRj9TIB4K8ctcgUjJHllkBhRUN0c9sY/XMg99ftCFq1YFSnq1SP0UNx+cwtCldF9EpqNNxmG+U7
5M9EKYNwLWpdoXCH4UOotxY4j/L6lBa/Al6mc3FVvwWybfNFoPTFgPZoCqXVl29t41rJU8btWV7A
J8OqzuQwN02gWaUv1j1tjMMRCLxo47ut7gy2amvrN+EwuvXN5GVucBL2vChr0V/OZDPnvLOArowR
M8iWk7WWYtBPtraZwuMxXojZz3VkAslJk1BLbCEneVM9fSd7KlBl7wpvXJG7Eq+jwQ7X4hXvOb1Q
hToXywSRAeptmllQsY/obQ9dYeMDzKp/VL8y8EaMKQbCnOoXQjuN49QW1xVemg4IS6gpMnuKRvso
RxMGnc89WFJj+yUAfHmc3gs1aag3k8LsHuYEIkWilhNXa60GGxiyq4aDSQ9XrNwiyD2wV5WxZeNC
srr7y8dx8XTMZDM7SjIDjA4CZAeNejWCwC4Uyz3YVIA2rm8ui1r0pTNRzC5maN6PiwCiiNCvhWxa
yyOat0FgluupDXfxcFkcb+/oz2dXxFD4RZsSiJOsl0K6zcfE5g6V8FaP/nwmQ0utsQpHunogM4mK
2wxjncbO5EWXi6oYtN8IAHrmj+QZQJWbEChkuIVA7Sa4VfER8oAElkMhOhkj08D/B3JLiSJCZsqI
6rTmSTLR99EXeIpOL5NQHzRL9rqpeCYSajT56fI+LQYOM8HMrRehDZTkNHCIlFVtlU4+wZE0gDzB
o01HCjbWNQ594qIhziQy9x+GSNELadJQRSxQU5SNVWy+DH53K5WCk6kip+dkMV7+FsdeQCERw7Cj
sUrcCE7RBm/dOLWcW5Ung3FUpMLAfoZxQRBCVhiZrnxbHEVeO9Kitc8UYfwUEgia2tKRxLYt3KgT
NceXTW8yJIRfOS8YWuhBgldEA4lhUnhs9Myen62yLqVRHrFsmJLJp3WUH2P/xa/3anDfKKrtj0+y
tm3jYxFu6/Dlsk0uP7BmwpmD3fdNTqIWwtUUs8xXqnwI9Cct3oyDnaYnsA1KGnqvOLfNYmhEh3fA
YCAjsmQ0nsrCqPMIQomQIXshrQHn4Pay7BWaate1bhdG7IgZt6eEGsePB91MLqPsUIfmoNO4c4r2
0xghIwQ8cN8cvSF/NOrMkcZHAtbp3HzUAD7zV1Z6JpyJsNs6VYyJvoaapLMF9ZCTa0P7GGMMmxi7
1liXvhtUG9+4vSx30ZZnYhmvIwQgMA07iBXA0xebt2Wr25pfriTj8bKgRd89E8Q4G8Co9BWwx/EE
M8LtiMekKZCVmlgcB8DR57d7n91EcaPFQ6FRMYPl22U/PIXKhDFw1FFbXoPO8un41un3z2fCwkQN
iqSEsFj+JRXeAByOYOsD/KAEE9TYr8R2NdR2hzNyeS2XA0E6gCXS9jKNnVDOM/SxGQFi+QYtQUHn
OwnIFtVYWJtgSlGqfCOD9jToqq0qxp6KhRYm45QCRy+1Hkflq8jaLeeLls/O9xcxPrGoMiCzVx3e
Ukj5Aai3u+lSh5ThThsB+6ishVq19QasGpxg6nd67Oeh/RbMBG41sC40YmIppvKlCpR1o2OEY9Bv
9FF18szwClQvpPi2ycZdZw4AYRO3WpgB6PMEwBbQQfj3pf7emy8UMUBsZZhJuOuMBDxMcrhucumr
TisvCAAqkkui3dUkBh8HotLSuLu8hIu38WxPmbAQs7MJcCOhSNphsm0bxB8liK9UUIMOI2e3lh3s
95oxDrbyi87y6duzlK8a+VT7w1osbqXmRsWbQjBs2bi/rNvy4f8WyHjWoBJTXe1hHYUKitzE2tQi
0FWGwbss5n84kN9yWCdK1Fzp0C1Bu1xMwytNUPhkdiA6fbVNEidrW7ebbJSW1hzB1MrOrVADEAf4
btEObVD0zfNLurDqtJFFBMBFtK99jAeqOx0Wj+dLG78nSGsNsdOR/ZC5FUa9/Z7jXBcepJBPZ6iA
/beAPyzogJVW6MswKFFeqJHfWiXilQpkOb803UwbAQ9yBE4D2ESdqUbBV3HT8EYcyeryQvw04vPv
YK4TWWgA8lXiO8JmKgBFAtbxGKzRrkqqGx/wSzaRjZEj86dxQaYG+A3MCGgUFuV87ftJxhgXxZlu
retU3QTlfcJDdKWf/WN7aeOwhhlQDM4zdtVNtWQCQQlpNpTJxg7kglrutSawmqRQBp/zvg4xOXB5
KZfUAvI5QCEAS075UM/VEigDV69CrWG81oHlko0rIFBdlvEzXMYNMpPBnMtBtwI5oCPZaJc0BZhN
zEuV8LRgVi4ay9Qf6OZkodMhRz9el+nzZSXoR7KbM1eCsbkWmQFLECDCIDcC0J5S39ODfVNzOuh4
YpgApqe9WvSYOUN5UIbPvH/ys1tT4QxvLO+IBfgRGcAjP+bws1HvgzHFjrRybzfBKmk4W76sxr8E
sGwWfjSCnpkiphfjqarWmfEY+ie58znW+/OKgWXJOgbwMbMFZEPmUAZGBKIJulp+Fyi5rZgqHO9U
+NqnHrfkKdCE5HNSi+Z+8mPUJ+s08TmviIVmBnwCqB9E5ApUAzNQ5wdoinXZHCd00VVgKijX/jZ4
1QK71pxs66WPmkMc/fpq+lROhts/m2AgjzELDTjEy9a5UGqnn6FSjjF6P7DkAkoJGMSAdnGp4CHf
DW70qr+0q2Lj29k+yW3iWffCvz/5dS5TPlfdFDo1LC003uA60rt7mUcXsniqZzoxu1s1QgwcNfz+
UNlXxUa3HqzYvbxuPBH0oMxi6yyyegF8YQ3wDq8FbRuYia3yOOoXz4KFmTKQn9GED3OkOzMCfF8M
GVlZYVz8Dc/LIQd0mbm6rMuSHAD8YIRNB/EDDsW5LmLSDrBy2uPQ6enanJLulPpm2DthgXem7Ycj
DPOyyKWLGLla0GmJgJHEE+FcJJ70idJU6IK0UmDBt78CHRNtOczeAJ+cOjxdlrbktX6TdgOPTNMx
e3IuDQWxslcop4Q65OvM1PHs4ZX8FxUCeSlKaugqRiv1uQgDAMdKpuMKluTBJboHvEi7AneF8qE2
p8va/N539kbRMaUJTExA5fzcr7qI07QGhX24tTbNs3xQ3CG3h+f+OkFnti1/mNt+NV3r9gM56Dfj
cbx5AQrMxtoYYBhtgDly+XuWVnf+OcxpLvtJnMICn0M3cfAxnTU+XpawgJcC8NmZxsyBjvJMkf0G
IpSVdu0f8rV4bFxjY1xnu/ZFcLtdcdDtdA3Ux022J17jby5/wNIJmctnzLWR6xL1MMinUIppujej
az8X3BwvrcuCFooMVFOg9hoUrA37e25HcYpKdN13aGxVUNRGOJyMBChS6i7SgZuSAUqkbWJbjkSv
TL+Q0nbFvOVVvn8/B1gDg11haFYDedqPIvGoGc2oD30DSgh9nXvSh3CD4qPqBNco3o5glHZTYIyI
WxM8IqOtPgfraWd+iB/ho7mK3MsrIlPz+fkx9FwBApbSB5yvSBMZgT6FOVZkra3ytb/eZo4u2cZK
ui6dOrYDT3XrvfIlbYPUJut4rT/onNTwkrPHiNy/PoHZ/mHyR6B8ozuljXfIscvgceFhei1ZGAih
DFlBLE05ps61zDDXVIo51bL4bKtfQJi3o+mkd78ur+aSGGAdwxnC7QLzmHFTJFZ7MafwCXIAOMZy
m4mgqMeor7q9LGdpxdBzooNNiLYOGcyVMhhlNtaTgTJF+Gp2QFX1U3vUOcnBJZ87F8I4Hj00hLKh
QlTcWtFx6k9p94inrt1iIOGyPks+bi6KMcI88KV0UiHK9Pe6lXqkzTgnn648a+ZzCYyN+WDnKoQO
Enr1OYs2Q3SDx4hUPNQ48vFz3nNad5aejJSfHTcW4nj5x6ka6iqPNQAWpfk9URJbkBW7Cj/D4kM1
XiPCMYfF5ZtJY5XzrbRH0hG9NOMGKAxCwSkVLS6eiUcJYC4hRmNOTwKklD7oEE5o3VMT7BXxOimQ
0LNeDIwHjE7Zf1w2h0XznsXujJcmnThmJo3d4071SlRWcCV7wHBd/d/E0NM8CzIrI7OyvoCYVNsC
HtjGdQGqkb9g2vPojzlFU6kEQpChwZf0T12xE62Hy0osuZz572eOzpRIRdbRAUGp3hTdr14B5ui4
7jJebW3JG2C2EmEREk1gEGPkoK8vFkGSAAiuwZX60NbkTYcrCkS6KS8cWNr+uSjGnIWQAPWzxL4U
CvLnU+Iq4VNp8m4+nhTGyIRObwANDymmuMukzkE/jI7hvMu7sywEUI+A1QM1gsycnKmVLb2xqCry
p186hgpQ65A3YLhoAhjd/acQJgVSBeiCBPAVJu6a1J6UyNVlNIElkh2295fVWZRkUHIeWoPXWRJn
uUA5JZbwlDHQpK36N/Gw8UUP2AuXxSyU4SnwIWYHkUDQDTxkzk/mkIyRHKEg5nSG6pSa8Rirhq0q
U4Xm6dqeELeNmbZGbXyl18LzZeFLznQum7E+c2yUvEcPkyOTyWm16jhZEifNs+RPAZ6HgVAVRRzw
zp+rF4RTSGAvtJ8ugMtpSeeqdSAjUytoa1+MfK+p/MSVzeqJqH37F8ItpCNgMDQY+sH83Rmyb0wR
bgsjRuQQ5E5fmHvfbDgZmCVboVCSKiZBwc3AIre0qQDE5AFPNt335BSD8l3uNuD6tMrV5Q1bOmMz
QSyzejnmfVjQt6Ei1lJvS5XfnDC42YvIomU4EZelLdvmt15sRgc1oJySukEvIIYlkWinMXAHB1zy
AGK244hgWjR0jeGmLSZenLQUViDTTWl+JOSiDeZcKETypQGt6Y6PRL9q3RUF0Kbbch8msqtKnw2g
SC9ru+T154kERqBhtYPaEOr1tR4wVk0YOIEWkY1cyse4Q3m+5Jy+xeUFpQYeaMiAImfGeMzUl6ZS
/Q2CkrQ7H5OVmW7acdWuWnm0B6CMd+MxDjNXCj8vq7pkRnPBjBdFo0WJ9B0ydUNAALq/IUJpNwMn
Uls6FMBA1SQQ4GI07gcqSAFkUF3HbS0Y68lfi/Ha1N+1ibeIdFvYaBcdI6DkBnuIjhnicweTtL2q
tiINCoKjjim1fBSdKEk3nVRvMW2zibTxpBcviQRepQAksqW0kwlvkGpRVwyzYKjMFNHmzXg5QZBl
CqVNJyjAVq97cR7YWeUBq/Tyxi0dCmDh/1MOm9MeiFiDhwrPx5jEd0oUe6VUvE6+6HZyAAzlzzHi
tWIu+W+M14CiDjPaaF5nNFOnLO2kocCoS6TELu6lbFPleILFg39UlPww9CBxk3PBdwCgmv/bzdgA
6sWQIzLbIl40rA8Yh6yOqxFPWUV7j/tjB4683hnq1dD/hXU1FSA3Y5Cf9iMzWkbSIASJjKyMbj4V
9TaOXzDQkRQvrfjh313ewoXSLZRSVTzP0c2OKIjxM3FP2hEeBiuKckHbrUbUK/uVFN5IGujMViZA
PQr5Sea9ChfT83O5zGU/JIkiiF1NB51Xn4NzK2zqamW+3gmPZuVFtVc9crzMkkM1NQNDd5SDF8Xa
85OpTykqbXKLqDOdHFPbqwADlN7E+CEcOHaydPzmkhh/lmp9bkZUEkIs25LtQnzrE0f1ObHMQoca
tm6mEWMmwWAog0nlkAZd0IAOsJEn2im3DaotbnksfUe7v2wtHM1+XyGzd5vfx3+uYYRkROPfVPlT
DmoQK+NZ5eJmzRJ1TJplqo28U/OBIqDoDgg871e5oyq2eSO9BqfJidflscC7zp5eLiu4dBXNE4Ty
uZE0KahZcrOHVdbvAShWgkNgrS6L+B/yft9JSObEdWKq5IkAGd0KLHTyY7nz3WFrbmvXP+X3Uu8C
UM0BV5EbvKXOFWZLnL/yopxryZy9NDYERUixupMsH5NJXIHFydHRrDOZx66str8V/o+P4f8FX/nx
v2+/+r/+E3/+yAskDAO0k53/8b9uii/yt2P69vFV/yf9h//6i8zfW3/l12/Zz7909m/wy/8U7r41
b2d/8EgTNeNt+1WNd191mza/fz8+k/7N/+0P//b1+7fcj8XXP/74yFvS0N8WRDn5488fbT//8QdF
B/mP+a//82f0+//xB/DF8+w9emP/xddb3fzjD0HX/46eBg0o8+haoeQl2IL+6/ePTOnvmD4XwReK
YrFJea3/+BvJ0aP3jz8k7e9ohaBYiRQiGOlrmGeNNDh+JKh/Rx1NQR+/CUYv1J9M/Y9/ftzZFn1v
2d+QyzvmEWlqKHMWxqCRR7MMpJxE+gi00HfB2CjAQAtDCP8/e9+yZCeOhvkqHbNXBSBAsAXOOXnP
tDPT5cwNYaedIIFAEkiAXmdWs5in6Beb77iqo+1jhzNqVrOYroju6Opq6wDSr//yXUa5Bw/osNG9
oU01B2/twx/DybdVkCSBNwK1NvDQTukNPIPgCiBkco9wvR+y7grc/kPYrje45P9ZRMFa6XEsjksV
ZdGRrnES/jMr+CyN6fbxKFr95zY5GLXMw7iMf2Ydkfomz8Ix2SfE1/oVnlhrep9OSa7Ou6mf1g8K
fb6UFcyP23SpJJnd2bha2KnG2xy7DxLORHQXO1PbN4q5n74EpLIhYgdzUbSc0ec5uUw8+JearFLs
Vf7Y97dEwEiyeyOsn6T+314OdmEK6C8mfXF0OkdchkHX3sOceiP8S4Re5uD9TeLAJl7XvfHw9ald
YZawCvxb3+WnPQDwFNx/IM4UYSYDXeYfIy6A94MYo5zvafGsC3VFIem9QF1uLPOdPzQP+cEAMfDd
Ufx7t3+/u0+GUX8/L1BLLATQGVYFJ1l6YMIU/mbgKY07D/Y/jLOr7iKr1GVyEVXD4+9XOxny/bUa
9OsDCjMO4BGyk0dMlWgDUFn5Xu+SFwAR3jdnvoKA3VLxc6gAVAvEHdriFZG+uH9jknACUPvP2pit
wU8Hs5HThJnmzZDNE9ZmTQV7s+kDO+M7jBU/YERynrxD8nrR7t564m8f7b9V0OmqPxkkxCK0gRUR
3y8lpuBVeMZR0RW+qCv2Hsy0R101usjHyhUemp71jlQ5BQyEF81+OstKdjdcL5fiHZzw9m/5CpwA
V//+bSC/AuWO0AP4wY8bjg3jCo/yhe8BUDyj+7wi++wiKhc4GHQ35CP5yC/n2xpugKqI7+rbeB9d
kvOgWq7GB6TG0P/Yirfi4M9nHPSC4wE/dqYwIztJ5PDV3LT0tt1n3gXjFfCO5v3c8Gm+tBjeVr/f
jsfL/cdvk6PDh7snxIwkRlv5x+cfSV+3UdqBOj3ata+2PoJqwHF7voUK/fmpcjzRkcMP29gQV8mP
Cy1TpOWyaCzUxC8plNhKhzNSWu/fGi7/FENATMrgC8CiGIROII9+XCnJgWnP1EZ2jSaHXKa7KL8Y
eFeia/NGuDqZIGP3HJfKYeyE/4BtVHr8Kd9lwH5uw6afoEfWfIov1vO+ItBrUfsJr7BsLvmOlVPF
DuAj3qib8JN/bHfbJbLVy7dIEz+W3t9+B2o1DDxxc6Jhc2pBQgA69XLtyW7dD5U8pAU8Hqr+jTh5
ulXApAYNBJi4owJwjor0x4cNU+79djwqAzc7Ay2ahLyxGU+/HFbAbOeY7hwlU1HN/LhCa9tosO2G
i6ccy+yuP3sLQfrTI2DWD3X5EEiwAMOT4GS3N1DF1Gwj3a6BW1vRJj4v4nl5i9F8ugq6V8fGPMIJ
Ynz6k/sWhoATvC9GuRsE3J3AXFtKnZn6jZf1q1WAWjiKfsMzFi26H1+W0t6tZh5gHFUzMlZmwomA
Ng9Er9747qcn9/g4aBwlAP0AUw1hoh8XcsEcDWli5E6lG4L2OKWVbMOpsGn6lm/Zr54JQnsQcoAT
boCm2clSfT+PhuDNtVGiH4kN1E0/NP6NB/p5lSMcK8B7OxprsNPOsYbOOAxg537nR11/RLxgNzEj
b53J083MECXRN4UTN8BmwC8df8V3sUFMaK+EHja9ydz7B/Bu3LVikp1nPThUWZe8Ner++amw3jF9
QkcD4wR2sh6bIxnVMhU7RQ2vhk2A6X00Xvn9ffHLpwK27Og3FCfBKVjPCn30U4sFqquA7LqIqLM4
mcVZTCZ6piZKq9+v92PpD2AOmmuwOwQsBXUOpLhPro1N+T5hHQV6fkaTYY3jm2BJR5BYFMxeU3I7
tGhF/35JPMvxivj+VsT3wjULm6EYc9bgJ2QQ6xxaGjnvqrpu+hvaDCxqb9MJbrAYf2oY3YLfg/G8
LOHkgECSdA3o0WtCJCnILJaH3jfwmeqlCYI91Gs8K/qmnVxpcgo6tWJL+jpvit4eh27nydDPwaFx
U/iZtiNrd8HWBHcipWqsWtbIrNqyFuLgAfNzIeLEweFTR/Da7cd4bMrZRjC14C0FQKrdXPIAqfQQ
ikYmg0GT9Et/qT3JoTMw22TdpXYTsuhmO8ERVsCU/pJJhJdqaAUMbKI+0OsHfOMaRr8waF3vadr4
EDzssEVnSdCWQuW9n1tWwlh1tfghnXs3tSSMKi+0uOu71K6H0Mf5LfxlF7gfb/ihKssDCT4+QF3F
6kz/SVuQUYDw7BEau7qe3qe2Sa6hWDBPu57JmIHAxEJXpbafwgNeJtz5eNrXt9ZKDt21LBxU1VMX
qmombrNFEij3hTaKsiIPFnaTKuuGnVtiIQo28BR2ssLDdkz4QO6TNnR90Xo33gz4URDRRfH9Z62p
6fAeGwpm/RhoUKjNrJY9X42EzbOH/gzkohKOi4/xZaicWLqr0fvkLoPp7VC22+x14aG1shZzHJG+
iKUe1MXWK6y2eKj0FxDiU7RMVTqEgG0s6lnTTfLoLNxYYMCQ6dlrlLSTKpmH5ExhmZ3htCWmcS6a
XKC/LMOYbGUnDGT8Bk6gUuTnGvJkzNScn8MHOG/EwSxKfxLRBrHSIZQz0hCSbxoO0lRBNttv63U+
jRkqDZ3PCOOZE01lRTKy3RSLHNm3cetT23noCYs16E0lcirvWSaACmyoHVGfqC5biwim2X2lYNW8
lZi3bXURSWkeGwUSfxHFlvort8UQQlhsrfgZS9caAg2LW/tdO2AHFlp3ap+EY3TY5LBkRTaFaQwZ
58GqcskHVAVk9vRPFg7DhzCW/Zcok8knNgbwYB9nK2k5Hx2SCoYL8AyIi/AeZ9onZyalItwJ/NOf
ZCqFwZSHZS+W51DsbCbmXrG3vK78UENm24850L9QOV5cMUVTMBX5mrTsfB7irN83lJKkEisIzQWm
OQJ+4WwK8b6WQD/lCXTjNtjJ5kRC1GbKHnWU4HjpOZFNqVUXHCd0R9T5YnHFAjFaj1nVRi6/VH29
He33XGDBo1fGX1M3qFsB576sCDCpWQ8NWU17vjZoCBQDCsqXSUi4Iwe6J/cBnZO2mFoekCoaWbIW
qReYfOS+zWipU907jD+Bnz1gMtKpsobgACR9NhfyHZyag6cuGoFHJ2xlj9HC3ZNKoIZQwZg02BEi
OwfNT9ofBtLbm4xtsD6b8OqvEpkIUG+TeX60NHLvs3lwId5jmltoJwTrdNCxmC8nonoPEQUWfI1W
q5dyYRO7EQotjYoCH2XhgKrX9b5dLWnSKqybpD3XbZTxUmxcvHaoVoJd1MVLXWG/IXXSEeyuq9CF
GFwlNtmialwbCe1tXk+q2MwYQ6kvsFrBl0lerHO03idDSN5FUNWTleMziLVuJMnXhgxxfq66uDVn
GcTgaNE0mHJWDvnisAN9rIeb6cDBGquNjALMrXx4E01ctWU+5NAjXYcJqJuOavi1tfOqpgLFzpBU
tjfY6aTOarNvRqP9LhuVbA5bEwJRMAtTJ3Bnce0A/FmNiiFulbDnrK3rwwT+aghbTt5vJW1z/mwA
C4DCd0y8vGlYJwH447jv2kVvGFYsxi5AZOkZwXSU3JSZUzCI935am1I04/SpsTZOdquEqdOl3dox
Oot1uLYAurfZVygOxjhqYjK2gk92CpnVDXS4MqHaNHvHU/9nPqkcupJbrtuSdUpd9UZFYWll1mPl
rO8NPFJdvVwvrubdTq+ham9skwG9E0vrSGUzqupi63I+4dEjQGcHGyUlXSx/1YK06Q4nvc4KO4dN
dx4PLmsqkRmE9sVb6NVsMOihBbwqp69q06sHldePpEi2ld71cOdS0GOIcSLDLOBpIVCWfIHRO08x
PkqcKdt4SbIqbZsMHfU1Q2gFfR6qvV08JB6HmVnEpy0gLVR+wFwt0UPV8M6R+fiUMjHToqXh6ooN
JGJeEJtEqnB9xC4RUBw2hpIzJGFJ1oUafhnc5O6psXQdd0JmGy6CRMy2UrVOu3IaDf84zh0CT700
45faYs6La02q8KJd08yXsN0M2Bk4SJGAk1wfvxutsw8+d/NaeNTtX0Q+2Ms8mzugFwV2FNIeSiLc
BHK5dZkCo0tFC/3ioYKqDgsaC7oU9ZbDkYEbwORXafmDdoEWBTHwQasyOi1dQZcm/iSTgX3dWF6v
WLq1qFZVs9IidwYJBGvX7TDq499ebDJ+zpnPQPoPjmnJFG5BWNB5gdTNlsKaETqyUxju+hFH92wd
PL5xSVNHIJIcejioTWFH922uhmcyMquB7JaRKrHjxMc5Noi8QaqRc8SrEc9uHRF/tPbIrPAk6qtL
lcLLWILZn809BkHQrdY+3iWoIV5TB9R6wZbYROUE86KmjAM/PxlJJRSdyCRpgR6n/dBH0GguZUZ9
XCUiNPcCF224SwPh7uvV5sGujuMVgw+POMeQLX6KeX08HGziMQ5Dz7cvIlgDTNMg1AFJgjzrB3Vj
uFuzA27fcdpbgKU+mVWGvqQ4UufWCHt0j1HJn30Xc1v289xea5Cg85KZ3L/fWAOzeraE6ZdhbpcX
niwRrAS62QC8IpL6/divcLoX9cIeeJpsVdDQjO952CXzHuCMITrztXGNL1qOjvYVyEb22Wm8kHeD
DdirR4nS7iaayqjql1naw+RcGBZjvVDYkiFW0N240Pgq1xr5YGSCRJaqTbjfBegGPeZzpvyBkib5
2Nl5XYtgnNp2P5oUzUOb9pBvgyVoBmz8xNa73sUZgPwy1i8NUNFzpciq+ipZafSq263BXjRjPuzS
pU6AYRHCXdkwgZKQAojsIoHaOkKcpvl82WPhS2x2x6swFRoKoV7ldL/AVyLfJT0Vr3WmTLpv7VDv
oFGhtn0fIxkKXI0kZgs3+QHkAxve8U2Qrjmrt8XoVzhvk+0RvXq6iRKJUXABCSDy4mU4jwnwerNb
Ko+0fzkoucUOm49zl96Msu2WazcEmbqhEvJk79xs0/lsaudoOXTp4mgx6Xr52HJMG3ZTRlpSoIwd
IJNkMjpXosOxK0WvAyQJi1i7suMd4+8yYpAwbhAiwsy0D7e8ELLuZBUBRPjCGpd9XVeP66hZYSp3
IFp28YeZDbWCHlMcPMX4pc35EA4+uKZ68uEFJhMcmPctb3pSdtGEgrDqGkx8LqfcqzEvJW7qKw/C
DbLxXkiX76C3ROK0EmECDArCaZ3luy7l22cH5XG687P1z7Np4g8UxmPq0KG6cUXIO02uhUCQPYM3
MmwTEbWTsCnGEFf8WrFsjhJAsogFe0L04fznnDiI9EdH/1GOwGLCj11mM1GkPdyrDpGC8eStc44u
ZyT2CNRI7xmU6W2S+n0Cx83lIs1HhPFwy9LlIp60GQ5M1QD3tzFA1wiodf4wZ9bzj0MzbB8JUH/5
oV4G5i/WgQQv+SbQdJYiWJaztHZxU059AqGEImnbJTkI3wT8XAN22+6t9OG4m+Z1C9+hQ+nYTTR0
Ot/B6gABJJhNTAqWuaav2NCHsLyVgRohSVBLJjH7jqevUdMN68EYpDgXQx3V/YUIfYiafMC9fBt3
q4wOSzfRd6lGHnLD0k0EfzpvprjKJ5J0CxStuy45z5Acpk88wLep/ILiv6iRh87XU2ARfWdLJ/Mp
18sc7dCLyruiSwedYoo8xM2d6Tfon+Eyt8sOwLguK3IL6YldsAyQDRM+IsgkZRc2kHdJJxwdOo19
CcixmfA2165GmaeGujRi29wOcSTjT9bWvQS8YNzs+3Uli7xecf/b21yGBPWMJGNcpXRgkOI3/r3L
bXa32omCi5YG5iWRzNuLxNGufzcKuvwZbL3zO9vmc362TXIOr20wOjB+2Opx1yVzszxFyxY3Z52L
4Dk3SKuboonrEIrMHR+e5Rjx8BBldf4acq/6i9ijMrqZAnypiuFrBhesi2S6X4xpwlvHTOfPnTQj
8ukgmzpW8Jz0YV+tQaaRH5K8lygEVumqrA1wKQrWxV8o7Yi+0KpuoT5o/aKWy9ETTqqZxwo5YOBw
wTYbenE3KTXAOVIyHQccY9s0u3DJYJQ49jxsLifRegj28CjMythyHmZFjfEDkpugDuWRCCNtfUGj
Pos/jHGAS7FXtfscg+1eOE6zDzXZOK24Tt0jTYy294lSnYRSBW2/qhq18t7nenqJSEZQbQ+bv+gz
TroDbay/h2C/0mUs2ubrHMSLqWIie/pFTqOrPxh4D33cdNvyynuurnPuo6ZMxo6JojMLapQYjYMv
wOSuAmSagb9Gk4c81dCqZPwYjQG1FWQ12XA5SkOeCLKo/HzV46CKxAMXjyqE2/RysGuDAx3a7jEe
5jwruyVazB0aj+1jn/TNeBF2rO/OBznD9FUGLvtTD14Dr1/Pbo/iVNfFnAQQ4YFzG5SBXEIigrI5
BuYqdQtSzjRVujk7Bih5O8PcvC8jo5YQnpUO9cO2RutVD5rpAPW6PqFlj3sFzzZ1jiG9H8PHViIg
QK2Wd/dd0OCWb7tkmq/jcE2H+3WaB34X5GaILoT383TlCMoQU9BU5w106uLx89HXEH2UWbl0JwcU
C1UjlYeEe8T8sB+jtH0nUSnMxcBGTNJj7kVSYlohoUyRGEJ2Wi+ZRrPHbbhWRg2tp25ot/CSNyhT
X5CZQbdjA0KyKY1Tbr7awmS4s32bwbS16VLUcD61sDW0mxleJtOkd2kayfog5jUD8N1E4Ss6Lpsu
NJSVzSHOBGRmRRrToPI2TxBLcMHOiAEUAvfI8lFZ4yaGPx0khJ2rWlprcobum2+LPkWmUjTb4kQF
a9CAoy2Xi7stGo2/wgArMEnhiEzbJ9Y26gEG3kScuYagrIKeZ5dAnTqBeilroCtabARqfEUfbSmM
4VARABKtmn4t16hWumKiWdD1wwj+eZozjKINQUZRrJ2lH5ZW+KcUXdWPi+t1c54xEaL3GWw4YKQR
ZDkTRzvqUs2d7++2dYhxAugEEZLExyPaDW3qIYcimhwSpBROyzVJI18AuAViRYP6iRbrrLOXMac4
v42WzTUkNYAznuoh3HZWR+h/bq5L7mqYcT7Xvq3fp6Ku68u4Jd1a1Zh6HXxLFowQbYeTBx5PBiwt
UdNwMKjaL44A7fli6ub2Dt4GbVckbvAXbZMrUrXpgA+E8gKFssK7hpxJP6GRt1pvHriDWSqacBB1
K9pocc+hHeJ75C7+vpadxw8PV6CUo3wKV5R8i/ukYrV+pp1MTNWiO+kKJ/l0Huo+7ksPZYVlF9aj
fgTeI3iiaCcjfYwSzLOUWzX+YUbwB/HNzSlAIHhBV5nppwWmSVqYAkT/8I6yAVonRGhcitOm1f2i
x+ydaVp5uw4YuxRmDrqP+UaDFft7HTQmF+00FUFbsztFxbAWK2XNe6MZg/dBS7YvQ5+i9zssTXrd
2QB5Pks8mnlsSNMb3tdzcnCpbMl+EhbqGZP0Jinz1Ji7JXG4ymEqCDa5X8krbySqqKwFFWg3ZnBX
qVIWw9Qg7IIMrdUMw6fz2mAutUvaeUBl36I1gHylQU9mUqFaS1RQ+XKB4wNCKP5wRJZpiBkv0WaK
ryAbhLl6F/QKDuRmU6bIUs6iwgx5iwpCNyI7REgakPekeQugSbs8h5KGcKEdxuYs9mPalpOJ4vux
TtkzaOpsrFYR4+Mi7dGvrCEIemLwA9zOoxrtBqBCm68gZ00vudFG7aRt+WtKAYwHmnGRj7PK1yfd
BvI21/2q9mRJ5ts1Glx7vJ+mr4Oh5MnZRXdVN4qtR5s6Td6NgDM/JmqGyBIJJbQ8TGQhgzjnxCI8
pEsSFHG/tNtlWm/jxxm91qDiYR9c8K7WvHR9jVQtquvsRS+xQx+Vc3+Zag3xgJyr/KKnU0IKjYRA
FvPgt3iHCxt5h6c2/4geHXq2GfiNz9Du4ceqdQhXZCYmy8u4s11Y9o0ZX6atGzbQSMcQkWKt9Vbw
5KiqyTCVCvEtNwfFq9UNn/tlzM/hkAU/mTRDuC5pv0KcxG/D8G7jAVw91nlEpmxQY/PKNQtS6MBS
25ZLiLh6kY9O3kcMnQsrUlz4OmjZg2ji5cGC17AVphHJziK1DKvVU9SHdJY5QQu5d1/aNqsrohlQ
fPjCn1oeoQuIHE/ch7KOdj3VUCgyTbPXFJp2BXeEQklszGsKNle6/MmQzNUoboW4lVmWP83oPbwq
SMCeAdNNLRSxjmxxzOwItJa2fBe1+yZNofNLc7XcjqjFHnzr+lt02OqrOdmGpNBt756jGN2iPcMt
eeEBHP2SBLxnu4DHdLyMhUKQ8aPwDyabg0tARsJrsgSAWRPS+y8E4p9dgebs9LHxq30a7ZKhLUbE
9inv1g3EfBD6SMHjRFyhkO8BNkFvuSkS2i9ZKXI/fQJYPsahBWD1FbZOED+G5vj6uLqOxkWHyaot
Ax/kn+PZ4eDh3MHnbkWIhM2SmsbnmHBgdsOlpq5Af6KFPJde2D21KF9xqyl7LUnrB+xRJBNF4Fja
I5XOYoN206jPe6giIJN2Rn7JAs0+BGGWA8ThNvnAg2l4jGZ0MqowBr67YtvKNiRfInLlWk+yrYZ4
DjAI6Xh9M29mSopYcUCl4XmTP+dtOzD0hWp0MqgP9XvKWvW5Qf6kCnQ6jg0KIoavnpr1kW25+Zgs
64CTGbdf0aFEiKsxGQcMJo/NlQj88CIxch9gAiLBJ4nBVDoXoRN6l+uBP8LX1AZlMEbsfdwIVMDc
1zMkXuDYB7GyIOvDfcKIGwuTLowVQ7ZQtVMa1o1ohiFHgN9sHH/Zmmj2JVO5/AKGMcdZXZiPyk7B
7bBIs3aAGotpKY5S3U0vsFNaI/w+N16zHtTrIkIDn1S+8w0o8lHIx72uOYBUpMPL2QnYiCDD6XCX
k1REOHNp5O4WHSIr6uYwxOk3Mn/Hxlw++kDpuMAhqj+vFmPtIkMibDHQYtDRgk5scLvRIXmKo2NS
huvMAiolwiUpFuAfp2gtlha4vHElGSDdqNH0cTrWNgWUFHFmaYwu3i4Mbe13SzQKGOjYBZShER0E
PHPNE1n1eIlzwQcLJm3eTSAKU1m7tFrTbdqwX1TLd1wGtT2bfR2BIh2jHLlG9IfU3e8HkD9NcgEa
YEApAJIGOgWmuj9Oji1TbSBy1e/A2th2DN2bszXlH/7hIhizA/sYYcJ4FJQ+ZRUQWIH2dpNhtRHf
7KnW7WWX8fnsn66SA5MC6ChQfSBKRCdYHIF4BvxM1+8iTdS1YGH9vpH9ePj9KqcIBQyJAZAFniPD
DowhoPHjCxM86luLqU01jrw+GwlIt2yekooGw/DGPPrnpYAcOJqbIkKBfHuK+CGT39J0tUlFInjk
xFphqNtgLra6/q1R++k2ADwFqpb4OMBBAvvLTjCq2LfpNoN/UpG6RdelNVlaGR0iP/6nby8CHAa4
rONfACucrNNvdGzymsdVt1B6BlEM0JUwKy501PE3lvp5mg8yWR5DSBccXODO6I8fSm0TRp/AAFXo
LdP3ONYMlzeJ5H6YG/2OLmMoMfBZ3zKv//lNQtkKTfwoA5gVduknIALRZ2G9bOhODOmo9qjRw3Od
gLL3+/f4q1XSHAcKk3icrNPvxQVCDfNdXLWZcRcdQ3YjTDi+oWjwq1XAzTmiu3GAk+zkFZIpa9Dw
EDHUsH1WdFbZ/WCWt3Q6frFKju0XB0fnM+hanISgZNHJgr4TPhSGMHsyCvPAxvUt4bvjn/I9zAKw
OaAPseOAucXhPQXi8BkJup0VrVLjV3Te63DP820o0AFNKhlw/QZ6+ufthxgEiUIKgU+E2G/w2O8g
OX6cJBINPBVKh+iWg9d5sImeHuqBkTvfYcjQZhmSg9/vi59DBl5jiHgBLiXAbaebPrc+b1zfUkBY
Ql/kDfpydTxDhNGpvzWx/xG54pq/mHEaX+ffUiuOFIz72Xz9Ol9/Uqf/5P+D/AqgG79760f+xg8E
i/t//8/xXw+j/Pf/+ten4cu/7sy///fwwtXX7wkX3/6IvxgX7I8Y8HZwv+AKn4PXfoQV/UW4SPG/
QDkGXMIjqg4Dadwl/+Fb/HEkUQMXBPB0khxxQf/lWwR/BGDHQ7bnKBLOUkB3gSL/B4yLE/8OXJgA
hwO+CjEemBXHUX5ycToI5hqtAWzZYgb4QCOh1krFeOAG+r5gcgoUZKy39TmToJYU1Lf0wrXE9ZWE
jdVjsDb6LqlZE5Zzs/nnTWMq2+TZ+ACy6npe1xwz1LmPqu9e+t1fR/d7KP03bO1/TzR+NkjKoJyk
ACXi38FV+DHAd/G49YY9uUQBblBj1nTX8gbjlrmbxLuGQtAXjarhXUxrVL3S1M1tn6X6NcMVeE17
Gl9Q5HIfFhNjsNPoLLxcu8VjZEDc8uSkGvDz8Rt2MvDbbsbs9woUhpAUGe/JCybsy9eAO/V+GUBU
SCx1nwXqz2vS1GznWhcDF2sGcbWN0b53tuNF4A0ZALbpJg8Gvp9ek67OINc3Jle0Jwly5ImM/+gO
xN0AkCn2HEIePGuBazuGi++C0Ax8as+Or4jNSFDym9aiZu6AYNhFbN5gNGz+zif/f1T4H8jFvtug
P0WFg+XD10/fx4Bv/4e/WVfsDwwBkfiCWAhc6zEn+U8QIKBWAeeKM4i4HYEf/l0QiP5I2REGi8AB
2nFyzJb+Jl2xPxAb8HfxrzxEgABN6p9EAKzx/eXIEHugmRkAyI7fBompk32Cfi1ABbK9JrjdP629
G5qSZ5n7Kmav0irgMr5LUPmMVWdQlOwmeKeMl3wQ4nOSWbmdd/MElNp3r+8X5/sEZ/7tN33T1YJY
Y4ROysnxlnLQQbT2137b1L3ECXlSC2xaqjSuu+c8b5bHfOnzj0liw7ccGE5yhb+WRlDGu0CQSdjJ
6+iXiNSOietBCbJv8iG5WmQNFAY04u7mLWw///5Jf7XcNzkfZN/IFU7JaFSuyPB6cZ3B2AtI8dbI
F6Exc6qzUVcOON4vv1/v+PP/GziBpcXX/n694274LipQQVJjsV4Y+Rbo4ECdp3oK4LmA//r7lU5S
u79WivACwSZEPnLK2m25UePmu2uo7s3XGI/Lc4Ek7w2Z3l9tlAhdTAAugJ4FserHxyGTyG068esx
s+NhcyJ8NZqbq01M/TkkDvVnq9OlMn0avfF0R3LMT+8RNzAkHRBjs+zkPU7grw5D0143uOdoqYaY
7mm3NO8zn2Tvh9W6S4xQgW7rUvK+FqNmxf/F282RMx8DPMRMT05IzswGwC/W78ZgpwxfDs0CWdPf
L/KLzXnMJ8EP+pY5pycw+S7JZoH+7TXPePJig40cwsCLd2DRt9eRMm8pyJyoAnzbnGGMyx0kA2Q2
P8HyAaHqkihprgUAHJdmVeTjCKjLHcZ+9bssIutTvsnpsAF1WQQWzkB7cI16VmLW/M9Uxr/9EhzH
4184lmD5nHxejKBwjurmerY9MhvVx1VtIXJq0aR94x3/4kAeuUpAJuMSBrryeIy+O5DWkG6QNbty
0dx8pCsX50DsYJSshXijR3LKtzyeSBBRAaYPUR3HqFJ/XEpqRDIm6BUPePgw41U+M+BrP6u8w8B8
gS7kB4YOAIjfrew+1QSdjnJDk/b595vqF0c2xn2DJ0X3FTffyatdE0g/qjS8wukBWs0DF/esUBMd
cy1/vYWN/OC3Xv4f9s5kOW5k27L/UnOkoXM0wwIQHSOCvURSE5goSug7B+Bovv6tUL57r8TUS1nW
rMrKLEeiUsFAeLgf32fvdQ4VWOzfXGl/sZxt3aVc5EhhEDKV80+PulrT3FWWdWqSwtubiz9sizJ1
8c0schsbdfJnAv2nAPqPReqvnjeiFEW+gcimc8L+/Hqjb6ecueYJ7k3ngUIpcD2Nrt8gPnfuSBfR
mk8y9canTMNDr8W19UTH9ncxv1897x9/i3cLjD0+xodonkTJIB0GCKXdt37JOm6kqMo1E6B3S+O3
u8Hy098suF+cADbOSOHAFKEAfS/KOXWRZtNqnIa5Wq8KvDp7QyWgyv5+Pf3iC8TkIJy6KC5Ime9F
l2GSsd62xknD1b+JhTJ3Q1rpYW/Uw28IG+9jrZcvkI2j5xK0wbxEFfbzB+omq9Loxp3AyrqAbRBs
H9w0xSLHKDs/4JRJzgu42UNmYhyuafefRK51elBXont0p6a5FnZnXc/llNO+EBJH298/i1/toFzn
TBQvBqeRz3u35LyajIQt5pPRyuU04fTZGLVf3prZ5OAQTuf7NK/8bY+Gf2hHf8RiN3cHzGzt79b+
5Vv88/nIvYxU2iXMzwn5FzEiJS/Rac4RK0lxE5dZHiWZPW4c5fQ7XWDvTd3FxjfU0AY35vLOoz2+
dy273rcclkv0m+dyqQPe/zqXOB4ZSsuipny39VnI8HQbxVHJptzGSzGeE5jjD1nVXnqzKW1g1x33
vrGoaKXbus1GoT7+5ne4qH/vfgcDPdJ2KWity6SHn1cP+f/Vb2r3qFlZf26M1T2ZSRxfi14y3E64
9b2fzWCoCte/srJahlVt1bdOM3W/OXF+sYy/PwmgDTwMhne/K5qQpki0jPYxhiz0FjuijRIBCqRq
I6tSUkUdvZBDMshub3V69s03pHr22q6GwWWtB1LlDpqSLa89TFO/+4pdHsK7h0TU8PtNCTkCoePn
h2RkZsXzs47CzBIt9McUx/uy2AdznMdzV32O9bXcUGTVkY0pjEZ0bOI01sdj3AxpFzAQZuGi9m+C
xu2fr/3TNv6LpXzRkFFb+LWQrt89rsQeZq1Y9KM1ZmNMHqtqb9esZ0blQO2RtG15v/i9ZDxc/zk1
IYd7Ho3gWDXLXYodwdr+/a9zeQB/eUBsQnQHDBJ479msJSY7PRfWEYt8sZNuDLtZzvhQRoxhBA0H
/C9x5uf0C+vrdXZ/l2n85csTlzNoGbEL2u++SOMAnbifzGOiEnu7pD7eA1L3RTT5cx8t9TTeyTHR
d5PRvxSubf/mRPm+bfzl3fPCUOENdOP3R2pWgzkrXeOY131HFnDIdipp3K0rSv2ulL7xCR+K/OpX
BJXo8GbxYfbLg5t7Nv58iZuh8od/fAMBqsjDQOolhmm/31nKWptjuebHrGnWzyAeWKrrkuAhKhIa
/Nbg0Kl2KfGwgxKE+Pu18NcDFtXcuGwmPArii+86Klo62YTn8qPRL/Iqjtv+qi7N4vXvX8T45avQ
aEBpQ3P035dNAt+z2a3pcXWX5npxenVg/FcRslNkvD/X3pasiV1exlkUFzO+IUH2bHFTa45Kslkv
zWDbOY3hLvnNHeyy1n5eDLx9sFqXACWn/3vochm3JYJ+euTp0Lmkp3Nd2SA94hlPoVe7c7A0cR3y
pf3NTv5O3qcMoP1C/Wry4ii41rvHXgwWDetKu2Lqgoeps/HgmLWTqutNOjZthgU+TlhwE46H35zv
3691P79l7rqXUocanqP1/VsePN+z1zk9Slc0J6vT9KCaiH0RNPjYX9IMg2N0m2qd7xLVOcdpkhe2
zNJvNa4TQavJ4lZ2VQYAGWama3c3Prbuu9UQ8lx1ijCESr5IfXwcp9y6WvKY+G3b+bTme22D1Sz/
TZXw14IcopDFPOxLnUDldll5P9x9XII47Knuldldvh+llF6Eqc3aSdH5zcYy1+Tu79fyX5fy5QU9
lgwXEDAK7z45lktlrrZzNbt+sklGDJBF0f2O8/KLd8W3Uie5TJadG867F9GzvF21XFxVmhHfArSt
mExYJ3kIUpk5fRMOvYe/f1d/rYBhMYBcveTnL5vyu3tNjdePokNeDUuX4eyeFdOiDWerifp3k2D+
nEj04wJEo6L2RS7kc+MNvoczdHU5znkJ64IG5LDtEmESaEr0+kmvHTJJXoYkHzhxtT6ZLTtXsLLo
zI07kTo84P92zuZkUPyKS4xbn4rV3PeLKdNwnUkAbUYs6jfG1GdVlNeesytdf44PVb80b2OzVl+1
We+7h8U2YVzaI7OOw74rcWbKsjgpa/C/9F2/AGM10vazMdPRwA/rDBMDu1MxbabYK7/IdqRhisua
YWW0aPLrlo9r5M479P7WxGlVhERrxMa3Vy0JyW2VX4bEXE+V0TEeovYsuQaEcPSYE5e2ejC1ZXHr
6iumM6e1xi98+eW3rlznY9G4Crd1MxU4gsqx/Na39TzgbF2cr42b5/dcU/VvfT2bd1Y2ES9PW+lO
YQIv6bUejDKJtGK9tF+4WHzOGzwtuFz1+JNdGQxkbeqytPB86vmxLuzibmSGiUdC1dYeEQGYZhiX
Zdte+LT9fFxzu5lCaWOdIXs6V5i/YqKUsxbnPDxs48HQjs0hH/EamHmnfZXcgj4MOFti4tTOZbZm
uxhqg6lwMHbg2HL8/6l8MscLy9g3hqnb4vjuuk1nx+lKYzX3ybUNOZZF05FZSiI5Ft+sVJdXuiqd
Z1mTg40sDkovGKqa/6XpV98O9QyvbmAMCaZGzbOwwBPUyEjBlvCLBx0jPzZ0ggWuhhuQK1SdThcH
uk9GteYojHrLm/Y9YSw8P1i2mCliZVUTik7EN3izrRSzkZN1UaFl5q0dY+DCGUvsg9wkE6uMZemS
EJo2Sdiilfw+nd6XySZ2EgEZys+M+Kj8omQaXJ/WO1y33hcBcMgO63pgVUE8Is7nl7X6yNcAuPis
C6Z9+0L2w8aS9nKweqt6oaoi6cfOE7+OZMT5SOpEG4MqW4rDaLryI5viPId4/a3HqjbS57TvZrkp
+tl6w2qOGi3Szr6XJSTmCDNWNkYVaeuFZ6iTOovHmoTTOC/iYdJt7QUfKi8/FmmXh61TTsfS60ps
ccT2dFyyqiv2iZJ+dpWlfpPhRM/RCbQeYk4QDy4DInW3WL60Tkb+rWOeOVMzk8bYZVNRagFOBKKC
JUxyP0oYYq2HBjx3YrwsnhGPX9ZkuyR3Kc19s+nq3dTM2NgWSQwrJPlKoVRNfk4azPWcMiyry9DG
bhnimg+g8XHjJoV6dXLlkmq23fSTuwpr4IOySn1Lfjw52ZO+7pSeXVzkpPA/spDxbCV1Ut60FINp
yLQbgz/wUptemz910VSLpDuAXbP2pKqBPGCHy5jovGgE2fW5lscG2zkjufmQ1Sbz9PjVdrC+bSzs
uwVzeftGkGmHxrY3m3Z4iT0vH25cYiT3YjbNMsSbpobA4kEmW83y4o91W2SwWQps9sGAS8+LSjtj
o4mnEUesBINA0bB6s8c0dU+voiGja0iVpTcWgR+HiBJHpf+lJQxpb8o1ZtilT3DJOxVLq5Ff7ZqJ
eWalUV9ra86eY8et95rg96MEQhT/shJPuar0znu08ssQXhAYElNaAYFuZ8SrCWanc1QfFgXkmtCg
G/ng4CiWUSmRBoLB8HILrQzr6KbsRgLJOMcosDNwox+ysRAFLskGC19V5FQko1Ev1ysTYj9YXs+2
kyiz2id5s3rc5ybtm4tlc2Euh5MR5hGzdpeTiyRSsVBik8tm4w0IlanzuGhmzcbTNHcOESS6s7NP
msegRStMaZ55UsIMnNTLP/ABqHu6r/oD4WbNCr2qVgvR8lpvNk1FaHvjObnfBbE1934w+0Zab00w
+g8+t1n3Es3Hy0rf2zw5llhffEKNPj7kMh4DS/kYCAthrHrgyVZPoiabOidQyluraLE5U8IJj+ib
8KbsjK+cnMXCO2z3QP3SB5M42xN6i/kKY2v+MrvV6GycVKs+uFxdb+1c+h81x56uEyv2CIlXxKQ2
da87kDXshJY0ybwsi/ArxsV2yCb9Tk9FCwYVCaoNfHcWTihJw/FpJD22Dwpy7bbxMGwHw1BO+8y3
8ifTVsZXpNj4tqSNtgSOPjv3TSziPOzgYtFXo8Y+lTmfXGQTCnd3lPWtFyjydiRePBEn0arr3bdJ
pzrcs+vi95xMYwQC45XOGOEqLapAsSibqB1l0Vz1QkzP/tQ7YqMy5ZYHHQ3oucv9QkV8r8bhsAi8
1keQI9rjorlio3Wjle7KiWHHQbn65DXNui4/FIby8b2S2r3Rta4sSYe3CY6nWR8YKlu53kjYtsK3
Zo+LcaJoQbDPCYQSFlw0dm0hUuIhgxYD3SC/03ydadnUZI44ccNlteVIWEX46tDORX215hQSBO2L
m2yiqfJVOGrcG5w1I1EuvR6J/FtmEaZ4cQk5GY13I+2GOLluJWzpVtFa2IaroosohtYGv721YHnP
HfVSSCc7TGZPtL+zrLoOZ2Vo9zUpoSQgIVC8EfOFbzEzyXrcoobhSJY2bPuwJmB8z5V7zSNenMRl
O4rqS++oedraLtnC87SIxWJck+/s6w6QCTkh6lI2tFJ8Sdc4uR5Wp/0yZbLoAlWPxZ1dudprA6VP
IaXUdhUBUpCSpJ9ftqFhl/bAiNCuY8Pxc8gsw3xdscvTzaJe51AYB5kGeCp6LVg77Pg6t5GV+6c7
aU9VI+Zip8epPx7iqa27oK5lDJpDxIw5N9h/qAkXLhS3tm0oPYQI2xBu1/04BUjIilIMoapLa1O0
g24GZsPSDOYyby7TLRDPN6m/jh+dJqamUF3WoqHRjtqUgKOe+44xhVHiukm+la6TPmW6dN4cUGJ1
WCvKHkZFZ+abPbrTnaBN6JFlKYmT2kICboldgx2wSoo2kEule4FFZIBDyqOOJl02cZx769IyFRq3
CwWRZ4nnVMvS05I43sO6JsvDgvb6SM7CFgetbhFhuHb5LgEzsCQbb5iVCJNUtcdBz0EnuRaCv70U
y1chpwHCjLLE49yn86PvJYx1QcVk/1uZ3qACV2/jm5S+zbT1q3GI7zshiTEVQgyXCosZ7uFkrYRe
k97DKlqTizO2l8L6rFErYGvP68vZ00h1505L+qli1FM0+Kt9BizVb1oD1s6OWp49ZZp6ErPktMxr
zZ/Uuo07v9DJSln6J7NBMMZUqXvzJmf7PYtRqceVnG93yHW7b/fdtFR3JYyXHZtMxvywpbXXTRI7
SACxmdrY5Rs7/hqnenXflkCIWrvGfjQkXjFFOh6cKbTYPqewz0h0kSMkAkOECef4dq0GLd2SCAEA
YOpFsVLijkQy+671vrvmi6hqFB/f4l9Cnn6BiRt+qZ04ITRK0sf6uNbARddYPNSlKj+0KV57JieT
1AqZdjS8KJAP8hIy76qjF+NnCuWQLQAp1CLe8qXJPw/ZXDFvxeUziRzD618pdH099PspqbfDMiD5
qNbiMykXrxlhIdnuc6OBIsSZvlaPesdw5qBR1OobodChN7oTJ09tNhlnGsfrp9mbi49MYLCuPIJt
MgS5sNz7lSR116h+3Dlz4TLyol07yp9FLTsHwTTeW6p/VE3uk6GXlQH6n2JrZ0lT29SUXtZ57itu
CG6e5fs2E96J89ZOFfc0pldHotGUae1zVc0pcVjV3LerVI+ke3VA4o4OcsqbiuG1shv1Qox8ua9Y
VGVU+0NeB9o8NnVEVGBw9myvBPb7xdALEEhld6QTE2uElXvUBwgLksDMbM9vshxYDqndz+c14c1s
2r5XLxaaIiQgMCZv85IUrOjZardtt8Q8YGuIH7RFkB1O+qW4phddfrvAi6YIXoT93JgkvzdaZuRm
mBhNLa6yfJ6nSGuXedpLt/AMLlZdD4mjkz4okxagVACNukNG9OfBiax2lnaIfd8h05rqC6R2UnRR
pWJRbOM6XhOO4riKRJcnXxGzXJIawnGGqBy0+dkBwWDv3EmPv5WGMg/CWmI0L/ajl0s34jodliU7
8ClMG/b3OgE8h//Ml3y1Af0yvjwpxySspsHeZT0euyh2CISGaXm52pirOd1bfWaguKIvbd3Om9PI
8pVzXgudeCsVYQ+9tlvsMC3G5DWVvQ6foiUGGvkpBo+gtxP+Od8oR7gupGACspra7Ug+Zwi6hFtO
xKVn+rYWUhu3cjFgo2AQmWaUC999qfmT8zJ1/X2vSuOWGc8DLQCT2E/QObH/3I9sHdu2B8IRQNWo
yqB10kpj1sSoPeNfIgXKgFodsoKlV98Kt9Yeu9zLeaKjmwEDtQEakNMqs0tpanhF6Iskn0PLIrbP
1BoquA1MT8YEaJBEroSkbbuVYqSOrpps6bk5kTelErQpvvs6Feos4QxNG4fUsw+4LPU/2aas+w1a
DHwb3deam0QmfhNK5kwxtFyX7TX0r1YL5jHjjkm+Y3kZpNUR3SXP2mynJvceoWVLyZACM/nwXcD5
/8a5/wXt9Qct6y/Gueuv7efyJ9/c5e//6ZvzvD/oBFmEOpC2sLxa/ORP76yHC9axSEBiwsSnhTT9
b++spf9BTwtW6kVTpENxGbX037Y50/kDgKpFqvK7YI5n5p/Y5uC7/qQ+a/SoCIEA7rt0SH4QLXOt
WpJhyuWeaJK866tuvEnTuMK2Yawb4WnanW5eFBV/UICjMo0e185EQN3liTvew+D3URWabsPtN95n
UEg3eCTGbxVYoagQS/E6WaPae4VrMEMJeMnXMs3ERh+qMmym0YzcpJm2FSS5HQ3Y9KEjn3mdcu4F
dlp3DHwwrCY0x2k+e1XM1IKy5vhdDf1rQT4xym1qr0Dqhbu3mqy4g5eXXTVq0h/X9lJj5Vns3ReV
Zxwc2CjPCmPiIa/K8nUVM/NAGG1cRp3WdVunsZwI1Av8lMukOMLxhXc2uxgtGiUm8vC7Xk2z6x5I
rUK8oCFzH1fJcm0Bl3rqzCZeuQn7BbuUbdRuZAwYqNiMm68Zydy7jkqhoaOWai/u1LMFgjhvrzvm
y58dXYlNnlXidmBcrNfoAA+ywrgeKjHvwaMs9ypvy+cKH9EH4vmOCMzcn/ZsP9iDbRqYn1QzDMcK
dZZkeVllzzH5xHkDEt/bFZS+J/A67adZTBOmaKf/xrwl7TqHN/VWrIN+yns6XWGWkG/T5lRnOmah
iHnkq/c0OwA0ZL8inc8tuTZzTJmhuriAqaIuteVTbMObCk26a1841qovjVnVB/L97VsyVsMKjkOd
oEG29wrR7Rbp1MkDcIvIeH7pm/AIuY/jJmD6xrVTYe4llz7QcFSg5L/1A+QPEwjYGsBQNT53ngkO
kDypjlU7V/LZ7IV3qOaVgzxLKf+1otyh/Pd0csAS3RCj708rHefaibEjEo7cNFKfIJP13TdcKkS4
kwlyWqC1lvWGlwUeV2It+EHbt4kG0WNdzdzRi7WIvwwIIAWb+wozb1khwHGUt+VtOfMgyKEnzNHK
G48e0VwfhEdePlgdyfilLqmIOBE153JlANl56Qb2WrUkkNzgtRuPmekNj4bm1qCyveJLAuF9FxuW
dZMP5OwXpzNBNHX9cGDoNuLW7Dfelicgj6bKFiS3MtPCpZ3cV1QF+xniWfLAccWZncTySehJc9Z8
GIIboqfNobMm+xLpk9zQ3FhdiElZUzw3glovLFCirxpL0+qAtd0+tbqfHpIsabpgkhqmcsWvtRGk
NvVgna20DQvlEGgmiqueiiTViDBaDCQMMj0h5gr1MXmDxt1GjuDvGmZO8nQAqbbNTd5QiIhu6wDU
dPvJlTTiuJrn64cWbuTnIsltOxyllQoC1PpS72NPjS+mnOHMua3qjivX4TtEEOZcpaS3jwQZjQrD
2dLca35N8Dybuxs5CfHIPYsOgsaheLxEJq9RdudtX7J4Q62f590KO2JEcqzmAFFeDFHnEIfcuv3K
NOGaySgxKdONbCZxIs45usEixsoN5KrDFyoWmxHMwJzX9snwE37a5nryzSIsdSATWdzmXCbuByWc
o7LtObsesSyD/pwzY8tPmEs02PKqq7UicnqGRMxu3YfJaoFUaZkh8lYXMgnjymofy67uD1U7eOcq
ztvuSsJEGkNaE/4dF13vM6ALZ2cLK/maVpCACd62zeGCh+COIG1UwKG1nH1WgjLqh1WcF6syzhAu
tRdZXJQhS4zsGJVqSOGmCQAmNafjV1uPzU+5xc5FurOYPtTFKF8ap6qwSFNgwcCro5XBDZ8MyAWE
jxpHThgWtAR2neHnN0laqK301rILGqG1N2mfTxC3IBpclTg8wRGkJlthBS7lRrAhIJnI2byilK69
sJ+Lbh+TZu6RUjvxge1G3VUjRZBK3RvRaxDgUoZRQIUUziN7dHIL5VA+GWbdfFVSyvup8sZPzBsH
Clp0Of2XxPtiI8h+HERVf7Fco1FwZEaHhVmQ3eM9OiUEiQaVLcr8Nlu38+p5h9kavJOD+eeqsOL1
W0037m2C9LFhmxTEcefl1MY1wDOpTP3U2XZ7BpohQ1XE+QwklFhfSAyad9572JeqzneOPgjGap9i
oDrmQEAwS+eAStRqBuVSW3nozkt8cBoFD0JaxXNOx/6hW+bhAfU82dRCqWtT05LbApbWZUTY4p6N
1gSKlYLX8DfkNsZD3ZlICk2mZQ9pPk9OQJUOBgbGvOVxpnH3jppqKh4Y5b0+MzkjOcaFT7dAk71x
XWi2+sTHt667Zu3V0WP3vYgJdZZGoLzABdRu52NM89e3LOb4WRMotkFSxuIg3RnISkZenaSJTB4y
hKAXSSPCQVIx9F28YgoNGgCWDN4EJRI4iVOfkpT1FMTAqcpNggQFDqDIHB+U68LQRWkX8jm3RBzy
1dcjz8FkCk6znXcAEEieICfpTugiFjB1cvVoPjRtXb1K+v9PHW6Gq2YV3XPcJ8zKNYaWAItTrwfc
1u3n2DbXK+kM6LyOR6Y7gd/1MtcL8M26qT0aS4PxmKezuelzlxEuELyRTyzod73Vd1fcrNSVJnMR
+V5hUnq7PaOFNYU7KuhnG9xFVnAYAO7rxYvM/ZTqXjIaKZgqRCqk7ix+5XDpvVOW1eq6navledXl
/KbGkgY2dAIgAcpcGbYjnc0ItqqmncQcmdJsuFIujqaflRD9vrLz7krlq/NYg6dtwmz12lt6E+Kw
ACf7RAN+OUu4SZ9Fb6+KyYAJHEgS+wwmdKqBdkafMii9QLO3mvw428ndtExwR0csRHPgT7PzWLa6
GkjVVu15GmGkho0eq2FbG3Z3WOHb24U5bs0se60WvePO09/6Y5NeUHRfYFadGsPdzjm70VysZ0Oz
mY0bl1HvOdxVwJ5whsX1LdJYEoky9+4SW0FeHZdiCmnw2MixSZnvMClBbU5M+TnXFRn0SqZ0hXVZ
9VheM/CmGACuKs0lfABDxo3K1unw1NjpTb2M+kOaWszC6hYG5awNOniSW/5ba+Qad11anHLIvWNj
JdmmNCEAYjTttrOZZ5HG87tQ3bJTwYXuOsVZErUTwhViW7eEMSTar0CmmnAR2Jbckd+xACVIx2yd
hr1A1bhCny2uXTfT75lb6hbh5In1EK983wPVtDFZprE3aexkaMkKFtFrAo324LgFGF2/W0M96bGD
tl2oa5Ry8FWzsKmW6cQTHbaeR4dzq+VrDfmHzxbeY9KaYWxKxdeysat5u7pOArWslDOGxayCCzAz
NlUDOofpy5DfSL5Bi3ZbAxT05OYfVtXjrLBHBWdCp0Z5gmE+bXraWHtpLsS71sK3Duxn6tjLSljb
PNbKLhJpnaHy9bZx6pJp3UpVob6CA6cZ7WWfirXS3jQDPjnB7NHZWtJIDrFRwTPm5eqgYYkHtA78
z8k8868VOSN02nTdUlC7dVAPhfkCKXK+s1esjrHy5RbUsQbeBRw2VvqhPSYgzfbQyF68blofDUND
OkK5P3WLiE8rWFSMfqK4LYx4OeTNXG0tQ0IcK+1ly5ZiHxwYJpweqX2TEnrd6IWl71TpNbiL08ae
GOmnvC4A4SsplvtMrgdjZA5zAIG2fZV4sq/7ZZxvkaH8e1q+jhfiJdDOlj2ITTsDAYJH6mcvTFmV
Zzv1ypvJaOyjMfnyxfdjuVwVvdDzPc3H6qQTsYtpWGZa/+JyTIUML/DWfaPDM0moXHdtosXzNqlB
W+y9JIH4Ere0zELUviYy62PJ+CooGwqyG6jmtQIHOkIkEeYsbtlAnORaKzrv2nS6LN2X1QDM2CWb
dD8pGvRb0++H3Qoi8l5vyX1wzUIg8zR9j70cBMrgzx9XTfVP3lAOm640QHW6KjlAcJ7P0musnel9
qrxO7JzeSP1AURc8ZKsFRgKm9gaiottuUHzTO0hi3WWWzWC3QSOrYjeqkhvWlFq3y4Crdse3PaY5
qiaD4jubBeL1NAF4m0k2HEpO5mNnpc4UjCNRf4A1A0IvoK5bE/o5tfaYnmGfg2rUNW3ZqKpzQyvO
/fKNP2utLzkcl9BWaSN3sqpRYKjn4MjmU0ndD1X6MaE1bYFmnMRHuoniiSlWAKk0d5muRnucTyiP
wwEcpn5qljn+BE9J3GeGznnToLqDxTPis8T+tGkKCxCj7fSbQs+TzxWa3L3vLGjcVdt6x8Qv7edu
TkBc28BgyOSMd53b2XsLj+gWPOL8se/SB8AO6V2OvrgFVpvA4s4794V7XTJtJ0gPRz+t3a0Nx02/
BZY5ag+LnNxrd3KhX3b619FuqOn6SROBsBXMvR5EUy6Z2AtxuvIPxey08a1R1s7jaqXrh8p0tk4P
g4rr/QcpR/9BZSTGsW8gmLaLuynnRQ/APLIrzDVVXtRzP3omHmLfL0OjPWU2sKKpbECSeLBkQlRm
evyWszzxuKvTZEPtCDQtLo46HX/EZkYE1A75HzUUNCT6NYYvadvWi556/tNa1PFO2NU2zclBJfQv
olq54mn0K/eOm7TuHlAJuR/p1GibbB6mxwro5pVCmIDS2RRga8QKTsq380erGevA7yomSlmQ892U
h0opEm8hK1KRQPoeYSKCF0WYyMIeC+dNaar+uBRlfNebUw+fLWHwVTlU5zhdQGZN8B9UNEOvO5QD
CgbZDUMP8AatGzg03jURX9hZc92AQmuhkKpwRfeHkMZ6OUtbDnK/NCmsYUev1C3cDGjEFEb2eVmt
eAg0ahNC/u5qYGZr2yNYY6cPcnO2T7kcBuK/9Z2aYDIGpc/UcX80C6ryuIfltcQWe9+wHFzZTa+x
ZjS831ndNIstEM+d9kY0DEPXaiHKiJ158eBTtS5SPEYDhGmHy1/JwfLZmVYXQ5u9gpGteu7zWlKS
zO+NrgYsw3lkKeBVW5Ne2NPiSR8vELLCmQi2+gyV07yjuT93QQHQaOuwYJ5zr2EKnAULcUPnRN6k
cRNXN6ZNGG5v+hL8OUtshx0D+UPzYX/2mhV5+VxfLQQmvjkjMujUuOutCRnvZM9WctDlaAPls2C8
/3N1k8g8/73P//80kvH/oiGMOPv/7SD/i6b5v+X4isX8z2mOl5GN/O1/zV/0//Au0TZSZXifDWJQ
/5I0Nfe7pvkdLENAgTQYP/oXD8D8g0QHCqjDQCRXfJ8j89+apmH+YZOwwRNKjJ8505b/TzRN8535
nnYFDB1EUxfRFQTUe3ukho1icbXCjerJqO4E/jwnoLG5n1gV6aGC9HZwpqx6HD0tuTKWblx3wNXq
sNXW4jHrW3VFXLjEIQNc1capHiAsGDcthsgxwtQqrpianF07Wu7em5NXPyhGGTRbDGLx/8GS+3+T
T2Fj7vyf1x7Gg/qntXf5638uPjJ/f2DnJM8I74cgzX/kdNf6Q+ioUYKsJ6Zm/4fRn4IfCR+kDQ5r
BG8Ce/+W0w3vDzIAfGp48f8RguLnRMGfOjocm/fjnqxW4DS0pHYeXMoX3QDmRellaNjb/A7mZmGy
uijSXev6h0fyi0AH3YEfbOP/ecF3NtmiqJkvZc/auQSoHpoVU2chQjNQeNyo3Dlwfb0aRxX9/Yv9
bAb+z4tdugc/dAnWekJZ7Wzt3Ij+ygBdnXgVo9mXW/+fje3+zytcvsw/vIJHWeFAKdPOmakeUFpB
k9naaa52WbFlWsVD3Xp3f/9e/qcHZ757pX7qNJcZxeexFyO2NMEViftS8F+cnddy5DoSpp+IEfTm
tqxUpaJMS2pzw2h36L3n0+/H3o0ZHUyxGNu33RFCAQQSiczfTEZtfQ+LUt1FcxfOn4VVb4/4b6T9
f+dGCP04N2vykGkdJ981Wv3QpvqPSrF+oUlL0RTVNGn6cnuYpY8kMHuKgQQeyeSA5gE2SnXTWEgf
SL8dqyqOUtJbd7eHWVg/0WgRkyODlq4ZuJNGlzZE9s3X30NLe9SL9MWiBhKusKgWlk3ka8uG0lvg
bELXDsEQ9b4bdvJZarVTrVVQNf5ua4u3BCKlYB0by7vEfvEkYRohGeF+RkhuOrrOf7dk8xf7sLkD
S47BZmbSxQFw/GCXKXUFW3fR0NAPaFGMmzIuaWVHjrkyKYG0+58tJ9rcRTyDsGiIiA6yCcCWBB//
oJ/8hidnks65rh/iWv6a6vrL6gle2H6ic5s+VUmhQiC66MB1sKExG4qOgCJjOoc7FPW8v9wWQqRA
DRyJX8DQl1aJPw9+8GD3xR0Fv73e2C8UxFcc4pe2uRAm0tDu+jgYnYvM06uKowvseqqb9qlDWh/A
gYNo4/h/O+eLHOulpRMChNoqsFMS1bnwbgGJAKp39MFSqBSadpSQV3bh0nkS4gN3qYqYmGQDokJ/
FeznNivDe03SN4EXPJkD/jS3t/vCQIbQU9aUtlJaq7MvYG5m/WXDH2ZYWfJP0XnKttRnNTmPavvt
0eYL779cjv9sdWP+gB8OV5PhHIGBn3NJKq3HmCsoaGNOIK30TaEjXbYyzMJ+MObJfhgGWWgzLoMq
cFG1PgMWOoWoXdth9KZHODpNYAKTZO30znvs2pSEeJGn5ZTKCmPZw3iYbP9AlzGkJC79tBP7ERrX
RnWUe9+m/5HC5KyrY7JGBBS41/9dTiGvQCBbNYcuD9yiVWiApeCOKa9hKTlgaGc4tN9pjSL/jU1P
IAF4H8rD7e+4cAgMIccwwbj3OGn5LngYQGUvhd6CBbys/v2FDM0Q4saIe9ww1pS8CuVdB3lQBzQy
fHN4jeFdyon31Gr9YV7T29NZCsGzz/zHDeOjzzo/G6QZrvbDzrsCuk1KnwzJgLA4Ekn2Ef+zQ9nO
eQipKd6vjLt0HoRg0vZmEOt267taO37BSwyNiIs+AXO3m/4IIHNEtQEPAY1ifhXbwMXb4acpqWdM
evapV18mTMhu/5T5y13bxkLAiWMz8VUaT24a1fIGNCLyuY0arPz1PzqlV/68LoSZnDalWsi2BGxz
fCj7AhRHe7LoBEj3RsswiWEccHJ8LG0QD6oGUmFliRd2ksgatpoQBdOx5aYL7z0DWZE4+anp3qvW
PmPXMOqHae1MLHxLXQg6aL46PQUTXhVVhZ1FDAJ0zM+gqt9vfyF13hTX1lCINLbfxLacONIlCNpd
MtwreGv1pfzkS73bmRUOU803+sgj7T3w6PC4tzgihZthbpT0VLDo2yI77qmn+pMMRzCm4JaZT7d/
3NIJml9/H09QjDMlPAtZQsxroP+nIT88oD4Rn9CUGiiC4QwkmYAMMCv4aqiJsRKIFq6v+ZX4cVgw
ARrCG0PgBtiB1enGHo/weWbjTcDBNEFWZrdwOnQhHmFzCUQUAzE3IOZgSfam+vnBbwyQACdwBoAi
1CIH7tfudZVK9iypHSEY7Y/S2RhWZQHm0a5tACFK0UvUggAtDVdNimgT4UmGlOg5KOMfSlgeGj+F
8zl9N0NJ3cR9hSKhcmrsaGelK2Fy4VoV9U6wyLQNvS9C1y9/NMavMfwBmaXvgl2r34fZ3e21BhR3
fZZCJMITI8rykFE07beORYGEW0Qcf5oq+S6RDaRg/a1ca3QvEa7+ZdbOo5I3biklZ9lXIZFQkmxo
PVBNre8kRbrgQIFuyqTFK2/5hYBC3etfO05S2jCgE8bP84c7ZMJxrdsawVdHfkXun54NjJ14ZXP/
YfJf+eBz4eTj7i5QYcOvSOKDNzSTQwvq1Bh/t33AwV6CKr6dfFeyV12GWOPMlhYxDfi5woAVBDB2
gLkRYP64Hx9psGLJUEavTZHuZHhFd6UBGc52oAQYVrLroZZqY2fibyXjd4IfF/gtWt+3P+nCvhFZ
65LCpil1O3D7KX92wLJo0nSCCvdPU4CKL5XhuBrur2Ikqe2IyuJySVtSihXf9bTxrvZUJBjMbcGL
o2jDnJ5//+5oxla68JHSOMdyI/jV4J8SDyvfbCFSaEIchGZmDdAEfNfGWm92sviqBeXD7XVcCrKa
EO2iPpWGWK981zfxuOmzR9nYB5x2oAY72pVwTYzgKYWYWg0r1+fCpSaSrhUJsbV0IEGZqvQdTd83
BAYaFI7W5IPmu+vaDhdCGp2+qscFyXczx8E9zac/lYGbk04Ue1cOrLJwR4hChwYtV9NvfN/tcvvS
ddh1KGNw6O3iWVeLx5LUVfO0vVJb/9T18FqGELq65Od8baZ19kUdXlr0lNs1xe6lwyCGNyl3zIbW
jEu7YwdzBWABjf9JCz9ZZXaXVoBR2mFl6gurK1qZ51mJWxHKbBevsB6UqD6ovXdEruIFI+y/25Ki
CInjgEcOVMW5QMXopOKCFO73tK13Ydy6sZce6VSe+0T5ZEQ/bo+4EH9FLXel0usg73nr65VXbTD6
3M+oCkwW2201lW9wPQECSCkSk56xdv0vXLyi5OGEG0KOKSjPViV6afPoE5XHt6zr75pRQdMKK9yN
KennLvqdjMmxj9OL1v7ogQHfnvLClhFVFvqpi0fUkJ2L6rU7tfppB/5DQn8/kNqjBSl4M7bTXw4l
RBgJxoM3U7IvOa1aLAid7yGNwsIYX8AwHPvOXKsELGWzfzpCH97ouD9IcOkG58IldCmmEebDjwGk
6/gtiTMMa8KtE+S7NHufald34i9pZN17jvpc++PvPDEvdhD/LGtlB9oNQS1Qamuaawvh4k9e8uGH
qQDIsEU3KfDY/qMEchJMJ2Rg3XuaD2iIqeHtr7oQWv8szIdxLD4mymOSc/Hb4aWS5C9+Mh2HcEV5
cGnPCGFmkJICUzybkpgunfGjPpp2fC6IbVKqPE0YUbVrt/vCjSeyEmw0t1OpoCjrwV3cN9BAj10G
E/r2Ki2EMGWe34dV6uFj0UWevEvAyyoOw0/QL+nVqPnJG/7/ZOz/U0b5c3F8GAO+WBYO7ehdZhAZ
eik7G/UqhMYom9yexNLFLZoNjGFv2RMNpkuEgtamb5xw4733hgLXr38u7erZl4N0K48A1OD7/GXY
+qPG9mFeqYq8pFz00qVMq6OHs9J2BmqF1MFSlLT2QxD8ri1ZIjtMQVlDzzjrevUPuK1kA9dgZe4L
x0lU2hmx2h07ZNwvHQUMDGAVBTrFxMvYDPLU3E9JXHx2bLPPVhKwhY0/d7M/bpihCZBu6jX7ohlZ
vC1nA9fScc1MHQE9tIcwkI+ytub6oc3H6Ur+IooNYviUxV0UeRe/a6MdnQPXCVugkuoEGjprnygL
n1tT/51MMY7w9nc1D8CQZ36zjyQPiuN0AgO3r33IXeb3xLS9mUYHWFSj0IVjEzl6gRjbvrcKaQ++
/B5WAvxkb5NaTbxDDQe/MUP6OtRNsZKr/8kNrs1IyMhQdbNw+dA8iBgS0r5W/wW+Q3Zyeiqdm0yC
NSI3gKPhiYNGIipiNd09KGV4p+fU5rAjMLaWV94PYd9sAzlQP/Oi0Dqew3JY7ErbLs6zqvUOFHJ/
NyNnTyUI7i0et9GuVaLxlPpTc+ih+QH9DcL4qMT9Wll4qV4qz6H4w4HwohQ6QJVCFxrCx1JL911T
7KFWHi2IN9ShUyx/k22YAMoLo8NqhFxIWUSh3XqYJsOpYSn5ufoW4TUJG5ze20TG1HtbfA/v+9C6
rD5Blk7AnMV8mGUQljU8X9uG8y495ORn8Oax6u7KrxI+bKHTPq9WBJZmJmwWTA7SIactd4m1dBsN
1heEsz4ltYM/2fisSd6d40Az5YV8O44uzOzPd/0wM24ayUJ4gDwsPpi9/VnxiqOCgzWgJv9Q4Y5k
jeZK6rwUtoT7M0jZttM8Ez0xvlfoQWLaIsknR83uNCVamc/CIKJDVQddEBGHxrkMqQ09Go+5PLzD
U3yHKdpr56grj7iFZZPnf/+wbBiTAYBXGKZWR7xIwVpJCFzp5daLzDstMcDLK2tP1KWx5ql+GMuu
QgX2eGlf6gjiszEU4XmqnpoekGOVZMcSe8ttlT3W6Dbm4/feKt2q9/UtaGjztdMHc2sUz0Oqp3t1
xEM4s1fuwqWNKhTaUx0CljnfChDiZz1xZFaVOyyTDlxPM5UkmhPp4+qJ/9MIuRJFZxOHj8vQTpaP
YgUpi09ldqsBvd50af0wpkO9meSwRtAFHoMpS+amIC6aZvAF1vW+kVKqOqD9veihNsIvjVX2Z0t5
8uoCGRTowYYEQMDSq0c81T1smJrdZJzTvIccV3YvXp7Ld70HL9uzw1+VkezHgC8xYVJcRfY+zCdU
YbIcpkSP1liTf3Vgk+yTsQi2HfaOkI/qfRKGD5lh7lri8NEMZgKCFs7A0wx1K/u5ab1yA44Le01N
BbapZg/Y3EVb2bLfbx/y64dCFXVYJ9rrqWdH5sXS6NJJinaMi/oVJ2+Mdcf7uktfbo9zfaciY/nv
TwSGv5xALRoX9CVYpMSWtgkAzm2EisYuCGYTPooT91UR+2uHYw6L/7srVFGfL6pxEqVqryIwNGVH
35+qz9kgZ/e+o4X7SfcqaJTsegN9NLDoafiq546NS3D7N0sLRFO4GTKzyIdGVUO3riDIVdJZMfWn
NNIQGDOBh6w8PeZM639mySjCpWAq2FbqOA66KcwnVN2woXULGwbhrmwMu9pglFevyVMujSWc66DA
qM6HquHa6MVNIbWd3vezTZRjWLr2wLn6UGM+wlkeR8XugX9ELtoZR2iJ7XGYTGM3ysFa0fBqdNJQ
FP33VtRgQAL60SI3jse3sh6ecvr9Qx5sHJvbu8mUU6wqxz5cEZBdGk7Y+d0USwDwjchVlcbcyF7O
GIkDK6DeVYV1X8YNagR9PyCM5L39xWFjhsK1kKV4qNjeFLmDbv5Mi7Hf1P4xaGJ0EbbRrBZIO3lN
nn1hT4jwPrlsmjg1m8j1KYwj84NwDpLg333M5e/0JFs5zFefvcxIyCWTKO3Vsq9itx7QkumAzW7T
CMW+2+t1vWjJnxcKMRWm1g3EXxYsHUx5L42DbW6DXn2h4w+tFUXOu07HbRbwBAo5vaRu0yQ8l42l
+hub3sgT1o6o7Ms4Z6M1heuSZKTlcWh5iK38wqtPHw290X9vWt+n1ZIbyFc40BG3BpIW8NXfoRvV
G1OJfzShc2dAWTzyTv+C0+nfIIpYFyGEIdrgT53Vxm5aeBcFBlJJ+wJtUPpsyYvRRd9vz+7qJcQw
QgwrBgQZU72P3UirB+xofW9LKMbZZeRJBkUrK7LN7ZGWdqsQwbouR8ezRFgmCqanMEqs3ZRP7xjs
GttuVMPj7VGuVyCYkBDEVGChKsYEsYuqCKJDAZ7JW+B030yEsd4hMTQPvdm9hpAcEFYcG9q3WrKy
l+cTceU+EEGIRhCUvTmEsevIqGGbWf4lKZz71nu+PTV14SSK2MPEyYMSLdbIxQ0XBTsNeSA3jGCO
hN8yn04FAgevkQePMFWP6FnvxzI4GM0E4bB9UwagafA2taaR7zU6RMlwCJzHpEMsjAfZ1L56uf12
+4cKUuL/r86E/L0QBHneBnHuwy0MHfvol81dix7/Zgqqo1bF2wYScTfOmjTfuuGTWe4z1TooRXNY
GX1ho4nOVqUCmzcI+QxyVBwsB+COx6vJT+BQ689y/ygVP/IUTVYyT4DQLXXVpBnPqD98bpTmJ4oB
K99raTvM//7hhZBkXjfquckJbqBmVk16agy0m8rm/vZEF243EdtI7zeIU4TY3Fou95L1BpsSnEe7
82eYaBvzAJdBDa+Eo6XJCOGIpAaX7cpmsED5hlDbQTZnAU7U4W5P5jpwhj0jBKJxtMzGQ3vI1Xvp
rZuQf1Ow0bAm53GITXBCaQeNx6fRa93ljvUMK/Aeteen26Nf78UzuhCc6mhKVRWdAbfvd/0E0yvx
tCc/1tvfWoeQzODpB7luQ2QP8YrQazQDRwVqtd7wHFcQVe3KvWxD6wlt2IElOrW9mUgPackvVpoj
Qhk7TCZ+3P6xCyHbFCJcG2CPIBdZ5qIfd9QsuaFtYZ2gihz8roYo+3fxWgRMKgWsrtRSU9cZHUKF
Q/3LPkaVeQmV6e72TBZOqoiSDK24HfUEUXlcENCQ0T7DbN8pVQXufQ2s9Kd+fiUoixDJnMpwChYI
X5i+daPB2WYtWogIcrYhgNPsXFTRuYuz+0Ex7xBu/6TJ0l3qgbl7TZtuG0cHWz83dvX19owXjpFo
qhnlcjuUvZe7Uh9OD5EpR/caLuYnHdHvX7eHWFpUIexUje+g7YyPQJF62X2D9t/Wcjwd/7bwQbem
z7dHWdiEIjAybicz7tUmdStH2wwKqnXO9OQMnFTVGR+VvwMsahhACEEUjQzUGePM5XWyl7Pwq2GU
EPyyXWvJDx4G2kjIccT63Wqn9+pzmRGFQGRFSt/mvpG6ZZNzjTYHyJJIGXhnjLW30IHfNDleSy2X
xhLCjjmboSZJzli5VNON97XtRHndkIKTYeD1kOt30Vwgb2rIH6hhfiVleiwmK+DtHGsopzRH+v0P
o4wKldF+i1u0ZW5/36U73BCiTCd7hjLiYOYCKG9S5aHV8gtWtt+G5jsaH0f83J7DadjnASKqxUQB
p3tY7ekt3GwiiLIKpmxEfjJ3e7O61yV1hyfcRgVZZ0nNV80pTmkTbEgfbk9VcH74T7oiQiftRo1V
PzO5ejxnr+dtdECBn95EpRc7AEkni4dV1pv3TX1UC+/NA9EZ5gWiEe3M40u/6lL2alhoA7X6AKvW
Gn5XzS9blVCTQq5AAyR49MIZeRM7T2lRrsTnhb0jwjDjkH6EgvG0i7seiuh6czIRT9nkcXUHKftO
KVF6Xrv9F2KKPv/7h1SmDtDJReKr4JUABHD4Fhvv8ydYPXPX0Uy8sYSgpeWyRUTkjZU3xpdyvDeA
yg4VcjBnlGZYR93cRi1ENV/FCSgtcMqwjz0w+tXbbiG3FoGPJZRQCzvEwtUV6VQnw7GqppXUZiFU
6kJACVDRMXmU5m5bW+9ynh7ror1P5bZGBEE628HaiV36SEIwKfum9Fq0MFy1JnSUsmtM2aOPhtFQ
5qfB9L9JeCxKUVmBmC/v+kKZXaSPZZpqMz2q7Dree+VKuriUzulC+EAQTipV4pFbJ+Gd3BovkbLR
ldfhV283v+LAf021JN8qifcYWcalRh1p5VgsxA4RtjgFuRHpdpK7IAqP8PPnYTkeXvLFzCj74OfZ
1+mlz1dWfeHjishFv/CGvpYZDsmgjexXu1hrL8i9HyZA7nRJb4eohbMuAgt1jNUQpQkIiDgBVH15
amLvSF37mFWgtrLpuHoOFjaRCCuc5DRp+5rQq3mUAyTEbLPoByr2u8xbW7KFHEhEDrZBq4eoOeau
Ulm/dJ+u55RL084w5bvbq7U0h/mMf4hWupEHAW2Q3JWDGm11nxcDVdptn1rrEOGlSQh5iR8pRWHE
PFdCqfmBu905oO8weSshY2kTCyEjlHq0IQeVG6mV0JtKXuJxGxnvecILQ1Ye5pYzqkIrZeylkomI
G6wrOimpJmNmFlS/ijg+V4WD8GS9zyf1d4e/Q9KQ1/WVc1p9uy4F/D84gw/fSAtS1LtldvQwASPw
8Lfed3mFM8Lc9ZG/Fnng70zV2Nt2S0+9bV7y2v5NC/HFysavaIE0x9t7ZeE7isjB2o8Hre74HbFX
HXCU/+Go3mtfrS3t/MGuvD5E1KCH5GMexWzFHPn4Gg2RTdE4OCIdGutYl9UnG7EdTB66Q9IXj42J
B0BsrpyCpZnNEevDCld9i6JN7+duiOUt0tA2KhppdR9U6fb20v0B9VybnJAVSDnuo6jIJa7je/E/
QTo4M+IEMlY6ZDyJJaCm0Y/I8VKKTYjmeZh6ceVNj2b0rbNVbWcMFp01z1cfgnxcm/bC4RcxhHaJ
VI8NfcS1Iv8nTl53eYwjTdneIYewX5n4fKNem7gQYDBHKh0PnVbX9nFFAN+AvFJ2hzDI5yapdnP2
0JTqqaDikwbKJyVfQ+EshAURSpjnHZq0IeNmzvQYTZ9DY+tZxpHcZSsZ9pNpZF/atd7J0joKIWia
EtWTqTC5pRxIeMREaErKX5JYBYt9f3sdl4YQEpZCm5weWWqmQ79J0r37vg0epEjbr95mC/emaI/r
DJZsWJXFh8qRg7Sj9gcCHI9eVv92MIn1vWmvaz/+ajIiOnAsY/pafp+5aE5eKgjvQyw9JECQh2IN
qrGwXiJEsDCytraHLnRLpXgdPMkldp3iPP7r218ECI5ekanVqFJhBstE5yrfZhgubQZVPiBTe3uh
FjImESLoFWi7FmGYuGWr72IEubxCx90jrjH165F2XXvWLV0xIirQs/XQiYeOSICJ7jZ6oOKtOghQ
BoAPa3RHEys5zrC5pK8frUB5sPKSjDRP1Q3sxMPtyS59MiFSmBayB7JmxW6nhc8YON1HkjJsTB3q
mmmtvdXnP3YlHInYvNBqFK+rLUiquZrfq3KePCidU698r6UpCIFgdk/3pTiE1GKNn2sjOiZZ/Wko
untZXam+Lo0gxAE5z5WijrXStSd9RwPyVGcZ6rdUFmKzdHa3v8RCKPiT/Hy4DktJTVvkMEs3bkMD
m902wm9jznG8+k2Js9rV1No6Bi2ShrcHXNp/IuhJNZXMoHpTkkrHDzaB1Al/NVrmkFbjAYb+dHsX
6aG0t/0ftfQ5kJl/Hnyqjbo8qhNYr5WfsbC6IigqsjPs8uypdL1Gzk2QY5P/6MfmP3YSvehaaH8v
vLY4ykER4eEx9M+0sGqcL8px5xnSNs4yda8NCAhq8i+/rJSVzOj6r0JY6d/ZiTr4+OwYZep2GIFh
EoAPX7BpG1TPNplh0+7ExFD+ywKPLAyG/Zwt615doXNmtdb3SSnl7mLjgPZF7WElv6VmicD3pkc+
Pju2E3qXyK+AKH7vZUutTrqVg/oLFakuTnFlITCHqE47giKKEQ/vFW3aQj/hDrPjTnr1ythP3LaS
X4e6cvr73iPtO/NM0Frw4sGInKY/QGWSNCtf+cbXF9MQocB2aiBDPKW1i9D/Q6hGW6dDNRDxVfb6
yhALUVtElBoJb4Gkjms3wylmq8b9K/ysrVrBogv7bifLb7e369I4QsDM22C0rQgqhNQ6u0wKccKS
t+ogPcZVcFovKy8kx7LwfLPR79YCqShdnHEmzEqdXLa/Av9KnI0tN2d9jJ5MM7O0XYQD/ZsOsBsp
U8uW7ou+fh4NY9Z207MmwaOpxr+rz2ttJWxcj1O6COrQ0hIxfsWnJJxpoCGmQ1+3d3ivoIkh4z05
3WOE9zdLrYvADrzpgxaB5wylzRG/R0NDLsw0WuMBkXbgwiinas1mLJRpzeD66jadVbD+feYtRAgb
1VPVy9gUv3uoGfjVPkha/LpaOP5zt//PVcgQ8/f+EOX9yYAHkBnqRe2qgzX63rE3djJAqSaHknBM
23FnVtAdskIrdqOG4+Fov6Dj+agn9mFCc3bltrm6jfkdwjZuUIfMiiBUL0mheNtaUt3EQy66/tpB
R99kDt/29ke8XqdnJGEnqwPKiCg2K5e62HYa1j0xGsaFtJWK8NXzMhwf1G3smYepyz+PnXUYh4RC
cbKG6rh+yzG+kB4UeBManR6oF9lo92PmfYHmRFnW24yBuo0c/WBI/oNphCE4POc01ek3DtYBF56t
jIPo7UVY2lhCApFgbGZFeqFeMtnH5MZ+YsEPqebgRKX0a9IOS4MIFc0qzG0HCLZyMVQp2GMuqX7K
oz7aN61lnDPd7lZqffMWubKFZ3uVj1u4Um2z8mMWNJRlGBT4giVBsPaCvBr3cFKfo87H8wF8S9EL
TUFASH9SKiJdbH62KY791YewhYs2I8VxRr1SLjFS3MDTXv0x/AftgrPRrxSWlyYgxJAcRaBYU0pG
0I3fyJS86GWwc9b06xaOrS2EDzTxI88vcQrzR/3JKRy8U9rnSUO2Ghl5ECy+Wayd26XPLESI1pbr
oZ8041L6nFxw61s9DY8V2HictA56MN5JFTLXvaO9T7JypEG8LYARoEC/T5K/eYCzG4TYgcaYMnZT
Y1y6rDqlg7E14+JxmDoXRO7tDbG0oEJ0wEGuaeVoNC5qXLyZoNzxAL7vJZjbuo38JenR7XGu9xuY
ihACcg/t4sTELq/vbESwMT1oDlGSd1vbLH9A7Gk/2ejPbnMEpyknWj/xYo4PuBOP+GFlpJ63f8bS
dIUYkcAPNgY54aOiczcXAmSIRADI24vZ0trVg5Xs+XrpTVdFIO2YdVXOq4WBNHkbVtjHNMYD2s9z
kaP+pE3JL4T9n5HAPYbFuK1mv966xGpezS+K1Z27KnhRpLWS28KZnP2lPgYVtMGsAhUq9WJ2Y7hV
Qum3Mpmo168s6hz4rgRE8amQN31IkTDTLtWU3We4tirpcO6Ll6D8aVrKr6AbL6sFo4VT+T/ZVzXZ
qdyX+gW78GbjjOoJV4aVZ+7C5hDzrQ7LBHhzuQ67M3meZZEHY3iX9QIJ/fZnuAaxXjoJIqAWNesC
lHWHNrOVF5sM0PuMqsIvHlNpa8BnEB08OR73BmrhtqY8jSjMo9BpvN8+AktfS4gpeIki3Y3JxcUp
8VbIDe6BAhgmlN/S5NnrUQ0bcHRGHjxZ2R9XM2bOghBjnN7H824s4GaV5ktlGl9Vz/mOtMJLAl0Q
o2bzNEsd3J7d0lYXwoxtZZUaSJV1yaK02Bhm+0il7D1q1ohS13sxTEaIIIOEr8IYF9alBqJUacoO
T1fMGzR8E6ZdFXGMFWQHpoOpKMfbU1rIa0TUKsLHGJ/R/b5UxvAps6p9QmBQZOcJT8m/u7RF4Cro
LmcaYoawR6/blZX6eaYfwj5vVz7L0hzmI/chrcGRG2CGxwDmzHLygvScae0W9Uc0xNcy3QUKrCri
SnuNLBd5d749Hcx7xTT3KvYn9fCsJWjDd8qvNHhWSx71Of6prxoREQfu8tIazoNd9A62IsBecWoZ
FGyftYcKoZg9fktf01LZzOpOu8asvo9DKe8Npas2UdW/VrQT+lrb8Mc2SFnd/uAL7FBV1OHExGQY
Uh8uUIyd79bM8KdKi+CIZRCw4IJoQMHynNVIh/Swe5OKRrocKc7K3fWnW3Elnou4VcCLqlrrLSzR
oK+PvVK/Z2BJ7EGGRddu4oDbeFSKChSGBZpGMm1Ml0p8qI2DaZnycRrabxj9HqJe3+CKu8vz4NSx
Tr4aDQfZQSw+CvO3SfpLNSq06/+9uUwroDEXqfYFp27ljLHOHge2feq3xyDtHvq4TT6HBF1IhqAJ
42PP286GjzHq2crFsRQURGwspp02rP3Wumi+bd612Relkd+pXmywc6HprCjboByqDZZqT5lXKCuH
anGfCMFOs43WD8wOxu6E6U5FD9gaqj0JMkEV9zG/uasyGwEl9cnAPimFPHp7gy4EdBHgGuV4gJpW
ATFOiY8xuaJSZGcT+4q8HH4bfrz/S8EmVcS4GmHQxcBpEdmI5E9Wg3F4TDV2RHCst7RjhjQj5gIr
KerCrESwa9vlKnbHgF0UPA/uaxllw9ho8T3hfrxYGP29KZM6bMY+9ne313EhmRGhr4kc+qXSqMZF
xv1lb0DpuK+Nvlj560uVBxHLGsjehM+ibFyqQcHnvUTI3qmqbdQ9Nqg1Jk79KPnjvsfaHV+eT1o7
6S6UNdyn/GxlSZd2qCG81/wKk6NO4SfMvAIqLTKGkPppss2fBfxCbgV7m0TeD7tNzxVSal2Wr4y8
cOGI8NdO0kwMOHReTj2YOzlBP9P3m0cDE4KNllKlu/0Fl4YRQg80P13FmQfqpkRhOVd5l6rHMNBP
GNjdHmHxK6r/jm5GOeRjaA7GJaMKkPbOnYexiV37qIapr4M2BFulN7/GoXxo+6NpHEP7JBnaWmRb
OhRCiKnKJig6nNAuIT7umIDDooq9Q5bER4gMTZ5tdbt+kaXkocMza26uK8BcFeUhN960MMRIRf1V
8q6p07U2kXP9sSHCXltnwhMrgCwb9ebJCbXnYmoP+K9uufNfqyD9plvjl9V65YLwHXmQsPpyq6pN
nFuXwU8+Ycvt7JNW6TeSmpUXLGhy7CUdeFhGd86zcGt13wzdfx90Czd2gP+7UMJvrMfq74xj6tdc
Kcd9itVrMaqfDQcfVK8rfiqT/k8czJZeWvlF4po9NT1GQq3pY3SkSWu3xcLCiSDaEKuYNIp08+J1
qNVbmba1oI85Tfo4FcW+jOUR7YvmPkmslVtiaUAh50vUoKKpY5mXMmxVdoMGMs6rTjRDQZSNRQjU
JZ2+t6ldwTiuKAHfPjALrzgRIGcqsE4qS1fPMYBoL4/3WJ/dBUbzhjf2+sW08M4QMXJUExNzzIrh
LPfdsFGMNDY2mH4V/1QT5nO3Z3KdGqGrIqo39ppgsPuSzVcam9E1rUf7d+bYMOPznSaXr7kKa+5V
My84w9+1XfrFGrTL1A3PtA4xdYDAoNf+yrIuxSERAQz7HIlX0CCXIJbfiKUnP1P2aGHBJ5CO2oS3
c2aeAim44Dq5n6zwU9mOLq+llcVY2k3zHfrhBaHLscwqSzz8FaPc+EZ+wKOYCBT8HvPwc56DQlOa
brMadxcCn4g3llQ0NyQjAPraYVw6eVqwKSSr3FNykLdYxlKYLc8jYtC3v/XScEKU9wJf0aqE4VQS
ZPL7ejvrE2M7+mkaoqNWTA84Ta2MtbSUQkxHNdRTjIixpHK4s6b53phlYEr/JYG9y/79p82yldbu
Umos4oynctaFc3r90qXO26h8ZQnr3j4laM54NCJ0FfljLXxbfTwt3MgivLg1DKQNzNy4eLL0u4qi
r0kcovAxHf62BCUiilvdwxt4jKdzIGs+CmC17m1DvdJfb++EpcgihM1Cw24xypzhjFug9TjJg4RO
SaRSIXEMyFgrx2npu4gKnpLphdjlJNrZCh7arL90GhbtGX5+WbgL2hLTTI1hA9dwXm7Pa3FE7d8n
WE4y38RancCsxN+donv0zerclXB9W+mu9C1kgjtKRPKj4qg/b4/5B0d25SmrCceqnAxzdMZOPTtG
s22n+7EztrRucFIrjmX1kqoAwuGd7GN8pzfY8PbjezZ8M8ziVyH/GsZyK1GLRuC4KI5JIOHASnp+
vP3bljaqcArzIbYHO/TMc5W1bhCQVCStD9DWIMQ83x5i4aCLGN6owFIrywf1/3D2ZUty4ly3T0SE
mOGWnAdqcLmqbN8oPAqBBAIxP/2/0nEuqvUVRRxfdTvdnUqE9tYe1l7rEpZf51tp0S6/eoCXgt9j
03CIYOfkoZlWZqUWnscE6gJGaoOqpAghhdJ/DqX3FVqFqROyK4KqNU6wpXzChOtCJg68XdL3Lw1I
exIbE8yZLx912W99fzoRj7/wYrpzodm94e68Hetp5W0trmyYZYh+nMp8Flz02W/A6TZMacmnFGIb
O+0hNGy9HzGCjWHApHJIVlZd8AUm3WfjW0CthLZ7GfzwKyv5vnNx+UEl/uPzsfT1t8/f3Kmt5KSp
g266NO5Q4xqovJ2uAvD2qJVS0uKuGbe2PaMegq6SA5FKDI0W47DPs+wCMpGbsnexgXwx8Dns7Ch/
q+32KFq64t9uC7xj+CYSNxioFcUUY+MhUNYX6mEUCf3ubqVCt3DWTXRKC4xWgVleCJR0EslAG9/H
arpnlXyY1h5gYQmT/JNUo0fB/DBfgAA52dMIqjYxiENYQPB2wBzR6eMjsBB3mNyfvauFPSOmucDR
XeoyeJ44gTcsr7ojL8hXXqW7stLNUN57I0bhPCedykoMRV7ieU8zCDk2d5jGu6/CAeHtGj/+wok2
Qb4IQWnpQoX2whUFPi4YXgLQzmEovVs50UsL3PbxjcmM4N4fJVppF1ayfTHeBKDEWUT+yiW58NZN
fG8EdYRqou14YQNUeafoJ+A+PwunPVEIj6+YxlIkbwJ8Y7AeuEHkOhcVOkdRVWe0GJKoRHqW26gV
AdEkvLPbB/cR684sa/alZd/6tHrlplg4CSbuN8b8fYRWUHCBhOnnoaV7gvfvxTmDQkSYrNYOl16V
4Xtk54b+DKLeCxu9I+kRWgfjN702xb307UY000sVFqwcwouduQ9NMD8NfrtO3r50Doy4peRzMHcs
dC4aJRW3jl70YG9ix3/u8+3Hhr/gIP967DcHOQsrS3nADF54oJrEHqoCox/ev91bf0PAN1/OhDtH
lu6cSzf2Fwx/HzsldrO14kkWtt7E7eZBJKHsWo0X3wn4PtOevliZols+ArH78e4sLWGYufTmscZA
La4PfZQxOE1ZfU+LZq1GsbD5Jt41Ro7Vg4Rlvli8/yU1hrmc1RhpwbpMrCl1JJsGxKnXSoO5pfJO
BS1fYgImFQgvVRvga/+fuO3/pwCZY0JOSVxzyBFipdgNt22kEUKo4FcdZuCxX8PnL70Iw4hnHggQ
t0+4afP4aZysQ4Zu3aqLWOrFE8POIKJcNDOIla5u6dCNkJ+13tleVoLgyoc2cdsGRy74t0p8jWSc
OFCNCMr6+eMztlTeIUYGQLMCUDiihytDGWPL7LSG9jITOxX98BGzk0s9pXScEg/NG+VjYrzrN6Da
+hLQ+OxNPvjs+nEf1O4aEn3p5Bg3tIUyrqMmMlxLnQN/ZtFTaENPHo1U/RhQzAf31FP7lYe/PeT/
hgO2Sa5oubSLozIb8fXtTvL4UaF9BXgXoqk7yJFCPYxOP7il9nwmF5bPLx+v+/55sk2uRa/Rlah8
LOveMP7QY9hUk/3DDdfig/fjKdskVuxrN6ZKdv2VdEFKilPsdXd0bIIkLtjnrhzTzH39tye5XR1v
fKwksR2pIuqvQVRuG97cl3N8hSzYSm7w/mEALOq/X89dALBpYU2XvpJHtx+jgwb5+S4Q9nPVzs+F
lWcrr2QhSbBNLC6wKDfiLO1cpAA5sLOxQcqNaHcvg3GjCN+HQfTH0c4xr0Sas1XmkqUTaNzgbGiq
fEbF6wK5PxgYZUmH8IO69IJpAnDVWShjetFj2ATbfOrP2hIr8c/7aTmqGf/d2qi0s9nu6QhFzUx8
gWAxeYjaqAIf1CTyLQqAXZOEfWZ9agufP3SknaOVl7pQg7FNZEEdehKd1Epf+yzch3559SeO59d4
n9MpRkelDG6QSp2ofAUtu3SODCeX+1kBSOtYXnnuf8eAHwpxQdyDqiP3D97o3dlt9fixQSyZnuG+
XPDF2g7odK4UjRWNYaGkj1y6RZTT7dq4FBBtGn+VzWp79fa973gwEwcc0jgu54lX13iC9CDUAMsa
JJJp040gsPzSVj/APHCU1UrKueC4TGCwmDz0oaGlcCWkSlFlcE7urPKDYhBY+nj/lg6HCQ72CDQ3
RMXUNS/5c162J2hiP2eNu8VcwB4410er1+nAwocgn1bKwzdn9d4eGk5MDXPReWpQV0QPfKMjMMlI
qCJJ8Mv/m3CQ/T+QYV/OuRuE4ho21s+6xIR3gKKU0quaCu8Hc3ZkhCgBI3PN20oC3tm5R+hDbwWd
4/3HL2XBfEwEcFCJSIHwBl/eyd91Eb/OM5g4MDC+GVvrD2Rtm7W3v3TADK9U9p6TB35WXkldVl3i
u4X4DuDedzGS+VdL2c6b2nxHPBFcmM7jQ2hNUcJiUm5dmj9WXbDxnClUmAtT3e7jh1+waBMzDN+E
Yf+2lVeg1EHgPh9sq9nWVG/zIfw2BfRrRIp/Q8bbJrcunWYUQqxYXmu72TPNvjh+fbIx+cZj+8vH
j7Nw2E1McOaE+WQDCH3VNU0qRarEz5stkeR11Uv87T++Y1Am1DcsYsCh7BbuFlVuEbHEp/tJZJt2
+tKDCMwrIMR+VZhLz0ga+VaClaFTsbEzoOL44fYXpJBJpl+G4RUsCEKLBJbYZMMGf3IxjxN0bIP/
0vL9hI3+7X8SQlx49X0UL/VabfxvveO9x7iZw5vghnRoUNUch3GG+gK45jxxyMH0XdQFKMwj8LaD
9Y0njpsfes8+cEyV5FMOtjjMAaAu3DRXb02OdMkrmojjflSZDEJUxKzxjqBNFSq0D4a/myD9Fy9G
lOD4n4JgWLH4v6we7z27EXmNqonifCxwj7Vtd2Qq8sF5JIerCxZwYLm8u9DO+DZs7HjrKAEBC4os
2Aer5kMzhF3a5hogA7uyT4IWv4kVTdCGDNtT23Aht7qg9By7wMhBsjc+DJ6gepMBvHGhedfbO7/R
kDDKHcAOpdthOz1wU2SenLY52Fp3QIlOKw5nwd+YKEPH84NezKO+erFdbFlZ7aKgwjwrzuzH5rbg
Ok1Y4DSWkjV9rq92Br76gX4Nypegne/YpO1Tw1BU+3idhZk220T/dT7NFGgfmutNrheae6fa8k+k
USjbIpVx7pHk3UENDIe4uLhjRZMGQ9pIapF/FEGYoPX7b3NWUGT8r9nMs6qLXPjqagFtHRX8Ao2K
R5uMnxFgr0RZC7edif0bc1xJPiS4rlM8fnZKO81U8fnjjVzwjybYjw4YB8HkbX0dVJtwt0RP5xoi
Pl3lmlwIvE3kfQB6htZTpLmK1toOA9p/giW3tzKF8Qa57alTZLPqi5dWM/KLufbKaUSD8Uplv41H
dex8b0tqfXA7pJ9EpLhuNpSsMBItmJMJsh+LqukCjAldVeGnk+XCoubHKc6f/undhMbJKuu8KYZW
NtfcsgAxuROTPkXMP5Lsx8cLLO2WEb13dYemSoQFCHh/qeXvOLjgHTDpTw+hVe+gwn2/+mYWZiJt
E1Lf1x7ImyYLT1NU+9y2tl7/GoIDOO/pgTtHlrMt026qXXCutTZYeol1N/vhuAl5vxLPL5SebBNz
D7WpohYZ3NOQp05zjylmIZ/d+piHKvU6uamL+cQjeVHB9NteK50urmpcrJlEd8T3mUaYA7GPUn+F
6CrkNN0zuH6+KUtec0/s69hNAwlSfnb0I3/lgC5Yt4nOt+KeeIDt6GvMBOQEgGVi2X1WR3vmqxVP
vODxTQRvhfktt4vplKq8Bj+kbrqwwPSYHcUbL49Ev/VAJwomnmrN3y4taOzm0MvK0aIYU3BUdSBn
1/sSNxpUTTBU1llyt8rvuBAJm1BeYjWSklGMaY0BsbBFbDeXFdBPKW8evSaCSsIqH+9CWmtCdiEC
E3hDLvFMJQMx05i/QHMCWJe82lC7vsx6SGuRj0lUIOriY/H1Y/tfqgKZiF3hQF5Pz9GQtiS6Qpzs
HFTjdgBzdikGBFxRKmIo0/EofNCqCXfApZYrkcji0oanRpPdq0q77lOwaP6INfk6qPgYWd3WA9FG
o7NvXQ7svCwhhUSrsxJrx2fB55lMthXw2VDgGUVqeUEuEtpM0JtnExSm6aWRNUAabeW/8ka8VFO+
QiqwFM/6hiePxw4yzU4g0tCDNkM7bkq33oYhCHg0+hsWBs2SuUEeR4Br1c7KqkuGYnh3J3cynkWu
SFkMMWIW9RveZl/KxreTgNKnwuYPHx+jhWvQxOtWtPXAG3HbUqh0k6reNiFD+uIe/u3rb/b5Ji+R
Tq2ziPsyjWNrP+p5O/ftsxz7FQe24CNNyljoDFVoxlOVQkB7X3jhGej5Kmki+XOM/02DyzZBpWTo
cluLVkGP/KUK5w7aeRwpvLgWYX3wcQxXuysLoaKJGA0rHzRspVeldUi2jd0+UJm9/tt7MGouDiiZ
cxrOZYpm4DdoajGMgehzsQrHXLBME/2ZRejCl05cpoq2x95tHhqP/ABRwucJ+vZ5H2xVZZ8jvUbh
tGAeJgPtNKKzBVScSskQPVlNs+Mev1R8upKB/+FrJcSFS8QzLL/wK/rX1aXeKCANEL4owBcbHzIB
c+/serQ8j5Rku397Q4bFF/koOmHZ4KQWgM7GWu3simCKrC5XFljYMxPoCX2gaMrBypiSykORhn0C
mq5OJA2P4PtDFrz9+DkWToKJ9lSutmI/GFWKAGYbeWW87Ys2HUK6yQMBCgAKPQLxlWvSrdxGS891
+/yNiwExSVs2ObDrU9+Aiyi0j5bVVEmcheegbvqrU61JLC+tdPNCb1YqAkl7W09V6kXOZx91vdup
65yp3QwWX8fLLjg1EyoPHgheA4fepdA5605OngEIpkV3HaLe20Z+uJLuLy1juIQpqBhk5WSTgvMS
5DUkFcxNqpIcR//146OwcLeYEvQCOIBxbt0mbbPWS0QPqegGuV3S9nJNCm7pIYwirNXPEEp3Wg2x
5AuDBGPZ52yDIbifq/wcSxmASSbregPE5XjdprcKIXAImF4RiHBo9tvv3BJc8eF+8EBLJQV9nNGB
A7nF2Y2ylUBg6QENtwBS6wmPAyiRn5GjFC+AUJ3BcXHXrWmkLTg5E4aqXWzfXHk6RaXrF+F/Ij3j
ZuvOk5Nd89n/5K8hExaexISienIMe+qHOm0YZJqrXTjEX2vP2rcD+fPxeVtKU02FedHbnGUZTgPr
5dlq5/tpiB7BkjTVexGDbV3K4OTX0Z/W6RIQyA2bKep+9B4m6/CnlYBqYRrYNjGoE5yR73S2TmPV
NPtcneawPlpdv++c4RNr5vMk3WivCjTZWL4TzfiNUsjdcMj2WGN5nN0c7Zz2pnt8tK2rR7L+LpJt
tS/sac/y+lDy4GVlv5be/c1w3zg0GrmDguBfl6KWk6BeCWL1PYhfUaj+Xrr72mKbKAPnxrAJw7TO
v4Fvcq66l4q8+Cgv181p9RAuGdlfhag3v8QtC1tXIYbLZ0ymlfERLy3eN3N78q3x2+xUI2bg509T
2yQlmZNmrde1cFmZqFcMi6EY7PA67dG8BqMJVIfEBsrl3xSmuzqbP1pV/n3wnJWraqlMb4JUISni
oWgTqxT/rJKChdmek/DOq09tzRLL9vctitjoIMRTUvfBN973c1KrmCY4QHA8QY/ORECdrdP9Gos4
Wrmzl3IcE9XaUbcqInWLo93wENn63Kj8s+R3jbXzoWxdWtWB96+jFT19fPIW5gzsv5+/ed+jYh6v
87pOQVIZHOkYHuuhP9gSObNbPWAjdk0cfq0nd8+qTJ0mdxquhe3/dGKwIIBuwGtSOtzzYp9LmRSF
2k2jpMd/+3EmKDZEHSTQKPEDj3Ie3DT/4UbfG41RatdJPRdjnWMNOXSvthMgPv4oK9iCk2Yf0/nq
FJuefirFKej2lLqpQ9aazUtuxeTKnbIx9KNhrNPIhuxrkknnGBPrc1FVryUpD+7Y7HUdOT9jsL6C
/WR+ATl1tcFkT1r4/UOmUTLz5TDsGJ3uJPHpzsZdRXodbKwieoC4Bgp3MuF1lq8UvheciwnNrXxA
liyrb1JonWzmqNzneXZybbnz6uhT3pE6Wb2jF8zYBOi6urBG1g4IZYbhOgzOJQiCdCTt0Yowa18W
v3g3PQ3tCkJjaTXDa2LqJoZOCW7M0G5RCfcR2YwHJmokt6Q7oLtxzp1AbW++dSV0Xyq4/L3w3phL
mWcdtDywpHLULqPegYjgeUC4e6OwRdlJJNJSmy4TYFScMRAvLBUfPraGhWv7Lyj6zdI0bt1c9nl8
neNgPwb0Xg75Hbj6z6vOf2k/jRjOtvoy5iG3rtCDFclsBdap1oxtvUh9m7sQyUrRJRR6Qsjw3JWw
amlNI7UDShIYjb6JrjUtQdHRJB38rz88RaN7GC0NZOHwmq9PKy7db38d79td7MGoCAKB6JrZ2U5k
NsSfq62s+ks+6nsGRoPY7b5PwCtW5dfMdXdjF/1bn8AE//qZRGFsHgECdTuIncIgOl/cg3PkPNK4
SUTpvkyF86yqcmXBhajfpOeFmhFgrkMZA4E6fbWt7BFKDM9ZvHaF3tKTd7q9JhR4mGF8BThUoBFl
HWSzaaHyqeONUl/UWCSi8D6DTi+JfgsHwbkkCFkgeody9rxGHLv0fDdDefMqoyqsiA0y1ystqmjf
uhM7SN0hatFzt2JzS3GCiRTmLiCstj+JtHHZT6vN9mPmlukUb1wahdvcyzcTVK77otnFqjvPULcA
iAoiJAfCC5HkcQRO5okKTAj61crGLyS/xEgXrdAFHU0wC9w/PZAD0j+WU+UkoFdHP5x7m3z2ypVw
ZOkVu//d4QaEhf2kSpEKQQ5h2z+pfk3NeCnSMQHMrRO6GtQMIm2n2orOnuNn+Ub1ZXjsJugfkkzU
BzuT/LEui3lvBSTai6hfyQ0WfKkJYM4qMiPbKWSq2vwTi/N4xzJ6mqqe7nIwUyQfe+wFnDRAZ//d
v4i7wBpZlUwZARhBDsGBg/M6Bj80mrc2lDqkSCL/GOkD4v1gdK5RL8FjUNRJKVCxn+Idt3S/VWqk
20Y2a9X7hTkazL7/93dVAybDVYWi9pC13TPAuMOeYfJw2+bVk4dpFotb/clt5iHhIsT5DstwOnFv
eBwz9XkI13AO7wcmxIQ0y04UYBhCQT9g/hm4hlPU56eumDTGnvQZUC0PtEDT2tX9vrsgJsAZVgw+
l8lBgX0MHjp4CygDkK0beH8GFbYbGfsvAeSsCAZXkiqUYLDAC/pe0RTaO45aibcXjj0Jb1b9xmnp
XOmm7kOZUnRpACTfMFBjabCL/XCs7uT6NmhKsvuilSsnfempDSfZxsPELalF2gfsN3ipn92w2Stn
BQW5EA8RE2zdo8um5kmJ1LbqB8eKZNLp6Ref/QOh0QYKLjups03ox7vGodfY71eQyO8bMDGR10QG
nc1sVqbueOM9m6NjKOuzg5e5Snf4fmRCTPpjxfoZimJ5mcq5f+IWphtA1Q5CM3CBceZhoLrYijWs
8aJFGqFXy0lfx4Mr00zgUQDycKE/2ZXbgmRHt4MQS4mgy3N+KDUdy0ofR5scO7E6nbxkiUYUNlQx
w5wZhXpZV/7MMR+2q5ya7rzObzbWMAhwEA1lCPSm3MRFc4oiKBDyHGhlXtd3PgbsNpV/mWJ3A8r6
AyvKfJvNa+nL0qs2nCha77YAnYhMR6tIeN++Bq5tJcwSf+J5rVa+sIaJiC68aHIprdDw8azPDQLc
EmUH8JFs3NhagU0sbLEJg86jfGY04lXqzF29mTWIHbso28vQhzAthyqFHmIAv4FQ+fjyeT9MICYm
egAkGTwyA4KVqf3EQH83Z/xF+HOc3BxMG63Joi8QDZHI8DDQmfBj2eoyhbZCfSHWgHGjDlKjvIrL
LZ6zfrptZBXqHUQZdlZb/+CzZkfmW9YlswZ4B4sH6E0we5eLrkrcedhWZDxMxNlqNBPs4Rw30Nrj
0xYQv1da37BpTRIU7S7M1mZ8F6BwUFT+r1/2dUWGue7LFLdznICs8uCW/sl2kklsAitAVU5fp+gL
kdMRzMMb1panrmtQuHS9vS34749f2pIfMCHZlQbpf0dx2P2xAkGN1R95/xd+NYGOKR/bL2H7inAB
JgfhpNtVhgFYiHCEK0PCS3ZgBHx2ywLGRiXTkNmf0c85QFDksaPRflWZaelYGo5OxqErB23LVDgD
hu2cA6bFf+gx3krZpmr6srKP70euxARgd7WlZ0wTytQtO/LA7Wzccggg3EXuZG+mvooRjfFyG7fD
JrMpv/CGs4QGNhDCNZT3aiQpvl3tP/41S89seLA+KtGOmFuRjrn+jfLyEef5W5RDPRkw4NWy/kK0
CaHp/x7hsRRgdSuwjAidaNtJeC9hb9yi/I77+NMo+j3ti13otZuQ8KfKs4+1Ki5OM94VsnB38Eh7
xynBtG+fqnz6pxSCmLDujse1QK1Q4EDnd4g9WBI37feP93UxmDJcTznoeGwhWJ4W1AEfIER2Kueh
GtjBmh+jGtenj243HEobJIXjiJVHWjCS/2Fblj1tAPop0UutD0WDgjWdoZUpquwANezsn9I8YkI+
eTmTsKKqSOtB7tAY2mQ5WI/JcHZldFmNRxfCw9Aw+G7q8igkdp6WdQZGyhr1/Tx3QD/yb0ffBHda
qLZAyhhAweoWPfVzdedBXdqfrGdm61O5xgeykKcTE+UJ8A9XOhx4mhfkAu237kvnIWrRUz4fHTZe
wh6AOhqwO7fgR8r4z4FU9kM8z8VFZfacDNEs0NztTxNT7cOk8+PHR3TB9E3SZdQAx7abbZ6C8zBh
5RYNr3MT+puuAM1ZsMZgsxBbmKhQn+YT42PL4bafSRDmSdkHl07xQ0bdObGQaTQ5kYd/eiQT/hmH
cVDSqeMpAyp/pkjaoaONVJ1+Gxr7BGgDXUufFwwtuG3qm1wp00wEfjHztGwYei4KjJFzw+Wh1NbG
19+Bt4bKPQSJx/rUawnLmCiIZFV/bj3Mh9TtmUzB98av8pUftGAsJhC0pSJqBsl4imGU3K7PfTVm
6NQFemVnl7Ipc8ixyzwMWIIsJQ3oE5/4vumHnc6HP8XcHxjPeRLn3Y0D+tSN0V3Wr5Rgl4IOc6CB
IPUG1VlUofbJfshx3sSz/1X9ahuUKscNk82ZO8XOa+1rHwpIZhfOtsBt8vFxWkizzGEHS8RiciQW
70dgT+FWT2XIE9v+HDufZGxt625MLapWsLwLnWlijjz4bRaM6KKpNBzaU2C546VHo3NW5bcqoomY
IcDeuvdzc8ZwMojzIGiCsE8cNB9ueOq1KsDNvf5v7ZSY4w7Qbhsh76xVKqLi3s+cnVbzbhhxfCEZ
mAI6/qXwvE3Qebu8rnZx4V8CJ35YbZwseCVzFAIeH4Raflylvv1nirIxcYOGJ0KPJ9CF1WvU6Usx
tTkWUTS90s7AVWqXzgFR60wTWssvfjg8EJpfxq45lqL0NrVj/WKelcFdW9fY5ufKglotWbmuF6zW
xFYXYR+UPQSb0tutUGRyX08e9AxX0rqlqMukQkbzrqVgo2OpL+Sx6PRjHhfbdsr22qK7EMy30zTf
++Ww6Qt760TFXmd0Q9DygxzmlUXxV+pGeYKy9WobZ8FtmpDrSQ+j0jLAL6L9vfI70Ho3z3YPxc01
wumlLb19/sYxh53oQkcVLBWF/3xTv+PF+LSKBVg4nSaempVQB8U0jXW1fLA/q0jH+3q20GlFO2aS
k96zjq60RpfcgW/EP2iLdhUHD+i1HNA+JIcAEbLtPODfcndCPxGNWOt5qp/Q0E2A/Le9fsP8lRrW
wq1tgqiVO9YK3TTrGgq9DcDDX9lfb90v11cbT4lz9etjD7t0HoziDvUQ0kRc4G0N0bGZvFPo9ucs
gDGsGYH3vjszqY1BIgSVUFazlHeaJJ43y+TWFvn45y+07IiJjK5RYeyDnLO0q51iKwd5yMa7mXfN
ToOFO5N5nUysv4sLntRcP/dozSa0rFdS4qUkw6QfdqyBjH2E10Rt5zkQGIC1yKc43gUTAx7jS93Z
6SzZJ4uthIxLbtPEUhd66iO7G6xr7rrTd8Vy6xPHT4C6LIcDte2XigXtHzXJp5oXcts0vzMW/vbB
85eEVIS7qhn/zJ6frUQlC8Zuwq7tsbfZqDsLsA/1XWfsgQlvt2qBC4fThFo73cBkqzK83Mrt77t6
4Jg/gXK5LGMHbrIMdiunaOGMerfP3/isjMMIpIuFoJ/tukr9lIOLqo7XZlvM1o8n0BN/GvwZlaaS
tToBJua1tDU4ZokUW7ecwiR25UrMs/RbDK8TgEGmbFsNrzPa+qarNCaFmrcfP+nSjhoVlsyLe25l
tXW1R7XLc/ogiuaAgQUo462UFhct0vAokxUONsR9WDpWEerD4b2Dymz8BNGVqRhflLKPI0dV066P
ZJaX1drRgsM0GXkzWvlSKSzLIY/J5u5z4aNuGlviS5OprRqcKglvUds/7aMJ0+48cEv6bKDXopCn
ggUHPwPBnFsdx7WZtoU3ZSK0HWfUHH7fAo0S3YI0dysmKNp7dXtpo3LlhluwXvd2yb459l7bcjoC
ZXTls2ddZrf/bvOsPbZlFm3+bZ9uT/dmhUD2upN1Rq9zV8GU2HPgTYhrnRc6jis+eOkhbp+/WUJ5
mbZr16UQ2i5P1mCd5lyn0Vj8m4czGYWFjIKZU7T5ADy8cuo/ly25FsOaOOlfuNo70b4Jv1ZhmRXd
7edj3uO1cUj3WkZhQhwbmjgDKPjp7cr3Ew04CPQZASUaHgJdbqUPvlQibOg/VDrhIBrZuQB0JDFa
/VukD/L08QtciLdMquGsH0D2H5csnRqQVw0CfORgeFDD9Eqd4bDaT1uwXhO+TYZpxJgvgkaPTGc3
DP70UXapwyGJOv1tJL+nduW0LF2gJnuwzkK37ZlrXecyfxgCjh5kdfKgQ6gYqghPWQGoot/NL7M6
9Hm5d8Z4M83Wj4bRfWatiXQv+HgTzj35OoCkV0yvoEPfVAO6vJ0D6155ZQsWYWK4Re17oCy+OflK
oBAp6vZYhd2xb6PuTjftEG16hQRXtcL/wlEcOtTQbkvKsuoTKFVDuwS0Mpqo+95Xwb3dFsi6m+a5
rMm0l2NsQ+oU/Pte43ynVfBZodmR99Ol4BTcFdC8DboN5F+8DeNRl8SMQlNKYbjkV+Vzdz9wam2h
a138LHPNiyQgqn7s8hKwgVIGLQP1itv94Rh0+KKRGmV9FW5lLwDcJ7Rx94JFgMtEpPueRWreozYA
4b9BynswTVtd0hR2G6EpEzRomN2op2WBLJLlL/MYlbusJTKtAm8GCZbjbOQUVZepAZbAFwTCkNkN
nzegWzLo8lsmGHop3J7BhdvxDeQ5+62VRfLEURQ9ay9HtamFOTqTaO7ncpJf2BCvgfmWai4m7jZT
XEJPooXmKyFn2/ZPkg3HoBgeBMLoTE9HP7Mf45H+YrrZeeDS/Mu68m9ap8TE52tQdfi1F9Ar9MoP
NBJPo497c7Wq/Bct/o7HM6H3nquDFmUWllb5KypmzrYZNMMcKrkrug6sHBo3UTkkfQmEGOf5a10g
02KdmBIainkDGTEcloZ/lxpyP27cJa7CiBQoROxtZ8WPjNADOH/OZSXAalKtqRotOQ7HuGc8gbDJ
oQ2C0Tzaa1pue60PtIP2D3qSNnTcJzUncf8tcrtz7IHzHJFP9BgF2cZxf6xYNq6093bODFMxl6Gc
UhDQ2s+QOOifSd4erNF9yabixQIi5+NlFkIPE28PmiAMaNiKANyAorRwrh5qTZluDjJeS2OWHKDz
30t7aJy6Hn06p6rKriPriirBzBG0KfvqSfnerz6miKubKLGLfgvIQxL03VMdZwAdSbe9Ax7s32Qc
ca/+95dQSjzCUOZL27o91RQglch3D8j7kz5me1fXFrQr25WsfuE2NTHrfRvLYM4dAtFDFiZtOGxs
wIgApHAT4jXk4EarMmp/L7R3DosJRZetRyNvICSFeJoIqToPTvbVZxQEkajc3pelB+uKN43tuxiW
luK1dw9dfmhxD5E6fMoh+QTmL4h7h3GSqSm4r1QPtTkqDk7/MssXqwvgEoFcoxh7mtWm7s+YB0Fz
CGHwGnfnAp6emPB0UcW9KGdG0qqPMF7t2LVKPMs9Fv/H2XXtSqpr2y9CMmBjeIXKVK2cul9QR6KJ
xmC+/o5q6Uq9OcVC6pdzpN7SosD29AwjdNLbGnZ2QXL50yyKXwURpZ9PFXw/vfrJuyYr3fCLwzVp
4Aq9RVuCbMZ/FUlJPN8zi9x3Iyo3oyEJJHxj/YPVyb+RRMkc6F6PNpSViDddSl2OezspM99zhvYg
YrpWxy0BK/5Eqb+y3lJ5nuajOV263hn8dsj3xILIZFf2AYcWCzvm8jwlUgcm1Y7PSdUf8qHNAoj4
7Mg0WVCWKl1sgGMKGS0L9oaIaD6gsuO+7y0MYocWeRCxlQw7u3AfCH8s0YgaIY4m+6fPw8yfC+XW
Dp2FM3RumtTN0glkWvcoUOgGk6HSwGP8u6pFc+Ej47uqj46O1xZfxxz6Q269KUkeOHxIsML8sSbj
xkrMk+FAfqN1Id+VmV8qSg5scs2AtfzFgAion2c0DZRyq70oQHJU0M7bff4SC7nWnyv8r3Xw9CST
1KvwDlR/FaoN05H+7lz2bwi9P0X2X3++pI47xHCKvlQk/4YSureTb83I/y25/zNq+uuvF2SC76aV
TJfUhviuZpL57lDXAQSsInjZRG996a21wq+R/dZiz3AOJSjnddch4o9tsi3lx4AUMYVCaZqkd8Wg
95HwYHjmxX5ddueYCX/V2WapIzEH1xOcuzi1+HRJGuSLEyAHW9N4cbs0LKf+bpDNbwP30Q7B1y+H
xLdN+4k0drU2Qbu+4Y03n0PtZeUNrTt10yVDr93PoxCuq3pTx3b/ZEc7j+S7ePSQAJPCuDDXXQMY
/+lF3HrurLofDJPXHJnCBdaOxSbt4X5cDK1vEWJC9q58ToHs8wHaxcC5LbciT3zoak9+SqC+5tD+
NdXeLjL1PtMu2VWZ3JBWnxTh54lkLxGdTAQJ6AgYAJw/xqnxbHdD6OlSIN2vh43unTfQfoFhdTvy
6LYG+vO64KYPnuwESlN5zK2u3GY1scUmMUsfGhH4n25a++w3N5ztzXHM1NYggTWNBc2MFM7skeUT
cBFyuNGkzfekeIE04vHqdOz1qt5NtdrkyZpcx81qFo++/vtf50qTFpJfBI/mQIOxqA9QSd6NE9xA
3HFLhvansZaq3Z5R4FGzRY6nSGSyhkWjYtPGhmg2TeNjXobmdEdGBl6g9xBDOLCr6oNrywONoEUX
A/GSdpvPA+DtX0AJmbV4YnOUFcY9BDbsdMNThFcKMb6U8m1aqIDgekkIRSNTOId6dN/FNJ7jrA5A
K7uyAj//EQt51ZyJEVtt0qkCGetEf8L8Bc7VzXuOoU3u1I9ajdvPn7IQ6/+HXJEYHvrvCGGGmZ9l
lB2kqxo/6qyVt1gMVLPWL8T/3dZzC+uS8so9odJUfjqBMuL036aE7qgwa9SurD93aHDuRtZt+PgE
1tf75++3VOLMaReM1sphrrYuzVg0gddnUBiuNle8I5ImN90C4NjBFBqXaqp9O82+ZwbbKNl+TZMm
x4TKeFr5Idfk+1bomiXltd06hpKDBSBgvdcDuWOaX1KTbtrGCStinIwqxupSgg+EjeZikvr5kxcA
B3NSxtQUXGdVb12Ijk9j5sZoAMV7xsWzFL+HHLPY+JsHvsbK4blZBuH0zs6OITxwxfPYviRl+Wpj
UuSrTP7TauKPzwrWPlJlDbbwdHHhVOnrqg7yzHnSyBCj0t25cfyTY+YHj/TfRST2ro3YHOXelpD+
lPX00tRrQ6ulcDjL84jIa6+hYgJtvN1mdgRjsuF+7BFxeXqsG8velBWgeJ+v4O1DhNeeHaJcQkys
afDaEPc6JB5E3UcGoVj4C9GQVcMT88zTpLtnyyNfrnzb1cH37bYNnmz9N+wbJYl0AgPNC23FPUR+
6/vJTt8nNJV2mnZf0zSBx3rTPXJR7SazODbOYx2RwM27ld37p2j9n3ODXzA7NxVzqQDRQl9wMV9i
Nz6lgmxLqvxJAvRos/tBnNJuS5LqwYvj91FxWK9034wi3rYNNHHxlSCIa4CzTX506pc1rBVyN88V
ftgs+4vzrKWw0R4vIM37gjYdwB5VWANPvFNGvJ9S481k1pPNhtfPt8GfAfCNTzFH7aPUsmH8J8cL
wEsBZTreeHH5mA35j6xMpg3k5b63VnzgdfN9qEd6lJN133MVtLHLg7ToIKjdsOeJOhhVWe95XO9j
RrcWLeBYoeG1TiwITMWj6HxuRy9VZXyvXUD3Ieob62CoK7Az9hFG0o3VHe3iKMqDJ3qxb71pAw1+
70tKO+DaoTONgFtBpigLuuuJ8KAdRsA4ch13w6S9qZxpw6O3gq+x227jyGxvjoYsK69xTMtjZ7S2
0fJOx42KH8C83BfM29UcSxPnaPHbEEh2oAwDyWx3pfd+s6+EJ882AVrHEMBzLHZOhRdYQ3d2LQMS
v/bzqqDgzTzA9uY8iqhrFDG8CFy5kd9pYG2g9uuDWnpQaX2y2ErZtBDP5uwJ4jgp6De2dc5MKDSP
ECLeWxBKZK69HzIPSM6VULbwvebkCVmzumMwVT4DPbEdOg3mg+NXEA5YHZrevvHxwWZ3REdTDJu9
xD47VQ2D1mQLJBYAcHDFYA8Zd3dTpx9bZ3y6kp5NGMf6HDIEhsw+qlKAmWc8fH5aF8LDnNnQWGmJ
utywzhgUQ0plSzIVAPt+hdjU4xEKkUE+7j5/1M0kDm88ux6qbADaVVLrLEUSJg559KzJp8MaIGJp
B87uAFMLxxuVNs+d1m85S8KS0i1ILGGNtTMKujZlX3qNWaTv3CyBBWzs/P8eBFd+A2MdCJfD8zAZ
7+FY7EAcRtznxisAS1HdrJsILz17fo6T1IHcauKcYXIIqRdz2LdN9hNiHNvPl+g2qgaB4rpN/qqf
MJGLCM9SB9LTbZAwBWhccteVWZCN92gwRt0eLNXHNl7pTSys2ZyGUJuJOU5T5pyN7h1neeryc96D
VEST0+S2K4d58aWuT//rpcbIxIgDZqJnJr2v2PD99rq9maXPkJq/EGJBPsYedixRx7EF3nHlW95M
pfEtZymm8CbLdHWNxZL7EZNl7BBivOETwu7TUF8bW20k2CA6/1h54HWn37h45wwIzNwS3eIYnHkD
rBoYvC6ChhmIZAxo+jXl47PVFOexHQqglY9oLjP3n6BmeNdZoplqeF4ZMubnMS33ZWarIHOTtQVc
iMZzNkSeZFVnxjE7N4o+F275TDog87x0qwDX//zbLZQDc0KE58WOQFsKF6RyfikX1zO12/3nf3sh
xM5pAEY/QQTFoOw8kmQztZhRVcnVfSJMGkqCwsy+mQSk3Grz+eMWztScCDDUpYchpXbOZj38GCGy
A2WU97IYwdoTGx2tBPPbAFsbLhD/PVRTkZuNVoqdhUx3hYUELelCL9mofjcVH4IAofDYDs0TfBIH
oCfT6FR3722i9lPDoNfMib1BvbfyzgtxcU4BsLlrO4NX4BMDltFCb9Z3q3/bGXPwvxP3FURM8aeR
fMDTPKqIX67yi5e2xuzYQIOjrQqFjBBWuRRgM7vzO+i9AGwCVw1buo1f9221YSnYjElXHy2H10+W
wUMSWXUbRNIDQByeBNlGlqPcDk2lg9rLrCA2ucAoraArX+E2kwfLPbu8LRXVEL+eXABw+DYqxL6G
dFM8fIdk9RbycakGtYMQn9E8aKIYEvvASQ7yC+feVtH+N/HGS9faT/+2xa3/7j0IGUojgaoHnBhK
tHP1XW7yXWzZXwuZP9hrhl4LMWHOBoD4m9U4KKDPqnTpJk/H4o4oylau2ttNYnzR2V3ew3OytmPm
ngk6wiISaJWWTrpHl4AE+QRhipwO+9ISO1RA0wb2vWj8WMMx7zoQA+ttYUPcxICHCToG1mkg5pcS
6sSsb57saizvNAfQomHAbcYtJuR0gHqhUaszKoxh69iSnXIomD808dAcs4n8rFv5IKQlHg1qDG8R
YFGbHjXckxcVUeCU/Am0zWzjENNe2VG3j6w77/cI1AVOP0ZDmE2CnQqoYm86O/VOnLbsn6ICn/eh
vZZUlnaMIWSKeCcv0epgsTILzS6Sa2Hwulr/e+fyecMZjtdOAzqbDe/b6mueRCV0RLTYTjZBo9VN
vwNi5Bd6607JuqT67fuQzzvPdsPgbUvx6QhE7zYdbxtQ1fs29CpvRKUi1UpT4/ZNAgLZf48ZV0Ni
FzEbwlrHclc4GX3LU/GLG5O1IVSPO1uDK/L5kb4dCfm8ZQYTv5pCytsOnWKPYV7gRGTLXUxNyVNK
7Q0mq2iPfP6ohW4Rn6tUdAOHMG0ndJjwI4Qot9Y0IaXI79qB/GxKlFq51W4NuM3Khr8ndgfLToiP
XKnIn/+AP2CzW5tmFkzLuCRjM7kyVKL9OTnZk2OeWWvua3hmZykJWjfB8AJQF+NX1P6uovFAAJEY
Yg2XayFfimL8QoT5RKRxzEZ9idtsQyotfQGtB5ClkgDgHt/AgUIJDmX9io93unJWegkL6TSfN9s8
LyEweZiGcLJgqZFD8N2AhReC/2h5z4CNfZC6us8smIwaPf31+Sdb6C3yeX+tMJTRNSU1w8xIfpuQ
f4cx03SvUHLp6QsxjzAe98lo+7YLWSum6WYy7W6NnbZ04GahWlkUrnUpHh7Zj2T8UQrm2/RJxCZM
Xqod17sW03JIUwAjh1vwjWu2g0RCn0fQ9jqufIDb1QSfd9Uyb6ANOmsqFBbc7QAlkS+pZ7+baXeI
CRzMomgTuda3rIcch9HRtcVeOJfzvs7YFQDo18UQOtCRCD2RZ4c8YhBHhOopTcUEkZf6C+QDMdjk
0BuxdP4wmhAzztoaooZRSJx2a04j20e8jE9G0X1VRgo9laR7+PzDLKzNvCXUwV82L0tHhSrtoNHY
4fW7tDp6MRQG25WJ5u22E5+3g0ozzpwmxzO6qjk4tSABMeM9hGHerHh4ApfuFEnn8fP3Wdrp88ZQ
AkOnKyG/D6vYppvBE/fa6MMJshz2CMowqU3zvUla/eBStzlxlQdulPmybvhafLyd+PB5TwgUbFuY
Aw54NRQPJRGAqTDzjQr+E7KAsHVQ37jRfjO07SfJ7mqgSmFfVlfyZCIoff4VlrbdLEK6NLccRqwh
TPHnQcZ6q6ZqW3FyaKL2jREzxBc4sYj9/vxxS5tollD2WtDiKj4WViYAYS0vDlq4Tyzp38buy+eP
uJ3v8Ln0RQJ3TwNz4S5sbPbLHvITT+JXs7FWcp2FBJ3P/Qa9xpqKZuBmaJV3wswPA7y5W1ggc1Nt
ihbSKMLa1s4mj9AzgiuyhryHa/sDcBEO7EYj+b5KdFx403kPqXHgdV2X6RiWwDv3VfddE/JTJivn
fel8zHtGNhB1NvDEQDwkxb6nkFzmIf6vdaRvlNPJGnca/wI6Sl8dxzUlooUjwWfVroRneySjSIYG
hInvrLpUh1wyvpL8LCRa805RXbECjcpBhanVb0s3e7Ii66j65lA7zp2brGyRhTM1bw/1Xe9VBUQK
w2mKuq0ztZdRUVACRWOcYlq5h4ZmEAtOeQk0mLvyagtDDz7vDAFFahmNh+VySelPUwHseF79UoJe
qDE9uY3Y1S1GBVYLTpnIo+c2ZStxbGkfzmKIlnal85Yi/WfqyciMbxAW3wB4tZLFLb7ZLGgQ2RYG
PEnMECwSH6lJfhe7abtJhhGEm5qHRg6YsHTvwfPBtCdS2WmynHGtDX19ixs55HyY1I7QOi4wMA+7
wTLvI4sah4EwNBFk/ptU6KxYJox15ZAG6ThWvhXhdgbYVz9qK8vuzHZIv34e2BY6QXw+XOK6Jxw6
D0MIjV39XJuwZvCzxgWLpg2spkPojj+K3DIgym0BKljZEEygcMf2ABOtx7TY5pX9uxTAgMl+sF51
YUWnicRZ8PnvWzhcc5hxX3Qp/NPb+iQjd8t6C+DVfqci88nk4w+wiz5/ylJYmnf5sG1rSOgMY2i4
LQxmR1JDFoKcAWR4tYBwhemL1/nC7opN0km+ye17Lneq0dH28x+wcIXN234mpXUf9a4KZWsC8+Mk
34e23Ldp91it2aEtHKh5yw9JP4GxTKPCcXAekhbwD3hsqa1Tt83KWi0kWvM+3tDbJu9UPiDR3jGj
HzfwBz0muQFKFlQnURN+Mev++PkHW3qb67//NRVgGDIguUhlmNlA2WVCOttkND7Sgq0p4S4E3LmA
R4UjL6XskbKT4i6T6dcIvtfCTt+kYd+N7ejCMycK/zVLnbfocEH1ZZ4hbRucePKrIYfndvTgFc3P
UdKNovkhGdq15tjifp9HPxezvILXYziapQrsqiMPJuP3Hby/5M7i4ovmvAoah8FDqUwyI4ChKahJ
lrsS3ReO9bw75xGQv922VmHblu9XQ76U3sGZO0b25n0Y3s/PN8lSkJ936SZlI8xzMoaxk+b5Qddp
UDXA9HgjNGJxo+mu8kcX8/ucNNnRGXWhj4y5K3vUun7NG1F+zkdqDVFHwprkCZVn3D3Bp5hHuzhH
9WvfWdEDSs8GUj/UAzqNxkES28Ek9BVJUvMsgMNHIKdmiyDXIOgmEm2bIV/JJha+//+oiNi1C56Z
TU6KZrt2bO/jKD50SbqvouoCdN5KurdwhuYyIaJKvE4NFjlBJyxJyKbvslftyVNfeN8Ap30uOnZQ
EV95qaVdPZcNAR1NDTm0ZlHpQcWZlvZLk0ynLnqXyeQ7BobK7QB6eLzThH8MVfNzMMu1Unshgs8F
QiSdgMqKsjKkxGTfIvqIvffAewnwX32Eg8JTBtsmmpa+W2CGaNs99LtBjgycAQrfBkpAbFMfmrlr
IIiFADk3bnTdKc2qHFJcXmvjNlcTKutCbOthzV1k6YXpfyMwtyrhRaORhUPdnWxoqQEDuL8SWiCR
9fnxXdo9sxRwNCw0K0wvC1WfXbwWaJ6uCdCsac0o6If0rSshf/NPomo2nwuHTE2lrIyL6STsGmW6
/Vw57QGWaM9e8mwUT//2RjP0QeMKYMEdowxhoeTrtHuAQONJSGg0QVD0EiXFpSycN4BjP3/c0imf
db6GgiaADSnzpCQsZnj+FbFkYPIALIDsmpVVWmrIzqVEIJspIggDTqeJirduzI6jkF4AankbxM2h
hQz/aCRbVlYBLAkaKDMkx5LlT7VeVX5aiLNzNRFmRfVoNCY6PEDbJ21GgyorDkXHQSG0AjMTH6rU
ASFq8LOpOhqjfovMei2Xv274G1GeXr/+X6kI/DMHh9vNgKgDRUYWvekKrHdZhJ7NAi4B3eyhM+rw
9jUeugMgGeCEeufOxT+qtcO4cNrneiKGNHTEHNRpU+r6fYIGMs2FHylY+v3TVppLiijkpiIfmj7k
1Iyu3LUj0pJXUZECgiKJ2OfdtHJGFjbtXFNE9FUhiOoHyAVztRNVLfwOAHjf7gD9NCsJOS/PW0lD
lj7bLML005QMKo67cEBOB2Ta7zrXB2GuAsMX2r5zJ0fB+tyAWUQfYrLXBNLYZRAICySvwcsuwGtI
DB1wx/lSGz+oVQbpkK0BRxdy8bm747WD40QyUyGDT/aUtwLtJHMvAL53IvNnT70v/9pdmSuI0DKF
aQqxZZimYx/EpC2DplxZoKVxxVwwZOQxkbnTmSfH/kgE/e3Z00aq6oxux8V1etxs0gmNBLaI41rJ
uXDtzBVEHEcYKq+mFj47kgVlCTi/wdhdDl+KCOHjVNSluUvA/AysXmb5SvG0ACnkc1ERozLKfnLj
ASXodOg9eO5CGydHVghOkFUal8GC/jPDQGsLT/A3yIFngSNGyEKXP7iIi30NRPiXCJv53068fb33
/w5rDG4qQpAuBKHABbXVeY8I1PWTYZMDaxOsbp+F8z43hGyVsppxwiVl8Ttmfwen+OtVtyuaWPnH
tOmf4tdcjiR3UjCzPT6EsqRQBPc66gvFcp8Z7BvaXpAGUNVKKrhw9ObKJLb2FByEdBV2HDB5CaOJ
rWLV3RAhF5xsDJ1gPW6De/n5iy1dv3Olkah0CMsh5hK65hFk3l2N4aQvxF2MS4DnbNeivR93Yo9O
iudDZD+sFWRqXNNa+QELMXQuQcL7qoRHOMyirEweWlsdm7a61zxZmagspJl/aNp/bcNm8mCA5ZRj
CDFaIG1ZBl65dN0taYEVLztX/dt2n0uLmOgzQUG70bA0r59Hdy8neMCk8eB3ovnRpy+fr9bCx5pL
jMD5ILOqBN114QwZYLRWe7DRBryM3UBXAsnCB5vLUEjKZTEklR0Sktz1gzrVo7WpoubirS3Jwgaf
C1Fk3ihayNL2J8uGgh/RgKSMZOeowoD8rruv8uRIxpXO3NLbXD/kX8ufu5lsmN31p84B0YJgVg1M
JtoiLmhWK2X6Qrz/o7fx1yOMuHNzFbfNSXhhMgw/S1cgRdNOAeGr+H0coBXPDTMw4h+f74Gl582S
jhTywRbL+/p09Wnx9fgyQCshrckjRI3fDFjaJT3/UuZRvrKz/7QbbiSof9oTf71g2VGVAWJSn0zZ
+JX+lphnW30x4uo8AWJ2bUnU3zVjl6rbVXraNClk8bonAJjA0WN+5bx2cX1oxjh06vfPP8FCyjzX
c3C9Lskj2xHACfP7RMdnsFy+ff6nl3o+c/0GGkMfQzmQYSziLnANBy10aD0h7ELKMIb9K4+tE3yt
kAwx+chbAgutNRbcwmadqy64JodgIK+qU2VTUEP0fT6qu7GH7n1miLUuK/tzkdxYz7lOggsmsq0z
Vp3iuhEvlpHtK9q/JdKGQ1hNSGCaRnXuY8qPNZ9OY9UGuiunMzitYtop6cRvhhzyY8ayNuAR7MVE
2lbQiEjSQHrdTzaiE2GVXQ+7R94CB2A+Ri0sJZKmeI30VU+4BSvI6UkJzXGLndAFh06c+gHZgXsd
Q6YSaGL3AWlvfl+QIt5kbBrvKGSLTjx1Y0ydjWPR0+e09e4zqh4Rot5HGEBuxymHHxZz/AnMyQAC
X8bw4pZlvpMOiaHWjqw/bz3g8dv6MdfQ4SviHjKRBoDfZi92zLH9WqQ6HJE0Yq7I+u61APjGLtqh
AoWgMn4OVsp9/Bd1Gjr7BMNpC+TLwd7XCS3PJkzrrhn4fYYAfe81UXQfA6lH4k59uYp61FQ6G43x
5ZZ1MjTd9gO+c5DA6ot7o1TdboDOzQtvq/Hb6NFt5ZBQlPm+IVHND6aR9vHOzNixcFOW7WPMdaOg
GgFZpwaECk27tAtMeVh5UBqZCYTf0rg/e30VmnVx7IlZ4k6Koj0zOnPnsEbdEQ7Fh1rDlVOVjy21
HhSzH5TLht0UQ4trP/ERyk3SA8AnMuTWzoY+cDKveM8An9oAgrk3GRkfctU8Wo5xV3twbhBV9jpB
uQ3eQkapQe42DkViv9SGHoKxpGdWpGyD2JvrzeQaDxQa10GrmRW47agPkmVQJM4T90yxX7aZqc+G
DUmYIWYBnGijwMXq52gLfFiOXYoAmIxxHyG/PcB8Zs/Hku9IgYlTCbVicOETWJ5MZW8eOaghDmBT
WZoHFs0A20kJrpvBsBw4G6cQO8M1Grp2x+H3EtHm5EIHypd2x0CS1PIMk8c7MIQfLDDJt66HwcHe
BSBI+6IbWCCUPvTSOQ9x+TpIvTdzty+3lRKBA0hb8dTFsj9rRi5ZHEE43GEwhOMe2rMmlRDEoFHI
ykgGsiGvpjXB1CPrGXZb5gkgCAWAApPr7jmLA8cF0JbG+4ZN6FpBew7ONfiqdf/by129ERyqNrzl
/bEH/HADISmAoZ0/V9HkkKAnvyY6PUrpFi04iLxDLdm18Z1rjiCkMb33UD+KFANny4OrrqnHiy6N
yI+JbqYwy1FMl76Syj7FI+TLaN/H+aZ1yXM8daBWDFUPc0qdi/fBbCQ+Ah2Cojc9/WzDtpjhIrRe
o6r/wml1zG2HnNO8jj+6piMwfvYeGiOrD9OQnVuebDLPPDrIagIQenZdNlj3yK3NbcPgQ0nzDEug
9d5N4+bYEPRAxgEbOyCawo8uHh/zKDF28BE5ydwO42z4zmPl3gEzdrVWb3G89VRPH9MV1LdJ05Tt
MxOwlmogka+a5CSI7fy2RacxC49peV8CWOoEDuPptGtUap+ZxbMYw0xkLKpILgx8Uxewdxs6EpMC
994ooLRWalyWOvuaJBwCknZfBCxzql9mVKJTq/LmLU1JfjC7st2CCpWeoZTzVqQOtFWgLiXuqcHZ
zkLhzQTDAfEUkpXJCbyKjr40zNF3IZMRQPjtkLf8G/wMzDfPYPXJk+jZ+mXuNBtDc5wCJ82AK84V
uWd5m27HAUBtUtVXZQTeGsbWhRPqa1LUFfhnLd+4UAfHT4hbrEUyxludkhKEquI+qrzo4vLh/moN
VJdWA5cYuE0pK4Y1cTqIc42YYE6d9cV06kMJ9TdsMOM+brJ2F/HkJYEOUuAC8RxUsMyTPmt45FuN
gTMdNdPPugSQLu/s/FlNEprO0J/9MA1veM4IdT7asjcupEIeHwy99LyvhVf1PwzagSNU22XzErX9
L1f0RoicHro5GksZM7CpY8OYIE4NrkEj+fSUl820A/sMeGqjFIOfu636oWib76hyzI1riBBqRnIb
aVp8NbXU8NtSGLaQGvaAE2C2ideW0FJoH8CQ/2MH5wAIKOPEJ+2IlaGV44FU7H0duj4+ENmk7wXa
GtVJGVTpQPaeBCpeeRwGVvJL2xnl2c7pdFJiiPkp71y4WgPH8g0lcgmXbzk9iIiyF88epd9CEMCP
WCM2lYJGS9mN8Z3okx53tauDrq7bg6dqdz/lVXxWMCNQzGxPDZ+SrQmiyUPOidjwvOiOYEufuwRG
uTbreh5oET84A4cEyET7YdhYmZ3sHD7+hh2PAxQDREmarxzFNJiALRj5NQ8a4bUvKinMd4IlxTRf
/AZ8VwQVBXHyVXM69RsXRZy9cTOLf4DhQLjfEOLeNWI61IapD5Q51X500mHfZNNkbwyaf8NcyxHo
D8A6zi7s34kl3aeqBZBQFulPm3QAGYrErD56XRLUoF78oVoptk1iOxt4QNjmQVcJbDaQ2BTw3Owl
ukgpJfCvMtW90UP3q48ERZyUrn0cc+sF5bt5jD1P/dYjT155U+t7IxN0L0sGUauCjubWsxiWS8ik
2JXUvc+kmh4oAcYWvdkTAhpGrVRApnRPYuRtO1onhQjcsoELGytRAVStJ84YALe4wSrYFsDREf1s
Aa2dME5GFe0nkfWPEBd1XqpMgZnLVfnKvanfSmbHbznSfOQLPWQjd5g56oOVirE65WaV+wDjJwwG
NB0Lsj4pEY2yovKH2hhPBtxG0cFNjI2IYFcZNcbOdrS9Ac/kMsQpg40w3KzzoXilXTTszCp6hJk4
apSkaCEzhjsVaZ4en+0eTwCZEkVa2rxGyMuCqmjKBx1nWEPBjZWOx5/M81ZGOqvSal21RVm74sGA
djFMyNBHtb47nfcC262PwmoBrKXIDdj4EKX9fQoVeFMYB1tbu1r2sMGrtoW3Zrd1WxkW6guzwVRW
tJy3gDvcoRD1szbbThVczmDDIIHaQ2Stv2dq9Bly4TT9MdrDoezSnUze6yo/iHEIMlyAYxrGa5pj
Cz1Mbz5sjSzga1rL5udM5pjCRdHBMNhWIjZgPHns4j93SvZUiB+rQoG3CyxvPnh1IbfpYEHsMwSD
kI6U8HSUmbP5vMS6XeZAVuy/NXmaWpVsdX/NB7MNZnKvoq7OuTaRGfxTSe7Nh6mEpXUNpKw+gyMF
31aZvFGG7K6axo0DpnUexb976AQ0BvRVPn+nhdmxN5+XtgAipLHbTGcldPyaKX4UrRMd02z6VQwN
FADHFJeCYhoYqCjf9RSXdE8Mv86Q9K38htuNFY/OOgNdzXF3wNfzPFUvoGWp6g4pjK+cYnu1MBjq
fAsG4MBgg54gD1DVyxSRHawywD2L70Aq8aErbHpPK7/m9vDi/zg7j2W5dWyJfhEiSNAAnJLlzbE6
ThOELAga0BMEv/5laaTmU52KuKPue7ulqiJh985cGS2bFxI1A2sFiU6knI6K1atRPBYAOPv+W+52
WJHOLuZIULKYkVtF52tDazF36YBSLENb5mSVL7YSEat1CU+J26OfP+LofuttXzqg/3/BipYRFUEx
zelQ0/nUlSicwklSTzgAG8d+w5n0Cygg29CHmnEY7/pbItR/17mjZYOZeDUlfpg6JyuqR13npyGU
zwLXkL6ye10N689f27+rS8Be/O/kbIoqm9AOmE4tYFEzTabHOW/urEse+m5OSDADhtf/18e4aDBn
dGjaBqF4J4qWpyjoYQKjBKQjwEn650y6ZwRrY08rAciD5re+QQO94sCJ/l/HuZxCHAOQ+t7D247G
4zTqNTVnrAiX+WJYvo7Ss+s9c/3ged8JaI5kSiEtOtQ4m6O30M5Rcukx0MY5YMqUQAyAmpB5O1k2
K4OjLSQTK2TVdziCf/5W/pSr/zHgli1qSO714Bt85Uh+D/SL21exW5Fd7X4UkDwD2zDlGgmZT7BK
uWKjpntj9sSzT9p5naI31gKFye61/JLKHCAyP4aWKEIXca7fxnJIpihd44dYPmH3cm4Ukv8NEfWi
ZWN7SKc2tyBXn/KsSPBwy+yOw32ecgh/d5V5wzdnqRv3c7FpBhE7oBJyrARumyc+Dy8mGtVMd0rj
kg0ZGf4xsmRdVNON7/dvghq+32UR+auuWcvJuGR2o5MpnlvonnG+jhHQluSV2IJ7ERTbLN9ojfTn
Cx8AVAfcXGx0oy9xjRm07Ijz3J01Tr/RqWp6VCCATXITN/8GQsAFINGWu3b4iUVc+jaxwVPPz0Wa
r2oLDDIavdMGLzcJ4LLqJyAdb4yyK+ewaNk7D+a+cnOnFycunXd01dL9BIdJxoLtBbIDWsNvWJNV
0sjO3+RQO8MHdACa7sH+qX01vj4XPpjuvYxu6az/tAv/NfAX6xFxG+kJ7UcnMX4dZrlytQZwVK00
bAxd+sboCGDEG2qRyQW4moc/qgHFEPD/MLra4P0SQIMXaZFzPX7FEHLz98uAxy4HEQsi47Anwa2O
9zyPfHuJF7gMSj3Hnp0ANL+/vTNdWVeXXe6iRHGC1Y44jXREpechMM8GY81R+gE1ufWApSKNbozs
P52Ufzy0Zdd7DHA51kEnThPY8GXz1Np3MSKUD+MYVjpUW0lyWeXmsVhPyAQqC5bgIWHMlyhBtPbs
pF+xPY8SlR86Hjp+HoZ01YdvODuBgZOVP26sat6/t9FlqxxEZr9NAUE9YWG9HKqlfxdkDq7BPy/s
8bqrY5fdZcbcN9G0thmo2FAXdoiBqsHNgrUMvCQscJdzjpuu8bYvAUeYQJKxfQgcFF6xtU8O1pMC
vkAMAB+l9GZgJ8yfz3/BlXPysumus1oFg+hwBphiM2v1sy2Ec+Pp/LvXFy0b6CyNUgzVqIWyvnor
qXpsBVoqNxGW17764s7lIYu3pGBgHQcFumAng32T01uapmsvdnEOS/sL76cJqqMUbp/kpI1pfqaX
cp3voGzjqfs0ZGt/2qdVukfmD1sH5EdQ3Eq5u3IQXrbQpcXF1a/b8ljn5mUG7tL3BtQEyB41X3et
uGUgsd4YAlcaRtGygV7IyXdI6ToHHDQvxmVXNkdW3lWIhgzFJnC9HRTQaEro3c00tmtXwmXTvIhk
bqWD8r7nkw32cpfsR79p1hS9AGc8NF3/vW9MtB4yhEV+PtSvnD+XjfQu78IMWdTuIapdFGyaU1a5
W51Xx0rrxAWP//OPuXaRWjbStZ1H2IjpeMwLxbZ+xZLaLXcTDgTNnG2HKgQpO/tIs6+51+fQ0Cty
bHJ2q1987W0uO+xh64W150JOUgOeOsNCN5XBVpkhbiAV8Ir+1FxINDtZk9tJuVeG67LlbpUKJcOF
8BjkQZ6YInXg61HZselA6a8tqR4mf0BT1czZDU/rlXvSsgWPSmA5GDzoo4d4KPMtk90uK/rXUDTf
Pn+N137SYnUpdSqKSrbjMXLU76Zujz76TRNT90D3HcNmQOjujbXm2ictlppZssxzK5UfbfHqN6sS
EJCZ+m/oZJ25HV6tutU4/TO5/rGr/jnn/nVeVFVotO6JcwAA74lEx0j1+zxDIizySZjJAeXw154Q
Z8bFWhff6zLb2hSNva5/MFX9uzMpTQJZDCu/d9pVJB4VzrL1jCKsX6yRVgf/E27jRUJUlWLFCgmc
eBPq8QXdeH33UOn05fOXc2VnWTb0hetNhbaXqVwyqBRqc5EUvt08Rl7ZWZaeKw9ljVqwyDmkg32O
fPLChvzGy742bhcXRlg/dTUz4RxwbohHpz+AmXkJF84ifWOZ+zcd30M99n9vBXnUgfkr8HDmUiRB
iH0dN1L/SWXeyfveO7tSrlA6X8/O1qfoR75niDrpay+OOEIyXL0KARQLQeOmwQ+9HhlglC9M+gkP
dqIsV8Gt8sqV5XgpUyBD3dICrdojYeH3LGi3wq2+eFkqk8ABEcI4t1AtV+bXUpRQFEYPPYfeLLV3
PpOoAKNTBj24FNNatXR3c9hcebd/LiV/TS89iqrD6t8cx3DYdE2066ZHx+bHgdP/tur9kU7+9QkZ
NhCOcMHxyI27DkGFGVEdbNBP8Zv/xKrG6FmsRiZAGVBHcMkFAXm0EfuGSF+wI29o5a7t+39EfH/9
gpxOU69tB1NZB69pLhJFnxEoUSR6bt/r2V9jh35I8etumiiujTP6v9Mhg9g9CA13Dk4AGuQs0PQV
66brdo4T3NkW6RWfr0nXbuN/NuS/fpoyECIEre8c+gBtjnfdQklnEKyxGdUbR8S2Y+aYdniWu8p9
C7Fmzf8p8g/vbLGoAHIUlTwPcIDr5Uak5Rc/d88O7d7zW97JKw9xmYRQtf6I4wR+mwPAAOk+EH/+
ThV5Y0W0v4lHvTJ/lnkHk8y7KOhwIMuy+iuc3i9eFjykEb+vh1tejStrgXP5fX+9I8hD6Vi4sH3h
1gVEzZDa2Awn6v1oC7UZb1U6r43yJdq+FaLKGoEXggSH+1wTeD5kMoRr3W2s2UizMc2bi9vg5yPv
WiXGWZxVsLoNWlMM8Wo+M3eVNzCg2lXa7JGiDA2bJxPAVy1X287rk6mu7oAIjKP8tQ4+2oklvvzu
Bc5aTEXCODtWt4SYVyoGS+x9pmgoiCzdQyufGLvvx2HreMVqqMxdkE9foRk40Ty7pfK7NkQvN7m/
Xq3qR6QkSYBTvVLvLyYpDYnMu9bTPZ+ePn/QV9/rYi3JGaEFMDXpsXDTpMsRA9RUK9FpmOSZv3I8
vs+t97uJgJf32ulGoe3atFgUkHTVurmxMz+4pn2t5+Ctc+dVaRygsJ3/JDKNnMUCwtE2bWdPhAcQ
AfwN870UZWESrswMoXtVe+Pm8wf475/Cl0izXhpEtzIcTUr9avp2DyBP4kn7hknx3z7gMu//GgQC
0YBZ02EQhOXP6AIGGUsoJuQaUpTPP+Dfo4wv4WUM2L5B1111pFgNH6UoP0QFFDmSNB6gmflqbqGi
/30E5Ut4mQAMqixmpo5Ad3wXpH2Z3VtQpH8fnvmSVVaPiL4mUA4dMZofGHFQmdbirQlvXJyu/fWL
A0SZqcoHbRH944uWJ5vtvr7cQpE4feMVXHs0i4ku+5JAZdmTg2fVG5XV0S+G3edv99/bA1+ywSok
5UKJYMihtvxrDgUdao/dj6FAbHoKSZ2enJ2D6vXnH3ZtKC3mNfKz/FxWGT3grrGXGTP7wUJQx3eg
akb3tO9vfM61SbeY3B1BrmXKxxQer+5OOgYYxOYRJPL7rKtvtS2vvJMl3gsqh8Bnfi2PmqbTaqg1
MKNyvrE6XUF08CXFi0f9UNEepoEecre+M8VbABlXn8O1zb9bs3dlOyUlgjfTEcUkCNm9MKjBY7TV
A9RtXlJLghuiKOCIhsyphjnz8zd4xXrCl/Qu0MBpPQMje8zG8Nk09sNn4jlX4wYUyI2Z/EeTljB8
5ul6oOa5dMw2VX1y88JxZaotwV5VHrhwPZL82Ezts+L8bg7kyh9vMTmuDNAlygsFd7QB3bY4ChJ8
9YfKbnuEiiVTAbUsT9eOeP/8MV77GYsVw+k4rypkpxxKZYBRqXown4I2Y1DtZKN3411dmQVLfHtB
RFmUEwhLSLkNYwfKMxvqLkZ/NrlJubv2QxbHAw69ic+RQXqcjf1aZOVZ2X7vpN8/f0z/Pk7xJYIr
JxShdSUQenKSq7FojjStNz5rkksC8CDCdYSsiNsV2mtvf7FspGXrah85sceUtj+HrAAcsMUkXFnj
v0a182ovTCI4EvO1L3m9653ZB9QQQZvGZmXSy7rcaNafajY5iUKnMBZyErf0C1eexRLaU9KJ6bqo
i+MlQGjtKr6Dhht9BrvFKhQmfgmNSM4JYsqIiVafP/8rD2QJBvNERhoYlpxDxvK4LoazA343rikx
cuEeGmNu7J9XBuoSEEYteoUtdH+HtNTr3nlJow+N1EnlFTc2uSsVYr6kgc0+C82QY+PJqfxSpOy5
9GEqthYSUr/0YjA5N4LqHzSzvxjkdyzlN57gtZ92+fd/nc4iNMpmS+D7EqFcdTOEgUH6SDSY9c4t
lPaVHXxJCbOQtQe+wQGQD3NssjMuAjZDYLADwcB3ox8/Hwp/2mP/v5LKl1gwuDSyaTKFPhZqKFfh
CC9sV7RvXuXbjSyg9PSFbRBqrb7LpoKct/DRWkF89U5SiBGhDT+1VN+rvi5WEJ1eUjNt+M0Qg3hD
Zr8NSExNiBc2Gwp2iFhlYwtTieJtko9p+G1qe3Rm3DbV6HjqPoEoHI1GAE1ezEXkTjxav3SO6VbU
CVCmregRQsN2NXfBrRvnlR4H/3+4qNEjTDUYpJAXV8Mpzb+V3ht8GF6wF+lp5k5sM7by/XNxC+Vw
ZcYvAVEDb8zkjbi5o4OK5tTYP8Pzn6TiDbfIVP3wc7b9/N1euU3zJScK25vTupLpo0Iq7SXuvG6/
RFDIsgJa4YZ9cwt7yMwhFyNSyGmsQkRe1t4LNN+JbbDCVVZ9k8BhDyAiBCLaeFBl5O2tdMYre8yS
MaWzSSg+gjqCUpIr3t0uvsl4vOKT40tYvOmAEQadGQUY0X4RSBRIkGYe7vq8e3cAbUHG5WGe6BD3
2BvQ3IaaqurRjhb8XlL6O8PaUfnkPsuwmkwkXzkIBMeqT1aZDW8on678+mWWgpcOpI+wxx7Qs0Yc
0mUhJqyN0/LGDf+P/u1fE3uxhWezb3vEDVVHRQDSATm0OEtPfkfI7A/4BQe2y4D4gqSbMA5r/MjQ
h22b1zEidB0oIGZkys7lZCHAKhv23go021yokV1X3zs8eG1znSfAXzfn1nYJAs6Kp1oHT4Rjfhaj
fAl62Htpwd0sDloWfDEpOXuF6xyRf1SucgjBUzk6qzzzwq10EZURqeoZtrbsTqbhg0MaENNbJF+3
XmtXyODE6uCORbvWnu++enIAUDME7i+gQXtuaZStS9VNe1ag6Jam4wFJuT9uzKIrN4IlPYyIOpRa
otHRRoew+WnBbCThPUQamL/VRctuvlT6NHJw/hGEJI9oNMW1e8jrJi4DBAII/OP0SrsR/2EPjVu8
ImzrQId0//kXvPb9vP/di9KUGs9pFT1Eg/jIxuiD59Pb53/1taVqMYZaqOqEOw0at4IMR0Cn2Hst
X/d5YbbURXMFPIG3jFVPVXQrAPLatFhcJUGACyKRRuoYZuwuhAMy7NnPm52aa49q8bcThwC/IMLg
4Bvx3pDq2UX94/NHdeVEsOSTWfi4XBZafjDCvfem8SHz2deoy9u4yd3/1HIDzOx/3/Tc13yeUPI4
1LoEpHHW+Sqo2g8bCHdXtvQWNePKT1kqzrVnwopg0B8RflDExAHVuKKCx/kwP9zE3Fz7kMvZ9K8T
VJlav8mQY3Fo/WkE5CfAcU2F99nM5qQtuvXnb+XKC1+qz20FleOQuhwO0S6FxrQ3ACtEt7IrrxzR
lkLzrrUpdeXED07BN6hltveCeF+RtD0mhdKb1FgndlPn4fPfcmUyBpff+NcT0zyaGGsmBEZ4466u
oB3TJWQ6ZYMw4YC2HHnm95SHzc5Vo75RobpWF1iqqz2N4Giss4C2FNuoHqHIRVayabrEd/ZOz7q4
rU18iQHKRYSk2yy5/PebgUPXHvBi/eG9WzTcsexA/RYJAXwrKs+skdWJeAWkvzab6r/ZFPj/01rX
Lsmn1AkPGdSHMBLBPA8mtP3Cmuw3PKu4ymdBgmTfEjWQW8DWK4JKHiwupt48N56TFuxQBYEMXmdY
zje+y9izKSInRhfjXhNkGRd9VcKpKve9TveWltCo5lW/HWfDV74GpyPpXPvMCwPwonR3bda6u2xK
CzhmkKtZ07x7DJvMALnb+jHI18LGfoAQaFEUoHtmnXliVDiQU3MGW6uA+7WM8i0yqqNkIJXaI2cA
oZiTGl+DyFt9PpivrPNL3bdLUJq/LPaHwdXtHgN5PfNmSmR4Uz1w7RMuY+qv6dLTQE2gGAUHdzbT
hnfoVjLNyJoV6a08gmsfsVjDkFPm+mOTB4fAK+u72qm8c15fEr112964n/1Rlf/jGLdURjvunPeZ
0eFhltXsbrzGUndV+RyG/7rVuOgWAEJVUOTH1guqZ4l6gb/qp4CCIOBWw5zQrm3DuIRXdgXwZ/aI
kycSC4JJfslzSKjBKgI5s4l4H+O0+GSc4dmpdHhCegUShJCKFDMFTm87dM6KEkMfVAaiZdimwy7r
kVuaFZ35UiCceI9od5x8HKnDI5vKlznz5bpKqxwxItLCN8a90d0iHd1uG4/ol8KrCFKcA7JTqQxj
zhp/FzAPe02hujdJ4Q7/fKhd3sa/nuDl7f01EKCWG8YKYVcHE/FoNajU241Io08mAD0PU19/1ai2
3DgsXkE/8aVse0AAg1SD6x/EDCKqyspX5vTTQVdjeKdUJGOq7KPrhU8+zk3rDjiLjam5PXSpx2Kf
iifLGhE32rm1R13p9PGlE6lyICLXyMA7KK+Mnuope21S0yQa/VEk0k4yAX1nhC1ngrDOQfpQEYc+
rW88+6vPY7GCe+0I8nGYh4eQKg7K1piuWjJiUNHiK+JeEK8ZOGodzFhh0yqCU5OKXRF17Q6i0Agj
O0I5/twpm+0+HwzX7vtLmlrYycaA7+keRNGsHQV+gl9k6wqh5qumUjOwER16x3AXuAbRLVVE1pXX
Nt+EujGhr4ia+FJ9ntoua3RUo0NJgPjYyyZ/miroYtMW5vJ+Dv24IuJZl86b6mR4Rj6TWQk9PrQO
PYMsB5s/ioGdmvcIXA1/YNi8yQF/KKfpL98iEAWc43NT8B3K6WEiTHtoB/9onAz3l3S8cXm9Vnhb
qtp1n2u4kcV8CJFpR8mIekI5PHamQr+6fhWvjqczIDz0sPVh7g+CavP567syl5cqdRiobTr3Ja5P
9atsJp2YnMPpD2dIXEZg9puxkzc+ygv+IIz/sXIsJeUzVO+FogpqBIARIRxL0QNUbWJqEF6hMsuc
aniazRh2PxVqDTBuZ0j5AdeeZoY4Zaw4DQRC8HKs1nUM76jOwgcJiOtYJG3nYi4kPUKOUf6YMf7c
PEEJv/BfYSJDDAbcJJAV/5ZDE8kJJyxUAe+yMA/kD6SQ5ag6TnJsPBQvYFvWd1SZYg08Ad1K6wdk
3TmVc4dbyKB2JZCWfJ1CbPPei6bdoiYLsYKFJFpqiyscbu0OysxpsDJw2h6gB8Dsj3qAAHcN4cGp
yLzh0VWOgCxgVqiKDyJPNypyf0tF5p9ihG6xAD0PvvKofxNsEneVLMKPMpqG+ybVziZl4bwxsyiz
37azYOcWU1iIe+BE+/eSc4dsUwQvwOExdK1y4w5baon4MZURMEbc5j5SebvqSieLy5lEibT5yFft
EJRr1nvNSbkq/amqpoblpHiu89k/RfgNOKkhNy0pOlesQpJniH4fSlCCYDAH9gYhLTVe54OD3LDx
LgJdBlyhQAf3RSDFPRFM7YqhdEk8KJdCbFWIbjfnE62fQfcLK9RpALfOWrTEmAzpyivpiy8RGS58
+jtEsMKhzhQCUiIuqxgrjKMSMqOQBOd4sCprnJFbvx82gNJ3+ZorItQOlG4YPsaufq27gmKtLFJY
l9sUw3pn0pk69xEkqGKbjqYxu6wVk/fSVEibWZNK488PNpimBM5K1GVGFpagQYTuHi+gwrfUGdx7
+9pIDpurcRnpY8UCkr0KyQ09si6HxmDtIpE86xOike15cjn+KGq11ZjMrXQeVCkd9EVCTTdCViDS
jYPxB7JCF7PC0RQS8fReT0O7URjvp8K2ZjN4dYdERVYz4N0UijUdBYRDFyWwPyznhbMJuoY5G43W
Zgig5gQy8KouZ1xyY5SPqhrMDzLwc9CIJn0dcjfS31ucfcYfAluXk+hU502OL9IUZIuCASAzidIm
9w+hr4diQ22H4HnEXkjvG4Apan4gQkM8pMCFrN/paHMDflaFNL8mpqjFjXDfjqM+UeoU3mmyda1+
qFm66oR0J/xfSzyS4BG2TJiFLd5FsEkV2AIbr2sjvjNatDzRjoCIKa6dogqSsbMRPwuQSyR4K9ID
gmMOPH3PASPgq7msiITJcfJ78QjQFfM2UM+HZpM2ta9+AZXXwYeX+uMo72sP43DLh3EMD1VVZwDo
gZCEJnEtocE/9wjvHR9yPsh11hJhcISQzcjiLjImfCs8z6s/Ghvk9SMaI4FaK/Aihnt/cGtvNwOj
OP1GkhcZH3PHqOaE3jKRe6BXMGLdNAPltw/Tuv/lRW3mnbmT5f0H+E0TGvxeoMiLLP26N3EFbA9f
T3XmQWPLTC1e8af08FCDkwPuhPEI13eKOd2wzXobDmu/7GDRLZg/DVB7YVgf2VAStm5oaOu3EJWn
ANeQIsUwHkon2tb5EDXn2ZM9cluzrGzenZnT8mz9ukMG2Ng2ziDjJuy9cM+A/Nc/WwFojU6AhqIX
ukxQ7YoJpvBjDe2yuwvTCIdr2AmmYt5PUTmi8J1js1Kr3pn8y+I6IAT0Tc9h1W8g3au9E8ViZIN1
pSqRHeC7K8Tb6Idh/lKGOgpprLURPk55xdyIO4CqwnI/4Tdljy2MONVaROCw7REHEBQfWtiOHVJE
t25Um6KeWBj8/1d6niuxDiElbR4FBc4f9zg3p7i9uKM1kC3r0Sl2TpSpSW/miHf6ZAu8mDsS+qrv
EV0/lOEW+xCMGG6kIIwHEcjoXwy58+GOVjV1YgUCsIy7NmzbVd3lhftzbkcybEs36qcsbls22jhM
A7KSMM6SEvXdqhm+VRQt0AddaCBLARuBy57gkuE08tC5IcpdXYE9cY5nt8L+FAWgcXwHrd+QJ9a4
YAxqJBJNWx8WN35yUQHmP7KKuu5Lj0wSvclCrxfvHgJR6LlkftPjiIxB+nvE8YLtUzShGwc1cur6
332H9qAtzj6BO0OP0yVoDv/zLzaOI6RS3ki9FnZEBcBWpaCwP+e9E04n03i4ogCgLnn+begHEYG5
VHTpBywd7gidPzOdeOFWCRCZhKEh4hPsJE/Kq0oCCrZ1g3RVUt87Fj0xZJu3QxMcJc2p9xC5dVmH
sWtGN+tWQtHIaITUo2z8A/Z0nObxQWUO1ygmR2eBsIPgwQDNRlsH6R2hG+QnRWFDVcksZTj+nCHX
yb9lOsj6b/2sCIsDZjP7witoML541WjyX0MB/EYFFTAJh2ATKg8Fi3Xf1y7CYQE/aR9pRpwu3SEP
NuUmgfCkb3ZD2kye3PWVtMWMlo+JwncVeL5Y27mKSgWofVgHUxzOpQrCFUvVJcympzUZT5Q3SsQ6
Ej7DZitEh65I2PZtACNXZIFzWKWeDip/y4axHz465RgEzpm5UeAQWh9F6q9AajUwcYfD2Azr0grH
H2JutRxDKPVdAmNP7yqwxApedTncvmEo3ZUKI070AdKfwXukI4CbJvGmKGy+ZThi1nXs5SDeQdl0
SRpCAIVbIA+v4PBVHoJphGhrxcdeM6BiIHmDxVSTvEY4XwlV7h70M5vvGNHu+Dtw6pBtgZYj9TbF
dZ6vcDFpoXxmZYbz0qS6NFBgtDAhC8Q1jaFeh9k4220Rmpx+EJHqbj0N3P+NMqZ2f7Fy9HJgitwc
D9CnSdHDYkrJFDio4LiZv0WcseTHSFJn2nUk4ECvBchLBPYs1VCbGVPmG4H7kvOivVzO6zAi4sKc
o1NOTrYjo/uDl9TZ+b7rZ4CyYPteS438PWCqEBMgzwpWZnquJov8wESACoUOb2PEA4iymj+75Tg2
37rJs3sytHotzRAmRT1c5PiIZAGIrC7br1AJQvlqcInk/haJji3qtameIrbmHs8iIKRkEeltR+Az
YbHK1BBHEwwDKLJFEEvgUGV8vbV5T+mTO4eTBAKHOc10KMNKZY/E7QL36AeU4rSGqevaKmGejtLv
knhNu+OKHVwOWBkwRE6JFTaqPkwdIYqv6cB7XGXMUr4P3A4VUB11GrZ1gsKS+p5bAV/EPKYkPeBg
Dep032LnAhQwL+mTqGcn3489xwAMwSBCfRslvr7cInm+wTfh4EENCAvKp/xxBiru4Hel+jlphc0w
E/NOVoH5zViXDl1sRj3WD14o9HBidWqzew+aEiAUp6mNnq1na7urh6lUMMoUaeAdWeFZuwF8pKt+
RWA8Bhu0Jx3+4Q9sMM/BABH8s5BlK35k+K49zNQM/KivomcEALmpnNPwfi6jrKpQLSl6B7/MCXWc
AhF1VF6HSFjMy26cLt17B1yKyoFdZM8hjd1kU4XsAshJYUug+cg6rBVTnt2LcJAEB8oCLJaQ1ImK
SjTn1yNHQ+9LAKHd6MIhXbbkeagaVZu1G+EAVO8A80NlmHFs1T0TPEqTNtLEw+FsDthPgeg5r0nC
sTbOXTiaQO0v7D7EYJlxAnHJz55ZVsLBh1+o52mDvCwf2HtUoZzy7PNW1wiBzXjZIGQlLyo3HkLg
cLA/kxbX3zgkMpvPoP2mQ5VktbUx/j2B0qpAZOBjhw0Cyx/a7QJNa9kBi+hZhLD/DMC+fAwB/Nu0
JSKzjhqn9H7Gikbb+QLPIvILRi3SM1lWh2YPA3fVAtJSWucO3FUOmrUAGkiewpBDWAQpQ8WHNf7i
YpdPmMRgrNWRmc4NNoUGfjNh2aqA9NJ5xEFBOWvA+SzsDQSwCvYEFBnOvroNB/7YRnVqtmCBiZPP
+w6K2UBuceSSeQ2zbh6ViJHCseR+xjEQ+R8U46pat2BGdw0oY1VQNzhQX6psqTuSsxqyZoTVLevZ
dwPq3qsJKf+FuykWs01kyyoENU5Mw6qGxu+nDVF+AFNaIk/CoVYkMJcAwZFg8fFGu84MfH3N1h9Q
cmv2oGlWzZogBtMbALRpx/QurYF/7FdN6fWNhCl15p7a+ENLh4cAAWP0AcAU8qEaIAJR5sXFgCee
1Srnr7gYI4F3APgGuRLQZCGvKMlIGxL0NlD99MHW9zXCVKY+6s/p5DnfOghK0hrccpJRsaIjQGYs
LjNYVt4b1ydmRbxJD3mcz0agGDKZDCnevcBJFoFoCHmga0DbRP2Vq5qbdY4ZETxxrzTDAaoIExQX
oXi/ykAhG2LY91EDLUk4zsDt9alLcduti/Fb5QWuu7WcCuhb2URagoxKsAVaXF1Jbtdz6iIrNo5a
OvlBDN+lHLZhngbp2U4IjdmZIeLDr5EjhDiNe1miFt/N6E0Gz12Q5e2pRJIdhScF5/uPTqDewNq8
wvaIEgGaMUWe4AZUu2tuhmClPenRVZs70weEh2TLKPXv9WAJWZEJ/4wioPerKRmtN33WZGeMlfDo
A5DnrtzekqQfa29fenb8kk1h9TwwuBpiH+Jd3NZo7vexiz6DjR2kglXRl9D3p0MDKNUvL+s8s6oK
kwMUMCGDVkbhIx9xxcKRpAYRD7fCrfo/js5rOW4cC8NPxCoGMN2ys6RWsizZvmFpFABGEMzg0++n
vZva8aylbhI454+ctDk5EOQfDEv1OAQ9J/yab8FNoZv+lrdr8HbkQVGObtLtUlFoBeu7jUzfBDaH
LknHxdoTfWWTZocNoz+V3Uz6RLgN5yEI81NMnOdNWXBAJd6sd12jw6vngdd4qisZ2BAkJeSY3hLz
QZf1gOKDwj7aWv1gwQQ66NM8i+7vMA8cWhQzUuEb40mjSZYRoY2zIFneCP2rWMuEPHd0UR+2enAP
quTMmHz4ymqMlizRIgWDB+8gnus1UPPII4flm4MiP0CiCp/PwMmPY+VSH9Lo8WKd9WNE5MfUKFnY
mpifp9D0OHvrkPP5S98bdk01mtuEEYEtQEzfxkTe767m+BCFM/+tNcYsI/roMeq78ncZlPmlkX1+
UyaGLNnUDFngmGjXlN5PhmSwMYhGuAgQ3zA2qdRQVliM096akpEuitrx32TLJOtyunpKFCIvhP3C
HkSBPCa535yrjiEwK5sVjWToNDltv6zNFi/JycxjdOvHqe6yEKDuJMG8ybcKglEd1lwkzW07het/
wvQMwCy34tFUumD7j9fuqwqNex6EY58FduUTugrSTqKWgvOGlLy9JAsHU6/pPtp5SW6nKBp+ybXz
efL9AqYjWsJM8TAcTSjXW9ZjuIRSUv9OlsOt6JGT1kVvtx2NVcuxcQxxci4Kpy9ZN8VDmQbyDzVt
UebPTtMcArINX+s2Rz1YIZeJbgpXV8eCYrpp74m6/RVK2T11oqYcyuuK71muzmO/RAxm2JF/b9Tk
BtcgStTD3Lf5hYTK1MlWYhj2tPgwA9hq0qcChuZ95BykyHgD5drjF81PZZgTWye62lW7rcjtOU89
qQ7adQibiN2q9Pad1tgkk2G2PcgRhTSUOEg2yy233t+hWbmXs6K27q0n4m189cNxiW/TkLZnAnsa
ZziwrQuRDVuq7oMtltfAi6of5JSyXfp37Yfr2uZvtBp1jRzqxfnuWBFZK2fwBO5J5zDGSf9r3HxN
Q+9EkeJ3XpRVt3OZoe5l6a/RXsKUItCptuFReoyY41ZON5bWyT5rvcTIe6iqrrrfGH/loRqFfBB+
2qb7TRJCxU/PfLFLuOrfo2jFURAqfUQV23/nuLU3IM8lv0GhrOKsZVYNdzwduNJq4Nhy5/uFeAjw
gK+7ZW7cbh97YU2EZO8sBLmuIRoriulSCnGHuGv2JigDc6ljbr9D0wTmFl0sYUxO0oRPitLM6Or0
Y/JJRHOrdlHVM9B6pHL9dTsR8xTjL3epra8ZU2K+VcIPEzv+Y8Yb3vItzb+06YMw8xKHeOVoEYzG
ampn/2Za2TJ3dk7niZdlcP8UepnuORS89x565quHHHtcksmmmeuSAX1wlm28LixrN4uS6iOqx/A/
Rrb4jVpoUq64RGbn1lIW8K1y5rfM74Qt95I56X7eBkXU2xqkt54cfA7zcfCfq5Hpjeqan6GU8Bl5
6zOBqJ0pW3845uuwtUeihWZ9iTzdoFr6gUBi/jK4Bx8dBXNnA6hRG1XvAr/W8RuB4KLey3BC0ulj
fvy/ToA8mDF0K7qLCNyptsdhjTnZEsH597htU+78WZnqbsJ+HQ8VgaPRfnNXAFeMElUK87KMv/yu
XMOdKyj3wwCYy/Rpgw49g3iwm3EoujnAUFLTIzO6rtnFrXXOcW44L5Q2kf+mZJc+bP6qX7RHc+B+
i8e834lYgX2MJh828iTqdTC/6khsH+NYTufVTQZxcGzTPgejcP45uolPuk/G4nYyAeNfaEQ1nO1S
FK/RVgTz3mWffVqMlF/lVtXVmWzrbdr1K9DeMWqwtGbWr5u/NUK/h3SY2/suRvx4yEOt+gOYRTTv
WnYQeSMB5acz/0V64yORaU+kYkblXkQ9QQQb2Z+4FhK37w5RhLhup9xYsXOgIRj3Yy+Cp3SxfKH8
fytDtGC7PbgNMr9Mc1nkx5X8WgopqRhubxcCmd+LcBgQKNma+PTIiOTkih7JI8sJQ7igyMJ7nYtq
icFmpdor35LiWwSr1DfFVvOmVtDf/oXPTUaHkFjKS5Eixl7a0XMvPh/duzMtIO81g8k1DUgVO+Zu
N9hLXFVaXFpyyv70k56rxzgq/Dabqq3lheBmi8wF8EBVhz4GIDsTvjCjhZ+a5DZXK6oa38RcQ7TN
z94Ds5cd2RLmUe2SeXULVrhyhjQzwc/965OYnJ7lKKs3Ubiqe0pHTzlPsfV8u2NA1+vJGTo5Hity
mh+nuS3fq3FjkQ4LC5xJ1mwFteIJ7wOBORNIkISDxNzdmXbn9lQmX4UrwpGddnbXfWGK+KErnfm/
fpyK4BxWOj2w4QGsUGnY0XvBl/UezmWwj7ep9HnULZxoGzEZ9Cxm+pikizr1SOdjKqCJ4iHKOr6C
SCTRycL+X6BAmvIj6Hr3ee5lwy7U56Q+u1NjHmMVuBcgyEdVL8GDJ93txmPtblHyaji63s9Jsy7a
RgUncovxy7WE2f/t0tqWGSG286WJRirX/GKVp81fFCvz1oQH1wz9i+r0Qrh0KdjSl7U1+3ANpXty
Yq97M93gp3um3l4j0NRTdzJ2rriSyUXWGQmyyUEDVKZZo70yfp6F6q6+l5RjNjBZ/mQCNeOzaokp
4XRZEFJ69fapgiklBEyl6Fo6n4ThAwHBLWILw9EPypswXYRFO0jmJ4dhzfUNHpJsDAuh9mu06fng
izQtz1XkJgSHCwjwI/U6zbJv3ahId4t0w300LBGUh42sJqMbxIbUnp/cwEC06X2YOOvOEclPuGxV
zewYhTsfS7fXpCTRG0sngJXHyG/TMnPSIABp7jrpop3VzXjZ2s6afautotuqnnWzbwySpkMN+nSJ
pyB6ALcO92UdEP6eC54TSg1eo9EHryIvJcoIbMmbV+mMQ4j+Jq0Z9Uhk73erFiXSP9jGn1/FrVW2
pJM02eIF4ylo280lED8gUCwMcXVOih7YZWLpV0MDzTKn/fPUa/uPYO4w3McNBMJuIe56O0xFwUng
J2HiPiq5EtW/bRWJVHlXPdOibcW9SeqVXtN4kcFeQ03YQ5izB5JEHbYdAlhQ3B0vXtxmQ5cXTgaT
Zp+1NHbag+lzD/gT+F82dm6HoUjW8btMVdV+b0FHihzrJWiB25ExXyOZkLd5H5Q+xV2inbOSOPnt
0UQyr069dqhWFHIk0pQF9zGfZK4OUYt1bF+gaMLPHKcVSsLcyOcVLfS8s4SVvECs9V+dF9vkwCxV
nsPaK0/c89xM0jQ3DbjYegzYGn+YhVk9FAvPVNaDlYa3yixquLFFHHXwaeAM50mmzXqoS1u/G8Du
g9R58WcR0fw3aDz7aVlsbgDgeerIsHtZa88PGFUTVA9VbsTDxGpz4dWC4Ldk85Mc0WO7Yrup4+CG
tgZnePG0GKNT1Oi6w46QFnYHObDct6KMmlsIrDb9Z9fNg4zrmb45MPrmC5W//eg35cvj4s7eSylh
x2RhCPXlLrmdyA38ZOEJh9O60b8AyDHarzHqeQpksnr60BACBi/809LT5NrehdGQXGYcyS8J+W9U
WxDdHYqK5KVB4Iv1rWKmMONnqtdhvsocivDQUn18W4nIvxCQ39+NC9FNyk3oFAWWUyGYb8xCZFDy
XTRfNACp9lhB44ELjmmuwK+6CvoWF+BSxJRYAU9xs/qfNJdoJ5sdyJmxKOfvuQIv5qgnLF/LgsLG
2qwxj9cQ6710+pmDZzHjNXTW4rsRKUMwqXZxSJmCgGWJZbFcu7E1JFmMSfWLdks4Tqxvv1euNi7j
gZS6sF0FPLBJ2pu8Sb1n6wT6s1WOe5g7X5N8B1dWcsZw0AVMhvSBxofAd+XN1k3tcQn46z13VMeh
0GB+acUl00DyEBGaqCOwcIdpJp4LMohB1p6r6qcvTm4FzHvv5teu0Iy8c7WO73NZmX3ehyG3ilMT
ypf42zEviLyDs6J/Vs8pGTBxO7/G60TRwdhzhuCrjK9LE3dkdBPeCLeDypYNDLob0mzX1mEPCJDL
4O9QY/fEYi6fEA4k+zGKl/3ahcvb5AyWNPo+fzaxUz80IS07wJz6rOLceeVtR0voJhhlQcO805T3
7mEZABC4C+WJyoWKN6jIWUsSGfu7pkFl0zdbywhn0XhHi3r3PNPegn9rVrdiuu+bBB4iZ+7deVBb
Z38AA3B7WVynoPUzINGfRMhxuIZrL8hwr9diL8hg3tvGPM+uDfd+gF8gXOPw3GiKY4QHGdu21t6x
bFhE+rVDyYpTnMuopsil1slxdJrthNC/vhvrMD2QB/rRIpXb8Z/iPOj6vMgmXXlLZnVh9zpd08eq
DN3XpdD+HmLSfQDUre/pK/E+eNiD/SaUppthzvP9ql1YDklGkQ4Uws52yw95NZfvgQQzDBqXwubC
U/tYbgOnuOO8IxHKATSLd89GzSla8uQ4J2vz81yIzxhR/qQOWwA8uC+juH5ScTEeQaShRfN13Qd0
j9C/Y2MnK/L5v2l2gGbKabsYLT4ZuL+MXKJn3KN2T7a4e7+WcFYLOP2LK90YJL/y94Wzppck7Z37
YTHvUae7Q2UU7IrECGTrxvmz9QEXDfe5eAFZIAqy6iuiaXJ1RPpnuMht+eWLUZ/BIaOnuh9fhrgu
Xms3EvVuYgY4GTXk2ZZXFXZoKgY8Uub2Ww8eQX9ISio+kihqfTQFIBbFDSoo7yNGlMPnOYf7DXkY
8hVlSS8kcqfqdwhZiJZcwnkhPV+tisseGfve0LexNytpPKtT/PVLLD/v9DoEa3XjxW4biQOFAc5u
UptqgtMyTlyEVeTAxzwaW7ryrpkGP3CONiqXClRqHCUdDCyP4fw2b+nanhnbiOgHSi01ZJXtBU0e
wyw+wooehAdXrbE5aNoh+u/CBhtReetSYetWgzL+dUu3ZHxPCuPqGz7usv4IfZQE0Nx9px58qnWC
u61vqr2Qc+O/2cDbzI1feQ2GtGBclHlOMU7ToFLOFMCz0Rlv+Z1OvTJfibNExmZtV3j932TiXzBt
kPy4ZJQJTWo3Cfw7J2G99N801szQgnaYe+jPyjv0808XDpab8uDH4/iiloncgIWmD+eQz6ak6mLx
Y0ZLMY4Lm2Q74nnOwk776t2aSsB55YRk1/eU45hXFsqOGanmuGl2Rb3ZV3fFnPaUFsmijmSgee4u
rU13BVTxkTNQmdZ9z04+ti9dGdr22cOe2u/Sgot/3ffxQopywcta3umB5qwd6U9bwd4JjSUyruWW
uphxxMW0yg20NqssgPWuXrweqoGgRt3epGkg7B2a11z+GR1tkwemLbd4tQvN19k2iW55LVrDw+Tj
dGRsC+zi/4V4TbxHlCiV/FbJ2H5PMfr7Q6AR/xb7OXQTtlkNwnDR/eQFNCOpzXlk9BnlYUiU85Iu
PCVYm0SliHdmJY0rOlJMiLVOOhOugWQcC3DjMZxXmjwSlUzrr1FBzuyLAdGTk8Uaua13CPVIHuIx
cuny/PaWrqJgAz5Pi/BurZWcsiHC+7rj3qe3OM09Z/pT0QW1fKVASpT9WYeyeBrAJsJN153hWgdT
5noqIP+GtZNvQenAiON/DhLn0nRqSJp9SZJee1P7KI5+DGvpmJMEHTYUflAjaC9D7wyN3sdDk9T3
w9qv6SlWZdKZyxJ7krFIJtH2T8xTI3fEojUaDdoE07RvGgo9fyugreBpnVzbmf06xFOUZ+Mc9oy/
kbeF907BnPvV8NcXe1fwCc0Z1pd+6TLHkevd4AVx0Nyyk7LtZq1Prt5nSBteSML9HBUb8h9Fu8VP
plAsdX9E0Q4GNrkyqq8GPqz+gMBqt7eBAyv8Lr3RhZiMinopCMtInFA0zAoxUjm4rYrfneDEpki8
w+ZFbcvupEbK2CTyBwe04dTwZcr6wnnCAnduW+1vf1w5E74fDGNSVM+QBXbR94nrx427p/7KbP9F
nozW95ryAOJkVooL/1tBBCbqpoJAqmOXFKvpdoMfbuYqNwhszMARNroVeICiMDmnwXO3BYym6J1G
s4MPRVvtbvwK2ZiUSO6zBUXZN3h/FR94++pk3iej7a9Ixuv26oWsZvrIXRrjks+nkP3EBpwTfNJN
3f3Hy1yKqzv6BWltS7AImtBGxdtfmUDtZm9IMHGO6bdUbvE+M/+sIzyXCjFgVgHyAkn3mtzq5zwa
uK43t+kfOUyi8gK51YS/qqSY8ofFrefx6nTubG8I0BqPHulPzR7leHgoedyYTWaTfKq0rLDFB6Xh
FZWMFYyMZnReG85sfeD3r6dD0bRevUeWFBy8yN2m+1wA6LyHcou6fyi+/E8TrFsCtACBCqy9JFRh
QFKzc0BtBKc86hFceTqtn6kiS50mWyM3iggtcP3+CtRY/1GIbKaHlPXC7iBGY3NVukiKow14fw9d
CgmcBdO6df7OKD8OXxc9LsGB7LN1QDW7bg9W62XT2Yy9Z9uVJfjro4PqJTxCMZO9XAY2tAwkq7k1
vpnWXZ7XuToTvojPxlXWqQiUJ+lFaH99NgSEiDd3idz13W0TvAJ2YiEHHJ3t6+p7c89wTDLe39lL
9WlcUKwFMoovKbGWRxDBjWK2qg7HjGpCXiWADGKtuiIGwU79KKT4yku2vdYpkrlwU/F4bnkA/Je8
CkGJutqpdyYv68dBJCZ6GJh2GVrUOK0HhGTNTVUV8XahX7S/DHqLPsJ0dcm792qXJrl4/iX5Zmll
W4y9A+WOEIPGbv/coxGIPyOw+f/ynLflTML+0u79UIAMxi6j4CWGfRc3iBLmJ1EIUpiapk3ybArd
+X6pnLKiOE1ppo2gmd5FR5PTvbum3T+4vPWzyWPim9IuV4ivJyFg9ahUYxlo3d2S5nOyw/+oMK6L
MD4DM/KPE5MwVBNflsyKzaHcok5IRZPNfAqTmEZluriAIdyfF1n7KWyI7fp/ahk33DrQ6dwVc4d5
NBF+9eMN1V81ROEnDXt6+7WJ0PyzDlLxp7KuTH7b95XT37rWmdNjDkPeH9BNbt0+bYeGwWQJVHsf
WnL7dm0BiHLEPlQ6zxH6DjpHqAz/D0ruR2b8A9djs171BKK/qg7KrpJun8PEyDLYLcWP9Tu0AQ1X
iZdQQslT6OYPALgYgbATmWr49kYlPfoIEV0DUKRTWu3b0Dbeyel6x//j6lybV94qyvy8xgJwLcat
6ocUGLvP+OKa+GtIu+q/wtPG4xnaJnWkN62LbtGQcVUXA16aKK1MvKMbyT+3vSmHbFIAC+Ogu6c5
8g3gZo9UoXiUvhbyGaAqegaCreRnNLBTuFM5/9Hkwz5hmUQk7kWcDxjlpoGz35lq51lydj2JfJXx
Lo7nMDlEq6pQncbGEcXtggu+fqtE13JcSuWE54UFLD6TKyrdYxwBjxxReBXTXroLEpXGJqG4hNKg
8Ynr0rW/DP927QkQ0XRSZbFoEzscirknxSCQ0vgvOKtFu55qv6Fzq8II9ihH7aYHgSqJ52prFixf
NrXAs4ufIlzJaN6LNQ2rlcr/1dT1hHcAQnOe7KIuT0QGiLSZQ2CiOLwmktH4oamW/tLoIhCQ0L3h
XJrKdLgZE7u8YHmnNMMJ/UGRBNDAOmgozlNjJ3mJG056yiunYcmATaMCgoNz6Lazw+bf/gSSVL80
txKa9hbHATryDqDyT7hNWhyWtBP8GPMy92Su0Ue3i4omvURT3v5K1yV+cdMoffMNT/Ju9BbXofGr
I21/pHrxyx+D/l/izrE+0rBF9JzKO7rvaloUaWlkLIs+fM4+UjamFP/8c7JE4XaYGzWYV0GsmHOs
SZHIP1vGjPht68L5iV7L+tZh1Hke6E1Ag1L1fF91Hlo4hmmK6SGmzxTgOLYDT/1Ut0Y9CtPW7sPs
oUO9q/PRIRMfRQs3Z2vvO4exCnF2WVX3ZlRwKig/sT01qq4PYeyQ2h/XNE7DlnsyeGnRzV20R1Pr
Y9v0arewJWQdyzRWyjBKz32LvnNuHfMnIJggzWpiNR46j+SGx5BTUe23ctR/2UwkAgAjmLo0IE57
rRr6wQ6tXmyNbqkq6cZLxMoh1vppTgnp6nNGJWr7G1lPI9eiYe5HLe8/1sPgyqdmLnvs9rFW5aVX
tfmZ/XlV6I0MgJfsHITPazQWSK99BH4nxfSP7TDO7Yb2BazyFxtJqg+m9+d7TCnhVXa5uaTMCwgt
iBAInlG0rGLPsjUMr1vtI6+kWa2pX4oud9tDIVcUO6hn1/ItapUd0W51c1jcIdcrgYJnM+bfkAfl
+Je1J/K9LAdqFUem/c3Zcc40fygOTIYmS/U4LyR3JiU3Us29zOHsB2mE7BEuqzvNaJ9mDc7caAhH
Z+Kp7So5jt1uKhxvOacsHO9tW6b8BIWP2LBPOvREBP2EqX+wHG/1dWF7DB4WIqRcYliWOXpcm6iq
z6bPg+DPWtEt/gpJNRqwTz7BpspUSHMcPZTAuJC6IgSXtXPr5WedbhQBrkk1Fm/cIGR1FgsK1lP7
g4OQQVJKugcrSTrjLXtARDwiSmDvwyxIBc+xKNvvBa01N4m3euvFa5UCWQgRDt2pyUTBbRAtA/Nw
XrF1fvDyC3tQA7rKA8nt7LCibvz52ORlG72KtO3JJmAQWKJdG2GL421aQIzKvGtOQRKx6aULaNR9
ipA05bP3i42XWvbBf7gJwAgSf5wr8uBVSpD4IBUYi1e54hB2YvV/Y0MdPXFacKT4f/q+LBZiBJDa
3ubGb5qXzSnRSBESEy23EGzoxys37KvPepwS3KcDV+4ff+gA+YklM+ItqtEjAJEGYj7YqmYMyBC+
MqUWYxxSAJc3+XhjqtF+0v9O4lDGGcD7HaMuRiBQ5lJdEKXUzgvsPmJIC9C2PMVJ5+izqMIyONKg
yU/oiQWICy3aUu4soq0LH9iw/IfZiXesBXyFiu642n9TSReLHU/lEDyQWmb5BXw0KN20k3VUvXsJ
v9NO6sldX1nQ6ZsdW3eRcBjx5uzFUnRm3aupZ2x2plz+bkjKwW3v9XEg9+DYabELat3FqOTJJRl/
AeJMDRin7mrMNzKkkdrrmzfrePWzi17gQjRceAoW3dz2MyaGTBOtcdv2rk833kZxKhkW8zNP2Xpt
Y9d5zMFh50te5mXJzEkCTtaqNKVZBmHooUSIxDivY7nu+ef63pZz9zbgV8NtUXnU+5rQJQkxryJ7
5vSZt1OKaOZ3YebwripM8MESFxRPGy8zsRf1bN1x309sMlfOBSwizGZ3K0nhxTcLpSi5AY0indBU
DqI7MabhV9OIyPyOfTv7d7WqN2h+U/v5F7ZUkOU5bLdPcIk1OPdRQocv3YtsM3sRaf3BGeC6Dzk0
GTrD1o9RuqRiwnsZRsFSf7SjjsUPVBH00QGaLbGUD0cA57674Kxncm08SSZqPYpLyUdnXod1Tit0
hK3XInQCm6j8g/BpkZdB3SAN9N0kD7esd9Pc/RsE8FCSSWdKEnArTjuZAcEje9kR20bT9iDdHPiX
L1WZdGcD5I3UQ5s+RLYIfOj85s/OgjppxiM+xeSu6bXOr14f1PlhaVf5GkytesePA8AoVLjE+57q
ZgAzWoSS6RX+S7S3JnXU50+R5++NpY4Hy5Nhyf3oIg1uN3A2OtOGrN7mLUaMnKTnZCnCrwpxMrv6
MPz28Ux0x2aIyQ7CKzp/SdWlRxVtQ3e2RSpQSLWquk5mmu6NHmnt3mab9M/tNlUOaoNC0vqcq65X
hzltqw8H9nS4b5VMhoMQqT1FsbOQWaxrCvDKH3k3g0ojjzYvClT7rtPuojVKPhH4iGeTd8Wd0jHU
U6J8Vgp+WFj+bRvtsZ98tB7YE9zuBcKMcc+RsQv8SUJymcl6DvLzpLsmvw+czf1x2Y1tgJLX1Y5z
FeTbtX/1MhQPbdvGNptsFL6EtPIELEduUt6Rm7NG12UAFf6SVYzBZmsJGut/9DMwI5B3NwIosTn6
lKPDAzjrdnXQMDDC0GF0HoYwf6w3NG2/GjalRyHmBfIWP9M+D4eVzm+6sONjAr/4j7tv9HZ+uypb
ZAhMtze36raLzrHhffhONE7P4YRk+OhCosuHpEqa+n77OTcuMc6q30uVhr/cgaw69n6Wl9PcFOWj
L9MYOqesZmqNRFrkcicrGVOw6nQtPqsYLepuWYfGexNGdDPA6jLWXyknVPkfdqg4OYcRes4IpK/g
j9LXW/2C2QrXP7JcuS9cAIKBquhlCD59frFHv/EHtCcOiMZxQ4KHSSSYOu8FP+TWPjIYL+szVASB
tiUxat8UY4+A+AZ30sVsSUfvRtX7/2aUxftYcevet0ivXtAH85ANfmU28pL6uvs1THrUL2vCVXHH
9MNxhkaoXMgwCFGtVyUXV9DGAYWkLZxJX3TkPiZ5QtnylqfYw6yXuNekG/2PfCy1od8b2g7xVau+
rFrca4HWdziJ0JXm0UGHamjfJCtsPzbDyiS3yOFCZe7wZ2lmZq4ZGWz+BGk2aJQSTkHrjCu/14Ai
xKwZvfCGkRUWFEn9Fl2QNs/5H65AHFZEgs5wDZreohSdRZ2lssyrK+p4mqyh39f0fg7M7BzWAQ0w
XANx7/tqsVX57Ewe1YCpMPaqx5YEDvpZY8YON8T6Es7G1I+lvwz9b4n1U2QlpqFyp5Mck1+dhhEb
uzttPpXGOSmk06Lg9gll4Redo3C8VhNah4NPTXN3k+Q4O4gCcLrLlOdJA/oTtti4Xa9DSenQlL3w
cc07IfSgCZWy9qV1yas/JgZ9+AihxCX8f5ou7/weVYudvA8ZleEXQxRUuZ2b4VgaVHFHBESOvUnx
K+3zLgg+2zhuy6MHtsuDwcJ5UCs9tFk0Td2bg7fP7hPSUjs0jDHnBgQFLTgZmQNdzv80hxkoClWC
I75AXHs+G1CwtBULOgWgQxYHnqSfN57yo1jz+R6WnRwd8jCoIxRDyaIJcRHBWspE/05m/CwHf1rs
gxwpfzsMXev9ilwVvFd4T/5bJwHtt6aAxPcuOunyvcg9MCDPouBKjXa+afpsDqKf6u2LenLvOIxi
Sh6S2YPzG516uuslmsgbajvc12HIt/GgQtdAz49dXF6UhP/RLGxyrAjrLuHHipLE6xOuqKT5tbZt
6h0Gq/QVFY/z2+9YEI9pS0/ikavcmajTs0R4IfQNPzuVU/xsDSrWTCUrhzUNEo37WnlR5J36uWHL
sbWz4QFFgbNxVdYtT9j9Ojn5zWDnlVmhG5mn0WyHXm535J4u5g4G3PJhpz1S54zkoDlEj8uDD0KJ
gemIYTQoN8qYfsT+/TiGFye2xv/XAJbvxjr35mdcVfH4siwJA9um/UU8xdTfrVllnNo9tG4S3Mb2
/9IvgkweoGWT+q7JHV5ygJW8HO7DwZQ/Pd0QJUdMtMi1VmTzCW3BvET6iP/b7BGI+SUgQux2HX9U
aju5e6tid/mLcO4Hyitk6TDvdTrBcYx/+4523Dl4bcF6Uk4ycsbQZNSVfesU21Fx7aIhgG9oDY0P
bkOYjD0Nm+WlAzKtwitGZn/Z9dti0C2kCObm55UKYQchLMRUk7uio/AxFEN/BeJKkv9xdh67jWNb
FP0iAoyX5FQ5mXJOE8J2VTHnzK9/Sx5V81kSUECPCg1TDDeds/faKEETo/To8Zp0xrHYpOW4zxsm
tPuROU49ykJGmDXHCjCWt5oF0Q4FkmHYj3IqE47Yt3rTHwopHz4M6FwnAm0WNavMpwZpz0qXVrOj
xKYh2hlziMkeWChEjlcSh4dkrJQHG5D6jegttJOnTaM2Fxh5n2pbWC8DM9iaQh504jgb7speQyrZ
h+BVhujYlKddsWnonwWF6XcPdemuKXR9Oegmu9KcjidlcKSqonSlJX48olqwRdwqCYeuzEAJYFgl
raKuFsnSSKLcwk7vNrT47Phm8HPrsfV0e80hyEAXEKlzRWWSDpDxvXpMid68MCQmMMhrytzEKLvT
1b7/Q9tBmYflqYVVualKaVrEt2lr+bcj2L19G2Uw9mO0Z1UVxsYsBLGsL2gZquQpSsMNp60I+czJ
CzALurB6K13OFTM/N/wPrcqxaqXk2I19PSy8ROTPfSGjzdPb/oXuVfkkVHwos9hIlXe7IKXa1jp6
ZakImkd4ZBAvtQDsM6WOnm8j6zpHJQzuNdNQ/bNWm4AXI2vYB0VDrFKcd+8RJIFy7jMqNOrfXGrE
Z3gYzRJ5gJIkzzUjbmH4Is5pfjbmHQ4S5UsKek5vYa8/jkSXk7BqhsQNEpb7kgxoshDSZmuDjdjB
YmuzqQqETLMB/e1rrqnhfdENJco8tlYrnemAYiDmrRmB5P6jLGXee0rSSTzH2qvD9uv9RWxrykMu
V6dly2rjVelJiGNTrThGQcRkM5Bl86b3IbpYTrneAyttsevFOC7atBe/VElmD41mzSIvEKn8WFTa
rqPodVMpqvqq6XF/m5qoh2QkvRBIDSoEqGddGkpoJ++8EvMIXoVw2QhSwxHreLc2P9GpzLH6gy8C
N4SGR7UcBvZGIWabFWkt3l7kFgUMzZf6V3ajpVPHWbrxlZScKOJqnmvEjE9eq4gFRJlhJTwvwfyF
CgYmK4fwchlL6glumLWVE+BNFw5aQcIjZpIySvm92tXqe9jJRkYngJbeAltbKa8IFRuJG+2VxySi
VtfxnfQr2dTy9o3qplA2Ks3CfIXxs37NrOEVUTx6DA1LQDEjBouqhmECto3STLRLWSMm3ZGp8Xs3
vpSb7dwNi2JRkdg4zls357CQ+km+SjXUX+tmLLs1AHoCk5u4UU4NDNt+F5Yn+SuJbSAjkgPYqSar
Z+NGkVsKLgPOZCcH6LPRU99aZTIygp0r1diSaIHeY5FHXjtoucy3bAbtCOY01VZ21VCKDsjOvWGQ
kkFb1A1TdFMvFc5JEjukJNqU3UnjcLLGrsokFpyRbD1q5sxrzaLForDJq679DAa0oFRb6GFSLdMU
PmpbR76K7RWQLbWeQsoKtCBa2H3SbYIooXJkQNNNJxBImh5yyC26BAGYGQ2YTFy/xI5chsqM6hbK
hMQl2rEt3egWE/+4KfIWpU/YSzt+FxqNdjgJIGXsRWmv5EvXdOOtQOqzg2rQ7TUfz0rvo4So5J71
QB1Kqvxhnvnykh4d+iMXpM0Xzfquwh9SF08tfK5fMcvRp68F9jJRteRIqnHxUkbQqvqhG+aNUqbr
VDZPgIIwl9LFEHvSQ2jY+e8hUZOlV9tUB1upzOaqWWpzc7SQvyBjKXVcKm5BKVBKfyV4lp9G16RS
bdSiYFsyIkpyDWReka+US99qacS6qkQvUrxWZEBRKLUUp1CiCKlYaKwrKkMr1iP3tjKH4cnO9HTp
qmH4RG3femwSVN+0dYIkWbUVz4/mjY/FmKr9fQ72hJGOovp3pzGHSJVOdx0XzddoRCPdYyvL5yZi
hhkEs36ByqVNEOyUXjhvw1bayRSFF2Und1RIS1Uhy1LNIBd5aLgtFT3MGuBMpm47N0GYqvaaFMxr
/uFUQ8cauWhN2szbloLJBvBYfKcFujkHuxHOMbmhGbVzZAG95OUhRVNl/GBTTGfTpq0TcIAAdKXi
Gx+pUh1ZnIeXYDDKe6nAXokXIIuoeuVIvm0t7NeQrWxl1RXq6BFIlxo+X3ap3HB2P3VuKIIdDNa9
Z3yldbnKm8qvN3Ymkle5s8bTXnPUT7N5qWZ3NKOsA0WNOnz28lrDw66FVEwhL1MCy803NtpjwryD
yH0eBFm+GQWOMngluA07Q2NyHrOmv+cowaPzE1kdF+h1ympjpEgW6JgrlqA1J9f6gp1V9RgPTUjE
yMlgv66LEYwNgBnTWws5bQnhjUWcPEmF1hLTHXjlqQkN/fUr7lyISWx7SmRSJpQK96EdqFXK82HI
A22laGlSYBCyiROHmsCp/KsNwiL5UycmbSxPAA7ZDqe/viusQZY2AyKFZIGEsefwbHFMOqFAUqk8
QOFT1HfseSas3NRMjfzeTmVf9zlzREO7i/WuM9cA3O1kTnktoOrNMivmfq2YaDqDziw3+GvTewgU
9n2ZK+1j3eW9uizNge4ym9w+uZHqpOn2OJ3Cu5TEo5exFUM8p8rYBStNJJ27iqnHbrJcz/dBGqFD
VlL8+rTdkHr2DM25HxXWc1CXSKx1tB1fgeoO7k7L2LK/hRAwBFJg0HQIU4bhY+BEXcyNsqs+UDeC
DGobVVf31HNdcy0HkUG+F9qsGy9Sgo8e9f2DJg36S82Bgo4Q/V1Oo4Yf6LsGF/EAi7HBgQ1KqLQe
YtnriofQzYh8DeNVkzAZ5Za95+xWLAnxws5hoUPulzCFkK/ST63vs15WVmo9ys6AC/emqjOD1idt
vXqNW4ACWuy69RMdu5BlIPJc9iV+9yc3QEqLTDGCedIYzTZ0FaOZdR0MG9yUwa9GeIY8G1ur+2h0
I3zAQtkdbSpD0aIwOs4a8AQ4vakZsXyKRnY6J8L8uQG8s25NX+wTF690bGnGnybHJwItuOuYpiU5
WyX8PceuLVNdx2NdOQpKtp4cZdrCoU0RYum7HNHmuhpi2rLROKZ2oq0sdF7GjvYr/y+zUSYvctKi
cnpANGZmFqdyOtLU/9ZanRqLpkC0CICBzStDW6sJak+YouyiR4haK5n16Y+Iw2dYB/t1WZjywdDH
YdtH9MMoJ3nuzi3ppAFcbD8KAh6xkUa13W0beyDaiePbioSI9MgpFcgELVwSWsI+PRRl3DlxEhU7
4bq+k2ahS7O41p7MRFKiXUjhcd02uSw5Vl3Yay20gXVIxiNBzMNWd3Xjxi3cyN5F7EzAJAzdxgz7
StymhWtXN5QD2Mjg4Q1NNVsUQw83hYKhCSaatkVb5O4tKvjxZqgYmBTks1VFBwUMDk05MAPJDk+W
zvkuRT3pQ1C4CejA5HPWFeUdqCt7Yzfwk98uOjzaZn357umkadonWsM8LWLzjXMASduRBGaTpuSx
8MuB7rDiyt5ckepGWXpaKNczTfOjQ4dMZp2pkJLkwqhee9yb8jZkMWUv2eSLJleMjd41ZY50Mq6t
RWZGEqSBWCyRJr/EBk4roRQviZorjgLVBF/+2K1TezQem0CuvpLeKm9LYadbxkb2oI+j9uD7YG9Y
NmUxzKDgm4RV95KKsTYK+Z0x2p2l31ilgTgs+cKvO+y1qu+WhsJRZ8ZgUphVB01t5/iTwOEMONAd
lCqtOUcgZe2StuipnoD9Yutn9eWjrfbJiu0QpQaCkqtPUnrkwyBOkIW6Gx4MJYvFvMpZ0VqzbtdV
NObbqtfth1FKxRFHt/HAgV46lHmt7xUkuejtedHpTq4RzBVankZr7MCmDHwriukLmBy4e0orwUGP
4/yjKIGG6jR1OXJ6fbsOYW2sMZWw8g8lrixNwyc1BnW38akl7a3U7RYWk96XAQD30RKEk3l1ijVX
c2saQxgA537SsiJ3A9aiMLQ3akgTV85dqCOtH2ZvlVEgP6WajpAEUdzaKC1Gnyub+UBVXm69jZVF
xaNZqtGTjMtwhiNDAuaU40epMFIu8ORI+aytKH9mFZa3MZWre3BfxsFSCiBfXqcWFLUoCc6I2FU5
1xJZ6oSWVqOeMHCEuyN6SD9sAUaQUIVASnfrfR8Cqkpzzd7FcAWeyJA8Ffg9zT96uVAOfWN2r1Uh
/xpGLXhVhOLfm7UfHYXwi4WncvaToybeAHUTN1pXVivLygRATsvNN3mog6mCOjmDsVGc5i1K36h4
vHfXl9V6WXOuhrwWohBGIoLi/DQotah9k5XBeOmqRlpJvR7eUF7A8ac08dLU0BB5mdWeuJK+/IuF
1/wSEorYgS/1SFFDQatsNJ3jSyVpDBJ48maswyWOZwURd0ZRo9jArKScOE+CHg3NNlZhqQwrG+Rz
iFs4gAD7GYaZmh9CFisfWX1nFJUjOrSi8ayLiqSjgiiZhuvIfpRRP4hr22zuUQsFejjH15/EpEay
Y4YmphGCmCBaAnvD6KK1ndxyihrpTED9rnGAcHoeK0el0hkzE6icCo6sr9j0ZpmIEQvdjFSJQmk1
4pX32P0Su7qyRmQb9xJaiez3ZczgGWz0N7D3L2TokAkNFbmm7ShTUUwsM1C4XmepT5f//JmATZau
/yJJS8RYoo0Kfef3zL6BKrZ25WgptIDmgxFTL/jofKoQyp0Uyn8Uu9kbpIPFmv/Lr+0rDMdz9zjB
SXOkU8w4Tkke7kJgcdgEV1VcX0tcOsfZnOa+a5IXIa7HDRim9hOnnxvkNIskHHb4U+/dYtwnovni
aHgXD/3C6610TvtsvIIdPQMXn+bAR1EiAmB2KozNSJtLfr1TkNvOrP6e/y6/w9Or+okNOUHJYyxP
zG7I1R0f+Vsu6nsht0t6m7PLf/7cHUzQ0F5BonrC+XTHXHYcUZmjDtb3dsuB5MoVzqA0p+HuDawn
jFEelXYCMaRhNGa6coJrm+5rqqgv0SB9Xr6VcxeagJj9Ct1PZTXdTnTtvlK8daNHDoVyf1aGxir0
gito1zMf9Ddw9a9Ba+aQyChg9rsssbQjbcFii92/WVy+izP09WlMe9AqeMdozO4iSixHXb+rR/NA
iWHVJZjv++E3Fa54QXxpt758wTMfmDqZIywNOlCtVO3OJcpkSU/YWLIje5fRklwhnJ75xtTJDIBJ
Q4m8wFd2SDF/VSgPwIwO2Ovb6ANl6eW7OPdStP/OdFLxDTMt1Z3eiPdAVOssi6+E6Z17QOp///Tg
ho2KdkyFVUUnOwzQuvNqZtm1pOBzf38ywkUnJ6GqoufPEveTptcDOMuNyXJ25dGcGxeTIS4pSZ1F
UWnsTgkhejXsgkj/NTTJ8xjIr7DL2ivXOfMKpinqnuTShykjdedVzZFS4gvHiCtD7jSEf5gEp8nn
pZIhtQjNfJcOstUssr5R4ePTik4bs10JzVIpzNnjn6pP2yvB4WfeinJ6mn+Nch1qqaFnZb4TSvSn
NXzUwrKxltXgytJx5q1Mo8/7ooFvpgUEtQCrcFskbumixDWvxdES3u7y8rA4l6vwzcv+6zZO6pCw
UtJ8R/zW3krqhQiruRIoB49ii1WHGDLCde6yEU+DbRNHK9TzeGor5ePyDzj3GCdjX9MwmaoIcOlK
H8D6KlSWKBNJXalfmVzOzJffN/7XDeIHsEJDPrEd5OgIX3Yb5N4NEJRlRwR7JfukVMCm140r4Rjn
vsTJZJAUOfSJwMj50xl7Y4DFyoLq1bZLq03UKA9Fol+Zds4B1b+Z2H/fGXvw0tbMZleH7a0VPiCy
mWuZstW6G7B0a0lbUcOif/WPw3cyTbARGAu2Ru0u5YhAJulbZdZX8mTOfATTLHS1w0cUqnK5Tzpt
Jen1rjesWy1M3/7pG5umoOOztXGFes0+8TLz2OHJiSszvSPo6/LfP7N+TSPQ7ciOMJEFZJZq/S7P
/W2XeJyqbFSL1+JPTp/PDxPcNP4cfXsSR8bQ7AX2qrmbKdEy4BiyJLlr4UIJNBJrJaxhrlWWOyd8
uLuPbekF7O21eeLcPZ5e3V8fG+BM+Juq3+4hU4oDTSMKSRygFXfbW7W76jiPrvDnZosBFNoMhSHW
6xD3bFR3B6Tnd56AZoNb6Q6z1cvlx35uAMiTuQPTS64SatDua8yay17rvlpN5YsXvTOGd4pCNZCk
iFmg5JiOzfBfH8VkK5GFSKewHZAamn2FUEQei6Jv2BiZG01X1n0xPMrdti/UZ0jQ8QLhOvuBeJtF
aJZcw41Odd9fFSWAxZXHcLruT9/GZMrpQZe2kq00e6RkyipKDe+OkJElLetq7qYFblvquttubBH4
t8Fr4z3k1TavxCMcNunKEDg3gid7FGi9VS8pGcirgZoncsxqJxJVWVkmHrDL9/kd+/T/92lOZ/Jg
7EdZEj0i0DgmHAI9wywyZWvTVnWzNcrantVe/1vL7YrCe4yA88RU5HDvV0iwm+BQmpB0e0wPa7cM
rbmCchRWJo1iyhMNNBbU9wM1403uFWKV1TKQGEKS1blRlWm9UIexW3quq62wFqB4t1sXfnFR6xtQ
mUPh1IQ2LCm4PvkIwqmnwsZYKX2GmkKzbWpLTd9l6tLjk32MAjWx5j1O75aGiCvdqAhsNmOcaEtZ
pk58stBq66QOc0zY/mhaiA2NeBuIXElpexbCfQUUnFAgxC3LYu2rz9R5hlvMUerWtFBryVSvbk+6
1mvzz897N/P7dP3X8PchTw8Q4GKnNteG9on0pslugMrzc4I5Paa1XNo4qA+tMusOoka93m8vv/Yz
NQpzuszRZ6GoppSxg/k8nykqAPF0TioHvmoAoL9p/7tgrpUC4vCApLCjrJUb2Qtufxp/Vv55+Wf8
PP+Z33PQXw9AscNT/u6QOX6m3UVGtgxgX8yK1t1w15cv8b3n+uEDny6DvuzGiMHKxEnAbY55tmg8
xV7YMCbI/QyO1hh184Z6G2Bp6YDOEcV7rQJbRecvunhFUMObQVLIlSH9/YB/+jmnLc5ft9xmtF/L
oEkcqI8KcDf7HqzirOk+o0T+QxsALV6zScZ4JxE1NIr0ypP+eQdlTldTS5N6tQJt5rSNPaM+9ZK2
g+Od+PqYEe9dYMh04a5sPM5d6/S2/7pFFANKBTM+caD3zVr9Ka9uATQ7MikWM29InM6wryxWP2/n
TXmyfqaVoYOICPiTTf8Wt+yxaRAngOpGwyM0xXz8x29osiaiaMoo6et8QxYQNNu4Sf1bGe9SUMeL
TIr36JgOmDjeTSN/M3LzCbz2jdD8uwGIxzynv3L5d5wZLvJkjRzARsWEwCSOqmd7utBHcsBeLFv0
sya9u3yJ7/LAT9+n+t+XZxsp8BMqtw6JdDu7IuBidDV7BdYHkEkTwwz3IvR+brHx+nLrDcJDKNXc
AiNaEaLib2r0JgS+0u2CtG+ucY/OpJGZ2k1QQqlpGDwKZLYHRCgLmNHokceny7/83Fc3WSxlt62w
bsg8HC1FfKIccEkCDO7fcRe/ZYjIG7O8tjk49yImu/YcGg/PqGLeks1fvVQ/+NUSvtc6HVSOB+MA
LRF1/KHwfudSCbdH7EplVUN9wISoJ9H75Tv+Poj//7sS9ul09tdAk1uatyJLM8f1sK+MBU6JJH0O
xy369c/m1OeqSXtBqRLS0JTfAhv2bd0esUcetEK+y5uYPiVbu6ZHE6yj17/8u35+OtDb//uzdI0m
jBH6mVPZJ9BUfBSs/bMKqIRSX3kD33Wyn279NCP8detsFpWG7XAKNaCyNpJsqY7hQs1pfP8zhv57
CFLUG+ig8aHpSYWYgP4ep2JrnPkprMg2GnG4YFlbd26DP04Nd6VXv0o0utEL43RNoZ7szCIaNlWU
oDrhCvPMNMVC1FZxpRpxZq+NxuG/dyF0jUSuJM4cU/5DQ+Ko4TeA9rvT6+YBQj4xqfFziWvWTK48
tzPrvrAnM6ZFo5pchTR3wko6EtihaYIG3TL3vkiH8+jBIrQd9H5fBBE41Z6QdeCXqFSu5Kj+PEiF
PZlI7RxxSSCy3GmBrEtei9RsC/Vs7Q7RfaUVX2FZri9/hGcWWmFPJsvWhjYuexFuY8/bqJrpBHZ7
TzzTk9pkD76trdEB3xnNRirkxWnPdfmyPxdGhD2ZPknugk7te5kzcDYCLJ3d+jrpZ+LgQdqDo4tC
1U5fru7jzg21yaTXpMJoG9HghUAIKXT/1SrMo9aQ3mlc2Sn+fAYR9mSqC+o21E8QDs4H7it85hu2
LV+knVx5Xj+v4Ji5/jsCtJa5Iiv5IEb1mY7Sr5T4mKEpP4sYwui1Ist31+OH2cKazEgaTfcoIcLD
geVDDjxnqRDhoFtGt7pd+AfLYjdWztDsLxuTbq97n3a46SrdXNYaXp8h7TPwiuo6jfV7VOO7olir
dX2wODEZEYhsFxdYHNk3aX5XpogA/ORXk4gPMp/iK8/pzIu2JvNdRdnVNIaYO4ib52aw7hOjW/tC
gm++uvzlfkfU/fSQJpOR0ZIJUplW5mAYHl6HqjtpoDGTLhuUnvtMtt7wtBGdgNAOOEyNhCxT0xst
0W/aGglMnuvtKs3lh8Q0k22aFYtOs+F+BWBxw5LOHPjpZg5sQl3yTJV5xCZhHYHXe6xLlP65fWwt
Uum9wLxH5cpKhTtqXtl2dKhrgINRlDeLEps3xPEyXJddZ60SS/0wujzE4uk9yUMPreHKs+Dr++lR
TEaxMLsx1uyIru2A6Fj2qqWQsEJc/uNnmqfCmgzaCAi7mzU2Ev2qO3bJs5qRoibX2ozB2yw9hV4Q
TncYWxXSAjj7Bb0bCTnSlcufLvPTzU1GNOmEmoLWpHDk2DvA3j96cf+Mrvg3mXMbQ6kfKVgv0dYf
qqz7YNd3+bJnBro5GehehgC1Qqjj2P1t1B38Sp9ZdgbgTobId63ree7RmpOBHpcR/jMEwo6NE7zP
g3fLhZtopL/R1qxMu/+ld/BUGL4IYHCuOhhIlpfv78wANScDFAdCBoxuLJwqCG4s6VlX8o2cli9X
J7Hv3voP782cjE81jklGGuXCkRI7+YjSCpXlsBxUQtBCCCAzZOQk4iDiZ8dHBcP3pK8iRetRB0hL
C5VaXi8PM3YzzaYlKgcs1biUTPf3EKXDXQpJcG4ZsnkgfXANx3luaUg10j6CcjuIe2wnkIOD7An1
kw3Mq6GrNfiROMGkoaKxpF5+jGfWT2uyP1FwPPOheDlWLUxQwcvJJtZUT+jh+lmuDEs1yj9Ihr58
sTOHHWFNtiO+0del5HklTJFG2Y5VEG8G13vs3XuB+RbC8LwZ38lvtZuhJTEh3kAj2tdS/hyEYIqz
GPBN0ScVnMVMYJFCPcsp4B5Xxp0tL7w2vgEyKFZVFz9d/sGn3/XDJ2BN9jTwBgmHGeLS0dmzNSLa
42D4dflPnxufkwePXzlp3dYtHDMDGFCjGiN3mFDhEw/VDEx/rSW9u7h8re922w/3YU6eO5GC7gB2
pnC83n8nnmeb1m8JaJOIlFqgW0uF6GFky6eSDPat29zaNV/ZQJyrYkEwura1Uc/MhObkcZqS4WLT
ZbYoI2Mdee22V0p8TsIhfWdjllEzk0yxAjsJZUGsbFg55E8uGmTfmfiQTw6YUytvDJ5Rrc8jS++X
Ll7o6OrvOy03Pz2myTKEy6mNe4IKHSkGKYwz1o2yl1FECxmDg1q2G1mRwCkFi06tFnHvkiYl8FM0
NC/GdW77vzVfmbsqzAJi3/BsWdYK5Ry7ksfL7/HMYDUnC1lCaTTszLpwWpIm3AHEcecufXnhe0RO
xdZCc3swbFeODucuNlm2xhYVi1pTE2b1It+t2vuJdFP4tCNcXeV0KT/i81xEJ6bO5bs7fYw/PH0x
WbFkYZCmlvaFg4+1QiRobE3pWpflNKp++tuTdaqzLNL8GlbDAkbWTHOtHczBD8CAl3/6ucOPmKxG
cYHR9+Q6cUKjmEuSASRu6dvpUR39ZxuI7ky2weaRmjBna7uFbPty+cL6mSElJotUOOImpDgSOlUJ
JKNcZKKBM4kWNBECfGptrgwp1+dC7fdeBNON5JDZIHuO5fs3eqIuVetTqdytFSTLHs/SIgakAUIj
X1SmuyPAw5tLp8mIa0D+otLkyoukvutrd24UTzaInESJ2Dkp1ESE/KlTYFLtZhtRB+C0j0cgyw3C
3SC/573fYpm6v3zf5zYeYjJ9moOtI7SrQwfALsmiL4NqHMFoO43kOcyjj6FcYaUMnsuRVKCxOKYa
hJPL1z4zc4vpZKpiuZbIdSGBq3mEE/YaAleZidZ67FPlvnHvLl/mjKhBiMlsmWqDVfOvIZiHe9UN
DmOqYa30VuSYbgbCJHXLuFERbCqZ+pi68lZXLAdq2BVB47lil1AZSn9VfIwmaFO74ZOGljSHnYh8
HG+Sxz6uS8MdsdkrHaDbIBNNIhX2sQdd0+OvfpUC+Jk7GnVb3RA4qL4uPw79dN2fhvBk8jM1dHuk
JEQOOXhkO7XNLWECmyYiQyMb/V8l+Q0k9iGLL4J1p40l4Rm2QQp5579gcdtp3rMyVluo2ffErz42
dZ0sKaa6N9xJtiSYbGMYZj0jMopvKGr3lj3OqOBj6KA0ZHWvtjZsAiDzYuyijRVph0JO93LudZuo
woTuKuvT4/CFdmdVYu83jVj5ev3el522/ccnMJmR5RoQck6CFMnVnQwFBdbfMECjV/1w0Ua+j8K9
rBeg0xc9/mfoU678DDGHVDvYc1j/nNjKD03ubRv1j2YAVc5cUYBWwT9jZrW/J8P4CZhF++BLitho
sn8ka+uYEN/UFNnaa4x02xmRDOHZT5YEKxRzEMSLskgeIqrRPTytOSF60SaqYRmcouTqVN/ANGKr
bPQHvXSvPIgzk7kxGRjKye9dnABU7cCkCq6CBudHGMbzy8/53GRuTL58teRB4G6O8Jtq60gvZkMg
tkqrz026SCrebVs99nKNo04soAL941Uny5+qVSXsq5AzUjYsMzu/tUxS2ZJALLBcQSAl8NmPnSiW
D1YkHcFsXnuc5yaa71b1XyO96TIhk3UVU8kPoPv0OTFifnSnD5jyi9gnxg3pvGWDNfN1rdpGisaq
YFbJp2la1SbNFHFtzjn3ZifLaOB3wFLMIHJ6/Rlo6VBs8BIXMZ5KFVEVEbR3xAC9Q/ddNlL8AvQY
rKT6FeXmc6Je2/Ofmd6NyYra6YkF5dgKnda23isfHrnnyZuACODF6GfVSsbfe+VLO73aH6Y0Y7KI
eTh0iG+0Q4cs5BlcjZVEnjl4S/At1h3xtRvsnM7VA+25WrQxWbjklqqcYUDaGzx6zJWU/VF1sNdk
DA9xS16pG+8s216D7n8F2Pw7j3+P8ZL+/kxVQMBe/szPveHJLD6QzpNXsoicrsp+WexKsGrfMvlc
WZvPfsuTOdIs5bG0ZDtyEG4Eu5ON7xTxEVbl8rRUWrhTo7Bg455Ii9zqYEVjtDSyfdnLV96pemad
0ifjuLVwgBN1iJG8zFbiFAMxmDvXv1PjpeBkY/T3sCYl5a7vu1kP2fZUKVEzrLQsOpWu7hINS8dg
gTG8C0OnJAZpFkn5tVnm9BX/8Mnpk40wft3QRJIROaaKsiDukhUBdUTJkUUrKqJ12pc6z+25XAC0
bJXspYTymoM7ZlEjbOdLamXkCPE1zdm3zvSnnzMZ8Gartb3X2IGT2yO8zGHtytbMpBjQ3Wl2+Fro
DvijvSen2H9jyCH+B0/1Bic2pIAgWcWy+6KKa8PxW33+06+ZDH3M5sPgSnnoAHR38Cg2UPALVzy4
WWK/FMQrYuIt+0PWDG8wRbUbIP/w0cyocuduRxt8YQbdXcAEBuFmlOuNko881xqHstdCvDjlmy9U
V1N31lB8Kq4CB0LRZg0SxN8Qzx8wWlzTm6in7/2HW9Em77kFvizZ5Cs7o144ZDjPUrI32hyxjwU9
V9kmqfarN0JOkZg7iVzdosIhgkIHeuCX+6FYCemdSUIy/OKtF604+lmuLS7PAWe+QW3y0kmZi2RS
XtjYelWPtNO+x/35Sur0HuzH5UucmcSnlqNT/KiojCjknOPCPvZvIakfcjVeSygv7OHKFv3MjeiT
+bvp9LEnuj4A6JdsCT1amXF6yHppY5jRlenkzI3okzlbcTUSsMnWcBB47EpfXdbKuKDOiU7SO9ay
/I93ovEZ/bUFUJs2SJo84JXA7ww9ssJT/1i07eL66nNuXpzsqowY85WwksABH4fIoTLWQZ+ns9Ei
J2+wWcX1gzAOA/lJc1v7oro7zElGjK4sDGfWne/z8183aOaZKIfU54MQXQnZFLBFACDWipr15S/u
3K7xu83z1xVsLe5U0F+cSA0yO9t+aSbuHx1Kd+ayc0KhslFr/UC6GlCEES7GVeHuueqeNllxfFQv
mUWgsBNm3Zaoe8FMk8yptu3cUSYYLT2aZHaQpUi0arCG00auxah+lFLkYcYrV4YnrRvEG5cfxJkn
PXXjJYVrtTiHQgda1NqEVgm6l8xTbERXLnCui69NxoRXtmGu5UzTrjYsTINbS1JY+3gbdUpxXfHm
R2gQld65Wt85zZo/zaaT4VEKXBJp2MUO7voltvOFQgpTW9ufbmNtgSAvr0qfzoz3qdfO1lnwAe/H
ThbthFaCawW9ALro0FYpLEatef23tzTZhxlDFzah1saOTUbN0W2FdVvBZ10xxQRX3tOZ2VGbbMU6
vL7kPKNsqnP7d6uWy0C32WC2v672ys88rKnpTqtVg3UEPWehBBt0WW+nk1GQiltt7D8745ps9PRM
fnj76mQtzfQhKOHcxCC+CK9W+rKZpxJpIpCeR/o7n8g4QwOcHGnfeQqKOlQhvf7bQ5za8IrWUiWl
bhMHasqqraVPnC1Y/eT+K67/yQMkpl48yVZJ+gh5T5RypQfP1wOydIzyBf/H5+WP7YwmVEzdd4Ct
BZTVPKXVHazZ0NL+WamptSInwanlYj/a+kaL5Xw+wjOFerWuq3QdkzqJ32GZ+tf0P+e+l8nEgXgj
a4GEJE7RyK9tEb0SSw9RYQygJJTWjOnj6coNn9l+qZMJw1a9ACiBxJXc/g1OMyYa+7HrxMIGOxwD
Kcfj75DnBtdcvb1yzTOT1PeB5K8FqJZHQZ4kakU/LH+FpvWnlK3brPofZ2fSHCkOROFfRAQgQOhK
Ubur8N62L4Tb3c2+CAmx/Pp55ZObMUVEnyZmJsIUSEqlUvneFz1mCp71WbYCdAv9aT4Ygp7VHZoD
sfNjRJqnktG7DhZgKizfqciXjhqXr/rdspmEGHhjw2oS1ofnAq7TgjyGeXNkduanFLR3MAJKT8/u
xIV83RQXi+2VrAF4SRZm9Weq993jJ+GnTOwEYh/0kMInFXf98Hw4oGS3pxVNnzsn+QU2qrGuchSt
Mlys7o1xQP9QJ54aXEMApICqNje6Gtg3mHzSqN1VcX5DgCFC0cu9S/uLJYLhSgsubgqsHGDueazF
a5JZBHdqLeG3I4u0Z/hGS19wNMbrff+rj2V+k5F0bQC8+kEGPh7Acyl9Pc+MhYRxZhZM9Ykd7ish
su8w8xgUQpZ2AdugO6TlMOAsV5TjdRfbdM3vR3gqWCxDWFE6FC2gsoIN9jsswLy4+dk6/SoW3VGg
Osfrzmvycttn0Y1O6oVsde6MPZUtOhGwfbaDchhUC9kqqTuo+tDSD1hbpcNerm3hnVoYFd2aPQ3i
DqRtMInh9jzAoSa/gyU2POMymGtDdoM2TpCYA8RwfBdc0AADHjkLv3MuJ5w2EEcm7ChEi8wMZm8A
w9r01Oiy9HEyadZFosS9DQKYx5IiX7mgOxlt9gg356UFOBOEPvPFLwGBtiqHrS7Jzg2NdmgLKl97
wxnWSsA+3EUd2IuIk3tCwS/YbETjwWTfXNi25t78cyf48myOQmEIf01U8posQBkLX99NfVAnbliY
rGqO+6G+K7fG0L5TIm8yt1lfD4MzNbXP4teXBzuy552FE+aZF2W2ETVKLlX62xnkKgXCkwNrDgcs
9xWQGPWPmf9nLerLI+GLb0peo+akdKyyiO5rxwTYBn6FedOthEtOkZtvDZMeDO3XYoCbW+iXRfnl
qQbWdi/QPne+cGCl+yEhd4UjoSfiYR02ydti18bc+eJzjL88Cbp2TuFBCpsBNLVcrrwdNgAqB4d+
sADG9sOE+QAQROYtTeN13ZEfwmo3pUMfgGNbG3RhYGfOFZ+ngS+/wrWAWIa3c3ZGGQWEEIuiodR4
g1XO0pSdWS5T4UrBGRBidp+d85b5EFjBN48fYdhyAHNtnZmA+GTRFjXDvVq6Yp9bJf/TdOYubGm6
JjsXfb/qQEtD18evuBlfcZ2DFjyH3btOtYOBFzhTLtzyKxhD+tfXyVyldKpQUR06g5NGZOfMceEt
+MNA3Zl2DOjPH7Svt0UF/xikRUcaY6sjFtq3L4A8sdQjOpOLTbWgnRprGKfi1XW0hEWmOKa4RtPg
LFpo0DyUC4nYzCKZClYaBx6UeYFiPqzEAKeOTzZ6FpKmuS2NQMSGv3hCnAk7UxUnHZA2c3jYnUGN
2zR1dSOxToDDuLcZMESmhmRHOke4ni/IrGZWgz5Z/VB30NiE2eU5hMfBaqwNXxUpoLN0KZucOfTo
k+wNqE14tIJXfa6zGrgMAV0mZgAfX2vTOYHTd4IRMO5C+KPFsnXK76/Pypkzoz5J2vAV88Gs4Wgy
kg9WXdiC0Wuvhc+L4/T9hMDHn0TNqiidAeTRs22yQ02bEh6UqDLX6CxDMfnk2nlxlNgk/+V17Kky
QwEiZwoXT8vbGC6M+qEp07WG+wbTjhcmwkwnhM0uC+xLXLRt9Okw+CGetRRpvCQfpdvcwA9/h0bd
s0Iv/kXUWMKHpiDo8mv4w+K3/D7Bt6dqih4uoAPy3fxsUUC5YePnlY31fv3LzY3TZd5/eSs2mLyq
RvztvjY3BaDUBk6FYNNFHqGVN7SgDqhsYa7PPWtyLNR0eKl1cKU8N8iQK5eeI4YT2kX/acEmXqIT
uNAXNpnPA+D/TyX2VCUBWAw8DWGLj7oLnLk95aotLRRIIDmiLc1bgEwiBgqf+AnjyG5fDugd0rIh
AGAGNdkUXnBgGOYDdGEa8nsnjFdF1FLgE+CarKvWRmsODMZhPtTDHRxO/wu/+/t1aU/bRF2QXmGw
lSVoM6Ke0TZ3g9MCS6nANIOj1/Uhn3vGZBjA5LJhchcl59xai2q4hyh9AFEAJWBGFpSSM4UIMKf+
nlaaKRIn63EmrSUqDUOn3hicdU3cJXkZnIJLrqFfyh+7WnlaDXsdPSl8OKSjtURYfyJJ3/QqWjig
fh/BbTYJsEXIzG4kmHXouPhtwcIjbvSHxIkXstK5xTmNpHXDABsEMRjOoi8sYjesRJPy9ZH6fu+2
pyKSJCEhgx04ZKCu+uPgSHOCo+st6CV+KofqUMYogl1/0kyGZE+VJFkJ+B52TsSYfFt35lZaoNZX
/Q0n/CgJuEQ/aHmri+qmiJesEWZOlwBM/j1JlIrB7ISv5lnj3GQehBk3Dho/NfCxNpV2YWm2W+Ew
H0cID56uv4l8QptCJ0A27ZAJU2erUbJnMH8GEqE0vDiJYFoAtKo3gJd3Aj/lfuHrXAbzm2jiXpbS
lyiJPawZ0z5PzhfzFPicX+6UsSFsGMg3qaJvthwHDyjG/WIP78ysneYdPAcUV9dHeS4hmQakkPiR
c2kESvLX6+80EwWmeUfqUDhNApZ9Bi63/CjRu0gtXd0Tx/SZVT1ef8hMxJ+mGSM8U+uhTsFaGt46
23hO2a3KYJc53oEQDVitubBQvn8Za5pt4JILKI0Mz+nhCynFGnxOrxAPiwXw70fDmuYXfam3uDBI
Wpw8Gw5+JGpopjC9Rdnn998J9K6/59coeh4mvIAEojesVaOBIeRq6s/Q6PkzkPPt7wgC/gPcKGPj
3xa8Ne0CTlCO6EMKA0dD5pdIsuJIAqBjXFXcPOKuf4PG1jsTBilDOQao9VyfEDNnXGuay4B5J00X
jRtnCoMK9K5GyWueuWCMKC0+jhWUOoKB3FYlcX8xIactqpboA2pBDPZVAsikDaiKbRi2F/YFiJZm
WSz1m85Nokkq1Jq0GuCsXZ9jWm/bJDpcCOGSy8fFRG5uGk12XkBrFC8BoT5jYG+alt+mI9n3gpOF
Qf1+L4J1+2QatdEYawTyA/hY9XfwAx/hUVJHCzvd3Pcx//7rA4G3RhdBMTk6UaArSEttW7yasnK8
kCxs1t8f76zpZh0W8OQRzdicAfUDeZqkFQjTjfMO6x57DdRxsxVwMzeQU8ic5Asvdlll/4/ucOn9
+8VqMrpZYnXNuRVJ+wbY3jOKWzlEBnE2blqz6HZJJezh5foSmPmMziUGfNlLYgI9RcNyeUZGt3EK
9oKS6Q4QFVCe6oX+vplwMu2St4GXAkC4l+fahde7I7hn2AXaMeBb6Zqb3LRu61hbCPEzH2+ao8D8
XnYw38WRZ9D2rUXe68KBGTTsnqpixG68uf7VZjqYrGmConUpcAumXp9hJeke8lZqm3BEO18JNi3g
zy5Zge+SerLg/XZ0tw0stCPX02J4dIzZ1oxfjQZAIijyjLQYF9bbTPePNc1g4t5SjYset1PT2VsJ
qgE4GZCl6GhPgR3Kb62hDlD3GX5R35Z+FcP3j8YcMD+ouCERlCEsJaJKeQZcOFaguRc+jPdPbSNh
Qu8ICJRc8fP695sZpql+gcMjSOnEkOeukLu0037gLvIZsBHMCvfYhu399cfMzbxJDB3Ataoy0OrP
dkx+h7Lax1V7jHN21zfNC7bp+8Vq6UwsnaoD2iIC5gQ2c2c7R3d6npzg9f2bDfqf6y8y8+enGR/M
EKIExOASB7GEeVonFBKKvN8Jouv764+Y+Vb/O+uBUm0jrIGBDgIS8DEe0dWTqXG/NbQTphZINQvz
dGZfmMoBjbENiQsGLL6Vqp61GtpRpaHf7/p7zEytqXgvdQFCtI2kOgNeiDuWXdoDEfLOxhZAj4XW
gJltwTX/jplw/S1sgIWrMzPy91rYqLkkK1sOe3htg42eVTid97UfUbIUbr4vy1lTLbNlA81VRGmF
zHUHOJzX8Z1WvuDtGNrskWUS4+QSiOeHfwvZ7mQPQq9QlsI5GW+Y9wcB4ANmQ/YLnhLIgphueDRF
QNWq7fUhm2ntsaaqZao1QtkO5h5gSFagIuzhrnR1DybsMPVEC8zJynX7h8nb9D7nxi+aweHh+rNn
VtZUyozOA6A3OSnPsFA7qlacs67ahZCjX//zM7NxKsFktmlxCRTFuSl58bu3EvYLzu/xDbjyQCTG
CP47V1i2XDh5zBycranWMk1wDatXrjgXGmCyJH83GQhdGT1A0gMKk7VK3AbdK10ZSBf02RG+Oddf
dKbGYtHJosi6pqkhzcYHrGqxaRMYFzQ2HG94ar4N8ZCu8hgwCDNxH8FN0vyks96tsg6PpokKs2CK
+yxyfg7StnfXf9FMQJvKJscOun+V2AL3oIAhGYAcQVIACIlxYkBfrzDWa679my7dopMFA6ZJOwII
K86SWE9t1ez1PMZ9Z/3E5b/F56kuDIwHdOjnpjxrsOJzivQAb537qMoDlM9APsOZBSCN61/us2vg
mxR0KgIrihoQJYjdAwmsc8Fs0AV3Q9GtgL0F4Qe0nNQf6953+BY4g5Wd/ULsQyLk49JlXXDoe1+a
8saq4oXfM5fYOJOiGVzWC7Ds9CSw4maL9uwepFUJs7gcnYDW+EPqxBuqdw0mWIj2+K3jRbY2wAjL
+LDCW2R9OflVIbsh0dI91mcn1nefaDLghSBx2oHBEdihead0DHbZ71oHOF56j27aNefAIWUQAmt+
pXDjVBqrvN+U8HJOTLnioVw5ZNPL9xFF7iwHeQyAkN4+y7hccfWc0tKnCO10Sar62WX9ze+1L3vZ
lzw/hW1bNLA6Deh4oYogP6xOhYjWRR2CrPccMpCJQBnw8fVy6MbwD3xKxwZk0Hihw09b0TX4aRCu
bDG0IX5aqR4yI9901gcMTD1gsy67T5zsLzsSLOO9BPeH+J+Xf9jy9vIy+LfFBHwmbE/FSz0ZUiFh
bRmMjgtu8XBj1ziro6vo+gqYORXZl3D+5WvJwmRKdWEXpFZ7Kxk0QKm616EMivRoITzN7AxTwZFh
aKY0Bz4EOnoVohy3vCq/oRx2M2P2IrKFjXxua52KjarayIfGAlkmz8AaivV3p7SOYFQElmwg8VIn
UNRuMvoeMv/6p5vbgqZ6o1F0hpOCCBiIos9vnc4h6IMBeCcZ8vYEjEoOto9buveXXhGf1IkLp1sY
Y9KQjncLP2Fu+MjfwydyREqCHDNgWnsriLgpXPe21PJVEauHmpLnqDv2v2gyrPrwoautF8mbrW0n
h0oHQclE887CrjgXuaaiQqDVREoqDW5RPGnXrHDQgKbOcc3RCz8a2RZIoV+ItYeoy0OviIU8hABM
+6oH4wPYNy81svEkrOh349In4lTpSkq39+OxZRsajYuy37n1NImwHUhuVg9hX1ALbZe7ZbozSnYc
a/oI2wiCjnGaG6s2bTaW9qTXmt8BCV731VpIECWZgPXLwtBd0oXv4tQkrraRbtNS9G7QWeqlM0Jo
EeBOkemtCYgTWGVt46HSdN9Sfu4oyzx3KAWMUzOxsPJn3CqsqZBLjx3d5NAjBaGl/24qXq6pMPZo
xU7a08Wd0usgU5Ai92tAEppyo+LHzn0hQ/JBws7atVTcRuJhJNb9UCa+fXFPLp0lK5W5guVUyGXA
izMDrJoFHUuyLQdR1Ad+Cpt0u9eKh5TAqOlNOlXsAalZbWoO66zOLf50IIR4IrHBHbtXwKktTO+5
6GJN4qRCXx0McKADr5zupgGXr+blAePkAr/pQkXbwZWgzW8c/J/r82MmqbMuK/5LYC5gzhnDnhgu
VnoD6GO6Ax3nHihIEI/1Af2Vv64/ZuaEN5X4gNJdlMOIx7S6CUy7o29D+RrCpERmO9HGN1av4Ou4
EKNn1t5U7ONahrK5nuIjQlSN0xxfgVp4pPC1uf4yM9HQmkRD+GI6jU1SN3BYtmNp857W7tFy83ed
LgEfPkUn3yzbT/n+l3HJYE6KPibiBioDmC4bUD8YZL2xB+hI68x0/YiY7gYowOouIUBL864Cu3uU
XgrsfFCO8lchslWtm/Diwk02ILRojkTrAkz9SP0WQ1KHNgAcIsxc7BOivV9uv1NXHgAxNiDD1+51
QBStC4Ye8LhxrXdvOFC+xGF0tEGE0jnUP8oB8Qvm/G+lre36Oi0/rn/eGcsEayoyIkNTWHlUIHbS
MCgieh4AW0U6+FsrYyQ/BGespAkEM9D32PhQwL6xbtwV5RPp946RG6DQu9s+rl6hw2zX13/Up3Lk
uwGZxFFHc+uQNMINTLcfYPcGgmMvVb8C9v7BqYGU5aC3Nk5uPaCilF7SNR1Gpjw8wDbjz5hGZMt7
e3waCC6WWta8g5x2cTDN4AkPQIOXqtI5sMggKyQYuhfHfXYXCfFTt3XlhXV131YJ7EV6hm0fiTgo
9amfpk5oH2w+/Lz+jnPHFDLZtGBgrTmcsyao+nTf4MxuZmzH5MYY0GmT+84Ygs5XBDEM60Dk3deZ
eizbUvmh7Rw0OHCGnKyt5jaOYXtA/8092JrKskjIVRzC+iRwOntt58OqFsU9zDQeF3P52fe+BMcv
i62Me5OCXuAEdh2vwyg64FC70o0XVx15bKPYLPywB8FV6KsuURuXbXEk36luB3edFSDgsB1VaKhp
25VZ5t3CjJuJMlN5ZxqBSNXY+FEkVPeQYUeeHI1dnLT7RZPxub15qu+E7Aq3dZFNA55YP2V4p+dh
AAekU1qNN7SUL25MT2bcca9p0ESGvl/thcHmItKN0euV/KBNqDzZVfzdBXZ+VajS3cXAiNJyqYo6
o7a3pjo4t8tz3nCDBpCh+kgPmmF/6RKQhpeKLcTMrqWt3SL3rewFzedOeHbLl+vLYWYbmerjCjOU
KewkaOCCd8rN6s1w3d241B4xV9/5H4tOQsMCn1camBpRXhLbxw4VOr2w9tBOb1KS/yKGcvdF8ltL
TfBnpabvoExB2xIs3rm011af/77+prO/5ZI8flkAoZWUXM8HGowK/ewwQio8l2yAqpFHYCtQIWXv
uYlEsXHRtBzvk2w4ZRSVbN79pCQM1ymEoAu14JmGWmuqdysjZfYl0aoAdyr7pq5BFNC2ebS2BgKT
NbGu3XwlshjiJ+e57Mw/sAA8KpsspKtzGdhUDFcJxexYcxWOkenPKAGJCBaJoDDAXrCztVtR4BYI
wFmJAkkISi4X3e31QZjJxKbyOBMmOlrIRhXIy8VWOdyxqNjAMPrVBeXeoQZuytOn64+aG++pHA7m
XbYTDloZ6LQPpB2lHvFTc1dDCp2eonwIGjiiNTBMr63xKO3wvkVm6iVVmni4BVgIcDPrayqYI5bd
GSM6ixHg+G3C7Q1Q6rCM6/7x0DpVywHB0WZGyvH3I+WB1HBbCChq8mIX6x0sG8x1W8MZD63+cYsP
gVN8NeqbiCW3I63VBV2zlVT7cf2LzxQnzMvVzZcFVhpOJy+q5sApldyB7XDklu01TD1INsS7MVky
3J070EwlcyBmp3pZNALWNtGD1sBVE/ehUfyjtsEkL9Ff+to43a0um1WXnliVeMzJoWXrtkyDbTDy
j+svPDe4k4giG7OzeFqIANLDjxDqvFFPn+JkIUjMHCc+97Mvn7OF6oYrpK7B6Jq3xUjWQ2mqdSgu
SAzqSbQggw3i3nLixLvr7zOzG3/WI748MSIaiCxmKgJKzB2r+TNPo9subrdOyxfSr5mGOWuqOVPK
tlgFz/lAi4ETAeGpXzduF/1sXVVvQ9Ud2saABD604MTSppR4qqrI0YSVj5WHAGSnWuvDKCvbViP9
GKtcv+dO/lpB7ewVRXG5vIOjHmsVW5swiF8qJs98mc9A+uXLEGXUGnzVzID1sR+7po3eDec+SY1q
pVUwxbn+/eeqYP8TyREL8EnQX4KiSzCR6VtnkVUCBl7N0TJUqj6B7SbxTFX+ETAGwN3rv91/TkVy
pIvDpuaWE7h1a3qDuPgKwQAA5WTrVaiYbW2Ek+svOfcpL//966fsejW6DBlHk0LxNMahiyNCaR9c
gnIMzJcXHjOz03zuCl8eY+tEK6JatwMzI4+gHK1rdTRh955r/TMDOHRRhjA7aJOwF9eD3Y2GYQRO
kT1rdi7WacWSbdwb6aanWYMDBryRsNun2GmqOwictUsBXS7sMDNR93+KslHlAI9EZmDjTMySfDtK
9pCU+rM1OF7fl9bCB50bN/PvcWOaPVhc6GOg681GAhKP6MMD+LcdFuvOc68yOZrptgXfhDSHY1rd
H6vEXqOX7VHA86OCcB81js31GTgTWKfirYsXM0mkbqBRfnxsobeNJClWYRHdDxE9WAN7JBX81UGC
/scsYKrd6qpE1dwczSBp0w/VdTeJ6tHnufA+MyMzVWdVoN2Dj9mbAafmyQnzm5I3bxFrVyiaX/9i
cwnjVIE1Gl08dLoyApkKxNgiDn0c+/ONZtA9h3m4R+AlW3TWNudu7pUiShYSnJkpMRVlFVrMI9zJ
jkFCqztTyds2MVcsw/Wdle34UsV97imTJWw0aRZHUF3DQ9h+Rgd5BtxWseGQY4msuQ/p0me8/L1v
6itTjS861sYEnIY+KIzhsRrUC6hlz7jsArX+A6zs0xjeSc04DKla1fV9mL/zqH8fWxyLr4/j3EyZ
rOGe9qruL/c6pO8PqFf/wc57Do34T9ezYXv9GXOH2WlXdjEWhZB0GANU3MfeXdVxFoTyMWsFjjRw
TijT+xhOwVrvNS66+lxADIz6uc0frz9/biwnNSzaOsZgJMkYOLEVrSulvQw4VNpoyvRYb8Iu0e3t
hc8586rA2v0dEzGY6DOH5uzc98DgFuW5dV1YL77rFqoKd6pFAThDygKX3PFRRWpb9hDxQ5i0kK99
n3+SaUu3LgyLKjFGAY/1G1w4lp7bR2iWrNjz9W/5/SZKpj3dgtRNEV/MPUfW3jiF88e1rWczsp46
N9shUVsNfCHZ/Ww3/P/SINOmajMzsFVSlQSDKL2c73GRTMJbnH0v/8I7ZHO/SHKL+2e3+qFaDsmV
QO9uitwhXqVo/W7MH0obvTJkq7H4kPBsqtIfBUXHNTpFshyCnIdSxhuTU1jl/84z5UG+n8CrVKav
JfWF+YPBYaMvXpPywaWoWFYnPBj32GNxec1N0sDIB0csY1xDNrXqKrJiLo5YwBEW1paKFqhL65lk
fDXgUrnU/YHuUgbDNLgmItLLHpcNY3eg8hZvdrnqds1DqP3pFU5nyZqbsQ/K000YN3tcd7fDPovD
rexeo4ye3KjYwsSLbw0I06NkNRJzA/czo9cXUojvwwLY0H9PY6D2iswYKnp2rAwvGp9MYfu5GZ5H
ujCR5p4w2dnrVmC7MFHlzoqu8vJo0GAd2u7CGoapS1NopqROpvwkKpJMAwYBUyj7I0Lj0NFzXKIf
LISE96UHyd0Ue9d8RfU18iwz2g6D/UrHdW3wxybXHq2i+Rj1hYR6JiskU5pSbduugV7fBN3+5Ur2
v9H5gFlE0wb8kA2C1B5p2xGI2f3iN56LBpMbm6Kq3LisJPpvWvbIM7IZlTq5+ri/Hgu+z5rIVA4X
Qk2VljaPQEUJ15YmbXQh668phU1hYZ9kqL+IEPqO3vk3Ozsy7aNvHUnBJMIDG6u5Zz341VGyc2v5
qOVsmxEkoNdfbC7ITTYMLRJjDh4VO8fJFrXotV1BWp+lN3FRrJnS8Xj/+oNm+r/JtM88H2UsoOLE
usqFn4T9vcYrv2nVXtZwCBbE1/gdL38Tzziy/jeLx5Ped0FiRj85TDa9pFyEG1/W3TfRdtqJrpQz
qFok7jkbhse2Y8HQxrC8gSJNj04xM70y3WiuBLmg0cE+NZc0et9vzuQz+n85lVFAt3C5J/Ctq36b
teXOdNtDnnUnJxpWollYfDMjOm18rtEiiKNK5pxb0wYd0SHPtdUmMN0Ok6NLLt0ABDPLL3oYjS0M
7feZHZk2Qle1btRdnFpnydkmjfhrocenxn2SI/Sg4IfurSFbE8oPpWs3qwK+j0Ze7NuM/bn+A+Y+
7OV3ffmwYSxSrZM9OadZ95Qk2p5KbaXcYcfHYR+HCwnHTN0asMC/H2OOqHChOcc8ozt1FQnyIdHT
mzPzkMvYt4VvoB8sjnTPMfoTEkFU0h2ybqqlBrq5qDptMQZFsbRUZHRne9BZ4BrgQHgxdAG+PcSt
L+sCVSPwUSDrqXPzB2cJOXZZh8tekYmF/HYmzE7bjmFzEKJXNurOVuceNUu7N+3+UBnv/zSO087i
VugpllvWwfOYfTij7pUs/tMowxOFfEw4Mf9xwk6ZSEWdadHo2DU6VmCQO5hYET6n2q3mpMYNKWkN
u+PUS/P6FBL1VCTd0TC4s9ZRSvE5s90NBIWwib3+1jPGBGTKT8p1k3RjEfPAiMtzZaIGlZAk/GGz
3FyhEEX9IScPLekeS9R1VT085rWb/YYZGH9a+AWXGfxNRKSX4f66gFQ+Droa6iAum5/grDr7LksH
GH8mzHeRaYm6+1kT+qKg1bN5KTeU5zjBhNkqMuU/9VyQad935tpoUSRjHdhCxJ4RGzEaYex6LaLy
3XL1RdDkTDY27feuK5i2WBavA0evb009e1RSPYJcpR9YH4ErFIsD+Fxe1kKb1AGmxJ16m2NkNkVe
Rn4dkzRDt0lceaLth4Va+lxombaCJxT8JjfETQY4lKfMIWgTTq1HbkZBYlibKFOrjiOYp2/EbtGL
+thE4a8hdtsluf/MpjHt/LbhYu0YF3kmrocZaKyNKTaJ8SZeY3OVFHvcYHijuZf6ZoT/mpagtqa9
JJIAON/5ZommvHYh0ZobnUk+wmRUxpExNkE2VoBZ2flmoOM9Oh3RkVFE5cJcm9kwptpZ0UjB6r5o
gpg6R2bmv90xuSt6sXVlcg9r/YU483mz9826+p9UMFJCg5GFCFI9+hnWRuvxpDF8Ho5n8FWDAULh
VWo1686Ed15ZWk89j371tTai7RJW73pUC2CmrG3fpYd2aHaZLR6p0sutBNMocci25MMxS9N7eOPh
eKbpdwO3Ng23vBAmOteDw8yI/E+LmOAOTyW0hvObdRuV+R0rXBhSN6DV5N3CM2am31TcZtfgLhqW
g/jDop8G3aYwAwi18iYScldb9oq21UKom3vSJNLxyOoYsDeo3Vo17CvMbVWqF6MlT62OK6U4H9cs
XrLwnzk0TBVuJHWcMdZ7jkMDerSS6k+mwsPFYzvDGPouElrcozyq/uX6QM10lJGp3sHpEjuU8CkO
jHo4x4aNnoM+A5jOLS8XZoGuGR4L0fppp0HBwp8iN+5SZKFuyT7QcOl1VXcGIH3fu/2xJP22N9D+
4nRBq2robiLnUsFHIbriONobHkAA53aAtYqUzgNu6qxNOLiI3Sz1LLiZAXGLJgI7W+VDxn1iQMhS
RY7wI63I0T0PxNHCS88N6OT4znKndS3K0dYu6zWudTeg5km0NtJ9YZcPNtrrFelAjOO7nlFvNIhP
qmRn6elLSdH7Ru5xMC3VL5eSldu8x7R55LJdu02yM/NsDeu9Y5kUaNnKfDPT9gPpT9wtgfAGILw1
n6HxXMdYh60LDEDZWQwmqUBpu5a47erF0umMGQ6ZqjlMqzSUXisQMan5GrHq6UKP0TuQAUPjxiiB
myLCwpVhF0EuFO5rq/Hzrtl1NKphaAqUMLqeKi0zPWIkK0i1fOJmP2IbHa4gtWagJIofdRgvSMDn
ShHOJIY3fWXCH46KICb0F8nUOUzC0YNJwGsebzJW/lQlbjlDVgS5snzGhotLXbaPeHyE9elDbxeb
KB5Mz1JQEXT17vpMmZkoUzlHz1sapb3GztwcNl3T36ddsQWNbGWY4m4ANcEf4oUq7Nx2PtVaSDQm
JG1dsHMI42iZar5r11uNGBstk76WlbdaeMH1gVyZEfbEwuYx1egDpMgLKeUlmn2z70zFGDUq+QgF
URSwqLyFTQNBFA31+9EAa+j61/zslvnuEZft4kvKSFNbA2gq1ECv/tGXdywzdwO8wSisRQsH1qY/
uPHAy43M7hx5Kcb4YHq8yaJCwSRZt9aDnYUY4HeCXlNplJ5l7TLdWImevTpINmgdvsmhAIv3sq6W
kouZbX+q7NBi1tidxPZVlemWyuJ4+S2iNW4yI+7AKVz4+nOPmRxHE3dQ0Gdq2lmTLTpbhxOujVZK
usfRtl9Krfm4PgRzE/qSzH8ZgXZMDFsr+jooYdWElVyhBN7kzavqMvRRucjTPTNWNaAo5tK8mqHo
kak4gxOEOBtiN7QRgWqGKFMLdPXjVkzQdt+Bi9yg5d8a3srilbWHwSx36FTARexvDUK4nsUezEa9
MNxzedKLFuOwGQzA5J9wk2ZYB1KjCO08dkaDBlqQuHC0xRRC2y9Ff3waHvGPBpJQHt9rZQPh2qND
7ztzIfOcaZki9qRMCxyaA3e7sArKMr1tRnObGLuuPBgheyxBmoWhp32w4HipRTJfc8f2U+2mrk6V
0R+skS7pUWdqKfYkeMINlIGlm1aBmaKJ3tPsdvgBX0v+bwf4/2k1qIoaroUQs5rjgNOlKcGYJ/WN
wxY+48zvn8otQhbGmubSPEiAKD25sG6rIkssRJ2ZuDYVT+jQ46F9IS8CbjsgMZg/ezv+1WtLVp9z
f34S05xWGE6JdtOzQOiJ2kdDPgt9yQts7o9f/vuX5apQ+hrGkGhn0C3uYIniS7P/WNaQXebHN/F4
KolQiiVRNeC3Y2XGIdkINE9XkLjoyYp3z3VaQVOIqma8EONmgs9UIZHDLCTvxKidKaX3Yzse8tDd
8zK6BXF9W8NNwGvp6/U4N3P/TqZKCXSH4kqG/Ufaly3HjWvZ/kpHvfM0ABLTjT7ngcnMlGSNtjy+
MFy2zHkmOODr76KOu1uilOKtuhVVjnDJTiSmjT2svdboXAMM7KCPdS5/Fn3iI2Ri/LqiHzLNjpu8
XSeM97o1YaBGc6QOnWt3Bv4fvEmFDH0YHqxljbzExpROpKC91S2nxGSgCsUoU9RcRbCLbX+FEYb0
amk78sQnAXErMFXsNt++E8HIGmQvuBtlAkJw1x2KgLH90PMjdDJalBgt1rKwje/Md2/P7kTEuJZU
YlEaQr0MZ6MBkpZ4/FwgV0ZRtyuacsPtP3H81tD5HAJ8AtrImE1ir1hanSE3G6RQAPHG6CuNyrMu
+5uTWdmEBDSTUwU8FXTSJh9RKjy22Q/HSyo2eElP2IU1/B15+ZzXLgaAhNSu6jqEWh24sd6/vRen
Pn3liziKydG02IuiS/ZEJAdSDQASFltdM6c+f+WEICE+xFVMnOvYAUI7jiU6D5O29vMpeHsCJ+Cu
7lropXT15IyEOdcRFCEa5wNDY2whD0S/n8aDje9h1iAqBaov7EwHvMEVzAOsQbulEHbCIKxbZiLm
gqpR98614flNNrS7IbI3GQcmazkRvKMbIIBTK7kyCVnhNo1JYOWmajoTINdsxPfNK3niVV5j3lEG
iAw6ORwIcEGrcjllngIn+dtbdOK+r3HtXDcz+kKwQk6c/8xj72DH6bZcxkAU/veGWDbnyePJjRYe
YAbONa3ZCHBac0RXI1Sp6s+1+/ntIU49M2u0OsBObuJ4JLxGwJLUH4gaDjS8xW8W+4xzhUzscdMc
nxxtOQZPZlQMHabTSX3tNfPHcKIBWu3mhp6li8Ign+6APTlC//Ewc7O1TydO2BqiLsK2zViq9fU0
ILruzYJPnyezMwi0D28v4qlztjIHovLoGDWeurYpeqW6EcRZ3rjFgnRyzdjzNUN1T6VRAfVmOAKG
fUksclX9LpvuCT3CD5Ao+/Pp77maawC61i4Q6HOnrhn6FnjUQpgs8Z0k2jJrJ/y1Ndw8KSHwZOMS
n0+KS5mzO455oTHlDvwgl2kWXQwSBYic6UuEQG9vzolHc40+J4DgGDecsxtmRnZdu5q8MwwUmFWV
lAH0/ibkXWMonblFuPG2nTgOa0i3Q1UGELfJbuYIYBfexzPiYD6d/b35rIxC1gAYQKYecmYKveUy
v4qdYo/VQkgIh61u2cYsThVeH5+mJ3e1tnnWRMpLbmjae+epZuSe5031JwDi0V5iUnM9XoexOHYa
xi+cbmjiHP/eHFdmQoHwv55bAVhPnUICyfFRmPMnBuWMxjdWBpvieKe2avn/T+YId23yaNGlS105
9HkZlbvN0PrEA7FGabchirqhR9Mb3NscGk/KZHDYvIt0q1vk1AArw6DnJkRNj6VA/zgJ0tRI6Wbj
FyjEJTunv/97O7FKDyTWluCJStMbMnbzBagM7N46yoNMLt4J2X4QPBnB/sPHDRf31Ias/AFH1FwC
d5TfqCS5xDYLukXGdmK11hDw3PIumkKC+pML4TDrfRcDMg3JSOzexFuwuhPGZo36pintRIRe85uk
A8EVuTFZ7rtjs0fL1nJ+N8/tibhmjf+mTaao9kR+0wL5heYveRGXJRje1BzoLj8amu5JE7p+rbdU
WRfz8kqkvYaDQ+dcADxAc/DBRBcULzcf7kbxOc6iQ0ezDZtzao/W9z4z0+QW8DgHJK2vLGucPUC8
6s4ScV/Yaqvp6cQhW6txxIPJMjuG2Y0T5t2xYMOBRHSrs/fUh6+cAa0qJ895kd2UTM9AIvb3JO02
bP8pONmaX5u7uSA9erZunWx619QtJFgqpAdiKc9cVX7Me4sO119NWAZZDaJRGl7a9Es6kOwwqC9O
Znc9iGov6xGZ07ftw2PX4WvnYmUgHBOWXLZ5dFsq5y6k3a3KLIh7eq/cm4GTfqdiURof1A7fYiQb
d1MduSC6ps0ZK513bYS+3LIZ9qwKvwptRt9xUJ8SZH5QKgsDyhLIqrvnRc0ZpItq57xX6RBwpwbF
89szOHWVVhaHu80wyKGNb4t41r4AzVWaE5SJ7KUa7Zc5JTforyj8bkvj4XUTwdYA8ohFIHztawUl
Snuhsxa073AY8wZ5EIESDenOUV17e2qvXye2BotTycN26p3oNtRztctL0LFDAZ3u9FwO+77+9vYo
rx94tkaM93YoFLB10S0px/Hglpk8q8Z+3tie1913tgaJQ4ZtKsKBqpusiP1kKA3K4ukEHQxvq0R2
QgqQrUHEJHOcWvDRvRET35uII4w/ZOZhRmlERu/TpjoQmgdODVbYKzC2VekF6XwmzqE94Hf8C1/q
j+K87O/qBkF6epErELLlv9xkClR7Uc9X+GmbLmXlc2x5lefnU/rQy3TX1elh81y9fo7ZGn0cF6ar
oR3Cb7KEoxuhO8MLuqfQS9f6S48Co+ibj2qzreV1R56tObshT1F34cQ8QFW7s84Zg+lHh3llaIht
x29Niuo3N/uKgNXt7VN26hyw555am0WCNlx6NySbfbecwR6S8jM7sB9vf/6J6iVbY4/HSuhUDo4H
n7PKPoN0rboA2+TZosj3TZNJHirlcmBWJrq3KvpVlB07y3vn21SDik9WIt0IwU5d2pU9Qq07A0ZP
ezd1SLXfO8nVNIGGMsY6m79pg9aoZJXCt2487J5j5h1BnwIZoFl5KMLxXVpzH0f27UU9cSbXmGPb
umPGUxfjEHKf0vh8VvE1GeoPjRd9ddFfmtTzPt1qWTtxRNZI4562SMuHJbspkVOcsygKLB+vIAvC
Dm9P54TpXoOMiTB55IE840aP7KyavlaxPQc741BmASiX7Rap1Klhlvk9CUqkw2Y1UfREov72IwZ3
YtE5564pLyTK9f2kz+t+3Ai0Ti3ZYtOfDFUZG81JGLMbSMcxX4axt6soeqeYSrf6qE/EkWwNIC5B
ENBUtapBeyRuaV966DVXHE3UJQPz6Ryht1DuGrQI76iUOyv1Dc/zX2/v2InLtG5zMcNMEgvu8hvD
5u+5Aelnxg5exAFXtuhlfHuQ111jtiZdlhQO/+T0zU1I02OFJAYoR6KDMxt/aAZx1NkWivPUbq1M
A0wSZSN4SZA98X6aeSGDgo5T1fDf5Lz/+WP6P9FDdftvv63713/h9z8qRNJJFPer3/7r+FBdfy8e
uv9a/tb//Knnf+df91WBf9d/5NnfwOf+Hjf43n9/9pt92Sf9fGce2vn9A/TD+8dPxzdc/uT/6w//
4+HxU+7n+uGff/yoDM4TPi1KqvKP3z86//nPPxZw3X8+/fjfP1um+M8/9j/M959Vu/4LD9+7/p9/
OJL/A8GURqjpScUpX2hux4fHH2n2D0I0lSCtZYyJxx+VVdvH//yD/kMoiv5A7VHPQ4MRTktXmeUn
Dv8HoS5IDxTxhALs+L+/17ON+d+N+o/SFLfIRvUdPvW5kUB6TEqCb6U9xEFayXWO25kqE2coFu5t
Vh2g93nv9qD4LX6V3DvLYSuq8mjy72X5KZeXSg57KiAWOVXnjWOOU8OOMRoiyDSfP1m+31/z6dd6
ft+Wb6WJ67pUK8+THo7jc7uSV1OoGu3ovSGq3g1ThrxK16O3NnYNIJwgBnt7vMeX5H/DDwyoCHGl
1stKgAZ0HZ6G1kOU41KxB5905wC+XELpuhcWWR3oNSGniKi8bf2xdGS3E8QAmRdlpfOhAziIBDTs
htJHVTK/NhZy7n4RhYSDiocD5AGX3LkDIqf/3GRT2O7LLFUZ2knQ/uGD55F9qSfwoPnRENvP0Erh
3xwjp+gIn3uug0GpMf1QdtrSfcG4BYCjSprwsMxE7LscxXc/cjweH8VIgC6tdZuoC7dZdjNPS/Qs
csv692FHwZRTzbk91BNoAI8JfJCjA61CdO05BjjEnMXmAPowAia82hUXTZWX4xH0Mw33wTiUfo54
4YJHwoupCMq0XJo4htF8BQOEgw6OrokPdZiiSgYbg1alGMa6CpLMg49b8gn4RqHDvt/pKGp6tEQW
lkBCqgIo3os9wXdeONsfwHJD/gZoy0ZfZFHNa6CopdR+6nZVFpTRON90LqSF91A2x/J6bloDYe3k
oHEflCz6fdTqMfRLVNXinXEcLnxCcv7R2KYFBWulxKfJaUpvN+YjRQ8/gYQh6HGHLTKOF3dKEaWY
RpFWUKLJ+sWyLgQySDa6e/CEkTuRN6QGiz31nF2YT/V5amNzETttEwZjPczORurr5eioChMXPNUu
gbVZ94N0LAIVFBVQH29lM+/yBCSiO8c0znzeZ05531dlVIG4jUD7b5Lg1dh4xlYeMOeSeVAOwMZw
gjCCrql2LCr0LVjKyX5MRvfeZE13m0KxO4CUaHtpBtBX6TwqDyFN0HgbJurSGSEsJsOi3FnQfAbx
0MuNNXkeW+IrcQozgm+kmUfxjVb2RCIvmMwkpUFMw/xKe6250Vy0H9+2Iq+OIjTVRDNJxbr6EU0R
S1OT0IC5U/luTsp8n4dg4Xl7lFUhZ5kMsKyaKsxDoNywHqZJSR9WISaDQEPdamBk3kM7xXugXhQY
q7xrPesvsMkecrpRt+ubLN4wz8/98ZffYBVMhaiHeklSQBU2NuOFrYVzkTbetyZuDGjSQEd/qNNo
/jmXIoGCJKnm27eXYHXEX6zAKkemKAh00imjwTjRXxK9e0HV9cMuTaAWIRroVUbh7KfNXG6Ac1fP
0uO4DE8F1cKleA1W4zqlA10pzyEBDnV0CL0iRPGem1s5dfmFnF3x59vzXPm8/15oQHc09Bsg4A0b
/fwdTCoHMn9WkABSfNkeQCS0nZOafYyRx9sxCTpKnmf6bqid4dpSPj3MopAfeB5NW/1zL882+ncJ
lYzDG8E9Wt0g5rm1KXHbg3bM5Z9e5aANhJJi454+d4Ef54sbihQKnF4KG7X8/Ek8MaqKulUNHvsU
WPN7cIDZc+gIyXseWzDEVzjh4OzKw43w8uXcPHhSTDKpwKvnrlsOjLMINdQ4TryGWH0amwzyr8kW
2P65173MzQMdDcfNZXT5deV9V1W0sNSGJEBNPj5MxdQcqwEWsaDpX1M3/PdQQiOrovD8MLJOqVkV
w7lSmiD3OYxXpR4hfwNUlp/Vjrev6ijdyLe/NjUJL41xXA60qC/39cm2OdPEy3JQJKgWkAFYhXK4
k2MamKnYFCJe2R6YZRi95XEljx71mr4OvUdtTZDN2fdNN9h908GnAuiVJ3/CYwIZNujVclgBliG5
rZCbDcbUG8+gcBdVux7u0Z/DOOV/5kNDXCBiatLv+6iZbscIslT7rO6JdzUlEqX+aHRYvXG+HwvU
T/xMfHvpwieA/YDL78l1FYkC9GfKbAbJnjDkG9oe0tofQ959bEuw3+66uVTAloF62z0mqGVEuwwl
1Asq03HeKe2R1u/6LIMkRmL19wINDergZSHq+cXkevddl5MSZB4d6I0tsrdADdM5pxvWf7Xbyxw4
Fy4DsxjiBbHuAzNR78m2Stk+ycMpWIA+QQbtmQNxyy3WmVeGEnAnBJEciWHEKs8PVpbpifIycfd0
dtUly6GBZlk7g7Q629LuWpmeZVYwbvDxKWeIvNZ9wmUTA8si8Fp7fUyPlnr2jtsQ4EWbtt2eliS8
501qNgByK9PzOCrMnMYMmXTFOndcqn7sUEKke9ZG/ZU2tQ7kZOPg7Xfk5Z2RUjCFeQmIC76wB2Fd
jEU9QYgn70uwpA9G/ETCUUT7pFfxhRsWzSEDI9llaTwNeqt5SxXilfE1zgyFaYVMnbc2sAWerK5K
OWxPVF62rfuuZt5FDGr9RiQPhfEMlBrkJzwxP96e9+q9XlYXV82TLlHwg9XaFa4bPUTdOPO9tX13
ThGgoNmJ2oAXpjpzec83HpLnx1W4iNMRs1OEkoQjV7j2D8YqqryxEDJAsZGcuVEnrphm2TWpZP7x
7ak9Pzj/PdSSGFjCUrD2PL8ZlkLaAXPHUJ2QO56DiAFA72krLsan/K+5+j0KnE2cHMawiqs3Szi8
rT3wCwbxJPP0wFLKv7roLX43FSm3/sC0uRFVad+BoqLbspXus8E5dk/B2eIYFt8AQeDK+amMIlFT
F+6+KJMOdRSUJXeJnttPhbUGlJYizc77lg7xTkpvQnCD3rsdJFVos0vDuJ8WaGMpznrbUjD4hFZc
JCK11bFoC7VPoo6Wu6HTCZoVRpbzd1OUy/KouGogQ9sPICUDTaoa//JVVLCcDPcQ6Raq1x5dgTq4
jhZppWwy7aWu3PyDhz7U87grotwHc5Daa4c5R0/P404mHpTQ3j446/BhWVYPGELPQ3iGO7F+rMMk
8RImG75356wedp0HIul9rfs5QewuB6R2BB1zqNA2c+gziJckkBAayo/o9PiLMI3HLUZkJulyhrEu
j839TxyHNkaE47Sut8dP+U415S+okm71DqwaAHGK0QarYXsQFiOzo8RybZ+MIrnTd2WtyZ5kKXrq
WCT4D8DSKeprYSm9Q4FH+TYpoRbq571ULOgyAD2PIynjX2Kq86+S6ir3pZls7TsF18iRENm9i7VN
uoObJiVDXqyixc6Lbf65AzqgOIsyBVrgFgrG5dF2/fywsY0vDAD8Y6T/FKzM4k2ul05HYVWXicf2
Q14cuoghRgDPhk9NIX7YyU4EdEmTep9VMb6uMzQGSkzppH1qk2nf2ZrtwG7N7zzlZBumaVnOZ0YD
tGLLeiMJIvEV17k07WCvIUUuAyWTJkALlzv56JtJ7lRE+ae3l+HFKnh4qRfzh9wllAPWFtdhUZjH
nMlgmgs3gJSS3XE25xuX9sWMlhAMeixIbaC2IMnKDOrY62c7GwUBeu5eZtMo90iEDUcuc7kR2q6y
J4vJxVhICMPeaQ5Ch1VsnbsRCJigchGQEprD+Fb73jHDzhRU/tAu8ofKRUquGqw5EAMalRhm0NdN
RnzXpPWhySJvI+p9OXsERfCNpIdKBDI6y+v+5Pow6F+5tJOYvePNQOuAx6kBo8u5alFFfXs7N4Za
93FJryWQCsBQoIpo9zNyRTvZ5eV51tto43l57u89Pm0S1waPNfwujkL2alYqRTu3USKwJRluIfMy
f6pk5IB/cFZ3EDGjkEsr3Q0HYUX793tUeGI4tIR6+OX5qO1czrEeUrCTRKP8kIG6BRSDXnquLcrB
EdqBdrWswI0Zz9VeJF18CUNe3cYiaX8OtAVoBTTsw3ubN+yvbzKCRQEjiay79+Klt+WQZuVCmzKq
SUPQp7fgTDbjoU3CLXDbKqvxuAiKPXpJyJASvu4o7SJAfOLIyMAK11wgl25A1tF4YMMN6yAvwB0c
Kc4/Ib+B2iVIU87h8yffIzmC0ert8/bcMf39TZAsBS2RRFpt3UZCyiis9QQyP1D351edDbMfnWim
62JS3ZlbkvkgK1Z/lCMx93Vnyg3mhlfOoEIyEiEzkg8wYIt1e3KzsgQ9i8jJikBzZ3oH7UH30+SZ
8JCa/h5/2hx4ZuIvb0/59dXnlCE/6TFcgMVpfjJoTiB2lecdULA1eAqsKKI9jCe7ib3EB0A2RRt/
pXd5I0MICiTuAJXn8ZDn4q8FJb/X/sn3WHmwohSzo6YCprvK7Q7taMjiIf4+r2Pl/IlXaX5nga39
NHYzINaFmO7fXodXTA1Itz0BL4wiLbxu7QIHfpbqqZFBqGhziJVrbqciC696xszPvzMUIgPs9BLF
ri797M0RelRwysjcjAGUzBz46tUvPNrT/v9vpJXLbB2oqyPHL4My1/MOqtzevqQJRamGNH/5TQTr
4+JKIitIETivzq4RcLhgMmTgDlAbshwvLxt7aE3SRG0MteJ4+vdRcV24qxo5NHhxqwUkdTW2Kgdw
e+AFupyjnl9UaeceI5Q13s0ibs9kBiqKMLfDHZdjeE2iKftaupW4MmB0/xuL7LpI8FPosRO6Nl/Q
AhrEUMF84QLpQ972HByhkxvQZtrSlH0ewP6eONKGWnoC3I9rSgQNzipHTHClxhIFRg9QSGCJWvNO
6LI9IBlXbrRRLZv2zHVDAAsPBAYRijJCrEm1otnAmzUVpgZpmZ0ZoLpaMTb99acXo2BKeGiWItHq
5k8Qj5HtsFhdjgx63sXqkGeiOMYjJ7sMPtYOOZr0+PbVeM3UPx109d7LwitYQzE16CF2F82I7j43
RpLQIa27qNVHO90n7lXhQaPZHcdu46V5dWU50rFIgCD5unbr+BARAHthbsbSS4PcK/PzGQ/uxiRf
M2pABiDicZFC12vGTSfJi9qTWFlgUNVRlRM/QmjCB6xpC+766nwkKgHI+y4p5pWlIfFcTih4yyCL
db1r+sjzWeHqjVV79fw/GYU9f6tAySL7Fr23QTog0iFj21x5GOUKYpeQ2Rn7v8Zx8fu+LSyrGiGF
ko9v55O3cYDGWMUlvKBWIseACErVe3dkzTGv5/6sBxXt1ey5KHi/fTZfW0zoWgikVAX80XUbel+O
BU0gghlQcB8dTVTJQ1fbZMNubY2yHJ4nkwuLwalcgoe/y53iPRjMowCN4Vu49dfuGZxIkP8h4+cB
7fJ8lG5CAqZ0cM8S5BUuZhklaG5t0vHrMKNgBpm9pEHGEbUESBE3lB5ztilG99p7gdoH8o0uh29F
1+0NWYukWIaIMcjABggq7QbpRhyb+ph26HQBp+e8n9hQHayHPTX1FwBD7XdgPSDtWKPqsGHuXrmU
2gOdkhQ4ydjhVfyU6xRSZUWpggn9pO9MbOwhbOJsVyrqfXr7IC2Wc2W/NVwqpJfwUFK1dmoECVt0
q1cYikXl1yFvJ98isdJ1Vf2txUt+yKuQHN4e85VjhTE5omKOiAbWZ73hs+PkM8aMksYGcZrSC8LZ
VvXs1VEYbgdKdJyz9bGSg7B2bnMVmK4sA8WqX27jbqoDLVbrxfohxMU/RLtyjdBMugk0JVWkoKg2
ZZ96m7ThzjLHK33bCQs2PWhA3Fes9L47OWprfg/G0mpfWx4RROgSOce31/bV/XzyfZafP7myeeea
WVAcncRdGBUcokAJC9P/1UrDblAzyO7GlLobo7661sCDKYK3CtHR6gojJIFAEDTrwNrZZFcOS7x3
WbxZ2351FE4QAzPOsNYrp65jNjEF1CCCbJyyo83d5LoJve5axYW9rJ2+v0+ta49NSdodwncQL/Bo
B4aEDr0pbD7vwDTGfadptlJKrxgwjfqWBiKP4NvxJS39ZM3jBO348OckCGLHbs/qIXywTi33Wa+b
oIgaUHxKtwVnmeLzrp8A1n97z1dyi4+PEJ5VAu8L3hEQgCtPpRd97E4UqX2400CQGEEyn/U5yBRc
o66T3KFfJvQ7Q5gcPIgsRA0UdDd+a8R8b0fPe+ja8KuUebhz0sQ7b3SUHkii0ptEJCMYj1Q4bGQ1
XttJAPZQYoEJ0aj/Pl+xmeeOKjyuAsBe3J2IZHxOwlBsmNHX7gI+HE4Ntgf4otUoTVw24PZIcTfz
AZ1paPqffC3D8UDdaDr20AJy0COZRu3GuC/Nt4dzsKQzkWRU7mNK58l5KMsoTaVGUKNoHYFnYor2
rYzzA5pwtvqal519bn4wlIsaGewbIox1dXhMa8cAzYxAcSyL2240NPPTcQA7WAxjX+wzl6SXpiey
+CYzaHdvnLyX++iBNRclrAW6hmryykHQKK+yMkW0kaErc99VMn3fIi/1lzNNGAWpL6CkNEzVOhtf
G57wSGeoKbUGGfjS6gO3w0PGimkDlvDacgJOrfEePlZYV/NRANvpzmAkgDbrc5m67CMx1j1AowLF
K2cyzS829/sRJBy3G3f41aVE7Yqj2oCA6gVcps+8ouDI8yG8oJU/TnW3hzVNji6Z5ZcQ7f5HKWow
JivZHQYwTh5bFKHe4U7TfVoAvORk4R2vw/Fu44uxV44YQmnCFgST+6Lxpu/4CFzagLTH3HEX1I4d
+yCAh7xH0t67nngdFcAf0PzHDG23AQw7ChhCq3AGd9PkRM2uEGb+y2kw+A0eAonHGJeuG96TUKBG
oWcZ4FRW13nah74xg/1JvaoKpsbaHAxo0RaS5LV7LRDjogCFaoW7xhq1LJ7qweNwVG0xgpKZlweE
Gz/Rm6o2LMhjSu3ZvQZzpmQCRwG+GcMtem4gW/Q1ao1EX9AQlV8oAHb92p0gHlUU5jJRSWp8Jx7Z
t7zvioNJuQHBqvKQCm3S98wW9Q/VePFPYFjIrXCmBnIYnZcEb5+MFyd2+Y44GIAFoagAOMLqO46l
irlXOoExOeDOsf5oh3grdfLibV0NsnpboSHsxDXQakHD8+nW8Nb5EaLR/TuY923vd2USk2Mt4umX
wfy/zMxuUbC/MAnLF0BYAvcOSocoaTyfZdpLnvYws0GqnEspxEWWu+VuctzLlg/veo+/51278Twu
7tKL3RdwKfF6eC6EEJ+POTZeDcLQBHyWApVefwQlM8yeaBF9NcekjJwvb+/kqsILB2KZJCrni/dC
mbfmG+QOkHzSgcyGJCYMIrQkBmmnJ3APgzYZ+jFF82dZaaAihmIAfQrwdKLYitwfkzgvZv3kS6y2
umiBHcjn2AkcEyftLh9T95LqObpNS6R5/bCt6nczjpkfitm9GObenjlNPpwp2Y+33KommPIk/JCI
yjkH5Ys90yaS7wurOR6OJHxXtgP3+TC4xwqdIQvzN9uNJUl8gOJN0NpR+WnW2QpCiB/fXt9Xbwpc
gQVUwhDkLmfsiUOAKliEzChuSllOoGOQ8XuU7fOztwd5YZ2WPXwyyCponHBP44hXTpAA7erHeDBQ
8yP82tSm/vD2UK+dT4WCI/5bMHxrQzhLb5giB3yrjOVxuC9tbZWvGkWOYdGRz5OXuL/eHvHlLaQ4
nBIocUA8lsrL8xV00OzUVGmjg6504rM4o90HJ8rpobRFe8xnlLFt3dx7DUk/vz3wS/uDgQE4UDBx
MAFrGvsWyPe+k4UOQqQEHkaN1zAADsj7UE09CfIhKe/j0s2/MGPpcao4+/T2+C93FeMDy4sHx2Mu
XR8dS8pM5WmqA8C+is8FoqIOitJdecQF3ARXvDoYXjZFkTkHBmK1yhm4bId8bnUwaF0dsjq2kZ+j
5eLWmbtww+F54ZwjA4CI+X/GWs7YkzvhdPMMrBx2tAzD7h1V+XwlO5nf5VOUJL41aY7N5ZuNbI+U
dWsrozSyD1oBF4pizvNxR1qAJEcN0T52QRUbAfFAd6Ces2afyhpMgA6BC1XJmt+kEZ3AC8/7qYYS
wZgTHHEmUnhgDhp7Mg5uUhBV1YmLdhOSf8YOxp+RWrqtQlcbv0YZxdvHXdxyP85ckADqsALLLpK6
c7IPk8r7Ehuj4+PkVhL1+KprbxsSuqAycOh453GoAhm3BW9CSorW7DJEvpWvOyfPgqZTg/BRsQD4
2BQuUCg1AWTGL9rB/YnWhelXCQj9pbZZp/eZbNPPU89B5VqiUopU+WS9D+CArT61kySYTz03n3gm
yVU4SLT3Nbkutd+4HL+WoUVZaC4lNMhKoMd/2H5isc9F7/Q+umlEgqaRypsuJBkg5d2HLeRwaTXW
ExLKSX+mi7wBr7xVxcKBXZvo0gHaggYhaZs/tVBomRWNJedAKJjPEBI1KWgC3MQNRK2q+M4ZWbcr
VJqpe/ABttmwb8amLXdIQ6hh2HHlnJEm0ii9l1CKs0ENcyDZR9rNFNoSEvMrmkABS9eMOw491I9J
5CJjnyhS3dM4UooejezzAiW2sa380o0biDuHxZjvaZxpd0dCmYmACwOu3CiPkfh3GiK/91OcfWsH
1LN2KdFNvnNzb7LoSFEcrrvJxt4v+ITY2dIEirNUJtPDANzaXY2i7kM8ZrL3iShAepqDfaKD+EeX
20+dKqLxIMomzM464TWDD7rFvgavL4orQU0dkYD4V8H3A2PW8IF2JXIONDeyDeqOI/JjWSOhZee2
vd1LdHrZCzjgqkc238tjv1YzY4GO3cgBmI0CBNLbyfk1w2j6Ex8o0lJe1N4iQ9UiAZjJsPNH+B/O
Ic3DhcbSHcS14iAU2uWGtGwXVzz32xplmCoXHTrJYmf+idS7TIPZBY9B46blBIWRUN4OgK51fl9N
ZYMwwiUTCHeL7MtcRvAxhpblN/BR1V0/N/UHFPbryrdLB29gWElv57pJgWJmUGReTuU4XDZh1YnD
KB2Kz0dBfvA7UnVgMg4LEe81n8hXhsv2kVAxjHvOkBXZ2Ui050lLyOCnvAJzO5ys6U/U+kCOrTt8
ECpq6NRzisy6aGgb7AceRuQDapnsGziegZZMh6ya/dnY9r7MOz7tkVEeQEzkhkIEzCQk8k09W1zx
VCUPPSjALtIBaVv4F0l8G3ps6i9cWhQXmVPDgHd4X5UPnYKpDUjsjACKjU2KCmUEtHYjCY0uVedB
v6t15Dc7ZPyWd7KPz0Qaow0wDzMeFOHCLhgj1LnynBTqzXkp5Y/R6AjM1Fgocu44glkfaLC0CBRk
BNSuQE3QIscbe5VviNuZYC5d76HpISB8OzgutP+i/8vemSzHjWzZ9l9qjjQ0DgcwqQGAiGAviSIl
ihMYKUqOvnd0X18LSr1XSWZeyW5NalITmcmMJCIAh/s5++wmJefpDEsUyyerCwAg9Oylyc7Tvqi/
dHZbf7ES5XwajBQttdn1UxF6OMc+4hpH8N5qY6McB60ql6iq5gTMMyvqMQISU3jlji6FSe+kJ8q7
+U5i4HA2uKmBGDJwyKDeLnAwyp6XFQ5RaBVl/pC6ZraGaVv0bMCu2z9Xk2rvFJx2Kxp9OT5YxDtY
WDl6q7dvDFpGhS7Se1NJeW/nuhiOws+XIV7nrFq+gDw5Szwtwi0Oa5baH5YsmZYTL0XCp84cU3/N
+m6PBFohWIdVng3eZUaY4HiOtxbi+7IH3QktVARbFAzJ2IT2mnhG1BLyJg+rKovsiMoJlxxzXMyL
HbTDwxLk1SCMrDAfW1Fs+mwVDVaaU2kQgO1bdDEhFp/mGnuDgIy26LaxQpnZqBFq0y0kFoyj9zgt
g/okXAXfZxvSJInaSaPXWhfTAOPMZWmeNwSSqqiFmuueFRVp9H4ucz9CW0E+gVUSU2Ybk05ObSP7
6nzwJt2GJlzgIISinPDvrJR31GZSZZe2XIxTmg7md7vf1XliMQt9hdXQ3Id+TlkZ6UHMyX0xGkP9
3tuaojgrpQfSmY0C5ykHXvzuQgZTFGHZJtfQr2vnM5EgDHFn+inzLLeKJrt3kJJWL2ORz3Pc+ktW
h5Uc2ks8gueTkpm8N7tgexBUBs6BHVRsJDcl2Wfp9Ohi8xkNw00xogM6FAJT8eeE8AtCX21EyZAM
As0t1CV4p2ORM1RsLQZWnpcaT5MxBBVgDvhGXBZ5v8SbnWaP0LyWm63K5+KWpT03capaDCMxm/va
C6E1zghJ82QCsxcRel3s4EeZKPaOgHhU5yLTJYdAUxujxcYbzOI4w01xD3DvmMgXfT8WB3eV6+es
Gq1PBur6NlJZwT5BaG/z5GeBuhJZ0ZOPV1Qc7aYYxZ2SifHQDWKi73cWKm9jmJwpGkEayevsi/Qz
cVqWippiqO8rGDB23DWT9d3opvHb7GzrF1THMy9eJ/JLL+k9SoZ69aYw2ASZP0TatJeYZyz1sU6a
VZ1KLyvPXXfgmS0E5rwHjSkfbS+1b3q3tpd4XZtmvHf6PLse683p46DZupuBnyLdJWhbQrzstHhO
HStNoyyvKzda12lD1Iub0jfbIuwmVmYir/LWbB9102vCOk2rGA/0dch4/WZxL8c6GMZzYna78STI
EvMjq6xtqCN68fpITCn7Z7Btbn9EISM+iLRePia1v/Ynr8389mbCFNOP5YwfAWWcJpcEyQ6FCCzx
puMkndc9wcSt03hFf5VE0pjWJ8LG65bSpjKGaOK+XBteswSh16C8RrBdNlPU5ctFYhMsPzvVN2dK
lwxbCWFcl06aFzGUmtCdJRrhjCXEaQMQNZ3SsSkuS7/t/KMZzPmXhvdxjCZtlIwX+1ZvUTkK48Ef
8MHfHRyHp35dFzeagAHcgzRa/6JuiAwPe6zGKbGgoD3Vi38ynXJECc7nDavKtk9505vDc7V4yjxk
VUlisPCrBOyf8GXkndLDCKPqhiTj8Pe2CyefGxydN2O+7Gm7b+D14y1ijp64LbMiBKvcmki6gm9d
FTnlsehsjpLZbkvkdVPD8d0kWzNCfTRmDJuXtu4OTqOWSz/3zeSUG6hRD96syGRi51+KmBbHO3RV
042RTLPuRVSL/u6bHRVRrWR1jbE9dFHVT/CuyzWXJvol36iiKQt6h8CsrU8oiERgkm8A2hdanat0
hO6xaCMqX7azgIn1eGTWJwWhWY7VhcgC7d+lDf29p6cVBZrZPRpQ6r0dRnXFtskltZNY5Jl3Kcxa
XlmWKs9/3f79Q99LFUAAhIOfA1OvN+O8GYTN3+wpicvAWsMg5S5EqYDlmc2b3L9XpU4V+ZocrNTb
v0EU/s4sdvmOf7n6m16pMCjgysZN4jWw85uh9AcvwoG4u5POcGV3hBbXZdeer0PqfWyrsnopvM2O
JPzfi94K0kt36H43afyHFlUEjADo3ywQq7fIr7cEcz8tZRALuxyj2cz1LXsR5Xq9dr+5984OOL1u
FWm70QNRxyGeRk37plVsNXCrr5K40IkWUZF1xbfC0BBJGMEJ3HHtQIWZNuWVy43aDnKcPxpmhQJs
cAb6j8zqp0eSSNO7UlXFRWDqyo9Fv+Uza9rtH/AMr504ccdcncxuEk/ZBsAcLVuSjEfG8faNvyp8
SJFU9PNBeWZ/C/3J/oAthf00qIn8MotY2YbojqEXIeFLy7t6zIf/wVJHfLLLIOAHCOZar++DrEQ/
M+IN6IN6+1AWRXcwMNg4/Hqp/+OTZYQOugPhEezz9VWCrEBlnwE+iHwhsbZhVknxehustF6/vtI/
QA+Ch/r/r/QGKWuqPoW3DPTAo1vOUi9pzvx1IQTJ9SDQqhalUFr8LqTo75jZjmAxuwZDQsb51vba
1XOStiW5JutGNN1qE/+dmTdpe2Ulye8UO/+0azCRwwyGsdmuGXp9K9vMzfp6d4vI+8Dn1SDFaoHT
/inprTGJhN241x0hl1Vc2xzJv765/4Alo/mmvNxFn8KTb9nC3TbhdDmaSbwLPk6W1OJcWJsVta1w
r3FczKPSSvIb+nS8nxb0kzeDlum/S0tkRgPSamMsQaAdg6vXd2CWCb2DDYLu2LP3qSsrXPycbPpz
MPnTPej9n3vBG5uiN//9z+vsa98MzffxrSfRKxOjd+23+uPYf/s2Xj+1b39yv97Xv7gi/bz+/6Z7
kb1zDP61fdFH/fL0yu3ox8//6V7k+H8wbKfdAi5lWMYc7v+ZF9nWHz7MaSSzPHq4TTuY+dO7yLb/
4FkxZdhp7ey0+9v/07wo+IMxiA/+GoA0Oz7q3n/Hvoj6jUf/37s6J/Y+UpH4EVhccLfDeL00hN+h
DRnlw9BvWt6l3dR5fgRJIzf7K7+ulPdNmXOfpzGF7dD2j2JE1r0eVFJX69nqZJYZ9VuTHKW5BEUb
dxwRZKiWgijt4DSIrST6rXWc0b5xFgwl7COGJRr0IHVzUUYVjk4DnVlHxddkc44jOBmSQ36tG6Fk
jMWhswcfEzXVxpgs13OBiwFq0OLYycpKT2oZfPmskjRfi6PfrPUw0l84wHcwmntnAhtEDRPS6KXy
wPQ1EBFHU0awd4CerTn5jWzmyMztJVNH7a4l7IdNLXNB+1Hk3kWBOY8uD2OyUmj3quuGLC73Z3lh
dOTNvxDP7pvXjUs9fVzXNcOSCA+3Ojt69lAR1775tOmdRqUeNXVv2dQlNfjMJnTVYFrIBhS3rJAx
UnS0112jSEQxN/CYb405zx9xxi7a707TkGDmAP+S/2o6yuuec72l3Y1UqgEXQCACngq7Cz5Pt5ST
Btq0XKcIq85vgeHE4vvn44Br0ve1EbVdh+SbB/rSHCqcGqAwNgqYoqQ4h73RfE4s8LzQ742JFOua
seKiTNIF+7Ls3utu8olhDYT+yCNz9f3gEch62RmiwBYyx+H0eql8ncUUhHUXQgNKLnOachl1mhbw
WCjc4PvQhmjuEQhhbowr6tp+cUeP/NfW7/vyUMB4RsayHzrhSP9TX1TmoJpDavGDKqGzi0C8HD/y
VrJXaAsdpS9cOZuffXPCb1PkNr+ZuVYLm57ZtPehSamiw34Gfg3rRhbLBBjhczPreVnrMBg3vrDV
rXxLb4JP8ZmgcAH1YBi99uAXDoOykjggd8FDyQLLiBLSwPywKhPAm64RmCGAyNjafydb3D9JCPJp
S+OiarKXOXHSGa5CDangfMJixHlSc9E5D2aL2tnDog4gKI9oPCf7vG6GzclPtNkJjp6katqhLre5
iRbVOnas6fjf1YgukkO/+Y2KrFzxobasacuoETtCTRBj2UdrFbTrqfBBl8MlzdP32nKHF6HxCUaO
79PoqcBHnrI6ranJG5bZCHI4qfe8tcsnVi63Edst7AgyHK7wCvTn8R1lAn/aTrGvAPxL+uDQTOsQ
HAPttF8CXLaHQ6Pt5DQbE8mjKu9HAtmk+dHDHOyRdtv71HY98oNpceqrsleNxayyVPOVTlPthUNr
Zz5+rvSDcaol7SWeYiy2si3FHLq97UmcCkdn20kAQXbhjSbUMX+WzblwMTwLR3OZbv0q6B+ItkkH
XDTTmXPWW/nUdVKwVLxUThhusc2EnkmO7FlrirW5IqhmO3qzW/qPS2qOKFUHNNvLu5Gx0BjZLbGQ
c2jPFeOKEl1TfTECwugj29XqxHlju+PHhoK5vK7VCCRazFtTBZFqaxcCCCMSAURdEP86DxEEB2/7
TPFokCY3BiO9stHNyYIJsb1uiw77RXTiWjm8pgSQ2z0onJPY+DZPW+uqkx3QXACkTAXIbSxm0+rP
91EnPegEM5ge1+rkpQFBYjwvGrcbrleNHOiS9zb1LmYBLaKL56Bb+ohG3pSRYZu9jy21P4H2s09O
jfpKOZNOjwsBkcR3zQnA1hDgSvm59qfcXlPi9/qMgYttLBD8wlR4rfW8K+C34rzODWVXDGOc3szP
6Oylut/MwX2XqWqHvJUn7mdz8kpCdpVwTrac+v5EIbiA/z/Y3bQPhiajdohCS61tTc2PUnFW+OIS
SBmIEcxw/JyjEDauJm23+pYYQgtn4HTAsUjywqQfq3Ryeg6lsq7iBRPgLnSaQDP/SPFqP5YKeO1g
j9gC3CrGsx62IMn4wbcGdx8nJLqEh2/kyylY24TcdfI6ydPsbD+uoWU9+SZjD4xaNZMh20yrmwGJ
FHwSudGZKLzM6HPIvdFR0sM1i7iMrm7cbkaylAspRwYmTkHCZFoWN5NjbRyogztmGns3136H01iy
njqjrObTsKbJ+6TJUgyxg2ZezzkVzCYy8RH+NkjZPsgaRi9Gdrl3PXVre604n/alYZoXlcLEPZwz
M8jPtiLB9S4lNo1sXDlwgjacvXacWGwqR89opDqmupSlinLc1NLjto7Tk9FU7YsKFh/+am93Ekld
TZhGkgdyiJiCW6C1cp5ZMmrA595OhHkxr03ex1nDAdCERTUkHZ2fURchw+rApz2vZIYrjO+C8XrK
usycDs08xhfzI1x0iZtaH8ALTOoWzJQjfGRXnUqYwanfZkUEkl5cCE+JJVy3rSMTnuV65jc1s4Ih
zfuKCqJtluPKlDE/U8ZqXoqhRvbQQDctsa8z+u3MHPBov5XdkMqIcaxzmjQMiQvW1qKh61KAR30/
y49AMG12yBczfcF+vPMxgBvXC7sEUIvb3vYbSHDt1N/oOukvlJPclt3W8CeZld0EDBYAd421ftpN
oe9mY5D+YZlk0hVA3xmqWFAallumamu9R39lpIysssQ4Swbbfof/B5PWocvJrihTIsnP83HlEKAW
ST+wqThfnEYXxAkLN/vm8sC5txXkvIdptIW+J+Ml0CdD5g1Ja0aQ2hfMZSbzVHtT153Vo7exHQUV
O6QnOtc6jGSktsYHqGvO+IKKX9pzJEfPzsETgu066TP7Oe0W9bFzRAPtD9uqr8mSJlWUwRTh4Gk6
gr3WsvBu7clpC3LKesy1bT/t7+RsmS89KDFMuFR5PGLT2b6WCyv/6BHpmUf+UNoYGqK5eSoWmF8h
ZZ2FiSEioEtzdAseNqY+ExMyp5gPNq0kqVvciFDWIqtCGLrTNdntQ8pza01sgEYLL7wmoL5QdOlt
bGwtuYBzp1Z1qKcBxAiKOh8+t7buueoVSFtipuNTYDXjhWQU89mY6ubWSiUuQ95a7GqjtpmuM4Qt
4OXoaRCSBUrWmL+M3RjXHLbnA1Pp75PrpleAbcn3YZnMB00l2J7WyXFPjCJ0EfXZBubc+Kon1N6Y
zG+znqTFsLFLPjFRH76nbtAkn7s+dxhqm23FTG0qUvvLUtrVdNdIWXg14yhdeyebRHczNkpaByf6
S+/ys4v7196he0eARt+SjJux2cBe5Q3dKpg6NzP4UkzS7KbiSbRleWgsc/iQecWI5Xo39b+TeLyG
A7gmqCFNiA2hEqwSV5bXXYhNAzX5Q+aFnlVUlxjZ+KetMJbDmgAkFeU0/AZd2TGNV13PjlLiJQZH
nQsi2n59PdTCOeeDhQ/Fqj5Ijt6Ie6wPmJEGB2WMiExx+WSKWQcHh3LxNwze12Dpj28L3RvfCVYx
JfUPzOAvZI+t6FZmQYyxlgZ7gkDi67nY9cuvH+PfGjvAOuiS9J1YduyE79dfEXZ1nS7s63hXCBm1
q+wE27FpH1QxNU//k2vhwwQrCCXwW9kjvsuD6rNGhpr6Kx6VUX3u5sC80n2ufycEfEMG3e/eruY0
dyEQUhbEna+/mGGhPYSZLGlv2H3k6mHMNlfmdtZ3oOjVWM77VAyK5JJ3F17l+M8kw0oILh21Z6vY
F2ZfwK7oxqe2rNcLJrH9v8cE//kZPfiPOGHRw79NipyUcppi5ubnDWmU6EDLM0bSyfHHbf8/wOU/
LJPl+q8Bl5Nen2rW6J/W07u/9I9f+OkX7UowEoT5GJ/tDPIfErqfftHS+oMzZDeC3CUCAAFsDD8x
F3AamJ44Re7kbjQSO1Az/GkYbf3BL3C0QG7gTeKH/H8Lc3lrliyx64El6DssDpYy1OnXK9gVti+L
Gt+lFC6pBRbhsK8PRSPaqF8kEy8kE9vjhIfa/dZiQI+7V5BnkbthggwVfpw+zpjbdeFqFc4j6t/s
vUmnMIRIPIy7FcbGy7y1ATY8qr6ARNXezqXa+S3GMk9hY3TLpdNiyEaVPqnbBiqGFxn1VnzQenSv
LJF4QPpL735aCNVMICHUzRz6ZTtDXRKrKMMSwiEfeIMQMiszaCn/cvUwmHq8ydIMutIwAyIcTUSt
beQlxfCAxJCOVtRO1R3sBcoQNYH60LXJNIWpdopvakihivSNgvWAnKmHfzYz+DL6gdGfmS70qn2l
cGOWgy9ORl17l52duCqubGNUcVtW1Na94GIHy258izmnpb6Mg9LX0wgJIUx8Jn7hpKr1A0BCJk6S
khhkwTcI20XZ+a7fMlEeOb7xkra7gJKj8LS1hZXGMSSG1LjgjKzyyj1vNxOvESW99mZWKeN3mnDv
i+WOpI1Tn0KOToYiSM+NGRPsUHtT7nLvZ7pplU0ZZKKuH9LTiEnoGRPIwj13Zvdj0UzJrZELpU/z
gE4pbMvRujWqVJXQX3zvWvD5FJImz9WRcrztXvWJJ0Jppv45zVNCg+F1fs7wOlnJPRIpBRz3sK3D
sjKCZ9kvThq10h2frcXF3tQprHY6IwfQ/UgDQiHuG+V0NxclY3BLDOuxVbpjuJjCl7C1e5HVxXaY
54w+q9FBez1Vs4v59TizjhfDs76DeRhVmKw7aU531kAsKoYsZFvMgZGHW2mLLhrzXsLqgHUMILYa
5rtci/XFGZrm24RN63eYh+T99OvWnQiScFqaeqSfUTuXaXcoijLACUkQcB9XtA7PqZzHOWQIujIc
9YcJRkjSPnp1kyJ00zuzpl7FBgmDmU24Z1Fs5mIQSDvUvRGR6ggXjAFq/5jPPkCDpD+3G3vKjpYo
RnHoODUu3HFkuuZBaYElpFL8IKquogKUdtP2zysBVjdwKkp92FJvONeZ8riROEqJw4oI0z159lRu
kNu0vcX24F5aOTmHB9W27Z0wOZsiKPsjcKgtSSleyNcxI4Zc1XZq+nz60DPRzM93aHmNZF06VuQb
m//c1pslo15kAIoBTDV5sxi21kzYt/mdZXXMxVGtly+j5Q/9ZR946VUrS1ykhLks+xCihXMJkmKK
qN14Fvvouv1uVnWKiqhMHrKh2egAefSRbUj5pYbhxrMzRfulTI3WIFw9nwxEVquJE0fuVnnYbUFW
RWuSLne+PQGBzYU93UxtmtLybZZ+dJfceZoLsRpIXLFpD6u5JqNr24wnT7uuEyMbCV7GdnE5oOUy
3AWp5Y/nDttfeljzfvqYZ+X8gTXmDLQEdrHjzogsD6WxyC6CzWW00eLI7JOfmFmNjx0LF4KHaQPs
eikmLTVONBqJQhtYF9ps5+VmEtnihePs+YDUy6Sp/2kcnFB0UJ6iyt3ZGtqmG49Qq/byDsJqAUqC
QTOuPAzmcja5BCR3iZm76MvZNJvixqWT8w49PKEM767CW6/zOcVTysIb/tnIUfGEWG4l/qksN2lH
W2ZaOaPEcVnIl/eb/KwDlCuuwJSbOl5l677XpbGOH5oNuDSio80SSIOYNt4Ky6C567E6MoGjsyW5
6DWAehJuYCLaxtS1W+mqPez/cEnqrWw4DKs2771tRjyBIZdhRLXAmwdRnsH6TlOn1je2r7AI9ACl
y29FWeyG8tioQcTkucJE6XwfZFFpUGysUcVn1Kb+e+at2RBS3u/J5YttPe/M++eK9z4P+6RtXWiB
JP3Fll+NdzP3ZsPBoauDY94N3nI0RCaXGMAjvXHxfb8Y4Nk+ZDkoSyS3IL/esOS0Tgkc1ybMV9/o
onlu2q9qVNtXF9fRd01X5I8tmtPLNJXW54QX+qvVzukWzWOwYE9BldjHc7F5L94863sH0hj+btlU
jZFTJzoP9cQMIWzhKoLzD4lPwBQedp+daQmaSwnnEB/wrRqXQ4efwsH2O4LebAx0H/VMPhoajIbd
hvkj8GS+bo0VTWQWbZyXMr/KvEx/hEki1rN5aN1PzYxeLMoXvd5DHGHtTUVJ6NrQKTGFzjzXoNcj
ncuxwGlxixsiHAD2+011F1YGaWTPTinSozXZNMAFzpJMaJNOf2J8KxxwPSGI0rR0loNao7kM9ezk
95k3D360egEeUCNjoJHjIueqeZAUV1uADjtkP2ZI4qqNZZY19qOtBWN70seh3volXRiR14H7KJVb
ffdUgJskTNe2P8IByL/UTbN8cm20V2GbmPJ5ZKBxR68J37ISCwFupT0A8a/LOHz1GiM4n8ZgePGz
tXgfdLphwwAAr+Pe3UlobeqWH9Y6y5vlxGkb1OZlDV/5k84T1HSDGjtNgLwRfAdWXb9Ppgq+W6I1
2Z0qcZM5G4hcVfTDO7c2qrM2WZvroVrGB8DPMo0da2zussEFjNmIlyPRlNkYvCqr9c58Y0LuXyd+
f1WOkD/DHrRmPHhmbesYdsF4liQeERrWhlkHuNQKUxO1sfki52VbY7KoRHO2EqHZx04O/QVIOiCr
IrftOwySxF3d5Co42vi/77kWeQLBXrXUXEvu341DUksMOplbhV6LBUTk0NY8QKWZHgKzHp0DnF0I
8PXgOHuyvbvdMF60dDxoPQDtZb4gz6nMb7RQ5XQDuDLjyA3f6p4TxSxIkC2sT57XAe84y5Ac02Gn
KS+GOYp4TX1bHRxPr87RXurSONR1L+9HLLyGE5x38dAj2cWsGMuXuy032/d4JWYqmkzDHBgQFeUV
m3r6NAZiemGqpF6oZtfnUufNI7gwXFxgER6dk202n9LjUUe88x4e0y2+YJGUyfg+I//oflhKP4kU
6fGANt4KxyoxiuJuznVSQDSx5JdV59tlrTK3O7rOHAQXrTfSyfeM2a1zUDTo0iZihU9dNTXvFcl7
1RnzkeUFW/F0iB1pQ6VM9JzGvaitKeqVZhKUJp13Pup8IqKaFNGLedsIe3KGXF5staq2SGeOA7E6
HTwVsYYLDk17Mh3MlNrk5DsTe+PGTPewQQVQR4QUYx2qZrEeqBFIztO4lyPW7YLhczrCrIuGREMU
blVfMPoAGl1CJ8sMMPNkyPLIEAmejHW/BbdrvcErFr4334m8Sz83+HDA7aoAHqFV2unn2ljnbz7Z
VCquC0qnffgHp7NojOwSFW36QXeD0dH1zt5d1ebIJjjj1U3W+z1TL7NdmT7hRWOHRrnw236bBjeb
Z0EuzXnNakcbDw6xLc5ZbjgQFxo91xcGI6w0mtzVPS86Ke7zKW/ZYCHpkSDgDsm7ybH5DHOdBDTd
q6XscHZmp4gCsl5/ur/8Xxv8H/KXXXD8ra6e+uKvbfD+C392wRahSS5OqoGkx2Rotlt//9kE+38Q
WARKIygbd+fsvT392QO73h87SwSiDKAFwNiO/f3sgV3xB3+O/pjD/kemkvVv9cB0uP+Nv0kIYbCy
yAnagT9Klbe8tQaTtYW0CTijDbtd0AVZnFBWQUHvmrO/IAP/AGe+hvp+XAqaBZg5GgEU22+1wwW7
CuP2YYlsx0hDLmcfs3UorhZGvVcsxvY091V5z/r1T202/S7q44cF4puvCjHSdWz4YngWv/UmYqNZ
k0ptY5SJQqXvLTv1aYH9zD/muAJ3dGpQ0kNHzfp6za3+m7L2BI4UTPuj50zeV5V7yXswMWwF0IOa
QN5orQKkNL3XHZPCqKwjtKWqPnlWPn9HEITgpJa7cqdjTBr3lK/pHhVkz2HaYxC8JA168MrO9zki
O+dHxe6j6Ca65Fl56/R5mlz7nsyl+jogXAd5f12m979+JmAxf18APgDsrrXdn8pbE4O1xWmH9CQ4
i1mAmESDKz7Vk0v3tLbMBUIjl+KzWdrWUzlIm9xUVAFzSP41uwckqe4FzbltQyNJ3KORljtXJFPt
V5QrrUdPtFPq3Tr3PeZTys1PMJ6cr9Ziu9ZJucV4l4w2B0Cal+Wzq9OuPBqT3y9n/tg2eIP4TsPp
lKy3Lr1eEfY+QGq4SIMTIfD78Wuu1+UOSdBQHQy+xXxjMWW9mZahsy8GxMruu5SasjialVcN52bn
7vOLfKkohYJW6njZOaGHYg7gk/e9SPs4rehEogBhyBPyg6oIMXe0mvNBM/W+ZtTvGfEwOP5jYnV+
cdZ46dweUmD47Zih6kL2lAQZ58Wmx4/Qk5V679T5YkdJ56dPXu/Z8ozO1l1Os7dUUyR7byDOd6g3
muoxoc1GMDWMpHJn9Oiog80izt29ntjE5kqau4kRTujUAbzPdVrwQhy3uXCuJiMJvMsByWIXJcRh
32YyyMyDtxg1IT6aNR0Lv+y9s8xaAvsrX1i6l2uCuJTKGGerD0QvePN1oowgOW6Q1LNjlmMidixZ
FUxJKbvK88RxyjJOpmKwD2NrB/U7BmMbY8wqt8fYTefSiUvenHeU2Bs8mdKbOXlcrMtDN5mG5Fnj
lpodxYgKK+IhcUTlRie7eJsDkcYewrY1NOsKq/IA2UN7ELqcj/hHLNnRXOGUxL9e/P+0IcHfwoEF
xp+F6dNr9G/I3bWYwMoi6B8BMJQlYiqx7l1h7UlaeqbJ2HAaO05m3lJ36+T7r6//etbyY0MMBJiB
hJAmJDb7r68/WobKSr+cIjKG6gMkE2brg84ubFFZp8YKfhdu8kMn+2YHxOCKbDxfEkUBJPv6grJL
raa1hKYcQBA1CjkCc9b9ZdY3/pOGi3BGRo+IRyCCeO2QacGidp6bGX3ZcVkp7aqcrMiNweelY+QA
+L++H2/dznZ2MkwOrPhMpjK0aG8ocHZlQqnp4E93RkJ4Y7C6JzoacZjNYirRlWZWlKslPaunijC1
hv42ckaxHZvKGE+DRrfz6w/0ejy0PyDOa8pEQfXODOets3KNfMi0HG1GA273djTls0Jxsea/Cwv6
h00YcNzFXGWfqOzI9usHY7WEVpj+Sv/fzNN7lzRdTFaSyfhWicH7RrQhqOCSu4gOzD7tLdqljNMa
S30oMpaG/hJTb864v22OddQSsCX2DFGeEIskVaybyv1dpsHf1y5EgB/kf4aU+N/st+4vkzMf6YE3
Jfsnhg/zjMZpOCVLUh0zr04/ZpshTr9+FG/ou0D+WKYwBTURG5g+r8ybl9XwikYrSDIoT0rxCX8t
zOCzXkLw8NWGLrejWz/hXqDe0V4Vn+a5dyTD5sH4c9QD1fWfcyZfrwlKF4oXTP7JWYQ3LX9Uc3/9
4unmtlZr5R36FWP+UBKfF5pTsd795uv+02WwvXQheCHnYCW+vr/kpnEwFmlHOuxC69FVpYU+ppK3
yLjWr+AByXGEKXq/DsK4XIdcOdFi1rkJ6U4WxTGVXVEd+H9669GK3v76073eOPd7wGyYylHYWKtR
TL3ZR1o/tweR8OH6uUrOAcuMw1JCAiWl8V7pAuNlQfIVJIv/Yu9MmiRlri79V2TaI2N0wKy7FxBD
zkNlVg61wbImZnCcmV/fD1Vvf6qMTGX0u9dGC0mVRBDgfv3ec56TnOvz0N79/avDygfyIEDyu4cA
0lSZKJZ6wUBj6Yx4C+YOl0meakswJ3iWF/Qll/mATAysrd6DuFrGIwHvr2um39/fBKrGo8+6DWHt
9Y+DTQDtV8YzMJAfiWaLgOox6DLCl2rau2hzsLyYWKG3H3/xg/VxvS504jUOC5kVO4dzsGFYDWlQ
So4ytDOrxqwP9u1zETdURoMVow/KhLvV2tq4dkqR0T2ZkpGgXyfNiw2e6EXu6JYm0+bjT/V6Jfj1
odDZrseXNUyNPKvXN4NnBK+XpfUkIBZD4Npxd9rrU/9gF/ZyPiTKe/z4euuT/+9N7Nf1PMpDZrpr
GQ+S6vX1rGkh5DVnEzMqy98QWe9sIWAXTKi87q6ULsaCOpl3Ue2LI/f/7TvJEvQ/Vya78PWVF1x+
BSLUHqMdlWLsMOKKILuHH3+/g1369xfklMQiR+oNUKeDGzqSe1I4uJfDQiakb8COubQUJ/amN6r7
vnDVutV9JS/V3dklqLgkdePPfhfrl/Zs+GdtWdNioqXy4gyOd+TdI17l7e0HwEHqC4wryGfewTPY
oyxtZ59GfyvHm7ixvNtUm1oZVHrRY0LnxriFXMc53UD9duX05dYn99nJtL2X5FMeiizLz0n0dCAX
cEok7cFSbG/WEgnMsUUnvpVm3aVhm9havUGSawFYy43kSaDKybarw30vI1nsefCXGzv2H7NYj0Eg
gYPfYsakCdzrqXuTFOyjtGuK/qeT+MmTrU0qC6ouSZetzmwgDhEdKoylk5y/abSdkm03eubp2Dsl
Ut6yG6ZNlGOkU5VwWNK8WT7bzahfa5LueVAiYaWBW3Hx83zwFiJTfAMaGZGW6bWpjeTqtpJ2pl6D
bjulZKYbxrQbIoyXS+durAl4DXuc9QbT0siMwwojKkMcVzBK4XBgqX2VGl17ht2y25VpbRQbqmfv
p9doGqI2Zi0PDBd82AOc26ZN3OZo1ZyuUT/MKHHLEPyGA3mi0NKzKmsppmNGy5Bh+u5+cqz6qYjS
9ocXk7AbTk5ZORt4UdmPxOAEcMqzaXuB1c4Irmc1jV+p2ggDXiiI7nU7Lqcd44BCnfDir3QiPcrj
XeaZjD6N2pivq74wfvTeNH3FgpBccTYeLMZIIn1MXXfmBJC29mWvMf3FT4W1OUjTGvW/mkyrDEvI
gWkQdWWeh0yocSULt64MOnQr12GUC5+MnaHxrgqIHE8JrbArd6SxEOrtbNEF1ok5hvjRK8BLJhEM
i3CrNKwliWQTdrwljNDkn1aqYNKi5r7gj3KW+z73+fJgRyyqwTA60enUEIkM+2DujDCX86DCBh7V
2rNrswccDv1LRufcDi3sp8/YFozvHCVmYM5EAv9EIBY/oZvvqk2uT8Z0OhczkDp4Ata90vLmmead
fltjX7nVilEvAOpb2VlJU1oGecWND01/9JG5i2W66oalhgAhrZnOaNS73wzPweYKXzHnRatt68zJ
PRHtObdwgle11autiUh5OGeOwRFRY1Rv7luYGwhMsxFKAFiRWm6yUibXTMbwG8xOikud4KnpNPMS
phzFrK1gapKr0jNL5ApXGEl1PKVRY8NMQFHXhCQFNS+izDvk1G6EPY3WAFOGSdY6Yxc5NT+Jg09e
vBpMYehMS8/YI829YVvqfQ0xcKAfxe3sCQTN0Qd4Z7MSWFEaNMWnw2wm2qrOnbOgY8fHPG+vzeul
EfKMry+nq352YmOfJzMlWI/xi7aMnDJ900VGhCh2sTjE/0I1tHtbtmUbUIJLsOydsNtNDyK52qct
D0uQa20MP8GsaZEuXW0+cXIfEUSmkXWV8w5OgdLRZp6gkda7jeoyIbfRokcmOgqPB7svuzhw49y/
qvmhsFJicpbBwGsu+RnT7qLR8L9vUCoy0mwy2+MPlrH5FKceU4TG8WXDoSoTDxADzGEjup6eUVFF
2ZNtFejYXc3rtdMctv4XWXdatEHtX34vZre51YamrcNem12xx5Ht88PPUXXOiCopgalI9xM8hRTH
olfxUjFJ8Z9NzfJ+dr4fPZVOtRBqj+ab+zqtLyDEkXs6xyafe5FetTUmzYdNBpUFjrfraWgrYgov
EKU+ZU7iWDcxuO9yx4bodCdwoszLVWribcXCrdk6siDCVg4N3QQIhZ98WHnOxlUeY8eak17CbK8f
75DEYZsGC9DOW3vOej0wTUfxgCxDecE4yJG7weugiyC/1s8tvVluhikt7nTgojPyDCsi4azD+QNo
LYnrEz/rwP33OuHFW8+R2onVrRqfdhLGlawza9rRDopPjGV98itq5+/woGOEyTlcjJQnwt+UhTLs
SwMaRoErpfSx6XEc03ZeJyi52gLtTQyTbQUBVT90rCKP/AX7Z6sxz9hkU1M9eyU2F+Z+eZpu0igl
zTK2Uoml37NruCoirsjG0ZkfjYVKP5EgLRbCEBy8JczqqmvPlFgi68aiZ6grX3yamNo8YOcd3JDz
/fQ44LSQZ3PLw3Jit/0MvGGA/Bd6HR2ATSvnojiZjEXQmLHtug+McVx+soYaV34WcZRvWm8EDDMk
cbpZMmslNkldnPbj5FJaYdJEcaqTZ9LvRjLLJeyAWObmdc9KO14w3G1vmJ23hA6hemCIkhVtifB3
apjdVrL8gp7AhTMU6XSjQlXnPiuCoex5nzZxaV0azJyNwGD65kDbtl1ty3xymKAiO94UegOK/12t
90MX2tJIWDeYGJ3x5ghrU/piuMVS0e+MPBUPjTkTdVQbS3e6FGV+aU4te2JiJjrNVqvvEWAv+bYY
a+1i7COJWDsC4h626hO0TraLBiVSuODPKP2q/VEWhXxE13gDRIn/jZROMKJ1eqzEe3uAQnrmWTp8
WjygHFVfV5KAuekzKmbPjgmhlKKEKNtwnJWsQ0gy+TesS+BiyOBernHEGWUwuWuJgAMEVDeP1Ei7
VrBiBnkPRiFc3KT/omQhMXbgAKs2jr8qL1odX1ZAy6boj9T875xEOIqvH512L4yNQ+FcMxn46icx
hX7D2BFtbbaXKJWxLkuj+667zZ2dOpgPENeqU7pL+jfp2NN9ak20jQe9so4lcXDVN4Up/Qjij4ml
QCfHWen1Pe0SSvcqz/vQ91mVz8jBWt+AsbZecJDTgvUlVsNNYWrpA1GC4ISkyrETGGOaPZS61acI
kYzh1q+I5AZtqdM45UUW6L+ACHvXLciQHwSuJuXGL7pBAT3wUKtGmTnM6yWJjnE1Lfk+diIbtlEy
2hVqLZP3IbZk8bVRfmQwwfQhfqWOq50gfCnYJAwQgsFAosAduWhDzRhmju8jHveXVsdziYS3t37S
rmWkvsTkGuXM6NEaVFGFAwUbEWqN0R3ztQrBQBeNPHEny8jQ8FzEpfhcpFOPujGy1HOCI/nOQtUN
aKMaGkWTOq32hRebVHpd5zZbmy67dm7VmU2waNxDFkboDmlvmvOfaZs1AlY1tUAwUlSgurFsXHwt
EoMLnanXF29Qy8uQzVmxVbUqMXm1vg5aMnbglpR40fLQK6os2jhzSsQ5BVC9c6oSQRi56tG2QOT2
SHKwQfS740oijTuas2GFVuEL6TgoACIHngLmv8HYe26b/xQUa/ZJ0Q/2rqN8ZClaLJkEFteWsF1y
SSKLmLtrf6EFEtAgKi7Ywrw2RNEv282UJ3EWcKCVl1SqjhFGsDq0YPST+hhC9O0RWUBNXa3H3H6M
xgf9AhUbXq+3EQgFhV/FmEu5iTKLvaBy1uVSiSON1LVd+PqITFeCNiraViaH4pCDWVLmOKPyWJbN
yjn3Oy19rMeuRE5Xs+Z/fFx9u5Q5TNS4Bm1L033Ts+1RkJCeXHchUtRiyzfF/5eRcddJVzunuV1h
8Sp0KFCZfiWqztx9fPm3t5ZzOGNVWg8rVeAXK+OPPqSBXRYmFEwclfjz1ZJEcq/Nyt6Ivtd3QqTZ
kZbwO8dfXNpIhgnbIx/3kN0up8Ub85byopqa+MmTMz5mo592HgXLZ19lI5VhVNx+/CUPks5+tQRY
Q6GLrAE1Djiv12sbAyI1ZAOGL1Je5QXiSw3rnT6czb5DY1hxQhmjNttoSR8xP62Yn2ieCAEeqauP
P8k7Xx9FN/oxhghr6NFB80WrUo9+RMIHqTONtngntv44Difgp+fQTQyIlHN+LIjlV9jH6+d5bY5j
XOTVIYrzcFCT2/gUXSxD4Azb4XvF02CHxqDYbsZUVt0O6GOOVIMxRrSvBEzJIPKT+SXpzMiiWdPB
0SImVFXbifTFXWPAbSdiq+8vfbMSRWi6igMKTKYRXzQ4w2fdaimRkYTdL7PMN3Dn7LBf8nmb1751
iQq5BuzYuQhLSvLDRei0Q41grPLwLc+lTWY83m7QyIyyJ0TGcySAShUIeHytbhnN6QD/Rx2d4Lbu
XEx7H/9G77Sp8D3ogomkB7fgEFjC8MAtDZWPUO5K86cOT9IK0c/Yx978dxpx+CqQMNAL1qH9H3SC
kLd5AKiRBqadgVicwpYjBVlj276ubyObE2ZIRa/SACTVse/49rUXvBBAF5gLwEt1D6YBS+zjKpgS
JqhmYuwhK8KhwaQcSt+bzzSiao8UPO9cD0+CiR9gTYYAXvL6BdQHVS+2QqQYxf5yxY7epIzjp+i6
4+VPw5IBjfa3f0aGgjh4BNE//Kd5sGm4fc1/L3EkjQIXbdJ5q40/sty/lxy5ri30csjeJWpr1X+s
gI0/BxpGX7eoRlnA3blNb3jns10fc/aLDaU99SUdD4ea/JRm5bC1MOTefPy0vrNXgWMh1J22JmPJ
w0pS16Nk0QdUGcPUebu+t/wbo5cgGtHwPn18qXd+RMLM4SZRpgnzTf9W99oYSCK1s+su813Sx2aE
gNqtt57P8cdJ8vbh71/QY9K6mve44OG+z5uoa6o2utDLnWznMS05AapR3jeumC9Ins2OXM9ca9zX
CyXePWEyo2JmxPt38ErW1SxaofPMqJLzVZg3aCbhr5XVBt+0uzdaw1/2mKLne/wHWhsUcDge4GvM
eeC48FZDkUPx3PmF6K8SurzaBmmqrULPmfpPWac52QaZGs32ufalvhnj1jg25HhbT/AV1nk4KwUs
5MPHvuyT1pgtekw412d01FN+XZYpLYHG0VXgOnF8No2atW2rzDolE2s5lgf3dotjUcOxK7AF4DY6
dLXFtNb6yo54StoIL6tXWvtJn+XPLsoFnYR4wumBROPjJ+Xtmr2upCaZeuhrHOxSr19C6btz3yp/
tR/yUEKspOuWZMsRfv97V0GBxeSWd30dMLy+CjKHzjALriJqd7lVFEska7rySAjGL4jRwVPo4pRy
mVySY+2ZB4sz75VLf4UoCjoZX+gvq3O5Jt9haxhOU9k1oWVo7g1NYbroXTNvM3CnVwMYm12uQ6yk
MVgo/chq+mZ+zDKHl5a3n8MdWifHfP3dh0URWkJUPWxKLbr27EqeeKh/HzpDzshe9VFsPRmVeiCz
NHvmIQDngpXj2Ml/vczBvfFYENZiRkdj4x780FUXWwlqd06pfWO7hGfY5uc2L827Zo5bSCxujwkF
4LxmhHo9TT88NfjzDaBe4xt1NIjrOve8+Mhg651HHqUDA23GimvCzMG9aQcIz66F+nfUopfKjudT
qxXWmT7g+fVTTokjQogjd2L9ooc3gkwoUu3I46ahuh7n/yjcPXi3INWTPrSrJTuNI9xVuH3ADUxL
E7psBtslG/SLZBjabx+/a+98WyIz2Fctyng+wcGGF0OlVRloAM7auX6TMHO9BqRUossVMZJx1X3l
mHrMmGu+vSriQxf7NPoONrrDd69OwW3SL+PdE7WCYuD0ZndFYZPKTcsGGwVt3sFegjzPGAfjzITx
Tm8X46Ixq+7RncyMM7OEJRrOemKqHe1GglVsry8QLOfVmNHalMYVWrT5ts89+we4StYvy4ho0CB5
dnZLY5caYulKCAJKU3Ni82vny3KJ2iMb7ds9HdkDuzo+TYt3/bAVoxUARWuPPiJ5785e2XmxpbLC
lwJe/vTjH/PNpX4dPREwmj50LlQZrx+jPMrKLKkBp5Rmd7802rSPFPZI7E7O331g2capltZ5NnMU
7/AlSb1yLo2Rlhfd/XQzGk10WtH3CXXNkJsJPuoGv1D7yTKrdvfxdzzIWueiPKwevDimwavP+jC4
i16B5URRDNcZfsFdZSRFYM30xpUn6hM8d+KmqJAFagsDPoYqkOuALd4aSWMHPaSX0xx3z1Vbr8vH
x5/szYaCrxqnOhaYX4pkcbCh6H5p1Xz1BQ+NiC4TrxfnTpxbR6B5QAYOFwtKfHTSq1DZZRZgry/X
H4sF4eFm2dQEYE41QsBdaoDtCWFCFYAhGNo+dW5RP+mTs0q1nEkhUqyykQEqxNeRg4kgYGxkeFmE
fkKbJlBdor74U+59rTG2GNukGivvkgC6qNqOAH3uNPjE16XXdjgbUjwMASUSkZCRmdUgTzkg1KHR
aCI5tcfG7MmiiLuV48NQCD3mYiXbqS0bhTGo9y79rMGgs7h0vAM9T2guznYK7KkdFafTfGlpHKZ5
/9waJFiBvFFonGy3BM7FkHH50TdwUcI6KRL9XCW9XZ/FDWabYFR9O3DO1fX2dMwFGCDhF9l8Kn2N
iNyCtV7byNHq25OeYSl5M/CHo80S80AQODk6n2EPDd/xuS3VSYJFxQ9YvyTiQ6VmdqB0ktaOk2vW
7hVC5WpTDkP3NSoi8wtTpdYPBi0uqS37iR69QxAPfH5SFgJ+qAgFtKvFAFHieW1CNynDA9HY39LG
NuGwd03/nGN2/skY2jxfJhMJqaZy6W8x/YEdKueiumQYZGRnC7ncZSBQZKHrseLujiGgk1CDggUN
TXhSCZ8jEz2+zpmsJ71qOR65qaBwncZfXm5bqjviFhVpTDgK5cYZOrStIwy9h0pW+ue6A8IeYLJG
grDwMEBwEWsnFekpnMq+HeU1nJvxG3lyk76tfDV/6ZYoNYOmkeVnUruFs4Xa6WlhInKrCXLOdABx
IApGSOPGilYyst/kxF2MPN/30FNPdGRJ6oTugVfsyBSAHmJjfiINQZt8pA5NgkyhyeeppvjszJ92
itENihHuOM5ILHHBhMoBtBjIqYAoSRBr/mjWl3B6QYUIqhuDkj8fSfgrq3V0UNaaPG06KeMtsrZx
Rj3U9/YmSirdDiDmu9Y+Kcbpq2Tya12ADvZ3ei9ae9vPqskuak2AcAHvop4Uq9xNLRKvDrEB95fI
kKrHDDrJfc/Mvt62WLN78IBr13g0lf/JL83knnB6X2BDldFXndHi13YZRlIaEB8/lRRrguAmA9Mb
bxgiTy0dZ0I+vAZLs8f4MQlwSGkbZdACRn6qmVgGGb8qtTTfOAH0p2VuWaBQynnIN+DL/G90VzWy
k4am21X2Qu+5c2xuzNB2K9VrdL1mlzAZ5ieeNWD4YOwBcPseGmkIdrySQVI2/nenFs1TsdD6Xm1l
NvoW08CuNHf+j3kcYtYCgkV5oVuR5Ju69zDokLmTMGq2Bb5zC51Utek8Z9B3bYyE+7yg+ryi/o9W
VHZtmiF94tg8ske9XY/X87yJalUg0QFF/HqdTMl1LtKRxq8dN8Mm59neS00ux/ajN7UbfRe8KT6t
F6SfKNFeX6aLEFcxwWRg3K8kccXj8qWApYp5S/POeJbaG7PwhnNpA78rkrp5RnzAM1MXXljoq1Rs
MZuTaUZGQ3pGtmeq/CxrTftc8zMco+q+t3uSWWfgc/GYDr05hUPhbwcmvXrYQUirdrFZuZ8r4TG8
yBi5nTMEzGAzimn6xMITfWoYNZ9WTZ7eAgrI+/NVDQWepjfUIyMRCHIfb6HvFDCccnWXzibjQPb5
1/eSGrSocIqMoQk56itoeaQqdtU+13Xy8vGV3h6B+NkoeBEzrxQvBpCvL4Wioi60qB2xS47xxoxQ
8lN1etkP2iLiup/8hgSy2SP3lOCOJJ3q84Fp75HT4dutHIgyTbtfpYzBCPT1h3BkbbFpMvqkOant
xzkyiS+ani2ns6+GXhpHjjbvXo5RCIMJgyf28DtPA21Iz6UZOgCju4r1svw62fDxcCjgefLTv0gw
/1Ee/O5NZvBCgBP1Gm6ggzFkOhTopScaWGIavRN0uvK+huQRFpEgpXzyMa76kXsyRov3qWU0tcUt
TRTTxz/1e9+aIy7lkkkAPD2F1zcZstU8LtNqtYrU8GypxX1xsuwHYnDnyVwi4/Hjy719hl1WSVhz
LgJQlDYH39kzQI7lVIIh46b2lLAXDVVdKU7cObk7cqV3LmUYcF9W5rflmoeBa5E/a4nN/DVkvpUC
bkPHMgW9ssXzOPpuf+4mQ/tM36GI93bm0KUVeppeQC5nZ+fFtj/JJO4f8Xead50WIxDChbL0+8GR
xmehGZDyptS5whIV3eoM3cug0SeoWw15GxUFttS/LsTSpKFAeLgvaLV9rqSfvETQDVBrcUw+H4fK
v1zSwUt2pj04aKu6rLzxomweAjG1lbuRRrPsJ8cnYiErrNjbAhqrXmbXSNJtqVnyK9ZrNr5iGm3O
azZimQ7/vgxSrdSJBtS1BJyFFQ8/6T0TbmC2i2LeNvoqvhwQ8zS3Q5mgCgCiXRggVdJSHunZvvN4
GTxZgvOsyc9weB5h6NAJx2o4Ck3Fc1kK82Iq+V7aMKLHQuZR/f3HmXMPLU1OeIyfDsPgob+nCwIl
Khff6DCm2ZGGOsuV4CBY0jZTYuvH1sp3njMMyDbdK/46fpmDZQoXl0Pc2TIhwl2Wq4mdjDwyq75C
LtO+1F2CxL5ujQ2c8XlHM0whOkZ7TijXEzjj+QTxmrcdMh0sqVZm6sii9u6HY4c3OPZyX7yDDgag
Us+HpziFjTGlj1aCsz3rBqB4UojlyAH7Td+Ckxfx6VQm1BOsZwebRteXY6JZLtfysyFIm6a5IBVE
P0d0Cry5qZN9hNz6yBf8RZ1/1R1ar7qOGVfvg+8epliAIUjIF+EbDomPQQp8hiAoMxeJvZO2OQgq
8yhOYcUW5mPSaJgp/UjqgdEhidxAPhrmC95F9rc5o5MVKHIOvkkvIoV8Qqf/iE6ruwOzaAOZbO1m
2i0Qmq/5m7a7pSPXbwGn5M1eyqz+iVKY6WCvDd3RNF2TZfjgW7qmaXiYwIDB81O+XqYHXtkporUX
eqJXD4QtOTtat0SZAoUCfxdB0mTiroXxsCKqCgu1QK51Nk4b0V6oxlcnH6+u75SPfB7PNXwO27p+
aEhThox8tNRItSrwyZSvTGYChkbxkQO9vb49r7/46u+i6GHeg/v5cHyncKP6sh0BfsdzetIbet1t
ZySztzDkRgKmSJ6ZmHvBMVho/XQbg80UylZfxi/ZhIohKIA5k5oWOTKwa1F+0ikq3LPGpu7mNN4a
Tdi783RLy2h6JGdeByaejhPu/TbR4HeZCYSoiPHieR7nBMdplai/c+Q1wO5MLqdw0ndAPhnZhTv7
yU1eICoOhAYYYueR3G5QOUbNowHQEuWhi5gtREskfhZRUyxgT5uYVwMCx7GR4K/O+av7hrSPIST7
OjMsG+/46wcm7lwvi1LpAH+Gkrkhfqd+0pbIGtHFLAPyQ9d4pCtnfgI47XfgMqepPJOlZz+kTmTd
5oNdxbcR8Yv2LmK+1l9o0VS+VPMKYZAwLREV8+n7rds2fn1HYl7jbtlLU/U7z/y/oIB/0gn7451b
oxL+YuNdvZQ//vc/78GUpN9fvv/jpfr+j/v660tc/0kN+PWv/4LnCf1fKxDTR2DHxqcfwPN8ijo6
q5RbVPQeL/Jf4AADrh6Mo5U2wJTB/5V/8Bc4wND/tbqHOGi4nBJXEcn/+V+v6trfERL/PzY4DlE0
4jhOCMZJzFOp5l8/iawdMQIYh9SfcaR8GlprO07TsbGYtz7Q/37gMTRSXTBH4khr0Wek7Ht9GTGY
VGdtHtFcM/xLF4nojANkcGiOQS96zvGIUCKluIhR0LM0YNhN83UfAOI0O1U675aIDl4gpA66VEAG
bndz2mPOsMQvj4luThfsA/11OTQzwg3Pm77aZdSdMWPUcmINyu5hae3E3RHZBGtqQG8Khrsw2mec
gOpGzZi8z1tAQC4Ctdm6LVJEf8Die8XYlyx4BsuGVpb0wWgDnEZF5/Wn8OGGm8xqsR4odPJXAzgS
hDQNNPL9JOYGq0FkVxcl588Glj92iqBGcg923ebrofvzl5+o/poYiWhcX+dakj5AryL102xFjyQW
UDscgQrLhq1V8wWmIYalM2P+UzPLlzMSB/E+iBKb81YuQLEheBZsll6qE8NV5wlKXAfTr026VW8i
UrSr+3LxFg0bmS2uEoLmYByOTnIrbQAkZNcV0Y4o2SYmacuOvNDuCo+cMTyItCK03LxC/Wd+zWMP
GxMkX6DBf7xEN78fiD9Jua83Lh4TzHBMawnvYLKjk2j7+jHJYQqZ7gxLzlpa/6TFIhaQetvvPr7K
wdnur8uA6XAQgAGpOQTyzuCIOr9vtXBuq/EUoMWndjDMDT3E9tyj+R+mURRBlqv7kNc2u5iiLD3y
GV6X3r8/AgWpg4ibtJI3E/4Ywc3k0+EKXSdpL4tJWSdpSzsSZ73c0ik2Nx9/59el5u/rschwf3kX
17Xj9Z3tbGvKkYQQI1kSN0z3lV0F6E4I99HYf3ypdaV8/bKvOhAUkmJ1lVIArr/yH13+RiZYktjg
iI/Mje9kEoEGb8y0fdLmQZi4O7UOWqJVYWvSEI6D33LamzrW4TfXZZrvrIJk9mnJ0YtPVT1cNwMf
fg8VsPMD2xpSzkidg4THihtyMcD50IrzkuaRWbb8pIjau0gq373MGND9ls39d7/7p8sD+p/xsDv1
o/qW/GPfpweU2PWf/bXPOca/OMi4bHLrgItfnZ/9L0gsqBuWfvzP8GEFEPhVQPP/ADn/YhjGTIhN
bnVH/xoJ/bXPmf9a53MGijRAhfSP6YL+jY3OdA5fOaymBqZz9mDU7ut2d/BYoplASDNCfovpmJ32
2mJ24Wx7ElxTS0nFSFXpECsLBy/omDYjDZfEhh7a5fXGiwgMDGsCGqinCQ/WQ9xRMKZiK473jjcb
9o4+Rw5to+vKbecs40ndmY29bdXsEViaC20MyacWLwmicJrR0NuvVavV6Q4dPHVmLDsaqpEpE5yU
xrIYm35etNN6VO1P32vLBxAsJG5kkeyck8WNbM5UKKSbbVnigdrbc6vJPXToJYeElUTTXT8Z4mxE
E0ALS/jqGS9N0hFw4onbpp6sWxHnQ3lSEjHwPdfm5lOu+/mzT2jJiHAjaZ5is3OZbk1Dpl1RzU8n
o241CkBMM//A2ambmwqMyrce498TE2/vk2MV5bwpkaSYF3ZkaFaYMsjE/NI69mdCvxGO20T+kak5
auV3w4xE+aDHnfAeCKc2CG7WACFs0e5b94hIyKaMGT8B3iQVB0V8OeCc78REskM/a4LCgb5ZeqOX
cczGhTWVAWFp9fyK7HoW+bG91lzmLSMx7nVOLE5fqZS6OAH6xxC7+c7ZQE+RuVpZs1Pu7Cn0zgVG
kjxSxDFJf6mvyn5N7YbF3fZnlm7BeO1lsZRnqRGhvxZLz47blUJz9pHvwN6U0PB3qKzRhTdllSXh
klTd98SfTHUBwk2LToHcqScgn95LZY72d5FULXMxZGQPNkEfj4VOjm6QExMF1VfaDMSmrmEIY+Fc
grUix7aVoeRgcGm7jf0jrpqqvM6b1jZ2nLNZkoOhnLLPXWu14D+mysExVlr47cyeextUIs0v4fAT
15IiO7N2bSF78cl1JS4tXRP6KeSrNex8Iop9IwhULwlnauLkXtUZwapBaszjFDDrcqBoOL18UpWO
8J+gjOmrWSeoH4DZpO0mSmf1RFygsZkatfruSuERGkSK5s4asPfcGh2gtqAnhkM7xWA+/lQdrZoz
LJkJzDs1d3gZDESS56u3l4HRTLDcxnKdduXeViLaYTgAwabaQeZhuUwrmqYraOoDN2WXGNwK4VfT
NoUMc6CM2X6J63Ql/yU/GjKs2feADWNaxEhfB8qyRsw3iVWfTE5c3XaLsid2oUbyNMFumDepay8E
S9W27W3lhC1lQ/bqkNAp8+2fWh5LyVPSaWLj455tL8SQVC+u0WKMG21L3eWjRQcwsRSGPFujpAqr
3rebSzh5sGlMQIzGRosJPwmgSvVno5qwVdKPi3eGKfX0BPpPuYcbAhEuKfThdqmb6IkGKIWSohC9
KjElEPJNU+2+UOXqbDGt/D6OAWgEAwfhxxgiyyeJ7uhGnzV1mVmLFYJ46usNHyfpN67t181GEafN
Tk0eU89L24gvrJDpo9+10wslseeden6PvY6VmqwQa0rVHEZ5VF2TPzwkWzGavJsxA/ubuZAGCeFG
H9lMgfO8CnTFcThcOM1GPKIYdDYki/fTGt3rnsSLIOsqmbV2OisIghk2HhYvnnrcgphQ0sH9iyb/
3338n+vW+p/38XCWyAn+PKmu///fG7gFj456zaLyBq4Gx4b98/f+bRGeh9KNQROnRDjuf/DtLOdf
2AcA/eDjYvTFWfJ/+Hbr36PzqvOvoGkbOmiZv7N9H7SamIVyXZt8dZt6nWnlQSO35shkECuMQAgJ
oAoKf2wMsJTQZMIBNsCdcobhVsuVceFLO/o6JqRwBrVtqK9TRrh14KrWPHFLW37ODJpQYad53UvN
DPqpjVBpBE1vuN0WkwFNQndIE4ACJi2l3R+3+50Dzlpm//scTMIuThOTvFfuFwwK1NqvaxAlXfKQ
FaJAB/cQ+SVYhjT4VWG22M2mduNtS4JLnPXPf/+yFrEVjKzooKGwen1Zf5IOvHWUxHOMgsaONnw1
mmPl9TItZ3IYLkcljsVKvD4F/P6qf15zbZr+cQqYVnWv7NZr6tOpEUnMHGOEIqIxj1Bcfh3XDm8q
d3Ol2JDKwQHn9ZV0BQ9Yk5kZpjBcCZKuCXdZbe40trNq0O672bfPy2RmGan7hk0CQmuAjX1WW1IK
SffSaucEYeU4YPY2ceLIxEIuP6Z9fmrg7X/RCchxgslaEGdFhV/fSKs1C7q7cIaPnNN+vWaHj8hK
ZMKZxHR3Hf69/jYGomUTqu0Sai06982UuWkU6MnoEnhqGBPuvgSKQgPGotsnS6HZgVY2y5O/SDfd
j4SunS/jYFxGJA2OO8VoiQIIFcGPxEafEeSzwNukuVq0JgL+MhQXUhvx1K9f0Vy/rZ2b+SlBP1Ed
LGTNg18nBAqJ0nqXQNT+X/bObDluJOnS7zLXg9+wL5eTK5lMSiIlUssNjJJI7PuOp58PVE0pM4hO
mNS3Y21d1taykmdEODw83P2cY944XjeWW5dNRH+AmB+/bi1sIvpNMO03Qy8ktPHrMXRSByBRtrnh
gC945La5BmVwC6/wM2O7Ub+euKizA2hQNMCznrbXBrUrCW7gsX/R+5zpBB8jDHd1egdlfO1oL1EO
MxUSJQppQq1KCKK36GUV61xr3X7TG50eHiu/7PnLkz5FwqQqe7hnixB6QDrMlceOjJNuuKL7nOug
kVxEquKFHwenORRe2G9DtBHbQwfOEXqEsTe2qayqXMpF0n9ODQsocaSqSb1zvOY+LpvxPsx145Mf
0kO59RWrqD7AoQxdcO3GyX0S19k10hRDuzPGqht/GmOSwP0PYyewVMvp+3c9kp2TrrsUFFu7rYZ7
ZE5A3/km0tjroEIJAc2jSGMiTA9LpLtqPbFohIJAXTdNibSO7VXxNZQnKThML4iqVSSr464K+kHd
VeD1toZvdsMqAOIEazCFwIgpYaP7pLpDeVDlIEn2/Ft4SEz+O66LOhnJqEej+sgUlgf8yfXUF94V
gLIJxdpzFlDbQM1N1WBPidrmCd6v7jFXsg6MVcBBQ2iUID8YZjLQNqBeALvoCG76FszqDTMDUr/W
kiQewNjmHaQXBdm4YZcw0mRNVnyppvjcBkVfrBEbyB/MKX4jf0coT6eonlUqAd6eYr07Rf1qiv/Q
htYf/3cyQEVdFyUJhyM529zLzS2SmwENCQdlsJWOaIG9MSvZmcqHkfMpCJNRXyhlifQ/vD95C3P3
MSQ8FXJFWFVH2b/zLUaDRtV6j07HT5vO8Sah8kQUCo59U3IpqepL3kA/T5K1GUvzqBulAzapvYdM
/qqIlzSwpyfuWaTkN4El4xKd0Fa22I77vTFBZbFi9XXxdoRAtPG6J8br/oB38Ykw07YhAuBsX++i
/597/S+FK+4/517/p6nq8ikOnk7Tr+lf+ZV+wSz+P0Q65nk0qp/IVvInv9Iv5iT+h+yLsSfq9EAi
J5qyf6onEv+OrvKvArP5l5T4n/KJpGv/Aykltz38WgqcsOofieycZy6YBrxGi5p2BdVKbiehqAd7
glU7fqceceZ0NTHq09n7AvtMGv1ykLMWxWkR+NxJ31qaEouTxGH0XD2yjFY9RjZSPvLWCw6QsVF8
Ud6VxY2k/9mQzVt7woULuQagTg17tfWee/W6ZewY/dCTs55J/Ka/5PeX98sIV4tKkYsJd4ZszheV
60yxSMWgHCnvMy3yTU1+lEq497MlROV52vWPISbRGJDj0BkuODcEkJWQ33rqMa3s6yJAYML24T1a
SFNmrEC2qk+FXv5DoDu3EkPUbqChrB89JrNIsEAgxZB1baK40v6omf26IEzROgM3TdIsis1bDBam
DLbpx6JTkSi24nHT6767AKmaOR9Q/Sr5I2hwgD2Ce/PuzhkQ1PRj2lFU1lrjE4Ok/hb2nPwW6sOl
20Gokf9aFW8tBm+YQ9AhujjfwNb2pIKZFf1o6nKjUqWxkoesy2Cq6oMeUouYl1CM5nLZkn91rXyI
Iq98asqkjzZV5lTG1oPcqoPsekSKs7Vy66kJu5yKgUH0Xo1+GH7KgEmvA1RTX/yipG4ZkNJ89QJL
bT60Q+dchXkUQbpHiaZb8HYB6P5reRC10V/k6cc0j+CFzFtDLzY2+lGDh2dbK8U7PQq8DdM0+pU8
Wuveld4nevMtd+uRqg8QxqK0tV/d6f8YSIQ+z+uv4LVKPAXAAr7k9RBOIomZu4VZt2wyTOXQJ/ew
ajr1LXLNzBUP4U6SC6iN6lXqyNd+OS598nObQNf3FRM7IR7EgrOeWbKLKJBx1CMIYTQvH+5S5b4q
q3Gr13V8DEJ9w3WNNpgZXkdSqb03rN5cmNGY+RWMMjCDw03Ay5P3+7mn1bYaJujhGkdViYovJvqq
V+QtX9s2jK4CVe0QGpWjW4rNMOwwXb5V3ECh9RZL15cj4PQFnUVA7jQ6eoyu4vQU/bnfTsN6DieV
1tmZdEOxx9wPjtV/REHKXQhMb88cM7yyCU0mlQeqsudmQEdT/FQb6ab0NgA5Dr2V/3QiSEU1OLJR
1MhXnQJSoCiDW+/jn68QmkcuScIIPMPCTveZEnWlN0KXoRxKJko6c+Gl+yZITWv7bUAXLpFhBP8Q
qZ10o6p3yXCAyq5xrmVjIRSeT4rx1VD94f0JWE2HnvbN8HkWW0rjVI5zU6OnvFYC46MuldCiq+Em
DN3oyrMRkLq8czMLOzMp+EaFTH0C/btzY72Pi6+K+mBHD5X2cNnImztLWJfgGbDweugdmc6NJ3/r
YNVUrrslgo+ZdZC8UZ+ChJzNE1lFZM2sIrSX/KMkgaXy7LWjNkjN37Vau7u8mJmv6cySUNHpqjBV
1NH3j40Cw5Zh07rrP182MeMHUyZqcs8DA6R/d/4lFTal4wRGuGOXN/6+HYtrO/KqbUoFIHLz4bby
Gci4bHJuVVz2AI4V+ICZSDs32cZDUxd5jUmv3BdD97U0rYWZ1yUTgqu1pTcUWYGJcuD9qFl0F3Jj
KaV8k8IawKb5+cQgBwZtUSJDGWGthFHDP/Kh8po72NJ+4DqvcYPUubGLjzUthMtbN+d6dFIBi8ro
dFKDP9+6Rh4YF9Ew6am3Mq9OvE7q7gJqHZftzO7fbzuiiys58uit0flHyCT3eqcgNznQB71s5M1j
Y9o/8kro2hkdlUUxC5kaRGC0GFHeIwudAX8c4vdwUu1BmkigIS9bmz2tE2uCo0NQao1BNvhHwO57
tUkOSin/pF64giUGgieIXem6GZ21EPReb17hRjxbpZADKoPZIoqA3dK/lwuY751mQ3cyR3JSVb8w
x7SJPGOlAA8LALAn0Y0fP3v+FTrw60D61pW3SfCjo289evWtR/Gyy7aQhu8SJ9pXaGT3GVratrdS
pCsPMPHlPZt1t5M9m07wJLWqoYYDeSOjg9ghnEZOwRZueklbGQkP4H9fyTMvp7kwdOoLgmN3Rm02
xoAv+M1dKefvitH/6ZWfPcgGVhJssZetCcXk19uP6QWbDsM0rsaI3fnCWqeROgvo57Gl8jnaV1X2
4lTflBFK0aH5SkuKvlpw6IsvUrhJqGnHdxA1IQQzbLLR2jTpIWzvzJASm+WCxNxBQ7HgrTPX2NkP
FHbeDRF8Km2HyJ/FIPxIMN81PSSJ+jgsXctz3zr07IwF8vTiTSl8GIEM02beKP4RxFcJnZuOHrWu
J9eXt3zOlU6tCDvOTJDvIlXBZxA8VU1520nf6kE/JGqysHOzy5mQxySfPAjEfBxqSyPicewfI/mT
n2cbhhIXLMydDUQI/1igZnLuPECMx65sWUotMVAMDa1d3v1NHoPc1MTbCHk8xTzhVJqsHkaU7/2j
q9x5g3aVyagLaPnCs3t2KcaUqvMoJjkTlpJByEX7xiUE4/pS+5iP37p84W0ya8MEzsXrBLYbZ/rz
kyCimpkMs5vpH8P01qUlHVV7sD4LF+PbBxCXCYSi/1oR9kvTRlZY+JRcVSSak1pHx9n0/OvR9fJt
EKq3ppZ/yYMOGUTjq1ExvuNp5RK7/lwUO/0RgpMzV6AhC81SgXNJqyLWnc3QB9oqGHpjZUveVs66
pSLNrE0KvtZUuXDQuzjfXoYw5CJqOMJrULWMFvQrmxl5XX0/3P/FF3xiSD03ZPTAHlprCkktzTXt
yaAuxCU1Dn9G3/UrOPPPf1ckpPDh9Gppe9s/Zs7Hus1Xvd2sDe1g5/n28opmPXNiQXx9q/I0PF8R
d5ujdRRSjqn0gF7YthweJERoLxuZDXzoqiOSA4oS6bhzI8wXa10phcExVJH/HCEneOfYsMPX/sKl
JkBn/9k3gIy8jKkCMPF6bqlvkBssKwB0LWIqxVBv7GRfdLfpd5jNwZ5f9WuZwRpnI6c7mAlX0sIn
OLObzPHBVwRzCugjUzAfdXEYMFHEQp2HWnvweX8thZK5d/+ZDcE1GN2r097AhqlLe7Jg62CiyZzv
6iG+GopqL8U/JVtdOMGZG4WGM7GYKUWbqoMQWhpL7UhUveBou91dCJkq7EVLM9Gzm0cajBkHNivx
TnFhEoKuPwmObgOsSH2QtGhbusWCi8yu5MSKECsatNjqXkuDow8Jd2MhvUuV7rK7z5mgCqXAmcN/
ubvOnTArWr+XnRoUp33LMN7Oa80FCzMf1C8I9i9lQHG6wmnRravTKjiW8mOg3nZ9du+rt5ocLxQW
546E0AB03qblzhd8vpJAcys/Lgz82XzWk3upe6iBAFzerZlHCc2W3zaEbyYD0K2EsR4cdX9sDpCx
AIXK9HxPSf+AOsrnkJnVO9ku7pgYXHp+La1P+JbqUS5g/MF2ZX9w2sfQ+Fo7L5eXJ5CLvYaks/UJ
3jDagdL3lRkcpZtKMffGFb35kSkDuHy152SA/kPZ60234ullAfG/bH3OUU43d9qAk8SjVrWu8Tst
OEZAMoZ0WxifAyjDnOjHX9ghfWYmmpY6ZdVzO3re2JHsGyRRX8z+qUNJpfgky/d/YYRGj6FApIkZ
YSezHklsfboUNetKj/bBWrFuIJP674wIO2amSKNr8JMf08HptkYV3JuMya6qMmLMt9eXIJWzB/Qq
S8PdS+9TMGdFOkMtKoEVkeQVwE3EFA5xkW4Cxm4uL2wmSZqkU8FEqK9FJ+Gm73W9aEqLe6NU/BUZ
tQqFgxkgs9iXsOIskCbMXcRn1oTIoQwuuuIh1kbYgj4nUrkq4ztlXNFg8qubJtRWef/QZYRfa+sx
+DuA3bm83tm4QhdNhloW/LxYmkIlJ3IVixjZe9QLVJon62ZA/KWUWx16FuYz4wLN9XKIun3mQoR1
2fxsaDkxL4QWp1CVWpm2W3KGVRMAtpIeFsuwr/mMUFmhDsaAw/SRQ8QoHOoIbl6Sm3IK0PVKkkCQ
QDHQ34bJl4DrzSk/Ww+IgZIVbeinLTxqpm/6jW3GIZm21ic2VMF1G9mkKOYz4fE4ZBWiToBcQf1m
0Y3VazsQKn/+TmMk8re56Us6CWVZGHqIXGAOfgPIP+/i8nlc4iOdO7RTG0Ki6iG5ZKk9NvL2kGVP
QXM3GAu7NvcZnpoQIqUt+X5RtJOJja7epuq2kOB1fK6UBfefzRMhuOB0HD56SF3P98t1wRfYMOQy
INasSYkhz7v34EAFL/Cz8fOjPEEWILhETmeBc3veNBOxeMWUBYmmc3RVlWy60pPc067NMQmAQjT9
JlBye2/JqK55blHuqe8pR62sur2ZJEuQ7dl7l3fNhDmjKWiJRHuhFAcF06msX73LzCHbRQ3Cra32
EyGLW9QTjpo0Xk9lQy2Xt7G0b7vrIJUXWkyzDnXyI4SanlyXJWohfXAslFuHaV65ultsls1+h+Dx
GT6eXj5iodo2wPQwd0cCVSrM+0NTdW2g1rJt4hGN9RykCOLqN7KR6wuX/qwrQ28BGIoWGvxN5x5m
dnqSoeoSHOs8lg9Kq+9DBWo9OzXbjeUZ9oahtmGhhjZ/rNO8KHz2ULeIkMYGYaswbgrCuiHdNsVD
1CLjAy15vVMkUAnDurEf3UjfBkq8paq0bb9ejuvTot5EPUBVE5U36T2zRmdhqKtttzHb6ZUSurdW
rW9oTy18urNOc2JCcBo7DEyz7HiiyNnjmBfrUb7VkJq7vI5Zr/ltRCx7lb4PK4qPESnJv5CdhtHH
HhhUUgV3bfAjjhd8ZS7PwTmZW4ZoBSyqeFGhfFEOKJoc5eQwDsMqjg9Um/1k4daddUnwdxoDZDTh
xaGgVhntwjVxyd4eVoxxgTr9FhvpRoEc6y+a1BBhwJwEK+5UN1TPPUGJw3KIe2yFvb0OAnVdw70B
osroFq4MYcLy1xPiFdAK4wbVE5G+xukQKMwrQnkWV6ve/YlapNqg4HADjHl97dj5mmZbMDHEmWuX
DAvdrl03/LzsMLNeOaFq//kR05+f3L/IB3CZKHx4YfiE0Pe6Dg5j8P2yjVmnpEo0FQEYwHvdiBMb
iQ0okBGO4AhL0sqwr/pQgWD2g+fvrHznjgvW5lf025pwQ3puBJS85J1u+IxJlJukQrTPv7u8pNl4
cbIkMaVI9TgKYs4OkOTadCGj/Ksv+cSCEJEsjfGmrGLTUriizXsvcbe+P+5iMPHOI8JqC9HpP3jj
720TwlPTWyEsMC01NmbG1f59NGH+q/dZcD21gpADz/sMenb5PjSSvaE1G8BfIC13kH4ufBgLeysG
lchUujBIWLkfh+vQunPdaHX59GZdBMQFYzYMWFGXOnf6cZQc34oHomTQvFSNNV6PpvEl7SFWumxo
Nj6eGBK+rqIrAOOabGofPSlJhJoeKTWQTmToF5a0ZEnwesUtdWbksJSOxlWhZgdaN4w5bNIlBunZ
0zlZkuD5NjQQuVZ3BIwRqsrAfI6Ccsn3l85H8P1BT7oMTkeemdZD4mvbtPqOYNT28tksGREcnhlh
C+U73MzmUCL3hYmDv7tMbJgOwWxP7znh/OVQR7K9x9FQBN9PLKxS8gKe6FgHC442v5jfhoTj17zU
d3SPHbMK8ybRnu3B3qJEvOBks/cwOts6o7Nwfr1mcSeBPK87KxsAW/D4NiymuDQYS1UFVLdibMs4
UG5sTwkXAtP8yn7bFL7VLC4YHwXqTHPmSVaGLR6XQwFx2RdmbyjkHhhxRgBBEQNCLnuwxyojr4rs
JYLB12yv9OAZrs7S3PXpkpDQ3JIQqXodfQe7LnpFWofNREZLrR/u232RSfomd8NuX0VZfH15Ya9N
GDGxpYGoGwzAU1wWcYdVE5WNzkwkI0njVeUoK5tLCyL0ys/2Wb53ajA2iD9G1TZqhw1yDIbVfKwb
/VDJaGlJcgRkadhf/lFzsQq1R+i6yTpQIhM+b9VuRyeL+E1B0G9I5ZT0Ja3hE262l+3MhSqDGW/j
lbwNkobzMN+FYMx6Ow6PsXc/eC80wS7//XNec/r3C6Ew9F0qT/DqHbOUyR4TyDfgd+/zJORQckGm
0eayvdkXOLPdjGdCNQ1Zq2DQjwy9GMGJI73VgfovIn03RvDKhX0GDDlX4VGNHW9dgItBp7hPvgwO
M7qXf8Sc807zbYyGUXZEC+t8UyGJqIGdsmjFe1Q9eU0rTDIfL9uYOzgT+KAzIUkIM9Ofn8SZKB2b
elSz8JjGyUPFa3/FeFj+F8GMkAzhHXWECdV6bqQIimHIhjQ8FlUK5ktGxUlmGmjT5vmPCuqXdeyY
S/KQcx5DS9acqPYgFhQbbtSFy0HOhvA4yLde9dBCcBBlXxUXuenkdgC0eXkfp7MQP34wWMwn8JrR
kcc6X2KAQltPnSg82qH1mGvQKHwN1as+vULz64OSf+D9ueAdsxZNoKw6EGyyq8l7Tk4u02Ro7mIz
PEJzRc6T2eD5ED+ES9ijZGqtvKL/Uhj27vI6lbf7CrQa5AOIA3qZNLXOzVZGjoY0Mh5H5Qdq9DH0
FTdKvG6+u89UaHpl7fTHYtjDRgUSoY0OIxJ2PuMt3mI5/q3n8kN4TqGEyQwWs9TnP6RjmDDOvcI/
OtBdyRslXbioZkrDGAAeM2mq8ewW9UoGXy7go2VOMup4ctSI5l5JpfsBti4mqR+6/nlI83VXIm4j
ue+GZknScXajoYdWJvE9B67I8/UVOVwf/lj5R+4apIfLVUdHvlXKdb2t9a/0FRc8+G3GAQSMPALy
TYQnoF87txdbyFKmTeIfCwtaq/ZbBSFj2/2IzZ2fhAvX0pwtyLsYGqIbDipN+FrAESd+5jEGorU5
rBYfx0+SNTIKvUr0P64fIhGCSAh5C9vIhPL5qpzGt3w0/Hh/6C8ROuhOfEBEeMFV3n6KyHwSPRmY
UAk1YnwDXSyhiU0pqAalWyYPRQ9R0NNgPknps/rZ6RZexDOegTkoE6ZZ66mvfL6mMlF7Y5LZO2Yd
mtwS3PPuZ93dgcW2ETI1258Ln7zK33ce26bl/bY3/flJpJGYSAnSime+YsY7GEhQejeuY9/aw8Dz
OGGkvf5lrL9J13FQr5YqGjP1ynPrgl+Wvg2t9kDZRPKlKwuxUYjxdq6VH6rgEEburdMY2yq3r1y0
HFU52+QtcrdgKhY2YXLJN5swNYjAKkFm/gZcJrt2ZkyVFdPpr9VaXevytyF8HOJgX8XoVGpfB/QK
Wm3p7nybBPBRTsT71KenvFJIRNCnUjwniwlz6PDaTruihUOfe8mFZ4oSjNEz7DgBEqgvij5MuTYw
hphp93H4Ke99eZP7wzrSYaHVFfiSVg/Gtbkf26tUWmXVQrNzJhxMIGiuama4cWghlE8BAjGsgKqV
9UNBDCkOP5XlsxN+CMMff36MZ6aEnAqJIt2WOkwV3VM4PGfGuwDhYtO7t8a9bh5ce5dlnxdsznw/
pzbFKos+WkpOM4XvFbB99c43roLsJnT3/fe6vPcNHaYB4GZU0PYLhmd8lokjUrup6MkjW9hX6ITZ
7p5Px4+PevssF0/RcyVra0QOUI3/BMvCLpGWHvtTRBU+FNUE+stRgpAE3HQeLdxMKZuh533cl9up
sOvaDoDcEab4hTA40yJnDvLEkpC72lE1qhC08eQfmzUoRqn6nJbqlieX5oCZXWdSDKXIjZ/7H2Bg
2PvOvTv0fzzgw2+Y5pRAovCdvr4jTmIjUiVjKE+rbSW4Wkqpy1eQxEA/qoXZwi0z+4nyJpmA3QRj
4DbnOzu41egnyhAApc3WulZfxUjVID1jXRW6Hq10+1HRQdda7sbSk+3UJVTj6Iio4LZU3YfLvjVz
5bHu379F2HtTbZFiyejLpZQMc2iEXecpssoVFLJwgaDt4gcQMH+/bHQuFp4aFVIiGNna6TlPDFai
Bye3N11q7ezu+bKV2aXBsAsuizE6Xi3n21whlAmIxOFzHZWr0t5rjbOpa3Nj6+VzaG9GXVuHjXx1
2ehMNjtpjTEayEMPnxbylCxtG1P2FWovMTCJFpbVdaJpS9Ijc9/mqRXhMlEzybOLjuKLKsX72lev
muJOg851cQ5g1pBC4AaZTPdc1L6Dk69t3EbCPSikbRnny/eZYb3ofIA7pfLshSxvdveoOujTWwDR
NiEjqkcYRYpMB0U1MCEz3g1Zs7l8PrMLmpCHpMeolYqFpKipmKSUiOFIBa014xYC863kHRarizOF
ByDeJ4YER4CxMB37yZDiG0cr8beFryK21l7TJdgoFapfwdjvZCf8Qdnh63+3SME9eg3ZrHq6h83x
Khx3Rfwhz8KV4v1DqvYf4dazx8W7ipIUfWDdEOzYOVhB1wA5Qz61BqyjQXFzeSUzKTLYCpCI0+MJ
RhXhmtfisouBioB8UNMNTVKXTNlUvsR1sMtpN1v9wlU7F5nAcig4CP+wxMc4DIAR/zfIgRBae1ib
x6v6zzspOMaJCcExBklrQ2CcwXGo78O230D5tFKHJSj6rJ+fWBGORjNgL5IykADdS8YSLOsOOMeY
P10+nulvEXOE07UIiUlOsgvjAGvp1XIVxcW26G8iqI3CZp2HC66wtCLBFRInpSHMWPmxyatbmHUO
mf/cF5/VsLy/vKhZQ/CoUGVlZkgWR+cb5G2VetKeKeRhoxePiBrfVvKm98qFRGDW2U4MCRcUY1yl
4U3PzUqBmXJQphegY3xz08JYuJVmzwl86qTzMyFFpw/5JLspk1xx0ohzghdgPWiHiC7hJ8RtEjQY
/JfL2zf7yZ7YmlZ9YkthcLQfQ+ZCLPRv3ncpVLXJYL+vLeW5rCAsQy34uymP2cKXO3tqsN7AP03C
CuRAMFupiQ6PJWblOttaHliRLHU/pjrSG4Uf9gvvyNnQB3sxCrhg/xEnOzdXjfKgFwbmYotaqwHz
+q4FY7jg83MeQuUa8sCJHoj/cW5lLN3cyvP416gf33Ct3S1H8SUjwocVRHbS2tOUTaQcavj5M+fW
zJb4Qeb2awJOUOmjhENidL4SNy+YzXeodVSWVnxU2qJYGVKYLTxAZ3o3MPmemBGOJfQavR7SnlvX
cbKrNCzgbVXib4jHJ7s4dqC4rZVh45Vjs+2dxty6aiRvWlfyN2jrmtt2jNDnjE3tCkUnh+R39A5Q
xyxCV6Y8Roybpz9TcNbeU81fQ0AwlmVmx9RADV8ZRBUatIT6oXFvNCda89qrF2tc86fN0BbM8JBs
i5MliN/GjgPx/BFRhXRrD7v04fL3PxdrqNT9a0BYm2ZAZBOMVJlIeG4YMbS36BlsLaNNKO/47/Ux
WPjyZ1OtKT9FaBeyS7KRc9/qBlp23kA2bORIkeaNlG2STs5WUtpF20gtI6g+vXSd2jzq8jrLv5ZG
tlRlnt1WIgEZH/LsRIXz3xCHndn4rsrtpHwDO+mE5cqPFp5Nc5GVaj3wTIaMJ0LzcxtoSqid6kY0
AZFkVw+FVsEhvEvSb0wseNVCe/y1+vjGR0+sCbuqOJkpQyGKNVXeWS682QOZ8nBHE2iLFOtOKr8l
2kBS1mxhQL6+7ESz4cKAy4VqLNwGk0zK6SXiIK7tp8hgHNN2XyIK8Dfhm7P69+8XFue2ULTLEn9/
7yYbBW3bMVhKjqew+Wb/TkwIHiH1ozTA/co0atHtIjXYqcpNNTRXofwp0x6NfrWYvM5+eScWpz8/
uXlrowslbWRRof4jhvAQ6vMIcSDoowb/OVR2l49o1uNPrAl3UyJLqt2NeGPI8PJYlO+nSwMR0L8o
zHCnw4GnUJXh0zpflKvYrRy+oheipyL8HoaHv0GEcGsggIhmDwgJcATnNrgYogYGcoZn/A0tuE+p
vSmqT/0S68TsJ8VLiYHwqQxM4nBup2GMAjFoCl3wlt/UWbYOk0+jycBuba5iS1/ZWgedgk+JImj2
Q2IvFYfnjoxCHt1bNDXpbgpHppiFHsC/TqBUUbzKNzRRGkxf9ouZKMXfzlGRtdBXE6Mxmr6BnGYY
KVtaalq1yps98h4bihabzIdkN12IFTMfGgZ5qzGNwg0gJkmMjQyWq9CVZgRuHbrhe13mRlWhERyc
R8MIDo18qK2ltu30+QqfN5OuoPIZqJ+UOoUIVSJIUDQmKsulQ+0OxtRPFVT7tYT2dCpb8Z8/FQhW
jLQzEAoHhyEURjI96mO9j17nMmJalLly29l3lw9uJnyc2VDPvdNArsj23DA81jQoUWo8RBYc7f1t
1zyWgb25bGzWS6Y+BWxpNEPELqXbkSoihBkedYhx6eOjSF4YOsKbrhzvMrl7kgov431vPl+2O/MJ
ME/7265wbLVux6MNdfRRqpFavpXtp2qJUGTOBMtCdWeiUHrzEsl4Y8lO3IVHp7NvPbe+oWLe9n88
8anzIoDzDAQApUZRJ7Yy20aGlRmZO5UpnefMWkKQz/k34AIAr2h3Qvc+rfLkMumVygAgaYXHKUuE
oiHYmUxgorJ8+TzmnO7UjHBLVlrq8nBj+iGIoa+Jd6p9rV4FZYKy+pfLluY87tSScDtSdiu0cmBB
1rCTWpROY1n+0htwMLfKKrW3sfbnkEbO6GQLp190soUpClsod8BMrTlPhnVrBtsWfQiANv/dwqb4
eGLGsYa6IlsMj55yrXcwJ0nZcSr2RI8R6i1xXi7E21n//r0ssVUStlAuWy4iWQimbHLLrdbVxPHY
JC+X1zV3XbJ/NBIBLlGOEwfxxshwolRymYxJmdCykq+qpl7LXfkuzOofRbtr5efy2fApCY6ZvETs
MusuTDYwgwodGkMH57taum3pVprEpJrNkF+VpxtTSYHhh7DAW4DVRjicflxe8JJJoR4E0ZY7dgkm
O0V5HzfkIinkjJP6cFWhmZJvfS/7i5g/zW/8v1UK4RC+TiRs1Cg6Rma4zlGG35WJlq2yTpFWpR9f
JV0bLZicdR+yuemhDpeN2FfMRwhj0Z2ndxFvG9rsIeXJylxoJMwaAYM9gaMglhO50XqpygGq0IbR
mydmNv3mYbFtOXtaPDsn/BOESabwdce5H0KKy4sv6NR1NAAuk7+7Oa9OxhrVK9VdyADmv4YTe8Jn
HkmZj04f9vIgvPOKbjXmB3u8VYJdq1ZbGTX2RLuO4q/50vt6di9/GxZhdY5UyBA5aBSsletUB6No
2lua/x8uO/+8FUYLpyuT703YTrtOXKjrTWZvqIdb2aGMUQvS95eNTO4sJm1QNcoTUomrUwTOQ99n
Bcg38WZBMi4q45tWd58um5hbxzRQR7EV2hMYtM/jhqn6HVUXTETMyA/pk+48wMr3FzYgUAJTwC9+
06xOjSRrjCAg460PEki/ZECli+r7ZStzGQDzxv9aUc5XYnstXDWmR5wv71JtRH8ZZrnkYEjGwoXy
ChV8cywnloRYa/axC9t4zUWJwtG1FBvJqmeQ7Kpu/B41IESQPK227hDRileFnpgfQjW+q7ruq9VZ
/kryxn6fKR4qHrqdbfwhKJAQa8ZV7yMwEJf2Z9v0gNlPqpiV5jnXRYiERRLE/t7q6+ZYM7oPdScP
odarllhWZt2B/HYak6ffL86MuLkGFQ315+MYhmsrrrdk7pOE5+Wjep0eerODwGt5vwJxZvbv/Kw0
d+Q95jHmbMQ7xp0PjjasbT2ZcCBQ+qvhgxp/VPVp6pkpr/IOQbBHJSzWrflBS78jqroZu+y66t7B
i5zYdwzV72T1wZPUtZFu6/idBM/ZCqfeXf7Zc+VabUpiISmmVU5Ocf6zkxCGCdknGzfzm7BL7oKW
6d4xuzb8EFXY8TiE/m2dMCOeFj4aXz40ylmzL6pqlVnBRrW0wxCoW7cY5IVoO3tsJz9M+IojzQzz
ymBk20Syqg/zVXCodPfq8vKXjEx/fpq49aGjxRoz21UcrKXHon9O7YXqyWzAA5nMtPZEVyQCJoti
KPCXktywvw+dcC3LC+FuNkicGBDW4FdFNUgBBrp4A/Up7qWqHyPv8fJOzb0SUM3+dxnTrzjZqSxs
s7QKeWz39nWKSAuqYUyAvgvrBYecu9NP7QhvhBJZSpyJQKQa7yxp0zN9DSFoKTn0DVD1W/hq5wrX
zANDDMDYER+AeDpIKCJ7UOBlpEIaEiydBX62Txh4uq+qTVgqNzzyW8RuLu/mFAzeBIsTs8KZZa6k
ZCNCN2SwWxsaS52EdpWP/VrxrVWlOWuzV1aNUizN1s+e4old4RSDLrDjaCpiaO57mcknFqYAiDOc
bUlGfXmNs7ZAWE8gHjrUYsFkqECaDAYn2VqHuI7cVaSAyo/bKxTFKPgu0f9OW/ZmS0/MCTdYaBlB
q5c4qOM90VeCaOAhSxZu/dkM8FVTFU0QWMEVIcg7ZaIb6CXhLm5vrpXcP4z2WhmfXBDXCSwuXr3P
E+kR0ty0DB/+Zj8hVvhlW7zH0rFI2r7Ddhd/cIfqCuHkNZNAq9x+doK/qXadLFQVMg+/lcost8B8
SLyCeJbE2b5hbPYujcbkL+Zy0eiAS2lCPNFpFa4gXfGzMusoRN3kRrFWcxiH5X6hlzLrjCc2hNtk
bGAXTDqFQC83q7q210PyZJbhpoOWnnbf5ZOadcUTY9Ofn8RKPochg0g7PCZW/lmRgq1rWD9lx9xc
NjMfvEBbw6kyiczZwtdsNoVX+yWQtFwrV4MRv89d4yZPDm2WXUvR+C5PD7mzTr4vmJ3O/s2XBj7U
RMgeeTvxXd43cmolI2YLt9pkobVO8gc4tur2U5/HCEhmK40W4H4slmbuZq9SugQUmHlXAic731eJ
BCYcUdlAVSGx1lbQ99edK1f7y+tbsiIEElcB51yqkxX4ateSlQ8bNyJ8XbYy6yNMgkw0qWgXiJ1E
pj4bBMi5eCw4a5utM5FNjwu9+On83xzUiQ3BD/UCdEPS80jRQl+davPGeoxlLrnBX/dgkv7LJQnu
WFNnM020FLlcDnb3pGyiaAnyOr8iiLToNFPdNafP/OTLQr3U8LUBEzJyJtqLAVFZ/SlEqPXy4cy5
wFSIZ56OnjaCYudmBlO3gq7jLonrkVGF68HXt5ctzB3/qQXByVQv1CJVrXgtWD8y5Ig7931RLGY3
8+uAmJFauAb3snBdSUEvxVLHdV9WB5DIvbexw2hDa3ej8xob1n18qyRXklzuUu8+Sd+lbrngE3Nx
F4gbzSFoSCHKmX7hyYEN0dii8sKB6Tg4DPbwjzX6tjGNTRqYm9GIHv5iX0/siS4fo1dfJ9iTEvsa
7Ppaa/JbKRsW3g1zUBqge5oOShnOIXpe5+sqvDiIk56HQ9Pmm9K6dbphlRcHimowAbYQKfr2KuH9
pqUbqYee/FOzpD0w60Env0Dw0SCU8zZFSBwmgMemNHZj4qztcImTd9aDTqwIfppFQdRbNVZMYxcg
figv3MtLqxDufi0fS8YMpn0s34H+547spP9L2pntxo0s3fqJCHAebskapHLJljy3bwi72+Y8z3z6
/6P2aXdViijCOo2NfWNAUcGMzIyMWLFWvhGD6z6ASYM2w6CcIsRgr/aSkbQ8cW1f+xEGpu2FpTLv
XhN4/xkRAi+GlSH3l8FcCkJRpZ5s4+/WzzfCbv1r/WdEOGETo8m1YV5y3Ki88wN7V47K3SbifNXK
M0oMekb4EJYn2sWetfsqLmyZ3K8w0ZxGGxrN8h5yy1mSssPtr7Z6PDBUvwh3AF8XtRFRriynIMZU
qJh766s0Je5Y3BlDsNdf9e0AXBHMizyfSOmbhoVBWWteetSylwffFth5k20UvdfupwXV9a8RYVNq
eoteM3ryZ0eNTFeZB9Tmhsk6aHqWww2mbSFyV7+fQRcS6ATQJ5EBLLLsGjkwmdA2JYUCZBt7TNCE
B0lJ6l3u6LRMImTWby/a2uCyxqT0b6vCtaKHWTm3Ne2nuUHGtJk9U5GPkwK1VZHv5965txDdVL/r
vXMYI+cfpkPeInF/NuPHOYlPmvS0oJUWRpnbv2s1bpmBpd8A/lQR69dAASp1dmzSbqpviXWs9cBD
1vX/04rgvJE2DVKnDjeazFuPTqnzyZy2quSrcQTO4FmbkjFYwcgQ5HJGppucC9Xewf7oy1CvOZM3
9xsBu/7N/jWEaNn1XvcLhoQmSYqfa+VJr59kq3URGXzN6fjbH2Ap12Z4RMpx0+NP6Yw7NXDuTD3Z
pZsUw2vFowWe8b/PxrD5tRm9iaUF+AI7gq8eaMg+MjbvxJHXtQ/LwCAzH6+4vqCVhO8BtgJGWYXr
K/OTWJYS9nsovx3fKxk+vSLcLi0Il1c5DGE1yxxb4fAhnH9O/UMXbdWu14KA6RHAOyrjOLR7rz+b
WpSJDdk1yWge34WFfsecdWyEGzGwtjhgM5l+JnFfyB2urUiS1QRdEifnqJlceKj3CQgAuhmKlHtS
NbtxvLE4a4ejsahYLrO4lqEvbl/cYxrTvtrstwnzP13k5t3k/xPMkeXZVW97pYO0gOorrzmRwXWh
R7KM48BVfm3UH1PH7ocsOev61zI/cJkepc9G6EV1ebx93K1+zwtLQmQYQ16PeVAnZ78fDssMaugf
aruHvoIzz6mG4E7WtqJx3SbPLybRnpXfr73rq0EttHlIzl0FZprGbHEsWy29n50ETapklPc83vdR
EpsbVfTVWge0Nb8tCyfiVPhjmUMvep7qiRFfJQBRPD10nYK0oAc6LHRVlJzq+AfI7o37bm17kJws
NUyIoRhcv3Y6TxmNVQsjQeUg+TLm03SvT8nXaDKDjcN41Unm7hyIVpAkBgt5bWmqQrtIIzJVbSj3
hU/KHXp9UhyMH41mvunLz9ng7Br7n9uBtLZPLqyKFBLq5Nt9ppO6FspD2L7JSwmk8YcxOAHU3PiU
a/fapSnhHsgGFTLMpYuQARlpgLRV9UMTBTQFP9326VnsVKx9XFoSrgIJn+RkQWfVhZtH6b6KABiN
2U8AbolPhcrqD4mcuvpEH9IfvnbZMR5PxfB9Lvq3w9ZWXbbiix8DjgaOLvhVgD1cr2tnBZkVFpRu
zbrcoW81ZuXhtr9rMYrSyG8LwoeNaI1BJoMFOEd3XWLt+bCbD4P1+GQOkDYhueaLISbZt8gpo5Ec
OjSOKRPphcwwETmn7++GuXcLbVTdtuveSOnWyPZqkF6YFjahXStR4c+8FOr0oHB+B6PrZDXk8a03
mJvUPMuCvFyw/xwV7irbygxSefLq0PkEftUzg+jQNgnahap8bPTjMEJo6cjv2ljauO9XQ4VhSzqn
GqKgLwDCfmypgbFAu4Lvtv8rCDY2xuoOvPj7whFTRqjSJDWIOPRvyrp+Z+VHIyz2sENvOLJuaJGy
BO1J5124COMpccZ0ouKuq8V+TGcE65TjnB8k8Pi3Y381NMjAYIxa2OJEvIehx2SWC/quzWRvaeSi
vr2PGntfacau3hoBWd1pF9aEQAy1JqFByQeUnAffBvkBl7757bZHog3U5wkAe4kCx4GSavH4InOx
Rn3KUSnnHkjht4sk86mL8t61u1+37SyLfRnmz3b4ZDpqGcx5iNPDigbcDdk9nhmZ77yJJ8f2NAbO
d1UCK0rRDfWxdlA0L9RqJyl1uxEhYqj/z7oBEJ/XvwJLwLWXyZQlflBZNAjPzg9ta8hXTFWWvw48
nPcL1NgLCv76r1PxTnymoanhphPdzfY+Mjgqmv6QlR/V5li8Zs0u7Qnx7ozwAVgS9iwtcHUp8QqQ
aGb55faKibEuerV804vIKMpGySWFXaVC81Z0zsPcOO/Mtj31TnkXJ4+3ra2tEMQjNsSZvAsMMfMh
rXKmmP+da32WvSILRk8bN0tnL66VZ6dAjtrIVXFDiowAZQFgGygwzzajOOjyHdNjTOXV9nCczXw3
pemOktiOx93htnviESXaXf794mOWZahJmsmSmdlbpz+2WXNwyseu3KoNrn7GC/+E7WykCfNNFf4N
ozt9GO5ue7F2WEA///vrLRvhwgvJGfK2X76e2qRuLH2XA3lvJ3/a3Hn+Vgv9n0mQIxohbKehNOJq
ZF70TKAdB7VxzUx3h62xzNXwvrAibiLHCC15DpKzoXw2/dJrYYccUnlfoEqxlSKu2nIWWDP4ZhAK
wk0oyQ3HLNreZ+oIhqsZtPi0JJJ3ah3ERyUrDHcqEUf888WChGs5cGmvM9x+vVhBTsICrz1vUv0n
2Dov7UFh/Cm+d1krnYeWzFubF6hY8PZxNyvtPDmPuvK2N+S3QWu8HSfn/W1f1j4gWg8UUxGZW2C+
1770WdZPalIlC5w/qb9b+jkPdrDh7ZI/nef4n0P/WRJOvaGXHV1Sy4QQd+9DGNLjjZNgbQ/R7KMd
C1PNEt/XrgSDNnbw2icQDmR7ezzKk7VztmRA1o6bSyPCFjJT5HHkrqAI1uz9ZF8EJ5KvP67oPX8r
rlQYO1X4B0U0hdbr2pzIPNEhjZKrt3GWe+Emx9maK2DZyE3oxL4kwwUg6FPh4UkMfkkfHxzfc/Sn
ZAtB9AxpEfOTSzPCFpWnRmdYPUrPco3eb9rPg1fPyl/KVMiNO/umv5OyDOJMswn3o9/ZFPqsEtpO
qXPl1j9lxVSiCTzlx1gfpH1bm44bRHRBe23uPWPs9f00afPH29tiLZYufrQoY1krZcmQHN9m6M9K
dQS2q5gb9/JabkP9feEhJnmTRU6WtkeAqK+BViEL33WfmCl8pza96/QWZa6fg1bvX+GSwmGiQ5/H
7KRwxVRyUBQdBPfnzGnjXc/L6I1W5wmiTrGxcUCu3ZVAq36bEpa85mkyxjEP2WZv7bcGgleXhikW
YLpQkb6Q5JjToVPq5bulcuA2YEjCcvY2SSVXN8eFleXcvLiQa20K5lTHSgNjjp2UJ9gAPaf7Ppvd
h1esC2EAHzeXCvfYtaUGvopykkBOtRHjTU8zZPDp020Tq86AL9K5rRgpFWVETfRt4DIkBTTiTxOj
Tdacu6aDitHGk2ftKcKo2287wmWio6woqTO5WNZpe6OMwCZWXiVNXkOZIQRdTInPG8OND7iaegIK
B/2JbhB3snCzTFEA/+dA8jQZJWwP74ZaOQalN/bDnZnDqOT/rQZUjJtuKxRX45x3CWyQPPJeDCmU
hRqP2kAikIJKr/xfThG6t1duNdgvLCz/fhGG1MP1Omx43I0+FLsnXxld5khv21g9iBhdYv4GvBvc
utc2QtSBBjPmCWfnR5D+vgSd+N5pDkxEjH/KdLtcbMuY1L+2hKVqmIOaIglbSWkfZibdR/2dHxwt
vT6om4Lvq8vjKBS5IL1d2PUFx0zYCIKJFMoOZNmVs/yxKLYUTZ/RouL1xp/mzaORrRmmYITR2npo
azoigfHk2I0L+gYm1sNof5fUfVt81j/EuienX3zoHyfXaDT0wSBi2JXwzCVqfri9lmvpHBVTNoMK
5Iny/rXLndTO05jSuejlfJ9nT2pf7CYHptTsaRgd77axteCkXgnJF31rckfB9cKn+h2hlH1O7ws5
cyvnIVPijQ2wdqQsG9ti2BgpBvH1OilO6Y/FRLOilU5xnLlalu7LWnYTuJ9xK91pzDwDC/hTaosl
Uk0IjBWAis9cxtdfsjWTVqlkyjfykH9A0d0bxuT+9vdbXawLE8LGSzrd7CSfoV3Z9kxL/6AYD7EG
jKvqvNHSNhZry5iw8zLbMhXJoMCmpQcYvM81QnV1dAj08dzrWy2CtSPl8uMJx5bUMfcc+xhLyumd
kc4gGHQ3HbK95b9t0nyfqptp5mowaoZD346mMLCG6/XKYEUK1ZLeUtZQ53DzieEur5FA73pyqEpf
chM0t5vaWZ67cqc4aAwpTbsrpkL9oWcQG7hRWAGLJg3t/s5qq3nMpiSKUd+aIMmb09kr/Hr4GQAf
j1yr8eWP4WhFvmt2if/YpYqNwFTT19GDlKTjRqq47hsIYcjU4O8TVcgUe0ySrlzOmJT6kOIG7d2g
bFXyVo0wWsVwFf8hQnP9Af1gDuCm4eiQoDBV52MBAk7Wv98O+bUjmTIyxID0xxbU3bWRTEpzXhwM
yqqDH71hgmvaF6NhbpyCa/kO5/1CPYeMwwvIZGzPXW0rPNIY3O6GnZ/tZ+PUKhvbd9UXpjRhXkAX
kgvg2pdwbPLGsjj+ZuQove7j7S+1uhwQVSzs02hdiA292HYSyt/8dcP5hL69FdZuG27c/KseXNgQ
DnBZlwrIgXgxN0Nm3PsFZNZVZDe72568ICZ+PkpZbRs+JyjexNLg3Er+bMzLm3k+TKn71X6YmBH0
1Pmujtw0eW/cyfSf5O5ofLptee3MQ1APhiIePIyhCSs0TlM4manJBRVl0x7kQgMdcD7fS/1cvJEG
mfmk3Nnftrm2bpc2l3+/yNgUgPXQkOnEXj4cZrl8yChdN/W48VHXXbMhsaIsvlxVgpmoaephsOAz
1rWdb8e7Cr0VVc4fnU52s3oDhP5iZmZZQotxX65Dgl0V9V9yeej1MuiJdcdV+rehtqtOdb43pVNn
Htuvd87HP/+KVJI1ZSH+WHi6rt2zAEUEsJOm56p4TE2Vkqixh+duY63WPiIca2g7MkhPviRYKSON
GeBeYq2MabeIRgPiRvmwl7NzWWwhWJc/JiaKi0gIU1EyWuMvsqU54ik5a0A94n5HTQFJKxfqvNvf
bdWjCyNC/ieZpk+1RSVdKkYv7uGtiA6zNnq+b++07um2sXWPANcjybVsbCEGFwkbmDiIwV6G7nB4
GqPa3WRo2TKyeHyxn+LCSQZmVaBWQHE+nv1j1Bs7VLk29tOWGeEVzgRp0VYS27btGHg+JtLDn1Lb
LVvIBl7279cSEpQ+m6cmqJeSkgFHRG+QvDbHyNqAnyxH2sso+21FLFxNgTEGWsXnQsbX67vGreeN
R/7qlyLBomhFF4HT53pBjME3Ct9aNk1supYDlViC4NRW3r9qZRGzQR+JOSERv6zkVetodLnPhvwr
rx+CqPN4wG08LraMCEtSRmnn26n9/9BsxkM2VdvtkLVkBJjFv56IUwZJGQ1VuJzUtnKqvqc++kD7
YCN6V20wPqZRh6CtLSJAY1/n2gbIeM7CL1r3K9eOA8I1+sbKb1kR0gVlsqMwHKDTRNooB6alkE4/
9v3GqbJuBeAFsHVKfOLIad3zglXjOD03BnDr8JS0zkFLj86WnOSyuC92Cq35f+0IcRzYUWZVZZKe
5wItQceTS5Q2mACxrdiNtB+QknibCdeWb0KOXXR0utskoxb+LXY+dW+twE30rbnkF0pNzycNVWWF
EjV5jxgNbaZzXfItUOR8nG1ktzTVlZr7tPW0lveK7Db6z3L+WM21W2l/OhS1GHfoi0EkR4Gcjub1
8aDPOa90ZwSOUB5pwgBhsqLPt++d1YIfNbeF7YDWBbWkaxtmIiuNE9P1K3U/9FQ5PerR9NZC+StL
32vTu84I3DyNeZDlGxtt5WELGxkXLGWlhQpAuI2GQtbSLuDwm4u/JEj4oN9NT63s0d7+ddvJlVBR
mU+mVoYpC+KBax/nUAmncazSczwYd5T+9K46pAlcvMfX2METgJ5ohZrCt6xmWNwqpU7Pti59GvXm
ez9Y9/kUnAqeo39+3uLTf7YWny/u8kAuqizJ2/RstScj2uNV2G+cUSsJ0JUJYYHUKjGmwsKdvuIC
zKIW1Q8tfqzT5Anuvzun2hqkWLlwgSuBTtaXviNYlWufUKWomkInFuXwy2x1rr3V1lw5p64MCB6l
NkRPY0veOEskjPtKnY5Bdm8/BkV4MOvmqP8p0JEdjEFKy9CE0i8Q5zPLujWUVF0SlcD8KanGo6zp
H18RdOA9IH2if87deP3RRme2pHHCp7bz8n/K9g3TBEG5sVdXVwZtCuVZIQb8kGCkkZGokDng8zG7
623jAAnjbTe2LCz/fhHPsxzAcxGl7J3QRHfmqfX/dKz+eS0ufBB2J7V5LZtmLJjqEyME0PD8QzP1
FduSrtDCUEQLijC+dsOILaUIUu6LzHpT/uice3//59/p0oDghTmUk57kGIATzdfQfN2oba5tEfpa
ELvT4YIuVdiDci33Om1iHJDhq9eNwJsn5y5VLdeaIlcfnpRJ/mCo4d1tt9aO6Euzws4cpzYd8jJP
z6H/IDc/JZ36d+3OwVabae2+4934n3/CnTpSgopNFf/i1I7Ofq5KXtvCFNMb0WNqvAOh+W6KnG/5
oJs00/1s4/W/duldmhfS5EDpO12FP/9c++/m9GM/QJrmdlO5n4zCa/wNa+tfdZmmR2eBxpqwbaO+
CdNSw5qeuAg+uqq+k9JTbmxJfa/aYTASC8BbedBcRz0vZSXUHVYPjMXcnYzilC8jZxuhv4S2kGUu
MFBmcrTnQo2wdJKlx3Uwc41jwh+e8GSzVb1lQlgelAcbK1gyBZ35bBcunC/QHbyz8617Yf2D/XZF
BMAnliMFss3VmuQL9CUbvLk6OK86jCDxIePhtUw5+npZ5BIQYVX3cPbbn2ymYzmOhnKLTmzt4AZd
xZAnNx3LLyRXyoRyqdTyyTRJyndZRTNEio2tueu1XITbbZkvZ4dSqrt2ZWpztVBKrDSKuWPxffmx
Uk51xlylshFmaw7xWqKHw3QNyHAhBjIJ6a+sVdKzUxb1zrFS2aP+PW2cs2uRBiCX/B66C04EYWtK
s2r0kT9xDkWMEmv+X7Ma7VJH3up6r0Uarxe2Jb0OGgWCnbJv7cJINSIavM8xYUhJ8yJr45256gyl
4eduxJJmX69OqhSIO6kqO5M0pP+MNI39p0KOy+2NVu6/JkTKx0lLzbBVWZVMOZV1fMfgnxkcmXPz
nGSrlrkWAbAlklQRbzz6RHe0KKlm1CHOTRUceHgtZefb192qBeqkrD3skoY4552qqKVFIbmIJiWu
VE5u/gpw3SIa+NuCUGDIyn40tOfncfO9SbJT3v2S00+BlW5c3KsX6qUhYf+HgRWpeo4rgB394DTF
O+3J+ESdeeoP+rSrt2Rb1mLt0p4Q0HGnOUO9pHHLp1twHPVTZm28fNY2DQKEzBtQqmeHCjm1nXRT
l5g8rlRfO0q16SZNCInhN7/406mQJax1JsdB+7M/IaC93jlVVtRWp3BEa/Lnonp0qCpEGj2wzHpF
YqoDreB1Rb+QSs21odBpfWg7xuf3YhNp9wRDsnmtrYX1pRFh43AKJGXccqgFpkHV4NRsUvmvrb6+
iITzHy8ea/n3i2dCrHd+3/VYGLLGbelJNsZP2dh4i2wZEe5NLVAkU834VnqU7Zzu17JBnWHY3T4D
tqwIKe+g90ECv2x6LvOg2KW9DYWPXTUefPdb6JLlu4uZ0/PMEQO4tEzE/IzxnDzsbM7n/qv5K/2Q
z4l7J8VuU3/Zajat3dNMm0JGBfyJN6mwPqnsO6gMxhkMrTN8Nnk9/NMEpe2GoSw9TXn+vTc7dSO0
V3crMQ1lBrh15t2vYwLCPvQz0iTjKkUTBnbMmtl2Le935pZ+55olxrVV4k+nUCE+5yN0oqsiT7Oz
YpwX/u0yfHIMw5Xqd38eGkC7KNUzgg6b/rLPLqJ8HOqyd4I8O3cwiXo/6i2pg7XQu/z7whcr816y
6ww/ZOtNV5yBXQf9Bs5iLeQuTQh7iDktqMKNDBPhl3F4k3wvhjdgdL1O+0lrwNuclFg7egxrAUyi
Jw79m3DfKbSEcs2uMvbs5M4mnPOvwPaRDS6lUpAxZCLCpaA2dYPgHh4lle92SbXPza/RX3V9sK3C
yxJlI0FcvVgB/iwQHJD+nHjXQZDNZJ5lVmDPbx6bLHwqaBEEcvsmjk3JHdMfQf5riA6KP28s3VqU
XxoWPmXd+/DJNRhuwvoozZM7Rf3Bz57S4RVpI2rDS3Fb55EqSiq1kWHkk0OYS90Rfm2/O76m5QkK
5z8TQqRnMiSiDfNU5+ePhdJgd+qDX3++Wy9tCKFuVlocjDKBoTRPQ7xPo4dNHaW1DXtpQrgrzDT0
nRrGxuVLMSfBl9KL02u8WNAxVMo1FuQ63DQjDm1mGrOzqgXzgWcYmtOa9cuYlGB/29La0cA7kXIB
NwWtTyFLiIO8VPIeS/bYDsxkKD0POYSRgc+PsmdJQfvQ+WZ1N1et8m3u1a3G/urH/M++CAdCvNCM
DYujwpS/sV5+8ul162Vb9BBl+jcv9m4bSOnSx2QL2aVnF15dzJ6+NRqwuk8vjAj7VLIHrmDLzs5R
MByDYNwN/VNkq4/l8Ip8CGzWb2+EFD/1HdmcMoOTCOptJtCovFjNRsq9ljiYDqMbQFXAGIu4+jQx
dKUy/AzCddmtYUGwazeXJXe/kXUtea6YCnFHLO1QOO9flsTy2bEaSXv2RVJdvXLDD/bHPnzYvJHW
PLq0JFziRms2ud3r3IBqsAvzT371S097xuZ9t+y3XmHLWr9wy4BzxwB4DpmXsHsHEN8IjmMs+VUg
PsKoxRtt92h33gQL7zdzi/fkhWD88m6xLuwJzvVZ1EdKTEhoc3e2enN0q7rw7Nx0zTbcT4wPgCge
j4PzM2mSQziop7Yzvjrq6FWJuXFyrX5oKhwLT4gMd6jguwzfS6fGYX7u5NMQaoeu8T0rf9MaH/xB
v799dq3Y4vWxzCtRUnsJuoyMcbKZXI3OUumY76pJNl0tgLkLXZ0cKCtEUfpcpBsH5gtSer42Io7M
l5EGgPk3hA1oZFYbaUGN3oXUe/7nwjig6DE6bqW+m8pq72jRoxI/pFLvyum3caCirHxRim7fhr+0
vDvc/gQrxw4/Zin0LiRCLxTRzcGROqMvUUtx2kN+MJrQNaVjtMnNvW5nqSZxRXCFC/lPbhhQCKqo
sox+XB2YumlcHbKNPfNYwx1jblvyaSsZJLVrpGB5IFGRE/M7SWoGzgYk96aOSfU58fNdNxrqxvmz
cvlcWREObdXSI0uLsaIx+ZzXhzA65Ga6EaWrRkwqi2CkmHoUmzhDaTWhXg8ol9T50VIfs1K696M/
f3ZRVPzPyLJVLh4pZZbzvLeRDvSZDY0/+trPEMKTjWthNQjYZwAEGEpiqvvaSCJlc6lYeNKraETL
+58zKhJ1stEneX4dCMcnPYX/zAhHSDQZkzr7iPQGSeghOpyY7yJdOpbG5A2t/gG5OFcNnpT80yTf
O43pOc2486tmp6tvWx7T9d4Zz1b8fZpcy76rtTv28llKmvtiiMHGvzNgzJ32XSntfYTCtzK3tTMJ
ICkjfGhxg70U8qleHaoiVFDDSQu3lt5U98lf/c/yFSgydv1vK2LJMivUoG91rJCCktt5ScIbq9W9
24fLqi9UeUF3Mgoji2XeMVPoMi9Wcs3zafDMsxc8+u0X3fr4CkOWDIqaGjHwiyXwLqJXGS2pazta
gAZw6sfUDv6p20jdzX4mHY1gooJdco3ctrm2LbmiftsUdswcSkPadDjHleGZ2fdROUXdxl2xtmGY
pmeEirolckLChjHacaAQH8Vnmj9umz001o/COgaH257oa4cl80rcANThKJQKrihxWqpBhplqrx/7
s3QH10K+8+/Lx8IbjnnsBq7lKm7hpW52gGJq/9enL7WnnT71e+MueKy9RnWHe+uYe+weL7lPdp9z
N/fiY3rf/9z4rS9TI+3ypwqVz35CBTmy4C+PcnKh5keoHW8bWAOJXVkQNqA09k2q+nwMzUyO9OMO
5ti6vfwxVSsotjRwLKfaeNL7nWVBvrVFWfmC2mvJDi4cFIUQ/CEJcr1bCNqfrK9W5KIz1HwDfpl8
st/13/2v7ffxLSp/4RMlv9uer0eB/Tz1zm8Qq9eBXqOEm8JWbFUB8+hpXu5CSzE2ts0LftVnB0Hn
o2oKrT/Uc9d71fTzigsbRRcYT4z4mz9Ee8uM78rOTVy9iVzItl0agvm0a8f0vT7c0YM0k/7AhGcQ
hrtps+mxdkrxHP/9g4RN5mSj3wQBE81WmLs1cw+j4o2q5ek+tadx4zJfd3+hrmCnoZFrCkeVEYaZ
HHbw0WnN5JV+spvV0E38r1BqJ92D9pD/GJGL1vqD2seH8UF5L0+HQHlE7SPttyBaq55f/BZh31fx
JAWFufBfmztr/hvlXncq7grkX5Ot7vXarAtTj2jo0vHVljTwetlTjf6sMTBl78tPeWwzs9OimfIg
VScfCmEfdS2/3VnOxzLaj+XdpEN5OPQbldjV1PvyR4ixV0Z0AxRGynnBD296Ti1vbh4CNyrc4GP7
C/pW5VvsTgw8fGw+bs3+rV0Yl8aFOAvBv6CYxfD/FGS70fxGy8pr6o3jazmdxNyHSgwzt7Q8YeMT
wsuJ6qkaZzys71MSX1U9NflpyH7I2rnvvwPteMUNxRwKWFNrqY6IVT9jLnMnRxh8QS5WEZ1JUJ8R
wrrMt98+ndYqqBrvQgXmMJ02m/goDuLSl4Dgxec86b08fF8plrd08/yo9JyeIQ5OaR6J7zfMrrzF
NbBTJDG0QShsCnGbaUlsZSHjrmPpHKo5RWTi4Nf/DLWLwl/sPDjzJyWfT/FGqvyCg//5mCSTAfhM
nkY35Hq/KMiWaemgLmTbf8fqSCOx2EPW5w7FmzwMdnWog+Wa3DZA2nueXTNq7nhjbVQi1vIPouj3
jxCiafTzKG4WpkDZ+gLizhugKWDk8z62NsJoLWwJIWBqIEUV1vjaW23MDLtTgwRvd3Z7mL+3qRv0
XvQ3arbTxvtg7Z5bWLQBQPJ/ptj3UUYzk+YZBUU/Mn4WZT14oYTOy+24WX6wuA8t7lBGWyhiAP2+
dqhJhjnjTiFsjL06PoXVXvtehOfOdrutZvDaKX5pSjhXAMDRpy0xNXjFZ+WcfihBjbq33Vmbc9Mu
jWjX/uhFOCdQQbPP1d23bnDLzO29eHbV2GMqNny6bW7168HXjbIG8uo0ua+tWVD0x3aANd+S7yd9
aT+741OAbJg1967fbIT52slsOYBEaNqz1cXXkGVH8YIR4tActMjLK//BSdNffu1vXf5rS4VSg8Pg
3nL3i7kPpLqBkyziA61W3xlKv8uyN3N77Cqk0d6k0zmocjcy36rO59hw6+GQyuZd03vh/DFQtjBL
a9sATm/6uvwibmThgBmLQa5hv4LzTCuTe9tq430UNMrGZlvb2Is0BaAIzm5dRK3lxaxN5ajDpt/7
xzCV9nkEXD9sds4YuW1+aqr+KbbKjYt+bUEZ9lFhfCCv4P+u4wcqHIY/aIKcQ8hUYXuwymS3edWu
fcBLI8u/Xz46lUJXBjD057l+KufPejhvbLoXqpvLHXBpQVgif6ZgYxR8vNB5V5jdzmdQH23Wkwyp
RI7IZxYsz+qsk05h9i5OHiQy1sRw4yqBvL8dGHHTXV75+yGNgHFab+NhH8BVqmvHBklypb5rIZKP
tubl14L88lcLl0Yy1RLD08uSw2dd7IPRdv30GyJubbJ19K2vs6UweMvVwa66XgJIIoykcLgkYQIA
rxS5iALtU+Vw+zRaXWjA8nRNyAJeiFzO8Cf0iY+VsLYBmqOlmWw0aVf9uLAgLLTUKPM4tnyyQgGo
OpieHZ6LfAuetG4F4WAqMfS+RVWuLtDTrGvYFdZo7VDldpca1jhtZKBrZzd84r+tCL5kkY+W6sLx
m80Pqm/snOEnTb++TklGd7kcbPDgr6UojspANMg7jSq+EG3FMI165sAVEuVvqedlY/LQwbIJUi/Y
2I6rnw9YFeVrlYlCQ3Asqv0kb3z4oRcqyomMwRk+qWjH3g62VX8urAj+4OpcIEBHsHXlPu2mJ7tf
uqinudl6768dzUuJUZYB/AIqX/bxxfllmUndWj4LlZoICAB7qAzPSL8yqlHqyV7p91RIb/u2ejJc
WFxC58JilFuBFEZspKbod76qHianCly7D+6KNvxS+1utltVQNECWcYyCvXixYkWSVcmMh0leO0wv
18bdaDb3eZ6UbpUG0W4gnqD6Rqn4tqOroXJhWFjEECbMMcq5581lxLx7UPWfDFptRMqqEUSNURjS
Fp5CVfiagOb8GY2Hs+9oRxChCVWUxtzIxFaXDOYwericfqY4AhP4YcOsGGcGDVC30+L78YvTz9wq
xdFJuo3PttaI1GWdds1CiLHMN1+7pOeoE7YS56BdRm6ozHfwVTq8tHo64qkbFl74IJ8yd9+l6dFC
U6l6f3vdVjYfSFEg3Auxt86L9tp+GGiSYqRpQm2K8rsWlF+rsPLKYrA8Pyg2kpRVYxRbF8VaSiK2
cHlZXT2miQTlyyBP+W6s094r2kzb2RCn7UlIt4ibVu3ZwJMX0g+65eL5BYv4YAwohqB5xYBrr5yy
qfHkOd+rUfj37Q+5EpsgrU1I9VCRg1xPOFuyylZLmc1Hu5zpgSBF96pgOB4pYD/eCJotU8Kh0qAS
FyKBBumsTwUA5XVljN1a2ZpXWSvMEpmcJQulLsyzwp4egqicaC8wW2u+j1wYxHfJx+Redv13xbn0
+oNxkjyUSe9vf8iV/XdlVfiQpAWxlMlLJuWFnuX+tI7J7raFlexGX2iHSAoWQcjnJPTiUJbSqc86
iznNeuihn5HtA1P5f922sXLVcKUxHYw4GWxN4ms4RPLJKg0mJ/UqHF1YQN7IQbKfi73WKPsiyv6C
OqqVft02uhYYIEPQ/tGZmKfvfL2ZpyGNi0KzyUOZy0rqbyl1fGlrfVauGJpbTKBRpWFgQgTjZmZt
xS0PqHMbNF7iqAc5eG+cQsuTpU+b7LdrwQDil8MC5iPEhoSiQjZ1piTPGCvyz5mDgMo3LfbdIc48
AH2v+HhMAYGYX3hYRRnctixrGXoR/IoLzQ18ST4Cwsq8sp6mjQBc9erClHa9TtKc8sYp2cARoAC5
/TYM7yf7XU2dpCq3Lua1YGfwhMOWqhbNC+GAR8+yS7MBt5zgfW+C9Cz0jVt5rU7J1bWwfaIiwsiB
cKzHyRBag8YdwhQx8u4VOe8EnmbyklRyo2Y+Rtk/BsVvR37FTOzCtbiMKCMRR1p3/SE1yUyGRXoV
xWS3+auvPJ70t6Ni7QrRIAVCAnABVbwoSlpDGFNRgxdrSj+m3egWRXGKYmcfbbXB1zbvpSXhtO3D
aOpiJInOQVuXnhKZpRv7o+rZRipvxN+WKeGI1WY7HosCHpIq/FVmv/r626Zm9vp34yBn61KcN4WN
W5uZkxYW3qAi7BVS5gGQzYvgEHUb18W6L4DGlhcxE79ifFdlOtclvgzjvi/uUpKXjcL0uiv/WRBc
sbUyaHQi7Yw6yA8wQ/6b10y3gEj6z4SQ2PromXfBQp/kq3+FpVv33+etS2/rOwlnDlQqeQiXIdwB
5b1+MJy9c3d7p6wdahDULSTlFtereNCY5RQ6UwTbB6oSdVe6fvWQ+PfD/5H2XTuy48qyXyRA3rzK
lsp1ubYvQq/u1fLe6+tPqO+9s6tY2kXMPZjBLGBmUCmSySSZGRmhHr8f21kKaNd2iOWohLiN4gx2
OggJgF+Vif6tXDSSUHjLA3oqasiOIqzdRhXVk7RcGcCcVXEm8DCj8PJ4BL99y0Sq/MYAcYHTip7h
vXimVYBqllBbvJXnBgp0/kqZzn34M2VuhPJ7Oll9VxjFawOO5skok48x1fRoHfluYYJfmKERgCz5
CIin0TaK+x5gXsTAx5FpqlrFdykqGGmZv4N/pIJxl5YP1SwU0EAygrOWCHN9KQxKp2g4+zJILKPt
QJQo+3Wp4Iyb139MEMPwfD7VcsZH33AarXx+N0a9IQ8mkPpPXgT0ueCxECpM9QEi95Wql+c4N6VR
cXIuNoXgJIWbqqDhWpZuTTOmBW4FFAAeW7c+NQpFF3ctvslX8h0vn4Pxm4vKDZ8J+0oQXQi20GDq
S/sRxB0zShinP/KmtxYhDM93IHQEX0R+4LjSLpTvds5Ipxs5fX7s0Ev4M6jwzn2AgNTBe4gbQOFN
eV7wYM9Sd/I627IrdSeYjS1tuhVvSsfYSC35HO6ap+kPaApNUS+M0WQA62kM0UxtxWF1mdajvlR/
v/4osv4+MCkn+zE+yuOxicRohWu30WniKmRVJx5rswEJpdjuhlE01DA8ZvVwUBv1FUhf+/H8UD+F
iFmojDReLeIIYZ6gz76K9+nas7lXbwXeyW3ktG54fmxxXlwywmDV0ZCJrnawJRMGRS8u+GE+s1p0
swa9zg+vXQHacEr2YMmrr80Q51YKT+eZAFM8dGe+NEIog1ldvEJ8aiiWlspxIooboJZG3g73pDl2
XT3auErshEhBDbMtxbMmVd+a32zERGr0KbyoohnHVgZYg1cpJlfJlLNtKTDiaY+HCF50HE6FW+N1
y6R8CY7fbSw43qQYZRPYQ05DpS/tWECzAWUAEBIpSmI2fWEUpDICpg+hQpejkgEaM0MzLVokik78
CmqGUqpaNIh6LYi74SnoPLsdFiAHTTPImNPAVV0ptFOjOma0NMLi3F0ZIeaO43sfRM0iUIOo1XSg
ISy1D56m8Ld0qqDV8J+REN4xBR0A2LIUbm2dsvS/1AzkVrr+aSKOtkWtxMX806OVmKkebwQnKoBQ
E81my/6tj9lh2nBvgh25ooHX4gFsCA43PDfhWqVBT4R5QR59C3GyaWyFx46Gb9EC098E34EhvUk2
UFOohCeWtxa2nI2DLbP7LZQ/BweYovggbtL3wcqfvK/0qdnHNjTZnzWADczHIWfxVnM9UXOwuNqh
XTCxXuDDmxDeLLDCIh5YPljtrDE0UiS918W71ugqHNoY3dAdmH3/3VhhY7ArhfIooDk2cR4p/MiH
0+zYKVJUyUtoRm5AaSpairD/GS3O2dvRMmzRBFChglub7U62qx1lOh97NGpwt78fSknOSgyWmrUs
33i8VI+nB/0Ct7+diV6fS/NK4Vb5lZuTwZo05a/Hu14isUsaE3u44OHzZXnDputeXnHq4fEoaDM0
//crf2Pkqe2TGY7MdGvsUb3mEv2xBdo83UUVL0AFZ56nRO8EqFxDPeE7BnsP8huPLS0VvkG4/v8C
GGLV7WA4HHt+p8KU6eV73vgB0PY9MuM9b138Tf8clvpfcDTydnzgNyNe00781j0nK1rXLm1OiQAT
sZ4oxoCEbCd1lw+4pQW0y/nst/89hOHycDvQiWP9qmxxHIjAWwt6bHIvjYMK5hPT68pT5jyeV5ob
EoGgh5qaUCU4uLOtPby2lHrGYvXmatXI5IMgB3Xlz4Npvsc9Ywzn2EmQiRp13ijOeNyFq6rY9/lu
pF0VFnPz15aJ8MAHVT5yJQaW64Wp4R/bqNP9Ff9eu6XbO9oerWw9BOMofjrP14PV+4WSX+05sQvQ
GurBTSdwI6t6Htq1pHdmNv4I6jloKc5Cs0bcT0plYBgQPofbykTX5lu3il3f4IzA+l85ye/t/WpQ
Q8CIQ8jPgYQxy6CwYwH60jLlvFgcC9RD0AOEQh/aKG79PlFarUDiDWPB0R2sgSYTrGAw0tdxQ6NN
W3bLK1uEc1RBFsh+hHljGSBRoOGsTbw+DIrTaYDLQHA9l964XA+S9Bi2CoDQiSOrkqPKaac3MQ0A
vhhTrr6GOG3UgQ+aUcVRoIRdZEyDchILgYq2nn/lzjOvrBC+oohj77GzZ3q7xJxsZcXawlbd4roR
2p09UOLK4slwZY04e9RRGKD4jhkG2U2Kng9X6c1CsR/7JW3iiOMn72NOG9h5j2ecNZbPY8pQPJ9m
gTh1WlFqylSDBS37SPtNztIQF8vPtquJIg4UdCEFUt/CAiO8RK1oeZE7Rq2dxhawJGG/5oLOzCH5
oCJj+Hj2aBuOOGjyRI7YenaI9Cdcp05hcRvmWUTmx31s57/stl+M4wyvJWNiFQ7VoPkt0Kh8DP7f
rJVk3gjbuA2NYkgzzlTZfJTwoIvHXof4c3+MOBWCwnFRSmhuYrlDy3NZ6HhZKqMZtglxGmqZQGNS
m8d7v0H+85nEBgk6FHmRL0EA8mxxwHW8KnTL5w9DT5mQxZsxHpOzYAm6he4SwdzEy8LcTlTFnoEG
G90bba8vzY75S5n5xT1/ZYmIc2wXCqo/+gBr14kRyeia0XYRcxlODRoZn0XoU8gIaNDaErjzY9OL
Y4TGtiTipQ6uVMKtpVpLmExIodjIp3oYCZzeqZole8Iay0y7ri+u3JUxwpOFic27dkDTShBOH2Pv
C66SDXN1LWCNskOn1Ah5M1sdK1o+eHELQS4X0raoYqMB//bMgvhpJQUpUMKN90dDcjTsn0Z+6/d2
5T9FABMBk/J4WhdHemVw/qCrkziROMYLOhgc694B2THgSvsBZDgBhyKSJJnBtH5scA6hd5tCRZcF
sD5osyLXcSoh/AFkD/buTyRk65GrX2QO7UCPrSyeFpBVFURQHM+cfLfDykPo6qlDHW1tBZJ6gwPJ
q0jUfRqN4WIhFliNecHQaA+N71s7PeCCo5JjNBkIDSY0LvJfeeiMTKJz1QF9qXpeAklLg6T+tsmR
kwjlGfgH+l5RgSOGF7ZB3kEvZW7gG7bjSl4HTr/zP/qT0uvtMT3KLg7hPzyjT5tilR1HO0f2tz2X
rV49I/Pu0B5TixH5+oOIeWj6SI39+YNGQ7E1K7YUI3eqTWTHz6IdPwnv0XGinnRz/Hw0C8RZGiSj
0HsejLIYf3T445mVxTiTwW2/0gPtXbPkUdcjJOKPAqIbpWJ+pzyz/6K3TM+sxz77qw/4aDzE5p9q
UQrDHiZQa9prEGnea7WxRaJ1wx+qU7kqjHaFIGRza+/dd6t167Kvjz9h2Z+vHIsMBymEY+UWn5C4
kik68brRK93Do5f2AlgK51fTSb7jvIr30liDIbD4VM2xKNagwYZe2MvjAS1Fm2szxHkFXOEEsTOE
N+TJWV0waGhTgeIW5FWk86dKlTOMQ3gqV601oAbjGcW7uNaVfb4XXd+a1oMjnCWjt0czdJJMF63s
T2RP+9Ec9sG2f8Wfa16P/wSrzJAoN4OlFi9gDP+JFGSXSzRFAVKY+L4xe6mA+9uJRhHoYQLFJSPc
Zyar/PG0jYxXyuOJX7yGXhsmQtRQ+3IKGi2EKKM3WD0ylI2oq2bq8rpK2ThLZ9i1KSL4TFlXpmkx
+5IludUBWQFrTnhSBkRzJSLa+GIjQGoJVnbD9yF2B73WO6uDT/2FyoarPaWUVAdtVETA6bhmLMMA
9hpTtjS7Nedx0UQhaNuQCDkiW6ih1sHIxOnMflrHsPF43n7xrA+iGolVkkD7g2GgGRndm0hKF2BL
N/I1b8mm9FI8sW7bGd0u2w8vOcJ3+/0JBZjHX7A4RvR0zlVZoJYEwj20KWQjZcIZrVVHtMRqw0ct
PCstJduwGAjAnoLuQnTFgkjl9iYwos/J99IGuHNJL7PWgDpbpJmTb1AFpZcPW/QHQPkVNw4gKm9N
5SCSzFIBTQLCWQH5vWr3aHxRw5eB4+xO5Q1UYPUWrRdKK4JmCL1zOyn9TEFA8nheF2us6NdD8yb6
56DUOj8Wru6OEZvKQ+RhyFxj9MW3L9tlYXUQlXgL2Y8KTEryNOhalFqptJ2ENQ0WucSiAB1LQLhx
x+Nmaqlb+wjuiSoNMzi9EI02/hLHQRdBFZn1q/4njeweSqS9yw3rQfumDH1xtUE9NvcNAmpKEj6z
aiCJRQAQOa92OuLqkL+HYExAKxIjrvKWtZvUQQ167u3HtdFoxCPblPo0FvosjkKT0ppP5bstBsAB
ZMFA3wyGjduJyCCgJhXJ3IoWZ6qeVMy5zbVz2EBOT0NHpRUlUaD3AH+DYSt+p0zFfIQ+Mk4csXFT
VBVToOECOmRmUHEXUXjv/C1aXNwpEvd1C8K01Lfyn+D/Q0RABNQXBVzAzSVwbN4OG0kOP29atOVA
+aVRd6G67YungUbWuDS5c/+KOlPhYscRXp7lYSU3sobTpeo2fpit+aLFyMpLGfB4LTWfU8W9gR/u
6/G8LnnYtVkieeDVE9qLJpjlnQZ9CX6RWoyX6Z5S7pqxpWzlpbMNmH14sga2WoDpb2dylAWmaCbM
ZFz8QEswR7stVThq6TwD7RGYVuc9y5NP21pMgoBBvgue4Ru58I5bn5hnZhxZYwtyoJyjhP3FhD34
2FFqR/oXjQJEmGT5Mv8/nTmFhMJo/emX4P4vaz2rjtqqTRi7CFBkQtM0q6GAEK5KHnnbZrLUQv0s
ApZSO1ucYjTSgHcFogcAitxOccuwicgEWE9BrHSGe44FNOQqtPa7xWsXyHwkJILAi4j39a2ZfowK
PlYZ7AnQughu28Q6Gytoi+zMLrLAuSIWRpgZKP08dtfF4YFuZSbTBUz9t1R9dRZ40ySlQRNBBK9T
Z7kFaZDN3qO46eLoQDghQZgOfgTA/e3oeK7hE6FoAU4Pw3yjZqxgxEIdWJrHRm4z8Y2N9KewGQv8
q1x9F/pS3rRItlNyUUscHwBfAWg7I/cAkyfugk3VRRqDhOO2Gw9+bFZhr0M0UReklaJY+WRJjLCD
TlQ51aafBe+8uPLEHYMkRD5LWTf+6t9P/vXnEJ4OaWypQr8NkKZKtGrB+TINzxlD862lQAgaTHSw
g6wBLfNEoIeScNb3JU6ZtFYsRfsYh2qTK+gNlsHhWPt7hS/1MqeRKM/74up4AcgcvQEgstGQKYXG
hkAs+TD4GedBfvvENn+87Hmqnh/PHeX3SYVIAPZkeRrz+KQp8R8N/KGaTCuqkRclcgwiMXMghcuB
4kvjE6rZuwq99viL20BBDC8jd4B6lVGKePw9Hhj5lr+zShxcXikljMBgZPLHYI9/vYPoAp229V6n
98eWiL1/Z4g4qnyZ6WSE9/g0qLXNJipa98LWHjSW1l1GeOD/NQSw1sz4Cuw5MY9IwQHV11XxKUoM
wPQj0PfoVaqL28yhZ5eWR/UfY8T0dYGU4fUMY4X6lH72e8bX6xKCK2amQ8/cGHYZ0mhm+++28t0Q
ybkMxZHvmTI+tWKxHSckfYCDA2sTjSaCOI1/7XCyhhMfzAwzWPU2knplIQeFp6jHxOMPEx4LXiHh
wJDXY3Ns0veQ2nO8tM8gbo8DGT3U6EgkBhZGIFODeqN2FPozp65HqDc+9sJFA/MlWITmPPKuxCWY
Z7taBuOgdqy1rag+TT7tHbk0ZTjhkLiGSgE624lI1IIpL6kUzzvmDW943NNMdB7WqQ1ADPBdYslS
XpTkKfO7RnjfARo/g5iBFrxdI66AYjVfBswR4svpqMuJaLbhS9W/FN3opoADlGbbnrUchYgXNtRz
MdU9zZbKwohySpS83wyAjqP6gO53hGMwIN5+Sp53cV4WA3NEr7AhVIOVQttNiyh99mS2CiOGDCba
A5FSRzMwLty3ZhKmVEovi/zT5s94it4keT05EpB0bvglekZdUBPX9xFFhjoYBoRnE0ZFpsdQw87E
QErCk9wgz4pYUk5Odkh+gpCz/cwOafmWhaAMhmecnzNKGKqIJMhMYdhhwEMpPOWCZNRB6ojaq/Yl
BabEGS2XrCcl2E1o4nq8N5bMgjgLsGQ8ltGmSELTI0XIQe7Rhacabw5TVlGqSLVOsTyh6k9RWmau
ovV4rBd94MZhyT1reEnajz/i3odw8YeAvYKXmjwLFNwuLtOlkLeqp/BUhKNqQF8a26fJGbeQPBoz
L/F4gh9B1mGmC+OB+9Du2NSVbuw7jo2yk3L2a90e1tGp3j4ezb3n3JogRiO0kpdk3WyC01XGalpd
QeYnU4/TlGwSf4UGcOvfW0ToBJ8hXvgz6dPt/HV+mKohm2SnCvxVvj5peiZsfc3MW6MTRV2mVZmW
Rnhtjwg/gpRxQizBnoi0LTvpQWHxkjXF6xmUl1z40+PhkWmt30W7skc2xntJMYVxCHsMZ6jNp1zp
UrsJ0DreFKs0NzqUtkO3KXPEH9EIjg0wrjTRuN8m4dvbJgRRJR5nFGgI0FUx+/DVMyatE7aLFS87
yWWjS9tq3HfMp+fvuPaS5pu2+KqLP1qqqz8Dd2xy1Soa1Cze45I1hCHcxHmuJ366niqWsncWzoL5
w7D4iJBo+SLB+C2oHUKcEPiw1GT8raxu03fuUzACRWf/+Oc61StH2vVubfPQqqWEjwVPgHGg5MFN
gwwBydoZNQmAb3KUn7hWwwvZbBH+naHApQENjclOoWwtImE7O4ImgyprfuIB0vD7CrxahKxFDaoS
mOwUiNklPvEqLkLps1/EDsXjFsLE3CuOzjAQ0mJo85XiylBdV80Y8Ul+6ptPUex1zdv0JnZWar3/
ABfyEwLZpF5qCY/pHKiGTUnpBrh3NzTxgnMXan5YVbxniQ8YW4EN5ZoVT6VVbPN94opH+civI9df
q+501D6CU3+RHMBHzMrQXJquBfmeVnEW3Ngn3F1SIXKdIr92ysC80dXnsAxBiWeCQBt/HKDTBgzN
kzaiGa6jydL+snLdbDXCNvGGrgo/GxDDxRNvZC4ggEAMNZts1awArt8Mq9DxXdlGNxm4sPmjcIjt
3OZXvJM4NKni+8Nx/hKkvcDuBA4xlmRM60sWRMs+ZkHmdmLxKfJrPJt0gXUlxhHyUyPZPYjEKL7H
w7fI4aNBHK3UM1MS+jFufa+Ui2Iow1I6STr/AxZNKGHu/C1kZw6enj/RYB73K42rBm6SuOLgniNC
qfDWHDuqct3yjHx6S578DzEz2kiXn4odHmtTZLKUi9zdxgIUCTdFUIMCFzG31txai1GSjP0k1k68
ZrWdm4BjXDRGnREk2jQuWkIT/KyLidGRO6juyrpq80Q7datu071m53LHv3voxlBX8VPk1Fawzf6K
NcUszSqxb+IxQVXEg9Ux+PGOTP8DnSe9cZSgosX9+Zdu3GSeyavxEbskbSu/HmrMZFEBp/7qM2DD
LmW9PVUssMaGNr7wwQeKEXDXVYtemYyWRr179eCxDfmK3woyGqTIN7dXoHgG7KV3aiWAq4VNbPi+
s5efH2+HhWHeWJl3y1Uk5hKvSPup906pbr/+60QIMQTi6am2OcOyAKue2j1QgcrTpT94rV7oyPY6
j4dx/4CZTSkI5RL4oHBcE+MoE9CoMr3gndgjizTvl2ZnZ++ddeH4UWh4r9qBpr1FprlB/YmXBOhj
we4DdjcwdtxOnTeyvthKnH9mVv4m7Mxho4Feep3a53bF/ql26j5/lUzJpIx03sKEY8rwB8gygfmE
RRr01qyETOAUiEFwTkUb75XagHCBAJZ2AdoGpU0Tc13wQtAaI72MgDkruhIbrqxUreyzMDhDs8VR
Ur0H5v/JS3WWgn+/u3pg5XDNwssT2DQELuLOK+dxFk7gS8KzAU1b33l3Roe2PjY0aOi9o4BtV4UJ
ZU6Wz1xJt9NX5dCr8usgOaO2ozry34rVg9fglcFpsA3t4K/0Pfw7PAGgprcWiQUbeM8HltZPztxX
VujdK3QxatTs9I5WCrgLjoQhwiHFfih91sfQQl8fdOmkQEZcWD12v7t4QdggL058pyQcjphzd9As
XEQf/zp1dQh3A02iWkYCfj645PvaiExlH8ur9s1MTYnBTVBHxZticv7im/1EjIgI9B165P16gsne
+tM/J7wBfMTRUpu1Z3wfISr72NzdjZ6wNq/hVbzV2G5SqnmAJdwv0b0DEOK47U077SDSQPVLtjRE
CjA/8ajbkBhJjm+1kqt5rFWuA+PFIMnyNbaGupr7j2il8PtpBCoCRsBFAIipRsq/BIMQT70f92eV
CaKnNupr1PwUGp3LvRWEBpDJo9qFtwpeD7fTx/QQfR+hoYAae2Kw6pNXXx6vz71/wwDeeThGcF27
0/MUpTFJIqYVz6AP4RqU8hgjVN8f27i/EwJKfW2E8PI0ncSy7Afx/BZ/wg/CU2Anr9mL/NV9xq+P
bd2/dH5tgY4YnQlYGjKAZ4CQgMptEs+NPcQf4kfW6XhTa8JX6h3i2JWKQU/iTQ+VE6S7uePMrFm9
1JWrAcbf6vU2ofE23kepefD/+SBiCXtp4qIx4cRz+ZKOVg71m0gEOwjItQSXMvY5st5ubZgCQgVV
yznbSGY1hWJqaxZydedNb7xp6Bn7EK0JSieBGRqD8V5fPj9/Rv3c6rQWnbtTc570K8Pzzrza5X4p
Z3ETCJAjeo5lgO+iT9+l0beTKBycK9dGQMp7a4QVs0lRJh5GdsW5cP94buxoAPtoDsie7cdTeZ8j
IowRxyaS/8jM4rp77qoVi5zQk3ISfN3RmzVaRnX/0O1lz2Ro87i8U/6ZyDsazCSftImNMJHxi3Dh
DRF91txR2TE75FKtx0Oc/e6/OwuK3bfTqRVlwkWICmezPLrdC0PJrdxfF4kZnEPblU8o3NDGjQe/
549paUS8GRzG1GxBhaMrVo1dmZpoqfiaRkukvnnn1SHGhlNAA8Mh2huQxCL8sRCYHuXcQDpXWzAt
bLxtY3lP8BOn3tAYgpeW7NoWWbGItDwtZckTz6wzbCNT/zpIRmXl2+HweL1I7pvZ/28MES5Zo0VE
ZEIFofpcXWyh0ZsN+y4esk1ttqYKfGj1DDRCoTOH2v/395Rb28SdrisHAXofmniuAsvfeIeDPjnM
h+RMP4LhBzrV4EJAuRkr4ZwgXfbjuMKkSvpks1a30pwKDcWUGV04XW+sEC6aFvmYlgMjnnsjcrND
ufNLHdh+TKhgdM/Bun2tKdfJhcPgxiJxEgI6WmWglJbOqpPr28Gi7Om7AYFMAG9BqB6JSItwwjyt
V3tOjJsBcE0RHERomueKV5ASUabs7oiZLSgcEDEzEhJ/31oItSSdn4bKuXhjfxQ7irCZmVof7QR3
cCs2A9oV+c4ToJwOLQ08yJCggLQjMaQqzKU0FDj/ApId7oLWaMgaYXNDNEWJbLUCyEECzfSp0wJa
ML4LkLNlXPKAPEWGWCFbewIh9LspHfyLkrsqnrgl7qx9+02Z0Lvn7a8V5ITBaoX3LXmP9Dw/gNwF
xieVgS2EVoW21qYG5sAR68mVldhMHK7xncdml2YVrUQoRiKJACo/YhmFJisaCG37F2jnGpO8Q8HM
KKCNlgcOF30JyaQ/trcwl3NBHgz/GKgAVsVbt6kEIaiEkQ8uvMNa/hp4VVoNe2Eeccli+Zl4DPzY
ZNEvZYZQCzsxuASuuB62w0Z2661oA/S3ejyU+4Ntpma/skTMnSeUoxKLUnCpbAaMT+B3Xpe7ahUb
hYUGlmPocmuoqtFAAffXH8IsERJjSLu2/QSz/To4hCvRyA7c8T3al65qUxHPtNkkImMWtBPD5HJw
ifcXH1JmZ4hE29GuXOW02Zxn6+aoJoZFRMSSZ30v9jAsZqU6ig0Ot2/Jktacxa6CHWM/Xru78EsY
I9ywT1UhSDIMK9w/ca/ZZ27/r8czf8JVCJa7QcPGFYILuqu2zVZe+6thBWqpJ+ZYuhGlx/H+ToAB
oUwGdM387L3zemT8czmWq/CSW5PNG5OZmGBm28hm7E6GYGBDm6GNVr3Vy+OJvC9loMEBOF4ohc9M
ZJB/ux0mYN+y4gGM/bsJwBKMMkryozjihsaITbVErJk4cJWfdLDUmJ076Z5dWK+CVW9yytl5D54j
hkSsXNDnoTfNQxLwdNp/dIcvWzWl3WgHJ/8dVTHaUXq/x26nkDjZijGaAIaGvRHxijEUq0XvDdKp
1C72RUOgMQJMV0bXCAmIDpNULMETH12Q00R13eT26hNnoe3vLJ4euwXJqKUCraRCpfgfU8TFOw8n
JQHiJrqUVrVN7NJIzI/OTvV0BSW8VV/o44F/Up9KV/qlhhpPw9c3uhRocqa075DnKbnahVGKk71s
8B39OnE57Ixmqx5R/GKN0cps3/Kd0O3t9i12k5dorzmC0aDfUXGpTjV75214u5kQkiw3UEsVt0x8
SGE2Zq1PtcGcmtevd7C67yontD3LsyLaWXgf5ma2RqTAoEgJLXTytI1TPu8kyK1dOhvgBmEbGNNm
8gzVZJ/KbfO5NqJjsStfORovA80usYPSJEPvDBRsLv6nuOY2PIdiMktxsdmDyAm9Hhuxa4YiCAGz
+t016DrW/8imd05t2kExh687K9ARQRIROk+40d76D8OHzVhDw+aSSds6OozStzfSbrYkq9rvZkE/
yT9GiEO28LiiakcYYR1x7TmQiP8tyNd2CHRF63hO7VQrbj1ZiiPbuZnb/YqWMrp/MEDKamb0nZkX
JV4kguuoNb4ApvLkIoOydRA6PY6NxyFhXg9yJq8tED6RtFFURnyVXDo0i43FPlUzoxstJoYs6Elo
cv2xuYUTERrDIEOfPR/s4WS5KOKVCLJAYnyphePQGg0DpJ3l9ydGAC0VZ0nAH3gp6+Yt71Tg1wOh
ExRqzRwde8VWDsC2lNuPv2jJlfCKYDUV34VKHeFKFZ+22Io8ptgrWhM51slMocphxV31+djSfSoC
0XcmrcDjDPqjiAG3XttPqprLfZFe2p96z21SY+u75Rf3HO24A8XUkuMA/Ap8PuqC4Leer3VXAbaI
o6ZowjK9TMk08saY+8VfsW9DxmjRfPNXaZpcgeJuM23RpVO/jfwwykbie/1O5pocrbmMFuGxUzPJ
Vy3JbelQvm8eKul2199HTEUoR6Pvl016ifPNkI1bDewMwYQ2aTY0+eQ7x5kgShnUUUtTeA4GoDD6
4+NPWJwhGbzAQAiD25SECUtsyPTplKSXQpXWGlhUmRqcjf/aBih5Z004iObgAUkcc0Watj5ywelF
ZQtgViPeN7S80ygevHQzAueLMuOHELQksgqBbglJlKY0u1RmZ04mhxut6sqmCIS6tka1eyVTYB33
dTFERSjsQQ0IFWfoNhDXy4xLRQbMOdkFnKIz1yT6rA/WZ+GslAPtgrmwTjCloJcJ6CgcmPN/v/Jk
SenKovFyAMCMAy3HujxzVz9OjEPzBiUbqyK7eHXbP2lMxb9JY1QdmaJtjWBeWZ1jO1kFi69SwCeL
moNWMHCxgjHIyAs4jZpyCQDJyQwFD7Q6oKztfb1EArMHAMICimYIUSQQsfGU0S9UpbuwhaECXBKg
x8gop2Pp/23Q2QoslHbqOzfiwzO6yvSyhWp1ffHbwBghZOSZAmNpAkAO5baiMXH9uu/tJsa3IZOF
UjmAiCiC3S4NO7FlIjNVf2HKVelzduH9aVmE6OjkB2g3nlZjVluxVOqpYodM6HodQFsQA0xLnYEc
xtugvTXMFpiVPLFlyQrSVRL8tJCdVZ9UEFbh/26rHehawg4Y86nQQdomj42eFxaDrBaLil7xxojg
wduVRW2y3lfG5lawD/+mnVPFf+ToTev1Gmj4x7v6/siUwEP8CxeH2iRPxlYE0SbqOKm/pIAi6Jnc
yRbbJqwtRuFPLZbgYebV765laHS+v6c9Md9I8wroO0BKCLk94qzmQnBqNawKJODw6kmDO7B27rt5
dhrzExseBAUkzC/a8BIyuC8HeqFxVvEk/JFdnlmnW/YcKWakqka0B4VR4RsS9xTUgHG64kZUbUk2
ud0YgsN5OCqjVVjhgddsCM7oRaUPu1x2utAohWftL6+ZjyeUpAaYg5YGSDj2OLrykYIiLo2ZVPeK
VzH9hY0D4HvBTiM+gS28lg1FdIJp15YFRIdN5SgZ8kbyz7KyK6tBVyJH3afQp49pQFdhvliRU339
RYRrD5U4xGPg9ZcuzHTO7ks7Lg+xZtR+YxRa6owylLVNVEbyrezKwWf34gV6xRwk1kibN6YzIXHn
qSs4424MrEkx+XSXgfeCMTnglr1VnJTwHGNsNr7ZBLTT/66+AnQ9ZIChCAExZ4C2iHMn7uNimPgh
vki66Y3WOODlap1HXTrQuHjvbk+EJaLoEfNKKBZZH18ij5HcAbLWRjUNqtlz4I567CV3L4vZFEBV
6D7RQDJANs6Wntol5TRBCEs3ldHuDGBkQKhIeyPfnTezGQnxTMBxKoPv/Dao1WobJYBfw4wGQD1u
SK3Bqw3tVPt9odw4GMwgdGCZZtEjUIzdmuGTKBVyrs4vs1DmF7q94kgv2NCLHa6Uc8nIRwWtPEkj
Vs6UtG1lJGISqkYfj3GldyUL4BMzhWphZJAgGo3MG6FE5kENCDq/DaMETihnTGmLgdDgNucxQaAP
6NvhdEHw+HNZCBocFPo2nZHKIzQmixYyJQYbxD1ibeVpSEsFcv+ZaEzk2e2UBYIxZUz3EeZgRzcC
TQ1ojIj3hzGmRAAwFdkqQNjQP3w7JaxYZX2qccllsBu33Atm7QR2iGJdtP8UV8mgtxSPur/GEBaJ
tZa7tps6H3f/xi62u1BYp70RughzE+QRGNM7USHGd/fe+cCEbtJMegbeBxIX2I5VXAjAROG1sW/s
vrYBMIZiWGvXndVkL+Km/g7Qz4Db8OPNc5+mg2EFySUeEo7g0ReJyeUK1Ru5ME0vtaXo4noXGLLb
WOOFEsrnI4hw6xszxIwmSjCmDWSvLq2RPr+ff2iYMuo4iDOw1tCs7xcw4DnKptG3e8GKdOPfoxqJ
6SJOJFbppqKo53FYpR4h2Kj6PgA0w/gf0r6rt3Gk6foPfQSYKd52kxQVnSSPZ24Ie2wzZzH++u/Q
eLFDtblqPDtXi4V3VezqSl3hFOdaluRhfi2Mn9HC0avNFNeCdhgHR3Icn6ibFfGpsY3I/wrGhO3b
kAK8eFACRAcKNpBfq1hbiasqVCZyVmdfNvJHbZH2uSL6j/fbB/sWIzGEGHEL+jEauiJMTy9AO9n5
JLJThyNq3ysuEw083WCqkV6HVF8fBpESCj1DDhrOHdi22cf7pwdudnbxhmZU5Gsq0aosMVgGKkg+
SMSRXAx5osnkfC7oJ+dJusQ0dBFMGMUAlAFe6DWpXlrFiRT62UkIyEveA2o88onr3r6ZBTeKHB+m
XESUTk0E79dE8spUSlVp8J4i3i/lLtu0RLysac0rfUwxBmsJ5nQmvs7ebQ0CYEHIQOdl9Ih5IP7p
kpDt04o3C77EtDkdRqTzROkVMwQd70GmNdXvUFaxOaL2LRqEpM1pMNKMRZJNU+iX7LTzNILRrvee
hyr4PTfEkGDsmlAbSAw0NdiVbFCEpYIt/FLoE2fQaMnHXp1k4ubsVsTxomihhJNEG33rVPtpUnFj
VI9qRp6CMy+FuuQN5nxjBFqSWskcahwKAwmvcUjoJ+diJsbfEDJ20VCClKFe6Xi/XzaqFW05v74U
H8y5xQ4EFRl2H2IJXXbSt9hUrdk6OVbUfR+oQsoft9WSJwBsYtSodL+tgjI7DRRhJ5nWZ5RWupcw
LsPNDnJ0k90+A2jrts3baroXBAKOHJHYCR3B4kgbRzXZ1E3U6b1QjRC2i9U/YbP4uqKhxVt+8r0V
8Fpz2AxJnvRDN8RgXPkZOermw9xtMJmp2fHT4Mo7GQ+s59tXxTsWE+N0kaD5xQCCVvj4ke63Lu9I
HLVhoXFzLxE9RQSBF5VKrvo7oby6Ao8CYwa6ohSaUYRirg670ekJntw83ef4GdaZBao/JrGGy+8A
0VGuK3uLhzrheMzFGOCPhcEQ3bU9GwDfJBt1O0nyQNs9AJnfO2frrqiweb996xxjALTda1KVP6pp
pUBprIBG5sPePosi6Yj6ow5IRnmDLouB7vxkjJ9ulNqXRGEybY6lYd8DLV5TK9kWlMfCpQBnTohx
1L7sS55ffBmDaaHEilbOaGlutQOK94XShHL4OPHp3202Bnmu+ejXKzWvlEl9YvJL2UWWbu3P8R1P
iW77bEz2XpO5eGXUXQbwD8lDdVNjebbLOchtK6qyi2OwsriXwwqyh4fq5Wl1H+yoTVe86XuuIEy6
PHPZWVFfOgEYICfxk5DaGSkFviDhubrbFsFQGYvQZoqUDTrCqI6i2Lmi6AW+C2hIVdK+ZnifGp/N
XlhnNu9Bt0x36lpEvgrjAIwxjf2q9wUhgPW2K+tQEyzn5pjrZUP0hwLDv1QLO1HMk+wkPeWPAr1s
FZRreXjtvGMw7JNKratEAEEgqv6FhLzjKve3pY1HgAmlRL0PkTUBgXQkCcnI6nd0vk3hXwTtH0ax
TRlmg4mZYQCJQ7eydDoebSWzt3TgdStPvPhuAP7QYQwpYOYRV2VxhhyB+BxZq7tzYnN0k3PnOmM8
p/U9KjYFTtJsEgFDbr29LQ4cIv8Ssv05CGM5o6LVBqxkh4lxVusUndACide1FR0Tl6ee0wff4hlj
NJOuSpX0gqdhtN8B3dhZKaSlP8dDRl1eVmzZcP45FWM4pfLSdpEWora3fQmJ/sQ5yvfen6947c/v
MxqfmXUoVQ3uRqq3BpFkS9KIdBSOqOCQ1KmInaAH6vEx/gip0RMZ0RXHICwLuoIU8oQph55exiLI
WqsVQTOVFLEtqt9IxHDRcgQIMcrzdZMEfLu2GSXGLGDgs0kKDZVZ+aP0aYWUTkBMa9cfCupygu3l
p92MFmMhjDRL0rDFqQYMwABueP9K7cTdfj4riFJkjuwvPrz+EGNRC5Ab65AOBrFgEzzR0rltihaN
3ezXGQuxKs3cg4HITs+/xoA8pr+fbv/+onlAKnRCXZhS8My1lOgQBggEwl+rt6zUHc5RShBZ3SYy
/ci3u58RYe6jKMqqkHrEOas1HOn6jOmPv6OgMMFvJWAYKfARYgcvI8GqDoyxiy4nPFy86D+nYNfZ
AmTz/6Lex/UDR2IXb3n204yRlocQ3Zw1GCQ/d2sN0Peqy7lnHgUFVzQLnYpLYcaYb4UpQ4fdxX7y
Hv/yCIxZ9tDrhk4ZEEjuW9pZNvcJvWyrZkxirDFg0rohMCCqwNp5fMvpfWeJ+4pyzsGRVbbolZgV
8KZUUBkeXt7MV0SY73+lDKzJDUzhIjUyCASn0Y3X+9yp1rcpLLqtGaMYnR6GS5prKCGdko1/FrF6
jOO3lr39jACjz6u8EMpkeiep6+fKUnarYLIZWHDK0WrOQVjTaqjdGMUl1KI8YoXrKaO8l/nCZaPp
SMMyHLQ+iegrvNaKtPTwoLgoOcIWvMyxEcYhmc+TqCV2XVGZjjnXPUyVm0UFKrWtOG8S2WBVAko1
Ay+8X9DxKzrT32d0pLzMenE6Dd7/m4lhA092Fy5EQ4sTGumBnaNLbC99rCpY6qdrOV7ijpygqbUv
OVe+lMO6IsEwC3jwAFwRQML71djd813h1OfCFi3pmcbvAeFo+4L7u6LGsMwscmm8FHp+evEOjlhS
FSAaQK+n1cdtleTRYVSyklfdJaknOug0x3LmI/WOvIcXjwajlfAhgqa34NxA9bX3gEyjhQ76ipSn
22dZ8INznrGZ5vhidEY80bGqluQtN5mwkBXRJPT6Tu2haKpjl7Oal06ShBG8Cp87uyYrrGkmCuJF
vvovJbKuSDEs84QOEG4ySGmYhzXwaHECrM+GBAT2QMQfvITP4g39OdmXh5spaB0pTRxNJ9OI6Qi0
pViE/clxL8vWZkaEiRhl1e+bpgeRmESb3WCPR+RJzpxYiEuFiVgG7WIagQgqpa2uD/GupP5Z+jwP
PziEeCxj4pa+GGO0SXyxrHmVXP3Jzn593pbn7z1XwIFB/7WIkc3VhESvXtvNvJO6qjPU6YnsHeJj
sRm26dFbnzwrPIQHtELsf/bPwz630Adh36b99dtMaHxFm/FAPpqWRSyXQzIjoMl7ZYVWjYUhVhWs
U9tX3QZ44iVm+qtu21poCMfGklahoj1QwIb0P/N0ggsJdxjWUD/TrWGXW8VJcrKqSHpYHeRtjA1v
H2VMqoikb5WCXSAkeun2mW/5ntv4KVUOSYoVha746q3W2NGm/ljFNOhf0XsYVqfLuG4z7MrYXHTS
+py66ILzBb6FhqF3zBWg84eJ2dssAwp4JeH1K1nFbtTIObQ4kQqPBKMLrYGnrWJ2U05cpo6+f33i
jV8sRaVXp2AUQRFkfZAvYnbKK/JS2jJVfJJp4OMDb8p3yVpdkWJ0ocGOwJVe4TS1HW2KhL4AELGi
ZUKnuouxSTm+ccHOX5Fj1MIMZKn1U5DbiR9ohZJ+3hb9JRNy9fuM6KsrNbmM6Bs9jXeo8hvo6wpo
Rtzn3JUfb5NaCIyuKDExRYnOBcWXQGlYy/RQr1e/3b8jwIQRaqxVkaKPUxFJpG/6fcU5wIIVvDoA
Ez706I7LsgiqgtTwRrWrhLy6n5zr5unK9A0z51R2odw1MQQ5xOSdMzT2oLi8fNPti0Dv4DUN7GKt
dCybxRPu85CvVat49jj9+Lc5BYTuawqxMl5Wnoib8M45aU+dSWhuUY6P5R2D0Xmv1LHHtsQxdi0S
9efuf4Ulm/Az/jGM3+ZwEqnulVJENSUnh5BE1iO2R/LmMXhHYJQbUPqZ39cD8j4iipKJhc24nNm+
hbfC1SkY9faETO+kZDIf4Rbdwo7Maz7nGBCdrTr1cVjLngcKwk7cHqaqCdC0eufsW7wJ2Nu6oYuM
fovI0Y+1gRspS7Ii1EcnQuly7fsk/UwscMUxRsuL3NCU+II7ecHbSoaXN2i5N563nJDqtl3XWcgZ
DKLlSqbiMKfNhfAeIRxOsSEupFo1owQ/LraWM5L0IzxcSm4ymcOpL8mY2ao8TdW6C2APO6o4v6bp
Sp2E9xHvucsxJl8l9xkZTzUCzcshYBpxHPGJvuc2x+guUsCKKQB/qNjT8O2to6+AldAqUBID3VT5
SLQH0r1zoqAvZI5vgjWjwpj2OlPG0DdlKIprEKtO3BLZBwfrWi1gZufEQ3G7XYtoKs4RWMRHfe1e
MJDf/Pi0X8W7LS+Pumh6/nwNKyKIxUNFEHHmmOS/Susn+qs5XF0UwhkFxgnkcp77pQcKlwsxqXC/
66Cutz3+onWbkWBcAEYii0zOQOIZ16aDSu6R2xR4h2CivQjFIUG9QMaTynJCstoHOikoRzQ48vdV
SZlJeNIEpdx1IKKRoCU1Xh7mnYPhmPx0+zA8OowzUJtVHZYXsGugv6rRMTEaQW3tfJsIj2NMmFf1
q7DWcSunXbV30JtoVc8VJz3Fk13GEYRt18d5BxLGndPuIpdn2XhiNR1xdh+1buRmWeM+MG6MxbnA
F366zSMeAcYUmNmIujbs/2l8etEeG4fbV71omv8oxtdje3YCNeqDOJ1Q6gG/vzHJS3zsCcqaydZ3
bp+EcxVf44IzQk2vYKxXAKHsd07uoOnhO0fHv/aw3rCbX9upZyRqoWn0RsJtl/bFkhyRaqgrYVMc
Cs0hJkvbihoPdkWe3nnN8BxJZlfHaWrQTJOQExMlq47Ij21HtPfb/OOoJAsTjkVKxVCUoBFtOnv1
/FtaG+vx4+/sy1cFfMbBftWYRWaASEe1HABclkR/Vse/JMLoveKVQwLwFeh9+QwDdkw3GL2ivPac
paoyZhz/8dXszCH+dBnaSeCs3lxjKLalm8upfIkd9W2nujxy3zEXplfAjBxjCqLaa7u2hvC9tHtJ
t8P94YRZxPu4x4xxv1WeKe17C+eUYvsTM6T/MbMx+wDGVESNn2iAA5iE8OC7gMJ6WpEnw1r9lxfb
HzJs6VZt+y4LJmf9Iq53w1eTCuYJ87fb0r6cp5mRYWKCMTCyovRwez1cA/rg3l89mq05OrVUvZhf
GouRJsJYDEYAnqGXtLOxw8jD6kdgmgKaRz5grA3Wg4cgwz0ZEyiEXmhgRA4MtC4ZySPyijxa6LjY
f/KXLFSvnVPQReWghmAhXqXpOVz/eM2occ/LqHFsH1uTS0TBM1JJ+2r57Ym/aW0eMAuXY4zBwFBl
n2o9SBxS13Gi96x2aPJym1uLx8A449RZg/3D7CAvdoiXfZWvECkA1/lnvpFs3Q3/i+Gb0WA0tIhD
XZAS0MD6I6wpp9JWfRl2vCTqoqP4Q+WbRy81DQVrfYrdop/KA/rwp2Zfg3OW5df8jAyjoPoKGBQG
4reTNdDg3iRYEU2k7eXo3r6Xr46Wb059RoeJ3LG8YeVfctCJizWWdv7yyIQ9RqgNNM3N9lifdtFG
cFbbmhh4ERWA7MVcNecJvpzKnX0Eo7M5UEP1AnOpJ0vOd/4DdgjpT/AhPwIirFOL50uWBX5GjtHc
MfAw8DpAUHYHGTOzltROTTLymnesxeBvRocJ88M079K8NqanHSoT5KW1/O34+Xn7Bjma9bVFZxZT
VGmbhL4IIhhDK593ckfwMsIwym0qkw24JSZspN+bgQcYZ7TkAG6IdNhG859i/RmzpnPOzjFkaTCU
7SSIOlEtjDi//90JGOsQyheMN3X4/R6zIMeM29YwKcoNDrGOG6PgwxBr4NBXmdZ58+1wQ18jm4eJ
sDTZALCHf0wp23gVdDKyYgIOMvU1yPRuJOj6xc43bv8/R7JY7932upd7Pk6UEkBA04YED88NhoSF
u+C+2FTiukVVGGM7xun2TXEsLDsBL6y6bCpDT69w80m4a09ADXD0wOKI9OLxADk29fqhyZzlI+bP
KthXE0aneb7s4s05trhWfNECzGgw1nXowljoOtDY6etsL24lqyeDQl//2ztzhfldc8L0+YaBAPCs
OPSx8hp39ZycAL387JMQyClwTbcvZ/GdOSPE2DS9TZu6FKOJkIGVLpgO5LUZLwv4jAQTj2Cd8ygl
Yzy1IUmITge7ph89hS+3AsLLMi/K2owWY9f6Sz9gzRb41sb0CGw/vCBCy+TFDMseZ0aGMW7muBoL
IwKZl9Ea9/f6XbN/yDlpvmW+YXUnpvghzVhccG1B63YcsBIim1odWid/7V4Rl9LaGnKiOrLFFbkp
Avlm8P6QMybZnxnsOsLGMEEscjxmR2d4BlYhuR+p9yLZHA+3zL0ZJSYWKs3MbCMNlESsxb4LLJUU
JMWBeMKwKNszOoy2Yu9qIyjYH3mysIRBgJ8TODX+xZMY6NDA/pFpRJ0t8jed2sZdWkHcgCmp0ynu
mNLN/E72JX89J8SwLPO8Xk+9y6Sm8THE0qy2si77t56UlvwbElHvy9OF/peLmlNlGCgKF08dBzBQ
IeNLinflBXDzLXJCPELTD7GyNyfEBIy91Ar9kDb5yUBeMPmp0po8ZmS0q2Ox5aQIF9VqTouJFpNI
9LNLiTu7OIjgBluatMqprQLWgre+YskczWkx1lUbGgihjmtrJ8xcF5McuQXgfuu2DZd40jH9faa6
Rq2Y2O4NMgXqnRP2MNBN77CzAiLf0ouNRWQ+zCAXHI5HljG26JGVjItZTwZqdKoNoA4t9VW10bt8
sZNj/0t61vlL7peUes5SxvTGCdqXY6AaQhPGnDTPg204hmO+dK8B9VEoM1ZU1Oz0njtqxBUcxh6H
rdKvtArHrcBlDLDRYgcIGSDIFmsuGMUkhP+uEN92rChposuJOgmOI08o6ntH2us01WwyPPGkZymo
+cNRQC5dSw+e2ZFwwZgMhDR5l22f/O6sZuPtHjhSOv3OrTMx1qTriu6iJ6ADFKK31A6cj4udHWWs
k+DG1LwjMfbEHOPC73KQGh0V5X+sGkJhO0PX438KbubMY6yJJqiyGJS4KGMVEa1rHUX5GNQHE8XH
TLQqxNWV5ctPZvNaFu3/jFyNJCoWpqpfUGrAN2YkMjHCsArqYeq4NFAQUuBJ7QLP/YzevrplnfuH
zpcbnNkXhNua4DdfdOpfnSPZ2fo/NI8CORMgWcBQXwEHkjmKsFKFS2L0kxBi8HG6MOGgvfK3GC4J
IXa+GijUizJmwhjz4XemUPuAuwVUgUidDKJxr63PsfN+m2OLxmJOhzmPJtVD0BqgA0D931i1S8LN
4JhrCZVn3+I1+n9dAKtaM2rsBfWhqqaeDGpYKkze+t3v8XnLg0r6KpncIsLYidHrqjKYbFKHFXUp
UX7jLWfpAwGQkXX3OFoOnq73/kZV7f4zcrfmhre0ZbFGMT8mY0GSUJTTVsQXjO1Wy3fn3YN/bIhI
jt0GMdeKI/VL7m1OjTEi3tjEhjCCmgbIAWQxmpfL620pWdKrOQXGePTq0ENI4VH8VzTWtQE1NrcJ
fN+5DAsxp8AEIIY8iBetxhkqS54QbUYrQxO4QbRNSl4O/kNIE9I596pv9Wfbet1m9JNnIpfe5fNP
YIKTRjDM0demeAtgAzGyuDL55MG782gwkYgRpljpMsVZzfOmsC/2q2/xjrGY1Jyfg7EcZZ1dhpX2
JQ4Gtp+e0EJse1aLVpOzuDPvb18c70CM+QgSUcrTyXwod85EpqcDqh63aUy/cUOf2cz3xc+9erjA
SSILJL+qJMUGN6xX4IQXHBlnC9nyMMphH4JKB7EDvvMY0OPn3x2EMQuZ2tcrQQCzrBCRLonpSGO0
S/GaChftASAjVzpwC7FEh7kTMyqkPG/F/PRLccZNfK+6t48hLbLqDwH2BV4IWOYcliPOkQW2o291
2gMBIiJyTip49WNWUe7WtMnEfBOCGU3GqEdK4kdGCb8LUHiaEx2T2lNoq1stFR1a3v3tGZm7ksu8
qOIUTETwrlIBuxHlc+LEVD+19DWwhY04Tbe2a44ULntI4OvLMnRYUVhhb7tCAd6mhJzDurWinzUN
RJKftlHPLX4sxZ5At/2HEsNRQYUxGhRQ0mRI/MXRyKHPrXHdyNxZIh4phpmdoee9FMiTh3IiKz7s
t0DR55dgp5/5LiN/TsQ4QiD6hqtUwZ3VsYtcMXY/q0T9Ldm0Gx2efPBoMS4RAW1WRAmONDotQMej
AHhyCq3vHkLMp/ASRIsF7fldMe6x7rQsBYwm5nwAv6TY6d6skAW4rKcnCfoFd7mLWhkN1rcVfdHw
ziSE8YiAZO1zsQVVZbWu6+eiuV9d1tpZTM5i46QiuU1tsfSIXKWKQi2Wv+pfcd0seo8LQxTEWMET
5W7joNeuO+x7tI79l3LtnAzDS2zCK4BrqE4Pc5M0KpF2xS/9jafHk/Z8l8U/h2F4F1+AHi/5OAwa
+koSvEyToHuPGM+ANrzNt+Vb+kOJiSka8SKMtYlHj2in9kdC9tP7kRdjci9nCgRml1OZReOX0+VY
yf6QWQDZh6dXbJ5aLfuuP4dhfFfgGaqgByCT3VtObzV2fS434lP/2pGIVlbDyV1PX33jltjimZBg
60TuQYtfxowUxwKtnRkXYOrLZn+jomKHOaBOpzXTk3mc8U4SgDwalJC4CUdPcl5Ciz43IY1dxQ0c
+YS2/E37mNgeTwgXJWNGl7Hw6H1Q9SIB3QrljF/l+b68f7gte4v8m1FgDHuBFsZIq0Fh5x0weUhh
1zk3xDsDY9MHLL1HrQwUsHgldf1j7wEb7q6rXb/7L6O7yI//uSfGpmtZ5Q+lCFqY3rOkR5Fk6wfe
qOFkXa5lATjeKgbEJay9Mr6N26mqf0lyU21O1obnZqfPu/XT19d9+2K/h3jXn8lcrDY2Q+CPSgM4
ldpJD51DedVWHiOYi+2A/9z5Khjx9njPa0rl/TZzkXp/SfXGwG+nlLsqbOF9dc0a1n/4ptAASbs5
KdZjbQGrx977cL5P70/Pt+9gYWDgmhLjQwpYQqGdWBSTDSCLO7KDwXjSLeLQp8dsvftlQd9sy8bc
oc1pB/yqQt8SJsareBinjKsWAnBwfnXn8LyyU/oB5OmD1d49Bha2vm+oGz7ZtLGe3GNqedR3zM37
bQ7w7pFxOlgeG4lthY9wHpEY5fjN767mmruMq2na1SAOK/x4Tz54Wr6QVpv/+LcRu1WjabXva83p
ObaFY7ou3hICAPfobAm8JWq31Z6dtfsbhmNn6bWnkiVvrDR5Yvg95yp5X8moeynUnheWkOW//uWJ
8sy7tmOjmN5kqgAczevqvC2AOovZOAhiGnYDvlojhHCy4gt5ymsZYdQ7i9NLaE4yAuj7x9q05fz8
kDxeHKSUrf37vgFo6LDbK88XjRqH4C3oSbSPeDj8X93z/67o34bqOskbjNWkY9hpTRUSY/Gis5/y
2jXJ3NJ5OQ9k7dqffykOjGYPhpG1ggjG9oRyflrhiRqj2H2Brs9Yx2/jURaXJH7I11v7bj+QR2o9
NGTvvtL3p2ZH19YE7LZVIqvkxbGcT2Dy3Ld18vvGpdWVnHyF5jMBDwMJsxwjzrP71RCUtyPLOXib
isjE/sAKgNvUsGrvZhihf5m2GblONkejSyCWJdlYJtn0lvAWk/cY9dLaFcimcjBTmJK8JKpqxccD
umO0jWBvAme3GZDeln2ivN1px5dLRht5d+qB6I+1ual90Ijok9L2C9sd3Wb9Uq/vVqKt/NYfJKwE
WavY5bs29wpW6pFgRULsn+y3JWAtyOogPQIShPgBelKTTZOQy73+KaGFcgPsBfwHoxXueizrxPav
dbL/8alEqM+vjpUlPdWZFd23HvZ3PGb74mLnz4aT0ws+V/i9etWir3aIKCPdWnGwXrSm+d5Dcild
S1j2cbjPJ7C0j4O4uTjrwvkwiYbx1g3KZVTclvahA9EwdnsralDQRkpDexPtcdfflaR9ulvZAUUi
G8vIdBpYhROtyMumJNg0DW+W0/4ODbyOcCEbR1tDUs2U4jlKgRmskNf92gUQxKOxDm3bsJGRPpgP
/q7IUMZ4WG1TG7ienVOgbp68aViiN5LB6iVqfhg7eaNeiJai3Hu8D6y8Jxs9nJqm9B0SdA8XbNjs
POtdw2jGipQd3b+Kb+l6+6PcHUtLe76TW7slT9igllkpwJ6UjWA9eNvibJy0ggBuFXjG2BtkCwiN
10AbllDX0I9tZw2uaG+a7Tl/S2uqrQOLrhqAxoSOcYTvsy/UKADjhaE29GdARrBJIB6RvfM2duE+
dUQBIG72+d5Z8p37fu5+aAohwdbSt8Nm9YhpC+wAD1xSfegdWW91CP8okMuBkgyRB1Vhun5jS9PJ
UIhTYW9F9GFQcxMd0edyR+yniiR2acUWYL5arDn+0dIWq5y2sfXZSMCAciuy2SoHOj4cQ0ck0mN1
DmABTwh8cR/t8bjB/+x0pOjBNGSuWnyL5VNw39XfjxragugKPwpOCPQlsLK3ce0Amj3Dv0r2LiUO
1i39EFDpf/fs/K0DvnWCzlyVdFZY2GZiH90fNPlQ13f57thQnBRoEgbqwesQy1FOxdq8l6RdQhor
Pn/Ayw2Q/L23B3JscXjHlChRC/IuujKp3dFwtutkm5NH893PSPAZWsOL55yNe+yuLs4Naq7bHPPG
FhRNJL2NfL1LlPV2I2SW50MqA7uh2QHV7jXV3l9jCuhY5XHC/Nk2Vl1T4iYErP2NTKiwOSYXMtzV
u8SuYkLcjV0CId60MDDt2/K9gHgnviuIO1APvPmErQIYKbnszu8v6d1z6vQPwSF6tbLeGV0RytAk
h62O8982aDxTfB14/N1vTbRmprFXcjlqC1hi69G9/cvfn7nXNp55VAR+LVXYXDUFGiaJbe2oAZ28
I7xt4zKPDhNzAGcpF+oEdF4coEYRcrgT6K/Dybeh0sTFRpnnnS2Sp2eXByLHiaS+agoz1vlxXUrp
FKUhac+L0ngen53yMFZ90QlTmPa8ax0nsE4R6uUZ+XGCoXUeiWtvtPX2OSAUeNjvA936Fq8t4GvZ
140wiu0L8FQ5KS89zvdiWYfH97s7tyQ/4UKdXU5SG51ijgOY9pxi2bpnYZ8OQK58Yo0oAtHP9UNP
7Sd7q+6eoALkPrQeP2GUNtsP9+MoQhN/KORwCOBq3JV9W+6+xuVufDdbbxDMtsZUOry95Nx51mFz
sDp86i9Hc2uER5jISR2F7LGsLb/jVSo5mvkV98xEIhol7N2dnrcptXnipn4vOVwpFDs0qndB1pdT
0GSdfHLYTJxeU/vthNJ/QOCOMquxrPcQMe+At+vklTSLwoXoBCEiJ4f1hVV+i8nXNuj/KYWeCLGM
jwG4vLV5efzhP6ibl/XB2pR0dX8htrum5An/xHgAyqe6beMD6dp9wj5BYAG4PGnlKCObaRcCY6W3
06UDNu75tkAtho8m0pwK9kKiL1xlzioHg59eUuwHRWBWSTD33cvKxSycYNU73i0vWbM5LcYeawH6
Z4Db1cJqhnbr/vbI03SXnBN9T+Vr2Mr750SMbR68MI17XQOMDT3Ej28pTV7Rss2FuV6Yc76mw9hm
M1nVuamBjoHAtrN/KW8V9h4A0jMDOrOAvmMsdCT2+bNybh+Qx0Um1dPUESpZyRcXRdv/ZcD3PBkd
4TX/8MgwT74gMocxLHA8K/GIkhLvdwqhSKCBt4+z+KLFNALWJcrm1yqzay+tBUace/2qPb0cJEyo
wB9UroDIOkATRIVoKbV8bEY3NsnHNEZecpR9KXM6p87Iv1QoxRCWE/Xm8bHeZPb77eMtppbmBBih
H5K6kmoFBKTUSQcrN2zZoz/9jVjb5vPgWbg63naWf6EJEDxDxqp0g3Ww4ujFwmBCqQ8mMFj0bYQE
4MUebZqd/9Pp/lCapGjmFAQspmyUCKezvOdotGoLQXpsNa6ICxM4GZh/sVX/EGOdH3CSs6oNcazC
0kiHxXoS8TYixjGAU24AeoVX4VxyStMA1f+xkfV4sdqPfirhcMnP0dWOayqj4BRs/afbTFzMLM3p
MGk8yQtqTw3N9oQHY+6qltI6gl3sUDKWdym2ECUHD3EF3i/bCLVC/VgahGdUFhoZJmv256yMHgRY
cVEH00UOeBjH9sVd7SX7qXz7a6Yy+uBFgoARXFzigEUhaJLHvhDnvDr+h3Hl6wMxbiCS5dJsh68D
TVBdKabJOwcrhNbcE02WkA0X5qxjHEGor9Qh6XGiaSmiCXygFjO4GBE6TiNCHmKlCO+xEFNjXMo8
AWVcQSYKlWlKk547wOe71y1h7YOidH9bQJddwR/ZYFxBpAaZEPg+FlajMT5eJwCWfQ25XRPyJGK3
+MjYkkZZmdgrgxtTHzpkjrDYlAIlFYWUAoGtST0nBJ7iuoX13CYHYePf1S6vb4lzlWyBORHqVPZU
+NaB1uemATCG7heWHtit9/k/8xQgnlgDLiPwApInc3VpNxRVLuCwrfNSAwmpQof1E8+3LkxwYMx8
RoW5Ob0xx9HH4uPTs0kCGvekByylT7D5HM0AiR06/tPwxqW6cJFXVJmLVNNEUVMVYtk6XzEl3qqS
jZyLs+WuF1i4sBmpbwMNtSeHfjnpXkpEDABqtmw98VoNFR6R60rt/5N0vfR9INmhidzcZT8zJ9xe
XNUuH8zH8SFZTXOa6OuhBQKV3P2sHmR3D+udke0ZuSDLwpydBYgOS3RNbjPxUhR6xQDWd+TpkGXT
DYPX4oqW1ETPwpu3v/8odj8KdDoR3R2IsBk8VAtui/CSz9AkNL2ZKoYEsOmaoZ1poh9HEezCQDHw
5O33rwU3PFxYdA0RnhFhHFPaRR363kCktNOjeVTvmrO/1TflWrPDhxiDi5NPPGa2u+uR8vts0Hjy
mT0ISBWSAQ3lvOTFQmfN9fcw/suMtb6sDXxP5RxkW1TJurfb4wWNKLwZWi5/GReWCkbR6DVIWd6U
b44B9Hp+Mn/yXkwL5v2Kw4z/EtFXmGgByBze/O39CiLTEd2+LSuLKjS7RcbcyU0pluoAGsW9t69s
1XnAG54TyvPOwRi7WJciX7x48IbRfWj/FtYVnmD/xedecYsxbhhXkKNKxElKu7Zzu7HRbAr3nvK3
xi6F8XNSbONu4ku9BsfbnTCISYydsvNRWjjmzuVcHHjnWkp6XBFjjJw5oudTFcA96U56EWFIDhsD
VR7JcjBR9UvdDgd/m1g67In1s9nQ7FVzcyrQva2oBKbNI7TcbIODgnw7kv225xy3bvvzthQtpb+u
PpK1OEErF8nEkVWPpuwfoYIkPwY6jc7JWzfQ141CcsUKsfNeI5F0Fw5k1Ggw0kqkSWp7EZLkaBAe
CjsKrGjcVsVDXa7F4onzmdNnMJHM1WcyNisCJ/XLRWgxiexttR/+rv+q8KxtcQcUVBcLx8Ggt/cS
qA+h88whvqxquqGgmRzL4lfMRfa6Pmh5gIscaPf6gppMRy4oDGZWuO0OyQp1jJEWI7HDk3oHz9Xg
rzHpdqbFW1b/9T76xgYsutQR5qzkbzsBRVlQfAHr8xAYRy0S5RLKfahSfZSb+/9P2pf11o0zUf4i
AdRGSq9a7n6927H9IiRxoo3ad/36OXJjvujSmiskE6ODbjTgEslisZZTp/pdiJaNN9QYHiNLO6Lb
x1lr3li21IDUM03VwBVKBEudqqVnBi3CKrWx41+YrpjscUkfnev7vWh1ZlIEI+3HOZVTH9tN7PJD
suM3ZOXXyD+XX4KZEMFEc/DeKEYEIfAkXiiaEUJEg90Tse6vL2YhG6JjhMT/tkww0w0pSKnlkANi
1QflUUUEuLsuYdmozUQIVnosEyOpJ/XEo9be/nrju8xZ8a1Xt0uw0aqOFsYyhYwB4wHkXX5sD9WH
HW3XyN4Xr9qftXx+xyz74QctfIVPDYN293vpgW5a5Kiu79hSemB+KJ96PpNCg4hJUojV9Bt1g2J4
b72HNwP6k7lTJ5ZxSzfTVGRzj+LlIcRt//j/lC8YXXms1JJruEcv73Jiy8fw6QkeMIrYG9j5u2yf
A0um3pkAFqTnFWO2doc/U0LztSdBRFIDsovBen8yQeod2p4F3P6aWk436Iutmh2lYCwI8RnYkWGy
X53QPWMIhHpTvMKl0x3wVa5H7pMRviZOtBpGzUda4kzz3Pr2Jr9E1lHeoCS8tqzp93yVo5oyQXqf
fk3v522gtB4eTNNC/2tKNsAMgFk6uwP1U4TxMMXd6kCl/8ft+yNT2Mq4iJrENyATFbQ0gKl6xpir
ze9uZW3LzoDOVI0icayhdoG1z3Qj1EiYNnncoZwAYhHvxYxt9QisCMJNY8N39tuUp1CAztKQPdNf
yu2Hc/1mLAdfsy8QTlELuF+PatA9vfapBR5B/9AeTSAXpra6yCLH9GzcgIQSY5fT7WqUvehkzIQL
b8JgqprUxxDeN2jS3qeWd3Kt1nVXnJklWCvwz4zqGqaemqYmLDKMgkYN9LLD26MBqdCGsHVg0rD7
FIPYzuFOOxSWPjr1tyayqieMEDzmBZ5zEoEpkn6LH/H3Ll9DjS2+urOPEhaPEigbKW8RT2BgE49t
7ekZbP/Vt5UDXkiwgYRQVtHgImuq/DmIZqZiGDSThhzTQ56Gw4gK65v9vFqAW7yhBtwjQii6DcQ5
5x4mIvSB108rSV/p+1G757d03z/0iZViUO/7/RqQdinPpqMlXsVxIuGrMeFAM/Sv65LHu6fwd/wy
DZ2dKi6hfdp8+3mD6qZvsbN8PwJ38xhs88ha2dLJ9xUtEhhFUZ8zFKqrquBiDBnJ+ogkHVyMAf0V
5VPsgrDyRDC5td8+rnUqy5MRuCZuesJnJxhmch4acdGBawaDIYqbTQ/+fg/oK1va6mtcaIser6Jg
qILOGK6LSNzjp2VXpAb0pXT6TfRUJ7bPbAppfOfap7e3EUFS9kbQEf2xsq1LajSXLHj9tTd6WdhW
3X+c+EBUnaaMH+bffigbxSqQ+V5xFZdu4Fyg4BX4g+plUoOlBp51Vk/c0rlFNvWa87Nk5aCqpsrY
pDVUUJc2Hkdegj0caDbDUjELsEjtSrtPcgwwJt97Y0Ml00arnS0DhzvcevwtkXYD+x4FitXmh0wG
vDFtW4tmOzlAMz9Z+cCFXj8dEOs/HygoWKVkoZpPtwlXiW3ig2/5518eKDPefJvseLHO+Tkt+YtK
zyQK3i2N0lY1fOy8Ctq74sArWOVKnVCIkvdK6f5mPJsolAZ2i9gXfBSrlLZLzosCm0hMSk2dMuED
glBS2RDhA3SQVZ4eTDQV9PaNtOolLVuqP4KMyTzPLq/RlcNYTzr2Alp3NEW9xpbmmpv0UQZx+UGD
Jjg335VjbjepFR3Mu/q8lvtdqk7jeP+3VjGaVluljUmBTzhOZObtvvtVnPNv6XHcJvvv6CLFbPud
G7m7aOvdrCVYJ9X5ctAapeiulJnyhQ135J7CeT4g1VRM2WRg/VZxXgvN4VDfmQzhLDWDm4qcQca5
vktje8oxHuC4bJ+Rr7cALZOctVTg8o35I1Is43pykXdDN3YAaOjHBNmJCSzr3oGtPThLjrwvfqwW
xBcfnZlIwTp6XpwPXoRH1plmmlX3GNcNwjG0GkNr1slgFqXpKiak6lQzNUPYUzLyFiNKNDzp+01I
7NQB9xG97U71e3QYVpKeixESakj/V5j45HhNAv6UCsJeGHKQwEzImN2kgJWIr3mCi9WkuShhF2nI
YxDVKt2Tt60/wB4V3ChsX2Ub/BRugDJ1/6xvR6Tju2alAvkZ5325CrNVCq+N2fCBdglE1xtm3UaK
W9cW8EP8vgZWCajwNSdpMYiZr3U645npSdIiiTGsZMq9RjJS7zBw4FizJARq//Jy63Sa5qcaTKGC
KxsjVzEkpj45gKAyAcxwiiF6+6fi7AJ3HW+zmICBi6IpU2lQ13VBO9WYShIYaGBVehVAYKOR2tEi
ZTze0gQDkK22yczayRMGBtLWK8LCqnkpl5iCaDTU9Rql/q1KTP55fRvUSeyXE0bLrTGNSDaVTyjs
bMPJGEuZ3MX9E0fIptly8zooB65afdNZZpBtDHDK8HcC9lUZnTXGQzT+bGKrUO85Sqf8Vf9ucmDa
9eIHl++V1FKGb0hpu1V5ztTfiVLYHEGo8iPOrZgAGG7FqU3L7VDtQdXA6ApSZdFwgyAHXjY4oUxx
LZkeEdapUf+EeYMR/dU+phk4Sb/Hj+rz9V1bPsw/ksSCdcFkv1QUSIr2Jri/0Ynh/xj6Q4xBWDi9
9zDYRsj2dvsVsUtxEarW/3eBn+2Is8OavDUfzGQ9Wh1lYE9Rv1btQ71aAVvydKaZyYAwmRjOygTf
KurVkUjAVjyFmGI63lR3azniz2hD1Lq5BOEyGKqUxWif6Z9YBhy35Fl0cAe3TNEOEh7GU29a7T69
zTVbf1WCPQ+2Xo6+FkxmCa2m34GbrbIV1SEq5op2Z4I8cwRtHe0h3xv+VjpgAmRLb7jhNPnOXA2l
lnxj2ESVqJoMpKEuGkW1I3GS4yEtneT3uZVsus8xbMW181/ted3tW9LquTjBJI6p1pWS1k02eIrc
zk8pKMGY+22qFxru70cUE1aTHEsaMJcp5HgGT+8r5OU6DE1Hfv0WbGAZhrvQfQLyjlPsZA58v52+
Rsmz6HjOxQohcpo3STiOEJuByBp8ELegUIApsrQO3r3mTJ4R2XUA+hbH7Fg60TlzUf1fSS8tWcQp
6QJsJGWYHS7oZqY3XmJUZILd/OAOc0f7O9+u9Vss5rBmUsQcdhohiPMLtcNVLqwft5KF0qKNOX21
VT/Gp+jIirWE8qIDOBcp+BFZrXBQRGFhg6v9Gp+czbvTnjTHv2u32i7+Gbgr1mrJH5vLE+5JL6UE
CGfIO+cYrhTm9q/xJsaUbxQqp/jsY60ssBSL62BykmVcTIKp3Je+Qy3FeTK0cMm01uNOwBCh9mHN
bWkEd+P1tS3ryB9RQnjcDR5R5MZAKWirvla6VTCHoUlLApOvshm1FWmLz40OikONgTnaALTscmV+
TUMv0LAyB65t9ZAdPAfPywM9Rqu42eVN/CNKsP1NO0hyF8EtGjBqs98PheU5QN2g5JC6TvUo7QGm
WVOUpcB2vjzhxpFi7EMA/6fAltjNje/+bJwRkKJ0FdaiTTogPjwzUWIQVBZdpUoqRPEEelHbshY4
nNoy8InjIW6cPOUu/+iTc5aFdtM4tduNr5ExWh04yNKDqp3Nzuk8ZAgPYbXXfR+qbJfNxmts870x
n3h29Kjb8p918FrlZzP4GEFgku6GeBOAY8x3M0RepaefOu2WVDdRv/P4yizTRad9ii4NVTEMBpW5
1Ba9aozMjDzEzsAT+FZzE6CLSdn46For7/vt7+tXYamtaHoE/ydOuOY1GUlKC4jrJsax3jpTtO0B
h+mqtvxCTq7ydlNirmFp2Sdmu89TScJKNrEDlND1L/nEV3853NmXCC9llmWp3g1wsc8Gc96NX/G9
uQETygPLj/bz7/r7cEJr5RqCY1Wq8FaavKnbJIdUx39Ax2+1mwgmFTeAM/PbUiNbacGQEpzZirO7
/FjOVjvd5Jkz2HK9LAjoQZ6GZxUsa9KeHqTQig27R9qNvGZ3PeiH3uqX+ncx+DaaW8ON+TRq36Ib
ygGbKqMf17d/0SbOvkcwvyiXBnFVYR9AJppaW7IxUH/I1yZ5aNN2XjtkwRZWJqFVW0JM68Sjne7J
gTWWf4NS3vfWneYd6LcdcA0Pk/UaLWaz93CbnJXXG7LZvpnfwQi2BWjGbn+TTefcvJGNat+vkasu
hrFTjAeuf6rolAqa6PEkjlPiT456i3IcuKzdFjlof5USdFWSoH2hhyE2+QBJ48ZBOIJutPiutuPN
Wri8aKNnKxK0jWkYWOlFYf/UlNZ7u8+PmlWFFtoOdmsdMKtLEhRJHaom1zmWRM/xTXPTnMcbcwtM
Jbww67rKfpr7r8r055wEZSopTcyoxKpyR9JdjxGr9VurV/YyQ5v1Yx/s0sLKD0li96VVoBGc7kG/
Xh78aMOyzcrHLG8xWsKQ+aQAEAkfY6bwbJQpQ5CfzsYINsXqQQZS53zHBivb/DZ2gC8hcD6W5263
5mEs+mr6H9nCs0/HhjCtwEb0pWN875tjeVdqdgH2PJc+Zff6pg42mtL+k1iqMFNWZKIQsSrVx1Rt
qxh+VBzvKv+e1Y/RR+KrWzVx0xbY4pMe/FS5ren5vru/vt2LYdVMtLBiI0/DUhumZ8u8kTD2DFwI
g2PqxyF35GhlncuyqIK2IEMjyGpfmmrdR76ib3Gy9aY5gNG/top94nz8y4L+CBGefc30MC6lxIKU
iSACjfDANyQrC1m+m/SPEOGxj5sso+NkfZGiw9vWx3Z9qw3bOjkMw4llz4a/ckWny/7lhs4ECpZ0
NEvw3DVYVeHmH+pBttU173MpqQIT/b/D0S4Ppx5NpeQ1JOiWUzwAug0bipb/bbxyv4WVMKJrKiqv
FGPFpwSVWHEeFTOt2p5FJy16rImjqu9ReIieryuB8AgLQlQiaBrw4jTIJQNlSP+7VJ7VYbAU6kb9
L9nvdhIIP3i/xqwk1nr/k0lVjLVBdnNqfLvcwMhLg7JTvejU9E+dfieppWOWJUY3GBt1BN+tTnor
KFnu6pnKUBqzkeV1cyOtDsh2rpzm4iYzwkxADwmiQOGZ8qRIjusK3xImmG8yhucsgZZ6eBGNtcdj
0ouZZv637Jmo6VNm/hcKRE3cxCbYhkiwrUhpVbK8vX6a0859EQEMBGjDMTYI6dlLEYOZBx3FjOKT
Wp2VwHBokuAJGm0eRpZEX/5BmClj0wxVRf5DuAem0bRSnUNYWQUvPT3UWrnBnICtFO+NHNng69Km
g/iyNBRpNDr1+eliEwMACm0dm5AmJfcei+0yPfBRta8LWTwi5EsB8zCwLFMwiWWXVxj6FsanpJbe
9YgNd4Qlwe11IUsqB2UAmR1TMDxTTDsEQVjosZrHJwJ2zCg5M53UcCPQSJU2K6KWNg39ugTVCkYB
MhZuWmWOXh5FZXxCCx8mwr5n364vZUnf5r9feBM7HXFM1BXxickOGdVtygPH4MMhJ5nb8WhzXdry
agwDOWZFw6qE0zEL3uppA1vVE2ol2YhgybTbdLVuLhj4z4uKh/d/coRblJLBl2JZi06cn+KssgIC
lp3qW+Gjr81LNrIBCEz+q0KN4vr6FhVjmkoBDJdOUV25vL0t50kOyG10SoGD7cBRXXwLkg8+rnkX
S1rO/sj5fLNnhqhspazWfRiiNLktw9tqLZG3eE6qqcuaRmHeP+uTs99vxD7zqjCKT4V8zuMSVDyH
wJSc65u1qHozIYJqt0EWh0qBqxqDYif+CEz+KMe0shpk82uykiL5HOUtWh82kyYoupekXQfuTti6
YZNKYADSKyv2bfktr7Y0U07DaNxy8kj5aPvdfVADeFcV+9x0x0BxQv89Ke+TZo/hRKZsV/yBYHQR
YbXVF/rD9W1Zes+RiFZ0A31eOjGEbQlT2aOVhr1PuW1K7wqVXL3+kDrMeZT2lfrsxytu8eJhzwQK
O2N0lRbSJoY1K5H4M3MnqmMrHVZGrS2e9kyKcDVYYLA+JJBSN79SP3WleEfMJx2uV96tKNbi7YB/
Z4InngKNKziQajCEmEYG89wy76cZ79qq/3n9jJa37I+E6Qtm9yPyerk2iio+dTnqEWUSOaqHjrxa
D93rghYNCgW6gSoIIxRx2nSQVEZYKXV8MqN3xOJ23B06JB6jldshglP+M5gzOdN3zBZEsrDzdQnP
TMIPfdvZaXvsw6PRFdu8bN2B2x7/ESho1E3toT+aXX5mkX9f59UuHdDrmlUrG7yoLbPvES5BWQBX
WVNscO+wINp1OnsEP5NVFM3Wr8O1iGPxOClwoegRZhjZKTwXcVt6VGozXDmTW3lxKFGn7/KVCyBE
hP9tMeDhuoa4muJtutziVM3NbuzH+KSz7hVzeO7VsNpk0YlmTlPQTcTCNUifWET4FIlhp8zED0GT
knCzxxigVNpCpG+odift2uTgFa8SRn7rxZFmmQOSIdsAn2VjU/b295oLN2wacGVQFOaF5WadOSQS
TyFbupPGdm9mtdtzcKiRZiVRtXRH/kj6EgBRTaqkkuD05LE4oIF+Y5T3nanfIXL5h+d9LklwX4wh
qhmlkGTy+qiawy1Q6WcpaWwSxv2KI7ukk3NZgk6acZyEgcTjUzhiwo/0Xhp3ffr9H85IxUQNnYHf
VBVZbVF1CrIkwS2ru62mBUe/OscZABxjtWKRxQ6C/zRxJkkwyXopST4BwO/UD4athaj2g57F9Byp
TBy5oh9+N5x5X27NJLkbIsVOWHrPeHYXRKMrj2RXfa8a/hxH7cb35cGS2Tbu3oJu3A2kMi2u9ftA
qkdLNhSEgGTNrVu+SOizANiYgAhdF8xjl/o8aUJ8ftqNzxEYGJtwWw4/ZSOwDd2upPjY6NqNnhjH
wK8tIqsr9nlRxZmqy2xyyDBr+tJ2NFmTd8C/4DIlXryVI4Pu2yxRX9RRLm5KKc9Xnp1F5WOAnCIq
JLppTv9/9hygz7CPFF2D8vGqcjTS0E2dJjWMYqHsruugmF/6TzUwdwIYMIqojQmK3tJBVSMJsjLv
rpXy7ciMzM54/sgoOxBjQIKpdKmHwXxJdXdd9pKjYMxEC1pZB3WfD4Ucn7hsZjbTW4ZKipJvr0tZ
3MwJb4YitSIDeXa5mcoYRPD1dBh+tGvgJjf1mYDm6bqQJQ1BxkDFjz6xdwgaOnoE/kjmwb1N6z3m
wu+DuNzFTQNCVXmtDrW0bSaaNQxdJhSVDsH7yWK1KlgqIZBX4kfWG7aSVWuQm6VNm8sQNFCppZQG
3bQev7LD/lyPqbPqky5u2uRaGUwjgB4LQowiURKdm7BKdb/h/nueS3YQNpsoWns5FrdsJkk4nsHE
UeieAUnqbyNNLdL+vn7+i/s1EyAoWV5oXhz42K+QbJGOs2LAYVddmLX9EvyJJmCRxxhWUUtnlSNJ
VJ4HzDcl6eYfFoMqNto7wIUDpOLljdG7rK5JjsWY5X2WcKscnsfo5bqMxROZyRD8E8834oEHUOJU
em6r0IYx+JcriW4uYPcpGoA+cZgzI9pWQHMaScxPRZy5ZVVva/W+iGvXp2tRgojzmWwoYh0VaEAT
xQbg+C43DH17fpGaDUxMFXaWEsChA/S0c2S9NWWrUfz42PoepnXzEk16Xv2qDt654VF51Ns4dDIi
JS7TAVMwJPr7+j4vKObFpwmKyaS+j4YKUT4GFthdf6g5tTpjJYRd3gAdk4OmrB+B/bvcAMlvk6Zv
pOhEZN/xM20X+c+dBNCqb2XeSwkur/4gMYz39gFOpcgvHKOOWIEyrpz50mrBDD61ECgy6KgEDzFk
cktYhiwDK6VNLbkm8KFq9vz3WzoXIryYQ+obWtRCyIDUVqgOLvqurJqRlZd5UhohY6KhegGUh07w
LGvCyfGgDw1GE5j5CH25KbrXwHgOVVbR33p9QUuSMDUWhRINfA0YiHt5el6iVyWVIAnf4RZS4ARN
vpHZUQch1XVJ0zeLa8JwWsRDqoF5Q6JlQTOjWks14mlkxENHqbUD+PYx01Cq3pAMy+w2zH33usgl
lZiLFAwNBnsntS4jGzFkmDTtDQ9cixw/kp3rYhb3EMVNRZYnnKroRsWl7KejPOC0OqWz2jZodgWY
OppbXefa38cmCOtQbkGZQkFSYvqWmWXzhs4o/Aj2WRue6x3Xn9ZqWgvGWScyHFCQa2iI0wQBctry
Rq99fuIBBVMlgOx2b5Zr8fHCyVxIERSc8LwgMtpO4TNt+mZCqjd23a+R5SxKwamoaDxFI6ZYLNCL
spDlMeInT0ZacXwoyrNRFyue7PQiCnqN8X5/hAhLUXiAoYV+grcmY507dvEj6UrdCaIa8wK0jLu1
1BggYolWIsjlxSHXjZmaqOeLpLboWG7G1kSWnch96JACRD111zms+fsACOv7I0ewEFwy/ZC22EQM
F9yZ6UsAMk8z623Wrhi9BQMBQQayJRTQF4UKtxUdPtoYliU/UVXeeRhE4ijajcKVXSvJsjXEwf76
tV3cQEA8NTL11iNbcnmVVLMpA1am/FQnygaBsSM1vyvOVtRjKb+nA7wOe03JxE4geFQ8D0YF/Kj8
1PU+jDh6NWvOXRaTcyBjcGjj3XTGjy5ir37t2fV4CGi7iSMgi55M2ZWq/NlI11a+YLAuPklYuW4G
uof8CT/1pdsiJIrT3fSOtU24AptbPNI/a9enYtHMWskZBhoNbcVPrffce9pOrjqkuzIb/PpJs0Yk
v5Qq0IkOwKmCUB2hhWC6AqWqsbU5P2WDVL80CY/2RSejRVTWFFtKkvTeyI3mIVX91h2jOHIMGbN7
Oy26L9rUfP0H7aLAFmmqqaFeJFwbmsg8i0Zol6IrTxIp8AAx4qTxGoBebFibHFAEgwzcF/g3vAnC
YRqjAlAFCPRP3sjBkNzbDQwP5sZZWn5fKt6GRNXW05ptq6m2R7Za/DtBETh+jPl9H6wo+9KVmn2L
2Kmjjm3MewWKFVWI6gBLCPoMINwVl3NJq+ZSBE9PRwU6G1KcM4m/SRiFq1mttlX1t7Wq+RLWYr61
n6wRM/XN+iRAbr5AIdNqAM4qt7/yyh4US+XW8Mhyq/Gc396KWV+6m/PFCYkRTa0SMCnDXJAcQ1VR
BUiiyi6SZxQ4VxyyxfsCuMMECoDZxazWy9tZR9T0JYLTaot7VjmomcIgjfpBjvZK5QTSo8TcWLaj
9vH61VjKOyFg+CNY8KJztcN7GnbY197bSO2ha9wR1AX9htafBUGCNF9b8BU3bVE5Z1KFnc2bkvuB
0cA8RNSS2spCx+x6PLQoRUdaF5k6GczQwqb6VTJU7Qid4WPm+JVhmd2ztAanW7wBKHQD40QQdorN
6W1VSiWNcecb+T1Qyy1IYRCPjLlk9XxtGpfYfPtpYADaBG8QEFUyqnqXagLm1QQj/9LkZGiNWyvy
HiiZnT9uavpokr3Xta5fuHrxHtX/cGCUwL3RFJD6AIVxKTiE/+6zsEpOXn7T+Si9dYbF14QsbeUk
gQE0MAFKBCF6KSe0YmZyKhn9aDryVOXtpk+Up3wa2BSuuaRfxMFQA70FrriJrgjkApdrSuMooDTy
UcjLbyUib7qqscz47Kvath6alQ38YksgDOvCCwO4J/JswhtkSHUMHHHXHT2FtR8FKcFHF4AgosqD
EFhXo8vWTMr0oF84w5NEAwvDmAUky8VcaOiXaZcZkDhQs8CLlKFJJwq7al9Lxgsd+g8MRTEPIynb
m6b1QDOrsm/XjcvSBsOYAdc73Q8E0Zcb3KXV0NRS0B8T8CQa8nuaopHRLLZmfiSo7F8XtrDBGpBO
OmJnA2+8KWxw2epx7scMHYL9jdpGbqzpZyBgdmFKVyptX5953MOpSw64NESZXxJzPPWDGCPq+mP9
qoHjUMIwpvDZf47P2l10Ix1KzLiqfgwPf70+CEWKFkkVpIS/vOfS2CclRtkcBwD8hi6zTSN2FSm2
kmANkrKwlfD6NQ143em2i4HtMFZGkyX1cOxj0CiC8aMOrFw+p/HL9SVNRyJoqI6BlCo1MT9jwvld
6gdLMioPUTMcleibX7xGa2CLr48bDgpAReQ4kEQlX8yliVpaosbGcMzKcMO9wNLS0DZ7emvw1AlS
2aXjN8kkbkeN7fWlfXl6BMmC6gdBprOBQrJ3rzyGJ/Xj+q9f2jkTf+DNIl2EDIGwc0rUqY0MZfAq
T7bMsBidTtLWvJIFPUDfPrKJyJwiwSH6zXUvh2VcA+kgmRyJqPwtGMptEWShVSIPdn1FX0J3RjA/
E0k2qB34r0RWAkUZ07Go/OGInl/isIJqTqhL4aYJ6vZFUpvoiP/0TgpGUdrXJS8c1ZRhR5QCLB6o
qISgMBjBhzAken/MeWsFYHqBqhd0JXJfFMJQkiKAmIIfdDKVM/eVoO9b5hh+cyQx6AQL3YYQRVnx
VxeFmMBZTx0FODlhJemY6VWvhgOmOmSOjDDH7Oy8zlf2a8GqI8GGCp72iWgQs1KZ4msl6JWHI6c/
mbTRUWHj/KCZGMjYrkFSJj0WLARu7RSyaYwCkjKteLZtQY73tI7C8agq0iYY9G/tCMC9+jsiiq0o
tlw+N+Ya9nhJ61UdkFaUKYGvEYeZlKjPj6Vi9segOujeuTQeWg9plnjlCi+JgSkHbxcqbromXmET
ACbcJIbDAtpGpgkQ6kN+0+Ts2PHUva7iC+ZiqlASQzcMJJZFYueMaGUZl+N4pBpP9yiw149ZEbG/
f6EoAzx3glCALuqTrGx2WFXPaRZp+nAMg0pzcmqS+xJsArdtjGckk2vl/fqqlhQRRHYm/kGtAcWG
S+Xwo75Uk0AbjyhgOL10G+XtR4s2NxZvmrBYeauW3hKk5KfkHgEaUSXTec5XFzUmi7WAHLsY9MKl
G8joDI4BxlJfaLXlwW6IbNS5Vi7bgpZAKtqENBBfwT4JUusmqqQkglSlSdwKsyAlTK4rfqnF3+8l
kxEnoWwkw8OgwkUbRoZ0GG0IHhQ5t7wh0t6zjAWbnAbGVuIav8WQn2LlkVyw+VNBBQBo0EYjyS28
/wPVwyplyngM+3ujQi8xP8YyJhx6OgLQwErS3XWFWdrMuTxBYXJE85qequNRDzF0b/Tcers6MHlB
KS/WpFyqyTBwo/QyKGWr7xm/72qMaFG2lJ/zmq9s34K5B55iqhQB482QZLsUleo6S7MhGY5AZG2l
CvjkpHXLzluZ9b6wawjGYAsnAN0EhL4UU/dFnQ5aPhyHXo6s0EMrNXGjpj3W+VqVdEmUIWsEmUPY
KiCMLkWhd7QM0yQdjk1ux3X8LGkJmFQrxTF0fyVcWNq8uSjhYmVsUOBBQRTXH+RYtvCueOOKQVzQ
BSD/UNBDc/AEdRRkoN2RkDrqhyNtwCKi3Wo/mxbICmbla5nHBQMPy47SAwwFWuo0QesSrCDQY5he
DzyFErCqyvjr+t1Zsn+IO5BDRQjyiaS8PBupDhS512Qsxs/vs/DO83dG/ZSTfdlhuF4B3l0MzCVP
16UunRLaq2D7oHewuYKfC50ckyRQ8KToEqaKhONOVePQ8v3m/h8EYaoIcG0G6O/EuxSpEUZ+MKwO
6uB7BQw8t3Uzcq9LWd5EHSKmqBhyhCtrUDAMUgnnlGeRM0i/Y+97twlvMQl730o3wxreZsHAongD
5xaaMb3KgrjaR2qPSXw8Aivh+ASw18QCF9c2Ug7lMBwCVVpZ4MIFhkCEDAZB9xYQRZdK4pFsDHiV
j0et1wHrzbLnMAD0wgNaY5OPys+V7VTx6wT30ARWDlRNmOSH0xPEmYofsKavxmNRaN1BZV2MFmZG
bBZ33Q6+I5hQtaiwwjIwjnHYqzsVFM63lIFi1woHsz5icPoaffrCVUQRH04QANQaEo/CVVTkURqU
uh6PaRMQeKhmZLdFXlrXl75wMSAFGjSNckIJWng6kYhOfb9oxmN3IPfDh7fy65fOES4cZinoANyD
DujyHGti+BrJuvEoR+aJs3gP5g+CRpE63qt9tnLJF8wk+q/heIDCFlGgWPybSF1DygbsGEg0PAxk
b4eHJMULUI1OM/64vnFfU6iMzKWJdbCubBQtSVuo6IG9Fi99iBGQBqZgG42d7ZU1aQsBDKTBrVDx
quEJEB5Pry+guhU2smT1MVfIDi2Iu8KjT0Pzk/Nb3XtGW9RZrRw2OkV+LIirdNGpSDa16duJ/pCQ
gOxCdY1qYPF8qcoAxsRzAaN3eb7BSEe05EJ9VPVBU85Rh6EY402UrC1/Wt7lBQUfETo28CwRwGhF
xjDfKFUgaGGAaPesmY8MRf+Cn7PyN0KQlyjUbMO89UDfgdni14/5675DMOp9GtYHSgEiKLCfjE3M
9AKnXP3AXD7Lh1drtDbVf5XvgW4F1RrydEkgqn46HkdZQZJ8urCz8GAgtOdxUcK3JOkNTCMquA1O
MD81YEMuun2Uy53D9WElPvhqByb6gAmCMr3/KGtfiu3MsUtZDQtI+TdJ3dbm4xiuWNmvj8iEb4GJ
JQxx6pfey7LhaFALICJL3WHAwPhOtTTzBeNagd/MNt5fA4UxlHeq1aI7EoktjOi9XFLDeCXpGswB
4YqyyzSUjhG4BO8g1l5JynzFA3yKMsFcjy5FJDsFB60eRq3HCzIe859pkW4TqXEarTqVdW/VReB0
bbyp/BQdWsGxr266urhPxhNiaDtrwJYxNBgYyOWVE11SJCisgfsCFB/+XC4/RgJJDsCyd5STNzSt
WMOmQVFVAUvEqbaj7K/dYES0uKKAsU+4GTEFO/qFQSNKxqOX3XTSb3Q4NmuoxK8P4qUIYUGo35Re
rMnY5A7pmx/q34dB6CZCWw9qmGgVxFDpyw2rE0rTYgqRAWHfgAAeVy9oXiQW/m3nEpQFpVIYTaQp
0WOvCHIa9HTHfkiOAeDRGP0EoMo+L2/6rU/vrxuvrw/ipaTJ7ZnZktFgsKUFJCkgFY/kZvN/SLuy
3rhxZvuLBGilxFdJvXuTHcdOXgQncaidWqnl198jD76ZblpoIbmDYIDBIF0qslgs1nIOpWBccYzT
yCI/pCsGt3S+z/WS7gIz7WJtFJCWKMd3vfWY4VnjplR215Va8lToUMO484xQihripVL1aOVW68xm
UCR+mJV+ifrhAJrA62I+V9LnbcIsD9Ilc4XGlDziUFo1QhckFRS4DIA/IVHuJtFYuENU+X30q6D1
kzaU933KdgagZmK6cvXIMGTIr11+gWTwOLtFiHAGV0GbbJWouZm9JmX0CCw0PF4ytf2axeU2Dn09
26StN6hrPauLa21oIKEy0bulyQ/PsGvMXrRYA7W8c9CswK0bpf3TkfxZSxOdonOCFnfs7MfOjNRS
RFa2AokO0r8V0yOGplaT5kueA/uIdgjYC6o40jno1aJtcU8gSvHFvn6+biifQyB8/9mPS2afm3rD
Jgc/3irHlD+W0e1EMPC5uS5l8Sijpw2ZNcRAyANcrpLOUP4s4xCxbb0PuWcpJxR6k9rr+u11QUvX
Bp6t2PN54Bc9vZeC1NEOtbaEINRybpVous/C9B3gAF8NfR+C90fHo961+UracMnQkN3AsYYHmWtE
l1ITJRMpQGFBwZI2XlLfKvp9gQb7v1DtTIi0hpaaoBEHEMenQdCvJes2fBBbYBt4paN7Tqpvatve
5jxdcVhLfhHPt7kSiqZVaHepWww0roj3Ffx9/YXYD6TqXMO8x8omCd4L9ct1JZdWEnNfqKmgnIcy
tuQ0dODuw1ghjbbDa6OwkzI0N7mSHK6LWbL6czGSUgWN2qqKSvUUFxtLeHlySgqksb9el7JkjGg6
+BjDwF0p+2BGUwMV7Brsg/tMu9MroBxvxSZU/GLH1rBzFxdufqWiGorGebklZqxMUvU6ri9LR8o4
YhsteaG4Xq5rtLhulCDC/0AykltTaFdUDWYr1JMT70eMeQnj3kaBTaQrydYlbYB3AxQfZIko5iwv
ja4ODZbUjUAwAycBHmxXw4Jpa4iFS9qcS5GMrS6MvOqiHrWMoGveNftVGXf6Hw/+4IJAZI13PRKg
gO6Wji0AaDORcVU9AVd9BFIWuCm7XdytLNiSg4WBoSKDoT8UPucFPbuGFOx+OY6GitHTuwI6mB2Y
opgHKvbNejly/mTpOQvIHvQnzewYqMtIoWYxAM3MGhRxmiaEzO2QJm5S1MPTdVv7DNKBUoyOgSlc
G7AEMDpc6oRvV+tkDMWpyk+V/doX25CfivLG0b8p2te68kPwOrybDz0YBotTDKyQbLxxnmLlGO05
JptSN/TMH0bnN9n2+qctJDAvP01abnVsGvRP4NP4mzhk/uO0G7ffgFb3bUXOfHF8Xun/lmC24LNt
TVIKkmmwNp5aQB1Mtz1LXIP7Nt0UxiECf/m3Pg1MYx89r/oTmRhgDt8uVl+6SVNsvdELiK75IVYP
RrizwLTGXF07Ws0+T15MtG69KhH4pMJtmHvxF648lFtg3dRK5oKimyDJym7S/WRudPre6rua3NTT
LcNf5oCjjZ6Tx5K5RVvtG+VYOJj+ntywWHFYHwmHayso2apj96I2wBV5ajA4Hx/r5NlBq4jeP7ca
cVMUWGzbTZBv6qLt1HvR+M5vm5xvmfIYJ7sULegJPzjDq1VGB/NksVeteigK3zJBPFeaGKnzsyn1
rM4tnOdE+d304AgFLMUaIPtH4fGaGvNVc2YIJBpsWg2sP5nFA2qCQ+lPBnEJ28/oNZMrPP4c/czd
+mADGhr+Esw86b3FPQBcutUpA+ZatI/tOxClspfR8QU9tCLy0+QrB0YwObX3cTAc2FHfmCjA026D
RXOxLfVRy5/AM/KgDJ4+3puBQ4M8eU6Vu0HdgQr1afhaaW6c3os7krpcdwfMDeo3anhPcx9wOTRa
CYIW8pYwS3RKGTNO1TyufbkQ5egozYCUwwmQW8yPxrzZkLqaDnnFmecMhX5KeAauAIPcZ2MOMNqm
AwDcMK5Nqn/gxlzuCIixLIylohg4z4dI50PLRNWJPu5PE8wFTZyeZokvAmluZFa9qW5Pzntlm25N
EpdX2iajZGOoBzp+Ty3qom9pMwAnGDmW1lUycGz06QYgZfs52ZtFwIRX3apTvHbXkXrvzAl9DNo6
+altyF4lK+Hrqi7Souod16uSRv38CBgjz3619gqOBb8H9zV44piDJt7NMOxp58c5sLoiZItRkeSH
VLtP7g3bNZV9vInFjqdeqPuC/+Lb6IgEo20EvHNxXbjWH0dwWH50syHYQY0Fl9GlHUQlF71B8v70
3Tw8GA9/7Hcvf11akNiI8KjM8OthO2Ev6m2u71oHje/cm4sYinZHxbRpx/xbZ9w0JcOjKVrL3crA
2vDA80egSQrjiTA1+f5zkhqEfV3So5FkRGeu8gBAMZf30QNPrWMRT26p1+h+hhvjKBiMuq9WXhhm
OzANPnbO9BSJ8Sfyd7dR7RRuJppbUYV7FGseQ5ZjU71YM3yG4UdlSwdtX0z9pjW2hnOyu8e+QD+1
DcZjZeX8fg65oBO6v0yKugpacaQLrVQNkWdO0Z/qJEdPZeLzXKDYsQlR87i+hzKF2D/LdyZKspCy
1syqZnWP2IE81mAMIwNaVTgJACvybFigBy0UNI7boBEZb0WfvYoUXJCPbfSeNa0LuJq9cFS3M976
+mjkpqdbw07P9ytf+TmWwoLMjQUIclAPtaQgJ2TC4U009SeWxfZ2VMS2KLTGzxkhfqG0yQ1Xwjs0
ncPnp+amU6zKb02R+EozUrfKCs2bGsXEweu6bYU+kq0JHIubiBVArxiKYhMDtRheMkeeZSJ4MrZk
2+hm+3hdDRkE/Z/FRiyNdny4Z4BOXB5HTE4A0oM2/YkDNdLWgRrZAWhU4dbBnMSusQ6OsxvGN1Px
aHRb0WTrgBpd67eONh5KRDJ9+qaje/P6V81CJReNphrU7lAEwVCiLVkARuy0eWn7U++EjwXdtTzQ
mLntmnyPTtdKnKKpXYkMF7YTIjFIOlckEbJKD8uhwsAyTVWITGtvSo7An/wbpUAiSgna2PC2mEPG
s0igbO1eabOhPxUIAKJo1+p3tp55jdhlKDV3R75GdTav0qdVPBMoWShmLAuLcwjsh40RuzNQsrUb
rY1YO7ELd7uOjk0AuOMgoCon93bXVBnACYTF0+x9wpM9Yqxb646pd83P+qvIwi3TVpzE7Mc/6/af
ROkFGGZOmE8MEuNk33j8J/rXD138N0IQsqCpFkVXjIJd7ljHzNQhINk6OWXo5uN3GirbOH80InHo
8u9irRCwaPVn4iQDKcx8KnkEnbIDuJGI59w3B/CnFcdmZQBgwZcD2/I/vSTDGHVzrFLwyZxE8qzz
HNHoL1u5AcrXyplaeG3BLs4ESa+trslIbjvwkcZrvuvew2+5Z/w2MSDqNivFjWUTPBMl3U+ZPrUY
Qoeo5KF+MFRX2XTb3CdbQL4Xq5Siawso+acJedfSHiBs9PJH4AD094ChuO4CF7Lwl2snRTKJgdqC
Xc9rdx89CLAL/RAvnR8d1W13QB9b97Iibz4xn07U2QJKF0EKyuqGI5Y4tVsMG1TP+c7YqTdg8DuA
LjBcw4r4nCe60E6u2xXVQLlpjz1qDHvR3TUDbHGtSWDpbjs3P7l5IRZdS2MV57fL3Cr28j3Y1YvJ
n046WDSOeHlHJ2XnbFXXt8Um+r5yyhZVhM2hloPub0wRX3oPZYiLQgFR9QkTCCCdhacfNFBUr9wq
y3ZyJkayRZrkeawoOMzsNBk+f2+5PyDTILai39KIeSACcpJoA4AsbyUEWlNQslBb0bUkma9MM904
yS6yds40rh2DxaOGjDKqYUCqwhT15SqWeceSVuh4LhQHEyzNYKzPXOIl93Xrks7lh2yjClcJzHol
4F32KPP8mTpPgQPR5FJyC3iWFAAkMFFkQ4Q+7btXaoHfrDg5aQ/YWEwxld8Auub1ZriyqR+t5vJh
nBFwMCI5T5TIb9RsapuyDS1cb1UUmNmuIS92Brav4mZS7y0DqLXsR226ZgI4Lf1Wi2PfZKeu2fX1
l3H+OPpNpVtm7v8cZdae+23QzIhWw7klVPISYcwFMGYzDJvEj2X/W5m+j/3XFU+0ZFf/yfjUG5bo
cdSi72Y4JTcW2QOcb5udojviDnvgVQXkye0Pxu66zEWRc7A5MxcjPSrdiKpS2KzUoNY4vDX63cB3
ph1cF7EUsczsZv8TMX/CWfhnG0KvOkx0ncJn05v2rUvvhmO0FootxRDnUiSjtYBKhcdHOsDlPdk0
dUmi7CawgppkV6uHpt2voonJhHjzCwLHA+2gsHVkVOSxCb3s8wKwFMMJaBsbvmcblBfsu+rWOlKv
3ovjcLQf4h/TluzY/RpR8ZJ3OJcteQc7LxxrmorhRHYC1RNM+x3J8/V9+zy5P+uHqv/cQQSuCbmO
liMBpJkNZNQ+2qz3ziHegYF5Z3vlznxUtvnWWSkJzMYmH/5zgVIcmKupObQlBPbgo1+DTlpcsTNt
JEtvjLy3kzbHiuU9ZuSre234ESniDju4cqY+uo+u6SFZ/FCHYzgI6KE8bavH8kuzYW8AaToI1zlM
+/hY+emRHKrDsMv2+mtyZ38L78ZT87ASGi6ebbTVAJcF+KiY0Ls8eHoSmq2eQmML8OB3mWK5Wlms
XVPznnzS1QBJB0gL0P0kl68d9COWxrxndBs/t0/m0dkAsXof39R3zaET2xWbnC/1a+Kkq9dISArO
tHI4Nb+bPX1qcfKMbbzRTuW+f+hfo7vs7Qn535ULf9F2zpSUnH9aTFlM6GyYwPvvN2iX9PLqS7pG
Xr0i5uNVceYpc3UoOk4gRjh7pX4S0/1k3mE66foaLqWZ0Jbx75Z93P9nYoAUj7Eem0NMtc9z39mV
B1K5buGDrsPXjs0TuBOBwPhgbSrPCMRROzr/v/WUY5uRcWCzdRXWk7yqwy6KQJxdD8DBXQknFk/A
BwYsRmDQcDIv+JmmmBBVKW/a4VRNOzSRoo49qpvrq7nos85ESFEoyK/VJkSC/zSAtjdq7jQs5XUJ
C41R8MNnIiSb53EpktGBFnnQV27xzQIbaXFbiEd0zb0TFcOiaJRfESrzjP1zuZ0JlUye2IxoWQu9
kD1nrvFjuhnfnF29B4ze1r5VfyLgJT+T/dH4hueEUrprGA8rWqPL/HLvzLYbUtrU+IDxvnHJsfHI
L7N0mx7JHBeT9G/dGsL5dWtBRuxS4tjUQo1LrDNg8B1lF8ebpl254ZbdF0xRs20cMiptZc4UYtYW
3JeDQQ7yNWdP1QPAit3VGv5iEI9T/K8kaf/UELyhYYMjln7tj4DT3eqHch+C3xBAJ3/llBF82ZiJ
nVGQpYsmbKZIJV0Hh6L794ZwJ+4ar/3d9EKZS27sY/+LdF74k/t46RZsxZ0tvgOBu/OvdOmQszAq
TMWGpSa5BxYY/psi5Xdg76nuIsvoPFW/mmK1mLP4UDmXKp37uC71SqDlB33qqGxSdqMavgGuu/vB
UD0nq11nDAp6YNlLRH7QKMIc8jbsD3H7M2XFCyuek0HctaOxH9dmhxYj4bP1kGysAnoXN8t5N+oX
U1cAtLSZbFf/WcQBy7z0716q50shmRqPAeo9aQKmFm6MytdwK1feAWV4XJeo9LjF/qbM/fgLPfyN
Y/xPUzmXooVmMk0hNE2qQ/ZQjwwTdC+k3jLxpdZ+Vdl3oSHkcoJ2tddgOTY+Ey35ik6hmI9KsP1q
EN6SoPEAB++Vm94H46I/HGtXX/Eci/fMmUAp4G+ppQKFRh1OzOGaXykDhhFDxVhJ3SxGIGdSpAg8
1rVsBEQF1Er2te5qeFvQ9GiuvnSXcm5nJiMXCq2RpynrZldb+eKgi2+5et9pppuErlGSuSzPlXtj
FCu32mz6n6LHM/UkR4WYx1THDOoBeCn16F0IxtcR1IYv1w1z6SLBKDb4VVBUIRgsubxI8rCOkqyd
hhMfY48MO1EialyDlVkUgnEVzOwBIguSLoUMisaLpDHwctePtNS8qg10a204Zk2I5OUiDngWK9Tx
xDW+sg5s9uTQFo/XV2vJssEf+q8ikr9KSlOwRocMJ3wKkx8KmOKuC1hyiOcCpO3o6x5zEhoEoL/K
Gb0O5D3lhlQHDIoMHMNqKxfSoj7IXWGuEUVwzCpebkxSNlqncYgrD4q3BgixuCFnPy5tyBBZSco7
/Hi6R0nwVVlrI1j7fWkz5mzkMFT4ff02d4PhfgC/kVsFyZsWsC+t9xv/sb2+O4uudJ5P+t96ydvj
OE7f2hpekPEzcIXQmBceW7vyutzynQaIU8078NKK8amsarQIqoBnrTt3ZN9WvmNeOsk5YAxl/gok
+ShGvC/3rQ6Z2Sa2iQOVxbntCcso3xwnjo6JPmZsY2YWGd24V9FUpmVq/hRGpQnQikTThkNa23Qv
MJ6c+YpZqSlw3XLnaFnFcNNatGNoEyvX+viXvnceJcXSwdd8moFyEidT2n426wbTwUWXKz95VWU7
ndHRK0IrOtmTsTYMsih09jagpcKQk1zwHPRBjQEZjxeVeNb7N9ocqtLEu+dXaT5d348FS5zHx/EE
Aewa2i7m/3/2dhMgd8n6DJLSwTB9s4rIPtFr7uFhQFesfkEpYIEBdh2IuXj7yjvPjFLpTBVdtSCP
UasU85zTDVi9QuV2JPmX62otXEFodkUzCVIl8xiDZO0jrc2wMUM03gv1BZlXtFrRu3kkz+B3ajL5
wM9Yyb8u3OkYsQKX4Aw2YVAZWVugUoSpdk3FJANl23xKqe+AHe/QTXTfgCBld13BRXHzQiKhjLFZ
+W0fFU7B+wLdwxSYmwaKJEpr7lLVeWd2vXY9LWwc5pLmWRYDk+ufYFtjJwcpW59pJ5OHQB+uvWiY
vBQD7MScvtTtWslpae80gPKhYQS9phjPvzTJqoxs0qKhHQBK0zYe921TUz9OlI3D7GNjF68V0d7/
fDVnXBesJPrKgTB6KVLYTFXD3FFP6W8jN37nbQW+ip+abv3+CznYMjSdaBiBl3O9bVzboMTttFMO
foN0fMN8equ5TVOtXI4LpxquAy9fIAtrczfkpT6aXllF2grtxHj0atNy20+WD/zUFSNcKsBjehjj
tYBqMPAqlbaKN2lD0JCknXSlnALLyls/xytsqw3asHGosDfj0DbvDk0U4OwKdhCWM/jX13TBOmeO
4RkBCwRVnzAVOj0dWIxa4clBe2qbim3mlFuHsduW6ptoDZZq6cV/IU7yLJoZcRP8F9rJTlSvRFGy
tCvfHH7AhdIs3RFcQMRk3lCQbQQm0z8PsiAdRAFocURvoyk9iIZRC6sCgK4nrnHXDnHlTeGupw7a
pW/Lcpep5q9MKVeGYBcOJO5rQNzMczdg9JGEOqbRNFh9WG0RfQElb/FSCOOgqF+4lW0NUq50nS5t
qIW+RuBWQKAln39HK6KQCjTstugVLhI0l4flTVyl27xhYGS1wpUE/pJ6CFwx5TuzFKkyDK6eTrrK
Sa6fWORNKiqhaAdk1a1ggJ6ubxI0sPy5wWLOFqcfYzkoP0oW1I5jRzhqzic+de6MnExvrCze5+jK
zvV4xRMs3BOYyPlXmJzsJlM/OJXd6KdOYPZHaBUGmvCozeM4emjFHxIyOsDxQVGZom8R+J9wP5Kl
GFkVg16lN4PoSyy+EywdM37lrdgk5fb6Ikrh/ywJM9kzWiyqIYiSpLhFN9loOkNCAhZO9QHdYWhL
zsBBe12KZIofUpDbw7WNmjSemPqlH61rR6s7oKYGrOh0ACRYgdBqD8UDgO3gEWXF7PW6QGm7PgRi
7WaUMfADf+pityYzJWmS20GJuRdfAfGUZ1fWCcOKGCYY1+ZgF6WhRIF0IlCL9I/5/7Pgr037hvMG
0sbWinIPD0QQjgxWNnTeoE/ODwCeRWvU29Jp+0dDUGIjQsKMuGNJ1t91sTGak2YESnVrYJZ6wjRI
cUgK546H6Lpg9YqhSFfhP/LQfYrZdJw3EHFfbmGVo60+bywjCAEwQfhbHg3eNKy9RhdX8kzKrPXZ
ShZGO1UVp0aAPg5DoA8HnrnnyNGuYbauqSMtX6IOqZVg5jjQzAkdaBp/Iz3ejnZYrU5ULBm/jWOM
5wdiFWR+L3WqjD7iXcLMoGiHnTkFyhg/VEygvzQDtvUdNTD5wd0KjAy1I06jdW/0vsK8KNpPOdCh
qspYcZyzbmdPx3+2EnDlAPRAbwiAQi8/qNDzWg3L0Agmiss9/D1muhffAWtgCoOyycEo0LP9n59H
3ES4jvD2Q/uytK9DxfWU5KUVZMBNsEFhJtKnfHyPkOu+LmhhXzHzOePVUiAj4elyqVtTjLbaAik9
GJU7B+1GwAwjK9f4go1eiJg/4cxGk2kskclqSRBNU7xzCnJI1VRgWC6zXHibNYDtBQ8NngcH2D4g
tscYvLR0TPRRojuhGeg8Zic6lrlrFCHf/Pm6feCQzqXxGar8UilnBKNMK1IrYG3iMiS1RB0Dc3It
7lo4C6CIBrDFnECDu5TENCSd4lEUVhCZm8TG1A5a/SYQOnTmswpC0us6Ldg5hM20Mpgb1zHYf6kT
0Jc6IErWVoAwaMdZ6/XCb+sfxfjcZNFWBalD+vUvJGKmFpUlgFmhaHYpEZzDTJgcEkemPxtRlB67
3Hhu6tZGVyG4S+0sjg5iVBR/AjKgf134rI50rMFjjvjLwD1LTFWyy2JMWRgn3AqIubXCN8NXPLXb
990xWWvCXzoBmDZAMgdbCbJhSc3K0YxQVVqcZsVwc/370EVuFjZeSoPrKi2aC2rhGDBA+gEAYZfr
SWg/4G0cWgE68jet+t4ab3b92ALVoF9L8i+Jgs9A+s4wbKBdS46DNkBkgYsiAYr7txNzB4/QlQ2S
n3mz451pA/+VIe1Q69hJpqUFCRwxbpO+emYEM6b1Oy9yAChHoLYddg0LH5J4zeUv7RhS78idzLkA
4EFeLmRXDD3jdCJBTgCOPxm2r/ehZ7X03tHi39c3TU6Rfqh5Lkwyj5bF9VQkIwmIHvJ4hxScqm5A
/Vne2EKjP7WpJ8Aai8kDTcVRoJv+Vmm69PsoFGcbaQ6i+RA2zrwm1enL9W9bXAfTAgAcxb8RXl+u
QxL1GgL5jARhxX+O7XedYbKU5d/zcJUlcv4p+TgiuAbVM3IUAE+VbDcJq+qfawLURC5g1xTNDwt7
37aKN2luVFRux5v3dsi3uvZ2XculKwMEekiNIB0JjCtJSzMuRgI0EBJg6HGX9StXxdIanv+6FMxb
oaVoJMOvY1gZA/cpGKx32fN1DeaTIC8eHsqqhpMI2EEiJV5aZ2pGB6iLgcPvGCb/Bv3o2Cvv46VV
AjCdjZ+fveWn5l0ra7NC5XYQ5icOXcAUfF2JpYUCzAZQa2YIPFyql8YWjwOztaqygzqaQTBGtgca
+yoywdJS4aZxYM/gjkZW+FLKSEKeNuNAgprsIkwEPK3zfc7eQd6NcxGSKY9akTuDgAhVYTvbQfma
xpvQwbBzstEr5tWDeojr3gP43EpOYWkJAbyJpxwob3CIpHihz8KpBTIPCXi4qRMK9nLbBY2k3okV
37x0eZ4Jkt/3NBNKKjodPgvDcoXAsPGNojmuodSumoP6wFgpkC/uGvBSkVOAewCPyOWudUY9OlpJ
SVCWlou2ry1zQnSVraGEroiRCyBaOxl9MkFMBE6P+7zR+v3QDz/BELsSay0dJsCFoXsT/JHAYpFc
jgLWrMpoMztobebmbeL19RooxJItYG4N2CiY5ATvgOR3xgmjNvXE4BOU0tP7xpv0INcTt10liViQ
BHPDkQUYMDZH7nsayyFCklchga1+7RFvT/UJmAZgdlt5rCzEHBdyJCMI22Hq8gQaZcAVcB4x/+F2
du7bejDaf0g/MV/K/8lCf5oUAdC+C/tiNji1NVwdPfoOcOTN/R97vHlaHK8V5AmQQpYUmsZIUDXB
1QBHYfrcKEpgok21p9Vj49a6vdZsuGB1AOQBniCgHBHayEAptNWc0NGReKnanyj+e4X2dF2hhfNz
IUBSKGFAYAlNCIi1b2l21xiYTGKH6zIWrY2iXIJ0FeJ2uR8tzVvWlGNhB1Z70KzfqObFZdCg7nVd
zPypkhOHKv+JmT/j7NlqCkNT6g6qZCQON1YNICsMagu34FrsNc341vHOOlSE06coK1fcnZzu/zA/
vJqB+I9SIpr0JfMD82YUYgDACSzU2XQx7gvQQ0/PeHG6QHDaR9GTnr911qMwu5VDJrdmfhItuSa9
UqoptiHagEzNaI91Pe20KPVteKmfBWA2WThsmGHuC5rdN2G2EgYs6w6CalXTgTSANpvLle9T0IhU
IkVnF5AsuoEdQYV+RBIE+AY3GEo66SQ6JWUJkB+HP/L09fq+L50RXDIzyCfaqIGidim9ysxUcNw2
gQ7idTfL9NSLVXUt3F24P9H0S1FDhQkjUzG7ujPrmiae8byqnQCRoTvU3wASsu3NxwSADn287bvf
15VaemMAfg7gRYgR535j6WBa6KxXhlB1MHDuD8NT6vicA/lrX6rhHhSHfktqf3K+KGJ4Liu3phEg
WdZIM5bc98wCbxHQI8xre6lz2XSw1janwS1rt6G6B+W6o/jZWh13SQxwUFDJQUoBhVUpFk7RdWCz
ESl6pSebnoo9iqybjm1KQg5MX/ESS84IDAx41EMiQUPYpU52V4FksDdJkA0l0AMKrcPYu2Edcr0k
W93J167AJQeLHIKNIQS0hliGZDfjqDAljQ08TCm6wlWrNFzk9AG3k6zRuCxqNsPeIX+NfgYZkNsB
SJhFBTQbRYtauI3Z0p5rbsVuopis3INyP/qHz7HOhElH3mpBF9kgog3AbYW53H7MyL60OOCOFNB2
+ID1Eq6ozMY3WMw32pBvLD1BH3Krf+EhVzH+ysdtb0S614e29oDGomozZJVxxKuo2CtjggnLeG04
e8lTzEsDHEJMgxMZUj6KuaXWgLkNKj4+g3z2gNVauQeWRSCwArUcAgW5EJRGVTE6eCsHcUbeS636
Pqrj2jDA0nkB77IxQ0XONAvSedFZ2gxta2Htrd7LQm3ndN1pcEKPaTXQHKI/a0L92GrktOdHCgpo
eO5dnpgxS/MYiDAkmPJeu7WMGRxppP3OBA3Xj2wYRHDd9S3ZMZ6taFuCDaPqKalHu7EhgiI4jYBP
YY1o7Wi42wBVixbb65KWNgvnBQjRUAwhnWTEuYKOp57PYbCw4+1IcSwJqdZGzBf1QVBvAI4QTwf5
5igbtNeScg6xin6X6hzAWcB3KvEKy9ZasBcVOhM1X2Jnl5RjxbE2EJQh0Ykm/DiMW9fJyVrb7pJL
QzAKJFlLJyh5SKGOnsQChBGxHdCw1F2FtI0b2ZMAIku49iRaEyXtUN9nAlXVOajnZNfnxHG7GOMM
2TCtxMFLqUtwy6A/FDUsdPDJDGkhBk1SYiZ4fBUPifit2K1Psl02bGM7BVBVuqHxA1ubr140DeTv
0ceJuNWQX6+jBgAjmkCoVfJj3pkPtcMfzAg4caR5/AtbRzQxz5DOLWaSaURV2I8iQ65GNbM7I0JJ
UP3DsbwPR4HX8TyhOrMAyhXbNmOkpvlgB6JqDz2tt0nIvpaRegPM8R/XtVlygWei5Gg76520mhyI
Sk2Qy5H32HjRu2o7N+6tki8sbdKMIo8/M16ODMKKOEEgSePYQc83DPiYOUAxN9laJ+eaFMnSJ03F
MCMCz0DT3XJ6LAcf+euSb6+v25IUdAQRtEFhvPwTlgB01Eoth8cDDdpNHB91ZrjjUHmK6rjXJS24
IhSl4PHwSJ6RCyR9hI1+gdFAqm6oi0eriwHhMY7FystywQwQOCItiOQdDE9OMoWUGaNRRzQYmnhX
TBSBBzbRGxXuDWn3nhththL4LKmFwUUYuYHMNzipLj1sge7fqhs4DSySvVdxDjSPQVlDkl94yaKd
CWEgNAIKlCOtXZPXVt73LQ3qztMzYDLCIABxNlVu+Z2Xm+sbteBiLfwzo1wB1QIhy6VGuYZgwok7
GmjJVLpqojO3IfGX0rR21wUtbRbyZyaeE3OVXL42QhpVU2TUNEi096Y40lrZEgjLuO7Zxst1WYtK
fUDf4U0BALz5HFxchOBZo/VIA9Y9dsVjod2ma4C5C0dpfp7hx/8RMat7JgKk1zEwxAXWjZoe6iNb
BtRMlRV+3EcrZ2lp5fAGmp8tSKcisr4UpQ9xXvUVtBH2D5EYR/5cY6Jtmvvh1+poS6aH9hSUlUH/
jPZk6ZrIak6oQBErEDGIyLyo2twlR6cFUCcKSdf3aCltABTo/2RJT7ExdWo21ipWMPPy4/QDlLH0
MT7Ewt0oQHJZg6RY2rD/xAFP+XIVezZyrgBqObAxDd+c9OpmeCHqr+tKLa/fjLaI3hOUqfVLIWh/
VRpnNGnQ99+b+KtmPufU7xsQorN73Uz9YQ3oetE2gEfzP4GSQxJWbzlMnygawZjrEKDQaK/p9MDV
G1E1K85v6VQRMLzM7g/3x8fo55nJc6FqI6pjFAX4oOm/CP7QV613fQGXdgkR+XxogeSGwsHlAk5k
GJscUG0BsHY8rQgsPvih+ftPOX7nYAUNQpCCzjJkA+SqUoFO+1ZrYOhh1KY+p135SGs1vy30YvcX
GqFJFS8MVMlQJrvUCFxfdTGZIezO+IrGf5fHj0ipRH9RcJkdBEoHeHajrihdGqXZ8p6qdRjUoZ9a
Xkfd3P5yXRMZYuWfRUO5EolcVF0/3xV5a2LWRgUXt2UlW6xuc3C0tvFqs0g8IIUWN1qWvOi6U2+Q
Qpu8HlCDx4Lbxa7LNRDLjprwzSmadnlkqBtDpGjJMtTxVo8AN9Bihm9z/YNnbyWlhD/6N5DDArkt
mhcvl74CstfQ2jQM2km9DWv2UCg3RfiUCbGzUJEa6bfr8pYO49wv8j95kkcLk4hxAbzNAEiHFJik
qE437I2tgegvPVbO9ZJDUlXBemlWGAaRpf+ioQZGiiT3ayRM0NECNGUNL5ZwmzSpW5tr6YAlJ4C+
s7mmh6Trp4PjTFk6puj1D+L+DXg8rtL+cMq1FMeSFwAYKMTgKYFkihSU2EADNeI2CYN8tAGjqvTp
TkuNb21lAoBOIWtgNAv7hjb5ufsZAPiAi58/58yxab1OwzaC07GsRz3+DVzm+ZQSEN0Ua9SVCxcE
HmFzawbMEfOI0i1EywnNwGWmBClIskwOuLJ89DRxM86My4lnpqE38bVbfWHPkOoEWhadn3+42i/1
CwsnG7PSns/B/5H2Zc1y4kq3v4gI5uEVqHl7D9jedvuF8AhCIEAgBPz6u9jn+27vUnGL8LkPPUR0
h7MkUqlU5sq1JoDCwlzLwi2nXLOB6cpFywbVaizv2kbLtbHQJlt7KaR5GMAanjJzH9Dd/RN2a2VB
CKJWvIjbQk5E2b7MaDEQ2cAxTJyvLLdDC6J0pv3XyIlrKzexNDUCAHjSF5fJKLXrON/Ss7l18MUC
ur0ORhshTqB4XKovaETJ0pcSVFjW11TmsdZ/qIbn/2a7/jWzOP47xxZSr1KL1DhHTOMXEtjz2UjZ
sWaBF9+3dHuErhekhFoydjYREGx68cDu0MV57ByCw/iXMzy4gNBgQvcVZRoLyvJqXl+RDgnIYAYv
vvxepX6k63sPQKoCVF/U2sh2VvLTZT4PtowF4YSa0PXmcWvsK6Np4AX9vhJP+jREjv0wySrSyr1L
n0vzUya1fRnUG6CQlXt2sewujMPOAuxUPhteLk3XONjMuvthFJ+5FTIPbN0VZMQPppXM+b5rAawj
/lP6zPhe13ZgWw/GJz2nX+3U/8QrfePz3oYt/CJshm4BFmmhG3S9F1CQcCyC0v4LL74xEPcSNxrq
My6f8bMp8ugvdZiX74xeLmYyMSgJujO1JYSaIu+RYaegyEBQ5IOWx0Xd2Bu55kowWdL0hf0dj3lI
nV0vSmp6BnLnDts8IVzRHVLCsB1f7x+MlZ3D9AnuFuR2DvIyZedqj1CpaQj4czvugy4qh1cMvi2J
YDPF0/Sz8n7dN7iSHSwy46AMsoFSQM9SWRZUN+ye9Vx7QQ1m5LtWMzDXqmFCBvP2cz/+cAdemCHG
PKpPGvpRImqB2u0xXdgHf49fWBw48HCFQwUXwOvrHXa6odV85mgvRuWgJ9+230d72BpdUilnFm/B
xPqidu6jGo0ZnGsrKGyOwVRbWLBfhqZZnWwPChvIhKzJj4J+XzJQB33wLfqESYW90MJg+HvMIH7C
AuCFWhNYmtWnkcM8N0M/V3uR5rngX6DQ43cR+N7vf9o1h31vRdnOhk/USQNPe9Gar53/bEGNr5k3
bNzmzFjJUglCgoJGlXoohNZzg2c0S1A6IeXh4MnPRR1PH2t3I8qtXIHo7AJAugwLo/auuOmM8VY5
G1WWFNkBmOGYNh+CuYgE/efvN+29HeWq9TpXdL1bZkleAO82teeW853fbNwWK/ff1WqUkE3mtssc
F9tWFDN6Iud6OKaOG7Ic1AVbn2jV4T0zwOG2gXV2dcUP2rFthOF3WTLX/5TWDkRtheEfLc14duxT
3pSQXX92yjYcXzqzPYmx3YLdvdGZXL+sUI569wuUj+dCIKzJuj5LXokbAoBgha6MqxdxIV6Y06gh
KB1FPI0ewMy34TdrO41beakPgIj3Zsq0NctF0GjIkkWfadoV3f9IYo3TxklYO23gS8ZTB2VR1AuU
h/uMWWEM8FpZUvKnptn54pDLDd9cOwPvTSjVG6k5Zp3OdpYsRUTN4qFrPXplftiUgFy7hcA4ALCx
t6CU1FwmAEGpl0O/PemfJ3LuyO+RX/qmjUj2XfCnVCdbmKAl5qoO8s6g+s5hM+RDud7nCXPdcJh/
t1oBzSksMF2GZx9qIw9NUPeWRRfeP+5r8Qtz8wBi2ShS4QF5fRks7VYoEcMw5c2e+g7SpC8S3ePJ
Rivvgy+26GzWPuF7e4qX1H2Fe9Pr8iQQmNCfXmaahguz4db8xtuQpbqjSIlQRcKtjn9RFtZiNHns
mMwTkx6d6UvTXXL3p/TrkHsPQJohFa6zDyZEzFhizN9G9rHT9m01HEj7X5yL9z9EWbFHch1zK2ae
8OFSZt868zUfN9xn7egt0sAuak24UFU1ujIoxjk3rTxp4Cd9akY6iMv6YatJteYraIX5GK/G2Aim
hK99ZRSmVQRuRqDZEhv1t7FpX43qWCS913+n/qf7jrnmKO+NKWfdz21OZe/nSN/BSjbaF2o85zw0
u373/2dIvR0qA4CjzssTQmjcTL+NkkV2Z6BwYm5YUvcPg2eLWDqGC1DwgVaJerX2OM1WWsiXlu2C
Qt93Rty0YPuw4nzeBenGFXvzIFPNKXesMEAwRyYqwURuI7+LTBYb+Y/Z+5m5CYTXY3/6NZG9QzYA
MOqFA6iQpYNjADM5qFqCXPraS8zGIY6TWvrLzNt9qUHgzPZlwketikBsceqJ/uf+B1wziNcWakRL
kxYTVdcGK4PzwaWVAcAsJHqYeyz1V6/HbeeQaCBbMlFr1vDYQpEN/SpMcigf0ZS110qrMV5GSljk
dN6PlOn7lPtfxTC9kMzeehSod9Eiv7bMr5p4DwBho+IE/KqpuwaTDy+zTiNvcB6YNb/qWn1GXTvK
SvFstemub/2NWsjymd7HT8WsihmYCDhUJwqzSCz+BEhSAr17vf/htkwoIbqwOBzJyVH/pea5Kvs9
Gp4bR06NjAvqAfhzFNhxjCCnq3wt3mR5IzySJUFW7WcvOOC6OBL+5f5Cbj/RtZXFZ97VjWw3IENa
IjfXxxJKbXXErCCqjI9lSSEbiU5d8AGNyI/3jW4tbYk274yC5is1hx5GLYFR1gwA0HoXtMbGaV42
6NoNsDRAP0GaBagkWhnXViZqz83owIrNutDibeR1MsIQaVlsobG2LCnekAYT0+jEsgSieKgujPoO
fP50q62+umuQpHAteASK18p6pMPE2DWw4kB2gwUv7dDGm/fxTU0BbodC5QLqwbFF5V+x0mqN7tsj
cmE5ekDTZxB89zBzXD53e0bzt1FniqG5GFQRL/e94vZMwTKcGGkrqmGgc7r+XqxkIL0XAb5XblZI
bgrQBBa2t79vZWUXUaVA1ohcA6QTavXaZXbWpbjNksBkJ1AnhL2Rnai7ofW+4hFXVpb//s7DIWJu
UnDW5Inh+7ucfW7cc943e63dmOC/eSAunwvvdzwQUXpC2WlZ7jtDo9UUll0hsbHS71RAGiD3Y4e9
NOOflj9W3TehG+HknOSIaQyoq1V/y4fyZh8FYaBYsKmYbru2Dww98K8ZI7gljTiHVB4bP08fAczf
yr7XvtsC/F9uZjBLOcoZM7PK74IcL4kinQ9sABX2oB09+/m+d6x9N8wfLup6wP7g7Xm9nBHVSr/M
R5IYDgGhixeZ6VOnA/a8xXm9asiH+BuSeUBydCUE9i7jnvAnkjj+AaJVJ8SMXIfE7JhulD7XThX4
51BFB1EbeuDqirI2owz82klq5d8g50hDQ89ofH/bbhI2lOh1YObgitg9eKHydcBNAHVZ1tCkEp+r
6UV44GY2+lNp731a7wH/iGaIf+MJszULdDM+sVjG8xPdQwimLSf6+ouZYtL9zLKKRPOm0IH01uwf
dBez6E+jNh9bjxy8JhLkYnvdXu/bmJdfebHFd3+7ycANLrziAO0AyKUqL3GSpo1GUprULyzZ4qu5
KcFgiZh3R3UCvfg3t7xeIrNloxVeViZZhRGGUwAx1TQZhXggAz0G+o6yyCWPHm0Ofn6AWsJTAFXr
xnxBxNlwpttDiEFPdIPx6sZHtt/0r95FG24TcOoMU5VM5U+r+QV4ZCs3ItqaCXgSYH4Alzron14v
lphgtA4APU/411Y8GR/+Gp2G3QTtz78GlIiZ56VTg8+ySlLHCbX20oTGhIT7Q4FC/f1TsboUMDFi
EA4XKVQKr5cyFWlfCdlWiRTjSaZHt2aPpa2d7lu5jST+slVI54E7AaZZuTb53PNO2EaV5JN7ttHf
MMsfYKF/rqZf9w2tpAawhDO2VCbwiFYLLh5p9GxKTXyasosImOzE156BX4Wea2jIGxDMcG0kkekW
Km7tAFwZVl7vc+b6k1bAsNskuWzDof5M7HMz2oeyaiI6aHGDf9AIisgWLh4x/UHq6qJcGCT3t0B9
Bi++AzkLNL/BSLCwX15/UXBRAbsNufKkHUSYFVmYyU+1PLkIPba3kJZueNCqvbf8H5hkIHmVhYOJ
1fdQFMF5M6bPdtOD97ZsGEepdXRP0jKKaDZYuS9qezjeX+kSNq+T52WKEwEd7SWkGCqKvKwHbQSB
DktyW5zdEi8BL/b1mPj2l1EbN4ytBXFzeXCD2BYlL1eVaG5Lh0OAd2Y4KRWSFcBOnuyiIbFo0rjQ
ZBNVPen3TmX3MQbgtEPte+UDlBb4yaghV571E42h6F1uzPisbT+aszhXiBhgYFJChcS8I5vaBiE9
YA926nyu3PJklelpatLHlj3xAvDF+/u+6uvgOQS0aGlwoSN97WIOdGhHQVyWeMbj+DWXh8FCeB/b
Axq/bXYY2jysh2fXO5tGFy4gGfpanhtzf/9nrFxoaONh5mgh7gOmSnH0ugUuJ0tZDTVkzLHNVuvv
DIihbFwna6ELOsDga0cTGHeKkjX0hl2ZeDvViX9AO+i1hMDyxhdcC8HvLSgHyHImbs46LORIQYj5
K59f7A0Tb86pHBUUjjDug/kOoMWdxYveXYqd7E2J8g5LZj0I0Z2xta/pzpQ/7YMPjnvWxDa0tHM9
lGzH3XNZfgc12iIXHuXVn6n+yh7ByjCPO9kfJF5cjrkXOros97/nyj5giw0cMJS4ALRS9qHXBEge
DQzlusV0mPqFNtrgIeS+N+zcjCgjQqIbjTFWNI38RSjtejPmyhEGsweGp71dhV7jg6dXh5JzuxPO
Wf/RkNcG3fHGiWgaa5vghRWHurK+/Pd3nyJg8yxZjrq4Dpoq/3GWj5pxpuT7f7GZy2snQE0UPWml
agdFKjoB4IiwkGp46NCwB3d1kW+9eFQ5M/9tL5d3OF4Iyzyycjx0BvlfLUcoyOZj10DtJ3saUPvv
gnAG3EoWH3hzKGaJF2wdBX7CyB4YRLCfRRAfC4l/Lj4T8pSN+36MjEaE4PQ+MP/BSPlZkxutupV4
gZcRqsNguUGG6ClngPQSlFOmx5KyBvuT42MUUjR0CxS09nmBBQMPUbDoO6gggyYY53FwbZa08ns2
6geSnvp6DnP/z/0PfFsUQ098YffEcBMo0NRxaN0oqU/7sk5a72MAwCvp/vgpjSYA0YIfsnyRqbtx
blau2yuLStQvxr4scrQ+Eh80ci2LW+hsNvSP2VbxoG2pTK8eUrA5Ad0N4DWAkIoDGzkorWdb1sk0
RUUN9c7mtfaeg66LOe+jjLivVJz4YKNmYb+0ZKM2svZYREaxcCHhfgF4Xo0RJRB3KMMgl6ubkMkx
1En+IfWHfetpz7KZvrE6C20xfKrGDkLA3bxx7aw5K04VquBgMUOKozhrPpF0yAGTTJgOfe2ub9mX
qdP0jVLCipWFiBYgbbyXcJkqpzdw87IoW9okY9t5O+nP46kquHH8a1dFVQTJE172y+yasped5raB
N9hNIuyvZfYILc5DqhtHgxh7KEZHngQSYvh23+bayvDYXSZD8UoDS8J1lOVt7XIobbRJRXs/co3a
iobB3mIbXTkSMADvAEEOinWGsrJyzlmmaV2bgBflk17uSDYcvUxGxP29iTRY/izlCr+ypdwbjV34
bY3qQOJMaD/O9iXvprMTyA3Pv40rcHqoly4IIhQKVFCjwyqddC3jiW7vhRito2229p6PxbkomkeT
8G99r5t7z8+3JjYXl75eICyD63ZJtTxUKNTNxEGYIGfDk6k61wWeSMEjKkFaQWMrSPR0a+JndaFg
UEKzcMFI3cBW2raqgbPgiXwFXQ6wWjPGAaCdnIcF3eV/32bCI3thK0ZpAn0tde6a41cYQcn6xJDt
BVC4J7/7RskFDJJ7NPu+1WRnbSY6t2cgWHwflTvg85H2KTFEcmmCRLvosXmNs59kYUaaAFTz/km7
vfACjOFbyxgi6i03PaDB5aw0Slck3PsZBBo0xauopK/M3CpVrHwwiBmBTNBeWJhxhV8f6UDSlniN
I5LCMmKdaMhbaX4eoCF+BsH+H9pkwB5tKVasFK8BUw/shdMF9QT8dW0VchVuR2nfJ05lPdV9APCi
dQqGLEQvqM2dh5mQkNLiq6B57KYkHorHouw24vRKWWP5FYuG3tL5xWPn+ldU0BgtUlH3CXer2B13
uDdDUe666R/bejQ0PazrIWoxInD/274FMOVMXtlVbmGN+q2UY9sn4o/0Y98OqZY0oO6ZY+cxf4VQ
Qr6DjHthhQGLvK1Xy8olfLVqVeCiymYHdzCs60T/zodfUh6yzA5Ho9shqE/dEZRaYMKJbdzB9xd+
G9iXtpIBTkRgDhc9xuv9HlHt9IqBwzL75TgnU55ogwanCOeu29039VaQVPf4vS3z2hYoQSnFgwAe
tjAzHZr0qbdfmQSZAZR7wA89tVrY/PjHkk+sy1DgeKiCn+hJcrkbN9xsa9XKi9qe0ObvsqFPzHw4
OQE4IaBC7HyvTP9hssmGsZWnw7LHqIwjNmE/1Tdpb3EPVIdVnzRuaf7yLamfUT4KJkhE6vyPmIXk
EZnSft5RUDyI0E8L3YCaEmf13h6k2M1pUTXPbY+OVVY59o+OFU0ZkrH0PtYVMxvQM1Dp7GbXJC92
wc0uBlE91Q6GXjbVIa8doZ/Gzi2si6+x/IlYkm3xxqtSkHgfYZHm0qy08VTCu+D643YioKPpTPi4
ob6rD+OxeLKO3jE96ztIgIXEDKU4uJeP9Q83gxBl7G2Uqlfj1/sfoHgy4dbIHTb3Sf+1KfZ2mL2Y
u4pexvHnrB+LVoTeiUNz2tjIX1duBZSTTaBUMKqA2QHVqRtZUJFj3YKIMmrcNA2Fyarj6KXDF69K
s2TjFC0beXOK3hlUfZeymgcgG0qKsYVQRHs0AcvxzBP16rhHEbIaXyt7jqBGe9/wyiWLjgdmEPB3
FFxVCiecUyi3GGafkMq0IppRGTrDnO3vW7lN/vAWAN0NaBLRQwLj9bUbaU7Pe90rRdJWl578k5q/
TWsj8Vup6l3bUO4YL808Pethw3W+6kPSlueB7+Subh8kGAy6C3Ax3Wc3FBez+8Db7xnw2PcXuRrv
369SuW2YKedMSCqQtJ/zTHzgnRVT/junGJHe9Rff6i9cik893aJrXPuIKAfBXZcRerAlXW9vk3dm
oPFWJNrs6x/rwqlDDAqkn++vb9UKKgwozKNnhPLptRUw1WRtY3KROE6tn0qTtycHg8UbaMWVlzOK
fMhnwQcBgCa6LddmUj4UaUMtkWCUb29DmNmN6ggKv69W1D8ye8P/zeVgqQfvvTll73Jr6EVDTJFI
gglch4wU3LGj+GZLN4/nphAPDdfmJ0wWYoLfMtjFclOUhQxfRKDtIbt5zvoYJQ79EdPcBRralX8q
Rzbs9XyW+07DWK5tpu1rS4PysdZnkKxnZGui6DbBAu5/ga+jmQCgwA0j/4SXkN0Rf0gqrcl/WW2Z
R0xy47mWmfEwd02KsWyrBNEBFBtAw9PM/dkAp+zP+x5yc8zxK/DqepucBt+e+vgSljd0U1FKoMmt
E6mqkOfZqe+3OJNuHHExAzdEyQ6aTPjHtYdo+QTclikkTrpTfs383h3B7iIx+nB/OTeXwJsdVJvB
+rzUqpSYbGmMZnLiMmnRlI5Lq/rDBvAC2uXkhCmp4/vWVjcP1Hb/a21Z9bvCqln4DsuQMCVuwNIo
cEttN5fgeueom/xtOH5bGLpOy9AxJmiVDWS05WPadjJBByJszfRcVkPskXnj8l7/Tv+aUS7RFhig
wgJ7VpL7zidMuqdncwjyjbi/um3gAwCdsLlkK0pUIrqQDckHbFvBDwwKaG7Lz9I3dve/zqov/GtG
xWyJwKb+gCnTpDd/98NZQodyKD625rhhZ2M5qi6WR+fG0Rx8Gh+Dyx6aG0UnQrc3N8LeEtWuoh7K
SjhDqE4C7INZRCXINgE1CU1HmehFm/9Teyl4TXOeDqHU3WFnAzIep8ScYrukWxDZlRWCNAvNPjBT
AM2kPuvLBloGXlWOidA6qInjIejynYEh6vsfbG2FoFFFpIDGBfjVlp/x7jjlBsGuGfWI2tausROz
g8BpORoRz7E04QM1Xm0N8qz4yEKgj8FOoDeQNCubajYdmATNeQSIxKrClguoxenFb5LXGNUY++l4
f4Vb5pSby+eWNRSuHBMp5T7w5i7sQScQNmk1xk7qb9zLK4cZ8+5wGOA6MMJ7g6bqTc6sXB8TVlZH
Wx8O6HX9LZoUTvnehHKUbWFKsMaZY+KWX+xOxp32gdrf03RLJGfVA/9dyttl+s41GBcAaZvWmNDy
C6RJdgZtoUYy/X1gQnxFIgNVNiA5VCmeQBS+1/UeHBBiMlb/y+g+p3Ny3wXWVvLehrJjjchHyWpt
TMZuwpAYjQRHoTh9vW9l8Vs1WIA1+w0YhZ6CGiyY1gDpzfMpwWNW/5j3UKRBBlgc28aodhon5qOb
TnKjAr52fkF9gKo0OoAAJCrntw16ITClOqKtbGMcDn26Cmc2b6dpPxOb/3Q8Yn+p6xEym7mWdqf7
S15LqAAGAXYQOHnMzjjL4XvnI602z1qlYWclysb+fNQs6AWiTjWchmEOpVkkwjkGMrpvdm2n0S1C
L+Ot1aDWyVwH7DaFLKbEFomtlTsBJgPxTbpnmX+6b2kteKCb4WJaB2A6jNler49QNI3yIB8TL0Cu
6Kd8D2UIN/TqSo+s1N5qjq99TfAeQ0YTaepSiLw251V0kkyzpmTKrC4JOjmS0Cm4O+yDfJrLcOC+
NUL4eoLSSerW2VY/am1jceOAQwozIPiqSsZjlzM12GDOydzwB9mS2K+CIygJfpfa+A/i6FaIUaIl
6qxwWvRvLBSVMdKjggFylISoZ7fmhTUe3UNnHgw5eT/H9z/iuhU0T0EEv2BnFCfVaZcKj3LzAoDE
eDCJ+8dlpDrcN6IWUf+zFtTGFwtgqlKvtZEWs+gRnC81JOeakPfF/Mx0Pj3bXdPt8tqg+7Rydlnj
c1w+HX3Q6lKGxVjMu3wEgXuegYq40Wc3hNzvuHFi1Gf///y6RShp0ekB1vvas3wyYpLIlOYlz2dM
75mhmQcH6gYnabC4Ki+pA6p4Ii4df9H9A2u9MJtfeXXwTRSdvY1LUnGztx8D3ObCgwX5a1T6r3+M
pulFpQGFA4mYSHTfg6oIeX1Ipyl06YaptW/vAj+EcjpYAW5K6jmKy11tasal0xxxpPA1tC3GZuMS
e5P3exf731YEzgxgjhf1eGRT1ysqGW+qQWRwsao0j/Vs2keZ5sPRGbG9xGd6MkNaPq797Eud4js7
udQP0hInO6WfXNsVJ+Hjxckn6LcZfdvuoXEJDRg5WJGNPzkseAryDca12O9LE10eEF53qVHufL/W
4sCa3ePgQPWEsdaIe6m9OhatTvlgpNhW/WsnRnsPUH6+u+/0Srx6WzbwngaiPyDqNzzNrVfTQc62
eWnBQ3UUvp5e7KahP+28+0dWg390De7HY8mtP/+FYZThoOcKvNONUmdOA6vus8C8zJq752nzyHK2
bzr+5OnT0cqmc11uyVaseRKoJMGoDNA/dEyUZ65GBB9zu7QuOXopkPM7I5nY6jSrtbG3DUXqgCE1
QDrRRVTfgo7doNVnQRKXHaZu3x7y1+6fYA5JGspf7g+6pQ2qFo5vDCqrQpfXEGYKgwUulqzaGT80
Gpbf3Y+UhNb37DmzYpGGW5yw62ZRSDWgNo7lqk9ru6GewQfPvMj0ecjj8ol+cB8Ge6+L0HgEjc+r
eOb9xjWgYjv/s1ZgwRB1PLB9qyzfHbPHUcdE7qUTIsrmDwWJa7lz9C9+gf5WEdZBaNWvha6FZfFn
E0G7GoJBp4vLHaMjQJcqTYKxTiHnLFPzomk+6OgKG5wdYEeeI9vPqlNVQxtg0N15N/tG95NnWrtv
M68+15mNQZqg/cg0IwtdowfgijD+0PHx4/1DtQQpNYgts5EgPEItH3HsOoiRQEM/VkOjxGj8Oamr
TuxMq3cOtSW3isBrgeNfU6h2X5sCao0BWp9Zl9nauSQHXPsUmGgelPUJScGDuVU1Usul//n2/3dt
oIK9Nijp5HKTYm3Cbs5TO3yYKn0vtfYRxGn7gtdRY14Mq9xrLl4IEjwS7Pv9zV1dMTrUSzEOiqW6
ctDQGRsAxSDWxe4wfNK33ddG12PTm781LkX9Ys4OjNCN1/2az6Fhj3UD7QFQjgpwcvV01LLC1y/E
OtPRP6ROFtmT+RjMv/ovGSR+rNgaP2RecwGSLp7xQ1pPHiY0vreP34p74bzjEkYOEiwFvOtPkGZB
yvK5hDp9Ve2J8ynttEsLUieyK4fHCVBTs9HPevOUuUcOgD1LnzP/m55mG1fHSvKBrBMoDXwDECfe
VDy8rCstWxqXtH7El0b4SXfTnALT+JsGZCvmKA+Ixe9gzceMJKAuAch7rxcNjchWNqlpXPyMh44x
7is2HfyGfpGuE6LhbKVNTCDEWZoiHJ2L52UxqzIwWHfPhPU7bdqqCq9dMUsBEI8ZJMPoVSqfYZjc
vKo1z7hwvX2dzc+5DfKIsvoYDBDMmED9PKLaGWTjqbe+mGwL3rG2+0vpG2EQxWJ4wvV+COq6IhiR
jw2atq+ms9HRHZNlCO4KY2tGYkkjlXiGQvH/2sLr9NqWxevcByeVcTG68/Tas1DaYfDFfXD7M9lE
kKykBwtdGSZG8bdlpufaWIFP75cNNS+2BUWkYYoCEE3nv14K/qlGi1+62Qe3n6IJoFSOYaX0ZYJI
0v0Qs/YTQFi6jBrrKAioUPnAFQW1RYADhmJ/rDEX9XGv3GpSqq2gN5dGqxs9BVTGkaYosdu0R4JB
N4JH25AejAzzGM4ni3eRy+udZ+XnGjwvQxoPPT3pLQvT8dKKed80zZ98Mg4BIlApCVhgftXQBBzn
6mQ0OaYJ9BP0vDeO323QXZIoDwy1AEbhGaBE/dJuIBxLO/PScyHx6tq12WfS7zrrpKcxybzf9z/A
ijnkoiB1Q1MHE5Uqt4flFprBRzyymmwIIjmB24w7R+7UERmgVNzzCRe43EIfrCRTiKYgOEePx8FX
VzNTI8gZQp1hghkl2DH3R5ViTCWIA6f4IDAy470W88+y/WVnO2OpuNJ+Cw39//gFiwQs5uQgdq3s
M8iRAk1qk3kZiSww/FSfiiZ9EDp00P0flfEn14qPmXROntb9RsEc9zyLhnE43N/+2/O+7IOPBwmq
NaBpUmLLmJcsW9irLu7nyvF2uQ0R+GovAIgTgXNs6QtwTPctrgTTa5NKiGG8zqqhwgPI0YSICbXa
vTfPVmL2hdz5E4QH7cJmvzobA9G8tMqor4gfaqLRj/d/yWLoOtZd/xDlnqkL3yUI6uYl0AptP5Z5
+zwFc7m3+aC/3De1EgBgCww5QC3j+OOLX4c6Vyu6ocZkx4Xn9r6wMV3h2uQVSqJscCKteyKQKrDC
ehx3TVpHbv1YauH82ruRmz5V494ff3oinAwAvtGzoSEUnLY+y+2te/0Lld3IspwCSmGal6xOf9k5
CSEmBtbW3TSGaTqem/IjZlz3RP+S+qeqekD6lxmPBO8ssdUQUyukiJbXP0W5bmcOOtYZm3kRwEB/
hEa1oUeDdZLDsWyjqol5sdEeUJk8/2MRwzUYgEWKA/bM688DLrYABNS+edGtToZSPrkynOUDb/yw
cIyT6f9qi+ZoAKYEAATr99z4NIGwqc8hA9vup+wiaORnG7/qTZhXdVD8HHR+lioMaHWuf1VrNm2t
NXg+Q+Gt/GROpNuxbBhjfZo/8NTSnmanIAsht5cUQwfmj4Dpu6w3XozUA8Oi7f7jiX4pcLt+1NZ5
GZPAH4550H3H/3QJ8Gx+hgrNV6P36Ln3SvZSU7N6FEC6xCNQrZE9V9NpEJ3xXwSdRa9uSSUxo6F2
SZYr3x0G7a0EIocQ9cHppTYCyNbZtRbVvvtsBRkIamvdCEIwz/h/f8Uhr1xYOBa14hsciO1XvWmB
N+7iDnbccoAv3NBvCMSwQ21yQ6jjbLUMVSjj4mDA8mFkAt8SYJq3+PCu6O96mpeCeN26VK6A1Peg
84/j4NexIGX+E7SU04NlD1MRko6yI1og4OabrYeMGhxwLTJhtCMLvsumNzDg0Za/gxpis6xs8wet
Tbe4a1YiAa5+VG0WmUxMkCo3Ex2zsmiNwbqAd/XQ2uYQ5q0wYwGtlsgk6RYs5zYFA64E3g1JeNCH
IMu+9nI2DkYh+sG+aP1X0yZhvUWEtnLHIWCgW4aJDszhBko4ARUTt7NS2pcUVDJF3cYterSW+wL9
0YXH6FjSsPtyP94vf6RyckHjDQUGD5NfmPpX1lRX9eA1fWFfZvRjjpWlFx9KNNBCK/eNSBdFsWuE
2+zvG12Lm7jK0edEKoWemkoRpeUMA2clcS725HxNgyIIhcRRTj96Hf1idTQO9GwnbDeciy0m+JU0
Dg9VIOnxSETFQ60TjQELWmfw7UvAzeDUQz1gV9QO6PUh170nFIMuIUahfnOW8Y1gsgRBZauXe3XR
REJiirfytfuknit8kK06l3IIQlpXcNZXPm3c3ys+uszzgX4OGTGoKpQ0CThGVKLQyLhQDoLEDCRV
YaC1f9nKWoIEOvxggAeHCYD1arwfKw3THZPjXPR+uEjbirz8+5ie8izfNVOKWu2mnNqyOerm4VGJ
whoel5gfUNY1aIYr+sZ3LmMWZ8nSZUHg0cM5C/sJMIaIf/tTbdVPV84GUiDMZPsWJg4Raa4/GK6F
TjR15V4C8plVe50eCMhtpqyKGB03mgxrtlC7BKM+xrgC6+2GfRd2zbHNBLpI7sUT5oG4aMi3BqYt
tYPFqjDIv/79AXxL8KATh2o0hGWulyaMrtV6dO0vvfYBHO5Ov2PkUNdQazbpyyD8h8COq3pL//X2
7IFUGTuKcbhltPKthvtukbz1Se5MqXepUrnLmDFEg4MHQ+BCyHSUsWtVRRTwcUtq9/ZMvJH741TA
dTDRqRw88PnMNR6s/sXkdNo3RnHktNgSpV5pEV5bUWqAkwbqpNpm/kW0+Vcro+FsgK5IK+LUr/dW
l8aQVX6WXyyMuAT5pUu1cMh/DcX/Ie3LluPGlW2/iBGch1eyWCM1lmXZemFYtkRwBufh68+C+tzT
RRRvIbx3P3R0hDoqmUAikchhrdinIlTna1vCl8CpI3SQFYxGsW24WGZLqhJJ7iL7RCvZz+M75Lzp
1LmqQ1CHFKQlrq/gpSyu2hc6TdWbuCxOBUkewaCHd7jpa9kDzWaR01m5NZgs5FcREWHum+8mycZB
r4y6tk8KW1Kpj3/FYC4FlCdNN11Upx76x9VjlJvobkK7151ZpcPr7YOzZkpf6CeQj1Irnx4Z03IK
+6GxTxIBeKjctoOrUV3f3Zayqik6qNAnAHNFuzFnS80Q6fJcdPYpSs4jpS7JDTfTHnLgLo9yvkvC
Cp7P3iTx79uC13YTnh3ZNCQcDJRwlpajWv3Y0QgrXFZ5dZiHcXwyIvnOIqN8p5mDfPh7ccBxsnEb
YugMF8pSXCqBgrVPZ/vrRpSkh6F+iwleL4ooi7K2bZeCOA/gjFo5VdVkn3oAueDNjDlM97YqIgnc
joEodeqGHBJk/aQ63yciMAm28sv7D9AVKC4gAYmb6IovYcQkjS61sn0C3JQb/gkRF847QL0Zoqza
dQwKQQhzGVMFbna+llLkqZGPnWSfnPJnWLiIpLtok02+V4zuYPzdPD/iCMRg6LJB/IlGo6vJi9iu
sWaZaZ/yFEAVehnWHjiODYGPug680G+D4j1AZlDdxZDj0sz61uzGum6sUyG9lKPsTXbpZZNAFZEQ
zpZpCrJaOW6tU6ISt+lllyp3/7UQ3o61rrBDwHWeiizyVHqP1q0NQKhvm/KKJoi08AJkJAuYvWZ/
v7g+HAVPd3Ui8mmKoz1gVU8xmuoqvd7cFrMSDOAVBU+DBC74PPlItVaHwYiBzXEy43jjROUDjYJU
B3Ca/jpngH9vRkEr9opzQ9sTOFDAWgSPww8nT8Wcz3DY8olaO9P4ZnmlVruOKEOztnrgREKbF4JG
DPywr7hYvUKOxm7KZ/mE0Lnf23G2SaXC2pJRVOtZE4S2F5u9ZQCfc3XLR5IstyrWD6Mub7VZeQVx
Hvt6EDieVTEoqaL7BX73Ku+KgqcJSHmI0TCyTqw7kpw74+XvTYE9KL7YYPCgZ871Ys0ITWWqO418
yqvWnept0fd+Tz/64hVMkaLq9IonhWMDOzcAahjLIVP4QliBN5GNOqh8iu7b8K6tyk1lmkjWHTtB
VmzlSsDoHKqDzO0gn8JZAohPZzmxWvkkme96+AnM+NurJvp9puiFIo2ipjoZ8PvzdG+Xv/6z30eY
xRJCiNq/gpSL39dGJcnMqgdDsV01cJpAoEmden9biTXzQn4LNJmsQRjjTkslKiMnNU0U+ZSWH5lW
ecAbBEujIKxZ3fILIZxvDg1FQjuPCk36GDDi/QPsODLIL01+w3CQIBJYczOXGnE+Wm2iKO1bWT61
fbPT1F/F2LmpmW4MEcPzmgOFiwY/GmuUBaD4cum0CY3iPbbuBN6K0g2b7+P8jOF5zdzmotTFqqnB
y+BWQHIXcC5LUWEb4d3aOPDVDKFtBquEqJlhbdUMjEOA14iN6fMzH7oxKDNe+PIJ48S/1FZ/lkGs
oiVuFqXb2xa3KgkeGncPmpPgA5a6EMmYLYLC58nUtrnuGhVeo+hpFo2fr+0O884ox4PpA4WppRgb
vXMkR+RzMjpkt+5bxZeQI1Z6CxxjBMVqQSi9do5QDUfvJ57WgPHmvBqNU1JqyCCcrBC8mKhU4//x
SxH1zUqnzVdDL24bhIboL+A8dZ6gjQhd56zCX90V0XiKU2Nyk8LetsbRdDq3jSNXwXxkW0bBKGeb
cBYcr7V1BS41gKpAFICYkXMYoRo5ca2kymlqW1fvvpf2o5NC1LSrzU2ZPd02FpE0zlhmk5qYG8zR
YZoTt9ap30TyACJj1462szT5VauVgmh1zVkhIwNaFZaYQSvb0nDkIs1qBWRlJxrudMBM2kO/U52P
pM68Xh/f/14/jLLgPQ17QA8Rd7DlKkl7THXJJ+AhoV3ZOXVIwdjRtEkqFz2YrhFngv1bVQ+Ur8BS
wdwTnplL9cwk0pSxhKGqaAxWgQ7To91dy/fIOiPIFHVNrB0LtOzCQ+IiRjTL7Z9tJjNKhY1youCG
MY9qeGckAmC+lTIxwokLGdxJz+e4dIwUdSpQmLjo98Lx073W/jYoymbSQYxW7FEP6+PfrQj/Zm0t
WeyHeMbATDl/Q+NG7dQGI64sizcDOaSMfg+m5IG4COGmwG2urSSwaMBvjJCdPQyX+6aQXuumCLJM
kCmEqfG9qKjXNrnA+tfFGMgNAjidwaAuxeAKAjaS0qHoVz5pHUZ1U3fIRPjCa1cAjAGVSnQ1Ix/I
1vUiskEaspJQh1FOQ1R5oIKNpMmt7cd5FLwJV65NHfsCBmXk4jW8dJdyCpM2ks7eAmOWzu6Ict1e
LRsRacqKNsxNsFwREkY6n7SZdWUay2KUT3aXj36k6Y2vzYrbR+Mmsqkk8IgrG4S3DXKLAMZjBLec
tZdDaWhkQCylJ+fEupubZyFj3LoIhpMDJ4gqA3doQzyYurDDDQ1IIseVI/OumJoes12NYH9Egjhd
RrtJaQVlTyb9BHY3JU+TIQjSV0WgEMMQk9k0P3dhYhhSUWOmyzQXrj0dcX+5hYi/bdXOMJXGEJNx
QHg7y6VYislAlJOmhCB9nRz9gKrp6+2rYtXM8ExHwQBuAJBzS2MeMN9ipApVTpk+tBsaGqkn6Ua4
b2fS/IkdtNbelrfmV1m0CVJbAIpdzx/MjTMYZVcoJ3muugM4L+eNblSJh1SPjFyRRHwrzg3wOFcw
9D7BWIWiUuAYDqIOqDXNWbpZRmYMk3+8ybdOjJhHShBylIkbqXeNE37vi40pdc8ClVnwwmX58HSw
0daBR5cNtoPlGquYPJ4ABayc5m0NyIJjq+1J5u7SbwgZW4Flrlwe4KVgHWUs2wefvpSF0VWntwbI
QueXa9B9OCHAANO3RelW119ua7YSR7GOAnQvgnYDU9ecYhQYAqPcYC/L/JQXJ8lGS675Nnd0Y2vf
O1vgo9alobYF766iN5D9/cK/KyhZV6SGajVu4NwHEGzj6X+qeqOIADXXTAOX1P9J4jx82yZw/jkk
9SAut95p/jYYg2cWgr1a8yIXYvigNxucGPjUCJoa+xVobZ5MfuWOYNHYp/K2dymD87rRCBzqpmf2
4Nq7ku46y79vZ6/7M2QCbdYsDyEngDkB3ItDxW3P7NhVn5YjQgmNqpsZA1y+YeZom2LRZpHT6AF0
e6Jb8ko99Egi2kTvLHppUEXmzL0BPrCVoAfipM6zq4bRYYj6H223HR3n0OvUjec/Q0q+3zb7q31D
mom5ZcQYaJlDk/7SEOU61vu6V6WTlJcPUnVI5PzZMRpRBHrlNpgY9MKyzhH24OSfDMDCkhw9lE5Z
Xm0U55v5BxxbFeakMHoXbbu4OoyFIJm6ohmuAtRxMbCEsRr+vV6kM4YadJkEKVqQGGUmJoKdQWCS
IiHclTPB+fdVqpIglg8k9sEnotk//nqHFnpwSxeC/FvLDYggZgMuyc8BJ1hEwnJ1PbOH8sVacaYn
VQ4edcNEAvNYbOu/vjPw6+gpwWlCyplN6y1trI8z/LyFnRiKe+T0XePVsX5m4zYaj235GeWTZ/d/
b9Ysb8/43VBnRgJqKbIydQqaypmAuxzdz04N9HHLG3uBm7jyrUwx5JXYXAk+XOZ86xARlIJakwSI
sT1JTtHy0bhKfpz6z9s2cOWPloL4Z5Rc2KbUgBwyAOoSHr+veRyE5g6Dh54s6vC6tmhkghgCGBJP
0Onq0g0lDai2Rh7EODYVKnhZ5MZ/fVvghy+FcNvTNzoSJDOESAQgdQ4kSM02z//6cEIKpmFZWIvp
eb4hO5yMpO8TPQ9m+xfQG70iOxZEsDPXTRVMlQshnCptT1KkC7U8sCL0S+WD3+fWpqbpj8nu75wE
kPZDWLtqp/tkQheiVmPEkFYB+hS9saYYRhKlL9Y20GTvX50hc2Hcb2n6hLTl2BdxHDgkoIaFMtWu
Eo20C2TwDGX6POkJUUgcjM5bLTseO8NVJ8pTi6Rw972eEqdsamhSmy9GQ12w8XWqqNtOJITz4EPR
TDRmQsC3FoN4SpnajRFHgnfcFwTjInZhdFDolECLDw4XcoPLXWnUOC7rXM6Dps/c1Cb7KYzcVAfE
uWd36Z3cUb8EEg2QAQKlfAW0s5bV277J0a+demn2AePZy41+UGPqzvWwue1frh0Z3ucoO+MLkT/X
+P10ZDJQtHGVAdUbtA5bUrrtFDP3YlD9+pPWxbvb8q7vm6U8bmfB0BQpqUXKABzJG31ugPXzX0rg
tjXNOjK3Q1oGYxp5pvkRi94L19HaUgXuWu7lcCKGARVQz+y72q0TyJE+FPOpLs0N0qK+OQouUtGq
cbc0EILxpKRZGWilsVGMu96SBau2chgWdsD+fvEscYayLrswKYNO2Y2zc5qNo5GKYO9XhVh4PgIu
Brkni9uayYhJlI20BNwrXiIo3P7oKXxIWNQff29l7P7HEx0HDlX1pTZpLJcYcK3KICfA+MXMfKzf
YzpM1Au1cnhQDkJwg0wQCAj5uWWlQR+3hNHhIAf3oOXZP4YGs5YiYok1KQgyAHPAmDyBuLNUpmkz
p4sR1QSp5OdUfgJM+yegENGzLmpGWTEz7AzDQ0LMBqh0FoxcGEExYBC5N4sycOaiPIUmUbdO3Hy/
vTcrRsDKnQBcQgUBzTXc3oBwyaZ6rpdBIkfNYVTq6F0ah8Rtkb4Tufi1pbuUxS3dYKcqUsOQFc8v
clUfDOPniDtZL0R4tNddcXg0ImPL0jCICq+AeNt+QuakN3FCLWmbISLw5rTb0br2NC3b9DLok6vo
ISPmoWkfby/oij9aiOYWFEmlnCFD4FShKu7C9tVNhlCUlH6b/XHQpG5JWdDFk6jatbq4QGbHoDqC
RVDBLK1FScNGSeuyDBp3tJ8AvkTI3uoPt5VbtZZ/hfCvVABEAEukx0mWARAe0pcuAaF4YfWiytaa
6SNVgrQ+RoOR3+cWEW2i4DXqJlhlS/SjBuCqzZRVo3tbG3aAuFgAKTSAh7DREFBCcwdMtWsj1cOI
InpCXVDKT6PV3SMT9jvGWKvr6Krg9b26ehgGgT2CHxIIQcst0spOL0D/UQZ2XBZ+Os2lL2W1vS1l
IkIsXFtAgJuyIgwD9eN9YZN2hllrKQ2cKtw1aoOx19Do0CNzewXXNEJbEZwHOlAxIsEbXafk+IKS
Bo39OJlg/8VLqMl7/7aUFWWQPGCtX+iTgn/n9qmNMxuEXy0NdHkHEHdI+A/iLiRGEBKCHQKQLvxV
SNpEykjdV0Ea00e7zE4lmT90lXwYhba7rcz1kgFZA0M0eBkA9ATV26URdFmeFooT50GS/JLKV7wK
dOvpvxPBxbiM47HryyQPUOwb+9jFjIVSvNyWce3moAbGHZCoRZ8pTGCpxkxAWVObkJH11SE0wY7w
Ug13dvSsZTsZ+DSywNLYsizP6lIet2yAFEfZTIU8B/kK+W7y0uJlsA+yiL51bXsQDYEhEzl1pGLY
3y8uXTXFP8jg5wEFq1URmacsvtMBznB79a6lIBwC6iXyYUCCgaClFDspI1MqxjwYR90fp+deLzbC
ZNL1FkGIraGYrSEqQhSxFFJVcJ6Vicf9UM1eOVquPmDUoP+Myehh2LLcNWUm0Ov6ElqK5Px2O6mt
1fV46SeG5CnDdwtdejCIQZS2X10/wAwjVYp0D9oRlqqhsSg2R1mFnEH3cwxIOUAaEPbQrmiDzgMG
Z/wFU8FzFkwUl1BqWnmg0syzQgWvshxJA/ks3KprDwcvfSGJ86PTnMu0NSDJ6V7j8c4ZRLyd1wLQ
kQUqEQQHqMehFXO5YKotKUgoTeGpyvdF2mynWNSed71YbBqJNX8i9kLzJ3e5gdRCU2hTOiepq/1U
+h7lM4a7iyOjZrh9eK7RbFgvFpqXgN2CeSQ8/5bKTLNCgeZahWij+FO0mAD8joIHCDtCV51caVb3
vXTEsLNkT+8UmQTaBlF90NrYN0TzM9d2iHwWsN3RtsVa0/lBPZo43az1M+DOJnsIqNVn/jygTFA7
cr6/rfX1aQauHIPJQn0YnZYO5zJInaD1NW1DlELaHbWRiEhjzyTFL7XAxEU+7TDo/FSrr7elriiI
hWZ1CQeNqVdohgPg1Rq8bKQT1fqNqgVx9FJEovzStW/HoxBD4QiJcM+j8rfcz7EEYPjQIqta6eHW
MUcXHjGanO1E3jrt118rBONE8YP1DJh4Ji5l2UZdabSP4gA4je+Z9VYoT2lhfL8tZOW0wWngesS9
iOlNHtiwaIseFeY0Cnq7BSw+AM48icSJoOy9smwA8MYdjMol7IH372rWVfOEhDQ67O6AxHKvNfeJ
/qTkPUiX328rxCKG5e2Lly6q2qBUBCsTWgeWq6bmIPcgoYTknN1vctIckJAOtWYLhnAvo5+VKUjo
X5sd5GGQnu0SThWP7NoRhMkzcWJw3E57ncyBQaWTA/CM22rxK8gy0khJYFKbAXLhP5dqxfo4W3Ha
IbEZ5/2paqQKZaO82MqlhHgZWKFegtUQzG/yumHaDskWTBWg1wf/5imb8yTKdLw8k6ApjpLywspI
7edtvXj7gwiMvzL2YobKeFVMbMLYKtQ0TgNiYSSnHKNzZOSi0ezrxQM4LMMXgqGrKFoyPS8ipXiw
E9COtmkQom3NRj9FaKn+1A+/S6AUJqBIvq3TyrIBvBNnCVlRtDvyN1gM1mHZAHZbYDVIy4I6IsE8
y8/bMngfy9ZNA2mogzwSYw/l7MHq7DipnTENioJ6E0UbTvnLHB+BX+CO3be8dvv67e8lYpgX9wdC
TTzYuOzlnKtxTu00A22G8rvu4vkR1NnDg20W8qZq6uRAQnPajdXQ7NKqEaFw8cea6YurBChOSFkA
JYTTVx4BTFvLSRboDjArktbe08740drDphvGnTYfhYHO2gqjL9Bka4zZXou7xca61WMwJGWBPYOh
CUO+mhcO7VaXK8vNpDTxjEwr/byWQzcH/ofgvF9FDlAYb2/0I8ONIX/Hd8xKndTZo5EVwdzZCFDj
qt4ZStZ7OvihNlYz0J3c0spPVdrtFQpcfzcaE+dQjGOnuYVZTD7Y6Pvnsg2zU5zX5XMGAkVBAmnl
8GIkH6SICGtZHxjna/vIANOVpmQBqK1SP5P0+i0zpFqQi7jCavpaCkYoC9AS9E/y00eADitspbLB
Wv5S0s/kAT2O5c78BvDF8C5VPQqSkA9N2t829xWfwVrp0eiIGAZHjLvpHQ3UmbOC7afKZ91/kHtV
Oubn5OW2lBWzXkjhQlG9Ay43ajxZkBanqHH7lLqK9Q0YWJWRubII2sfk7sZ/FvJfnbgjbGitFdFE
y4I2N0ZvUOsIeDWG7IeZNvtR00ab29qtOEL0hwDyA0cXQC98cNFHacowf7JgKoHQiPv+mOuC63dt
m6AW0J0YVgp+benajSztGpygLCg7CvJkOXHu8BAix0LJrMdSzWaX1ongWlzbNDSmwBkilGZkF0uZ
yBrFbZrDHrvwcfLBKO0q829SfSYft5dvxQOBUAO5HrxSdOSsODmTTSrZqvH0bnoJg6SgGHwGhWdz
R8Oi8qdBMg5IsZL7qZTe0SkrKoetSmfor+ydDFARzlikFAPpgMLJg2pMtyQbQEBR/bQq9GTXfi/V
57khb0UqsJg1C0VwjZyjg/QYxj6WSzvoQ4XeVRPZhjB1Wb1zJE9hfbb92yu7Zpi4oVF/QTAPaE32
94uAoIiN1hpAWRlk7bEBAI0W3VFRmX/NMjEu+VW8xZQh30owaEY3TDKTEbvWHg0L4CixancQ0dN+
jadcRrzsVIM2Hu1f7F2CjumlMmDv0gcnp0Uw0ccYrJ9FJHuA3U6aJ0125QIYe+U279BH8FaHrSvR
h9LZhJLj12bkDuCzJaGGxurWwjB0/NAMPxSyB8fzkc6i1/Daql9+KFuxi1XvKD6/T5oi0ACciyK1
O2vbOc0Fe3ttQnjMAOuJkdoi58fP38tdNQ1Tit4wtX9JnzW8s2cl2wOOXHQtXauDhDwDrkRfKwBO
eDfQVh06GKlcBGNeugpwmiTlveoSV55Lj8GAGAN6iFryoqRnW5bwtk/RkTq7fWdsifTntkGvhAsg
SkJTKy5JZIWvHovFgAGwyQzRg1Nvu8IP7zNn185/4vyIAGFL2mGfzypwssEpOf6hRvxUabU3mZ9D
vL39JVdtCzi2iy/hvNZsVlRSwZYWmNZGn3x0OT10fr/tt9mBPNrH/qA9l72b9m6TbWl5P6cuZi5u
f8NVUY3/Bu5apRp6QIBHjbTy5sfgEy/13e5Hey86el+NMcujt9SV85FxDcqUvHXgI/3OV7Z90B50
X/nmbMsj7rpj+hQf51N/aveW/wjE2K20A1LwDmdrFz187vNz7WIUat/vyk3hA2F4awnc6fVNhe/D
ewdngb3fTM7PVWOdVAA/LYIqTettqs04/7ZVe0rWdTvZSDS/IWboF0Ur2oKVUwjJLEei4s1g8U8u
bc4SU02SIkhnyW3pruq8OnOb9nB7p9fEALAJjfRs1gtJzqVLySWEBfJYFYFsZBlePmCK0Mu7Gswn
sSgds7aWJl4f4MHDgxXsoUtRDny57VB4r7EGqpeBBtGuD7TwBPQ09OBUP41U5GDYx/PWxaInho+L
+QR+AmK2swltU6QIMhAyytVWGj4sKJa8hRhcDxUMkWdAho0CQ9kPgjHvqzkFdoIuZPMZGwxAhi06
YYugnn87ZNcoSFpHP7OqBX2YW5VP3fi77LdRJ3hRCOVy3iMEMWOalJALcputNTibvHksyUE5OrCj
UvPmDpiP01sJPpDblrTmzcGAhTIkq94hNbzc3kQt56KfahwVqU48khYJiu/IGSlNKaqrrVkSSrIM
+QShlWNzlkT0acCQpF4EsQFoX4cQadcBGMe1wmHelk6b+IlpdYAgLCrBcfkKGXmTuhDtcDnFIa/m
DL3rRRCZhqel+otjvrXDVnGSba+3B6UFj6ruz8DWPDvTBu/LYTzG6utYZ3ehWe+m9hHJ+b36aFZ4
Zd7egKsxXGZyl9/Gbb2lx5oFrBFsvXNUrU2j7COC0RQG37WNpkfHH/FmwfXlCG6Lr0LZ9aKwaTZA
T4DEhRM8mG3lVAUWJX9GIuXwANzz8LtZeh+1q3jIrLitl/mqS93Xn2A48dINRks86sXbaMv+G8B+
G0wPCsIYZgRXH4XcEVLorBHa4DxbW7emI6UDHGix6+LSK6eHOd+WWbEjbgVswXoWIcNdnwBMB7JN
QHcqUn58hRz8LaPaAbAtSLLZcK06OoVALHQlUu1v7/S1074UhJQ9d9RqrVH1tEUrX2+fwtR6jYDg
Veu2V8uCRdSvFpFJYq3JDNQWQ29LSaAlGpBFQXOG05F3ZJc6r89yIrhkVwx3KYWzn6YzO9KaPbq5
LAdBYOup9MOpKg8vOm8qZ5cY4EHsQGgg+aBSaFxq6ILc3OrWIevN8NwxzfX1hReRtaEPszSyFbWc
FyRqa+VOVl9ub9q104KSmDeGv0LeEZ3Cy6WMK7spQnkog+HJao+VRw13Jl74IyUCP3D9bloKYnt6
oYutVkVioQc/aB2Mwm8kuuvNrfFNrgXHflXO13lnGW5otJQzpZpeJZ2MNWsNnKZXJTk7TefF9dEG
+O3txVu1+AtZbP8udCJhW9k0gqwWiECaPynEiypfmAy59hlYugsx7DMuxCRdLemhPaKhy/Ii08W4
NHqeIn/YRK0/qtvbOonWj3vN2ZFd5/mklIEZf9okQWLyOUP+TzKF4DYitbireerSvKCZilaursQE
V3GXWGPtquroquhw7ottOCkPkxYJpoFECrLPuljNZgBHVmZCwXrW77JQ31tJvzGGPXIUrqUJur3X
dYTTtSyWY+chaxtljNAzbUDY+BnGfwy1dY3chTEqeexZj6MyCExyXbt/BXLbV8xo9ZgqLKpivCeh
29iV1xxC/cF8vm0m694RiKr/TzNu98weoRUBVl2QxEH33ZDsb1PrD8nbVPe7edg7iNudtDvgnY6x
KIGNfo2eLG9RdiL+Fc7toZk5mYI3OA3Qrl64MW1SVzJSZPJrtFq6kTn9sJQJxQr0XVp+kjrAr9Sq
+DU0zWRj5klxtFsJqJ4S0LsFy8KunqsvMwG2iFcSsgg6d1bzyOmlcECHXX4fnypPslzpJX3szmru
zo//iSw2p81opNCEwLk6Q8sbJ55wPRB7F+s/tNLVwtEzz83gtfJP1UaMQ3f/kUwHaTxkp9hI5PL0
OBlukcaAL2q3k2z4ofOjr84qSN+1Z2l4ieaPsRLcUEwLfkWB7IaGaqQOMTLGXcNUUZqwz+FkZ1o8
Ese5a5XJv63V2ilF/Qv9HCznfIUXMcgZMAsLG7Zs7Vu4gSE/kW7wBvkxDzOXtG+VLsg1c8fUBjKo
ghwsJpqBhIGHLndz4AlS5X3Vd88E7m4ygI6PGlDdv0vkdyEifGImd7GA/8hCoQsRhIFcAf/CVbS5
zhrJ7p7NeNgWVAW+G9qv+uigqoK7l0/QfIliSKDYJcyRouVraR1lOvRWo9U9Etqdbw53oEfd6eG4
7cI/mUXdqKNuR+JvnSkJ3B63g0ywqiA7iOIplhSVtaVgKwe7cjrYYEinkTfG7zY5xgSdAeCM/tmH
xk5Ip7CyqBikRuMXrAUt8iYXN2WI1eeyiOXnGk1ZoI8JCX1SxwSRfC845uuSkNNGAwxKz7xqNonr
Oi0T+VmNX6mKUdldEuHVIol6YFaWEP33gO8HdwB7vXJLGCnxOJLZkZ/T2rqnauvDUQaYZKuQ3W6T
JKBj8l7mgjrPmnKXQtXlvikRMeIOZcjnqIm9hhzk6I/WPE/a++0DvioGCC2Yv0PL49VgRoK7oqsm
6Eb+yGD2U5Pvplp5k3a4LYYLpmGFbGKKIRSwWWMwIS+1oW3UDEraKM+UkJ/qpGOGYZPryr1O+gAV
zY6YAsfF51WYRMxmstwGPCRDqF9KjHolkrVR159xGrczaJ0wELSzM8cr1MxNQMYw2gAd7ui5klNw
4vy+rS+fnoZ4PErQeoFVZV0sKrOpi1iqr0OpNMzZfm6bDrwd90WZ7ooapbPcL+WzE3/S8WcyPxW7
Stsnceqb5puE7mbBKjCvsnRwwPgC+ybDu2CpPO4sOlOhFWFmhs+ZVBNWJJdOA64TrIUiap259tto
mkXrD6pLjGGbh/yJ7SlTMlMl51zWXS1wpIeqAQ0y9cL0RbC27Ks5rVCdw82OWiumYvgy4YDoJLem
Lj5rTWYco6j6MQyxcp9Ohbo1Cil/dTIVkBEyuHyaTJ4PlWI+NOnQHNOiPWmmpP7dY5T1/qHJi5FG
ahiLwKt6udcG1WKLKvie3n5o+m9DMfippW0FWl8dIUgBzQJLbbPqMq91inZ+hXxpHW3yT+uh37yP
++Qz9oafJcgxqWe7mW9tnMQdH4V4bdf315d0uHW0aKBjme/qpaoSgme+j8+jnbrd/M3Kz6R7au0Y
DRmfJa19FfWgSUQNwkU4XysLng7UgoFPiruTs19ZBbsmeunic1pFvjEBkMsoRHEp894La2KaXcjg
YkVohTQoYbv3A1TeqpdsHD8u3f6TuvTFEjyx1tfxQhpnK1KcFWovt/G584fBTyTP3HSbyFO6jZVs
RFVf0fJxXlc3JExDdhAmjYkban9i4giiC360+393CMhpqD2iEvdVHLvwc1ro5F00wC6Q5Tmkp+jJ
8fsjaoK9L2/qu2EvfcOosKiueuVr2JZpCNqQuQUP6hfV84XQuGwtM1WhV4Kb2ANQzIZYGe7j1n5u
4vQtV0Uv46tbkhPI7VqWETxhI9hIVERu7kTHRH2vzR8m7QX2wX7oyhgRyiBHiIMO8O6lK2niOktV
Y4zPsaIjH2+CXyBDxOgNtixCZhKJ4uzeIpkKPBOImrLzJAEG3wldsNuLDGT1eKF1D53Y7ArigzQz
j9JxVkMcL/kjKpWdSdqnJtfu4vGYZfSg/RrU6iBl0n1qicA7+T6qf4zzQjYXQ2WhVmPowYnPuuXN
mRfbG7pVUJcL3yvprlJdKz1EPTg93UpEKrpiMADDBY4n8mxsUo7bx6g2YlPpcSxkqzyk1fTs6KPj
Zuho1ro2Eazxyk6iO4cheSIhirY0TlhWtsibx9jJGny93lBIzxL66Ha9rQl85cq5Y4U5cAhaQPPC
bbS0zmKwM3wI9lJ5MLpzpfuxhoyNn/8ldALbN5YgQIMsYhb0GHOxW2YA2rUAGtoZEflecl7S7D6x
FcFD8yqqZ0IwVgs3AixxdMoulUHivyZdnSVnAO/OSRC39UZSnhNlB7I7d6TtRpMEQTCfnPlHrwuR
nBtJNaJGEyg2zuUnenBJ6f4oNvbPD/WPYnmmC8pyc9+Ipkv4dNT/CkU8ip5jjGXwcxBKMSNEJHly
njUv/yzv8zfdH3bzwfRoesh7zxZUUtfX9V95nDU2iVGhhRLy+u7ovNLsicgAR/H0Cv2ZO1EbiEgY
t4lFPUltolGAGBIHVIZ4/UW2Z40bSzrnzmEYbTwtRGQp10+LL8v5V0NuG3ujTrosgYZROKB6+K2S
3THdUG3wMm300/AjGrZ1A4ioQXA7CPeSu9AzM9PkcYLNKr/LLjn0ir2XXqpoOidt0INTqQeLnt0T
z0nuu0Y0YMzWkrubcGD+VZt5h4tbV8c0oZwD5vs86VLhZ7SfESdVhS+Ic7k84T/2ypoMDUZBjULF
Ukyd06nskyI5FwF8hKtaOzCOx6rbEL+W3GE+iRLDqzZ0IZDzajmqkQDFxnaa3rxPiAs+TBdd5dPr
n9ua8bXoK82466gKQd2mKhAUf58+6dk62R/5LyDCDH72oOTu78zVjj9BrO7Oo1c8K57ycvsD1s3n
QlP+aMr6mEwtzKec3OgZTJva3bAFx/qm+tburMNGII6dgyuDuRDHH060aM39CHHjBkSvb+rHo/5A
fY144y5wHjfJhyGQKNpJ7mBS0ho5YEeTcx3e9Tq6Y88DUg0KK6OT5/Jbkoh6v9aueTDQMdxFAOwj
tb20VUnpSzSBY0cHej+iq6D4zN7qcnt7HdeX8V8h3KGvtCiZorJJzmGlgit3Nt+JWitePI0i+pu1
gIlVjy2WNUS/L5+lLNKkaEDOlJxbI0Ff9nHahgct6JoXwzxGye+q3k/fwLoFjGnZu63k/+dw/Cua
09JqVMxzg8PwbI8PYfbRmCet9Rrwr1aRO8mnRt3U1W/zW/cr6Ty9+R7pxA1/Z8C7bqonw3nV7W2C
XobbH7W+vf9+E+fx8nyoABuK5YgSKdwYVdptc3DtbADTd5bmwb8tTbgEXNiDHHEel1aJy6wh2/pr
Ijjr3cx5j4z+sW1RFhuPZuZRehw/SaIcBns/Ktsk3c8dGgtjT51x0T5p2qHLRCX/9ZP170qwv1/4
fmCRAZCB7Y6cn9Sj6Y35oXedl+hRFg2TM6dw7TT+TxIPs2S01miYJVsEo1bcaarjTaMXIoDq/yHt
upZjt5XtF7GKObwyTdAoUnG/sKQtmREkmEl8/V3UOdd7BuIly77lss9x7fI0G2g0Gh3W+j9c4R8x
nNMvVSs26QCFLOtJNrzs1Nd2ptjENV/SY/y1vrM8Het/PD+gK+c8PMqMPACIEHdCG7U9rhjiidYN
QFp3Zf84M9dMsl9ZT/khrZ+Gxrmin2ZzNXV+LhxQpJPe1r9j2cL+fAd/t+pWNnaiCldS6PuSORo6
Z3cqu871Caf9lug3qAK2tLFlzR0BzD+WzVwO8VTjlDX3QrjvhHed2OrDxmctpLbQL/738vDvirRn
VMlRNw36Pn4TTL9o9lMM8uVbPNaavLxXu8oBiP+xpvvM+i2nb6S3E+kBCf9JSb2iU9HSvaeTX1Ru
riWHXL6OSOmy2rhSBjs3J9DnbZVVll3l2Tdzl/mAQcGsQF0jUJ/KX3mQ3VfXZDd6w6P6Et9ngbDV
LbZ4C5zJ4+7ufCYKAcNxGlRhxPypAUmfWoFpC339mySIS6cd3h9EHhbuAUCeX572nABtXzJwOAoF
XZ8lMM5IdBD7B8VywYrexgyJ80eF+XrrMLO3Q/I4gS9islXiNAj2jdYm0YbpLiXO5hvp72/ifDHF
aJpA2wrrDTrNhr2pAj4rTdxSYL7S/s5y06b9L9Qw/HXjXNzoc8GcVx4UmalVizMTR1dlESiAY1WS
W6MCAPhtmfioToaYxXOpcQK/77rspff2uWjO69KhUoyUQTQVBVBOYq4yOhEq2fGrKW8Noiz53TNZ
3+t/5uF1Wltpi7+CupRsVUzscevILN2m5xI4l6uqqdSg2JQGRJ72+SQfSNXsWSk7ohFvNJcsPtHQ
bwpkW8wog/eKkxUl+kRlEdo0hYdb0RPeDYfuqDNe99fTRpSwbJpnwjhXwJjR1lU/QJgI0kwHHMi9
Qa+oFwKIMev2Anud9C021MVcwrmGnD8QdBSvGwU+U+6JPVFHa/e17NSP1i3w6csosZHJMDvwsN8b
wjMwEtctc8kbnUvnQ/uxyQ25gfcLK7PcRcgJudao4t4aEN6vi1q8qs9lzd9yZpkxLeqiBMZCEJVX
OnOIeC2JNWBEr83OFsZTPyROVN+WvrkViiy6wbN95dygNBojyyYIjo39qPxVIYVhOaMNoIddYnwa
j+t6Ll2C52pyDi4TLK2mePkGSXFTi4WXos8CI0xhj0xRxBANu+vylrWbwaFQqZ+n7S6XtR8xtBK1
E5z8QZtZQtEP7dBhR1rXDJR6Mxc7nzg+rgOA09/iOHuNlAzQUCbUszBhSr3oWnowHLAOIZ4ASzGy
0Ftvs0WHhgwiSoSANUQu/VK/ui46UocmBMaCZStDwmymIYmwvopLBRBpBr76XzHc9SAnBRqCEtzL
aX4bKxiM9I3qFvOsOKC2OpNtfgE4A42wemGXU2wrsmPoW2mhRc969g3cPTFSCw3MKb5hAFPwTrmS
JFv8KguHNi/1p3JHXT27yaVHkx4boUDpfSvHyE/kfce3fxYB4yKXax3FfSLknYTLWUSR9Rg99YWt
mU9d5ppkV4GJINu32UM2nMz78iWjO0s4JjkmgabU6eV0RwwAYcl3SfU2mA8p8FL+X3sEOuXLzysw
/IPkCz6PiLscjf/dTdzuuvaDZX4BcHXTZ+G9kJ1asT+I4KdIWW+bIO5e/4rF8/33Jv1AmGPhqPaD
rCN9trNil4Cm4T7YwuRfvPfAzQC2YVjkzK98qWkuy10lRnISWFdZioqHPHlq8kmMU9H+SuvO7qjk
1qan9W/ryi066XPB3DFgQwasx2FKgjB77uK/yOMN+mKPYmtH06eQ2t3H/brAJZMHwgVgOlCOmNGT
LhWl7RSDR7mB39BSTGnciuSpiTCkkG7F3Utu5FwQp1iSs1ZUzAq1xnGwaTI4mvm8rsqSYZxL4E5v
2Fea0TZQJdOoI4Oqlw2nLL8d0o+q8LV+i3F0URwaI4HThIwVIMYvV45IiSpo8061UuVUtHDDLLdJ
MwEjREsd4CBKrpLW/rqOP/thkDOfR2EhGMAWqFZdSk0lwaCgzoNUt/0tBACN1EL3jiR2v6/c7FPx
HLl39v+0EfTbMZ2J5echspEykVUQ2yE3b9e30S/lQfTZL/FF+Dfh7bkozslICSkGfUBxLM1DR++v
FMNto3vd2ggTFqNNUJUhUzw3m+DRd7mS6HxR+0mZ09VZJ+IFIoxuIiflEwZAT7Je1Pf1lE02qSrr
BKSK9k7NtPSwvpuzifB3+fknzIfzLCKzGlMRSJemgSG5at3acXfoi8kuQKiubgTXS8cPHYzfbS8Y
auEzkp3YAgilQjooMivzSGit2Uh9Ce66QosJGgOvBZgmBh4xHnGpkdH0JS5yvE2MKeij41A949wp
7K/qq0DLJpCbusxOPpnmpx+h6A7WPqQeoGA+1j9jSdnzr+AOSTlJndA0eO9Fkajv9JKiK1UEt8C6
lEVfjT5UtGrNyGEYlL1UlnV6HzYpgvc89gDCC84H2QOMmFDeYZYC97ZTmdfiqW8/x83s3vc5503n
XDZnOi0bB6O2EAbq4y0A+I9hKxy7khzI+CSLx16cq5KpMzZvMv2d9LkzSX7WnyYBdeZD33xMmtun
e006NKUP+3ej8F2g6SGT0r2aEGDsC4d0zLyk3/2rNcNjAN27GFDj10zXMRvRToiWBwIIkY9SvGZM
2wu2CmQ79hxnhwT50Jr6xsblMO/Fz/XCnKaKKTUJnXWXe9UyC4zKiJGCJlbRYpNbmGdX4mo3CWCI
Xddx0fqAvPa/orgHgZ4PLO8HhnKN1XZe3FK2R4v547qQ2YTX9OGeAb0ZomezFfFspdI+O8b15OhR
ZsdRGITReziYnhFttUEtRkVAE/5bs1nzM3/VVyEalwg2z5SiQwQwcK1IHUPBc7VL3Egp3RjdkTo7
jY0tppO7rvHSDgLNZO5TQj80cEUuhWOgpugHAHIFKpCKPLnUCl/IYsHNUr34F355RngUEREBl4+H
LhXA8oNpWmtOVRG7Rf096V3A1Xhir3tRsRGBLeoFELh51B6sCLzLRIa10qc0zgIljEG6E6PFNhma
xO0KtvV43BLF+UW1mNDQQkgWVG2u7zI8h70sixJfJOZWMmfRQc0IhP9VS+eeMnGt5ooSqnkQZ1SL
/Nas29yOrMbo/DrpWXUdMmkg01HQkMtyxEEB69SQDCGARJikeRnCoMSjupwoeyUNM+lAqDEATQ5j
DJIrJ2nUXUVKAY7sbjAEcm9EZVL/JYlxhTyiLo+7KdTS0taKWp+uzEEG0m2kj021r0UK2om+F5vW
xox8aTphhH50betyWPACMz7/3LqErADwgy/N1ZpInlSykiFiqrwPZlfuV+Mk9m8MrNopRoHXD8fS
xYuoEE8yNJ+jXZvHuK9Yhrkks82D2vyU9Ppo4E4K1TBGR4UYCOVXQ4HXIiD1nLNTNxXXQ+Kp2WMx
hP6gfI1CEGqfAN7/XP+qhRBZQSoGkzXodAXoEed0C2vI25FGJFDj2pYF0S7EwtdzQB9RHzPVNh3e
1gUueShI/J6XmLPcPC8rAkfaTEJCgtZvJbsA/6Fjfynv7KkLQFn8L4QB+nIm/AK4HcLyyy1OO2KU
QHIBGsehD8iuq+z+OT865DY9VhvNQAsnFz0cf0TN1nbmecsYsuR+1ivH9RybxldM43dNIluub9GQ
ziXNX3ImSRvCEBxEkDQdh2yPuUlUIsLpCfj0wP7Zl8J14YHpWcVgFqYMn03xBYONGG9M6dPG6i4Z
D7yhBTDOGeiRv7GJCRotSioSjPX1KHvZ6OTi6FnAnXmSX+uHqvKK+6iYqZmJONl58lDIdjzutPJh
/UMWgvS5febv7+DundqoWFoJJQkIaW1gG0gVSPPm1pJoCxVmyWWcS+LsSaeFPmCwjwSFn9yXW0X4
7yksLmS4UISzISNKpqkIsaDJ5Bilm9a7NHtMgS5zVXxVH2Vs918MLQmO+DLtiyfzZsDGb8XMS5XT
eeIA6KBA0JoJzS7Nq83VGKQVLcwrvKsPunlDO2d0xcYGW3r9VveONPxun8HWVtR2o4Cn6K7qbWln
1HhsFps964vHCg19YIqbQTUsbm9JwfpcrvA13XEErzIL33rhipgoRE103wpX6AmItTdVvx271id9
A/zG5KjF/xCvZX5dK7AwYPaiiRLYZZyfbFk2CpLSk+BZUt9BhGKbJjg0ei/XgBDpyv0+lAJVeMvU
90ExNrzY4o6A9BlRFXgUgNzC7chYhVVtmiPs+6F7UL2DemAf1S7ZkYNx33tPQINyxA/LFQGC1Fx1
G35tyeT/CP+R8BTjvi6oykgAgFB0KjRXRNxsrZ83kbf7+S0KQE70MIML6NLktHxqgIArwuTYUadO
rvoNih2gOHS05/rJApes4dVbxDbfGZE1qVx6SMOQInBHZ83c3h28wk0AouW3t6oTTvZod252JxwV
7+3Q3mqn8XFXPPQ340281/4qXVSAH5KPdTf2nc9Y+yDuaR5jvrcxS3yQZsvH5p36H7HTOOnndYWJ
g97tPC2w9uBI+qr29+WVhW+sr4SH341reNHOejJd9Aoc2n10ndtvitfuJPx3zDZ23WNqbxHV81hg
3yfifM84o2zLqo3kHh8LDDzMmZH7RHfyoHUEV37xpAfN6/bhjfjSHVpnv75OP68ddDIj+J87s1H0
5HPcclMZqapOdZALwPUH1pwV+ygZd3BPyLKFSPquy5s1udwWjDzBOtFRPDeL8eUVqmRFX9W0Dcwn
KNoffqNFs34m7lb+dSHfNSMKznQWwHoEfzPnZLRBNQkm5CAoOcRoMOgeLPk0DKptjNQVskPVYUx4
ozd8Plq8cgaweeZsJdBoRe5Ga6w+qsqybAM11a6kFBO7VvxZ94rfy/Sv9XX86UlA4ySCdwac7wAD
+o5rzuKWcCRqYqK1Koga8YTJcryktpjkfkYClyI4ozTToaD6VLWBMYx+3lDU+PZV5SamhB6ZjTth
Qx1+HqiYMr3TEsgaW/UhyjNfCbe6oLdEcAYhUj0tpW5WZwKHWKTZafSyvic/zxI2H091AGbinz8Y
GeImLKtey7EndAJxAYazmth0WVK6Wl56aTX8ZYn1xrzvlkzuSke/jSqGIWkDEqaOoleHyQTHPLmD
P7G7Hr026obDWFpGCxNUGBvBhD8wOC6vl1RJjUItsIwam3RvMlKAwuji6/pKLuQa56X8I4W7ToYI
7+lKgnlXdvMEZCA3O72Enc2Ojpa44926tOU1/CNs/vOzs5S0Rck0q2iDyZkmO3m3frUTkKue16X8
DL4uVeKOE7FqAGiHkDL68WP8vHUDL53WPyum87VUacAuRC18j9aonsACzeoR4AWY1OhUZ12TJTd3
Loo7SUNG0XDGZh/e/KbA4QBA5ZPwT5ERcSfO62Wg7xGMCHBznDOV1CpukgRS2Ci4hO4SSfFrJf1o
O3MjJlzW54+k2eTP9t+y4nQs5bYNysIq7FAGW6lUXKHv6Fmoyo0IcNEKMGSO4Bet35j+vZSlte2Y
pdoEW6sit4jRjSd9MARl6zu0fH4QWQMWGR3ZP6DAB/TQU4lBTFxfRw2asuXaE6ziQE2A7MaebEQ3
gLN1ykh5BdaqN0bj2/oXLOo5h9cYtgbbCE/ElkQEIB2F2AZ59lZaUDM/RfFWe/GWEO7g6h3olEks
QUtL8OMhvsqF4Y4IyYaPXXhKgqMF8TRwCGCHqPVcbloYWUJnqCEMhHyFyCyJJkABcwegb6QGr2JG
7Jx9yQPgWhWwCY1e2hOvK1GPKNNbLSsdGU/QKnmkLN6vr/JC4Hj5ZdwKoFulSrrawJWDR6Qr1G74
UKPR/a+QeeTG2A8SuoJd48m40Xpf/zQDM2xsTQ223jU/nQ8+AzV1vHFlQGHzAw1dqxZmOPYY7sss
J5bvRlkCHf1xIrambxbd5ivtMsqaM9V4TaMpei5ocjoLgqBNjUq7uRuZJfZEDnX2Xlqe9iuq3vHG
tdHpKZAvgQgbZ/fn1Yc2JNACAfIFcZfF44yadARIiIERxtj4pelXdfaxvpsL6TwImPEJVJTzMKY8
a37miOpOZWWupn3QNkOv23UdmS+TWRv1vs9Q7j+RzrSSHf6/9SEJZqe4KjEZaKizytjLApq13PUP
+nm+MOGOgt/8MMCIKF8GFzMWZWYYjwEy1VLiAopD3KeTLlIXHF5boBM/vTCEyeAtmF8GM/TMpfKd
QKQImHZjIOT5QSVT41AJjmNMRzwgi634eVE1BawgKmosKGjyR3pkZWc2dAzQ6yIegQit34wAvjzI
hphuhBeLotDCZsJ1gOyE7+IPE13MCrWHYpM1OBhQzfeyViqApsXE4fqGLa7hTP+AF8/8Apk/5dyA
zKSv4lAeg7RMGjuS93M1AtMQo9dpE/PWhS30klq4XZCqRD/IPBLBrSHK7wNCajoF4ihYd1akN71d
ahFAhYEqZDEnMiaa3eEw504WRbVvkNaoj0ll5B+06/HwM8owH+2ype1TlhAxfFr/wJ+rge9DbR4P
zpl+g+9HV6QoZ+OI79MnrbV7QbbQ5z9UXqwYzKGCsNVyuiAPiXFVhBmbaIw0ubvdYJEhVIowBRXm
u64wlD8ddUg5tGWTPIrqUG008P30RzMCHiBy0JKDqWru0bS+Vj+N9PK3uJgO+SI51CMVa3WvfGQH
/WX95xdc2+Xvc64NCC8RyKbw+zJQxn9lV3FwsBobM2H0iYC1fWu2/ftKvrwkLuVxe6GRVOmAXDmh
jRPkBVd5s5NeUv3XWO9GtI6a6sMoeFJriweaxo5IwTcw3tfxZ6VujfQvDAJcfgnn1xjVtYiOCoZt
I0/prvR3nV7LyM5V76kPinqx0AAEaXW37xsrPlcc11aA8wWWrAoMpZwp6KxXWrl1tm+YT0IfpeuX
6He+Wxe3ZPsYZJzbWaU5H8G9bpQeRBWkKViQZDKK8WUyodU6vLWSKrR7udwCJV20JwUnG8HYjPrL
I14kIO0G6HfJgk6RXT35yoC2/Rge3pi073oTOMSJ6a9ruHTadEC+APwYHRV4k1z61skCG7kyiAyv
BL3xUzGl/mS0W3mr+Vf4XTuXwq1jlVtxOA49C8y6dGop3JV0110DAsAOr0wr3YhsZw/9QxpoREQN
L3nc9NypzNu8SEGKxALLjMiNiGeDnbdGdZCERtk1ahn0aVoe/sU6nsnkTmYv1cMAdw2ZYp+iZ4iO
O1KV5v7fSEFFHvkxNLb+GFlD6N0abYJisKy212Abfh3QurQhZMnoZ6xBayYxA3M8p8qYgYC6E1Fx
ltsxuo4kw5dD5SE3zMKdEk3dWLglFw1vj/YrPOg0jNteGiCymUIZUiIGDBSF9mB27W8sc3GjFV3l
ra/eQvYU+GZILM7ohgBUNDnDiHqVqU1osgBdkMphHAuQBmRN6QARfnKKTIye+xZlSGMAM0VVg6bV
GCx9I25aXF2U0hXEMfgfPm6a51QkY0AqgyGNekwzUF0nSje5GRIpTszMz3WdF883OOTxXAV3gWFx
m8kymYxGCJQ1ox8bnxFJtM2aCs4/l4KxAuCtGOhcAH7e5SZqRJArbYjFoDSG+yLLKruzuof/nwze
h1idYCQ5bD8jgmQnfRs5vbVV2lyonKOlDVGOBo+IhLfOaWJkRmEqZIQUJPSPGL5trgxzsg7hOLUP
nYg8XWY2YM+JAPadqzXaTaNJt6UwmrwKfd+elgiWPzQgf5GqibmdoCePEVVzJ86nZGOwa+noABIG
JQ5MAoKZlLsLUVmvCovIItpBw9DNcD0FfQv8py7Ns2B98ZdFgQwN/U0SOjM4UUIqF1GTWWLQCN3k
yHncP5WNqdrahMaQdVFLFosiJrAKZ5pVAPJf2tKoaUmSNwpsSeyiG5amzFPlVvw31nQmhXMFbU1A
NwCPDVDaTvXjjpYHPe/UjfhhcdlAGAvqZ7ywkTi61MWU87HP9EgKAHQBQM4erYSUyekNMlT6xhFc
mL2B5f6RxUPuUhU9OalgigFBggEFIbMu+pME+PthHylM7E79lCigHW5YX7uKVZFprySW2NggqW5Q
wc+1DhmzXNVtMdGayG5rDZPQpZpibmF9h5dXxQASq2ggice/UoG63gmtFIqYl8voUWoN7XUSh+Y+
7EprowIzLzAfCoCdEH19eL+gYZqzW3TIGbS1MgnNjvLTyLSPupIfYi2IJMyDIHqeW03ajZBqST1g
T813DIihQE1zuel1rLJqbCBzqGkMwGmQ31Ahjn30UkQbopYiHRPYWhoqFkC15K/qCeFAL5VUCuIU
+NZXre6OoQc2ynrYiAmWDuW5oPnPz57gYRhmcmqWsyEXdyROnDwiG3mohYsR1xP6OJD+Arosj3U8
qPOje7aKqImORdvsUoB92NpA0OfytG6AS3E2CrYzmTPOggHruFRn6uvYGnuoI3bx6MhR7+ptrPrJ
WI83ploLTpuUw6mtVRT6NfNa78zphQgK3VjVhUEQJE5QEkCsCluR+HwyzTFKDeJOCV0Tuh2V+fWo
YlRffq5NwKLLklMd1RZ4P5HsDjS+IpN+0+Sd1+X9LSnLg1BE48bRXDgvFx/EXX+0Li1hkOfzEju6
mvhyXl6FWIVuGuwMJIDVdFK3eoIXbAsygQ9nwB3gjcWdF3OkoBpKGsiMiKumd2KxNTq+rNUfCcrl
do94clltDQlqHYd+jgKfNQbdkDzVfY1kRnJPx/BUWcPGO2QplXShGWdmDFlemtetFEzFp569CDeA
fbdLNj2moror0wRJIpdOiWMplYcB25ustBNrA491oWiCxQWTrYwWaLRsqVyAXbACMbUAH4EmLQVt
K1QYnMzQnGKQ0LtZEKQhw2Oqt34ojbpdpMpJGbeoR2ez4dzwxTdwZmU0uFGsCfdgPWTduyiIePkV
fd+9jD0iJQbs79OQ9bLLSLFFpbvoVs7U565gfTALKZnVNzCcIJi/Eb06qvHB8q208rJT+SOJv4Cr
ukojdDDDRwY5iKXB/HyDNHb6XD0Ot+rHFozKwi2DJQVIFqpRCoIl7tTUYZLEfVpLgd6eVCUQGl+d
NjJxC7fLhQju2PS9nOfTUME76b+hEUAHZfIeDSaus8O6Q17epD/KcAelJYM26DoOCmEOGob2mkns
Ui9v83EjIFuK7y904gICxJwTqFjgCjpkaqvsUBNfb1RHUb9klC2FeHAlyRFS5Q7UlP5o7miPzUvc
Wp38qddfVKJ8aYn4ua7+on8628t5ec5uVwlvM4loWGhTeosTVwyprYLTOvnVCLeFdKvEGyH20kMY
ZWikWHXANM/c2pcCiy5NUuQoEDf0dg1bVQCa8K5/Etk20bhEH5qtrthlL3QmkfNCpGTiNM7r3sSh
RytwqDBrR0GROEU7VXgvs9PQyTtaiqXd9M9au+GKF++YM/GcA+pINYHqsJs7MC1QMJpSajdRlXrr
+7gUg2Nd0cIEcPy5PZazY6McgZ9XQIxuOvLTQcXpZ0DsOsk2sjXA2nC2njGLR/RMIGfOoCdJUDPD
wVF7Zk95bXem7AnSG6Gx27LXdfUWXc6ZMM5qoq6lCbOwh7Skv5ouLxwzlSSb5Hm28ZhZPBBnkjhr
GYzJGKYRkpjWekS7z0yvVvaNfrImh1LmIBm1IXHRA51J5AzEIgNJBwMSjb7YmeF+6l8bghm63l9f
w/l3ftyEZ3K460itZSnXvjesJnYcDOlObFU7UiM7SypXIt1GQLexZ3zGEHP2adZq0GvUDw0oGtSw
sJm4EbpvCeGe7EQqk3BKYIXyYHlozMksZofi0/rK/R8u5O/DxWfvZCGe0mGOpsT75r1wq91D+Fnv
f6c3VeaED+vCFswBtX9FnvNmeLnzjxEyWEoXgrwhKOtaO1kYp3gIS038iMGp6kaDpf3zrODc8oBB
K7x9LHSyXzpkNVXMFnzfUtAbu0m7GgE7JMiFPwnGfl2xJdd/IYmLGwZLLGukHyUAyHh6fqgsTNiA
U8tVq7cmv0XfG/LYGza4cJqRgTQ0kHbO72EenkDVLWkslQl+o2DDQaxp/oCO8cK38Kr12k5k4ARS
IwmgprF8iEZ1i29jKTIDQDMIKLC2M2f7bL9n96sMJskW6SaEF8/pZ9XY46N2M7ySO/HU3hRbT6iF
w3AhjPOSQp+3eglpQZNQdMLXXt5m6MBrvY2N3JLD+UhiGSVVSshBU4WrxdFtV5luZLJjpRxpKzkZ
kOA0ogk2pnVv6WAdzCw7inG2y/CclKZ/OhSMxmDMUJ+xI3Hfo7BKlVMSgvKpe8WguiPVaG00JHol
I89dEhH9Qo2rWqVdJA9m8xBPYe2uLwnnW398Ae/DoyppgedQnpDRA0thlmmxnemoxxrkCjTpLhN2
6wK5LfivQDRjI/8KeF5+6kIVW3TMhlBZzVGfC52Y7ENziy2Jc0XfQoA6h75yYPtjsISLwkdWFObY
p+Vp1D6V8SosI8D/2ZG2oQt/SP4jZ1YEKAooL/GdiWIfxQB4Ak2YFeWuKb9aTi6VjqTZkmPJO/mj
L4M2TjZcA58B+ZYKeZjqwPQMhsS4+1CcVFqjolueomdBOKYnQH6nj6LuE8wJKbtJGu3qM0z8qtpV
kzOqbrMJaTfb5dmN/N8vQL850s1zwp9ziCJTaagIBqgtj7eVbdnz34pv2a+l7cvogzvS9+S1elm3
nCVTBSkOKACAs4D0D+cklG5UBskAM12Ol3Cb3yY4rDktHZLsZOWaRluTvEvy8LwCSzZGeWFMnBGR
odF6IVLoyRzbp7J+UsvkushfCyQoDcHaj017v67g0tFAvA36PdS4UK7kVlWiGi2tMq5Ocm32N4M8
dYd8MI55PUn7dUnfZDr8BqJKObPlItWLPvVL7y5lKPrVRlKd5n2L9u0h2kf7+jCAkj1q7HCH/tCD
eYyu2kO2Rz5vX8fXUX4SXeBTnuItiA7+fv02p/Ov4VZaqllWmHlanZTyrRRSJzRf0/A6DY1dows+
rbQjaKbsvnpaX4XFg3Qul3t6NKrJQsD/VKdxHH2VuD0xHUB9heMT9ljKHLMSXCt6jXJfeuiBM1De
1lHrdFvHaeE0YdATfTsSymeA1Zjt4uyq7fU0LOiAz8iswU2N67QebWnsbEWLHLXcKIB91xW5rZfQ
loRON5BpK+ADupRmRUarCjqtTlfGfHKfAfzuonPfL/ca/v3Xh2TPXfaRF/v/+StzvtA/7mD+0wvt
yNEc0ZWc0ZvA4yzaykZMxwessykoqP1YKM7hMYjA9fLrsqlHv9+ItVA7ZoNdFoRXyRvTxrvGYAcx
FTB6dY2Gx8OQTd6k5fu2MjYWaGE3FJQFZqYDjGv+KDZnal4QcyDNqRtANgaeS7ueDrF0myLtt25/
Cw4G5xz+BVNX6IPjgR0SNRbZgOHK02DetEDhUfLrRmydgh3rESCph3VpC3cipOlAxcewBmoF3CFL
jUGmfc+aU5Pb8o4hb2iTLV6dnycZNoxIzgRHpwETMzgfrTVlnDV4SJ/y6Jec9262N03Hyjs3lw0b
j7We0ptwC5aei5VBCQOh6G1HI72GApnG3YeJkBWW1g7xCQ0Ymcd6uTgJADjwjL7Orgsil04DPAKn
UxqweLFk4yH3w17ANDKzsEtzN/Bcvbq02DgPdVaOLD5NOVj9BrQwOJlKQs8Cu98xGsAqnE0d2Qjb
Zs90cYgBLTCTS8/tJhge/Z55PHMZKfL/Zl4o8amURacKpbexAf70usH8MM9ZhoyuKhgMjJS/b0O1
6UbZgIw49grNw0SgYfmhr+a/oq2izsIaXoia//xMHSUzTWZSPT7BVIJEqWx9utP6B6FS76TiYV2t
LVncfpVyRzpFU+NT0dsRDeTX6DPswVq7sXpLR2EmmcLo7TzyjSfcpU59J06mVkiwi/Sl7nSwPd8Y
1S6/ijI3vyIt24/0a10zvsFwPggXIrn7DIOjgkK02Sro+IBO0asc11Uyaq4+tY4Zgao7aUEYOt6L
Y2SD6YOpXyTLdutfsbi+Z3pz90vftAAVEaB3abhl42d7cm0IGPldlzL/yo8DMKfwgWiEMUu+Gtk3
KaOTDItpYmAgIAWeGPcsY1ubKG+I4ZSZsrYo0PsCw2x26F3cJay0LUXYScl94l5jrq8oH2pmb0Js
/HDW806eqcf50VImg2CFkBvLX7HJPDaqzpBgyKTd8F4/L9xvSYY84/mhqstX+y2GWbGCJckpM9XI
S6iKOQppRH2NlYGUSolDsuINVebfZQsADsADUWeKi0cFEzcbd/+SzujvQkVTxe2E/o/LA5PV8VhM
FXTOZHrUEs80e6BeMFvYkLPkO8EGiKEylLERdnFr21lVojelGZ+0jDa7rpRfjEGtNhz0kvM8F8J5
tJSUUqpMGpSpsy99cMrfVM2cSALKRAI4VdqlzvqBWFw9ANzNjSpg6uUj+q7JlGSUoZUl3mXTm2VQ
4MQ6rRysi/n55IW9yDKiM4A2IUoSucvW1CLdTAFGcip7kObtpFZ30hS4axiiRosg6Agc4Q6ALRsH
cWk5ZQxNWJidwLOet9JITYpCq0dYqbiPRz8pHeOjDh1UPoZyi8RkyT7OZXH2MXRxiBkEyEKXiDMQ
/E03nNeWBM44onCUp3GCBEDKApO9tvPun9Vuvm8CDM4YiopRGuBMcLlRE8GenDcsOWFy392qPC75
3vMfn53m2W2d91OK9j6YgFjVzqj/0gA7WjS/NgxtPu68hz+Xwt2fpqTFhd7PKqDa/ZJ4/f636eee
bu/XBW1pM2/WmTaiXGuCKGAz4ugJPBG7SqxsU9mq5i9v+Z8N4S6SPLTyYlKn5MQyzU66e6L+P3ec
s9pQ1UszLbFcmFp1ivi+kfKNM7ilAme1St2iSXyCCh24CybQxLbJRufZkg9D+QAhp4E7HWH15VYI
khRjZgBbUYHPrgL0cJGantX8qqi3vueL7uR/SPuuJrlxpdk/dBhBb15B03a81wtjJI3oDejJX/8l
Z+9ZdWNwGyGdDcW+TEQXARSAQlVW5po9Q/kAPTMsvmMwhhYq8SW2uK3vjDR5drSbVrvH3YTXvXI1
ZLPAybjXrHpicf2iEy9bVJ0adQSL8a2ErIqek/ohP8yeYRHFBbX3UAnuA65bnxhk5nKU0ZBvImV1
VKynKCt8CjFVU2SE5dD5PGeQQwD6F8QTK8r1fFhZU7YNbeXkqN6ZgPQe5JzoT5Fvbno/OxTfjDs9
yMn4mL5b+zQiO5oGpsBn2PrxP5+g6tD1WPMZ6Mo8/4SWSsWktmZyzOdgvFt+FJ5JD064X+o7I9eP
s/bcIot1I/2I4ppYf6ho+cU6MwFtnEfjDFjsUW7fNbSbJJ3syvTKHj+K+W8uJqTN8dZEF7WDXpfz
kTpxFRtlqK9b3HTIqvbkgeFJhMnhbXNEX8ixyibcn+UvNMKV1g6K1Edg2baOk+5nUCFc3n68fQ4w
P1pcAS9ds/TnAwFQsQe+z8bRDn5YvQqiV3N+niZBOnX1cPYCMUCFBwA2eGYA+D63MtpaonZRCCug
3igJwsug03u3Q2cLyF+WeXC1WMTfw331nRplhpZp2Oa6CaPF/A11mzGUSbMxXkzlw4zmwOzjXTg8
X55N3jghbw0ibgAo9C+9wh04Is0wdZIjoi4JydzIX472LS2Cvxrcmp9ESRKgaYSa5zOaGaFdVW2c
Hq1pwlNoAzSDNSfERD5eiu/iSSNpAjVCUX6UBSB9bjKUIaHCgBwpMj3MzVO1LTUh2ZwcNdw6id5C
QLyADIIBmsvIpdH1/CIpN6Dz2qvhHTS+1e8QF6NB85Gaj5YmIrhkO+3/+ZrP+hXonk2d5QCQbCdv
0eaaHGd/etCfyzv7+xL099HdeG/uUEXbYmLAUjLcNdAV+Y4CxeXlVtfwivVr9MKg7PSPfeYqSWzA
gCQN9vOKhFeGZ/yYbtFTQca7DoDmb8pmOTi+5BcjGcLryAXL3S7fmk+Xv4LrdCcfwVwvagu+eZnC
z9XxiZrooNRs0ixuU2xVK4hRQ8hBynvZJO/SXsnacDSBUhOPgHPvq6M0g0xGmh7zRdubqttb/dUA
TEPsBNFt8f2ysdWlvk7yb2NMOOUkoxNHGYzN+2SbPvQqtpboGOS+pUz0OQDwuk4lG4YkSt9LFZRg
j8OK2i7Ay2Z2v6JwILOOenRGb9ewVHOyqyh8S9BecHmI/G2FAiIgA6hC43/nE1rVURO2UGM8zi7O
x+yuSr3yIX1dOjJuxtsmCpIb2XXeqgfpTXobHU9gfn2DfJlicI4BvQ4SPiSlz81baq8sEdpzj+bd
tEsyL3zOMkJfw9uQ0PL1p8Aad9dg767FBdCcGcyLKG7rTJpAgHJsumkrj3fjlf0j6Yla2UQan7rG
NbwnERkGd5PAUSGPg7olCFCYESLtXJfgKj/279a2f8pcoDMTF91Rgqnk7owTO8zY0NJZ1kM6pkfD
eHYWVOtsr3SOuv4u7YZmEpw/3CtufYP/d1TrTJ+EsqYKp01KWOu8X0hLPYZef1yuUbAUplBXD/ji
IdYKrod3rF5ybqlYOifMJMxfBbWTKQ4o0BkujbeJ7Zu74XnSNnlGqufWulJRJg1FCXBemIIWkX/N
M9dOCYXOsM4w0GD6rm06HOaXfZLvHr9/nznIM8sJFyPB76tX+kycVciovLKsR7x40CpOqMDc/2fh
fttjzux0ssHbAVjEsWy1jzS1NmVd7Dr7NqxMtGygXe860kA6KHpsCVaRLekNyiSrZgGzWpAd96Z/
eRL51+HvVWLp/aoyScOWYhaHYPbD9y7Q0Ue4a5+lV8ezN9E+zkkuk/lH+GZ90xUiX80B6EVVurn8
HaJRMrtCHYZ6GVp8RoQGdFn6Ngw3DRXlRNbo8cuGQNiMkpOC7CU7lVIa48hct97iRfs3azu7xqF7
Sdzw0NwlD9RPBYPiHiwn9piDRdYr2QZ7bnrMqk2h3y0rK2R7r41XxnxTgczj8hTy78MTc8wcGlIz
oL4Gc+jnIekA9kt9s9QePVqZa9S3jbDZZH0CXJrP9e8nR1ndO+gqiTCfo1v48x0CiX17/Am+EjL5
7e4PW2r+CRxPhreu7om1SjMH3BGf1uqj6uqQght+Ge6vy7PIPbVOrKyOemJF660ITEFTeiy29u3s
6QchLl1kYf37iQWQPpVlrMFC/z4dEItfTYfCr/0U4KMsgC6WBxL6ewigXx7XJ57z0mIxxzH6XPAs
Bp71qG+UAdQhOmjOWw9QNeASsr3jtzWIH2Yv9l6kjbzV3mKXbqqtfEAqYmt4oE1w5+APMfJflpQ5
wpeRmmVuY0lDvYAdA2hhlBdFQAHetkfMAlTEZ5zEFrjbOgbyKZbSYwJGnTiskWEQbHTu5AJV5QDv
iaIlOpbP1xQpHtQnEgdPu2CQEP/p+3FPN8PPfJMfp4foUB4dZHJat9m2x3rT/ape203xCDpcv9/1
Xn0d/ag3wtTOut/ZFT/9KObC0kI1ifIJHyXdNIHq117rovPfB/+7W7t6cNm/uNXTE2ssx9WsJnWb
4yWNi0R3E0gWUPKjJIVbgpUFPcCCmE3jnT2n5pizdVFRvjQLDK4HR/K4nV5/KkEMh45vxnftRvah
LvfS+MXe2Cjb8KbGtZVeIdxRCXqTN92TTaattCkA27k8DZ/sWhcmnS0kgS6g10IZ3+XJV9KNtEOj
z07rXXDzNBVZHhOIrszP2rZ8x6Nvbx6Aj7HuYh/qqB9mTVo8Qx+jH5orAyickvA6Fjgq2x/4ueNO
p405stsF8NwqwyppQCs90/Wf5b4tRHH3H0JxCYEDskxkdlTnVE9hTN47JCHaJniFti1J/XfRW5AX
PpwOizm1DSMCDGPdf7n+0ee3Wv2rEKUqv8LdkLg7tcGc270kpzpY3ODgODXjG4kMBNoYwRxE3gRh
DmRvNs+/LnsT9415apM5tKFQLhlOC5uRPQd1X7tJCahZmG+6aN7W4bKX+nabjN3dlPU3thNfD1Dm
qHMwGC7zRlOoHyn209LfSKJqhnA2mBNvmvvUaWd8mfOQAQA3+9q2h/hlTipXcgdf8ubXcl8Ldj03
Bj+dD+ZI68eRxuOCdZY3yf2yBSTjTveKgHqdIFbkPS5ODLHVdFAXhabcY3ijbxyXg06cTeqPJL67
vMBcvwXvG+rpKzUrWw5us1aepSLKjlnSeI0CJc7KTUUdiJ+3z5cz6beVz1k9iTh0yI0ZlRRnR6XZ
JekvZYq3lr118Gqa5uF2SmoSmw4EAGs3LXt30MZtrLhFOLsdIG75UjyOkkXKvttoYRWArxZFPn2b
UcmP0sbvLO1mpWMOaf7gZCCpakUkOuvGYj4fyDuQWSCfjooTmweolRGo3qKLjzr6sOoOHUUQOVaj
p3IUrAbPvSDLiJwOsoPA1rMlgqKbIBKVWYDCdXRb2flN2wRJ5jvyRs2eQBPZDhGYSET5B44TIHSw
IANs2hCE+xKfoIkOL7w2OUYAvzUDeONNRM+VSIxRYIbNV82RnrV90SHx2e3Rx+vNSux2ci7Yojwr
gDCu9JugOwJk8jwSwkJCh1ZH4q2F//i9/CEs1XLcAQjJ3xbWLzjxZio5Vae3KKTmS3kYK2Nf2FPQ
NPPz0svB5e25HmKM59nYlxBxQakT6MT1U05Mhc1Cl1lFVVjN/WxIPHtWND+fQLKT+pPZ5pshtgWI
ovVE/2rS0FT0ZQGZaDFJr2QcUjxeMX/j5JcqxBSyEVLUJsmdcgu8g3t5gNzVgtTSf60xUZRitZOl
VMAi6KPXme9Z+D0URUSiATGvUmA57baX1OTYWcu0CcFi5EkFOLWNYvrojRjt6rouSvJzbaJFfe11
ALeHwTihEjetJOUo9SkQIYmvgt7a0CUoRRVFziWButhvM4wntrVeq1GF2ilt1PtyBN9KFLpSJ22n
RfFpLSUrtkeaRLro3A2gr8Ql6C0DowizaLkKXW2jNQCGSMcfk7FsHDX2xiyv3AxtLJcdhLsDkOEG
WgmnL4RmzncAyKjUkXYYYqLsqKsBLau5kO+gQVhv/jdLzKgk3Zy1tkRdBi1USvTURETVjqk/d4dS
YInrHSdjYjwSbQld1Suon67NWqXfJnu7dMPsaQz/5iw8McQE22CkbHQ7Ww2l8iat9hDs8QsqQEPx
sBE2VNL+XSLG2Uc6OFK2YIlivd8kqhFU7/GwMe2jon3Li01poZxmxiRqZ7dtBFO5/vaX08pE/zmY
nD/5axn30FPJNCiKENrysUR3k6jHRPT7jFNYWth2A/qkj1Hyy5C/Ce8S3u+DpAWU2xYEflRzdZWT
A36wW8uZuwK3VQ3K61hb9pPqiBqwefv11AgTKndGkVdGnX7uIeC9MnQApfqt3f+6vIF4ZzlaAldw
IRIQX8ph+tyNialkybFxrrLso1FFCsu8fYMEIlj3UC83DZ0Zx2zYLaTcMVnIXZnNvJEjieB0IEqx
l6AHdnk0vJcqoqHf1phQP84stENnQOCk8Thm4LsDc80cR2ijyTuHZL06+IWcdY9V2t4tFhTAsK/H
674vDfBrF603luOTnS254EDkeszvz2IpV+ylqax4XLFPSSS5oy7rQdbIIr1u7loiYQVOKgC6kFQ6
98umpXM3mBSATW1ycRSKF5N3d6E9718LzM4a+nLquh4WgFl+qCAUI00hSdSRmBCT1nVSq/q++0Ml
nDX7ABJMDVV/7ZOblTGqdLGyluZxc5kgvBqyQ9vWt30vu0q39grF0fayE3Gm8cwec9JbdjFRSmEP
fkSgGYZ2pKuZ/sV9fGaFOebjOMcDRYGV2rnSp6u8/5UnV70peJFyx4JTFi2V4M4FXOzcJcDKo2Uy
aJWPUAjY5tAURwPZH1Lz/rM+IFw0LBX8nehPPbNxee55CUEHHIT//hgz+T2Ab2am415q0z4NyijZ
tVIc3bZd5c9pAj7NrKyCyqp+ZUOWHVOTAnemRS9zoy27dupFrdosk/X/G5y16glZK4fl+eD+Y0ZG
ohc5buPIyQ+lSfdy9F5n4UuSZIETm8SskYDX0Lq5kBSqhsi4EDsPqkzdWFl2yPXxTU7N75cniXOk
4l2uAJkNhllw7DKLqkVOV+Qa5kiSvGTxjQMdHpG5ikWpOJEd5jBNQ1qDZhbBVVxXe2gXbuVlIDQ2
dkqlHJq02lweFufGOx0W+2KXc7Mwxh6II+iZA2Y3hF4Y7mkreLyIrDAL2lrQ+ZxjLGhB5PD2NbOe
Q01wgPBN6FCGRWPcinc92xD/UVKjC6cG86aCOm2c9qOXa6/acPc30/Xbyrp6J1EIja04G3JYSSwy
Qe336GS+8JTiXFxYE7wpV+I/vGVZI62up/0C9Bm17Z6kk2G5czaJ4F2rwzIB4ZkVxqGBk7FLXZXW
IGRv2aOrg/86XG5bOSUGhL87ESEt37F/j4pxbM1qU+QDEhTlje6QmvVTln+r81vZbIHiFpGlXxwc
yD2ZW7lQGnA5rxCqVFOJYmUkyXMiv/bVTQY2fmE6inviG2ifXxsk0ZrJzCWSRRZSQxjbWLu4J9u3
MX267Hj6ukW+LBd67BABQ4cMaI1zzxt0e6pAIocsbhclflpYFHweceXONJPIPJTpY1/KBtH7LPdp
SrMgsunrpLUjcSBCQJS6DV1ELynRO/oL9EkRgTiR5i7JULjYO467TOO7kbc96ZTyOY7nzLOKNATB
sWKDfEWLQEI0gyHQWZL52enr0B2UKL5ZxkjxqgpdpzXNbVLSofGRFAFt9mRORyUGZYQul5avRKNE
Sr0xQdWgacHlyeFP/++5YaY/tmm21GmUHmtQtNXx4EmR4OnGPV3QOAZwEzrxvnCC4tSxe6Rlkc02
7pToqM3bXB6IIYq6eGlN3C+/7awjPTlfzD630kqGHXNfOD549STDDXXEyvvkh7TTKsHEcU+aE3PM
oVktKSoRFpwqviW9gCBQNGWMw4J/v1NDBb9dATGq3zT75e3yqosMMKtuDl1jVjPmKkpDMIA9NaPl
RhBiSp//NzvMwVVC5b7uKOyE+b5rNjYQwe2VrAo2uGA0DnNi9VUvK4WG6Qqf+mv7NnmcBH0z3CPx
91ozEeN/LAkKLRRIT5RhlYS0Mvpkt/H3sfMd0YRxT/oTS0w4CeyCpi4FLCl5gDbSHvxsEUG7pSzq
pubv+393C8tfr0bajNI5DEHfzZoSMsRX2Dzk8vJzR4NShvFJ2wcVrPMtqbdjj9Vfl7+5dwCwkswe
u9Im1ocpoqzgjmd9ruM/5DnYGKaVorIqpxLAD3mD8JdoU0GoCEfGHY8Fau0152+gWnM+nhxsBlJi
0PRoj56Gxr+ytUhhxQTNf9QUhEtcn0PyE1lrkObjgXFuy6HQ6awqJIXawk8TfxoCIPCqAo21fi3C
OHHPshNb6wY7OTqRjh9TqYctKGsDmRYLbgDRzzPHmboMRaiPgDD3PbJCbaZbXh+J5Ju4DnAyBuZI
g5RS0VgyxlBO153xYVT7OhFJNnHXH4QjK5mcrQJefj5PEUoMeLUiMYSMe7yg5TBXSJPHpJKPYy5Y
f+59pkLczdQBDIbMGbMoUd1L/YKw5aiiWOLPw3JtjVTeRG2peNHcJy6a0650e9a9uZ9qMtlKLTi9
eVO6lmzRMAy4D5Lw58OF4vhKWlBhSpefafQ4/UWPKHT5fv8+czuYdlyXWQO4NY06r8xMYpXfqfZ0
+Qzi9X5BUgmrpSGxj75kZtE0Cq6WWENFsB4PuUypi2z1setupx7S2SolpZWACR0IFixoVtylvR2M
EACbjFsrEQlN8WYUkSJarz5lNmVmRqHyaIZTjG9RoAnmISdE3SrPb4ZW9BTmGlpJVgDZBzEgy0vV
Vk6o2lDGOA6L+rGEpeNridR7Cfadf3l+10Vig2soMGgqSHkgNcPWdZOqm+La6tFwVmVPQ90f6/mm
lHfxorpt+1qhlXEpBE9i3tGIGQSjOaQGcUIys2hMfTY17YSXZBYFxbaBDGucunOkQj0+IqGI/oAX
XpyaY9w0LrpKbRQF+bXE2ilO8ZjXBUAGCiWNnOz+YjZ/D41FZED7CowAA4ZmV89o1yfx2JASrJ/T
vabeafHiyaL+Ax6gFuQjeByh+gVqGtYny44m6ZKgPbOcAkPJDhXYkvJ7G8KktgOp0tSLD2ZyQ5NR
EBzwbgUL7a4GKNSNlSXg/HQpFdUcTB2JjZgm0S/k4yFgP1bKX5xhp1aYEEROnQW3G0ZnDOm21vDE
SYOlq4PLy8ZzkVMrTNhW5M4s9zmsWOr8TW0Jgrg9aMncRBfBXHgbG904IL5C/IE0H3OXtnCOWJfx
XAaLqrwFle53NCrLbhJPf1EDAL8Vnm3o70Rgw+qXTtQuhnB9I5iLDbLgJYu9vKUiBTOuF/y2wiIB
1BkqiJqOhI2kfeh4k4MWRuBn3JQokCcgLgHexQaH0LmjdSWaH7UOlSmD+g7Q/l1QPcnSNY0IZDWd
7qOfdvNPdMMb82salW6+uEW1U9vbyy7Cix1s9ESi1xQts0Dpnn+Ftkh9Z9EaTcDZLhmjIK52NLke
zDnQYlF7Ls8dV4UfKN5pwKewSydZTdPVDRAdQ1hshtZ9K/LITaARe3lIvHP4xAy7drFiF7Ulr7iK
pz4j5kjsn/JbmN5koiYf3h1zaojZxNOgGXTocZtlv5o3mMomcr9Ivhl6ovYC3vZCmRmnkimjMvDZ
SHISCduQy0AohLP+pnkAgdyfw16c019naigNMAZ5aODXC2BcFvkIgZ6sQb3GeGvC7eW14Q0E5H0G
0u4IVtH0e+5uhVSAZW3t0C6n5t6kxn1cdVtD+vgLK6g0oGXOMHTwbZ5bmWP8agcCoGPRpaBOJfr4
YM2DwM24NRbUfIG2Av87qEyZ+74fM7mdcoBrpsanKFpotPcM5zEDGXxRQi5s3jrFxow3YDkhpbaX
ZCu4PEzefgLJsol/GhAILOdEJjepOsyYTKtJezSJO0ENbJaXFWVDIimK/zj9g7QrutE/e/jR1cbM
6tJLYVE7eMp0E3WHDkSPdNyuiROjFoQbXwcGS7i44JS2Co3A1YtO3H3pHSuiDdqu8ABMwDADmhk5
aXzI9SB1trk8iV898twW45FLq/RtncJW8WzmZMEyqgIL/NEgvF7bz8GRyhz0hS3VZWvgeZaNQHum
ipZuy6poyWAmDrGtzP4f7THbeYEChNEOPXAhEjpcnF9a+Qs7TMh4wp84JMdBRoXnoMW4f9fQqBr0
Ga9zqX4HdvW2bPNrKcpF/EkcjA30u1G1/tT3RJ1uvcJOvCEs7cIuI4xHyUsCcm/XKmRi4m1CoxRh
fEdMJ93mLVpL2ve+3nW15V92Ed4Cnn4AM1KpUEdzWfAgTJ0nxbjKpCvNH0VQPU7Ai2HiVYT6L3qK
ofVyPky5bHWpxaP6mCd+19QEJdB4BPs8LXCyoAVIj93BKIlOfUOEveUt5YlpNuaFPJ0dtmsvWYle
vHwD8IYiSrZw3rsoa6uI2lbSXgg/MbsAUqCFXE8dJrGXfKPZ2m81+uBR6QAxiBfPP6bZo8bggrdb
w4r2GcjGoFNUqC+X15KD6j//DmZ3mHk90qbFd2TPH61r7hvPOH4P3+Kgfnb2NJD25m3xYD1GnsDu
ejqeP0jP7TLvfUpnZTZKOFH0HJV+qbsrzqNetZvVvdz56DkrRXlOTq4GNpEPAunFSgorMzZlp6jG
EOovx6js0IWvuy2k6KfMX7FwZrjvB0q0/hgvgocwpz/h3O7qbyc71mw6qPoomOOKSBW5GcxN7Om3
9AloTER73T21iRmROCPjy/xdMM+rH32ZZ1BJIh9mgqGF7Xupkww0HBJOW10yiNz8cPrYj+NpozpT
0MfVVdqVtzmUzpQBA8+/GeUsCgvX8+jLF0CsF8H9iu1lqUaaeghpGsvIH83jtdyg/ctpvyPGeqGt
dNUO+ptgxFzPQjIWMESoH0PU+Xy2+6Wgi5MtoAeQKw9I930ijVChqe1748lO3VZ+aaadAU5XksmC
2eadjPAtc+VBwD3AsuE0FkVRu1dRwryBL5c3WunngiIHdzZPTDC+ZCGOCUNLwekfe3aRkbIB/5RJ
pKR3qQgs+PXVB789scXEAoW5aNFs6Uhu9/aPztEJ1HbuL6/WuhhfnANafhoQJ1gvNlc/l82AZBec
A/rHROskH8WnagCvmvKRSFe21JNKdLPwTncNK2RCmxLkSGzGVjOXWY4XE9GUge1vfgPHk6L2gvON
u0wnRta/n2z5tKlqMOtbeDAXTuWnjhn5gyOTpc1SUltdTBpaxAKbXO9Dp8gnLwaSbsy93KQ27o/C
SI+T+lzKMbGzZ2v6VgGEeHnNeGMDQTOeWFDQWtkczseWgDiuVhtssAkj8YCbHI5zaAyevgyJq47Z
T7A9KAKb3LN7LUyDB22NPb7EwGE8zIWDO3k0D/Rlmm9NCJY1SeRqpeNO+d6md4Ul2Gu8CdWBAQSp
PtwE3nk+0KxMh0GzsZ1j0DFJbpgiBS3dQqlTcEFwJ/TEDuMsS2ZORm7CzjA13+Xqoc3ijfMC8koo
4IQOubx6OmfHgWQXaMs1HYwA5HxQdKmrTOqS7Gi9KKBXEPGGr07GbujTn2ecQ6tVdSrHIjvS5dsY
haQGA34tPfTSXu1id54+Lo+Gt5lPzTFLVCN6Avi1RDvZaJBqvLNB1SYk+eQdUqdGmPVpHYgT5c0K
DBwc8FTdhmPuKdOdMXmO7WcRIF9CIP2aVr00jcxeLqVumhpIiR+jalM22zR6BqkuGZBjlpoXqMMq
xmu66HeXJ5Pr7yeuwdycNagtp6LLMyQ+wMel3KMjhyjKzYJczmVD3IgIiRvL0qHZjKc6k1XuWzUL
uwWyd4m8aUzwjnU5ga4UxEf6+GaWkk1imP40Vm6T7QY5DJRi8asHA1Rhi1wd5LAX7ECeG4ESEsp1
a4MVarnnm2JS8s6QjCY7zvKVpT/hiShsH+BN7mdKEaU0SBWzQ4bynp5MuZEdkZMgyvBrZbqOWpOo
imh2ee6KUhoSYFCzwduC2eGyWjoSXczsWIHCMd5Fg3LoyuiQr33f5V5bssehEQCCeYcK6gPITSCB
C7pr5hUxWNost5qeHRttIinepEIAGgeDv9LfrqECQGg4jpmDpWmccEwoioJ2dINuezeVrtYu0dEb
i2/LQanRXaWhNIEXqey3Y9Cbf1weh33EDZ/qAGvT37mL0Fia6mJ9FGa9XQZxLT2VTvjnic1zI8wO
1GMIQoIfD6/CsAy0JiONNbli/leeu5+M5fOyPYlOopY6na3hIZS3q+TYHXKTW7Efcq0AZLkSkqOj
hY3t6toZ7RXxc0wXNGqUCgC4tFTeJacX0TvxLh2kktAsC5LktdHufG1qp0fh00bkU0u5O+bOBvrW
EBEF7TDBKbTp20iGQEB8c/kU4+5oMK2DxhPuaMiM1SgxUKKS1/Cg2UGq7kDR/NFjuehfDW8VbwAd
JaTTPjNCJ8ulYbmach0eQPfbVLO24NAyUjxuEi0oqhl6BKJwi7t0JxaZ/SyjbTauDMTINJt3Gt30
MyRbDEF4xV01Cw8MNJtDdINl6TAaqoXdAP/IzFf0zrSBEe6U8ZnWuHwaQV2He0CtlSUNGWobx+K5
h3Rx3hQo+yClY43dbVSo0k1V0N6/7BHcEdmAzuPZCWdkU8KGWVlAaSG26pFlXOsf0A2/7ltw6Fy2
w12eEzvq+Wjk1sqS2UYTveq/yURwF3LdGk0kKw0prikWRjcYUV/R2EZeW0WXpbq43aRDJuu2KgTh
hsa7qMD1q6Fsv7b/mKyXYdcuKh4tR7sd7bdOygxvDifHBXYm3odrs2q6REgbRMsxpanqglgjJrre
m4d6kHzk3k1Pzgt9SyflKZYUiCCVah7UTprvlFlDr3xYL17bpO1L0k1GAJ4KmdgJMqTVAg3GohmJ
lfVIxcRqfTOk+I5o6hUIltTJdsrHxK1MQO7kypx9oH+yzVAV8SHCLxMtBTgKikemYOrXE4ON+lbt
KDy7QZGHuOh8XUHyTO3KWLLjJGUPc6c/IJVh3uWZlnu0juK3WGoMgUnuvQqEM2AaeFxBuoi5cprI
rM1EmxCXzKTxFJCiuM6L8mi9ZB/yj+KnYnlp4wJBd9mD+SP91ypblEwKJZO1FFZrr3La/WS9Rc2H
pEW70Xi6bIm380Hy7qClEkUUECqcz2lmoN+7rTCnOgXgsJGzxyakoknkhesoG39SAYAYgo0fkeNq
lF6aMzREqdupe8mc5lYGPMmZNtTZFuVI5JySPnm8PDZOzQ332oldZvES/Ko0OIi74kqqyShnT4uS
0JvaCOVDMUXlXVRGKdpextkbbUPaharyWkaK5k1zUe8AGYgF68p9p598EctrZwMFRyW0h0FDidRH
63ukBOqP4V0mfeXZrcAa76hC/Q26m6gB443ODF9qW6XrYxiLUrTsNbu8QPNv4feY68sTzTcExA+S
AChFsDWrJNbnzMGpe4TUjozqg9J1xHoXidpzNwUwi6D7gPwV5CDPXbWdW7B/NjiHLPIdhHLuPt9c
HgZ/s59YUM8tzH3TDyWAWajuadCgueu2YDHZav7PmMye5NngD/ofLTJnfG5YWTqMA0iUrR+NjyRf
rvdvUtltlXgL6DRSl7N9ZQwV0aAPYOVkKEXKP7xLeUWC/ndWmUM1j3pjntZZBXmFBzrVXbZJHmOR
h3ymlb+c3Sdm1jv7JEibJVqEaQszE05RYkB5EdpXm4RE35DiJ0F7RMNW4r0gD+ijDODRXXQz+E8f
iy+C+vHGi6QbCtIIaNC2wYx30AYQlqghblW6uClYcxqwidf0edb9ojXxMqsEm4MXjSAERpIMTPB4
dTKxFdKEia4UaY42ZChiOHLyEw2W10UmSpNx7RiIE4DtRns8ezvODWAEAJjATns31Xvd3oFe9bK7
ckystMKYNXNNB7BZRqtd8pxWI/QxfeMlP8Qixl3ODlcQwRtQtEVTPG6jcydByauvk2rK17yHDtTA
lg7QiHTV8M+X5MwOsyStPlil6Qz5sah/AWMNOgQhGp1zJAJOgp54DASdwKxgbpRkmS2Zc36scyuY
h6u1bbWVP4QIa+6SmM4KbnYApmOb3OPIkeS8N/PjqGyM9mpMfQBx/mLVT0ww525k5zaEzWECyJW2
3MMEOPAvm+BV7VeMF2Ax6kofxTZZIMfbSXkPDE64MQ5hkAa4rknnztufT6L8Dy8qOLPFnPJIow9a
3MJWmj5Z414bwQoOkKijVUSOvdL0QF3dVP6Y32v5D1EKQ+M6xslImRM/ifpSoutIpZg4P+yczIfo
ejjKT0uAFK2bH74r286bDp2fBL3XP6RuvqVe9dRvoHl8mAN92/goJCQrcesDmOaEJzUnWDubHuaA
LM2m1op1ep4VT/YnsuxUWLNckzRu6L1UtzJoXp4dEvuXfYDryScTw2x+iO4saY347JiP4aYx/FFW
N/YSXDbCPWFOjDA7f+qhX23WMGLUjwivC+lenl4Ud3YEDv2JpmLuu7NZXD/k5L6bErvSjXU0itcT
et3vlcDema6G90Plxm66U7bZdR0snnUwPeoq19/afbOLwci30TxQp3uypwegcHP7B2h/qUF+p0Cb
Nt7OxMTMayTzkkDMibmuLfvVa6lxTT3jfmSziLUTzlRdgazQEW+28+Jdnn0eagVQPly6SDMaoABm
tl4cyr2VSxBTqNHQr5GlCMIMncfdc5v7ESV1TiyzuCkswb3F23OnZpk9p5pSmxsJhmWlVtBNaHbJ
JvWomP27OcQixVJOgIExQk17zd6vhO7nK2/CjSPNwBgz1dyl7QZZNqWMgnzrGEFrCUJWnj/jbYqk
HiIMiEUwZ7OehKFRr32pbdO4qVwekNv22+oukSfwWP95RmrtV/jXGLN6RQ7lhnAAbFuL52vDaq+i
/s20Bi9pKJGVLBh1kZgYd+GgFA3KjBUbYTNngh0h51eXaLpKW0D75pqCdNlEv1LZ6ApJ0Ruyveyg
fHtIyBoQqwCgn9m1TgoqMmdAu1Kk7L7t0hTx2lSLXsOrt7GbDCkMFFNQp0UiiTmD5GSK1HbtSKqV
Z7mugwFpGzV5UOlrrO/GfhepMcnR+mtlH1TfFs3L5THyztlT88wY5zKZlzysoaEQmoDtVshehctD
RJv7y3bW1+XXYaICvqadke1hNl0N7qMIyFq0fmlvumwctLTbNsWDar9T5TZPC3/oRDQT/KH9Nsls
vQhoYQBAgJpCv0TrgWLtQ++A8StMKhgbb9uhFPHv2Bi/jLRCWpQCSzinzaYzHa+eh7vOrmNXMymR
oDFweS555/KpPcZllkQK0RS2+iWYjBL9vrd/XjYgmjnGKeSxd5RwNVA/Gn3s1tWDbggOYZE/rOfm
yY1IU7RoDP9H2nfttq113T4RAfZyu1jVLMmi43JDxInN3juf/gx6f+f80hKPiP39cLCxkwCZXH2W
Mccose+yFvJkCehgW7xy7AnEe0KcQFfpWwDG6/GwFteJQ4sJjjILtVBqnUZkNxleAAi5OA3wYnw9
7p1YIE3x+7GdxelDghDpYERGdyyGXsnG3jRD2KJa+Ry9LtY9zjsMwxpl5+I+EBBPzCRuc0/y7RxK
ZSKpWTPD1YYXuXUY6fJfjAP0EqyoQnMBstu3/34YtDlSYsAb9aCaSiUgV4ArZbs12oGlAjc6o/7H
zrxXrvaCx44xI/eobTAcTHlWGoNpEs3730jD2b3CAzZTinpSqe/ormpIVp+kGKhuftinWEwf3bGP
x7107/O4jJFV5mfUNTVugRnKMe7nChlyhdIG6fwpJuqaENCyFXifEDADDR+tA8RAU5iRJowayOC6
+GwQEor9SYxXfM/FzQhquf9rhrosUl/uG9AqoXAExkQIHMcD+oGSNdwidZwR/ONOR60e9EyajKYG
asrQjQr6j17iLrU/ub645fLpEMalPnLCLkwAHs1Yk4lq818t1J1VauNAGCuDpDGs9klrNbJveV5o
xBlvNd24YoqaRtoUXQUemDzSlJ7jLg3oEnpxelPqp0lU1uItOhy9s0O5cB30jFC1xZDY9DtV3roq
2bacSiYuN8OcJ2XCOEEjElaerJwRCQC8uhyvSdesrOZPfH51IKU673K/E7kLg4xY2EtbhPxPYiTv
pKYzpLLdJAn4o4W1Oabj/v8MfuYhAt8QEm/zIlzZ9ctYZJSQ4S7F+9Agb0w6Munbzs7OBfC+pHt/
vH3oAOTOHnU2yghUfUhAYFED1Smg91iEgpmnnT4U6AgQEWMh65qCcGkAgWqthdaK/cVNhX5xKH//
9DVTLrSmxVJTdip3yVqU18bo0I8Qyha6pwm5x07rbWlEyDfKu3oCEgZVrggCjqEjMxNphZUC/eKa
X30L5aBVA9cMoM3iLkJi9Sygv2AJMpTRREVkQnohXqkxU7ffP1MPeiTMLsCliCNulxoUlGWCdlLu
Mg7voKbtJ4uDsMmaHvRPZ8CV23lnhhoVWt/qrFdy/pIloAQHtAKkZkUFSKnIRhD8aAt0SOlRX2uk
riNPTyVAIeqm6E1BzTWjVqd4y9eDZwctM5gdP76HylDuFFD7b6F3IpoTjwqpEueTAYh89+SnRbR5
vEmoR/5nBGD+QujIQqWEo8s2va/h0RN9/hJ75bGp8ovfqmv9pEv7EOUa8KjO+Unoad4uRqhGbQeY
NGZJHkcnFHxlo9YcOlc9yMQ9Hs7iBYfXXpv9FiipS9RLkfejiHRSwV+UWPiII9mSE7vnn3gBRGOQ
JAh5I2F/B2WoJ3FtSgNSD1mumY8/gnIE4c2g3AwGAXiB+IXjdzteZSgmL1Tq2kX7GRyaREfkbHjC
dyH7hs8/PzY2D+hmC4KJHA1piO7g0kJDnjLGhMwockxXu11cXJiSP4cDpF+LpiUFO22YqcC+Z3vW
fmyV7pmZx4hLZW6YnTMPaB27HaMPUtUpFYbarafRUpvOLpJ9FZ9x0Jh6sprxrUI2mnX9xuy4zu7r
zQT1G6kxHn8GLffy8xmoEqANHx4IB+DP7WfENVhgR1Wr3Sl8mY6ZoAMlkHS20hIPvZXmaPuMqWTA
gORz28EulK2UM9tzUZiBtG1GSBaSch9wdigQlIu8HKS1RjvsoPLdMsf6shYi0JWpf76XF0C7BbA2
/BnqXgqUUqjj0qvdYqN8pl/QX9dLiGRNjmc0O/ZUmQLeo9qprMbqnXYPpZpLv2uM6cg+jU60sk+5
u0t5ZrG/+hrq+mJyMWbUELPHQ1kaqRy9NX3C6JGBd0D3yJ+v0YjIt284j1dt4XzwoLVEozx4WiB4
OP/91TuctlPpaxnbuFxoDFDPbvnXWXWWy3Fj4u58bOz+RgAXO8RAEQGArRGbltoiZT32XtNgp0Zd
4ShZ5Wbxu1YVdhw0kEvx93nMGRMHzm+5/26Yr1Z97ZM1DNe96zF/hDhjLJBYwg91SiOv4TumkGs3
BsV9LlcAckVn/yzlRiTy+tgYOeOTUutMr+znZhjubWUWFuYcISN6+VFSA0OhSs25F2Yhq2Zh44rR
qwdNSWZIX2rhoMk1UYpjEQeb4VddbfriUCS+UwWNXguG5L+FHMj2eHHFG6CL3/M5EDgkhkSEDmj+
oLnqmZ6X2jIVGleoQQgk7PNKZ3x7gCc6RCTXJGNov8PBlqNTyQ4EXfNmLPArveXznFM3J3pO5tQY
OLDwH+pZkvusyjy8Ta6fl0jwaQATqT2/Vma89wIxVORLZdRjBRaa7tTMd1Uwgnyza110Sda+nsZm
rP4KhSeltJLe9XIDrVFt+3dlveeL5HZws07JDPcEwxcuRtqqBgwVGwXSRZ0cZL7Hp3HQxQEsgtJO
Gwm8AaT2h8GZViOZ+/OG+iD6o1WQ6CDsBHTi9nQzoBDllZJXLwbjWJvP0ERTH+F0Xd6tXCP3lz9l
iTpUCS81ElfB0mgX+2qTGQP5yghkyVH3EHXQgusWByWmxulQy+jM0FYNGZpMnBkawTa12J1vTae1
jpyfLr6bmae+avaGrm63XBJaScIdcGn1UR+M6K+6zTYZ5M/AiE6EHeckVmLk+heQCChxGgBNo/wi
W4zNW4rNkxG6aLFV2MkKZvrurqc+iwpGpkRg67kR5dLr4NDUFTMjBbAPa6I1dBMrFGtul5/aeByI
lPI8+rGT/4LQMQadGa5P/rz+rohH6r1HWLKy22nx8H+MIhmGfAogQSiD3865xjJ9KmWSepmsHnMu
OJIzOaHObaOn0UgNVCv0WZjL2GJe7ccnbR4PtdwzZzn8D5TFQT5Gmc74suGHsNMuQe6q/KGEpFZU
vYfFIUER4bGphSVELgc9UDzeTZyu+e+vdlYvdHJQRejgCUeSlzowmT56Fgr4LJC5Ntg1Va35y6mR
XZujyeYnLpiwlUvmoqBGUEafaf2vp24u8IBqHtw8AoI0auqkchC4CogYV2gKIkg1UQsLzbM6nAed
89f6Su4XagYegulwFiyBNAV1AEQGMtVIfsAakHaeAC6bd/5VrHfjmq7koqEfrSiccuyM+e+vlikR
xy7PGiF0ebVE1dFM3UJFr7xThiuv6P1+wJwBSAnuBlbDdUs9YO2QA7rKhJGrXBIZlVoxMXOvISWj
Q8M+ZHkTZBiPd+B9wAt4sDxzX3DA+Ul3S6bGcV5EsR+5DWSB28OnuB31b4ZEx1RH15AdQ+LtnTUa
u8BPYK7lNGlEI845zIPEDNBxMFbiormdWlVs2GYQksiVX0p9MqBp59SW3r6ujPIuYKXMUE9Yz5VR
FQVp5KaAjkkAkI1mSQL9cyL8pjJ9WyTBU2tUwJAlKLK/vxS6b6y9I/xdCoP6COp0JHBYlDrERxRv
vsMQaGroHWlxdU/QTBSNwTxNkNEEBTEpbJXgckUjwpEl2cqSL+3m6ymnnjM5SjlfZjHlChm5o6Do
ItQNi11cXR5P+l0ci+HO8gLoqVDgjdGXQS2OspzFTeRKSAqqWQBVVJHlicKd+w0EOh8b+4kLb++2
W2vUqMq2DcE/UEdu/Ts2E72zNILtpKsmr/O6YqFeSFqrMDkyGJPx+Qxspi0DBRra+R5abEBMNKR+
l0m7YUllQwbObvXvikQOY0Q61JyNwWgMZqOurAWN5/nZ/8pMhcWiyQVvHfXZQRR1VcyLkdtZgtHt
NhPxHYW05wk6rjywjKPObhuj2JR2ZPnn59bqLZnkG9YSEry9v1Mj2w4DuYQGc1qTEF1cP7xOuB2g
Yg9mvNujOfQNXotw/rRWQ7XcadrJaErOkeFnRAJJ2efHS7h0PGbdPxbckGhXECl7vBprKdOVMZpV
5E02JXrubWRG2TNrSb57Bx4789oSdRtUbYmAboAldiSC5ZdW2VqesktKWzQY5BXe2HzzvxsbdfSD
SisEJiswthaiE8GpHZ66cCDNCsSCroxhOwGuPT++YCoF+R0tMxmmccahAzlyecWo2l2auD6c0WkD
GDcRgFRtRfij065jnN6OLxza5b/qtTv9fh3xDZAdmEkp4EfRKCB26gOJY8LYlUenUo5euPPKA899
Pp7RxaFCp+EHy42Cpkb5TgM/IOpm49gdLO0ovJdm+l2cIoPfxKZiAytggrE/J+VKGnrF7F3yoUeX
hw/a8Nht9q0tnvNzbbSWZk7b1mKtYqsYuHmO/Mpg769sOIg4hXOODrldGg6aJH6fxPwQuwFjeQfx
qY6d0UN6gVspZNICovP+geeB0yfL4FW86ypkQ8S9hc8m7rSvz28KKQkcfegFWKDfJM/2ab9/tb9O
X1/eW3+Mj0xBujV62IWhIq8MnmzkrsFp8tPWdOVrpVB6BsdMmbneR2YxvzkTorPGyta5d7NQd0Sv
GirgAjp4abd7LLjS66ohc8et+Kv9CI7+R3BB8cRhnse/jdlfvFdcrIeYJXlhRGtndL5dbl8qWJ8p
TNBTAc5POnle9UKTloGQuYUx7FER2Pk2MIQQP8BLnxzWMEk/edtH5qhrlRuhOBJLMsxtUic9DxB8
1dmN9lTt5A0E4xzBKF+kp9oCk7vd2OEle9Fcz2Sd9lWJiPrEvCcvqwuwNgXUBcxqYcQU2vxNwIgW
lgwF+sACZtPgjdzyntZ0ABfX+2rGqdu3KLqwCnMlcxmmIZN6FpKDNB7FVteqF6HXwe/6eIPde5u3
K0w96gXTKQOoAjOX9Z74LjGEcheK/5I1dD6qaIJEY6yEwiIyodS6hrI/CkrFBm4NWgvutVhLcy0M
An3FcNug+ocgWKAG0WUaGNd4LnAl5e/QnJjMDr2WPJ6ohcMOrx8sf2hhhp9IsxoOUqoNopxH7lEw
RPOZJ/VKQHVf1UBscW2BeiWQlswYr4AFzn9GawBRoxOXHNjRzqW/Km/lrujvQOOid88alExQwX08
wIXkybX9u+cC9aiU50fYFz/8Uu9/xV+SNe2Sz97wD0RwxsgUN2GxKV4EIq9pvi48xJhXHpw12Cbg
v6Ty5GKWCa1QlQh6UtIj3HGqs7yG45iPzvXtMgvyzB0j2IxQHoB00q2TWE99WMu5n7v+yJBYelKR
E12ZQvr00iao05u1ntL4KUxk+/6b+YPh/Cp/8b/TbXAJES1JW2hRT9/JU3rqXXYlI3mX5v/HOJpi
MJMYI51j6Kq+ytUxgnFX2BWvgR5c5H1iMicch4CsvQ30maOtzefl6vGL86EshtkaemiNodmn3kSS
cCVLTvv1sxF4vxC5n2vFdzgi0KxMZSuyOS5fVbbKlzjVhwl9BGtMr3exPW1o3p9Xoyn7Jk2Lcspd
gUAi2t/lL8mO2xZPqrP2yK2aoiZOnthC5cFe4jI771BskqNv+/vgOSJrDGFLK3Q9efPkXo9Ji3Hx
yjCkSIjZvb8lQNqxvbLj56ubPlQo7KCVZKZ1g/LBrRFOZoTY47jc7bci+ORI91m8ai/gnXxRTlJE
0pUNcRcPYaGQ7oQqFFKRSN2J1EJVeGuK2SlxhSOfkP65PqtH+Jo74Ts8rl1KC7vvxha1Ug04oP2A
SUo33oXbhnhOabWvayxk8z9CTeCNEWqVAlkdQIYNI8EmOQkOe+T3a1tucRygY4FeHKJJlL1u1ygE
SpOPi7J0pz/9b+Ep+BQqwr96vx9vhZ/OJWokeORR0oVoFBrn6HI4L8UJsJx56SZvgT7snm3LGnYE
vuKTR171sxOR1nlscmHuYFHlWNx2czWXevdBAxa3PluXbvrsl4Q/Nja23Qq778IpmqniEctgs83N
IreT52dMXOYMU7ksd4gSjbBAb/r+ysOxZAQFOtAOAbvBQkTt1gj6+lOuK4LahaJ1BGwYeL9UwAge
z9b9+4eAac7foxyImImGvEqJVpVFmQEZohQoOSYgvM/bJDH/d1aoobAtg8ZSkLai4nhh+Jzkw7gy
jjtHCdOEgWi4A1D8QEhEPeRSroZR7cFEy20n8TfLaJbM67KMhNSpGMloNXqX65q/ZQQQzWyybGVL
LE6kCKpu7D0ERnTVhYvlWBL8tHaHDqq/0KdL9bYaubVhLpsBXyfISlBNpVEuUtB64+gDXFOhPU0C
762eT3rW6RAsAECSf2Pjj276ALQcMnDcGh0E7ZDNcwyMzXyxo08RsMXbHTkxKYB9HtAZxVg5Evvq
yZA9539BNnVlmPdb/9YQ5TJxALCNUa/ULqip9BTNLl0BCLT9eFPe1UXp4cxfcfUWMhKXy0EOCIRE
0FNv1Yfh0//KwHO7yRxglFAVDI3CdpSeDFZlnHmyDUhLJGPOv/tItV9a/PbxNy0tLwRYwFcw81/f
laqDKZfSFHRVbq2EwTOnsZoxTUG9ckXeFU1+Rg6EOx4RUHJp9K2sTOMUqCrToJygbrld+mxYrJ5Z
3E5B7gkI1MSRd6j68oaubVYe6x/41+2LgLW9sk3dnW3ZsQDDwjYa3V8PKEfrhVFt5G13rC3khK18
8zu3UuMXC8KBxLz8fTzBP5pbj8zzt4uedIXAtb7fugBgWqpdHCUkiVi72HgJQZbdkuzBUfTeQhnj
md8PT9l2re59hxKgZ58+Rn069KyAGfBVPW8+ldeh3nrKWxNYymsk6lyAMK+24pLUnJ0xk502kP4x
2OzvKIC/MN+DcU9WcijnMEZeR2jW1WXGSDX86fTc+nY+fEkg8O/BGJ07Gms9nsAFVxXJASDf8SiB
5hOVz9sJlPpIDsIW6BG/0MNiX/umzOwYp37NDtp+7TFfOg94+cCZgoTXfPfcGitajq1Khm1dtv3d
iRBX70Pj8XiW7jS4JShdAHmD/hXKdwyjUFSGKG5dNE4l26HJsw3otCqdbTWNAABfrthbcFYB/AIC
B9gvEdrONOCuHmP0gCZpi/BFIofoIh2cCwBt34+H9VNtoPf5tRl6kymJkjERzIw2etC20kX6w+0s
68AZ8qlyvL0tfRCbkOeOPG80M/ptMpvzmSXBx7kF4uNS6CP5Xhm6MJ+tR980r/bVhctW9SRpLb5J
Hkms7iIFwLJnNrA01DFQT0Qu8Zy+oK5VuJNktW/g+AYHCPDYilE6I6iYarN5EaId991wm5r/1Axe
ItXeG41gLQN2V+ucz+j19FFvQ5XWTdbUSevy0H7vDkKho/f427cyXTP0nvQ7/A6c8yQyI7Oydf7Z
OCfcylH7wTM8mi9qb/JDxzK8l7dun9pjbAOWnrOfQGz5la45jHaupa2WntP+WBYTEfpdUmxC9rOQ
Ez1RCComaaoLzNuk6vFBqQxNNkbtuQPaPTZFBMzituettAct4nexqXq06RKOsav4mMfmoOqQduba
p6B4GrxTVIM3tYY0F7rge5JAjuErTu12rxbmJFvCJvwT+eFO9YFoJv6wyldxn0HhFXBv4hfKanOZ
/Xbf1FrdgZO5rd23j+MnYDMMaTYQfTsx5BNSnig+zwVo5PcZ9Ov74HGZf3Id/48/ZAArenramluW
bH8nzotggjgMT/sFTOeAXY1IWv/z0zuZjjPw+Bgu5F/w6TjlIKcAFxNEC24/va2qNB2UEW6hsklY
9k8otwfxNfqtMI6sWVnVuEzrsEC1RtXa7rk/bKgN8HPnH3rNERLdWhbyMPGQuGvcXuomUk/lhxhp
b2zkH7RwYleO9tKrALI+sC+jfoScLl0HFqIqzFp5Bu4KyS4d3VqqjYIVDQXpafktEo5pR+pyLT25
5EzcmKVOSCmUbMXPeGHtCE6G4iSWJLnEW/9FNnqA1wST03nCbFiDQ6aN2dTgbiid4N9WRHBZoKYz
Z5lnkM0djX6vhIXIgCPO5dltSDTV4iPfaF7GC8igBgEoBRMx4lEsVhzY+bqkrgeU1HiIRABEBFFE
aoXTMUrFioUrw0iHnPdJza8Bh+6gkz8juzJBzS8TlEhLDV7jlpxdYCnRzd/xgd35VsxsCz0v4AH3
n53t978eH5yFxAHm9MoylZ+Qi4jX0gCDQxxjVRvQtuIwf3Xkzx+AHLCcnF7hnfINDT9rYIy7Iik9
bMrt4EU/m9ogAEL2IG67S5HhWvG3Aa4VAOL5NzRngbrNGtd47+5Qg7RdKk7uFa/yVQbTXZsV8BqB
LusccIPxXgIMXkgRk3gkt7JzbGhAv/Ar1dM7DDRlng4LtNTzuxy0m8hCFnvmSXnSnodX5Uk5DHb7
qZ2Cw1rm7v+zysjizlTEPHIpt5dU5fOd7A84Od5A0l/xc3EJrMnR9PxPgMEHJAW3+rvgXmqT9Ulq
eE+q+XifLV7QqE3/vy+glpoVACtIRSx1IZhKons2hHlSJwZDXkQ8nnhHtjTZ/u+K1aUXDV0qKKDO
7XZgL7odt8qwXibU8IS4P8NGloFrJ+IHa4qCFfobtE+zJ27cq4gvL2LitjVgsbzexCvrPd8P9/fH
/3wE5Y71tZSwgYzJV5O2NwMOd3UfCqglycXr4/Eu3lSziinCBRVcrpQlzR80Pi8k9FdMX3x+YKtG
f2xgXqW7oVwZoK5CTShakJuwjTvsmTfJkRAL7aYXeWXCFl+5HzXW/4yDug65qcoUoecaN/4W/jBv
8Zf2ou7FS3nM8pUBLe/LqxFRJ2Mas2IKBZiaWsJ/QGorPSSBXgIzvGP3w0EDP9T74znk5n+SnkQw
cqASBpVdJGup20dhQeoAnrrGLUCF+Q7w0nu6lSQw0w2/IExR7xQ3ffUzqEmtJD0WX5krw7Skkliz
DNwKDa0giMOrvWxrb9oOwhuICr5TKzytKesuXTtzFguPJvwibEpqHaMMbagZj6CvKQ+IqwO5sqXo
pRJfqnJymsHMUVwC3XwC5OpIBtYRRb3KBAJtyzbfVqmnZ3Hm5JmVr1F4LE3FzZdRy972lcB5I+IO
MXL4ciehBaU7Bfx7FkNB48ljrPK9OUzbJPp8vPh3FxKHxjkgkWeZQbirP+nVq9CsUoO+aeFOndGQ
pgHtL+t4BJ/b8VR6lcn1ng5dj7Vlv7t/AKyciTmxAioYbmg20NCvRVTPi/ocMEd/PHsaYwziMWsA
26m242sAvih5n7eWAIJUzYhGm22/Ho/6PhGGTwA2AK1vM8sOEF+393BeqEEQak19bhX0HRMGnGvs
R8I3ZpCzFicxuqwg3HoKx01SbpTAKNMTz3xP44jerfKoQX3hr8+AnVJvmZUFubvR5i9DG9JMlYBH
iC5MT1LTVmgcrc9CHRiduC+Z76Z2+/ENfCuOgOfy8UwsrQVkysGBC6gkAPBUnNLkKQMKx74+y34M
yvCdBuYEuV4Dn83P2s0NMw/qygpPTbekpskoD/W5T7+VpiNNA6bkrjRqFkkk9jmOrYh3Mi/Vy9bJ
phewZa9cq8sLfvUF8xde7XO2DSTJR//zuS31KMhshWnMqMwg3TJu6ik3uFAX44JMqFLG7+9DuRfj
j6Z5aaTa9ALDy7eiUhMtOqEBjfMz579YBORjsSFZMEzS/lfOZ2woRxOY4oFCaH1n8Go96Tb/3gjy
Xej8AmIeAqlUMN2qalg1ilefO5X5rOuwcmJlSmyU1de4He4TnVhuEO8jYp8PF3DUt5NdC20AAiKu
OXds8yGHnukPhykEVFm0eb/WQScxtx8JTpYatfDctc/CsJVaJzyVu8hDC1Xa7KfkEvAWqEKCj1CP
zB4Nsal37MpN3tm5QnpOB+lGWa6BNhb3yeyazShQcJDTVDP5AGXSSVOac8xwO3CjmEzfkTEYn0N0
uIiQmk/VE1N/z0KDQQ3XVPlEHE7q8NSHgBdDTCNOLP6tRXzSFEYisgb0QFf28r2LgOnVoMGloNMH
xZifHNbVXhbHMSpTqW/OZW+A5D/Gi7RHG7lndhUpL8pf4DhH4/HmWXgmbkxS92XDRb4kVzAJfcX0
0AJyxEDWfDx3CFSy3/1q0+C8GekLY4YEo0SNaqtIl7tCXJBIOvntuf1uGnTHy0R7Tr3n8dQPFYGf
6oTSSlfawkUIlgaIDqCnZO7FpOKBQQBUNZP64YyEzmSkRY+mEZ+PoQynrMk8zl4GNbj5dkcaHb3H
aDWgvGI216qAG6fhDNiVUfAQftF8PS+d1l/hnloc05Wh+e+vNgrX8X5VNOxw7hpbSQrSRNt25Fde
kDsfHw7E9Wgon0qta7yxNUbTx69+9Fl4vx5vvfvEOWWA2nujx8lh5MOAxBFOcbpWD0YLvRGofIJD
cnrqfnUr/v79AoHIYL7BWB7FcQzudt5Evk1ixQuGc56HuR1IRbxreiTr1GnMAU/n1/iw7998VDjQ
RYOEHRqAoUJ5a2/ypAiojGo4+6HiNMdE9Inn1WY6tsYUY8P70Vob+P2iAcMAeAYPs0jf0U3YnSiM
HOpxwzlRNWROQ/R8x5myZuU+sgAVwk9gAXliXFr0QzAmYFVTQwkT2ZXKpkpS1QKUgdd7toiNtkoL
Z2CY2EkqxBb1mH13ajua4aB0xAdRvckGsU/QZ9JZQOn5phoPiS341VqeeZ7e2/OIr4QsnzBn8lR0
599Of9hJoVaC3PGsFT3RtFBnATzketVQeyvS1mgAlqb+2hq12LWm1RI/wu/tytzwa8kR62wFPbo0
IJ5H/ym622f2bWr/QolPbHsxHs8C8F7eSyhhGx1k4RfLPT8+m/y9Y4fbGQdFRDs/fBdaXTBOvFAS
03Y8B0VuBckHW1lQOiZRow/H6qT46HFQXwO1N6DGgWP7EUbPqW9H2g5UBwUakLs/0nsWKkSdSTmG
z8dfd3/9gYjjp6AuIROOSsLtuvZQ09XGsh/PZezvQwloEK0cSRlka+zGS0sKSLyKwBIpWRzhW0Ny
3ip8zzTjeVKbJ1+sHD4NXh6PZdEEmigxzSgpwNCtCYUBbaDYYywBFyBkyThwdJbsqijt7IjTR2GG
w+JRmrthaXTYmMtcWcnSeM49UO57uBdsX+Eao5LyRg9adXyVwrpzMiao9HQcaxMihem2qapah4w8
bzwe9NICIj6D1jMidhzM+Wuv3q8k6fOiirjxLNXKUcLGSdr0CH4j+7GZhet+Fq7kZNBxobhNo7qS
RMHekNnxHPbBcwZajHjKzKr6Pa7RjS2dSxmqI3hc5jo67edPUi3zpRBP57qLvqpYMzL8h6BUZPCT
5pZNvVaeuXfbENNfGaROQNPwvqD2Pgy2jd1zkc4Vf8TMTVhgtwmv/hE68/FULvimsIjqE0hVAL3H
pX+7ZFMkqGkKrNI5jbZcKxg8t/XkBJRmDfERVvvi37EVrXHyjwobberMXwmlls4JOhI1/CBzBD/5
1n4fcaWQV9V0Boxy0ivBL2xQYa6Rdt8n7PGwKYCc4eLTFERU1HEcq4BJy1BB8kKJHa4wutGoQsI3
hpfKJLoIio3OZdBw2QWj2UVbGsLE70DtU6M6G8YfvexEabmtGuGyMv/3jjM+DM050N0DbzBO8u34
U75uqkzChw3MUQaShRf0gDH58si9CIUVSh/9Wo536ZBiIoApAjob7U9UXMmLqJbHojDh9Pgm4wkW
YBWbLFmLQJYO6dyWC1koATzTdNGLh37hkLDTdB6GLkGHeQQKC7WsiByAQakP/j6exwWPDM43yJyQ
ocJGpkWomqCItaHx2TOXN6ydh/GLmjCSzvoCwO1ZlNppxSlmJw5r3SsLJxaGIcsNaVFkY2lfBIhn
VRzrAIYv/LZye5vv9SnbNt9c+/54iAvrdmOJ8kNSNhW4IsIQtTTblBJ4P8AtGYzK6bGZpQGh2DEz
oc1NlfSFIKbJpDVZPp7VQ6LjjJS/nnNJFwI9Z8ljS0trdm2Jei3GDOw3Xg5LVWxp8heQhHrFnmM0
cbOqW6/JYC+NC8AhbHpgz++p1fygYPtIq8azwiamEvjAYnGGoBqjCuVX9jkrUCD13H8/QgQlMxoT
vDh3rVOQV4YcaspjhGhKEM8j+rpBHZeBodLqohW83tJsXtuiEmaJr6peouHtZXX2KQeUH1wV/C5f
sbJ0kaJbAHBqngWfAoiCbu8rscmVVC3F8TxqwCC2+THvM0MaIsuL5E2c7CPGrABC6U9S2NvZ1Pxi
kHHw/mryEyuBElqvzqP6t53+PJ7ohcvm5quoiGBguJ5hQrhBg4+2Z7Xb8BHYcUAQFoMb/bGpxXm+
mgDqGHoqDiHbIpXi82JC6gxVH96HwBoiEezcqMcSrylHLrghKLlC5Bk98rhkaH9nzPw4SqYQN3bD
nj3fLjzW1IJNl3xCX/fx6JYumZlpEaTveBnQIHu7vB43xV0l5NMZ+LrW6T11tBgRoWAkTOXmsal7
JDjCWYg4wBD6/3B9Ujs2H2Xcm1MxnePkUvG/0vgrUf40RzUywumpqX4lzGtW7JrUAKwSVHaR/dj+
0lDheACsiCZZ4DKod5BVmboPkhGzKg6xnWb1H6gK+ibE3ZOVLbN09fxo7OCJUPEeUruTB3efNnJ4
cftBT5+FSz4ehd3Eh2A5sPxgbYMujmtW9PmPNWqDVsNU+EwuT2epRO2xA05YDc2y9Vdi1nvk3ZyN
wMOOrgpElGjiuN0qzQgH3ReZ6Sx2BlSQWaTbi7OmvWdVQdIaWK/CjCSnYyq9j/5WteEhOxKfPIFE
8basNyUfEXBkJ4XOT0/S4IaFSuJeOcjZSlCydGCRfQUoDf2raAKh1tkbSnFQJW86A7TNEqESTm0U
o8kgrjhdC8LOqFO20nO1+S+yRGgzQMYGeVGoC9Bp33Ksi1oBed5ZeQMruMjXhuoDJb5Jy8FIX//1
ZoaXhZI3fEnA0en2wRjNTiOCP/YcgEnQ5IKUI0WTh2bVJoXz2NRPNoKKOVHmgootgiIk3eR5wq+i
vCjS+l5Weu6sKr4rJ2xq5B4852TgIOw9VhDdYtCLPFQMuvknGRSV0sRZbcWmjo+L7LkKhwxisWFF
plaOdyq8X0vput4SwtAnVaK1h4gXM0NNuApE57n6f0j7sua4caXZX8QIgjtfuXS3JEpWy5Zs64Xh
ReIO7gTIX/8l5HPPdKN5m+E5MxHzookuAigUgKqszJB2IyRXFism3/SJjyGyzXoILET1WM5q+sTT
xIEy41QHJVq+NqLUyskCggvxoEXKCSUxycubcWjzdKT6sR6jaujuq/nR6VEycJwNN10Lh6eW5HhU
pVndLlOpHyt7B/wCMKQLbkJdmNL6QLIHuwQ9GBSVitSrjWSXv87x3Uhnz+bK9+sLbGD9pPUVNLR4
E0ICHFkp8feT9R1R++tcFx+iEhr0BhLsW4C4S9wWtsWpCRHDTkwMSrVwlxb6sTDvrPrB7tBjgLsE
G7W9zSPeP9hAAiKpWs7RYM2+BoqiPNSB+smf/s1Y8RzCiY5DT26rIkVf9IPV6kdTVSJdmXxo8m49
8cQT+nI+/7EhuVDejSoZhkY/zj7Vg9LaV35d+va+uy26sI2D8tv/NCbZkbQJHVZlhTFlSL2bQGYB
hX3dwiW+BtggdKVgS4CzB91o0pB03jWLQxXj2PMbbr33xtfBM+a3ERIJv1otVHbX7V0eaTCHrjGU
X0TUUaUDtB+0pUvB0neEZ+4y+olXB7XsN4xcuj2UD1WowFgIkSi8SlcfyED1VgEqzyNL0b0+0wG0
3KgqbWxzMTPnzgD+AQRPUUvCfywp36L0lZ3UimUeh53Vgkd+iRRfyY6d+e2Z5Fv4yJV5Q2cl2kDQ
hI1spy1dBcpiSvoiS8yj1VZRC+iYElB9+mtULVSdbCSPhGAsTjnZ3zpuq0y3ewwpbrodxFy7JzMf
QAUL+YyI8jQLLWNxdm3ByIE1NvjeRjt9sPWh3rdaUh+YWeQbaykGJs8yGu+QUMKhjyNROqK6JQc9
0dSYxz507G+K6rXGLwa4mbK/7pjC8c7toMUOnmEhhwY+vQsqqWGxwEnek+OSBqaqe/Uvi+/MeavL
4XIdDSDE8eYSAgRor5GGkwoOpLmyCF6QbbkHpxqk1jrdDZFP6w7XR3TBM40CE2yJfa2jDgioDYZ8
EppdHKGq2ZvkSJavDYPOahl0Kb/ReR4uP5VxVxRqwPpwsjN/bL9MzZNDduhhHJwFIKw9nZrABX1l
CT4dw6vrm0z5nZGHuQ07IyjSQElf2o2rzwdBiLwIIJ4AT7zASaAB6fyLWwuM8BmqWkcGjq0h9qru
jin1TsEXOdWvpv1m+HaX7UnHD9NA/BbZTQrgIYjWfZDQetqCXpVPKfvNs7c+wah23fipa79qOTIC
2W9IMu+t+aGNWsBNGj27K5p71CH9tHZ/gNfq+uxfRgfAqwzMO4IrCgdyDCITYx3IE7UjUW7tqvbY
XENVxne6dFcvL1zxmnnjsLjss8N64+KoAkMBB8OpfD57nCWU5PjLsXpqlO9CG6oqA2oCQrU8u4v6
EymZZnqiLCrwKlMBvFJzx5seyBN9MXtI/TX8JmWhauZ+PNk39ezneZCMW0jAj7TT+SKDRQl0xKLD
DFTI8k5z2rqY2JwaR9bFbqjZRbVrY4IVndv+WBuN6jW1EgOXZkxe7NTWQQE2HE2vbHq/vkQrGXN8
CQILRMjBJgm5pvMJK7q+shIlM4424Z6ZhrbyfUC7d+/kHgFhcfmAKbprIQ1qh9ctXzrHuWHpXqYO
ha33BqagcBtQWM412msqvJn9yr1Visc+3XjhrY4UCTMkpYWIrionzWNHIYBbddYxjer0yzgzcI3v
lWOOZKeCPTRQz2Re7+o7tdkAd6ykmcBAjcAKbQnRPi3jrgu9ipVkGq2jbmdeVumea7yyGHAZRB81
ha5oCVbLXdeEeu8lv+zeq7uwgXZh3Bxm4z7Lb5KkDF2Hb3zX5bkiPgvHCmhaIMEkI0E0JxtobjDr
qJjaQe9vmgQM3AsJaG3u4r+H2xJTh1a5gb5/A64m0+hOKTGYbs72cUS/bRt1oGUVect83uX55xlI
408du6+NmzSf72yydW29PNtMHYAeFTkarP9FInhkFMUYd7KPgx4ysGpa8ecJmlDj53L6XbZP9gsH
Ozfl+X4RTWdfgRGb+UavvjjXpE1/9gnSlUxF03fHM2YfrcYnyk4rXoByRZr23hnuclCSX99fl6fs
+YClja07ZKGKsthHPLQtnzVQh7KbGagVp95KDVzCh7G0KEXhxon7LNK20jWQ0WFJh8qwjzxFB2fz
kqLIZ92RBahxox5ukAfJAfGwgzK+L8bH6+NcXdgT29KsQkYoBxmubh9de581j3X8lECXeSN4fOxQ
ae2AIdGxTcDRiDZyMdsn9wiAJUzal3r+ZCgqPKQtYyMLEjueQLpA+7zFNYGgZD20OtAj2QB64Pu2
J/xr1iRN6+Vou44PXO2zHy20cb4qrgsBG5Rz6ENecVBHTPUMWSQX/3MSULVEB8iUpTQ+DEWuOn6z
lIsDXQ6ghoMpYfYb+qCzxgc5cF35GSfds2Oy6puRzsqPehF5B+yCxd7neoXbgckW27oFOwmuO4bR
ICFJMqAPfYUa4kchAe2zYih/DEsPGSTQi4AbVY+hyFR2gDxZacG/MnWMWUAza0JPqE4qn+Y6+oLq
obWpX1hV/S23+Yi3n1krjxXYw0BJhlKs6c9ZPDuPvMMr4Q2M6DqcgHHkSoA1n392Feupx6vYpA8L
Yt3XsR9LcNajQSQqCETP/aaLqwBEZwxshqNTcvBxDUq0qHoCnSrk8vrAwtwUATMX9tOy0r7y+2pC
mWfUtNrdK4tpJD8qt0HEUUezbndZbYDOc67qSX+ee6OM5hhYuI2qwsrOc3DpgZSQ4NdETuncV3AC
9alW5dkTCIMfc6Qrk+KHYvPf1/3+8oEH2XkTvw/RGwvIXWnPVWbVukXi5k+KaX5F89aDwzJrI4as
7C2UzQCssdCojq0t/n7i9bFOpsTgCrJcVe5P6V3Fbh2XB9305fpYVu3AEnSqwC2B1spzOwqav8Dy
WhZPQ45UW5LunOzOiAF9zzaWRgrBgIBh/wJdhzPggwJVChZlaZX/kRy03ytt8p1y8pcXm4OXF0lf
wCD8vxrYf+wJqRNx7sHq+cDmniMRq9nQRi2eweCCk+7WAWp4dI7X7Ugu98cODhdksAElAUniuZ0k
6+PEmV1IOxrvqeIEaEvyBk0J/4UVdJuC+RzFTNWUrmyJUbBhGmgR1T2oIMe3BMLOyfJ23Yh0Kfkz
lBMjYqgnPje3VduOCyQhsb39uX1Xa2ikPS5gFmVdcN2UtIUuTEnurQBEwXuO8aA8GDjRCAGS6wak
O+6FAWlZKNIVo5rXRWQx/StJVa+yxpB3xg3gsH6qGjdOzMMst7dKbNJ+urAr7aeY1y5PKAaW9PHv
wS48M+O/FxBmIHRuUeHL2c8/xoS8CnBFoLuWfbwD1aadODA2DaGRHlXuq9YjrXbO9IkmPxy8Kp3l
3rZTr7HuE/VbgpbsWoE6RfmXJbCLD5Eiotm4GjMYPqTJADXSnjWr8Jplf31JV31GcOxatgmg2gfm
9MQ93aKpWTLBPUmSBHaVemlpbXjN6uqdmJBWb4YWjaVM8JqkTx8Ahwvsrt+ltvG7glzh9dGsxo0T
U8KBT0YTt7XBJjGarH+HKrbXpG+bD711G8gRAgMJJIYMpjcbgzCVDUXUqdR3lLfOgSjDFjv/lhFp
7Ut3qJoR+y1ylqMSF1Cbu59me2O2VkMTQFf/byTS6cEAOTTQ9V9EWoVeYUg7KF9IDR0CMHzVyfd/
szIfHK9AXEAh7XxlNHWaE8gQYtYI3ondc2MbXreVh1idNbz8oEcJADKSi+dG0ILMprSB4JvdxyKN
xKaDw+t4NwB/tOHUW6bE3088jdUlIXGNuYvpCx2rgLXHudgqFq9uTvC4A6CK+wrEHM+NzIINItZZ
EfWd/cwW503p4w0fkAtbf6KM+0EPS9A09dF9dDKQyk4towKdToTU9wh2PCSPjOqOIs2UDOMuq4bH
AdtUm/J7pSn8dgotmmRhn6VBoScRs+KNhPXqxJ58j7SGGimmOLW4GDPUcBjYWd6a4uW6M65EJCGY
hpQV4PpI50nnWEcnjHOEn9BxxDPGyfeW1tRBWtqzx9St9nz5OSmm+MycFAAbDRzKCccyog8GZCUI
F+wnWdRnR2VfaQfZjfKmsG+UXgc5QRXShgbZFsXHykURz1jA3dDoBK3lC/EuHhsWnSdcdXJIYPcQ
FlJG4LmWMNWKx5wfU/7358qZQWkZCytVZ7dbimgANMjjLSRhjZg6G1ZWItiZFWmD9HgQGtTAsOb6
HQ/BBs2me2YlXlOE1z1Gzrb9WcOTCZTiF+4ZYz7UWMN5fEqtY5OxYNTvQSphPhbYK0btxd39AKmy
cSvx8f8xjfIaqvkCzKifRwFDLR21ANQ1yqzPBU7npNkh7aYW+4JkoWPOvlkj5zI/cUt7wA1w4820
sh8xxWjb0ZANcXU5A40UkjpTkJxGy1QFxYCHN9iAyqfr07tysUQBxjZR3LOhOCDT/TtNCVIcZ8yj
7B2I3+4YG3cllBvLJUIuGbfMt+vmPjKBJ+mPP6v5jz1Dese0fZ10KkSzo7TaoYqSRsUhRR4vGNkn
tSu8MkXh/rXXvsy0hHxlmBhvXf+bmJ/i0qdmkDCv4SH5pOwJ2XjQbX6ZdPBD+I8MhYmZsICp0Dz9
e7zHUZYd0sj93HxJkArYO0eShgroUlsfXWjIcavqo+j2PYBf5bt7c32qVo4gwSyP6pnI7l80b3E7
H5BlnCFqb7xz67V2NpZidQcb+AeiT+jEkIHISj7C+VI1jwxO7lL2kk2elgaJ+e642kbSS2Zh/7Pq
KDjaELdAklAmN220hAxaZuYRIV6hfGVVQIwXbQCJF0CRevVF0wmaTO0IGUWwd+wo/5Sau7YbAwXX
f8t65RupvvUPwusW3EMo8ID06XxnZ/jQlLv4oFG9dScwtgXFA3o0don2OtKnsrxrbdebnIA2+8x4
1oJmfF2MQ1rmQDNuweBWF1roF2IloKImC0va6A5b5mzJI6Hcaprf3Wzj0F3d4ycGpFNwASUDQOfw
pLh/QevLnrWoWzq3ZvurM5zvXH8Bie6/iV0nJsUnndxtSA4/aCaYpOWzkd0mOXKZpR5c3yEy3OKP
WwktcqiYgYRBzqUiZtYkrxxYafI6LFF1DgvkuXaamuKsdYdhB5VWEOiqvAgyQ4n3E8mmjYNwdXJR
U0fTDeofF8CFymItS1MFAbT5oX+FF4V4t1K1QIvE4jv2Rnpm9TaBfYTUsQUNXhmHOql6nFSQWI1m
w/yEaBVwZHt7djAnels8chUi1dfneNU5TwxKGyVW67TTOfJB03CfLHhAQMj5uoXVCQQfpwBKWA4Y
189dpcgaYhZOVgBmVIDA+Uc1+qT36U+rCGPa+EhK/iuDQsQeyTQLO/3cYN6AaAeYmjyyzRRx3Ihy
voRGXoZJBaVmMzDUMDW2yLDlQu0fX8XzCEAdDNSQMSftALhcnqRFlA6sBA8HiBoga24Fo1bG+2rk
rge5ryVQSgCgTBfkKfbcPc1ukm3469qtggDFDIQvWA0uhD116g5ZMeI7Kk/Qgvna1+vLKeNfPwZ6
akB8wMnWT3SFEY5OE9Dg6EH1IwnZnnyrDvYu/TWo3v5L7edLOEfmPn1C/wTIrMPiIb8BiKD/tMVU
uxogTr9FujuipaEv8xTfIsSo96RWQ6K/TybbVd2xG19JHKXlRrBdvTSe2hTn7sn4+TIpNCaY4Pu5
9Jpv90sXzEtIs4DhPYewAB2+v2zF/c+UW+LpjVwSQCrnJlnsDgZXS+QsCttL23fN+n59UWVmtQsL
0iatO0W3CjGRaFrf8ZsxGAqfRHq2y26zA9h9D33sZdsMO2vRB/iV/wwMYLfzgQ2zOnZOXyARN3m5
QX9oLOR36jh9p/V0wwehlpDwl4Q+J+D0XFSQ7FkbAXd9OUXTjy5QxHion3+CgeJbXiGNEVlD81ZM
tPHsmezKvPaVgX8q7XKfgAgXpXclOfSJdqtR7bAx+eLmKd+ZBdcJOnQwFWjtPP+EOS95k/TI/Ssk
fUHTFpRqEBsXxa8s7aB1aGzRgLignT/myo4b/yZenpqXvKucVEyAgyMANSTfiBu/NaFL8Jukhq/q
vtoFuv2XwK4/7nYyYsndSJ6bLW/EoTr+QFs1gNQFTvEtzn3xKxfzioD8AVsAu4sUqTI61OpMYqDt
l9Ib1An48LBj3/TkVa2jymx3utFt5FhWIxKQG9CSAysLrrXC40+iQ1G4hZn2KiISwBm9/m3goH/M
v2VVHCx08fGUjRlYhCe2kW1a20noKDHA+uGAH0C2a6eT1s62jVRwYXkOx61267kqYqk8m4Yg/YGe
lKhRSRtlYmTuCwVBqHHvdQX8Q9nLyFuPJ+/Xt4Pw9mt2pHdalWpDqiRIzlODB+UQZ75egvTP1EYc
Kzhh8Z4o2MaVYe3adTo27XzVhqXpVKdBDnUpdk77wn879esYaIJLeNqiUFtbKVwPUCRFHz7SRtI8
Jl2loyOvQ6it35W49Szz79hUPjYX3j34V7DYo+h7PhiXowXBXpBGXz7n/b3CIQUwbGF0ZKDSHyMu
+occBE00TEpBI1dpkrglkhdDNmiHDA1TwZzVQ4C2dMXvFZ0cZpaA75hmrq9P5RjYDBjEzmxN9HN3
zWs5FcBzOUGdxLGf2kzcluYu5HXn+HGvVL5bJvrGHlm7GuFShDshvloQ9pxPTDHqaZ6pCq5GA/eL
/sZxPGvaqoSvGkFTMwo/2COo658bUVwTwIGiLSOwYTcVnrqvxvB4fYeseZBg8xV5VtE/Lu2QbIwN
Bx08ZYROEY9M77TeAlCv7Qe84hFJ0JkOF5VOJN73jZGqGARyRb6Ct0cFVu/euke4HjXUythG2Fyd
tBN7kjdBSc3lDlJCUaIdu8rYTTXzN3PTa4PCzR+ui7IM8LLSxkvNyaSa3aNXU7O8uUBIIUtoqjx0
wQYy1jkITrZ0ktZW6tSktFLmpPQ1BIjLqEl+IE8dqM7f8nB+bMRTE5JTu2ppDl3Mymhs0fMG7ivN
z9SU3bltm+wpXnbQXxiWfaPa9a2SNUi+6HCXKi3JsR1cdUt+amvE0nuyXEpltE2MOMVrr3CAvtlC
MKyd6uAqA90G0MLAI0qnuukwNGbWQxkN9RHHTxyQ/B40jBHa3uMNfqU1t8SVEPoOICoA25r0vBgs
tBZXU1NG5nSnAZw8orVYeb6+mdeOVRvqs6gdgOjxQsW7SM2ui4lYv9r1J8oAAbsZiRts7rHVecOh
I7RRUayQo9/Y6c08USCZsEX8hS97Q33NzdeUmrdxCrqo2Q7TzRbQ1es1jgmgKXFvgIqT8JeT+xA4
pBSlIXYZaT2gVcw81pQBxWrc1voXNi2hPn+t7MK3c9RJUxbELijJr0/w2n0CsH7gXfB8An5ZCsg4
hia098Zi3ClwhtiG0CGhuT9w53a2aaj0f9l5Kbak4OQCoxQ0AdC1IEWzxWB1rfEKFVllAez+zgbv
hvFpXgrfKl9BbfHX4xNEIoJGH2uLJsjzGY7p2KasxLqmWqQVXyn/1f1o6odlq7S3Mo+Q+QIgCm2v
ouVAGlVBCxtlYAuQSQrIFToZzU9z3z+b4+KBsfXH9UGtpVMExQ04PT+g0LLIdeFmjj0Ja71dad4y
gbuk6UF0U3Q5mGgK90vpVtMtK+3Br9G/6KupAcXtsvvLTpePtcT2BDkNmqRwzZFG3TakU8lYVZHS
tf7U/FrGwMFtdNxisl/ZnRYIsFCr+ei5tCQvHaAqTjlvqqgzkORkA3D1N+2N7vrAxhrGGy22rvOr
y/mPQfndy+qetikRBtsgq0NU2Jev6nBLtqTV1lLxFrwGIY4ArwdXOPdP7HVoQceYwT4/oLtTg4p4
bARD6juaVz4lSDV8Xfb83co80z9AKnirFrASYM/sSwdkk2cVz6BaFUEXyNPVz0qTBcQFt2u+bESa
lQsGEpy4dKMEgsawj5k4iXV6QphNJ2BS6zhU1HxX5BpaBax0x2r3QMGFiZy1trVRxIEqPZcsHIJo
X8JVDS0iUoCF/C7agOOhimzC8gfeq99JbAE84cap67GybnynQdNIXDrmw5gszV5zOH3mBU2BRGZL
CLkpPL6v796VcxOiSOgYEH1JqC9KS26wmGpOXFQRTaYK7ELl6GcpApI9aVtwnjU3xiX1I/gByiGj
rLoCxFtp7paRvbxZ3Xw7qeADx2NuPylbwJQ1/BrOEDA2oAUGlwKZj6IhekamjFYR6Tr2MKV2HMZo
FwX2ME1CUyMZCE7Rtp0BEeDPhAHzgVMi5GxswpJ1fUgYnQCFUNkdXyjfqX1bb0z86myIDksX4HOh
p3u+1wadVuo8dxWqr3W9L+pG35s0dXdFbZXoRzeyRyOO6c311V7bYAB6CmAfuv0vUh79kOnLADRm
tNjjQ2Lrj/P8rYOEq6eCDPe6qZXbpZASgRSy/tGtJ939SAnIOnoIqqjpbk3rWNZbW3hlLDbINEUn
2gd9nfj7yRZG64czLAmWuDGfpuxJiT1G0DpnHK6PY2WdPvpTQV4nivIyEnLIEiRSyIx1SnGeOg8l
evZMtLnNGoSD+K/rxlYmDRTBuNUJFU00fEu7kdDKTayUYDfST/lwX9EtQqM1AzrineBNQa1VRqDx
nkJENcdoevCVh4VO0KDVD/b++jDWlgZNyoIrDG9eVFnOl6awwIo/xbDyCiSdW4Fs1CuN4LqNtXU5
tSEtv0WbLGm5GAnQQoJiO6yo3wMH8Jcyx+JaITqu/zsYaaPOcGOQ6MPQiJKBzhef8GckMDe2y9Zw
pMuL2k9zFdewoox73tx2EPFwbpbaz+q/6w+7GI50e4k1q1WYAUNs3i+qr783r2wOrK3duepogLKg
S51YSEuIv5/sTvQ8goieOlXkGqjUd3gkhqiibREFrzma4NvXwfME1J7c5N+jz6ZGub6O1D7+4caP
cWpDksw5gLNlw6VXzknAcpBNxTMBHUMfHb4n4xn0LtPbxcD6NK191xl979mpUR0yI9HD6569Migg
EGBCoP6Rl5Le5W3n8JQqbhU5ShnM7XNTvet9DtLajdfI2oMPxV4NwsYQ9RKiiOdrZFa0sYtGqyKR
d3xSjJfR+tktETVVjyl3jr/oPhselWFj564l3tEjriN4o5EYY5SiXMpjcbvQq0itB4jxQUJuenIp
u2Pg07B4ch83xHfUextSlH8/s8B3A7yO8IdWeO18wMnoxihhwSnFC3cwdC+pv3Puqdrzv7AD/VoT
BMCgIJLfX43SWbwlWMGkheQg9+r+duzu6RYeb80nP3qx0YSCGCUfTUkPaHYzZjQqtfeW3bv8lWzx
iq+bAMYBohpIRsjcj+OC+6pqVzTiyiu1X1Pgwlh5vD5bK6HCgVYIDjzBT4Cj6XxV0oo7aW6BcB7D
MFFG7Kt/sxwnBqQIXjcq7ywoM0Sdew+E97IUXtvdb1ZD1vatqGBhTwGEAuaR83E0CWnQQtfQqCX3
wOzqdoAXWrwViNasIIcAkjUduIELdTyqzlNnkZxGZLprnMwzip9T8i2rv11flFUzSPMiB4+sMrBi
54NRZg1qqeNII6CH91XYozmv1QZ/U9hB5vMW5xHo8f9r6CNYnATW2S6KTqkneNjogn5zCGFwVxbZ
EZfGfroT756MQYrP/II2smy3JFbk9O7twsFM8qa6X/562IDzfFyPgWPCRex82KCBauYhReWM0ldj
+h5bT4r1mJl/f5icWZEO+6QZWU3QHBeVLrt1Q7OYvaXZIupdC7NC29sgOBnhlXLLIjrLtMw2UL0C
4qKGwBzbYy5bVfXjElpMkAC1PE3f0i5fCRiCItwRkQ+oqA/ujpPlzKuGtLkGMHKm7lPRJas8kmHj
4FrxTTS4oxUU1ywLRTMRUE5soFxr23Sc0eJlzMHEEn+u612BhqsY9B3X/UG4ufRkPzMlhntiyu0A
T28dmJrVeyuf7rJywGXmBjkvtNq+pT09JCS8blK42DWTYvQnJmOdqj0fgP13+HOLtv07yAp4vbkE
ZG42Lp1bo5O8Pe0WVUMTK+rEZhi/zG39mFt3dHztrMe2+B67zcZsrqUKQciJPguhDgUhDukAxqaI
uxkEjtHSg6NB8zol9eamDRdDD+Y09YwMotS+ZuPBULXO35cIzoxL9yowylREa7CWGn1nGoQf9KO1
qTIiRiCv3ukIJd+0h9RMHUeMEPmzPLB+KMS3IbioeiA7dVVvVjxa7ltzS+9R/O41u5Kj4pGczIxi
cAQkc1MzBonVbsyfiErXTEiOOQ9LnKgx8BJ96rM9AIiW3wf9zVaBf2skklNC4gQ4sYQUEbvdbZFj
rP82OqvxAoaIgVxgQAdlX8cuZgk5Wi3aOjzWzjJ42H9/XtZDqntrIrGotJc387Oxr96qW9cvPwPB
8qkLb2vFn0P3ZoBI8PWIsTEqV7p4QJm7b5iBTKIydP1Dn0DnIyaKfXPdyup5cjo6afNWbl9CbgOj
A07cGwLulV7tG14ZbmkfrIUlgd8VOn7IxcmNzwpVB5IUJjKj9yj4KHepAghAgPI/si8bU7dlSjqJ
UabRQd0IU0yrPd1lfpI6AemQdta+9cNNMT5R8Btdn8gtm+LvJwFeUWdoG7SwWaOW3bEdQG1el+/6
GUJl7t2ovrnKzXWLqw7yz4RePBS0VEFQNjBKsi+GPRp1r//+WroVMGhcNPAQccgFRyGUOvqYxujO
sXXfjZ6au+JWCe2f9b73fumtNzxB93CXBdetrl01To1K8+hQpoyTDaNdkIRPWzKga8cw6H1ANAb+
Agt90OerpGV4OSuGC7Ch9p1AZ1RVD1b1jMdPmW9gRNauM6eWJB+M7ZSQNAfWxW6DOuPezxax1ah2
12dr1etOxiPNFh5YE46GWBxM3Ges8bl5t/R3SfGsUYK+LYGz2EpqXfqd4GDE/R7vO7xFTWlkVEsy
RzGBfukBeNgRwkCNpW65wcqlQlhBblaFwsilLro1ly3Xy7JEeQyiXqWyyye/1c29NhGvT37NI7pg
eXY3vcTmxr66XDlYRhr9I5kKCLs0p7hfW6NDgb2ZiOvtoCfg63mwJQm+YeQD3nUSLqy+yXCfBrLB
0O4ZGFbxdO3159jYwPWs9MCeDUYu/pU8U8tFA7CnbNVDnXzLxwaPyyIsACvthq9a+0yQNXF5BMHK
aj9RG/gHAi4rpdlo/1r1GmT0UJNX0Wt10QendLoFHacysqoHHcVHc3m+vhU2DMiNb3rldk1b1sBx
2K0X09d8q+9z5ajEXApyEAHxFGXx8+BROPpYdTbmUkuNQ9Gbu6Z/pOr9RB/zefRAxlNy1UvmLW6+
yxsazArcOdLugvpL2m+z6YobCIfZMsQTrPutgbknq8JBdYJN7OLqLELIQkBGxPaTbh0c3EjFxIWx
1PZs5RGP6Y2D8jLAYzii+IJGNTwpP5SiTjw/j00tXVJYKFILN+jZG9EHWddb2pJbZsRAT8wggQaY
pzBTAWIlCBN6ej+b478ajECuOpBTQQry3EreoT96jBfUkCpQwbEj2imVZCO3v9JkDS1OuBxY+JCv
Q6+sZKRE2dNQoXFQPRiVh6YHt8ez8SEf94b2ava6n8TQXJoL8JMkgKpv7KvVEHJqXppJ0B+SLK6w
sZzZxxv9obI+a9BdRS5XKYlXTYECEsRqfHVyMxy09mDXYIhT0G8Cxqf99T1+eXwLVVJk7JHBAjWd
rH/n9LUTVwZ2oLFvu19J1qGd/C1HZ/n2pAsw4vm76NyUtOt4UppK3mLUeUf3cbtLk4c5K3Y1m/0q
C2qIdxDm01/Xx7e2+07HJ0WYJraGaZ6rUiRmbeO5nrbObvEDl6MCSRTwdCDHuEDTdGqtqgvQgaqK
FbTDNntKkufEOFh7/qwoG7tjLXLpELCCyBLaztD+fO645aI21JhhLUumdEcasG/EszLDcF/cWKNd
etOIBn0oMAXX53HDsIytsTudmk4Cw5WodxwSFpTkFzf3ZvE5BQr0urHVRftnlHLIdDqtya0CxkDa
6lT38bzx+2tXhZNZlOHkeQkgaV+J+0jteKbxnJgJWKKpR+jGZXI90AghI5HqE9IK5+tlg73GVqGa
FM3IIrLhvUqGhya973/Vyq0GPXt9r+lxqILQbtJvrS2s7uqiQSIHPA7IhCNrdG5doPaqcUTE1tHL
mtwgmUKeIAXst+zt+oKtRpETQ9Iwp1wxmsIE4rPjb5PhW1FOw370SrSg/2+GpBiSVzMflwEjyr+n
UEzy5iBDE8rGM23toAMYA2lTFDJByCzc8+Sg01o7b/QGo+HVK9rYs/6epu/Xx7HqgShaCkg9DiCZ
psGpU95ATgg3/lDxKp/4W1ec1RU5MSCNYQJYpuAaDDQ3JICmpw9pzY3750d7zEXoO7EhHdWKape8
1mGjvrW8Z8MrbgHUvn10w+bwBpp/P/bApRt2/m+K163vO/43fdeG78ZB2fiS1QU7+RDJz9UlL3N9
xofo5k0+PKhsp7afry/Yxxvl2mAlFwf1VZf3NWx0EWSD+7v2rviR/tLfe+7xEIy1u8k3O695Uj47
hzYYN+gIZF1v+CIOz5MhSo4v+C8rssD8GNo7+L2/eNUtSAkq8AffGZ7i2X69A2Iu8fKXJuy8DBuj
C8inbEf29Mfyov2sfpKQ3Gj4y/WZWQ0ygOAIGgBAGGQugLEq9HxUdATrH3pgAvIYkYMF9sLD/2ZG
mgArVxMtaWGmKG+r9F5n7x2oYuhBb38DVftvIsDJmKRjduGds8QCWG7yxAMPOQhJfaZvlGdWvRZ6
SdBqBD84uEzOw4wRu6XijDBip89o2/Ms5aXvtrTSVsALcJwTK5Lfkgpt27kGtLqNtcnGYIwPuhEx
8/tkv6L02g6OD1q8ArBVEKxeX7LVIAdmS0g9AGANqoHzAeoQMs2gSojLChn5Pll0w5udjgSk6lrq
tY6+BQBe6fnFYFGCx2v447yVop7hJAPE4B28zY0lGFt0EnllUIyBqd+zZvRw+/Q7XPbNY5GgeFMA
RWFseM7qbjj5AikmEpCkgWsWX6D6zPzaQUQ5p/vyFuANO9+6DK7P7z+jlRzItVKGl0SMkLSAoyR9
48VnJQYHSP5yfR3Xrrgg+iCC1EfgQeTdYJvA9g15FZnf0vamtoPe/kqz+dFMPmmQiNfaLZGQlYZ8
sLHjVBRpKmg/yNIaXDPBk1SmAKC4nXHbM/DtDvqQhxnEhUAnVlTgh7KWHZ742c0412mI5j3l4A79
+IkVje4LxYhbNsTKl9qNf1C7GlEuR8bahJKTT9FX6lEQO4RTNaK/iI7ObZF2BjBK3L13SObeAcaa
3FyfxLXFguoD6IoAaoZamtSqVUIqpAeEtIwUp98hGwtRp8wf1CLsnL9nMsHsQafqo8cHr1ztfN9B
U5sVFtheIxOHk9aFCW09Rd1dH89q7kYgI0WXD2j8ZRIM0RQY9ykCC/81vqK3vt6jQMlxwwSn7P+R
dl07cuvK9osEKIdXUlLnntA9nvAieDwe5Zz19Xdp9rnH3Ryhie2DvQEbMNAlFovFYoW1ao6rXFTe
H1ksrlTeRGoYyzhVSMxn5VbLt5q0ETVeam/phQpcIcRkeM9haJ0xdFGddMOf++onX/bo1I++XZjd
q5pNIbXy/mcUt4krVQlV1RSAlN3ocHQ6e0Q2yLj4gG/rLLoGcyHoMi9spHEw/3KWqfXcvfsdEXq7
+5uMDqCNwB0LZjP0CTDOSgb7Y+6DcX2fJmt0oI6uZvFWtKhS9FADjwVjtSiLXdtiqOpFXfYCfFRl
A9FtAgmgm6iHQHkwn+OMdK+3NbgU9s4t2/8vjrntoiEJ0c8Nl4gi/UeVPElet/LlwtHTyG4aTlA2
m8O33YLlo/Kmg2SLBTkYwARVWaCvAAwMiGJd4VdSD8fI3GhmdIcu1ecBVAJ/sbyZTgT2ObcMM05k
9Iyyq4Mu3cdpY/vlTm8xXoYREFT/gphzk82b/211aDjCqBHgOb6hvldtLI9SjB74vKzcUigcMbe2
ecG7sxd37EIMYyDGhKxUGrWzGEwI5cGqA84JOots2Zu2IVjdOS/IxTLI3LE0Dw0ac8nq2iLFwAPW
p4EpITn/MTTrCACWVVatVdCNaiKtsnyF4lVQvjS1yhG9FBtcSmaPWxKghKrn6b7zbeC826Db0/xh
1dTCFhtDrf7htrUs7SDw2GRUhxEQgXHoeqVSIkRyqWJ0QqofMj2kWXgAMR3HTJb271IIo059AOWF
4cFMEmMd5BKJotzuW2rFqzbl9fQtLgjXJ8j7MLmK1j5mQXqVq22goeNXT1XaSWNGJwHwl2A84S1r
URTYtuYZT6yAhX8zploy2q6HWSqdvoukabRz0dzIaNjnnOnZwNlzhjGGeQIRLwEUaq8XlSujPo2F
hy5fswB13mC3wQ8REGRx4fx7c4DRYy2wBXgtxhyKLAlaTDal+zHe5gDUBRP93yzlQgJjC02bNeao
oFE6qA957HQVTb1NxsveLx2jy3XMW3eRnolisQM0JNYRaq4wgQChexRVUj6ZXuaYbXe+rbXF7blY
0/zvF9ICIMK3xtzQjqfg4EyhgkHJ1qBDYQSuauBBdVvcwuJgByDslTDcC8YNRpwe9RpoaXCn1MFA
xmnb6+8AuZSbbVYe05jjIBbWhqQ/+jf/4cFhQZisvM2Lvp0dUrke6z3mwQPdo5357w0PlRzc/uiv
/PJG1yqMMf7gZ+gq24uYhtZMWrZbTeAd2AU/dCWEURyKC4OmzNMAcea0FR27A6C2sxKQKxwvviQI
dTaQOM/wffAO16tRRm0arRjnFZXDwFcdYXjThYS0+hu6jTnWsLRBaLJFwzeKe2iYZkxdlsdUiDwB
QyjSyoudKN8C4HHi0f7xpDCqMwotluoJUlJpq2WAFSJy+RDxgs2F5hfMjwK5Ep3+yBPhgX6tuFYo
gZVSxdk+lVHUVc6miYxVq+LWN/K9Vat7pf4U0HAmopbtq+ZnLKqrYOWhpBFIOyXjFQGWMiPAkkG/
BcCFZtAF5pnUZGOTqRhgRD3KCYaAmCbaSIXqIOU+Cfx7NaGKZbfdi29loC+Vft8+6F9wMozfh3j0
5aIPGISlGuMsVaEZB79GQ3cWh+AB3/b9phR2VSCg5Nc94NZx/XpEfqam1dCKVMueerEEe8Bh0AGq
sNOE357htvGqb48Zenp7EOkovzMkNQR5F8qrtAF9OeeuX4DIAZzD3GyAyUgRPcWMyqpUFNpgqtG6
Dz6jELUT3V8nlkox4BNQ4yPVSOGPjiBN1BA6gq/qRJKHx7g/SENEatDy4Ll619e8F++sq2+6lBXU
8zGWDagoxrTEQe/w5kWTtiDnvjMgSF4VatlwysYLJ98Uka8HwLEyD3rM/35xFfiDWgVWEaIhLdmK
ADZWfuK9ZBn3vBL4wnw5+vyROJvfMTP+NiOolbxa1SqgLVinoN92wS8je80AjJMrEU1Eu+qn3VD7
d9bPqPoN3jgwX59auSK4+wwxXmM0nbPvCw5iLoRgJBnNQxjrYr6nhykYaCWf8fhj2iTtZzvJqyky
HvuC58aXRAHhcaaixfQYlHCt484LJ6+cuQzSMLbNYCNrEcmHiFoZr2tiWRIeNhjYwZZ+A61Sp9BU
C7T9vzTWqi+Phf4y8hqflqoGQOz8I4QJ7lDCFbK+LdHmL5tgALOokLwLZkY1XzuCFaleRRqyCWPn
mkpzCrzaDsB7pXSuj3wwthOdYMK++feNdOAenadaUdqax1aY7YwEUwfpLxoCp+pF8tyw3+rF68Ab
X1s4k1dSmDOZiYXWYEYQIwGrYs0xyPkLmfMOokv00mAcD4kmdkRek7p6ajy02Db1FoOg6VazdpW5
+7ztoufblZUC9AqMnuOOQLmd2bwR8Eqo7QOADnVAcyoIermI9/gXMnAdWijumOi0ZoJyvUKnP/hq
kCOXz9q0T31MAfPGCZYsfZ4u/X8ZzE0ziknqlRVkILmLhkmVRrGLsw70S8u+vZqlPYdZIXpFRxf6
qhjLgqPoCj1AM2iYH9UQ+OM+D3p3IT42LyUwVuVZ6N9PU0gYp7U4oKHKcoEChbEBDEZoGmc5i4rD
WDaYLjDUijmaa2cEbmworkObUPiohc6oIpm6DTjB8ZIpA2UAvz9nuwHwey0DXT2VPHqQIb0Y5jvI
GNun0sfEJydqXdTbhRgmtWlkeHoa7dxp9yag2xMUkECDF8+i8VjzooSFtBhiBBAfzX036PlkzC2X
M9+cQMsLIO36zlDrk+WLx0RH/cWM9LMkiCvM7mOAJR0453Vhu64EM9GyAGSQJCzgcWR/sGtVRn6/
JoBqJapYcRzQ0hoRxsozBwFaudlMsQ+GQV/ogG86IWacpI3VfxR3M7vgkyLWNNFl9/bBWhiZAPbF
H4Hsq6OKYhQQFQzcyY2yr9phWrexhEEJD3RPsYaSR22VmDeYgnTrV+ZIwiIHuxt40dZhJ2rUbAzw
CApWlkYu/unX5IfKGgDlw4bznfORYHzm1XeyRwaoq4oJZr69mSr7wHoKyvA+As2v4u1Ci9Qo2kSp
b7fDSEzt4bbspe2ffQ4sGd1Y33ghYowkxnKAqEnDE7CRRtJJ76aIuqoucJy2PHvlb6tEoDkjqMMv
WMxp8rKsNAoZUYpSA1u4dMyoIYNm2kBJBZfsTkl3PkjoUAyktZmtooBIhpuVv7Jw3XiWLRYrS6f5
gLwx0MnHhkRW8aK0vCO/9MCZyY3+85XfYDmbsfYTL28xiJI6Xf2KVBkZx7tOaV0B6LjoAH8O+ukl
qzZ1d1Ta+P72dix4HDSzf1GGAngAb/NrxyZPhVAGMeKrZIYMe9C9jArgfu1G4nuKjX7W/1EeY3lJ
0cfC1GNPmnCP4SKi9OrGtzZFk5IOVT/hr8ShDQ/Q6Cjef712Lx4DoRCYQ2xAucAmJYL5JCg10Y2e
CGD7EORz69ecy+irsfyb0X0hnsxz+bjQrxVawItl2ghWGa1HubeLMYsIevZAabaVoNsFcPaUbD1m
T1VUrZNedEPPoCaov9PR23jSYzrtC0UBGnJ01+Rubrm+Yv64veVLJ1BBPgkRAKoTINW6/kJTL33Q
s2N+Ru46NGYImOiXjcYt5NHRJ2XkzNkt+WCoflY/Ymw0n1xLCwqjlXPwJOzjPHfURAGHFw47hskU
/76sNVLX8u8p09e317gQFM57js7kGakR+3AttWkywDChNRiISWfByMg0rI3p5baMRT1iXnce7EJT
PJspycUSg/glAk8j+tk0+jzKMGOUhjxqhiU5eAEAC25uEEGX4PVavNSv/kGPlaNtYY0E3LI0a13d
5+Wx5h9iTfdSEOMvBblWMl9HBFoHrZuW/nkwH0Bd0qnNaqg8R6n91W0NLkRVALNC1xSG1OfOe8Y2
0NWSd81X26/3NPjqIVMPYkcL09imMg/nblEW4FdRCgfCElDLrrWYi33nNxLmMMxQBbh73zo5cEoL
69jE4RqUXTyg4qUK1px9+K9AxgQrr0nGVEcjdZh+TIKbBOqTJL6DqsHOWzr4D1Ok2h6OOWCI/0Kr
OmqPMw4F2EuYx0qWWF0NqmMMlGd2QlSFjoGd8t4QSz2zFp5dyOJg2A5ApczeAYNZqyMVPZ6VYfnr
Tpj74etyso2pVVFXMoVVpnvJLotLf6fr5eBEZvcQSL51CktZO0gAReC43qUzD9LcOQ+LXipMjFzv
cG10gVUmPZrkawxXWJ9m9TD4vJBycVtRp5uzWPgDk27XUsrG0LtWkdA6pPbHHkyE+WDYWpduQaWM
P5uVHFp2LahbrX2Im8m9vbfLageMzjx4AW/KTpNmk5IZQ2/gheAnoHzz5M4uxzBxxCLAq7EvOwrX
11A1zjw7agcTw05DRhsdL9auLYS9OIFT+PY3LeodzWtILulIfrPPSTEd8iTU5gYykFjHkUGm8S1u
efDWS+cXO2tKQBqcWf6Y82taWd3m/Yw2Wpf2hK4PR4wKi3hhG63KNj3W6cPtZS0JRHYLdjTjt+Im
v95oSwdKcddhEK+O9EPav0oiZp4P6lRt9TDmBOTzx7Oe91IWY1STpXvDNE9Y1cHMCCt7guOPqsG5
FBdtF4SQeIPg4Y/n8nzTXERDuWomvW/hzEZWWbhAqomcIDA9F2BwoHAd+2Gtie3oKIOUOXoyWRLJ
Mq/aj2aqr24rd+mqmWehQByAchP28/pLlLwa9Q4D2Ht1KgDA26HT0Acittv58UATJWjAXWCd+7Dp
OE5i6TJFGAjkKwzBGniFXAvO/DJQIw+a7pTPCpl6Sz3UbWSbf9HsjMSXBTFISujfKCAKOa4H1cMC
0SuEIMdU4zUKBKXdjD7vJb+4JKTYdPQYioCHZPz92OESqAvcbJqCvt6qOcQKOH/jT7z7Od5n6aQj
S4oepJmXCl7/WnlqoXp9PU8qpNUjpvNJCHovOR3/wp+AsUkB5C8sA0nmaymYJQdCbIfiao4o/YDn
wlOjBMZ6snyP3LbCJc0hRkQSW/7qxWOOuJwHlq+ZqKxGszsviZEfh+SXFvz7xnekb/+IYU73OGVd
mJjAdkTpVg4//V4jFq/cvriUOf2Pqg8YBtiRI3T4x81X46JVPQReYQNvzwChXJD+vK2yRRP4I4d9
L6JKl1VmhusvrKuZwToA60cRc7zDkjvEkx312xn/XGPh6eCYihgXCdyhpAAjKbU9GNvtdSzr64+I
+d8vXGE/CpnQZOi+LLxV5pm2Kt9jglD8i+5xPAz+iGFs2UT8V8kVVpKgxUJ6aq1N5f2+vRKeshhX
OlRVm/sYJdtLgUmEsqS+aHCc5vKm/1kFc+49tKQIajljYksGQByrwDYxZQbA+L9xMBaCG1y5OmYd
WXIPtJ1bvuFBUKvGriL/VGIMxpiftxW2tPWIzAFsBihHjFvNCr3Y+lwPMj/u0QuF42gZb7UmEMz5
2EPUcMx4Vgt7q89wY3j8WmiRZt1lqBejN1lABtQRGSYPYfcTg/U5KEYC4bkafEca/nXIggZwtEKh
Yw7/f2tEKGO0dxg9Dmc8YLZjvJ/Mmog+mvjleNNXr/9WjZhYw7TLF1YlOgYYu4uHEkgjGRoF6gwM
l59jvi/6Nx8gWbfFfI8UgOWMVMUMLCxhtxjnKSTyNMkVElTyKnRg3E7hSDThnKHvOwUhCOcx/wDy
GpVt+xZzI7WsCq0iPYA9dNE2xdStugIX3Ai8I53iBgG98ri+vbSFeGzGqQaEI/BYDaSNmXOlKf3Y
pwFy8MCsjcKVpnwqvRcRdLVRAdg3sRqTIcxpPI170fvXZxqykXjEqYZqMa59fQrCREQWKEGJBpfr
plCAD90PmBnlnYHvh+1aDONn1TxsVLOYH6NIfEep2yDZr0uPuune1uXsSK/P2rUcxtHqWillE6av
92afOnGJvtv+0CsNHcZzL/L4Qb/7w1nYTHMIg0HswERcUjlFkdAHiLiyuyS5k+oG8Af72wtix8/N
GXVuRvacq01zeonZIK9QaqTLvP5srjTMgzloo2wz+iqTbYT5oOeemI7JibzYyZz/yATlCPD50cBp
MoctRTMnHo6Q2VOjpd4nhpGC19i5T35mxS61E+d0e5HMrn2TxyhyDMTY6wLIa7QPpGWfijdQlXVP
VlNyBLHv5m+SGKcfYDoizrpgOL+8+0h40nvVfk3W/bpe82D/eWti9s3KwigwI6s/29pzCA7xR4/W
nBYXdqrj22qYU4VgNlcb0R/O4mf8FDQkI6Ld7nxb+Li9P6yH+iaIOVZpVIFMeYTaws8XIFO7GyDH
j7ZMdhxvtLwilGjArTMbHjtmN4oi5tC8fDjPhMn++s6gz+k5IhyPy2bn/1nPhRhmPZ3iq01kQkyr
AcKOaokrkHyln5/jj8ZJX2qB6HvMs5NuJWw/0bNf7njUPsxV8+0LmGuzmyrZrzR8QZQDcm4gNUY/
TfLT5yl0frtcOMRvcpi7JYr8ojHLYlZoQCPXu0eMu3lNHvo1r6TDWRFb9JTMOFK8GpLAqn4M6KO3
jjdAr+T4Jp4U5q025UkUtRWkKKfgrNPILm3RnT4/OQY/+4EbamM9IOYOomKKIcb7rdzloGZPf1uO
aXuu8JA4xWHLwwdcdkx/LJJtLcnTovb1FAI71yB3+aFZ+ytlexyJtdlJm9ur4+lwXvxF5CvGYi+1
PmRZa4xFw/g0Z6++8FD5eVIYB6iFwFgw5qMsH4SWWMQn4sk4mCTnmDhzC39ZOPqigS4OXKL5Jr5e
TS81taKO8XhuxE4BsJNX2V0Y5quu6C1OEMr2+v1HFmCIMNSDDkY2Usu0qUtEYDufDeLvuvviDmii
ka0SYyU5uUc8orsB2ZlgFHzjcZosukZktf9fNjtOZKD1WFUTyHaTu+DOC+47p30WLdt0vNy5bSCL
AcClLOaUafoY1lYBWW2+U6e3xCNJaI/tJnFMz47Fex1tE/GmtmWcPnX1Pwpnoo/GQwYUsIxwJJ/e
YWfrwOX0MTGfYHQfFSjH4ryW2FZndlPZMG4Uo6RTU8irbLzGXkJHoOJGe8h2iUcr59Wnn7lHeWgf
i3Hd3MuIhkYAQqFKeW22pTmnrJP5Cno8uCFIluijTsKOyvbp9MnDiF82ngtpTKQQgrMU4SmkAXz/
WMS0Xvkrj2ynkReSzKEa6zgvl8XcrFXuR7GuZ8PZBtl45chEJuv1p+foR27j7WwHt0QxB78QAT8V
1ljTS7Y3SHxUfyqpbZLO4RkIb02zp7vwl7EeBvAyELRzA9o9G7tw07ytbY+iSeovrrcL9bEobiA1
BSDyCFH+D78k9V6wba7elhzzpQzmcI91kIRJDxk/evqyi49viu0GdvikOWlB6OnUkh+3T/QXIeiN
nVKZE43OJj1pO7iT3V1NY+f9vSSbg/umBM5ZtaPRaffAOzn59poOB7rO6IO2+eARQ/IOnDrv8sUu
emg2Ujxp3sVD4cY+9Tfoa6Lrte9+rDseKs1ixHypZOaOrcpKqdoJSx7pi0GSO93WyQwcY9i8Eixv
OxlHonlJI5YlJMXEDo+q7W9M8qFwbj52AOIfJ2noANmZsyMqOxps9kWSlJWEc63+bO4S2Wlfu3fM
Ou3xAH1UiO6s7VN9d6L9LiAxME96Ar1yEujLW3jxEYxzaYZKygEsCsu1D9U+uJdct/1Zkm7z+Jym
1OdVkheDMv1CHuNh4rwDIlQEeYX94wUVVlr+OlL6wFvX/DPfjgf655HwtAAuwuo2HcdaKVINukVg
4fSbgFBe6nZZdRcyGNUVcRSOOcauznb6MzWcbm05ur2XnrYt2R3yiPKev1+F2FuLYnRnNVY1iCEE
im9vBpG3se/65PHxcSLI3m3T1d3mHNglZva35elz/ZC/P6wDhz5RZ/jsHJ8+renpAb6PZ8jzOm99
FuPLk9hEArtUcWkA8m03bm57OraL759j8kfNX/fwhZNJglwz0gI/jwkPf6Wettv1w8MDJ+JdPPEX
QhgHnnaGBD4dCLHTkqo2QFIorPL2Smb/xOoJtL4oiGHCEYUxRk9iJaHHUZ9g+sGjEkt2Ecucq24O
Ob5JQKM2MtUKWGFZq/fzuFCjIR3PWR+5II+gWgmkah1NONwbb2nTDdkAASTmDzAbwNhihFFaM+kE
bPruTUQzJ5rvHPpg2Z8FUsj2elzd1t3ifXcpj1GeJyp53SkeNuhldFBcxsvgR39I7M3j5tGg987z
q4GrR6PJetusRpJmZO3frU3ng/Mdc9fmNxWDKXWeTQXzGosFk8deqWdmP55fXnLyMtmKXdPztI5B
WwwcM7Inzs+IgIRpdSposfr0bd/uyY5jSV8PkxtfwWbVAeDS1rqGrzi8K/oqJEZD0t+PKH+4lqPe
r1bUOYnPn9Vb/ItWq8j5BGcSCFedD86p+Zr4uvUdzLFpm6Bryw6Z4Bf7kJOS3MVbgCypBJ8iiJSs
aEVOYG7Af5/JoSdD5/BUsfDU0DGbAiYdjL4h8mdjkB4UoJ3qNf0ZFBHo3dl2e4DjRKTYhfvGsfC4
Qd/QGt3WnKP23WFci50P+4VX8vSqm3oNYjXiYQPMzR4NxQ4vEPmiKLlWMMTAL+HKBA2wxnZCShgV
VLx27M/6Cmxb3tbPHItkJ9hdQi1ivUcg4LBVWuwzy9YB1fXT/5X5pKqJWh66HxGPF2HBGV9/D3MM
hWZqgP4c4SEZW1pn50ZpbaRW6z8LsVCBiCsZQ04qqSzP1tiZQKJTjJCIfSuHxFNztIv2aprxLiB2
OABXxPxVOprm4FhnppfrzUiNSPYwuNifFZITwQIQX4WBmKN8V9vHz4w+dYdTdMifb7uC7yHGtVAm
+BUVjKh6htSf5VX5VLve3QmB6Pq2jCUr+2LFBGL+fBEyPeSWbPYCGmFnKxud2AlsbQUWG8Izs4XQ
Wv+HffM/cphznKRNWJcF5LS0ccMfk1s9S8d0U5CG8tJy6vfk0rUsZrOkeAQzeA5Z/Tbbn8H6eFfS
HEE8IMKUzQvcx3bnEw3wiS2o5Rpb38qpPTr542blB3b0c3JUd6JOuLecyLONh34/ErRY2fC5B5ub
Ifp+Z19/LLPJ7RCryQj7hmUlm9I5nE3bcOSNTrbFyqMcd7pkUZe7zfiUSpy0BN1B827PN8vhZ0a5
C5q1yzqUSxnM08aL2skSVGh/3mdgiaHs26wNKhyEbUH/fWb5WntMiqQ0QKPb91/ay8lds/NcB8gv
nCfM96DnWsgcqVx64lLP0ZAAIeVBWlFjwxuCWz6DBnjzkJ008EvXv5/4fdMDhqA/w1L9387Pz3rH
eczzJDBqautBGOMBEgyc8sgu1iZJETdw3eRsrN/3/s9KGE2NrW5UgomaoObevSQUAYxrvnY/Upf7
NJr9xS1JTHToe4FWDcnXiu7CVWSnFPFYRvs1NwWxfED/rIm5kGpRjBQLTKXn2onOJcFTqCfqSSe0
oNHKt8sdb5h0Ie8329t/JbJJY7AiF1pkQYs/6oeS/p7oMb3zbU54sXjRXkphPHIUqHFn6ahDgsTd
fQ9s8dXbS/QpxF7FnIuMuyLGI4d6FojevFspaR0X9fCPo2C367/T3Mx1gHBthmVinKkuCn6tyeH8
9n/zH3A/FwR9VUh+E+Pfl/ixSReiGFfaZ4NRxtKXKOSK3JwGz+jadoWjv6HZKq1pybmpl6/QC4mM
m6h1wLMWGeq50Waw3+PDsJ1ogIzNA+/ptegtLgQx3sLw6qxWY+TWS+cFA8AktgHUsbkdd8ye4Nv5
vZDBegqhq8LIigd0K7wkOE3JlqMu3iIYB6HlaN3zCuS0d8lmWnck3qAux8Pd+ZrfubUMxjlIyqS1
QgtVZS+VO9K34HSoaYcowbBTIm5FKm1AqWTnpNhMRP5QXw2qE9U1XedVb/GX2h7v481W2/Q+ua3g
eX03voxNarSSHuRlCWs5qNsJaY0Zx5vHWfWVULglhPEh1tC0TapCyI8uI4c3jyaIWTTAIh/Me0+1
ByqSwDluH4nlhCvxbGe/kxX30HN2+svRXVzPlRF6SWx9OTKLiIcDqpbow1+/ppvjE80BwaU/8iLz
BZEzoDCGZ2ZgGZPNTVjJUAMtue3PL5OL8kKzru38xIk6FrJ/qOYhsEBAAFgfoGhghy/WZQCzIPTm
JiLQNrhI5rjdDncBFVaJE5BPj37cNhgWSWN+4wDaBcLQTjczWDObWcaZKowZbHlX6zTFk/Pg5qSz
EZD6GGt1JZra2cp8TBsiPt4W/QUrx9jRlWhmqYKchVqmwpmWnxhFQrJx2GPUe/6Cl+AAX17SkAjH
kuAvgW3Q3pXv1dNAf8an4ajuKM33W2szW57vJivjnhM9LVSQrzXDXCuy1lXALIVmRFpSCU8HQAAd
NaePSOuezKNz9I7ahlfwX+h3maVi1BrDARh7YKfeMq0GiHMID6ZAIkDJUS1zExCMAaLGoChfb0+g
k9oKNiCB8GLjWcNC2HMlnblttBQP7cpDhUJcyauD7EhrRPHOsC2I8Zat8uecZ+7zHrM2AHZfNBEh
Cp479K7NPfaKrvVULFcjFRD12xXeDUTbCtv5juO9G+T5DvsmDUPTM/QmLnKNcdxV0g5dbKCwhCeX
sXNdxZW3Bonuql1Io6OwKhxn/ZCtAuLQ15EAPpzcNvnF0z1Pbf/nA9jlIqjMg2aubDV4e0qIHNIV
yOpA10yOQKLDbDVB9fUvYj705WuYIsLQOgBHmSM+THoaFIqJHKe8xayQ6yKxd7xHTdn/dXt5C6Un
/UoSc6JrNM5G4ZxNjdcDOnESXIGTWyKBqfgkpP45I/H9RO9DxxHeIurbsk9SEtG1cZbuuZ0RS6Z1
uWzm/GqjOGZqV41nTQpSd1Czn2WnGT/UuFSJVo/DSjKMfSJKwC+3as/txLRaqUWhrr0+njh7IH/P
715rhgkcMa8Wdn6JPVBOkbVJMODXETB6dG6r2YnmekgzU5O0CS1+pLaFqTwXsAcinFu3ub1Hiw7/
Ui3MEW9lxUja1kD9qrSFvTrQXFkZ+VqNqW6Lw/YQBXQcj4a/CZtdQuWVSMd3Q7E5X7EQCV5ZChNt
Vo2MgUPJQqACi7R1u3PI3gOhRkf1HSKJB16Ra+nuvlw1E3lmaaVGJgYxcfByREbPrx2y+bxFLURf
V4tios8MeVu8DrAoRSaYm5elgvSdE25qg4ILK01jok73kvXcWh9R5+rhY9icRdEum4dU4zFbLOTQ
ry2O8XUxBs+0JJtP/ZSTQ0qmlr6Fx2hzyDbRpvrwHcMpDDvcGKvWzsgr+Aptx0ypzctzLJs+ajkY
wQXGm/ZtHsBrRE8L/fH8Y3h5Mw9v6GCwfiaro00QFc+RcYhSxt+Y14VM5uwXXmR0YgSZ4oMGByOd
DuFadQB3fx/YzbrH9hwrpKV4aYOl0Fg1LuQyx1zox/+YtQF8NaNeC9baOBnZG6DQVCDQVi76Vzu0
qrppTMtkZ2auYpJKflKkrRARJX3W0b9du1ZPxGlnFDUpm0MTb4qK+qfbKlo8gPNQMnj6rBkN7/ri
rUUdFZYyHM+Kq1KBWtsjL1vDk8CchqmoUcfrg/GcriMbPMRHan3cXsPSdQ4Uqf+ugTFxCaOvlljN
ayDKOx1WPDNadBr//X30fl3ryIvEXG5GrMCeoKTiriGv1Hu/vYavgI6JSTAEOhdwMeQLaCfGHycl
ajR4EIzneiuvVEeDpEcgFNLfOpoUuwduCLKwLVfyGM87qY2mygLkWac5K48seY3eXH3jr3rXWgFJ
0hXRlHK+vcoFzwjQDRA0oNEGT46vSsvFqyaWAO9ajSjotfJDJtQksY5qJZG2WWc+8uwFh9dgYeOu
xDGmV9Z+bjURxCk4hoJpEDV7QGGZRlJOrPTZs1pahD9uL3EptXYllLFGXyr1AI03I9JQ+Y921R5S
PBF/1XvlKUTn521hsx9hjeZCn18+90Kfo9CkVhKjUBv41TnOA7sag/X/JoKJGtV2lEH9BBFpC4jz
6j1KNn8hAPxLOoagkfdkcRksI6/9drYJM0ZAauRAqbdvS5iPzjctXUhgbgFTCI0w9Mbx7GNkILB7
ztHl/fy8SRebkChmqwwKFhAC/E2ObQsXbWjwDuzSeZUuFsH4h1poC9+Y90FLMPXeZkT2ABaaWdTC
4HPNoV5QFg3rQhrjHRIpMcIplcbzbnf4Kr0j931Ofp1zSjbk175z9vGevPb2kWbO9lQdMpodPpA7
5lzgPNUyt5MnyEMehfgMcepIrfzqwS/ZlLz3IG+xjJuoEy3Ty0Qcz+hZR2XQ791BlzlG8sUKc8sI
GbcQWSGYdPAWQTPjwe0fQzAn+cQ6DiQ6PT4qNd5F+4xsySnMSHp3+jQfP3fW+WPH63RZysZrf+zo
G2qZITSgy01hreJDcD9s0sfuTlqnHz6S5TyEtEW9AtF47kAEftSXSi4OhhqmrSjL2D2vyoipfAQt
N9BavFAuRDBHW4vMUE9HiEBIheL84W7anDP3POyQA1ytnH1vF+hnbvCUP1mbzw+Or180zwvpzMkP
MIysRQb21KpetPI5y5y0Xt32XYsLhPaQCETfFViTrp3LMEbaEHbhdAZY+S85Cu3WGqg/1B9tKTaO
FAP22QPD622hi+sCpaWOHMXMOc8cO7VEu90UxtO5Kg9efKyaewlQev+bDGZhbd5IYV4n0zky3/O2
I5a8FXweTSNvIcyhU63ES0QrguuqOqoom66QnBLh/+2lLMZuQK3G6DaQfYDjIV9v0mQUUytN+fRV
TduZK4FIRKCemxFhldvANOIIXEpgzYx2X2gweEmxKGlITIyGORQTIt5Dh3QOWMn21Vn+8X6XP7ik
tPdGRV6rx/S+IuPmlNH1w+0VL2V4rj6AuR9UbWjKNKmn8+5lCImPSO5+dA7vheum9DGkpe20dlHS
7Kezle0KlarwDsVZXm7nqzj+zale6IEx1FqdfF0BeNX5x49DsX+ryfuYU5+sBLrCaKV/f5TRKhfb
AZqbIzwLOMd/8WxeSGdM2JwEAdDx1XTuigfVP/WgQxCLJ08rHLlDUOtJDkfrs1ZvLZcx50G0vFFs
sNwdWjhG5+3Oct/rw0A2v0O6ciLkoiuan04Pgv3Au4mVxaP0Z7EsfojWxm0qW7Ps3Yu5eos+3tSn
CfHUhqyczunt1+3P07Zff25FQl87x3mKCK8osniffMFBgptpJpa/PmaN2vtBOmbQt/w7Fx4r9Xxb
v7zfn1VwcV/5Ya8KoHyGS0rfYvNJ50ELLf2+DMr12VNggIitsVSRXEtDo09nQ89flKB6sfLhLzw3
ECtmHBk09QGj6XoJfdxNUxmI09krQ2KNm/8j7cp2GzeW9hMJ4L7cNhdRoiRblhfZN8TM2Oa+iaQo
8un/r3VyxnQPR/0jJ4MACYKwVN1V1bV+1anP5WDfPqa5fjic/xcRyufknEbFbJJEHaF1qqtZQoZx
2NPh8SWX7PC+dXoXXZldTvRHDln621npp/CXKO8rJlAXGGUX9CSXyg5vfZ9cFonVm+jCt8LQbEvg
pyl1QHShAm6GUhqpQvI+G5KlNpjmNk5ELO5uL+jjJF1cZW6dldjoePvXSdTGM78O4FRYjUk3cGDc
nvl1sdafCjRUiHgDFpIVoaHLrbf59nFEXWHxhAJsQtbm+kROa8/rvGfvNvm5qBMN2dhsA/w8/AML
WSIbcZ6HySiigXmrYE0wcJOd9eeeY/Hm2hCmZNj9AbWRngx1BJe1kxN0+ORv2H/4yu+7oZbsj9P8
YodVlUDNoiHvQWfhwavb3v28EPRhj0sHJo4c9h7vJZl7wtE4gqYO+qwB3ZhRHDkM6+Fcq+IjmkhL
Et2tljCpG8F11hwN/fPR0CEdmAlFjz4WowiM8hgAr67jDsOvttuQ4XVjjTynZ8bF/06CsWOBMRSX
/pTBxV+PPnE2691h4Ij7jCB8p8E4AGEdjwtAqGKGF3Xi2lqRzWA7nKOaEervRBidkmI4GRHQOB/9
BVFed2gosGw0vPDeNu6BMQ/5QkDLInxRpKa3MmaGigceSgLv0pmHOxjasupO9NKb/XA8aA8ck8z5
/pXBiUU2saBlHEt8v0FAWRCrXR449oXK/3eF/HYVV3mYUIjlM/oDzqCgEopKEFuR53nvvJvg8UGN
7IRKWI05inO4iPSH+SN2P3lzODOF1+9sUDYnBKIE0NwjeoQRhateucRRrSFVA9l7nBuZaa3/TonR
czUpkZVWQGm82x4763h8iyzvrrR+3m3dCoNVF0y+3sFX43jmPJ1h88hCFZ4alSq/eHy7PxOycZyE
PHE080/zTJnDTARA3ugGHUZhikRr4+BUYkAErRkwzAgzyPh6W+RYFHjkh78TYZRmNGtp0YjF1VI+
Pdw9JvbFe3gIt11rP2z26WibFaEDMMjtcihz2FOYhH90ppgEEihHm+4BHTCbpiaRGy9bz8CRig8b
8uKUK4xKP6HrVH/9DLENGyMgMlcfZopm387g2jszkddqIenmScBBPxtPz1u8GO6K3OvW5uS8ODuL
J7R/MYS/75Ud+22MxgyjAuTqGjUOFOT8vc1RjHkV/yLBaOBF0TBlSNPjdk3S0nqxCivh7ZCbKW5/
PzZG+cwWm/96bCB73Nqu635I98v7jUNH7hLrOef0rnDviHluL3qk60OFQ0Nmb3TvXBGXtDx5hbdB
5aZCPygf7+nPYOw7f8zrexayU1+hkvI4+p1rmY+35f8vVvLrjph3Vz0X2AeXN+DomO62mAB/RIGW
RF61s7ldKX/GtN9ZYUxJik67RCpxevb2AmSOxMUIhEWcQ4x+M9PmPQAz5fDv5BijUiZKEwgKJMP3
c2JvcV2r1f3ZWn603gO8yzWGvU2Me/Aetr/4S7+PlB21GYQGk0kLsJmHlvq2higaaBtrPI4wcrSL
7fEpsWBNxcg88qElEVbane31vPYGiVZ8/nQFvlhhHukhH+KTGVF5t49uY6G3FRkXzSaOYx2qJaZn
eUEHjynGZKhD1KdDXQ+P2pOKWNNd5daHYi8xEveK8WPeEXKvijEesia2eqlCRIqSJHa4bY5rIB3s
95yrmmks/CaKLKKxGMlVGFI6EEPYDFQD0Ce7dCzHM1fYjMjLVvHeU5UxGolej6aQVXhLcrTrXt+S
xw/yC1lyxFSWF9r2O8eO/Nnt9J1Dxo6YkaLEWgiKKdna/bZx8abc2RwinMea3YqRBEjIdhWk42ij
o+2RrJD5x3g15rh9w+Hp8Uzm9TtLjP1o0kbqRQMs+SD3BnqR+0A+AnfpFOgWhF5/7t/fBc4qjllz
L0kGlpIIwMm/Bq8TLwAjVQ38e0iK3pHyGBCONzev0ZPvMy9Y1Q9FgGVstIHiGfMMb293K6T1FIKW
IANH6Xk8jaYa+4cJmRBkRPECBAcR6X+oGIpgQIyjgb3lGg5vXz1V1Vt0GAHMVEDxnzscnOopdv/C
kTz6f9/6OvN0Vdop17EVix6bbfzAYPRGXMvW2jPve8J1BWeN4OTIGMHr9KHRsKwBRewMaQOUCnmJ
iXl79EWBbSYIu3BR6gnYqZBDuoNZ/6DmCMkDwLvwbN+sZZjQYroKzvKAVsgAF2O6yV3loeYZkf07
z7ng6M01ZzfRmzb77/XLB4C0Lm9f/0wNBKZgwgPzLIWNcO4y6iw/+//pb31LPfexXq6WSMdvRqu3
nd0ut3PXQ5THY20m3/idOvNK6cbQtpKJE/TRwjyuMhEz6SeMwrutZTU/AV3pvXuHJ8HnDghxpJ4d
WMyzE1aU0uAo6awseG3JCUuvJDeSOUaPI/BXSzy5PLNYFGlYwtLqd8ZKRdaUI4Pzfvvk/iijEwIn
cVykbUlP0EZFA17uHWKrFuWM3rbWg8erXsykzb/fGGMuTudCCNMU9FoABm5d9z9G1nZUa23/qyzA
hDfGWqhmoeiFQaE6MDOgW+Ly1Vrv9+3rbRWYjxe/yLDDiiegI1cpPcIYe6UhCj3QIzERL+mciHwG
1+fb2V3xOyZ31Zv1P0Ln24KjesH6rj4+nd8w1MR94Wfd2wlPjHt7icVSzGsqFjl5rkm7cdUNvAod
6WCAbTnpcc0Nu+knbzwkbPJ5yNoAuOq4LWSliN2Qi386mNioRDdJcm6MXvwtUozZaGqpy9UEWoXo
hwY/H0CWg/PiWN6nv+fhC8wnwSZnyTgWgpGMkhqAMRu1gq2bO2ggWj009vJ17awHcvAQnvjvt1mc
93ORlQKAimJggS3ztkjni9ZWIqJXGRiWd9XhcYX4RFoRB9fnYUj487O/Zvw4ZOcfmy+yjNxUkbyo
DOlK9ni8A2aNJQEWiZiWuqNOvfWJbt4K3eaCh7IMr7Q4U7+gCvJFnXmMYrTyZ9KpRXHMajfJ49t2
RS4W6D/udjyktL+4i1+0GBlKsLEiVEfQ8p/91qb9YTFxH5YtSg2wnQ4c79tHO5/OmTDHiFEdKrVw
osEzjThhNgGJq9lL5L/22o5Diys9jGsq52YD0Hj6qgvLIyb8ttQZDtyXpbP74cAbdmyPwx394p8q
+XWczDt0Ns5JcqHeN15ykkNk0MCx/HFaelzTNm9nvigxL1CdC1g3s4Bpe25/6USGdqyWhTfC03/Z
oLpmKS4gvDjs/eWZ/SLKPEV61PyTTG2c1vYj9KkYG7LE5GtnWe/qah/a78+8vjCOOqDa/v1tb9tI
OZvUlz3Z9lGwtrp3h27qxr4sOw5/f3nW/8ufzu5TkyI9z3May7yZd4G9Igpy7tY1oua1m8nzxvuL
FGNi2rgH8EFEg0/bte+oi/6QL93Yf0OSExkY8LfZOJ5oWQfPBuadF9v77ImXQpvPDv7WRp2ds4dJ
1/OTTh9I6L77GBPkY8i4Rv6Ae7bzb/EXw4ylOS/0hayfqMACpwBjl4WHANvYcV4MjUeGsS+GHMr9
qQcZIyVmhFm042DJv3LS2lmMf6ODsBhfa8iqMPAzVr+Wy83reo246OA4ZBW5gf3r1wvGWI7oijX3
5cZ6DxA0r9cOwmfsneWE6/MJqskFMCZqoQVNEtDstg2Iw2qFmecF3IY9xyzNh2hfZ8+YpRgzmZeA
Jh1KDOBaizfBtfYeD+KLWpy/2z6dXSemi0VphDSEHle1HRCKO3ubjfmEzeSwGPNzDqVWai5gIyVI
Hu6P6FihOIYPmDUjLVR151jxPWA+D3ufixg8n+b4fYRsWTapVCxUpxHiFlQby3SEX9Y6bDk+3V9C
wS8yjMOTGk2aYPMStASZRPhY8FaXZ4oV55ysAyAieCUcjknHOrjv1rUcLoh8E6Tc/LeaDmbDwXq4
14DnJJHPNfZcHJLl7Vvkifw1Ppj4/111QVPTtRaorYOeiHvYAbVHvGH/j4QYi9NGQjW0NKwul8Er
nntsmvAOXMG47SvqbJE2wVpdQ75AMJ79Cogo5k54jQ+Ztb/6hrc5usbjN1TsinA3ObrzQgpjdUGl
43m7FfHk58CPX6ZW4aE2fLA8+VXnCQjnnWJ7oVLV6EWzwCH6ERp7rcYOH/c883Tba8Kqle8yGGKr
QJvmYGtrxx5SH3f58bN+waIThBRcKGKZGrtbh8hYkaiV+0IsIPEX137zMT25vXtcPcTbj8fs7gG9
SYNMPj4IsRo0mgNXzNz4h/QweB7vZDmusM4m6ZIG0WlBVe9k+8e3O/fx/pzjHpFi0leZxXGGeWp3
jQQmsjPI8ZjVlO2F51YRCTygcFKcYM5lcl4BNk+nxgl2SNIqN2CJz7ayNSoyZrbA020eGSZGSrrg
n4KL66oeCumm9UCsH2vU8KF7PBeUowPX0HhydGP4X0Pib1HpDu4BH3dbsXmOJ5uIO7fI8jQatGxY
2kgo3a0St/V/werTcQdexzfHYrHZuEtWqaNxgSTE6w8MjL9zeOFdDeNsqBW2ite0hm6jiZs+J2gi
Xzr0ZlB5e+YQ4yjzNbE7uZrokvV4LcELcAneHpE3DTaba5nDz3/yYq6/ZK5+P84sLO9QmbFcUdnu
cltQCRamJ6qXXTaZeZBryHqtLIv2YcDYG2+9KOdM2eRccU5F4SyCTb//lF5Pu0+O1s5MOU9zDjqb
lOu6OEsK6jbnP7boQU+t5crdKksXovgQLlF+JjsH40w9+USDFUf6ucQZH6RaoAP61IC70jmiXPH4
5tq+shVru7fGygm6vXFnDS/23vs8ZNukhNny/0fryKbt2i7RRgOdErT+A4BseMlo98jwh8PrX9Ks
v2XoOq03EdhTIYuXRqE3Gf9AG5luSUd0rXGo8MSFCYIQ1SUlltah96e0Kk8j5ePA6xzn2ESZCVyG
SDdiIUXbCqLyeK0vPZ6V4sX913d8clJiYSZq2IDCcZvvBOuNVMhJAZx9uVhxjAjHILItcJ2stJ1G
YUV6C1tINiFJlw/L+93pAZV7Dinqv99wPq5pgQlTYdqlfY/n5NG2e42M6CEnP5DJjDhONkcAFCZn
ki3qro1HcIRgsgTILYIVhVPT4WTXAKn83WuTF2jRzwYkSXsLMDf2XYQpHfKBeJpglnSXXNsQGqzI
4wH2z4csMrbjmSpG6Yyr4EzOUArFQA+pGTa9Zzd1HjX7A4kaB1V7mi3h9xTPuqcTeow2BZdF1CQF
7kwl/sUzn9Kft4ViPuibEGB0qcWARIY5c0g6ZoHct58I+lB1zAh53aFWtvf/nRROCDJPdCHrqdEF
9ATJarUMXHRNkcAZHm7zNatWEypUSCf3ZFR5cSlj6taPNlDjeCZ7Nqkx+Tzrx4dZFmGFOlRJ28fL
jFxLAhxDypM11kfHdo9/goWjD8wu2hz/gXB8Y50s74DMEI+n2SzDF0+sk96PshH1NDsebX7iavST
dfI1ILqYtvja8CpxsyZ8Qox5dlXBLCTpP8TsbeYKvzybx8+suZuQYNz0TEtNM75mORVLfHhBlh8B
Ks89v4a9fxjVCRXlu6B12bnJYxmnltlvWK30cQEYFgFID1p4wsq5LdRcYow1qMN+GGQDxOzj8bTJ
id9bCjpDXeVVMO7qldd0Loci/fm32GPNQ11IANUDxRS4+eWSIDtMUDDx1BVP2nnXxdgF7D+DK00b
elFEx6AOWqKWKkrOGxRLEJaaqx7jr8+3ueMJIWMkFmgeKcqWarFyIosUsyfckhPv/BhDIcdmdTap
EBareHvxTeuC/uFP6twl+Jsj8vM5mi9hZF31brxotWmC2vMWeX0cIRBl7QfAYOEPKk8UZwFLBjoi
oCR9+yjnS7QT0syLnErpIhlMCMoJoKUUthQLk0lvmYfqLiTD/a/ePa/HtbwNU7jQnneb+vy0woQ6
a07SujzntF/Vf8s/GleFhO4N55kHnjGfyJjQYWyKMg6hVI44YJkEALjf5T0WIa29Q8xLxs4naCaU
GLsSS63ZJwqVzS1tDwSufApdWKOuhnUhnNOb9dgmtBizouRyrgoRfICTfewclLnwMLcEiykwJocS
EIcaR+v+8N7LEMt4qem30fr4M4TjtnpAIQStA5Xlc+0z56VmPXlVU4NFO4BaZ21rEjriEsuGOHo3
X8qaHCBjSHQw1NU0c96tsROaDJ+yr+YkxPLEHfYZfXJ9KB5TjFW5dIEgxDroXWeoM9t8W9zfviWe
X8h68WMqU6ZAwr3LHSS5zuQXWnwNskOqd+/Jj7fJcWSC9eeBKlsYckAZwrIccVcQ7YGbQaFSfOMp
Y4dSurgfpJYeGrrsyMMHHUVw0K3s7E+cR5NHiDESpWY2ul6B0BbbhFcxB1OH93XGMFSJLMkGTVj7
GtBNm9Xti+BZ0utejInjnElmVTQSPt9Z/dq+2FlLfo3remX5PBd93upoiKQUky4bZ2x2rKJDqk4Q
wxkfnW2VNjY78LZfzmbo5C8SzE0EC00qjQIkXNGX7jMicc0LjwnmNpoR8755AK8FLc/bbfeW2DJg
G14GUiyxFQ/dUMgXcW5o3lH6Yoqx1oaR9id5AEnpLcNK582987q2vNtE5mMPBQu6gC0LGF12zkQc
jUg8Vx31+3IyWFv4Y+iXaQnmnzAHiGeI4z/MGoAJPcZ9EHs5b+mo4+P4K8PgjryG3bzN0vyLOiHB
yJt8Osf12TzTqwKqANrI7jArsUK2Efk2PKwprxox741h249syiagl1lEMoDCKuVIQUI7KydxQ0aP
gopQr+wtso3YD36tD5jRiN1iKyf+ntfANiuaE/KM8A9aUJy7COTvwj1cFCz5un2g80mYCQFG9heR
ZpzFgOKTkmizjaw7N7G7pxV5EN7RCXhZHjB8lT3xUjDzWcwJWUb+cdh6OIza5fFijyR/ipfos21a
eLUc/mZFckJH+x7ZFeZlIeQG9hg+P+u4NcMe7uqX20fI5YUJemiLYavX4MW3A+AWof0FZW/19Z1D
ht7EH0/fhBUqKhOjjl25p0ihOyDrhxirWx6uPYwoWR0GHkNUiW5Rooc6oYRyVZ/pORhKzkAmaxuL
uOlHuAzVFS+0upaK/k5KYnuzJNWIam2E+PloCtU+Ugno10q8PIXInpcRwR4XivkducLu3d7rCWaz
fZUjIvOO3++DldimrSJum2YQcbC2nVWEoMGvIMXD4cBdvsORFElgrFcFRJbUDLD60a/OPipnOWyH
p6/2HEmZ9S4mDDFGo0+yfpECG+wxydywCElzzkgCMN/zShGIKK5jW9b8oD0+Lcb7VnZ7g+d/3BbV
P3Et5DYai4Te6lawqtcm3mXAHxl05AgDR694cet89XPCMGNNRhQMT6KJc1XilSEUREytbin9Oj13
siUoJMbGxOVaer/4o6NGR40X5816KBPyjJExez3QegWwyvlnnJL4fh3ynvL5d29CgrExIZaD600C
GcVcMcCeUh9POcFKG339Q3YONncoi8cSY2xStQgFPaM3aPc/sO+Zpsd7++KciGdxDJvEo8WYm3OI
FTpGDFrPNt36UDrYBGOXu+1bN1rGgZSrzaZyOle7U08AL0htXuKBQ/+qtRNzF580QG03kJ7Cbn/u
HDxDt/WRx+A1ITEh0OV11ZspfYSOx2C9ih3Yb1daoXBHUxx26fneWnM9y+amOqjk3TCvbHPWBZDX
cUkVw95W76sLeew+QuJWXqBYANj21MfbnM4HHl9iyrZmGWmCDqPLlV5JeifClox0o7kF0mQcSrcf
domt4VSxih261MZRv2ywsA54U3m/MkI7bnc/Siwjtzne7XzeaMIcY2XKUisrJYaal86z8tmuq4ys
ubNctx0+6Zo9nshKZsZNp4xw+DABv/ilWJd1fsaO7tunx3kgrvZ0QuRyNsYqodrtPnze/vJ8i8Pk
kBjDUXV9Vld0qcHJ7nR7iK30QVeWp8A516R6Nrdoiuq8koeGxxU8xoYY9aIszi2OLYrg5JElzBV6
v5DY4w3NcDSKred08ulySen9pD+Sw/jDu318HFPElm/kQotlYcDFbIOlq7s5x9RyhIvtrTL0tI4V
ekro+0tR2H8FNNttBjiSdQ03JpKlDgsxrEowEKww/dGsb3+dE40BBvW7Zyqeu/Og91Q7jtt+Tbux
200Ru01mAVYSrab7g2U5r7uHZaXyDM5sxP4l2GyHFZYSSabaUoOzPhp7REpVb7/zZmHnQ/YJFSp+
k/NTqjPGv3IwCKxl0X2jAAdLQCujfILtNxa3g5Ce14334fpyTcgBOiTu45SeZ2afWmJJBOeIbDEK
k1w3m3eAjGUQFyHmsBawDN2JYKN1fqi85HkMDhEv5uMZarbNKl1o7amj5u3kNtsAyY7Tkg9EMZu+
/boptkwjiWUQynRnyoC1Sy/1tj4Ta88nw1FZtq+quDSS0UmIxfr1VrOM+9Q6o36Hea7Bxsn58j23
v5UXD7EItkIqC1mugKTuIWPsEEwzeFbovvPatnhvBdszZapCIjZUpXrVLrFUd3d4V99RUKN1wv8x
JmLbptReFsa6hfSlKGjFz2fs6DvbZywWG4DxdiJGu3YE97a1uvogN7TrCqM60a40TsswyEBTxj4h
+yEjv1pANQF6iPNqcIwuW4wpO1lSFglWLJktiQPS8Iz6X+IrdJFgX4thKuyUTx2fz4VkYnUK0ELs
wl08pNtXC1vg1ofYtbn4i/NlC0B7/pccY+U7vTQ67HunhQQ6UbhP/UdjpfyKsbjQtL11QryDt+c8
jX+5rC+ijHfXVYJo5nQ1yXjnuyt3YY0PWG3/ybXwNPj+Uyi+6DAWvhnys3xe0LP0Ac55twpstIxT
RKoTdrcBR49LkCYVbhGkPsdECltAWVZRAIIntEPS+TcMaFIATeop413Bs4Jxepsj+vOOzBeXjLEX
MJPUyQZE8tkHSXfb99i8eR8cJFsAqL61r33eHtG/WP0vkowLWAt1G/UCLhAAMw0x7jcU6g4gXxzO
5p/M32TYaDECot54ooHHc7bZDtboIl9UboeYLh3mjoNyhOXK8+TuzGYhq1KyoCvCXPeteFR+pCkJ
3B9l53D44ikdGyqGqdAWCl1Uhbmh0FddF6Pn3oqs0WtweNp1KxmeAa+9Z96Z/jpLyv6EvUUlBopR
Qkpy3Q6wjDqKOVzxLBcbJuoBFlHrZ2pKsHlVIkdlicruc28sNRfpdJvzyvBkg7EhpZmGPYpvMMQ+
Rv3il9uid33rb2gyGxueAzksUvVqouyjtMZObawc/Ukhty6YOImtFuPlm3yF3p4M8Ft2tsTc5+2f
wD1PxphUrVLF6QUcVpt897OwYUOazeZlg+fA47XVzob4um5g56WBtaess19j6apUVQn6Qxvgl2Gf
ggtIE2SAb7M062BNqDB3ll16Je8lYGQuWitTnbp0VKwCS1ZJ5ectRxxnG9VVTdbpziPsWmOx+oFE
UEfaQKflbdio88/SAnwZ7L+5+9Dse7Qnh27nh662ew8BeGo4nOub07cpeebtKdTaQJ0L5LFRtURn
VvRx+yxnq0lTAox4iEE8AHIcFUB/6/50P7RV69GGXpQ2Cwjj+/PCvU1wNqM+Jci8M6KeF1qfox4I
nCJfcSovvvf859tE5iRkSoN5WC6XVjGFGDSOR9e+AJ8qqTlR82z6YkKCBdRP21OfyPRi/G11SF7q
X+jPCBvrnbsiee5dnhKiQdrE4p478WzEFK4BYwrBOrDv0SCUkQ31ST3N4RwcFSfWXk2JUc9kQsy4
dBc5voBY42Bc2+G9HrOBii6rKuD/RdS32WyJGHYiYKcF2uagYyJbbIkB4LUTeNkvKoLRCw4/c4Iw
pcfwc5bQxt3HoCfHJHnJSLQvgIt6W9hmVWhKhHkTQ/HUX84SiJzcow9vrXPeitfYkV4bk8SrVkXS
vwdvn14gWMmy5gJDXF8R9tamP4A+cpNb68M21tTFCCORIr+y/VkvCcJAcUlGx/NETosS9w4Z89v0
CxWFDbALYs7WBra79kiTdwO45Fi/WRdfVyTUlkVNlyWDhvQTzmRJXIx1T+8PjB3Ff4xgsiPDC89m
XMP/P05xQotRtAEDBnnQgNazrxP3rbrXveTuglqcfQJcm30IHDQBHizNBU4gHjVuHnn+YCc/gBHW
NMUEXS/iB9jHtwA4iIgwPHjDOs/nmVPy6aEy8qqFeSnnFej4wH6pXsLDbX2Y1bkJG4w0luniElxO
+HyGOElYdbbjnbgYz3O5nCkPjBB2UVkCTEPEWaHb621F4uXZUuzNS4FpWqsj4qrnOIqzqY8pRXqq
E1Ecw7KsgxIUaTri6LoLp3HJ4cCdgeJxxjzIl1jpJeyJoRBPmPc2QcVaKw+3r2j29ZoywzzCij5c
xAx5a+rVYGQT6+kVIr1wDOOs6zmlwjzDfSWOIRoIQKVCd/IIccitwl86T2svdHmmgmrHH+oLHw1N
U4aBMSGGmFYWmLNSZRBr6RINR0Th04NB5JwcFawbZNgkohmYiSKICsjQfqbjxdZ3CkF3OWpz/+r4
vjhiE4nNJVMDY9QpR+62sFELP1n3FongUr9f/h99+fPWdkKQMUBhJKWSGkp0vAsjZMefsq3YGTpP
P3mszbat6xNKjAnKMyEx0xSnCFVCtiG6b4BqMKKFxL8XULmGfY0Pgg+675rDU2SOoLB5xdKoGiOo
NUDs28H9uNwc1t6nujIs3vXR9+KWpDAmCgj0ZjqeQcfv16aLkYCXcS9aexUti7dlct4BmZwmY5ri
WEqb2sRpPqfI06PBzr1gntG0lsvlDrr2ufcM6zZJrqgwVqrS2vJSpxAV+2Sr18a+iyvb0qp4luw1
7yRnTeKEP8ZayZEUGlELRbDPFMdA3pXHhQorz23w5ik3Y0OUUauLxICNF5B0OK8Wu8xvfu0+e+Qu
a+6WHN61KYxzc16IVZJfcIb1m/yCuS9FJq1DnpxlBQe/BRSGZyjLPRLtMDU1N0M8+0x/HSrb+11d
EiUWT6D+3DhYLB7u3G23lHOCzVPj/lV42T/zOo/nX50JSca+BIAELQQsEaatYzCaD6+wmp9YA/HM
vUiOjiuMfclyzIrWjYqjdSi8a9WShaO8eO+3tWAuNJtYMUX57hKgJXJRBj30rpaXcbtcYJ5yJbyY
7fY2mVl/Df3aWDuGfY6qwKg3HGPDGCUDncfLcefxR0PnD+vr+4wup60gaWcN368dG/jRdFlG5w42
5lBv8zHv4E4YYfQ4BgjFOTBBCE3ulp0+hOtwOwqW1pHTdo/K/059vHDa9v9iqL6YY1RaP5+yRJRB
UwX4NhEcrHNGEfqXQdZRTd7fuagCszKhyRBjQcS5GcxhKljnfA6o5J3gmf4s7vInFXMVLVKx7VNl
hYCx5o9cUh7+eGk00zDQ0Y/c2xUgbeKaShhLaM0AW0YBpgD87wVRvUi0pNXlhAU5A0ldb59ZkvCv
3oAJWUado9N4NmMpGeGpQsfExHp5srzO92SuYVapvt7ikNFnucUuHikBKVt7K4nsFjaWj7gPGJJ4
+UCB9d55eR1c0QrI03q9RsfpkYY2cGFQ/Xp/B5abtXtFLLWHoeG8vfPyNTkExgaESPinRolftpU9
FRZthzWKgMsQVxzdod+5dQKMN9EJgFkT6B2DtW25lWQSrqzK+pTvS19zOMRm38EJU4zF6ZWzVksZ
mILnecTWIyQTdiIOMLN46elZUESsbPstu4y+BGN0NrSBkgIKjrE8ythJEaZOsPEoso/nWQC3bYnW
Y9Afo/7UL8RiKYx3dD7icW5+atbUTn4Na6H0KFQzAatzj/bb6Muda1rX5z96UkLCnVi6upq3LpUx
Tu1Cb0VJBjlapR3tyF09rKI7o7CQFYsT24NRDCxD8iqgUkCMD2u6cWr/zPOIZ12BL67ZXKbQy5GY
xpAtXEHvvDXYEBZs5CWm61HfpHu83v9dGDUhSZ3nickam8QYsgGcBylx67WQkAV8kKUTY1uHp752
3G4Czs3qjLEKgwjjNgsQ9JUlnA8xR81lLfgxNlABr+Kdl02aTxdMGGQslpJgX+h4pvTQJp8chjvP
A5gnx/pwDL/OGJ+0ii+lqoMICqg5IERRpuXmnzmmV2cMD1L1UtK1IV1W7LumqwqWg4cMuK88TAye
KdUZq9Mt8HYuGnDzDH8UO1UuJAQOPx165xzbNc18Q+/YDdl5r5/R3RvQzoHeSjY65pJgdZCxFXcC
oLub1ecepZzA0hyuZ8qx4zpjYdSga4TFCceZYlmHHe/lBzp3ifETq1iQ/82M64x5SRQthGJTWifi
H7dSYQnvFUrsWGFKVPvfxYRfIs8ma6uiaPUipY/0W7NMn8ItABgPgG/qyWLDy/bMu1m/nw2DsR9x
EeVVX8JkbWGz3J8FIt7CB8ZpfPD8f+khTzhjjAdmcod0AXQd2sQY3Y0IqXGCvMExnvwbjMm4XEzJ
KENqhu10f9FRF0GDpI18AW/7BJcSYze6XjKk7gT5x4jVNc0I/KMNigU+187Tk7mhaQZjPfQ0TOVE
iUYUlNA7A2gqCsINv4XXM8OztwZjPKSiyhaJDFn3j832TAqvIsAjkrjzzLNdFxOHhXXwA6UsivyM
sxuWUUngjMXOwtFNK9gULakGuzoRjTQbeEvvfhTvzLN1W6uvzXy3jpSxIAvdLINkgJgg2YMRUc2S
fexTzuzYAYzaKqitAGDHbo/GUCl2Qsvw8KKG8CVovMNHSuLKEmNkOlHKU62G1g9r160tc8DCeGAr
L1aokGCr4m3m51PKX5rIbjBOR3EsZQHyhATlFgujVkB43j68GAS7y8zVO4caFRr2qA0FazA02cA2
7mtAO/FS6k5Sz6OewR2U7XIrY1Bw6cV3hfWebN8R5nCozenKlBojwiOSeOXZBDVM1ZDCjq2XAd4J
N0Kdy0tOyTAe95iVZ3Sl5FenYUFS4EF6w09ejWlWLKZUGCktoiIuevXq/6DBPwaGG8DpUc3iFshn
G7CnlBgBHOpETM8B+DmhPNiOWPmGuXaLNjoifvhEzGJi3SjvruYipAnR64+aSEamFsEQqfSujvZZ
AH+biOIkIkB65wkhjxTz1KnGWABiBaRocvdom0hf9KQ5KjmoPb9nx/9NCtmJA11E9uJELy5YRgd5
JFqOui6tNiQ8/I7Z7qjpITIP3gko6KHRgLNhWWOEzHcxWWxg8wV6HUOimnaNLnpL8Cl5faWjxTi4
Jn25+DKz/uD0hzDvYRpJ56ilmmdv7bYloI415fjrEzkDJGDfnzkO6GwTjKEYJqI7VUM3HaMdUb5Q
40XVwKnGBDWk9b9IS5y7pL/7T/v1RYZRjdBsu4VxLmC/MNuFgXvA5T3Rcg7PG+PQYbVBEUexNagK
Ig4J9yHWFcUAOyQ4uNsMzT6+k3O7XuRE7fQIDQGhDIbw7roUaeniXYADj2wefXOQFvB5Od7ZOc4p
SWq1JyQrFXusjAwk0dgMKJu3rezma3XbrQRU4mK8q/ZtHme7YqcEGa2Qz+eF0feUx+yuBoyytx+W
HBK8+6L/fcJTPyhj1nUVeDqOm7Qm5j6Bt0T7Ru133hYhcf4R/S2E7BhOpmipIJwh689HmCxbQ0cA
4I08IC9wuKLSfEPar5PrE65UQwg1Ka5p/GgL1l1klTU5ecqjvv486K90L+z/YzMsjzvmNV2okgYc
JxAd756xz4GmmBO78tNN+ghcFV7r4+yWv6lwMIYjbMu4yEQqjUf3fEgCG24eVnahJvzy/vnJBe6f
d0m+7o4xIEITogKtgBzFIzna8DU93eofuQZk1icxZAmI6Cb8LYERyKHJL9pJMZBKBnpZv1cddW0l
kpstufH3LEcTSkxA0kmpEhpgCgeoviQYoMLw1GIFnAKOqZordqnogBUVHW1uBlZVftcxKcqLNmgV
qLGyfKx+mg/966lG25Af/rwt93N1xG+UGAfhctIWi8JQQck/3rk/H9uXB9P5+EUQ6QPEPrN6onI9
4xldwySVKIiGqdHiCnNhgRCVdRma46OGXM3zgpRW3VsGwHSd2n46VNtq+c8s5zvPeM35e6iBARxA
0mVFQCPh94ONhyEXU6UUYJDdYP1I11uT18He/cAWEC6233WiiTEq36gx5j+silM2XDrhmqItsZIM
Gv7DdBvyMySJ+wAcm+y6c/D1x2lnuBj5qyzgr3g+Qq3b1zwX+mgSGJeAQiHq2lUMJuYtPqtVV/SR
gOqZv5WcWkEhHF61AIrep7mii5g4FKkxYXj/RpG55FYY/o+171iOnMm5fSJG0JstbVmVVFWyG0ar
1aL3nk9/T2r++cTO5lTG9NzoRS8UUSCQABIJcxCNI1Z3XNN7FIY1DXirSAej52l6fkBc/cROtKzE
ur9RpKxz6rk4mP2YJ6XIo2T7V4J8hnQLc7nxWiTxGyXi1xfSzNNsBshvAi3qkZ89zbMtfjxvrG5j
XD9wD4oEYNBCtyjrlpJXLgxVFEQD1WFAPEGFfydcF6KEZ14KhVLM0e2hxPMBcDoOVt1rJm7I2CLV
UWRlMClQefqrjq6A9/TZ8Kx4tIb9BstuAIlthU/l2cpOF7tnpQ3XWt5/+0LqEPowG2qsxMIXdjsU
JrCq4gh9m2uvdYAVCNFYpqUfMtlUyK5N/R2IjD2r733Nff72EdT5VImcZCEPMQHOWjExvIuahKub
MTPcIvL+Q8kX50Fd4HEcGEVt5OAWr+7+Ir5mV+fxs3pnPe/XKl2/cURd3cM8I7QLwVG3s+2N0QJ4
HNVa/+G4V0zJDDHYWLrJ0cBUASJaDyucj9hTAoXgnrRkYzGrxmuPnt++h7rbxQQ3sdqTY7btd/l1
fldt4LAA7bI1e4w8kpzR3jcYCZy1N9+SKt30wjW+2KQCobo/TnfRg1gBFjC07+WtFxxGpAmwmSt0
JhOLI9C+1+w/Anvad+8s17bqaL5Pne5+ibUgHA0dnzGhiIgsiFdvfHfEllUDq9cYbpQE7Dc0jEbc
G4IiNdS04nE/w9z92O7PGyQmmINu6z5twRT1chC7UK657ouQi7R4KplCgLT4aHEY58BAhwXmgpy5
a+xLWLcYpFxaAjAmvuhLMFiYk5PsCmveBOb7yQ1LU0HrzV2amoWNILX0LrvRs+6A2WR1EeCwiIcl
j3qU7HUref6b4tVv2ka5srIpZiNUYXPwpy+oXmHGC7v12PcWw4l8Of3FbaLFSQCUCUjef5iE0sz8
wNT9z8wOYjcsfgy+Gcw2F5tYp2HsJvmNoWArMe1vXFIurCgNued9yB/JKN7iIlf+kCN0ic6Fy7Ib
xu0lU04MA4dpLmjkqG2yONQJMK1/IM+5bhN6LJdJvvsPvZIklTd0QVQ0uvGJ67iuGTRINZ1cw0yH
O9X/we81zfkb+S3oUPLTRsGH9EDnybX92ESWhEfvMNFLBqFVT7AgRElvkMbBCJuaSI9c8Mmuc19D
3Aa3yax11yI8/JYb5dmRMWwV3weZzmptd7qT9j7AHQ/mzy1ultzctMevzEV6ZCZLVjXxmzI9ahvL
etD3HSiPWIv2/Mt3g4/YnEcrhQNirmFbNboFMeoh0KnAwhAM4u5Ep7Ei3Fs+3AyWJ12Y1fyV9+lS
ol/RysK+07IPsV4FfEnmcS+gkV1xXmuPlcBgSY/y34rmK4pcggp3QnT1imlo9Lug/cK6rR9rKa3f
uKH9tVEDAZbou6pZtvjLt4GnLZeYUu62nL35IK0u0enhgUF19cpdHBfli3Uxr9IhIjLsrfSkHzpX
fGnv7PLxk7M/Qo+5vnqtBPEbm1QImemZUJcaCAKUQLCbY9eZl8/uHb6KuXZcWPWLC+YoF9I0Oa9n
CqGFpVRvleluAzMF1tuFmR9cA2D8jS3KifBzjCGEDKRKu3XJltOosjBYbJiqlTjcOYv2s1U/fM6P
m0vufWqkdYhxCxAKN/zyl34trAFbhkLDIPpD3qGFpf58YnWgrT3yl0x+/X1BQgcKR1a1INFZXxuA
8drmZoy2f26An2l9sKBu1kMn5J10vKx5QdApk8gShWsGzKpc1V1dmsOx+JUcs8ef4WbXJvalO+HN
uycFTYYk11piVXFBlzKKUetioWxBNzzsX+orElLSDokM64ImQoYBrqRsfiNFmQMfjHXUcCCVmOlV
uEO5//LBMPFVj7zghrKCxA/qUtdBorSPp/5ZczAqd9mkHitfuP5EXRCibECv+FTp5AmRQb1BYjIz
k09UhTC3R3oIRafWTeFcO52dXB2nxAy6yz0MeOabj6ye5jVTkASVx/o0FJCQmoGpLPQ00kLeV9SZ
JKPKxJIq02YFQat5H0kU8RoT8J9MQ+k3SRI0fKsTa3PPfu/4aOqtPevzYUATCkaAGWe4FnQtyVGi
lZQinqYC5BLTfnubzZMH9OnUvHvcMDuGVp+gS1pUoMJNHC7xhrCGN/Dx5XR1AXft+RsZCCdInjPj
r9XT+hYl/fhMkfjVlfRfolStMUMwhJf2NfBGBxCrHw8hK5fy9bajXeWCQ/qdmUr+jLeBBvuOTOk9
mXec4ETY1b7T9zvHw3jfL/Pgm3c7k6AMqeruwUYq70M9AxbtRwB0EptxumtOYPk9JARZ6Kuo11wl
EInzmVM3e887h8Dv/flqTWiF/LRa0f2rIV51SZMKa7hJipW0gQz2Ly8hksTm891O3Ph3jPCJxRrl
wnWJy+oqBRlYfydgtVU0PrTij4Cz+NoztMNtSbJ0l0bs1yQ1CNBhB8u/BiZZhOYYsbX1PBMt4Hjq
5Vb8Cz68YuL0rEUakoiGFEEgyWCVkmaPWiT2hvh4rHBAVjZfADqHacdiNMfKQmmGpTBrMemSHCXV
rMft1DQghyCqP4yxFW+sBx9jbNvb8lw3zW+2qIvQ14qib4hiaucLGhQxMXr791dv2iUj1PUn+mkE
wC0OjNijaIUXwVNfdvI79t5vghNzuGs1xl6So67CoBXVWCeuBktxU9su5c3kBpYzua/Vdte+bZjj
42tIizCzbwlSjjuLBx0jEmAQhercxvof7CAikJHePdkdYJHq+GDqTmeqDku2a8+jJWnKj09iEoh6
GgrXp8nDdYzljclgqizVZ6gI3aZeF3ojFSVE2l4GG+AUaDBguJDVl/OCEY0wunCPVTOU04w1Lwhg
CFQlAM4tMkx51g8Aj8Buvh8XrGr+YJ7dWs1/eXZ0d7rUR9NY6AEEaHcOh5ND1s5jhe1rxePfqFCu
I59Fpe5zaMiT/ZbGJvY0B/e8+cib6J0IbLIdixXekl/88/r7RyfpMuGoj6VUG5BnV5uC6W/njPRq
oIKAmusn4/BWSwYS9magriKjs4aG6onnWq1GJROu3WTZ/KNA6lV3xb2luyz4vrVuU3VJinImfduK
vWqkArnSbD7YRhiadLrTbhIcZqvZqgdesEV5El1MW+zPyKEbL3bi1BvJsoFbxngcrEZ9CyKU81CH
cRCbDkRsvTL5n+rmkj0zHDC5Kf7QhQUJykn0cjmnSY3jGaALm8C5NmZl6VvtTbB2rcqEflnX9m96
tLuoSl6sBx1nhHqatBc25X2ZWWVVOpxhh9l+nJ1+MGvXSGwA64slJjel2Cm6+9tsf4XnN9imXUqe
Y2eGhKTpdd84GHUve3gVMjHdBeaT72HGwczfz2cUk+3YVQAvpV6jF8yQbXdOtVULs9siymf25Kw6
7IVsqDBQzfKyU6ZYuJa6mQybebaQaprMTzVjXOssS9Eon2NUCkyFwynkoh0aGCvdhA+b3eOuKk0m
9h7RoFuipmIVJe20LJogapIXOR63McDOetM7HF53OyZK41oP39IH0IMxETdnSOWC2nGMTOy6jC35
xX9mQcitZiYkRZOQmwC2hUqvO1e7oJW6uIDZWMGdZFeev5XO+WY8y2Tpbo1HLeplqJ9IH4mpPt5W
3vX7cEGcstko7lVfzisBUQzgjY8n1Toh2j23yG3VzmiR6vzGls9/dW18k6VBNspUqFpswxKuSrnJ
N3fWGFjyHm0VZLnIXxWAFwL+qlgu7vzRF1rJFyBgNLIce7cwsX7L6G3k//dM8LNVDVVlJJmAj4em
HUqeigTwCX+qyb3hio5q4cF7/mlindju8gmg1Nunt34hflOjxRiJftllUyMguUSKcsFufCcjqklp
o4+AQWv1AlnQoiInIzPKWZHA2fEYB7Y6OLKIJtrKfWzfLgnWwnisG2s9L7KgSPmwuPZzZa7BnWT2
bi5ahx3gbZ3REQ0Ub+yP+XKbQ8bRSZQji+vSL2ZpEK7u4OUb2b3wjO3azOOi3FeUJTOXDqBQc/Z0
3wJfNsEGne2eNTW47pMXkqPeWnkYy1KXQ3I20nSRgyIxxiDRLc8GR18N2ReUqDipbYBdoDSjgGTS
i01eqlfBvFaPhbXVD94Py0pOm0vqXBB9svps1v3mgjQdNnXKkIhDCyb3b8c39zpVJjYpmla6CU2e
9Oo/bFhui2UDVBA1J1npyy24hVwVweIrM3rM92T6/zK15iXede/F+22tXC08ABXi3x6F3i4fCloo
lQZo8h5e6GhPG5zoaNQW51lNuUstdhJtNR79pkgn0TppyLVQgZo+AbwntNAvP3vVtnnXWc/KL5P6
4z5fUKJ8Slz/W55KAVQKVDhc4p2f+ld0JR1z1zgr51/nK7ZKdo/jhgvRIFRs1QHVK9b7lqjprQ+h
XI1YtHI9CkSXgOpQn1I3B6Tfy9ehEohT9HIwTpVhNzR+iRbUdZHGsNAWnfvuW7s1zAZp+/2ASMPd
qe+o0jEorr7UFrKmnE9ad5EhjR2xVOGEBdfTVwuafJ1r5itbYomT8j9iExq8PoNW5dQuWQrxkh8m
Swc2c2FiiE7wAOL2OjrOsycDUgizNViIi9KPYdt7lqBZykw5KEWUVTUMYD75gejYe2OppxoGy3wx
Ep5uqRDljgS0wGe+AZ4BZC97gE0E6lr8XOKOzB3rf9VXyhG1viDkkgZicWod9+57pVhl6el3NrpS
Yyv6G4RtdeGEZCqsKQh2o8pDXfeIDvGui0zDwg258ZFtuq2nX+HuDTnSGzLLZpKVIiI3ypNd7MJT
E2Pqa7s95XZlcYrZehaCxH1qhUcgbqbHD2ZX7NeGjVtfQHmlIPNjVe0mXNPucY+tL8dTY71HZrLb
ElB4J93sSlN0Xx8vzKkzRgiiUG4oyEY97wO4oaONftzmmXWBrcGsLM/x6++LUNjvBaxuFXqcY+8e
0asmuaVbPA6GYzjonMKr7TK855bVezu0gHo/e+v+fJ95HTpSH0Ng+AChw5s9/nTXO9h4nlqbp3Hw
RsaDejWzijWsKnkNoZGf7gqKmlbjqoknnorbYIA53Y52k9hK5HKpOWyNp12Ndev7B1Z+abUmvSRM
mfDYh0YrBF+E+QfFzCMTAx8vR34C+MKue+WrI0brWSnJ1ahwSZWy5SpIDaEC2NAVmcGX0zE7J4El
ZOimkxmmtRoWLilRVpxFrQqkJELJQJ+7bOWt1UOWO8kRjtrrbTte7QNdEKM7hYCr3clFAmJ7jCAF
lZu8hSf1moV2t7UKDXdO5WywEiyz75w7ydrlzgaGrWom694jBVrampffQVkzH+LhXdSE6Tq0uXM6
mVa5IyhGt/ldfUkv6VC2KwR5NWbGDH4xRnY6VdYZW688zXLMHe42Mp8dW6zS8Zq/WNKknixdW/Rh
NYO3sbPe3RjFADRs75gY6SwV/WrEWbiNSk7+T0X37UXyXgE5+KBbrJuaBCC3DooKGrJ4DlQcFgRo
nI7HBLPY6NgNDdLW+sGuWZLjuEWNigvivqjU0Ac1vzYxXb/b9d6PcvfA0L61MG95QJRHMaK+zdtA
EK5isuXOqEfPoeVzrInvtQEhdUmGciFKZ4h9rhPde0Jr0gmtSduzef/sAFoJiEJ7NiA166woTzKP
QtzEKTmrfWvbCoAfHtFffarcUEH/LTOrsha7LvijmzDGIU0xAQ5yQFEy3HyPEQnsm0FzxG0bXi0h
qiqmnlRFFgWFjj2EWQkFCQiG12LeaCSNG1vz+xDajzuU8GPEHswMzlqkvKRIeadWKLiwECREjfsa
TcQcGhbwmEQm7OGBYxS0V3VxwRztoMpw7rqBKAmkKOeWAiE+3Rbgqj9akKD8Ua32HLYNiMKV68zq
qDwDcaezIiy8/aubbEGI6OfCIeUzn8ZRD14Gy07vC6uuTTJHu2eisq1F9cvzoZxSG4Ra70c4n33v
m4iyd3fY7pycHi4EPYhZCVrV8wVblFPiJK6NR07GXaX9LF8FLITIBDvhbSRPmLiJLM2jXFMY9q2s
fanD3n07zWYFdUAFGfAGzNcDiy3KPVV8YQDgAEIsbaAUzXbhaY/cDm6CVSAk1vKHU1/Ij3JLPACi
C71VSMbw2F+F8060H8nNe1vLVzNPC6VQqZ6wooxqPcpBBgll2Xs5vr2dthjDwKrTg4OK5KO1D73b
JFmeiUaA7BMu7/kEmgEEyGONp6zohLUb3+3L2MRj6H8UpEr5ikGvO8ngQe7phTPlLboL0LFxmyWG
O6LbXEKtGlshBokwNodfPLomrF5kacT6zYiKsUZmqjXFoDxSMGGRTALEX7yofA9349bd/rqPLA8X
I8CXLCwkZefPViPOBU3KOWGDo9yGgQorxvjXW3+Y7jhA/LNiv6+g609l/2aNck1jO4ph1RAyGN0E
rN9sli6WayNX5Vus5hriDG7RohxTVg+9nuH1cAUYv3D2zR3z0beuDt/cUO4oEmtFCCuNuD68TV6O
lXMcQ4D6Skf5JTuV3ueGHcWsO/dvmpRfwo6jGvj14ArpxpdaNNvQ1Jz0R1CaF+SrGXfjur/9Jkb5
plls1bBNwSAhdoy2t61pNU2s/qN0Kk/5pLEb4jiRwIvmvqOV+nze5huSDUffX4H9bhaD3Gr4vCBH
xS2lLg/+rIAch2jiZXDKS7qvn4DlYjMIrbl0DcVRAo4so3mT0gt+CPN0QjcGxnht//U+s5HYx9wi
g8raDbWkQmnCiCmCJOtABaUEA0l92XQkB/vwGNys9hQu6VBKEKfVIE0V6HztkQHYyHWLfljM+/74
gUXqrGbQ1ebUBTn6okrEGTD8GcgBe8d2A8QTV/ekmR16WI7TA5oVNPNERhnMc/M63ZeKee9MhxpL
UzESvMmPD9Uz8I5ui3o1ybL8JkpzMqyErsKGHOhoH6+YsDexDhZNQ/DIACP9MA4Mu5PXfNeSIHWX
KaOWSKixi4g+RC+ZTPkN0UH2iQrD4BxPZnQ8F1bqXrfnM+D0Ryt+Qo5PsYDQnhloZHUEx8nNOwu1
MxZK35pHWH4YdTeVysiJdYEPe6rRBmKw8QbX/NuSAHURTXlXdGNJRO0eGyvlTcn7F7Kh8Mq6jVbT
H0ta1G3UG2Pe8MRO0bSKwUFkQHJ7ewXgLf/6M35WzWJbYtz+qfJZLWgsKZK/L54CcjuMSk90XMLO
eeMudW7r62o2cskY5YDELA2b6euU9i9vIZY/nzXnAG2NsWmemZZYuwU1zTBEA9vogB5ASVFrBX4a
EbJc624HPCfRbcmh6clB1xhB7GpEuSRFya3nu3bKMRJz3QNj8O0tt4Fq4xheZmNymeFeWVxRIgT0
cDgqOUjx3tPxXb4mLsOvrrbqLJmh/PestBg7T0GhvPQOJgsIoARDD9aviO+joVy3QQD6tQAkbOI3
sLB1iwYddg/s6uNiwQrd1TbOpSzFRk/02XWn4zU8/TJ/kg4nzKx+TptN7LGO5z+45H9YozvYZmAA
jfzc4VZ6ObrAXIQv9O4RIpPBPVbGY7W+s+SPcse+qPfqKIA/AGNci4fADHZpiOZ6E7VAD+sWrUtZ
mZ8APufuSTfzB0MXV3OZS/qU1yVTPvEsgv7koWMBThHNqngFsO5eog50xLwkQ/leTWk1f26hLph7
aczg2JJ6CUMn/4PT/T44yl2kOtAm4gq8IA2Crdlm0gFUMjYz1y691tp9Yozu4TPCdgCGLaxFf0vm
KN9RIlavuwJ0oS7w8fprv+Hfm3cWGZYMKb8xjf92vXtbf3gxzGP3o93ILbrSYpwakIc90j3D4G3t
9bbkjXIlmTCGqRiBNyw9OGLZX2GGP1iMseRH+RJV9ZOyJJdlYab3MiogX4NrLO1YD3z+0Q4arlmp
66TTJagg9Fxxt+/JDlMD8wHhnmHBvMPz3c7q9vJe3GNGgiFFBoc0fLOaKxw8PlzK3hX2wc6wKjdy
94BaZNBZv/2/eaS8CUrFYifMkOQelcyxNQeONFHYyGUBQvM9a1ENZ+9jXJ3EWOgIDeQ8GyPPGx24
I6hp6D36AirE7jOMY/y89w6vTuh8DWM0zIcKwyToMVa+VCaUpolcx9l2t2gtBOrGhbsn/f1ArGZW
41nnSHmYZJgnrZAgX7RmYH+stMEe9sZCl/8r2dUQuOjswg7q24fKuo9oqOdU1EpkN8AkZoMBA4m7
9vrLA2TOwcFIPkukq9R0gdcVSRbwolVlKoA04ozzE8LicXaRIkK3gVnZz4q3A4douzUZ3K2JdEnv
D5G2upySBxCQ8HZIHjbmFa3h9iSZinXHuzsLg4oGGmFYOZy1KAzTz5qoSCS4VITf+RTTMuwn7HSG
0rrdm4YG9ZJl9mvauSRBWaMSV5EgNQK007ZP74N7YTjn1eBoSYC+vGcjEJUUBJDzIo8MtGXg/Yz5
JwczJ9hnxKC35kGX5CjV4Iq+arkIItNrsw/Qa/6LQWC1x3VJgVKGTglHjH+AAqrGqNy9mxmJgAAi
eFvpmHSoGxtwZL3f9aCDl/0LkDND6+ppDwh9gF/AIEU+mY58lixRt3YYTSnSXF8s2XCMqSt4QM2D
KbEyaqtPsyUl6qru6irEXtmZOCd0CwoNINrllnj+0NwB2ddmo92vBQdLitTFrWt9USOpguOqTPmK
gI59ozHMlM7ZFG0ZJsoAEh1p0EPsiGgcGetn9Eg8fD7dPiuGftNVhbyspFiLRghwcsLI1QX2Quh1
b/eP16ErCQWXNUXm44yU1uHrpyT2tNEMOauOrEoAmqSW2qJdjtfbjDEcEV1cKOrJyAciRKB1xICl
2m0s1jaH1VzeQhfoeyPNMY0MuyIZj5cX1ZIBUwlXdHCi6x22MjO1fbWUsaRHuQq5SxK9J87IfhFe
+M/CrLcndKpmnjxYM8aLNrtCMB+r0Hy4fDBNjXWMlP9Qmlmeh4kQtwfsbiKIjSy/sRbKLfmj/cZY
TanIQ1MwOtGcG4usVcvu7zZYJYsuZ4bmsxyiSvmOfvInMQ2JhrwcR0AzulfdPnvm6D1+MMKZ1eTE
kjHKaTRljq21EqwM6O7SpvmpvH7c1vbVeHRBgc4ZzD1WJmC3NJg54t6VNpGJ4eDLmUyeoG0BnXve
ZcCy1T2rsstw9XTiIFfGeRZiCDHyHpjNkCz3Ts/MClKfVHyHX3+ylZ/7cIt8NaqR/VVWrDQF3B3S
PMyq2n+IBv/xV/Q4W5j6usIFX3cK8mJYaQIg2PfAeQVmyw/Harasm5nhgukBWgnQ46MWk4imvo/u
Lyw8aZaXoofYEkGrUzTqED0vEF8kTrZpzKMZBaYUmHIPvPguQRDAsmamHCmHUSbJKAESgqgktlzP
m9Ami7t/YNnw5gGdO/+jOdMLn/h+zNS5hAUgvjm6gn2tsG9YwabwLVzVB8tVMe5oeseTrwxKFYtf
9qa4x7fwI3hI7pNrsYWv+v9gCJQDKVUxyKqRkLMRJL4cn3jvxXBjwQoK0z+jIBZh6+Rtl8IyPjp5
oNX+DIjYL2+MzIt7Onvy1XN2u68BPSbSG+N6odMFlR5JU66BwwFNNS/Ho48yc+FsjNh5YO2/YIQG
OvVGqbK2nWXp6+z8++KA9ACrrrNamV+4Yzo90OsFWg7IMwho8XgsA1H9FbWtC8oFrLtlNZu6JEW9
UJKsKic5h5mhpwvAZHibI30bYAnqvX4wzcMr9qRgWw929ZDFQCwoIZZzoZc/oZs4DEQBjAIQwk3t
euN5loMOKbxgSGcF4xHzhZx842VB5wV6Je6VZAK5zkKiGqlxbIgeTYxY3nvm8yH/gbjrMj1f0oeS
IPMzJ85WQRyWwqYilDTT1FHTQD8xc3TgyLYfmZ94BDD4ZAUMOhWbAHUm4jiJ+E7U1jMnRK89Kz3N
1FHKp0wqp2HLEtFRPDHmjeQ9onPEZl7irNCE3uckINUZCRXo1O4Lmkfw7rymqET79nnbmrJtorhq
OdYm4SxWMoKlLgaV8OiBOTonEki/kD4c932LJWi4FcYN2SzrjQ++66nmiJ0pB+sOgw9ms+cOH+lg
MjM+a6Wjhd4YlMsBJl1Sp/2X3iCf1W8xhrS9kiQT8Cte7xTMIhF1ZThwxlOV7nziJKE0xAJEw21r
29Gu/twBtP42EUbIblDeZ9RVOZaIQdhvz5vbP71ap1kKjXruCK0WJT5J9bjHcXsK0IOGdi3fYZBh
uTCDilN6TvQbQwGZp6OClNJpxCPu5/0BIE/oMLYZ8mLlrwzKg7T+XNcaOZQ9HnHu23E4n7ZnTK1y
3l1rjR6QlxhqwLQ/ypdMeqIm1VfGDNO59Xa2UcNGz4lZbhz0GveOZD0CYIBgkjHOj1jXDWdtUA5m
lvkp4WuiG73dP89Q8oENlXmbiEZ3Pfnqv7nbpwfcgO4V1g1UiPP9z+fJtSzulXnhrkYqmMaFn9eR
LqbzGXozdoCh4eBUWhQwG/N0BgqTh4dWaZL11MB3e2K1v6/r6IImlfXspiH3/dgXr/mWn7276fAK
XAansJsTCccuF+D7sDq519/HC5qUaUfpMEpGB5p2uD2WvTWb8oewK4D2S5YNEqRMhr6s+qsFQcre
/aGD0GeDhICBbIooPPtYw2fdprL6YF0Qoaw9DiRgaIkgIlv8vX/+q1fI4ucp89YKNY91FT9P0KXs
BAA01/F9ig8EIfPRqh/JTo3bDK2C4OgLkpR9S0PGRa0EkpitTc1ufvlpWflR2wKDxapL94GpjYSH
P+x6QZCy68To6lCMAgmb2j82n09/1XG/YIjOZWjzVMt8BMXbI1xosFG0sLxX0UYKeWOz1GE9fP5m
hk5g1EnAYwEkrDkxBwuLbtC2dEK+VUWT8D3ikh8/QHZH9pyxWv1ZNk0nN0IubCROAOX9C/rgSF/R
9t486OZrgCFLFjDY+mt8wSflQTCL14wKj0MDCi1AP7ELGUv47tWr12IcDotMg3emaFdd84Ik5UDq
WgLgH6+CwT2G+k/9JbUbL7TF2BTwYgU+SUIKiDbaWf7qyltQpjxJrRdSijqfCJSgp+MxvD8mGxch
J/p1bO+geQdLsETsMN2w0gIMy9Ao5xIkiVokGUzx/UoScO3xtqkzD5HyLnLU1mlOrp4jWiddF7AI
3r1JSl9YY8iKVNbDr4UQKb+i6VkU5AM0Zv/WPBhWcY9NpSxMgv9gBIgSgeZmyPxXj9qid2+OYiGW
hEQCR294P85Qyu097tJdjJ1HD9jNyArF15898jdF6oyEBugdE6G4T7dv/RZjUAi8+iOpTrHSAOvB
3oIWdV511AF3oAUtjInYb8hJuWd4lp8AEE0dDI8/fDBCrlUkMsw5/CNO6sx8WciDSo3hmu337oyZ
nqyzA2CwVSNWsGxNcWsezNH5Eb3sNheU7T9DM30gT4/NfJ+YuKMY71hC7s+b4vtzqJvCGEpZSBrw
byebaTCzbXaxWdmc/6Cn/xD5MpqFCrVV7qOlGDwXyaZ8VmrX3GA89Qm9ELetj8HMlyov6GCdttbO
BZhR3rH4j6yOUBh+a3U8e3F8X/q0IFHKdZAFWSgh331SYzLJu7MHcwMQO4airCcyvhXlq9S0oJSl
eTiXOYSGngP8Q/8+3ljCYNus6GQ9Wv4+HRkqsiDUY2N8HJYgtOcu4cXvgG29CS4PEW+yNjgQZVoo
myYIQAs3gKHNy7KoGAql+5mfjnwchOlBLu7E2cISXe5HzDlFZk1XWWMEq1QY+QcxSrMnvp5LXQjS
QxnzZ6kyTL2tjuLQMDSCwRNdCs5wk+lyAZ58PE1nc+ZNmJGfWkFs1oUFHJzbKs7giq4GVz3nZzwP
rtQuNdPmWAoPqsZQPeJf6WMCLJoOlRBUmacz5x1AH4ZwztIDH2/4H82b0WEqYfp1mxEWEep42maQ
+1QCkUzqTXU4C1liqXJiTcZfHJAqa4IBdHgNqzuosKoCO2WfFulhyBpTTbajbir9r0FQdhqnuGUm
WmmWMWiuMacqmoLFiBjBQyPP7yYl1Ko2zn2ZHrQYcz3+ttQDN+pju1EZ8caaOiwJUdeXpA7iIGZN
esAGZyvhd0X0wasSg5tVIiow7/Gcxp5kOhtvKDOvKYSIGIYQ1q9W9Ixgd1sdVmgIwO8XsR9WkzBJ
ROUBG0nvYr7hs4Mmx25e7SYDbXuzwrCelXMRREEWQIEHbvdXNnLh6uohSifFkLNDPnAP6ljYeqNb
mvIaj95tduQ/TQiENGCjGJosy3Riz+/1Luc0Izu03UjYqbSSQYGcLGWkWEIJxCLZkHUsMqTsR/fb
Oh5KITsIzUMylJYe1FYaHSsjcBuFsdtq7XD+oUVE97s6j5Oa9DGPw8lTwxlip5Vluxz+e1UGQxAW
b4CWIJGPWJxNAOTq3i+l7NCoWnvIpSJ1ubrnD3LTB+7t01nlB7cQtn6jxU6mUePjnM85sU/zQ8R7
bZvZnbGNMJ3+3xNRUAAgN52kGLTQIl3RpTaP80MQPbQV0HbJTnNB+u+SJeSWExRZkyE5VdT0L/S2
hdTkIFNDXGz5weaazbuQbP+CCeAsGLIs8ICqpU6+N4a6K4siP9ShIyhHLffk4i8sH275HxKU5bda
LE9JDA6G2ZHnlzzd6d3nX3ChCgLmwRVdkHjKSybAY+dLCSSicrY4Hp5FVi1eYSjwmnNRVCwbwNYv
wVDpilCcCwhwelBpBNUeIsnkxAdFedXi6G/O3MCSZrQEiCqW8P5uKdi4VWpNIOSHqXAMmRxKn/+4
LbE176J8k6Ajdq1vKjlNxPxgBGdFfmwkxZsj1eQBs8RxpXOb2JrgiNQMHXGhYNBeOdX0Gh0QRn4Y
o3wby7EFexSK3A7nnmH4a255SYnyMZ3AlXPQqflBMF8Hhr2zuCB/X1hipGazHJZaflAih5OPTeg0
2XGsGbJaORgssoYKY/cw0Ny+UP0WVGIh142w5NLDnL5hI/JWyDczH22yVDFjgfGcWuHoN1qU2fCT
qnMhB1rDTp4iu+Wt5pAKLG1eo4J7TAGcC1brGAolt1psuILr8+zAtzkewlwQmW31EwAloq3xmc+Q
H52gIQ6TXGX/kKOYmqc4TDS1ALm3JmzMBl1sWe3KgW+2tSdXV2X8UGpTmswsdvXgIHsqZzfDwZAC
C27E5qcNx5IA0TrqKv/tk+hnUVDEWWxAAmG/7/LDPJxCdXPbxFYUHyQ0xHAYL8fcg/i7cs5pLRmz
XmYHccKapuAs1I+3Cazz8E2AirKLtFeGkBDQtMaMpW1e3w+G+7/RIEwudL/SamlquDo7dPqlDx4H
3TdhYrdp0Mmn/9OPb0YIowsiQif32H6NMERU1M4Shai96I2h26oC/OuxqNqTVAaFm6hC6ABKHy0G
HC+4kdwm23Y0UnSyiorV5X1yvv1hrBOkzARZB11LiIB1/ZJPH1z//r/9PmUXEd9OMjaHZQc1nR1D
afZdmDDAjVZ1RBc1kdexjEKh52JmrknUjkdENLZef+GE3cNfsKCrAkEkBBKBQh1dPyZawCX4fSHE
xGC4GxuWpa4ewoICdQi9FOWaP0WAKe1qK4swm896OKzKCNE8/69nEB0FS7ieAhWg9gcu/hGNOz5/
a3KGLyAf+Ye7WZCgmECXq5pPNUh0wKXJSqsTXf4y6Q3jPlyTlcRLWMeInbGGQGMiy3zTx1WHB0rU
/eDbt0YaGQTWRLUgIFOx6eR3g8BHeMwZculxQ3fMVB6w58nnba1ikaHi00ZNgnhQQUbuNbPVjgIa
4zX7Ng2GrOjl1NMgS9w4i2Al6ExBv4r6x20Ca2cuCUCHxStBR0qCsu687xS+J7LChPdGMP4fad+2
HLfNdPtErAKPAG/JOUgjSrZsS4l9w7ITmSR4AsAzn/5fVGonMxjuYdlfVXKlZJoAGt2N7tWrrTfP
eBI0mYN23mphWl2LhRc88hIebrp2LGbl0BSYbbzjxOvYg1TA3arLLf5QV2BQjv4rQTsRQ7j+SFMs
Jp7lz4rmqAsO97VsvlDnzzF/nGm6JXFrTdalU1BlP3fUWtZU5AEpXopuy+0s33y9Jtt3LdfxGdMh
Ll3JwS860DLqk6LfKTN98y21m/PGDmyMFAXgibAdn90/azLdk5gdbuvHcv7X4sEDz5CxongTXy6w
msQ8jQ4rEVYKpC/T9CR750Sr13lwjoqM1cYTZn1D/5OnmepkFng/efCyvfvCxVvfb7iCVX23/vv9
5e9nXryxurn2DPz+wfrp/Pl149dXTQI2HNkK8FWxdzaTs193u9axkbEqo9E4uAxDvslDUW/p3OqR
LNkJYjsEyXJN5+wED66aJlVUTvyHLJBaTsa919wVwDRuZXx1hMJ71GO7GG4CYjbk5vWRGGbeJUOb
ISMyFH16jJ0pCfopme9mNvWh6RpxSHLX+wzeNrQq2DU/8EY+C86/9sxogWGYnbBPkmRn+ty/y+O2
YKEUWRb63bj1hlvdfA+xLLNAgwzOocujLT2hOtnmeGf1btC8cdJhZ3497WGhARM8AxZSN76vReRj
UTtUlRUiiSQOzRmlVcga+evtS7eqpGdStHe833Z2aTmQIpJdCyYR52lWL+yv20LWt+ufpYBxSk9D
cdM3pwKv6Yi2p9Y/ZMPnlm+IuLWORYRmj4nHhzxZdiuv9qM4Vc6jEOFmSmJrIfp9QB7USFJIkd2P
Sbz06qlTx/9tr7RHjMsNmw7DshDrGbUc3zzN8/43RDAf2oWyAEhktL1yqrrmLFVVFLP4yZ7cLKAG
SQPkv3a3Ba0eio/HHib9Egcx9+U1SWJbzkaF5+TgqIOJ4UhVagYgNcCQyo2wflFT3XcsT3dGAZvy
kL+/lER4axGzhe2gbRUayYENOxb/bUx/DYzfpeX3icYba1vzHucStetZsGmYRVNWESNGkPuvsaw3
YsutNWlXk/ViUKUBCcYw3qn+I+aYBa13kswKGoUG1n3Ov94+rzVz/25tXOqbeMJou1gknFS5j3s6
Erxfggl8V2xXfXPiL7flrOkFkuzIsGNulnmlgPZQz1RIKODM7gT/UDx08yHPN4SsHRCy0hYmSDjg
SdLdyVSWvOxmB5aNvtkcfdn8N64REmAMQEBkNPx3zNiZB2460+NUwDmOaVV+pYVUoCUv04j33byh
CjrS/903ei6xgVxFEcynmi5Qu41bY4ZVcGc/DepnTJk/JDzbEysSxHyeizZQ7lvJth6bawYPiwPF
FHLvGG+9/P1sjZLXVDTpgHslp73gaehnb3z+9ey7jYI8Km+Yq848PVqnKR9AUTnmEXUL77MSyXiw
R3s8ibaPt2LclbgdAa5HACJCuQIlnssFgZG1GxI25VGdxQeZZh/sdDz0Vrub5XGkp7geEWqQIWjt
F2v0Qur3z17fBdUj82XQ5mYZWH6GUnTcffjlO3HxYYs6n+20N/Qtyf0+j0zT/5r6fZAJGXgZv+N0
w1bq+JFFmS5EaYcKOi+M7em6PMq76VCRQKanbH7pmB/Y9gfTvotF5I3Fzsv2Y87hfrLd7yzVd/A0
A7oOt+dyqbXbkyJGpgS+ugmm5KeVE7zQ7q0tzM+K8mKd/8nRTDTqhZPfeG4elcMUf2iHsrx3s+lL
02O0zO0VrUryLKDTCG4oJZok5s6GO4g5j+yk2rnutzRVQT16h9tSzBW7aWPH/hWjWYFeenEhLCuP
vDm0qZ+FyDYEcxUfZrP/kfcObIDc56167BPnidTDoRH9oR9SPyjJvGdJF5KB3t/+qNWl4+rCjPtw
GfrEF+V5s6QDLhQo7IEci+M84Bul3xW3BJMH4nrM+nABUdbu7FwYNZq5TNxZwrI7Vald4Y4vnpLP
JeleMVqWbCjoqkBmL8HRUqm7aleJB5ni5ZZHifFHWrs7Mgf1V3BG7/Lx5+3dWzVHZ5K0q2i7iI09
CUnT9MUCSSrH0CXMDPcYkv3TwRi+3Ba3llm2kdjDv0iKUFjdy6vHc5+nkht5NHAyYy5ZyfeuAHF9
YZMkbMcixvDwvN2ZaTyCJKzo7zFmRt45okJrbpr/iEU77lKFWaG3v2tViXwbG8Fsx/X1rCwbrLF3
CT6rqU6oMwdyVoHVff7fhOh7PXVdas4xhASIBp1oMMPbAlaup4NAl6IwhpjgaipAxYpecJPmEZ+U
v3Om527JpCXiOUXNcn9b1nJQWsALWQ4sOQAeCLA1G1rFED8K2Da3sr8p1d6lXfPxtgi9tWPxE5BB
EQwiioLT1N4JvO57QitsWDvL+4qVQdzj0e0FfpOHlQWsj3yt89e5xLwsr/hqDTxMxnFHUYAYzDqs
JpSt2q1vWtGUi2+yLhVYWi4KdQxEl35u/zln810B0IRTgiTEDobxc2lhHI+JRqL2SakGyky+c6v+
5sBW5k62EUysmImLb9HsUhujtZskwMEBTujce31BA5JP4kQ7EQfFbJSHsZyH4+1TWT14ywFFOZIC
mMKjHUqVpWJoBxyKdHkTirTB68Mk869bdQewkX+laNtMklGwLvERkqVHn3/wmvsqfr29kLWY9kKG
tn1D1vgFE9i+cnjJEFNZiL2I+smSnzFhoZqaMKX2nQEm2NuCV6+pxUzfXQbLWnrjSN5ZquqAwooc
cvTKU9p/b19IsyFkzdJidf9J0c5J1Bi4Ay6UIjIy1wIMY2z3RZHld0q0ZrHLenN+oJ6v/uADV/ei
G40nZLfyvWFITHUyYh4y3nRBzeN4I/xbV6D/Pkw72qKp02qoeRE1+/6jseHPVq/n2aq1M/W6Zoph
BAHbJFXQuHI3jW/ZFiXt1gFqTmxwcrtRDIrTJck+ScBTPf1sMFDGZ+mGX9qSpLkMUrV+WhkA1s7j
IbEe57t+vlP2rz9/LjRl+YizyL9t8qHjCfRx7E4yETsvvmdFvqGPq7YKDzgbSC2UJpkWOuadRK57
wey2PA7d7gBzyZsffnGq6u+3r9eqfv0nSYdrWWU74/Dhy006nObuE8+83zFOZxK0q+UlyNtPFozT
riJPZv+x3pp2vWzGlXM9E6BdkaTsOW85NsscXFjXUwmypJJ+5OTLEpgkjgowxfX2rq2fj0s86mKQ
naln2r3ajHk6Ad8692VznJs4eW7K+Jj4MZozhuzoWB1/uS1y9a66eAWjROEjYNG2sYYZhELgNSGd
r7n/0Hg8cI0tBKLORvVPEHEmRdvL2WMgqh49eJIhjZwxrPluqIpgdEggrLEKZqcJjLn53CEAxTiR
NBjyJsirUQQ98rh+2extFwSILgZ/q3FnA5LVuruqi5Fr6T5TE/wKt3dlJSJHqWMp39uYgOjqydF+
7Bc0EL43E2ngNdNuSP+y7VNB/mwfPbr1FF49Aw+xomsjF4EJc5d3P2s5ltIt8ThTjwRu6dh2Viid
wd/AUW0JWv5+ZmR6OpK2rBE3AToQuvSZtnhpJNPG5q3e/bPlaKYstRCcFR6Wk5M7QOm7jdhH70f5
R5lwKHgBM5Re35vYz1ZhNECecYVVyOpkyio0q/u86sK2RAnmS5V5u6Tdf6bV1ntwfVm+A9gIQLSo
t11uXl2UokHcmUeW9ezQ5JH2/oZTXtU6JNn+nwQtgVBQOqIXAT6g8+tgtGlgZeRbljwYQhYBS6PR
2Qqkl9t9ZePOJGoOYariTExLa0qRGnfCS8ug7/e0qxDZJwHm8t55wz03yW5Oiz8auZUBvr2j7lVF
yLEKklOsV3nVvdWWd7Xc8Kqrrvvf9bl6QUjxBqHfiPVhkgbanZOPLHM+tI4XgIlid9tkbC1GM3Fd
2o1+vmxlhnrN49azdevXtZCqM1oyFyO2Sp5A/HD7y9cvFNopPNtC8QQ1kkvN7jOjHuYcn17LLlS8
P/a1t0un+b6azT+z2gbNUtx+Vn73OVVplHZbqP7VxfmA5qAdC4Nc9bw2GwxqmEtjTDMVTWChXeVT
JdX44/Yy1wCXyF8DHWGB5xOr1Kyfb6WlXfCqiJD5DGdUy0fMS5tdvBoTK6zFAyB07cQD5+QMX7J2
3uc9OcRFeoemzACArsNkynvFzcMos2hIve+3P29tE86/TrOaoq1Kno34OtIUQdKwQOSvtyWsBTR4
zRMfDbQMgZ5mwOyO2rmQ6AUqi/tENXueSeQFp4DcITrAe76/qxy+uy1zLaI5l6mZtNxjVW3QZc+T
77x3wiQHUan4EmM78+bnbVmremyi1wWACN+Cm9AuSe8UilMT4RO1X0sACEvp39fJ+DXv3XCuvEen
35sq2Y+p+y3L663gTSdBe/dL5+KXEz7zS6zmacmSqYjQR+ZQlh9Ruke7mjz2kjy27afESHejB+Cu
epCoEFVD2gcKyYNdl+7STh0A4jz4iL3meA6damug45rvN5fGDMYW4LFexDHTdkhLF5tjToc6eyq/
5M1GdLH6lsf0SYtidQxIEa3Si452W9U+Xru1LMIiTsO++WS6dVgm5FPDwN8ax3sG3l2j34g41ooZ
KMP+J1mzYGaBgR69RWB8hznImilIh6eqfRvFmxzfbHsOSAWEmXwwEFaasbNvtozL/2ft6O4jFH0Q
qHVfHj6xElb3YE+MOiJCKp9rVi2A3LCf5nC2gFn3y1PSPqis37DeqzcMGSAHU9WBc9Pz4m3pDn2f
DNj02IpKF30xjR12tQooa44y22piXFWjM3GakgPAUSgMaEHEkHzKB3k00md/s69ka02apZ4z5Zm1
0yFtYqtASv9Rmd/N8lT64t7My/1ts7EqDD1YaClE3tnR2X9ZPUh0yUF3LOWH2bBXmOPKyTeBRN6c
bfigLVna7oEhnFVqyQdl1Z43eM81PyYj6PD68RwpNm7FWvBjni1M20WRj/Api7C07A8GPYHh7AC4
b1jgLtzewnXLeyZKc1521pOEGBYSC96PUtUPufUQu8Y+4XU40R8IXXsOrLyMhOg3IrxVfXQwhsUB
ytO6anCdDU95fgWja7I0bIefKpPhIDaErHpOvM4slKUdH/XKy8vNCr822w47aabsyJJTw8td3sOY
x4e2/4JUYtCaZCNXs3p6ZzIXVTrzJhToMg8DFYrIV/el9a1y0GVtl0fMvPt0+/BWBWHrgCmgqIW/
W7YzQWh6Y1XfSrjoYpyO9dT3CIPEvGtI4gdtV2+8OVYPjCE7+E/5Wae7TNtEyXaAHyqSMjCtlz5T
gbeVHHyP5fSHjQnwKmJaBzHtVWcawcjuVsAqDn6xa1nT3ccU5VhXmGHZsaDxihfFSR3Mf/GmOArA
KXrzkJb53Zzs6oltlbZW99iHg7LQ+o091g5TtaToOh9aqron2ZRzwOoucJx5b3MEAbfPc22DLRP9
NWAcI3gea8qauHENJi4HURAQpxDV9y/95o1fDJW+v+dCtAU5FmmbbHTR/Z+KnapOJTBdt5exZirP
JWiRoznwwWpTDydYF6HV/W32Rwx8D1rUeS00/90WtnY+lsMIJr+i7ggo7eVlm3y8tBOEbwCf1KGs
+EmM032TPtkdbsNtUavH45qubTMKhPMVbwcgJAgCWBHlHg+VtasaoKu2WgC3hGiRcEnbqUw9bJ7r
v1R9E2TZviiL/3ElmjNzYnOgmU3Ba9GfmGGGXvVoqK2bs6poZ9ulnUyVoxlIKGwXGUJ2J8uNNSxa
dKXHALp7OHbEba62hrnj3PVndBb2nvyC9Gqo5vyl65zTaJFjU4u/EuAmbivAqmIDq01cPLUJEHaX
utZbvZHbeItGWSYj1wO0xr7PBCqHQDojyXlb2Or2eYAPmxSVdbiTS2HCdmLZtDma80kLX0zocGTc
Fhu+alXdMCYGPId4vhNdp/vSrlJjLNE3mPtVyC3phI7XmfDHQ3W8vaDVm+ox9KfDWaFbW8tYjQb3
XUXQougPzkE4rypNDmOXB5Q/3Ra0vqZ/BblaQN8CsUrjGm1uAsM2VT/u/eEl77yN89lYjs42IdsG
b6ZZlpFL42Ao2Q/FPqaF3Jdesr+9njVNsMnCeYP8onvVQJ9PddE4XlJGSTsDceVhQsRf6EzYUrg1
7Xbg2hGSIdVC9G0retvpOg/eZ5j6h8mAixWJeEs785OjUBkv48+3l7W2gbDYtr+0ugNlrCk4G8ok
wcj4MpJKhRV74xayJ0ZzqIbn24JWa7nnkjRTUVK0IQykKSMOop3QmlIgpv3GfW5AnXRICMtDMan2
3knyHn0Y/lvnxUnY2cQA944fcUN6YVPayW/ch/Ov0qyJkfGsH0fcB2G/Uva3Sb6jnJeWW/Rka7eB
uQgmEGGjNcPRFm8NVZkCnAg7kou9154WbzK0W5xCa9YYFBXA6QLntWC4L62VVzCGyRdoCLTqJgkY
+Mi6+htt5amxjD3vkJPOzI1rsaY/uBPoFnAZoFC2ljlQbtJWqCOWaKSc7SDtP1o2C80Okx7HbstM
bsmyLpcHQFnL3KVdDGibP6ts3xV8lyAhEMfz7rayrt1CpPnQlQ/AjmXqoB1ETjUxJreMbGuMuGtG
MditQGd3LArvIIp8AwOz9j4ClowBu0ttILo1o+yYyhFlCxD0VIJKy+u8p2b80+78h9R9sAEBwv91
8kdvw0LrbG7vCTfg2CwP/U8UtCPa3XfSwhuNFG22boqsUto+x1nzoUKSoGT20XaRsZ2rsKz5I5HD
gzfHQTY0v2F+fB+IbKTUTOLr5s6aeDZZFH24/iRPg6R/lNwORd7fUblVHVrVHmSuAVrG0QLydak9
0Mm8Nl10N1TzFI3+8EQBDuwn95Ftxt4rolCNAV8QAzgfz3rtPKu2wui7CUBzVr1i6n2ounEnKwq8
wMttPV0VhJcgAiFQfKGL7XJNlincSlKcoDQfXeZ+rMqf1XQyPPrrj06XoNMARCImmJj1HhS3YTnS
YuiicAxynwDWWJIGo6U2bPGKkbyQotkS6Yxpw3p0TgikrTh9zlwMWqp/I2S9kKJZEXtuU5EuXQB9
b3zogcn0jM+W0S4FwqrNdjFtw9uHtHbPIHGh9fHffYB2SmIaBjcTSwcP9bqg8IrQz58993Xy4NHF
vsZA8jrpA0n+SEAzhwad+9sfsLavUA6k9JG3xn3XNL/2K6MfaoJ77oyBKH/iofE75D/gbf9Phvbc
bDxURqwOMkpHBCiN28wJ3PL7bywENX4HWQD4HB3fkRUFapECZDbc+kkrpCLUM/e3wBZrd8oiIDBh
KI2jRK7tVjdL0su6qKM5c+pjN3kiiEv7TRD5AYxaasPTrEoziQmWA1QQIe7yBnfcGV0/Z+gNSeZ7
ZbVBIuXnzk53VbVF+r18uPZWc0EdAlMLdAw6RDXFJy5IGzMnqaPUf1FxMJf33Hugw53NN4LyNX2z
4MeQrUEKyddbUSSxhPBio4o8We+ruD0hP/yY9/anX9eGczGauRi556Mgm9dRM+OldMSMTX/Y6CdZ
bubVlp2tRNsyCwT0GCfG62joi8Dsf3ZS/tZegb2MASmDF+CiH2fZw65JSU07LMKTrxDg+S+k/3l7
n1aii6UX/F8RmkLTsWVzhk7YyEQDcpBNvQr8dgY8YZ9n4wMdnZ0hxYNReq+35a5F/Mj5okfIRGnF
RWrocm2YxJa0LXVBslEr++iLUhxFZndBFrcYNkcYTC8CreM4Wu7rYFO0IAsa5mBK3TNOnXuUPnlI
xATSytsftnbn0IpNgfpGpyPA5tp3qSEdfGRtI0tOR9eneIzMh8l+rOetvNga+hsDYMGBt4R1cNHL
VTk73tHsGzwIcBVM7t5PTB7m/N6WbE8HP2RtSFBKHTL/Dkw/YfLRb91DTIfdVGcfBzaGlvrsOVtg
qTWVBjEBRQcI6AGQTb38IjWBPSLJ6jqqpCsDppwkTJ243/B5aybgXIp2cdQwWHVvQ+fGsVGwn8oN
rRRMkCyexOH2aa66V/hXNBHaDkOLnabfYD63MnOuaiSDflKMuRwAMxPZUqQcCBiMHoR5N1oPUwWg
t0/vPTn+hgkHNo8tlGdoNHlvyT87Y5GU3CsrVaN0eZqsU/mtESLYuMNr+4l3HcVTBM1Ljp7nwEwK
jNLqJE6tMXZZcZxVvEvHjWfIlhDt0NyxBHUExUJqwNsQfzEMube2yPVWhSDZAFcE2k68QS71zydx
Yxd0hJD0GTmBUKrHqh9+40iAhwEIFNUm7JdmefyhnGuEPAIN+U0d0AIzNfib5aIjsfidcAEIKc9B
D6vNUDC4XE/DQUPXtlJEXDVHXhk/Jusvs8wecHlv6/mK+4aHcGxcK1TRqD4rceIkA+9SW4Mlp40D
XxgHo01OjOJpwYedW/5xW9zKOV2IW+zImVbTNi6RB2vqiHVTENffMVUp8Gr563YCHbnvhSaGwE6H
z8ZjKUkaE+g1MMFV2xyTu8zNN7z4GrzBY+hhXM7HQcfkstaztcQkhUaPQkSNwY6D73xMkxfRZY8e
2lfnRuzq+jugtGHFVdDEGPFaGWFebE0UWDG8KKeBRfadRRQAj8uPQCNFVWRdIyJWi/taqVO1Rb27
oiFo8ENOHNDOxRppVwtVi67oeCEi1biBjJ9S55gkVWCXaRCPW65tZTlIViOsQJ3MpkxvAKFeUjFa
TAKpEdOed9B++c1NUzzZbuvh2qJQVXdxdhByhekenC6e58mCvfBbzN+VVnXvDRU/9JVjBrFAnx+b
U2dDLVcWh1gcFSasDsTZ+uy7EnW/oQdJW+QWYp/PHQaTcus3Wt+xdQ6OammPtPVnWWti9qk/+gId
GD47tsLIT1nqGyenHpuNG7CyicspedbSTENdnSe3UqRDUhf1kgz/wWF0e/vkyC4LvNmzD1WV+QGt
W3sjabC2iRCILBpFcQh8qpcKP7Z+Z5RxJaMiVt+NdIGo+/HxtnasWCmA7tHwjkwdOh91OsQsdoka
U0dGafPIQL2hfEwjRPvHr0tBjoy9AyyBktKubu7GvKopV5EN9lw6v6AkrIz9/yZDu7w8Ga3G5rmK
itoOjxL9f2a+AcNYOxAgB/CqRbTke3oGrO0nq2FDpuAV+R2b1VvJf6eJG9RT6AkDTA5noj8y7dZ0
VWcLhU5m75hQY2fKZN918d3t3Vp05/JhhkWQJcvt4GkBQuNL3apq1cxg8sQj3Usi5XzzTBWosg36
bItwc0vScrXOfEfLRQHvntZovfhM+dcyRo+d9yE3vt5e0PXZYEGwAzgaPNauzqbh1Gsnu4d3/2FO
Qbv1JN/6eS3NIMDrlHSIiCIjpzuX7qrc27gjWxK0kMuRXpakHRYw7BsMAr69O9fXHE8V8N0jvILT
AVvu5SEAsDC1wsPnq/hI/Spo21eWbtjIVRnI1SJrYEOxdBQ3kRUSwwnFCahnlr2CuphYL7eXsbZH
sCH/itADbEs1iRw9aC2bgqp/BQHdbQHXygoWKhjc5VrAYerXArNp06lwzDrKm1EFqUe6SJkCVXkh
eDgaw7zhJ99Dist7eClQux1iHNCWBCqaSPUhm45C7JqXXu5VcjBOWfVo9huKsLVATY+TqnJGgnpl
5NWxHTJHxvdjaXytCICptirVhsVclPZ6eWCBQA83RYi/HOjZ5S9jI606e8byDHvYVS1arRzEAeag
9lb/t7Tb3WjWRhBPw4Z9u3bYy74C4EIQXrloH78U3MdzRu0YryTAdkpxKKtkh5kAcZOGWf58W2fW
1rjUDxZOdTRQ6WznaB3jXWUhwPKpikqw39H6FGN2AysPVsyDmtHA2wrqri8CugtBKQQvAaft6XPY
67y2EeSQJrLtt3ah2N6AUq9s38Xva9tXWZwOuY3fH8YMiYenOODJhzoLcraxeSv6CEeHbUMEAqyY
TgWxUHT69mw1COr/Hoon6IKLnrxyM5G0uqBFDMi1Eefos0/KsnHpPMZNlHrunaDgRfnSGXU4y/5U
uBt1wWVzNKWHC4cgBAp4K+kw9HrC69kiWQvfmgU1aG2cFK+Jr7e1blUI5pAsec+F60ULqVRtzAnD
kLUowX7V/LXvDkXzelvGimYzdiZDC6kME5xSXVK0IJQhISv4SQLcOmJMxJSRfSre7CEPxtbKNl4s
q8rNKEJexFq4WZryqd6JvWkqW7CPfKqq52HYyhmvKh1eszZ+Hpk8ffpSwWo009VNGxH5sRhj5GjG
HSzSaFn72xu4shLUhynKskum0L5aSSWJPQ1jF2WgcNjbg+zvmzbzt5zI4r01hQOuBm9WVL6BgNK9
Vmu0aex3ThdN1RwWfvFap+yxN83DkLeBVw6fpq785MzVyc2OXn4y2avXf7u90mtVAewK8J6FjRbv
Pt3Qwz+isunZPbhT4mqfAllw4IaFrLA1xIGy8mKfJijNY7TJvTtO5f1t6dcHCulIHLoYaoFckn67
W4GwsJWsj9BwF/b+HBTkCPceCG/jSXZtRi4Faf7M7FkVJzHto5zfVcVhEIcBrT3Jo+Ftnelyfy/P
FJV2OC5UG8FVjCD90oE1WaxY4/VD1A5c5iDxLuSJ2BXbVyDODbMZDJa+X8Yh0OcqEGNiHgzS1Mfb
+3ptZPAR6KbBgxevEdQNLz8iM0uPt9DgqJzj3ZiAQYKPgaGcjQu/cnzIywLdg4uCoqGegB7juJrc
AXSMbNjzj02ytEpGqag2xFzr6PJ2BwEopkbg8eMun3EWjDSonRQ0V2AVdCV5EHY3P6YGep3svvje
UrByexNp7pxi+gwgur0RkOjTI5GoBU0runNAMQdQONUXKeZ+ZmNNzcgFcdHkYBjW/EUUj8XfA9/l
D/78acKwUdKHcXdw81P7CT90nOIv/c/K+ZzH98TLwi0Otut9Z0sbM1gW0ZeIzP+yYWcbUlqVi47i
1IqysRH7SRFFn/2K9zJ0U7dGY55ARWfDJK40KoFcD0Q+S8MEjlovD/edVfRtMWOcEe0DG61npd+h
vZEFIDUNHOnv6oLup5nvlffr5hhFW8wMQeshEmHo0rtcb2Lyom4K04zs0sAUvNxzoyZr5Zfbl2Zl
VwEGApILzwdwm+q5IlmoHvj3BLtaZeY96T1lBDXa8YLOxkN7ABXBhlG6vqXwYYgHASJbuEf1PJjk
88iomKwI3ZUWKPs8cGn9KJSrykc+1hnb0OSVNwuqX/47Xxgq/Fflv1qhrsHrxoyItytl6FBMcwuE
vQN9Pga8+U8l2nDGX7bwlzK1UITw2FUDq813MgwxfOx2tStDcJDfPrsVEwGWWGglsHhgKWHWpYbk
Eo8KZPrMiJZOr8LZbc0yLGpV4d1S5LIOgdfF3BAm2nmXpDNa0EoD1I23P+LaySD2/qd5BBwQV7zO
GFzGjNHo8RGGaR2RY2K7EZxnB5Mreu/O2WHonGzjWq7JXGJwkLIhf4Jq3OXCQZQ/j6DXM6NxYtHk
pY8TKoBBbfsKoz5IlPh8Y5FrOw20Bgp+FPA5UNxdCiwMu3FakAxGVTX8laZoVgTbpFUCYgnaybuK
56FRN4HM1Yb2rlwWeAFcf3hXwGB0vK6JceAqG2HzgBI09mwc2u+1Vfphy5t+2nDiK5YABB5w4uj/
AUZWZ0f3yxKBJqYZgOMp+dT2aGPP5b7zwEWE2OS2zlxHmvBqqJ8i7YI+givS3HwwhOpBCIdJAE76
XXqqP1iGIhubty4FiWKAOnHvdVxe4mb1bMICRcBVZ0E5ie4uF8MWUnztiPB6xw9BLVAYXLb1zC0N
Q1sPBeV2xIpyjojd/XTSpA0lkJQbVmVd0tIqDOgtSiPLrTiTJHDTcp4XdhQX7o9xcD9Pbvtk9PHb
7cNZFQOvj+ADITo40y7FoByN8mlR2gDaWCDwGRP/uGRL7oQk80YSbnFhl2Ej5iyCBxhcLhgjdqXe
c0pco0k8C5zwxQnAqNCWf0hFwrL/aBvGEf/88tJQkYPVMNG1RB19aZJSK+0AxI+68Ws1F4GP5jZr
izbmWu1QhYbGAYGJ3CVl2v4Rp8hcEIR7IFF20KIupq/cG/MNg7QqBIgrFFqWUQZMM0h1pqDPYwIh
TtORnZQ1yn4DEyz7HUEgB8cld1FN0lti/C4XdeVKbyHXlKFVlYh7krlq//7Vk8Hxo16KUScw6+j7
u1Q6MiuHY8inh4GoTUn2jU97eddPCIGCrpIm//Tr4qB3BLU4VEbwsL4U17WxAqdbSqOCqi7oaf/Z
Sdmd9+tUHcDd/BN8LN2itiZm7uQAEuqMRqkho0UKSNh+OX3jA4eJzBqm9QCUoNP7+EXp1YWR0Khv
sxc8WmJU+ejfsmBbnXjX7mERBNba9yQljPblljkc5d+Y5RRFxW9NbnypMeKodA6ZuZUgWBPkop4N
z+Bg2pQ+IVUNHYlFCgpnr/bDZABDb4K2dgJm563juS3patTnAIgm6QiOB7RZe6v9ZjOxGzqwYbIt
33odsCBQ+XdNGAB5uXlpK308SCHJjh/NWj2Bi0kYzZOZSDxSN7Kh66uCUcCoPdB162/xQeIazxL7
Z/EsDavESg9KZB/rsq4eKtZsXNwVQwRwGXAWQJkC5qOvrANxe1eSAVFDisp8YJjJKwXS+a/b93VV
ylIpA3YEEZjedZ3llhtXlrTATMSFDCrbUkcTwd8vuz7QxL/DtrF9iC01HZfCbBNRgiC+pUWx4z7a
dgqD2KH0zHH/GytCCwioV9AHAqz9pUbUmWVWQ9MisnOyPgRHcA/+D8o2Khqr+/Y+/BnmAQZ8+ftZ
yADa3ZmxtAfVBS/9T+iw5AevStnu9lqutBvMvTDaaGCjBAlEHWFpDCDiS0B6FHVlEqjY+YSBcbvG
hjunzme7bja27h0lfRY2oIoAHUCfGJKIyMGjhHq5KjGCgS/jmHy/e/wTs9yCKfxz2NfBN7L/Vr4U
D8mXZxEOQRgWT/9H2pf2to70WP8iAbJ2fa0qyfIeJ3Li5IuQ3NxI1i7LWn/9HGVevB1XPK55evqi
G91owBRZJIvF5fCVPsWCtrlvmd2jzilJ11hZINcnUGdH981d+CPpyWJOiEOW9DCQDn8EAuYH9H9x
zIV+rRnWoznRbOizsaw1tl0uYWwPq09P9KjkgZ9+0ZqCth86UwxNFSdlpPqr1UA3rkRcdzFvydxx
VLp88gSscSHgL2qcHXRVVw2xDWosCshsf3n2vkQc8S2jPA2Vqz4gx4ZhOHniCKiIy81UsvbLFXoD
c40InK+QFufp9QJP034GWs8b1wA8GPWeUB31Rd39fILuF09caDFcAqM0vk/pOFBjvnn7ID55eHl9
7dg7paJTErI1JfV/KAXGmzAhn0xKP3MLYn3GhJ5YStn+vif5fsPcMS5+p3BjR2ku1wnoHDfl4u1D
IgtM/ZEFMZ05sch7TA4RKelA9t5ecHScF/tviSLe0DGcMTWfcSzqaJxTVa1Q/YTUzrhnK8HvczmE
X7/P+WID+zkyQLapPmbkO4oo40Lkz2EhsCc+Y/mLDOccscsY2aeJjedN4pmbreMF9PP+Kd12Rz9E
xbnA1joFdWKDlYxcXDiJjXsi7co6scSPN9G8ZL0gaSikyDnAPgmDMM/y6XCU+YUdbYL28p4S6nmr
ZwF300H80sEf3HEO8NRgt3liZ6p/ds9sOql+fU7Z4cnbf61EkpwkdY8W5/6sMcw6TYMkG9BhbsSM
tQPz3YuYEigfH0ApmqyNmgGeYvRs+E9fHQk/BGLjakC84vH9qHqZm12ZgcTzRqPVoSUp2r0tV+jN
Bcfz7ap+uCIlqbCgKgSdYb46GvO3bCn1JN96XiUSGp87/sUS5xJs65wVgY7T2Wxi1OccRBUdqXDl
Su594d2+dP/ROb52lQZSBaQdUKqcI9u5bk8e89WflDiHpUdXz4UnoDddQ3f07tvefggRYMnYf1JC
iCrJyJFt3MXjo0kfLuRh/eql1KLCY5supHsUOZ+RVGN/CZBW8k/PhjTvqeN5e9vPXlBpIP9H5jhn
UaRhGGPsYHIWOjmaBNwt5o8aqRhx6BIeQ3Br8WsYf+kJ5zGqIjgNkgGCQMd/W2127uJCxm39h3pf
+/2/kCTyMIjlkTqbXnj8eG4b2CgvaBeEMxMCk2sSbR9VrFWW6HWwXu7L8vsdcn1s18S4eKZDf0M7
SypY9ep47Bmr54v53N5T2BsEKSD2+wq+JsYFNbbUVsBDm4gNFGhTa0BbR2xBnC1g/ZdUSO63870m
x5l3VWvnduxADrvhLmygyrIiADRi5maNPiKslHcCQtl9HkU0J+/2w/BCLR+S+HRWfRQTstwp0Nbe
yU8oJN4n812gvXduXBgQ5acs7bGbFoEUXkaYPzs59eAuc+fJ80ZJGPb+dv7XouSsexZL9qxrwNbq
uJENkr/LaxjafZ5+32HXNDizzs/tKezQoOdXHXOPEdUeZOBYU3qfyrervSc5zpiHc19gdSxY6ehK
xoCiU4Qko8NOa2gzQ8AhUvpJy+7R40IA04ovhlSDHlN3m7OfSGTcePu90EsJNI9/BQ0jqndn5fuI
sr/ng0jhJrHcYYPP4JYIMUajwukkAzlCCWDAiJz+HFumOVn0KFq9LXAVfGpVsm0FuyTBzeb59B65
3UMucuqCc1E579CGSY1mWjA07I+r2Nc6Zkhu+lwisbASaPaN8PZKtflnj6SfzGy0QOt5wySyIcGi
pXhiPXVkLzongaXy6UEzUi6GFUBwaCqIL6R5iECHPd83ou/hgnvawPmDKCu0S2GByvPm2Dy/DY5N
xnLZsLMxPRyfHGqQ15SQrfS62qyk3WbFaLWjXkc89n+9L/lBCONUAHmtnxT/ZJBm/hczuQisPCYU
rUhjOM+RyKnVjAMu5o5mhHXxwqQYN84NwigTHKPAF6qc02hmcVhfwlb1dbJiZUtQBv+TPIlck8DI
tEmXflxWYw1shq6b1FInG2bNbfL2tvPJfI6NVhER6IzICDQu1MjPQZQAckH1j33o6OS8ZjYJMeDj
6Ps22njs876Oihy9xkUbtVKclQhzy/6G7aJquaY0NymbPdisESXwvgtKd+yB7/mTK6WW00mSuFSC
N4TcBXF3C/I4Dxenxbokr8LbUsiedn14ZhNcwqoDewzueLch2aZbUGHoK1IRLs4I68oKLiOoNLRb
ZgNB0uuSESId9Dk8ZToXEhT4L77eXg+DDdg0aMm4e7b2Vci8RpgKuvHwu/LHfC/EOSouQdfVU0B/
ZCMyXj0L5pskcu6roEh4nMMYsTfi0tmTl8zIuMoFv34jFXTNBecksjI6y20LLrLnwiDW8lTS2lpo
aPN27VdbdIcJDoYHd8rregDY4LfMWiY/267y2ShE8WovpvfFJlJtfj4+tlJMWKogxTYIbmfMlTe1
W73iJhMlBW9k+69kyIPQNMP5hEI/SBkbWK0BMA382SXeUJNFuJSfztidPq9gvl/C55DIafC19yo3
anUocZ+oKHNsXMWJ6OKEF1G2MR173rSEKuRAG1qyfCNwxoL7hUf6VPKkSbLpKksvjjZSX5rWWuuj
6DUkPEnOfcwChKTNGXSGydAihudX6iJniRBLwNH3aP4dF8wXsGf1OGRqX6p+yZ436O5uHvXt+IZk
W8gQZglzR4JgQJ9s/8fdqbRoiqumB9hq5W7KD4s8TVRUQa5DyBXnQjCYkGWyDjIdfT6aO5cpTtc4
KEaNjuNddJHlTT93T4icSzkrxZAY05P5WZ8hvl+NJZHnHcVglIPmN0pi4nkms0Rkp6v/DlkeYyhM
tQzjrJMwAQBdBpTKJGFfoSsK4W47ZIzsozUVdQC+kpkUfXzukgHBcUMBaijttZqKgqrbvPxDgwtz
WnvWDFgvMTmvVf/iIMVBvkR1lP8hbfMPES62qazs3I8BiBzZW0Rrusjo4oFsQ0qX+dz7l++Xf8hN
xvBD2c2kw/jVgChgtTlusg2tGX1CGlEguskZ/NaCf6hwEY1h5Co2J4Op51ImmMwVeYhJKPd+n3NG
7UWxktkZv5+Q543KZtst3mDep4DMdxfBPTLGtbCqou2Dvv9WgPrddsfVxsVfxwu7fNo031Yn0q3p
4OE2s1z6FR8El+fte/ofKXKOaTCzQMNGd9V3dy7q1g6akwWhwHcB/h6HnFM65ZURafrE4REX9Mjw
aPAXi4dw7pBXyPRp+WWzL4Fy8LAfSMLipsYQ1jTS87174FqsUqJ1wJ8a8SSKSLxOtumr/FfbNYvc
waqi4Cn2Zov/XJLorwG+6zRdDxwOjs1ez+wwaEfZH4J6BGS4Gr6GyQU78OJSRo1vPCnrwrIH72Qr
wMlHl+oWMdJ/2AA2sT31SmH4Hv2aWMLHWfo5zWe6JCmyX9b7OA2JmjtW8XKf08mwuPOc2i0wrYX+
jml1yrVozVMwyEVdKX6f+MbMICdAZNyn8J12+E1i6ln67z42jg1L7zFrU50VhPUJOaYLZO3fwjPd
pagxhtvdYrZ6lOg899YvBulYScCp4jbrer11Du38SaBMNxkG/BJA7qeJXB6nLwHGlJ43peJrEVIG
asX0WjRGdOvm1mVM0mHKBgDTmFm6FmqaoRU7vISI7i70CEiViNgm6UqSdASJ2qXXeX3MjK1ole8N
J4qZ9AlWSFVNILVxN3hoKaHWnBWQ1VRStF7bY4BfGKFPGsEdJxAOgGGFsVLs9/m1Z6dv07AqbHiA
XfXWvgRrabn8AvSg/sDuK84ts7+ixF0Kid6FYxmB0tldmST2bSeZsYR5q4ZgI7J7n9qt5wBQIrHi
EseGri1++VqRVhoCBHi2hCRkU+VOq5AxRGJERZfMY0s1gh2+41ba9AZp5weUuJhANW9l9tGxIk8T
NNNoMH+AAxaGn7VAQsi8VLYfvXc5kZOHAN2U59mCntycsnEnmlC/0QCC7ZEY4QauHWA+MJd2ra2x
Ll/GQc40Xz0vYttrOoPKwB2g8WM5t411M9AGGxhF6K23HuKQNRrToKtom+Tb5OQOIytmMLN9JMad
dqUsqkVElJe9yJcrNx48UwfyNPmKYTu02F/zl0mxkfeVCkJsGCir3uWpv+D8nJKdsQjJSCSSvbf4
N3Uzi+gLljhVTF3KZCAeRuZnD6I79EZNEeMmPz6Icw/xzM4vqaTYfu2E203qnpY1fQs9iZjbNCXt
NnaKiOx1gTlNv8rZ7RVVzjsEXRToIRro/fRE7EcsJWXek3ffhm7E2D9IAMDqWtKzBpgOKWCz/KFl
eQR4u1W/0hYnXRBm3fKvV3Q4jbUau65nIeis4kXjDDZtO9feaqT2qZPmDLMGZImNS/eZu69Ghsxd
Y/FFy8IG0wc+aI4OZgVbmRXB+6WnWCHt36clUJFfOCl5mOhaVRqTzirL7l1lXU1iN6O6QbZLlTrG
sWDCNO19DTFkzt9GXSrFYwaxsvNCcnq6zWkoUMIbxgjcYswCYJxXBwgej/Mk1bWUFl1g+ypTST4H
zHDPxvlIw4O0uyzaF31eH2K8PHVi6psQW3NzN0loiALdYnws31JyvpAk9UN9LhqO+c098FZk4Oli
KFMG85xSyZc+zDA4EPhjxYwafcLZotBsgMUGtElT1xTh7PzWJ9AD0CUGi6apV4N7K/S5DMzUKgn8
o+z4fkRRuTiKLmtjOrJro78mwvk+Ay2fdnkGkefj7q/rriy6Qq7LnbFZS7Bmdr5x2WrDXCSs2WYT
etHu4XW5dKLt+3a7VZfZA17jewCzkeXy5NLl8om+i5I33+W8e584ncuPB2Z4GkMj0PGJLCPPHx82
suctK8ix21TEn2+XaJoal8sZHR0PrQIAOSUCW5sM99cHYNAGW78xEmXyt+54CnXljJWMqAaOLtYc
6d7oda/lQFKv2Emvoh6Wm0fyDzk+4ZFh/jkZz3bga1ZJY+OoV4K5kRvuEYf+gwKnySHgbIquBYWz
my9ONXmriOxUy4raNNqGryXpn89UEfj+G29fDEch7ETgqeExwY+snqrS6vMi1/zV1JdQEY3uTsR9
JHP0Ha2hTgd0zIiU50ZzFWIIxKLTrBTGsvhmp7BOg7g+dZqPR8WMoaEU7TkVC3bb944UTuOYiOWe
3u8rzHfJllOYK6Kc5aLNPphpFxA9M1hNTVys4/gbsIW7Oa4+bfb5WXisa72qgNksc0r3BhCtS7L/
z6/Ba+Y548aqqVa6VPgODYkgt1im7LQP98HDggzH3DFetA/Jv8/6DR95xTlnq4ps6UNcNRq2i5O3
UiXGAgBRoij4hj1eEeEClTBW6rTQQYTZuzfj7yOm+fo5imj7+7z8DlaupMf3WkV1bvZnpdV8ax7t
Hh/UpfR5n4BIOXlM1OFUmoFsg8K4k98uSASpDBMFmCfQ2LpfdseU0EMn8GY3JijAFhZYY8IJSx4w
CnntTpMhAyJPOkB6m9k0wxA6fr3xiURD0q8e5yadU50+yauBnHLytVcXAqZvivUHfS7TJmk9Vnrp
/WQcGRoQpyqOW1EfwctmkdCHF+KUZHt4ipaRg6y54ExvJEevuedMExFafoqxKs1vj6d3YwnL7D00
XMKpOw8v62Kx3eo0ErUh3HJ9VzLnDBFvffzvSeYJ2r+Zu9M9f2FImB15NB0HTSXLr+FjknjImLCK
ddNafsibM0l1qA2kM0Ab7RghSoHP6dOCjHvHyR7etXWMFDS1/00/xLWcORvFUpbWHIE4jyeMmzMf
zm+uoQXz1RTp8403MSghBYcdLMioYIL3Wp8N+xTnIZZo+i3M52O2WsxTsh4pdVCPOLGBiLqPvvMX
v7z7D4JcRqw4heZlNoLgim3eUAqEDj1a7NFgc7SYKlPMSpGAEFZ7brrWH2Q5uy3QroDmfpBFf8mm
dGfaIt0q60/TX+3Tt2noSVQQuRV4XUmWs1RzzArT7kGxoSvmJh72c3v9S0Htx7/oHppfUGl6PxzO
mwRSthd7fWcuLCd1tK3A4d82nx+sc0aL7Zb6LMrwIQk6XjZuuwAUFgZD5qf1eq0uS7IsGDqL5P9F
HfZWqHQlA85yKwC+z/QEpCvnGf1smKso5ucBAa/s7YXzVzci/itinKlqgdr2bS1PfMYPbe43BdVN
cpadxNgZieC5eiN7dm04nIkqkioVZTlRG2mbww/KT6/LGm2O+6kqyu67fZEgeRg44PRIIdZ3wWo2
eF5YpEWFDRM90zxPh5bH+9RujEhd8cbPyFtnLGNSz3B61qZaErolZI5pIgyz/YGN5s6JmYJr7UbD
xTVFzg0VUZKckgso6iggvbnzZOHd50nk6CzO79TjJbPSDhRK5uoe1gdtHWe7xHMHkY8o2Xn7nvzH
5CzO25xU/azqOY6rZdayJgpl/nd88GCxuTRPvcyVmMRE8Mu3g5MfZDmXE9lZrMwSkM3IarPBMAni
IXdhMUL+kHXH8NRbeqH76YmGcUQuxuJcTApk63QoQPj5uEJI4rozeJjiIDlk/mft4FW5fJJYTlMa
U5GuTud25z7hcabiS1p3WgfSBYkeDDojmFjAZbJGm6Tz7tAnpPr21r94Av50NTwWaDZYMXLZICpP
I1U4Wz+jj4t54M63CrqqBKorYpFzNXGUpLbWwNWsVkZHzygQT5XofzMecWWEPKDlRT9bSQTMPz96
jZ6UTwM1VOm1I6u9SFG/2x/vHBqPCtTbM8mQExX6Eq31XbLtnM2meT6vZ+xjMUFPksdH3I/rrUJ6
Z2sQhPNrx5y/AmLwRCn9TD7+bxLm02Zx2M3GZrJXxZkRHCdJ6HyNqd3I0R7vk7rRmnQtZM4PXXJ9
ZvQNhAwLlYj87i56QsiJQl0P/RwzmvsvkYn8rltfk+S8UYt+r1TOdbxZSjfdAfpGXqCfwaMSs1m3
ekrnaOSxX6V1LSpCfO/Vu3fOnEOK41A/pxcwi6UYDEvc6EVijy6Sk828Cgj6e9G3PNWD0CULO1qx
1ZP3RF9fXxCajPR1ixaj+9K/0Sl7LQrOUQEB/xyVMm4BY1M5HxJeLovZvHUosicN+bxPTBQB8pUR
Sy7raKgh9+QLYCwOEm5uTXaL03yWEeXP6zSuaK6RzGAefUc+GI7y/gdM0r0nfS4gMqKkyYdYw6X6
8ScRoSzeKDBdi5LzSrVaqF3Y4WxjmC35gyn37btznwHBYwFgjtevk368nHp5hOfTw5VbkQSInw8R
xViJhLKhRLpmjkfY5TEmTmV7MskPAtOZJPRLggBmMGSAlwE8Y3ZNXw6a8BQDk9VfYSngh/aH5hsB
hZvv+R8UuMDnPKgX9ASAQhLtsR22bdggUV0iz/cleTuA/EGHczsAuzIjdYQuyhT1R2f+8PIyo1Pz
JWJV0YP9tmr8IMY5nOyCVVPTc8u/YKV1ubO+2uyAzVOkz53aH1YNGmpFwGiT4d47Kc7T2NbQ5jUW
mvqnr2MNZFxp2YgwrG+HkD/Y4pzHOYrrYJZZqOSSI1Ivuwm/4vFwQKOTKPco0jvu3ST3l9CoBwhw
dcrZuNLYaDEmjFJFusf5h1xJYgD1mlO4eMSsUS+T9KN3AI9xYl+dZ7OQPQv7EW/TNJFRwZYCzfou
YP0oR8ixjatIi3TMbLF0B0eIi+irW+ER430KC/6T8fxWiv9PjB/cOuutVHRJrONVwTYsBfYoswgF
doWQ0s0rFhCH/48tfoarsoaZEoYnHa8LDCLZpDh6ooTC7RfnDxqcqxjO2K6lK8F3CuOtjQiaJ+YK
WXoSS+cidyGSHOcuihFbd4YAtGxvw1T0ZbnKoney120javdVb1vuP6LjnAVaQgCfrUjwgDikqTT1
tts0TrlgNXX9x8fHuU1LZz1fvzbrLVAsll9f+5QK50xuv0B/SJdzIL0dRGFwhmLabj5NkQcLt1ko
K1ET4Y0OP1ybP+hwTiQ5YW99HIQwgFXLAGKFB9qE0pGvkA9C7WhJn3K63zPRYvXbkc8PupxLmWEz
Z6AO4O/5uDmabrMZ99vDpD5U+Dq65b2mNh+s8Zr2VfMzeW3TVmrQpbpfL1EOLYC3jPSI9HxaaEcE
Wgg2P1fs/vU26Qhv6AAXBbqjgtwoNjxf39OhXJXnc6bqvmYUgHk/kV7UxjNFMzwFbGBAlyDqb8C+
49RDz8OgMOWJJ1LOyJnQ99lf0R12M9z5SYTTjbaJUgmLnXXMpxP2Vr8nW5keV9nX5ojNUypSPWxY
e1TkWG4+SX6S5VRD0wojKMeJ7ObCotM0+F9j6jnwL6Rmc4BBORe6hFJ+3j+0m1mSn3S5+0crmlHq
hmxymib4/QZL+vvwsHYOVJwdvKWUP4lx4apcWJfLOSt1f2yoVW2zYDm+R+ncZiJEipuW9g+lX0Hr
pdbbAHtCIM4jeqHVl2S9bA9f4vHMm2m6n4S46LTNEj1qJkIJKkGsZS7y6S6GDB8wxaC4uhjLaPrB
/9kI0Md3bWaxZl20ZjqwhLjp1OVNvz7FKBRCAXKXD3aTtWmNByvInNnRmpsod5to4ypX0WMYE8ZE
Aev30Oc9xrg7aMRySmzoBUXk6o8bHanqo+TJFRltZvyhzHsuWUaGJf6e7zFpezgsnZG+5Cmasing
bUTfc/Oq/3mynLdR1apvBxXfg6qTmznY/fvYOp7aCZ8Ft04U63qA24QKEBoMuBM9Aw+u6bMOhKSc
bOyjIpHaDVEfeBIZ+63A7ycl7lC1VrLsuAGl8Qnhs5RSk9huC0+DNlC40ymRTaBMAhdzy+p/UuUO
1laGzOyrXvdjmwwJy+byBamz8QH1ngkNS0H291NUb5l+k1cmQHBaaEzWsUqe73RqscXtch503T8e
Z4BbKtDwSGYkcnWblV51ZgFxdGRi97TxsoB5n8NcwLToA7hDxV4VhImKpvvoxwzesRZJ8VtPjmiY
vWN7J/prC0wSDNVcPQko37zAfrLOHXJ87iWpT8F6XrPqGRVa+dWm63WD1DNCDWLOX6iMvshoP4oW
t9184P4kzZ00ErKhkUYgXf5RnP7sa8rCQKt7E6APrmPKq/Vq21QOVgm6xdNlgZkygdRvKbg5dRXj
0LEumm/1l+0cjI+RiUQ0QL12m+fiMdxHKTkcupcIdc3P+/RuAL7ZeJv9Q49jOMswz9GYoLeKS8Tn
0YwarCUBBgHLF7QzI/89uOtlR+y1/pCgWyeaDxj98tR/Mdlmo+VQ0TQFWyamKOz6Vgg7OZnA+0w/
xdySrJHI3HeuvrxMtZXB6z72e20kaNwR2dkN276iy4UP2dmMAky3mXiOdxRVB/1YYaTV/xhha4/a
QvP/5MRxluPb8rLxpMWXKZwVE30BF1NUALYfcgVfEHr6C8aQPzDTun8+asvjql5+hu7gCQ79lpZP
kwEm1gUAWhozO9eyHkrgamRoE/O75OHkKwwFnWGVuVMaZ1+vorn+el/LvrE6OGd2RZBjcUjzU5i2
ErQMvd1YkhDRXc9Ontw60iFbvC+fgu3T0iHR83d9CU0DaBm4sHiOFeZU8CnTpcd9CpbDA3zcwGwm
cFO5T6mxXKO3u1ryrdBN+oxopm99nKX5+fSgY05pVi479bUYTaJ3X1nhJs0e+55Pdk9OcklK5b0q
N3p8JjFcYAokUC+J1x3Q7fNda9G2X0hpQxXLP0vbaHSqiKRY+ylg4cYsAA7vHxa+6yI/sh9DWUz7
Gc+SP3uqv9TLQrEjki0aexPMnHIvLaqAto1/X263wsQrolyYOIzGrLOySvIlmZ0RO7nxpzRz9NWI
cMalxNrR2Ub2DzJ6Wfaibsxbz+or4txdlEaZGaU2OM4bNBs/JanMwgdDfRywTbrCRiPpUckFae8b
3d3XUuZuoUq1Kq23SsnXFVrVbmDRmQLE+r/t6sOIHfVvdV40fwLyx9TJqMEnVvFMdBkIdFXjnPOY
Sph8UyBzVaGxQv8+7qbSZOn0koMx0o48eYJDnuR4ZRywCswlWdhlggV7v6DNrMaSJaz4DfzQou6m
2JZPmhO7pklS1Au3Dm0ddPTQbCfQ6G+NvUeXU65zacV6pIBuPVtcXs4rYNyTxWNNVQ+JFOZvZBTU
UpfMa3fu58ydh/MY4XMcLZ5SxzbQvJnPU6o+3JfG7wT0tzQwbQNBAJyJd5O6XPSGESiBXz3bJ2LV
CWk/UHz6qDJsPn6S5IYYpSD2+a3pHE3OPVntJcgjTUWjtflHXdl7nS4PIsir3yWlayK/MpoFsEMx
eRf4SJJlHi49kxxXJWsjx3hI5hi2sR7MwNGx0wmwQC5uYBT5vgAjoYz/sYZPX4LWeiy7wr5F/Mf1
TWRXQ5squQF21QAF/93HbgKUjmuWB5iwWUa9QNN+Z985gpx85Uo/R1mrB35/9i4XNFu3n83G3IzO
ebvNfLhs94TsoOIJ6P6Os67p8kut87bMA0g88FfJ1+qYbAuSOdhjk7wF7ktymprl0GUwvV7sh/1T
un/aC3T5pmX/I2iTszArLdKZWluBX+hErslFJhdH2mcPiGrgsO8T+z0/MjGLeVWsmLEN7EfiMlBN
2NgXWYskf6XNg338kK8DZyCxg54mqi0BE44+055gHnnEPNBr1k71ecxyPX3d/47fcQ73HVxMibU+
WN44kwLACcyTCnu1HGVNE3ZiJ/crdi4V+VoZzn2avwdpOZqcRluRNMMmo1DyGXZnMLdfu+kf3z0l
xF9sSPemqeTdcD1ltRxe9p6XOub7+8DeD4hyRZHtpMq8U8UyPrQXYzEA3hPc7WGHVVgHAyIdzI48
h0gCjn67i47ZVqPJ0pp3m25GlqlT4ympefby8hYvz3RZzQgTTbXd9Go/P4XLRAxqf5aCBp9Sp55+
eellqqur7imcEawI7NbS4v4hzCbWONZtQHPi7TLxjkGHa7dSWt1F7SxYOeKUZgs/6vRLmDWwHlAg
+rxP7NeLDQump9vSxK5sEOUDykw2s8I2oGT6hQ7Ap8tXkoVZqK3t36fzO9H5TQgTktj0jt3l/Ozr
5RQ358qMEZAQlj02b22C9Kqx07/eFZY67cFDyt8Uggn8ziJdk+WbBtvELJDyxMaREikzyFKLybpy
DRdBO32+z+ItxzFtFMODDP9QEIBcn1vSd3YRF6DVTr0d+9ZzVa87JG/+5C8ImnlKMnOetJdih3oV
2mo+YDbdqqGi/uJbV//Vh3DBX2FVZlPk+JDKINo2tpdG4Ci0t/aN+edCs4aUnWCvwe/s4STnH7xz
5pqUg9yPCUg+rzY9Kz9d9+1ts1qtvBJodvUuhxUbdDf89euKNAcn82dTVqB6xfWci5O0Ny0I5TRN
V7GuCZNK1ycxmxUJCjC65Keh05TAr1rJ4a68YN+a29hzK6VGvz292j3t2nltu/f14HfsPckCVwjS
pWiawPwxR720tahpOjhRkwSbHDNKJxrGrHMVYPp+Fhj2IyKI85sMg6yBoV8F60s58eexlCRFY2Kx
zmzXQrRykYtigF/lXfw8NmiCJ6wnBOgAL9MyCPuhaaKDYm3RZECzeKEm+1I6GhrAb3NXopljAA4g
CJ9z9dVaqSOFgIdyqSsrPXZGOxBEmzftDfPkporJckASfLucHy9JbNQ7Fyf0dBxGaR9dFn2117pD
37/UyO6V1CqoUj0rw4Wo9bFVWDyaTjuS8Tnu3k2TtphRNsOCqSMp079SR0/2iY6F2xkbU2VYYHc+
XUTx4hQ58I592leG7XUa9p3wrTShWQbY79WGB9U1A+xCSI+aiYDxkpOxIRo2LqpOfp5XIR3wRMse
0lAQUnwHpPwHAFBBxxo2bLP8tYnQvHRZnVZ6dMhy1PAeLCDwM8Rx+aJ7v2isex+BPM3q57HczKrX
SwmgDAPI8uZHUVC0rsRVzHQ3A0qBa11oo065Tc0ppPfxsTpgr+AsJLLxqNnk5LSDI+tOZrrYfzOb
B2vborbbJwvjpRzpuD0tmgDrwskMK1CXkeEGmFD/DJCI8C+bgIaotWdElUhzYtF7F7I4+Lxvojfd
la3amoWWpkmrudgqqptAlwMjOkgxjXYViY8KtZYRTZkLRHgKA2IO+hFz8rDTWOolzCkfl4n7br57
2EvJLq7tdaEwvXPjksT2ZhkoJtObDVgmnOPOlEgzw0GDjY2bWUlOIy0fGlMm+jn0qmrTbk4ZlVJS
PFkFyyVPD57OPWkfLwZtNJF1/XYp+Ba4MayttJHF58PgAVWufBzi0+GCyeRyMcxY+o4Trv7qsTsk
PSkT/xxSZcYkfTnFQR2p45YMKCmEJ0dJXWlh6zRPnFn70kmi6PC3M0KCGX/BlhC3oBp97WKzEoui
iy47HaKFdIzcInioY0/+qvH03gYVKTFUXZBE+jP+zZK3WN7YMYYFZE/5j5ugbXyHBhXCePW0Z5eL
l4u+N86X7nw6pMOD/QTz0dfZAWWGZthLzQkoPu75r4EM/Mhka149ma3g3r3xMgPQDCoss+ma0+Tv
+OeHDzxJ2XieRVJ8qNBg0NJ6pIVJi7918FI40rDqKiCKrFtybrYIV6XzY1+4Veh0Fik+wl2ibwIJ
YZ9bx7v48XKmuiAJ8TuIv/467lo691E9qtPXXTCuG9H4hIsJLnjc2MVjIJP2wu7b9Y0HsokbARUB
FUueJmSXa72ozmMzXMYoO8TKusQ+jHc5cJqYYQd2sQkCFy7m5Mtnb6aS6FDEdKxIKOpg+J3gxBIw
bDMDMI+MCtiMDwOD/BzLrZrkh2aeY9vNQ/CKFi94V9a9NIv0IIeCa+WGoV7R423BwP6vIAa9XP6y
cd2hc/K+VCclvr41JoY0xO6IpAzsNrsWap/lMzO08/wA9MqQlEi0f/wvptOmqOgeFU5XZgGmKo3w
nB9aa9Hs+5XqXlb2Esnq8OwVTFtJjcB2Jl3gCao2VriiaKNgmpVLKqDf4yKpalQcgvPXJXL7y3Nb
rO9L7sbTEViiP2hMTP8wz+Kk2k1QgUa5OF4UIscrw5fm8n9x9p29rSNJ17+IAHP4ymYQFW0Fpy+E
fa/NHJv51z+H3he7EsVXxAzmzu5iBqtid1dXVzh1alP2qEo9ljV3SiKCK5hrBYPXtcn+uVri8VVT
ZRf4EnVvItuVgnecmtwLs9hJOHdW17Im1yxvijCWBppdlD9tCbujsxvf30bhC1Md5DdaE9pYcWY+
XuBMnhWO5zhaHp3/eJV+mSiuNjOsCyHVAiW/+Bh3N8CBUN6i1GkYK2+IL2wbaiSRyT4JP0U86Mhn
V9HZq1fMs6dtGekj4EKd5/TCW6mAY7W6FBo8Bl6nK0V5q5iXmjoDNVXqNAGyLesengla9Hr4iSHJ
6pO7lCu91z7kKPF4jdcK7vQ0Hs5TofGDti0ufmBI0keW7sR6IRC5t74QgRwCMggyj4h7dEev9itO
qcu42lBcwPatd92pBMwgOLKttOqd9Fk+Pj6embBHBcEbpiziKeRVZC5uxQENJ/QsS4sLkqFNrSsc
aRy/tP16LzvUKI/cUUJjthZF8Df/yoXNLF220Q7dXmh8AG6zhuwd/JUp7UUYJm3CBR3W2wFsB0o0
D+l/IIdbvdm5lGhP9SoXF16ce04v7VboxIooXcsCvQmhu+7MX76sr/AUD0a84cA4s67Q2GGZRLFB
cnKSHBI2q8ebPnfE2hhN4N5j7tj00ue0cQWurYqLNBi5q7edakcdUMWaZqSfQUUkypLHEn+ZmO92
Weax0yAA4cAbeHvMsSZUblH3mNFkCJ2Voa6YppzO8ab6U7zUoCoqdM1MGeKyRpyaXGDVmd6KZDgC
Z6MHm14mKSpvn0WIHC7fG/DMYrQalRga5JMyJoNH6FP3neakA2SkdnKw3wakHnadvyqTlfzFU9Iw
qyI3c8Qmi8xZ97MHEEiOpHNYmAKStqkScR0fqEMjlRdf0NkqJnH5GibEK6wy6onQfgSZzbovmm9F
77107ERDbE/CN4pMkgTSfpJqYHCzBNXUklWI8g4F4Lp0GsCoeINFKIpSmLLSOsNXNjVnZJqFfygh
n/34kH6b7yaHdLOKiVZyRZxjoqdcXtDSHmiGAsCRshPAyjVs6c/wBbQESkCunX5nse69D6oThhan
2G5PFHVFQxINa561e6OXjbBatamtDU8xuxUZM8ut0iX+URIO2ZPyERyF3AyEV6/FREkUlnvTO4h/
KtdUsi1mJLqvHbMpbUFey9qzgqDuuwjtMjGY4CXSbBodIs4amJUbWbxEyn2GmDvf92FuRk1BRF8f
bDRK+PgVf81IeigTAeK3tDDZ0uIa0rdP/lftG4XGI5WDP08tsK++tLCd972dE6UY38MrSxpUVJBL
VSwv/Dp0dszbobaTQo+RS7NZA+Sdvi7DtdWH75zEJqJXM7VLO7CWyv/SeGzTY5XRNADvEkQo3G80
cPUdRcP4ICZTy4twaH+UP9m+2FeOb3EggfDOydZKMWvm0JPBivaeruwkO9yz+gbp+UusvxKwXWIk
EYsZZOg1ZMlLBBTfSrJ5KziEC9HjTApS5a6/dBIY9WUmRJRRygurUJLSn7FdWz6lR8nGqUaWvyTv
3vu5lTfJmRd5Jwilh53hDqVFUa8RdFS2QQuiGr7lOq7F7cVDvIrtesECz5RpbiRPy5FCysoJbAZ0
4zl68TaNdBzexV2rEkp1uX4fegd+R2aE0TqToBr86fFV52deveudFiZXvY1kF+qPndZWPAk80iHp
DDTQm4eboAcWanKG4GSblEjvLqHrzMw2gjOCUx5/x/9HN2WQyaIZDMR8kxOQUAltk2T8jk3xKT9T
0m1SoxwsXkb0ucF1Ycd5j7GTp3r9w77mT11hFEi07Ku/bEi0P8oqSRJdWhd21phhpLs6Q3WtIAyY
jWpr1Jro0J4Zzm6HrUsqIzGavcfr9Vf43MCIrCPDVRbWNOO+42wVAZgCoCnGWcu3955r+1hLlIBe
+tbwOziPP+NYcTWNVzW/ZdmChAWzL5V/HDVDKnwo5BQwwBy5hVupKtskUiC50GXRdGO9fuk6X1c+
/I3XnOQlRteZatMoTUGaWkXQrPzavmubIvKA5DAhvfjI7tBvv+ItudqV2SuAQWK+GsI/UhPolWAH
mFhQkzTmFzyK2at79QGTXFzo137LZhG9iJETAyQKt9upIkelm27BSsyk/W7XOrFK8pCWvqBirex6
xxzC82CxnwdQB8kkWVVjKxsyftXYtk9ea1D5JA5iNT0mKanMz1wvrJ/YWWFyAp4q4llLUdVMRHBz
EJMLhI5BoU/E8eMih8tXSSjqcnd8fEvvCaPwkilILyIgQG/K3S2VUxlpz8r71eiQvhfSOZZW0iGJ
wL+qXOR+U9Q2k1sKmIQYICZ2RYU8rVl17x14EXubDQ6PP2gmYzN+kIKYDp+Dis2Y6btWP9WL+0bG
6St4wmt/31kt/D54TRVmgDLbASN8JJaoGkA8OuM+xUT6G6/TJQDnnA4itAQrI1g34UlPgmegleW8
kCroIDj768Jy/Zch++NSAAzcbiFOmZOFPlpFUcZxweI0d1nkUdS2sl9dgMeu/sCRYZDhRrIQ9Qdk
vhe2d7RQU49BHZGpAKkocGonMaCv0KbLhqK6CO1G5d7UHwacw4oC8h898mxBokT1zIJGaz5aSK/M
xYPctejJvebkPMmDNK8u5R/uKxIEIvSGKJGsUkEeFRCq16KRnWTJ7vZUDEgKlEFWbtSlQHumBAxE
2NUWTC59lrYZhhrT6oLJws45PEkwc++KfVKRLD4oBr9wxWYN6rW8yT1uxNzLWQ7yXHaNYYMRvysw
YzYPUXF5rlpHrQkX6SxHlGalnLVmwZrOel4aJ4y4+98HZHLimjC4GVPV1aVOUFDJN7loigVxu11e
SWaphYRyaAModFc+L+ja+MtTXbuWPDnwPq1ljqLF6BLSVq9TOMVKQpLB9FhUAr8jagzVZ1r8SfoT
rTe85nj9a1KR7v3xZ9wzwIylQHjIAmwKywq/DtOVRYk4v5NiBRvQwwl+Agu6aPApKXZ9qGuX/ONH
3T9LqOEEFkcukpNsVDM0a52uJIdfugLjiu92BGU2EZngkbVyvJ1Xn+JHQS0UGUx6E330u6YwkWZU
x8xI32KY5vDJZJtIdBSfBG/cQW2NLF893oxf7+/uC8A6igSBitddmZwJP45d52lCL9xbZkpPLRKC
FR/rImuywQZxCiBO1AZemHZWvwG3iO3GKMmH3xWirXVZog4WvGHg7s73iNQRJbABH2za58dfOWcR
kdP770dObmjuFrwWStimMtP7ggR4XZNNkaNM6xF4jY+F3bdWjfqBAj2aU1io6zTvK3EJ5pvSEk8g
AUGWrDsD+gUQaBr9W3TuHd9E6m+hXjV7M65ETvSgVtII7FWUXqoI2UQErr67T0MjVBaCgZkC4u3a
xmDhSuHKOswwe/x3bRqoRvJtjbY4wUDW3kRfhAPm0q0AorPYTEEp/XhfZw9xRPT+trSDGPJWdJzG
jZLXDb2oa+7QejEpB0gJ60OsLDyg42N8p9NXkib+MTe0uRb7kFSlIJJvU0ayPFq8Pl7OTBln3Mr/
rWdyZp4Qco0IMrULUmoX5kv+CYtVCgyHsJVTnc0cf0fdhWTijAcIrnqR42ROk3jM5bjdwroNPFFp
JNBTV74ZwjZG+bskLOjIb0A62b4bKROTULudGoAki17adU9Es/4uRi7s3KhXhVkZ8ZO3Eb46JOU4
wloNCfCfAmmdxmSdDn2w3T46LSHkZ1QHWgNC37FapqIH73bdWikhcxsy9BK3r4GCUdvNc4O21MAS
EEO3TfdvtvlK3ER/2sCPi4Fx6aVIv+sMw1XUrzwKFq7D7FmKaAgaj1PGnJXbNcEDD4cKo3kvtUYi
9ycR0E0RLQGC54RwqoqXheWQ4J+OCcu5rmb6MKwvnmt6IibmViA7X2orm1UYwH7QzoXyC69O3xCm
lEUGnmJ9KY3Y6QzOEL99cJAOaEst0SZpqk5AEkc9RA5CRv8IlnHQGxLhAGiFKa54o9R/Ht/NGeQP
IP7I87NINaDKO82Daa2rakWW1Rcu1Qu7uHBfbG14pkaoVSHHpRAkpdFwLLKg8TCk7QaNV4olkk2D
xrBOLzbx0kM/p8HXHzQ5bSUatDoV0/qicMdAJlm8Ydp1EAWGGuqe6OmAoyGdYSWqzgvtenjjbRnD
Nl7kfsE0zj0AGGCkoS0OBRD5LpDpuK5Um6asL5sEhXZwhznNYVgpx/7QoxsayfXYTPRma+Rrblcu
POMzdvlG9qitV4+PKxRqE7E4lQ5F9YHbVV228HbP+FM8RiaNQDdML1GUiU3uB5HmyVDXFyEB0Kzb
VfnGrVcxfRJda0HFRiNwbSW1EYeDHkbUOIDiw/+4XUzQcKpSi1578VqjegOcCZAsG8CKFOSPOzRy
9lsPbDQqaY0VCouPhd/lnVB/ENG3AWQSUKSqMkWtDl0mDnlcNOcsdN4GXLHqyz2A7LvdZguvwVRx
fyXJqBJiKAtyQOI0WIlrN4tDvj7Xsc63yTpv2Z0fYpKYXz2HvQPk7MLGTpXkPwJB0DjCZtC8N3l9
5IDlw6pU6zPDIx+MvsFGpAv2fVbEiBtH6R2YnCkoB6PE4zTSguYcJ6j08j6aX/6hcf9dBJoPAT+S
NBTCJ7smaz6TJkHZnLlBthjtqRAi3fOKhXXclR1GMYCQ4GjGPkdWE251sJZrrhlGMaUh2+VWtdW1
um5f1LW34ozUYEzFDDDTpnA4otmZk+9rx1/xegt7t6CQ04dm/BKg5URWRFkMrN+TBXODSgc4S80Z
hZZghYhKBR2BnjAYl7Tx2RW75TOn/so2FNWPfy5a1ZCXwRALJGbwHZNNYONQLbWoO8uoJARmv8sw
HT7c18dIPEn0LNZOw+9k/klKzXAPpr0F+VOTg5VjlA7k8gIeccwumojXcr8Is6I7B4FPCga4R/WC
ahQVHaosRK7CeJ63NmeUJaCxAzgO4EMn5622ItN6Xg1ZCqvjadXCZ7HZiSjWMehphj1H9UtpEiNE
BCcrdiL6pKn+utSUhVLvy1efrqP8paWbGL3uwibi7Cw13VDPKyJza8BwT1y1ljOTi4B2LMSlt+fe
ZN5+/uSkpNJtmVLBVlWKw6MHltNR8fOOkfYTR7om6LFG4o9/ox0cQLUiwBRQ0IliBr7oRr7fdOdI
NSq6oqZQb/JNs+ZFM3/NuFMPniTNaaK99F4DHfhvpGPKDIJreCLa1HFFr3+lsEPVnevyKHY1KdF/
3Ls6rrPuAvYocDqfr1K1RB7GYUKTy0jWvnBqt/Ad48be6o2GXmg8ibAS8DbFiY7KQMwgsOzYM5tH
DMl5MYGv2acLRmCMPm6kAMEBoDUY/1n0iaAKeXsTGC8ScoVR2XM4WKKZ+LkRdFT3mePjTb3r1cVt
u5EzeXmhRm4UoER/7g7aKSt1uu4cSlAOPrtbldFLT2/WyXb73jr9xl8H3IJtv7vwv+IVPLwAUo0p
09tlNkqDyXoZxEtbr9uVFABbDsVEboTjDubjtd4VD3/XKsKHhXWVROA3b4X1tdwhFoEwLj8X3Eop
VjQ1EwFTmEI9oAqphnzlY4QyTfJdWNefQUE/Mf2KhL1dLBn52fMFalKWoUYI4ydXSRiiNOPGb+lK
UBd3sT2Eu5J5ioTFVd85HdhigCMFmUeXHYz7ZIsHqRBRNg24c/sDF1Hsn9OzmBKVOSZHfqzv+4hh
yt7w6gMYFUTuhXogac3azfBPkY3j9qMbCQAaHgkLcArcbn8TR3E9RDF37pONVjOg/28U4NyrP2H5
xLdLeKy7zOQoDrurojEEswbku6cs69OocxUWZIPgRNFfNm8j09vBOTsN6Km3r7UBwLd+8tFIuXp+
eaxqc6d7LXuy54lAec3zcXvjbl/Tl3JTAPhfDfZjKXcYvd8lqhKgbXDwxjrT7Y7WYRK0lZJy5x3W
9gbcq41YByPudCsjNgj/bTsCS7Rz5vTIHHQw2l0EE38+x877Xv9ZpBG6C17/80Hwo8Dsg5OeIqQa
xQ3jQnbZs9GAVjkj54/dx9vbLiIDqa3WLox4X9qb1em03z+Dcev18X7cFR9G8bCXmEyqqRh/eNc5
2wKQ3EWUOyvUpJekg2WWSyIgBx+mBUYeCjoPL/K5Gd4TJV1rTwvix1Od2mwFqDw8jCBsu+PhSvrG
g3tZcmcBac0YEO9yVfoxMEvPWvPRtQmalS8dL5mVhIGFkSG05yIZp6E9/ozRctx9BVqheNg4QQQ4
4FYpFLQmRb7YcWdetrLYLFpUtj/zFz6ymvYSwKF5LO63LD+VBzg+TBnaKFHRm1iyspZUmkccd5az
fcRhEqo9dBpe5D1mxFctugAGaSXERudammvQ/BK+iJh6J0d2J5+FRJe9rSyRDgOIwsFkG4IZcUn5
BXxX7GTdbqCp3idmvjT8765uNKoKHEwcFgwSYnj+dpf6rgK7R4mrA3/Bfxs2AQpj4ooDy9bpB2yI
j/doRjEUVAOBTR4nAN+RqAD7FsUM5tKehTeg08FD/f3492eO/Ob3J0cwyF6RCkEFHvW/SIFI6Nd1
mo0q2avHYmYe62sxU59EQ3klbHos4wNxiNEb9cL9XdimKbgmUXqvKBj8Pme4hrbj3h9//l2xDmd+
8/2TM6+kvmHlBr8/ckQq+Lvdi+vG0f2AZAuyZh6AG1GT4EIT2lzJNYhyd1+BKe3C58drWdqq0Um9
yv7kgSsJ/fj7/I9voV6/2GuzJGD891cCgj6qa2lUqUhHT5o+bFW0HBn1Fr33PyP3wDIz3IIS/9K2
XkkcXD9tgV8TMYKIYtKbph84HVEYACJ/gKcze6vbr36WgFQzztHNOY0qfyUUbYpCmSRYJgZYyIT5
XKnHv49Pau5Rgo1BigkpQkRN0zgzYmQadeMArR27S08cydaNXj+FGCS3aRcqXzMX9EbURCvCIOgU
Me0xzu092iimGOj8ZolsdUnGRDG0BhkLX4AMtiCU6P6+Xtqw8YGaPCgqIiwEBeh+QVw+uTt+rLAV
E3Oj6gFVRwAcsEFT2+tLcu4i6LGN7ErOZLcwDYIXGTyjZw+la/HT8RzBjp4Ao90vMT2Mv/RoRZM9
Y6LcLdMAKwIjv7sQjs6ex9UqJj4gwiQpi0L8dkJ14GPb7WJOaGmfJndEzKQyp+NMpTNmux4BHxct
Ab0F6XHpMs5YgJsDGS/r1WWUAW0vBx+CNt7R+oqIYLbGgnM0c99vRIyfcCXCk9CxEDLg95fXO2/j
Go3ZOuzCMzlj+69lTEFWIRhS5RB0iOfgWNvxi2YsjeacFQAXG3RD8LGVqZurhB7vAlwFd0LnDA/g
58cWa+nnJ2Ey5hblmZjg5+lP+JTZQ4/x6I8lzHlfwJ/9bwWTl1h1Ob5yYQDGpv1Mh1YdO/17rdmn
Vbxw4EuLmRgTpc/SpkO282xIvdXWJDsvLGX2dmDILKqP6Am5S9TEUeI3NQdOe/C4Znqgf1ODX5zt
NvMajwnw/wqZHEmV9kUTtxDiG7mp/eNU4mgIr359chqsUkhFX+PXM0TKPLFAuSNhUNWSF3xX5If/
dSNnchZeGDQRTcHxbmAy8PNL6kgWt+LaRULkWTtytZ6JYW8HoYXRwnpG3yXBVPhzbhsLxz5rdq9k
TEw6zoPNghBreXlBah7oD/grmOddeTq/fX5+XoKr3uH7pns36vmV4dLkoHI7vO7nYOXslCO5nDAn
afO2N7aXn8dLmzWRVyubmPtsyMs2iDS4ls+xJTrbATxuS8tZ2r2JpRf9KAvVCqsJHaoH2/XP8+M1
zLn6N6o2sfM9WpMxShfHs9t4+9Q5n48VOB/0BTHziqaBAA30kDyw+LeHMkRqWlaSNE4nTdEh+Y3m
mEu2xLQ3J4STkDnDIw9muSnCrgHTSKhmPsh1iWr3JofICEwAerngR8wZymsx00uTo8usrzEVQbWD
FWJ121sAH8/p1bWAyY1xqacw1QABQML8FBf+7U+47peu5Zw1vhYyuSZu1lZ9x0IIG2MmI9WF58yR
D9zaM+gq+xfv/LWsyUUJC/AdyR1k8Ta3dVeZs+TOzx8J6oAK6mFAX0ysPriPwOzcYcbHoKGXVBed
cIBPtHBT5tQL5BcSMojI4Gi/LXpXhqWSmzAqXUFABPQmGOVrukE2huQEOVFYsQ1Go778G4nIuajA
nyMJP835D6zXVxlGK5wDPdvp3jrr7G7d7MkK6MNnyfjLWDXpDkundTcHY7SgYOv5r9iJavSZG7pM
qAqYR2FIrB6eUrS/geHO+HkGx9vPD7oP8RddqcCnSuA1W/Juf7Ox0yjg+gMm+sJiLmqjZPgA7PRg
4Ql8eamMaKeY+tPT8cjtTz++6Zs/q7+P95sfn+87uSNMBe26Y+fJ5GanjdsmbB6OzyEko78yucjg
zc1Bz7zeE5PDcbvnEDU74Ij1xVXPRXO/QJX/J31y7aWGD8KKh/SXF0jfWFxEXEd2PPt9jVa5E3hv
AyO1l0Bus77GtdjJaWOyBVfJFGJdUIOpf9M1hpaOU1we7+3s5bna2smRdkEusl4JKaxsHEYm0k5H
GMn5C07sbA7hejWT91KhVc3EDeTQNXgRM33XHuudFBvAVz3/XbCh4tzjfC1s8qpFVVQxUgxh4m5M
lLWxLqzcJ+34BZaxj9YMX10D7vrY9d1hxc0mkZ8ybuRhzkmQY5BTpTNP6TdoQD3j9LO+fF5Qalh4
eKXRVbzTadRgUQpGgUeSJ6axcltZitT2Py7e21vsKEhSKbpqj5yg3Wo8irPjiE89Bxg6S6LE1P/8
iUBYjlHA5So3K0AuqRGaKtR/vfr7Mya0PCslP7n98/N30ebNGx8k/wFrkIDqmAJxBN6Lsz5BEoia
/HO+7TAQ55zZvuW/lo5Fbap7jvsntQWyDg7gWDQyA23bzmNlvcNi/1rAq4+YaFHYJVk0xPgI4RBv
BTS0xqdkF120XQFpnuVviqclesXRttydE4AKqDyi4w0h0q2HVLRKKeTFgJRu3uRkJIcicKTyhWs4
6+4JnMDCB8NIKlAC3orJWzVDI1+B6VFvaIB1BqcVAdEwALAyFzRv1hG/FjUxLHzLCHKiZOIZMLXB
kV5TxydcYWsfP0oIICavg2rnR7U8Q16gP5rzn64FT2xNo4KUVRhy8VxuAxO3j8hoGlgyaPdgOMyK
wiPFA6CmscBDTWK0koYB8EfKcM5poUv9a1id+tAuRMl+7WLAk7lSF9OlktXM0tAyhCo4QHj47yl8
N+3EPmyqhj1vNMmktvsH1EHZYYmle+YlupEysWuxWOUNj7jtHEo/3idTkwaTXgYr7v72fytQVij+
YpXp/unFbR/7UcBcLEm8MrlxUdLEioBw9Jxj5IgbC5Y2vFAf9Xa03HkpyZvyBMA1FYkrXXzeWrjv
9wu+lT5ZcF4VdVc0XHtmG2NAB0RRCZabBXouOnklEllZlRG/AS3Tgtz7BwRyVQl0ZgIYGVlx4nC0
cV+rvZoBmtRbcbNmFKoP2QDkZm6K0d7vf0rNCj1QiHUbScLcDk05As5rVxlxm79VvfCezbgC+BwQ
AY5dxcCy/r4lVx6u6Hm8Emlld1b+UPF5KJ+LYZUxH82P3IB64YQ3tF4tUUTOmIlboZM9CET4vZwI
eBbDVqbKUbOs9abbFgoGVIarvn9jKlAFOWrWfmVGHx5aDtSETKAP6Wcv7qr0snAm44N4a4hvv2di
IdmiaQNof3ceCqNPN0qEhzEz5RQNn88e99TrfJgZi1ipX9/yXiyIakChgBTTtP1yiNus4Jq2O7Nr
3iOKeFRoZ3u8ZNP8I1TfBcUq5GQfxuDlP2noSeyyXU6daHCEZifEJCmeOq7VK/8s9LYsHtSgWHCt
xnU/+sDJOTU+2tooCxRg2Apvucb4dlD7Gyblh4XbeNcMDHQs1PB/WzE5ASXqfQaUnt3ZK18i96SA
8xlZUPTiR7nFyGcFDYS9IQD8hC1I1mVBeHfH0GPIPZfxieMt1ntf0Ik566QAyoemCRTD0bR2+2pK
wZCrgsd1Zy0O1M5MkzwinhiJn1qvDlYqFd8V8OGHUipck+W6DRMCKYky9mcbq8lCEnLc5+k5KOLY
Mwc1AchvYilDjenSkA7dOY5SnLaUio6K+ToLtuD+oZHEaykTi4jGsDgQYqxYegtbu3E3LaezAsCt
n0z7trC7c5p1JWtaBpDDUkgYClkRs2WSdzX5HtwP+YNPt4FAPDRc+9Eq3Gfdie/3wFpJC0udiRmw
ViSM4BZhggk6NG9P1w/UQhhSqTsboKLiBiNpTF0rdckJd70uqtbL4/XOhJm38iY3KZVTJcAV6M6i
HVcnUCQ1MHMW/OnUBozfblf9F/5eBRhS02M6TmwbS2W2GSjK7SdMFLrBfshU4ruzyr7H6qFiCx3p
fzMLVxjI0IYbBYMhWy441FFllNm7XH32GFM0pA7yI6Cwxaim76ww5cQSu02Voxl/OA6pHVFprzLu
iqotyZknWhVOBYRvK7akXyjgzugnHk2kYQBQRHXkt3//6qkq66QQe6ZogSBiTClO9E5KLfdJLFy7
DqK9kooLWjqjpDcCxw+6EqiiShOGct2ew57bdxx1igTjm+ol33W8V1e3G41MmIwx9kyBKhLDLH8P
7kqM6FOflllZbePYkorVRx/Z2E90uolm8A8rPr+y0JEMVBxQhmgamCiBhFGyXe9W9TZiGT3mNKKl
GsGRev3C0zExWaMgeDcAfIFieMzPTi6Y21G0nXF8va3q5sVT+8TSNEZYEKLNbB1YrWUIw86NxAK3
J1SPhCFeTYdtKWVMQ2Shj9FXlDbiV+zGeWVIIZMK+w5jPONNiO60oyb4qmZHjRwru8zN0KimloI6
6KKG4Y3wNTv5r1DlUm66khJ8qFLInTOX5UAk1mkVWDloLe6Fto1qo2C44piUKfrXqzzTXrLOF36y
Piv+SBU/HNAqEJ3TiC+f46pnzNhzMb9IVIT81PBdI+i1kMWZkQ91ewz7Ojmg6xCcraGiMbXZCG3x
h0+z6Cvp3eAcun6c6lKaZ89uNIgxyQdJ3gk5W/hm34BGhBRl4L/5EY8r7TbAiYAoo+0tfqCNZgP1
GoMqucmi4CxmqZ/pQqz1u1IsGdHyA55ZA3UnfMluyIKVPKsEFozLQfzcJMyQ7tOAwZipge29yvRR
MgAHSdIyZ48NordBabKPVqGKE7JF/wYvJ4r1Jk9A0Sz0DPCFAZaYGDTJGlDzorknMGOM4zt5Bd+w
6D5HW6uRSFwRkqpK4XnHfkUTvah5+QKu1q42aRpmgLCjN/bTDzIpWtVdj4YgtwbLdpkzmObW1HJA
DU8qldKMilBzdRCmte9B6mWDU2PzZF1qWox26jsvWYJnixODNOo4GtnH0bqYRw9+1dGFuLq4AR/6
lG+7dgsu9LQjXN9kFIUUufUtdtDa2HDhExzrMgMBYBJrwanKKiUwaSJg6HVTZzgLrtAajOfpueTT
zWNAA5UIfLE8ZiABeM2BvxW7Iomyweey2pgxCLUjkstBAhxrpFQ7NVKQFw56PHTEFZSRqQy+5g7E
lYlZ5kPxp3aHsjA0bqi+mdxLIyNt1MADQ5wrSSZTVtw59mtqy7Stv8uMq5kVV8dJbYGso+zsSitr
uF1x3KU6kNrKsaMtyxpML3kYlNANfYafot6Q6yDEVECcUZZqvxDZj1d4Yh3RQIgK0tgDB/rIiSEJ
+yb3U7lvt62ck6q1ZcG3muKbiZeaCqY+wXicoDpC0p0DTaooTNNQKoNieM163VYNPe44MHKnaxqV
LZDAsfD/CsDu664K9SJVkUgD/5lRuwpjZUpfoG1ZA5exWIRLTT8zdhScIePUJHh+CNAmTlkndJFc
iUm3FVCBIoKCUZ2xLP88dk8mMSlWjuwTthet3mgzBBvfrSJ3dU2zOhCHraxIFkYeE1+p1jWVkeHs
vzGKe8Fsz4kb+6fwRMiawk97VYZBbsRs8Nhthh6AQ+2KGI2VQ4OTsm+esmRQiBB0rPl4jfd6hIdo
LEUi24Amw+lTEatUaWnHDNsgDzVTqutkhVe3XsNlz4wMjW8Lgf7EefjdUxDby2AgA8DhbgBlQ7sM
h+qzWz8MFOJ5Yr7TGqYB0qJhFpI393ZofGPBMAJDjY44duJcKi2S8CUfsltWcntHktNPvlJbuwtA
sSK6w7BPZa4iMccU1uM9nbky47gDdH3jnR8rZGOS5coCsgzmEWa8MGy7riBawZus2qzaWnsG+wPp
RfDaduemAsJdcIIM/SvBgBF7ubsE+JxWj8bNHim2UU0Gsge1nMl3IK6kWlOl3BZjOFjSZHCydKWV
G4zFSUF1ggmhGL5RygT2EoMghgDZ1rBBE3RQR/i/dJ6etM13ESgiqbkq3SQ1y+xYdhguVUtBtOAn
pYGCY+ykZaet0sLPTwCdVHqf9q6VJmGxV72sOj3e3PubjzWNVG+CBtcGbcaTvc0DPqd8zW6Frt/n
fPFa5YL4z5VUhu5o2DakIFBMvZWR90GJEVNDtx28qtrxmBxnQJ+DL4WvtdXj5dzfB6A7ke/jgPFG
5vS3XfxKVRKhCTJfyPltFhWirklVv6LJkBCxq7r/I+3MduNGlm79RAQ4D7dkVWmiJMsty27fEHbb
5jzPfPrz0ftgb1UWUYT7b7fRQAtQMDMjI2NYsWLnPmyJItdNwhyePF4McecKs0wmXAifhKk5em1w
Q3vB9dVcOp5s2VoxpfN/7agQzLKlO9Gaz9D8Ro7rB7VracseDPNjQXfLA24BGP7ehPR2MkPPWeZh
F3e4+hbnz+L6AbTArv/CWCYkvBsnawyNyrSvTCcjHWc3cJjrkn6XdP3gzMcW8ip9gedJHk9DWHrF
fHd9A8TEIVeOD2AcA4ULChiOJbwZdm5rTm6uO6Dnh34Kj4yu9jK5vrf05U2RP9VKfVdYmp9I9rM8
tu4QtzsWfeOY8b9I0SDfwgAIZq/ukT8PCmavzIdPjaKX94mV2TqUNgGZ+Ovr3Tjw1TugJXa9Ltrv
lOY79R01K+kSvZP9XNaaEkd9YbrfoOsnK23Ht1GKg2OrDumpsKghawvpw+vyL58v2u81DT9iHY1F
J8n5TbWjSQrQJhluccV5MOZ4OKLlLY6tmX0tCukPu/HX41V/E3cpwBBsWFrO5QWKJC+1Y8h+XCTm
raUUxX0Y2NnJDtXhQ5YG+ZMUjOQcS6veKyKtSxFUm1IOpAM6xZaVG/hctJoF9mgPLDVTIy8onZc5
md/KldK3H+lGdF6iMnptEzgk9L3s/OVLytFSYiGoXB808SWF9CaabFj+/FouVqeAnPvfZeLrZurS
suDF7c31UxUrSus2nwlcdfydWmlxQN9Qj0CnHl2p/ju101Or5c/MS3UhYLyPo/i+qBmdMVrKjuyN
6wPjFLkv1onrIK8W5p1omg21yJRq1TdzOz+oaahQCR5ytNpId0RdPmX6mlmEZWGF0pB7OBc107BO
e0yh+idGHO04k2LqeN3C979cfMPiis5V4n7Vn8qSUNwtpv7eLszHJch+yHH71NF+LKX1XVXHH8cl
Oqrfx3H4nDgtbHDSMUjp95NppUh+qTWU0aP54foRb1xcMmvMWGISAikRTbBS9mxaVTJ1qm9o9Mib
pRfXX5Ni9FIoza5LWk2+cG/OJAm61C9hHhQjkqzoWElQegE1iLKHT9el7K1HuJ0AO02Gf46qn6bD
QR4eO7M7BcZd5ezNjtsURF0AC0/ZlWES50pjVrXTTkGj+kXrPI3N16SrTvZo0P/8Z3nF3wrEA8oE
H9iLyC8K7kJX61PSz7bq9/lPw/iZO1R/puEQR0dNG49Lt0MUsHUZiC8J6IBo0MAhWFYnsCDW0kPN
N5KuuA2t/BPOxB4b/8bzzFwtFgX3CPSDDAE83z2FzholzFLF19og9Ea7H+/aTAkXtzHV3i1jYzma
zEi7bex1ohJzzI8zvihk0U73ydGtYWePLxdN7Xo154BSeDxFZ7aLJH2ImlT221Zd3KFd2huqzenh
um5emjTmkDNFhRCPuQ+wqJ4vOk0tntBpUvx8SO4WM3jsuv4uNHfcy8tHAi8We6kxqYXUhEh11c25
lMrRovipCoUhs83ryiChtzwwePAbBIIv2h5b8OVVoD7ObEzmWTBNBSN6vq5cd0ZnoFDl60WxvCjM
WjikRWDe22a/+NJo7pF5bZwWMBwN7w6wA6sUrp7Mg6B1JEZ9PYVVpWHQyfOcUa3ZMViXYsBu4kWD
NgfcwImdLyuTmnSI2kn3Iz0HUjiRcCn73N55IC6VAikrvS0mZGUXEm7CYuVFMHWa7ttTUPtEdlB0
4VO+1G27hxe9tMAoGNJIw5l0tIlOU5srS5xkieFLVZfcGFXOgyIX8m2eqdoNKI75LZL6vcd1a31r
8yzPIKlweOvOd5Eu/iAvys7w40angTnqk4SB06SBdVdvy9D4F4dGVoMe9rUBjdjjXFxZzH21jLXh
L3lNXWhY+lPfdnvcTFuLWucVESkSzoNLPZfiVOmw1LT4+FZYUGl6dlKIhhJ1x15snRfBNRw3KLmq
ipwXuQ4Rrdrlph/bMbM8Bj27MzNtvLWDMrp1OjL28IiFxz81UoCH8AgYX4yLSTP++dJK3ZwGp9cN
PzWr4WBHEUCPdKzcWXG6HVEb7uUqC9ZXVrcy+QiHpc1G2uiBY/i1bWU3ZT5LDxBSmbem0vR+bzXh
XUH+93aWTM3TRzV5yKdZ2YVNrTfs3DFhoK8MY59OnhGSQOEGxtMQykNQmL4jFzjt032nh0e9+NvM
ILBU3FKB6NykvOBq+V/Wrk+/oUorRxvcZXCJkBZYf/7Oz60aRw6DRTb8KLXoo2+j6aBHDAfENa52
9ntTFKEwBT14ngkhzkWFk2RJfW+bvm3Cb/FgaO00fkjmOFPhTRom7c9gATguTFUiX00Fmxm/lghH
y7MsqnXmgfhSyUD0JrPan9UUyDvO++WiVim82wYFPbwJweFrF1PCusqmrzZ2800dHO2UadSk3Dht
9+BIly/Cf+ZEqVAYYULFeQOlBbY2k6BpdbpohPJXa0fmoDIWWt95FDYFwS5DxRVCPYhQzk9KqW2j
aAdOime0eMsCK7+VJbnaIWMUCYTWE1q5hNG/3wArW0DitglFmdKMA98InfKLU+WOC+e/9NyMzXDf
j4b8EE6Lcl9M0nxMGP9wShM5v2nzvP9YK9mdniSZJ6cB080Tqty2NOhfZRDIn5Nqrp6taDQPQ9Ol
PyzqfztmfuPUGWZLZzZHAf+gOJbUGhsi87gNfCsPA68MyXaaufGXke12pVyG+1zO32M9QSwT9gv+
cG9NlEkNNfA7ni/GN8lR9MXkrYYZuJDif+rSrF+ZYlwz5MkcIga+pmP5NqSGsrdkEQK8nhauI44q
GkHdWqy1lJkKjWUS2X5gJ8mhSuTptZEipzvYYXqqEyu4HRToz9Ich6uBYOzYzcFTnDvN8xiN6WOW
2m96k2gPGYZ/J4rcOA7cFyrdtMmjsOLgQ1npB6frQ9u3e3N+NUNKh2UeVi8LuZCdq3H5KBJsMWyV
IdpAjeijPb8aXb8moYoqfRyd3DPzfzTa9pqednNGmf7p7Dm23KH5H6YwiwiZuQDrx7wzzrMWtr1R
WvljaT+ZAHCUBTq5nYDrcu/WigDJO5Lc2CkxV8tSKH6lTBUA8AN/yqT80CEz9MyQlNL1p/3CT6cj
n/Ih3UjcG6hMBFOppU6hRWGZPQY8ps9ZGq+Z0cjyssBI7rk6w+m6vPX5PntYV7SIwdQ3dhBvyRJc
v0i28rKvu/KxyGX9r5ksyGHQewgpohE8VWcAIemWgxJpzkdVnood6auNFKXjuJMGxj5QPBBW29dB
pzXdUD4Oaag/JgWcZJU6TTdt1P1MpSh+LiO58SInVf66vuwLDWXZOo7uCs4jw28JFkPrcy1ccqd8
BMDrLK6mhQzTk4IgZJwAxD/TKV+65mdSTfOf3kIEY6B4donCKMsIgmNm0wyFElWP/VIABsGjPKJO
sWtnY7fz6l66bqssyJRBCmOBwQad34zEKOBW1CBbM+oxOBRN5fjdhJumlIryYYnk6JdNz8t90E0A
RK0wVj8ozlTcXt9pEamLT8FXrENRqPGtAy+F+znaYQTcoKoeF6Ux/9IlsCWyMa0IA4uh2yrD8JJx
Lk4yXLt/5UZvjG4M39/LXHaZuzipeU+3jHXqAue7Gi7FaXFgKjEbRvKlXfXt+rdeXPPfn0pBgLrI
imUTfN0qHgynipvqMQ0S/ZgxG77Ay76pClv7fl3ShfOAJOwwxUagu5TE1xftndGiKpMqpgQUdXGU
+FCbAzTT8pR716Ws1+f8euHbgfeHHoWuD0pn51Jiuw3q2KwJwo2gSw/1UKgkZxszf+laORk9s+iM
6e66zMs9hIQFSrjVgV0TDoLtJxafM2616df6Ei5/FXXKvKcCEFD9XE0lI/X+VJxO1VZGs7jPl+x7
Rq+NS9dntp+OPWgoi6Kq/Qg5u2y4sRyF7R+DKVaMGDdqHZTJKyZmoSq9aWtpti0/VFNGEAaynQyn
Ag7dcMczv9xHeLNWojNIlVZYvXB5UZmlSYvY9idweB4dT1HsgudK/xqDyNjjd79Ux3NhwitAbi0y
CtjV/B74jUtEBdXwlNh/bO0J3UDagWUCHAM+/1wd7baMlnyQLD+uB/VGWxomrKNFgxvr9GyMIwNW
TKOjjbzRzHQHA3Rp8HFDyUVRmFmBDr8byN5duDZI5mY0Isdf7OlQgUyOp5jiffu6DMpNLb1e18qN
/QQVDEMhcw/okxeziGE3l2OCh+j3dTZb7mzImeR1tpk6O+7ChZZAQEeMA5sxSMk1ZXS+pbpdK8Qg
VenLZnobW7zXaq9IR0fdK2vtCRJearO2taAwSuZgmgMTaH6V44tVxTtvxcW2sRoiRNmA9pWs/e82
tHeHFARzG8XBVILq6ZJTUpavhdznO7nXTSG/0VCktOEWWH/+TkgTSZkU2Ez07IcYtKER9vGTHBZF
sWN8N+VAI83Z0JuniryghpORMnLs0p/COLgbcyZiUfbdI+8W9ZpXHZ3GjQFzRSuQWIKLutxeGQKN
B3P2Knp/+z5xg+TYWPPNFP6haUcWKDoLuMI6OoH2mvOdG83ZMipgfw+Z/MHuJq8+WF13uH5zRM5/
wAgIMdd6nEMCBJTHuZA5m9cfO+ZDqIXZQY6S8KiVTnBcdKt4G4iL7uvZCb90BKz3Czi6m1BbYs/W
Wv2z3Jvhizk12U0x2kyoTYBlGZMleVOu/1OWjsYMy0QPzR2vQXRi1y+m+4kI/fdoDDHOJcgLEnsp
+OI3qzqejBvlODwOf1/fF7HDdd0XMt34JhbJe5wpYV8qbZkbO8/sBwB4uRfoRUkftCN5lGSaG6p2
06GYG2aeTLV9SGzA7GZLK5DUmUVIXrAP7kvVro+BVUZPVtsGj5YUl6+dXHYfnWEabpEs3y1LFCSH
pg3lQ9cpTu+ac2+0R90Cie1GCtDbHfMlOigsCiZRC/gXuEySp4JVAQadL9Ni2g96NhMd3ihqeyf1
X1OSHNe3b0+Q4IRW8gz2orXsh2F5AH7A7GPNzePndHj7F3J4S0kTktqm8HiuvYtadF2sI8cyZlda
zKNTxF8rvT5Oi3W6Lmrj5hMj/k+UYPpnsy/lPLLth87pPwS5+WbVp25+7AzZVdVxx2juCRMOSrKg
K1Rh9HxIWVZ4eJSaj7fdHmvN1iE5vIqQfhAukKs63zw162NtAJ4N4/tSeKOWF3dt2di39tw/6das
7JyVaKBX5QOiYcFbsXY2iwMJ5EGLAqVE3Ng4k5uaRU8nT1zsaN7lxaUAsSK8FYv+VChmBJVISXwl
jlVH/qjGFfPAjDBgflXUDZ/bEIJmRmiP6rd2bFeDOmfR5E0tbWyePKnd7KWl07/2tlxEhyaETt8l
ua6FmjuXqa65Wjgv3ys1Kl/HUk3U40L3leyZ9bIEx7xUsuqh13PtZ6dWcS4d1Jn+8ROsSsztvq6K
FxbQVCiO0XqPXVohnMLtyjV9WozEkB4A3NefBss1bxkJKCWMY9vZzYuYFq8AX5fJBWu7hkXi4lxH
qtZMCtvuQx9e2e5UP9Vu8X3tRM+fq72X6EI/QN3SXKuSNCMMv8BNK3MfB5Yyhb6TAJ4Z7Bfw97d6
w9xjuZDcTvk61Ixb0hJqZPnnhf+VcOf1fjjO0h7I8uL6nX+KJaw6J3GjlPEY+p10nzNgWO3rmwwq
6pH5e1Jxc/00t4XRrmiA5mY6hiBs7MrZiLo59OPsc6xJx2H+NUSvGWOAhunLdVGiV8lpWvJawrI4
zbUH5/w0pS7VwI0voa8k9UEN7ie6EuZohxjpwqzQHk7+gzeGSHh1Ls+FOEY5qHJpxX6T24998BYo
6c0Ywebd78QYFzgiloMk1kIfPAbMFqzk4DhBEDGzytcV6cGwyvGoEXF0tVb+NdZ02KZTOR0zxQhP
ZqikH6bIbk9zZNM7F9nDDe0z6os8gi8vFZzsWg/bDwEO/nNfaB/LgS5ukMTj7tiHje1xqNBT2F5d
blzi8+3RAzo94jFO/IhGGf1OCf3JuKPym39w7pX0YHxrfwTB4RS8FD/55uvnv/7u9wkKBCKbWBoj
zOGIeVWzCKJWoUQBbobsm9eW/vIC14mT3Ewjk62uC7sAtJxLu+APn2Ow5rWGtDr5EYX1XVzNB3XR
bzAzJ8uhb2h+GJi8UXzOs5fMWnbWuimeMvHaMsqyycycb3RNs04zy0biK/ng6nUJeiygkGkMLo1F
bi1PvA3GB8P4O2w+961+iBKgdNe3YONqO+8/QbgKpZKmRmqY7Pf8LUzerLlzA+kwdLKn/Skkat1s
jhRsBhW/NeA/X200WTpEd6w2mG/H+tcUwDQ8fM1pSlTDT0ba7zxBl1oMhRc7u9YCcB9+k+68i+rG
QuuyRu0jX4n9wTa9xob2CPC2kX+/voUbLxCSVAIh4Fdg6sUAxQ7iUE1wo/3hZMDmWD9mbu1FJjMH
2x2FvbSO5M/W4SSAW3hbxfztKFWyXepaRG5LXVsjGFH0Kd8TInK7kOZEClZ4zcqQrhOLs4nSLtQS
w9gfj5Mf3JveR1M/hgfp0BySnZdl65Dei1rV890hJVnR9UOGqLr8KUle+FI4D12zE45ddJSsCwL5
C6ebiuOlidUnM5nbuCza2Fdv6o/aF/lI75zbWKeX+ns2rdxJn65rxNYxvZcnuK1pPRtq0iOvVFov
qw5ZRBFq3kt0XprK81UJ9yk15pahkkiJl2N8PIF2Uo7Ni/Nzd/DRpdsDEJ5YE4tskcoVvXDJCjUr
MI2YppHPlpZ/kMPyprSij3aTnqrF8eKi9Rr9ixNC7GF3zfMyS79q2kalficbtGEwCaOIDomvASiw
/HN1qfGlKyvPE996Vp7NN/uHefinPMi3TNTlz/VD3FLN97LWQ36nmss0V84KvPLb4r5S6Tyyvjd1
747THmHblrZwn/EQiDqIeFdf+p2gLK6jOrPHxDelxCuYMdkb0HwlOz7PRSF6vQT0NJD6h/JhDT/O
xazAgLBol8Sn9PySfDDvwW3mjKRhPofPAO1DmTL44bbfsVhbu7iOGQL3TwGA5Oe51EgvpWjR9cQP
5d5l/JdLd7JLombQd1ytTau1Iv/WMSQQUolOqkUwr6Cmsf/FOME6sDyMH2hrPLZ32nHPH97Uw/ey
hFezWpJJySRkjbDQOu7X1v2MlwBDaOeNOw/01uV7L0pwiNsGFkPyxLHfHo3jv/rlQKioLYPF4fU6
Px1ZGdQoDGhGaJMOSrl8dFfH7PDnFwnc7H+FCCsgOlTMZWpwJxlNb1bdc6WVbuq8hM0eU/7mXpHP
txzCNNJvgrKpsP84TtonfmLlUD5JybMsQY53fTmbzz0wLJwKptiR0BekTHVZNU3GfZ3VYbppIoVn
0lmMQwOIl0KF/c8saTLVUyM7dsXkHIPR2Zugeem14SMD9oPZgatMDHN+broaTCaVROxgbEQHybEf
GprGj5Gs/ZrbyjhMOrHF9WVvWSkH60ErL6SWYGrORQaL3kxBul7kxLkhY7PcEvymXgLF9M4Gb5gM
vBsADyD7aJoWC+JmJff1WISprxi/SvYPl0BLG2/teP3jJZ0JEg4yjPq+0hMp8Q01O4Ijvw9Gw4e/
4nhdzMY7vcaa9KlA+bP2Kp7vXEhP/ZDHaerHo1Mfq6AIR3denO9mwpRXypLMo4ee3e0KewwPajXu
gqE2ju7sA4SjW6S4IbgpU79V5C+qJN/0svGczdJtIJujO9n6U2Jqn+uwvp3XIYIUO0FSJjVkUAn8
ylOWM2cYjPLh+rZsfRWJNswOBW+abIWvKkpQeXAxpH7UMO9kSo7Z8tGqjJ005ZYyUXij/kxujySR
EMvWiRb1oNnWtbePdf0t0p4VNb51SNT8+XIYUEgqCowmBlu4kjF5qFh2MpajNUdFp4/X+t7Wf1zc
YTrGeymiwe41awzaPPX7owkaIio+Ke3PkmboT9dXs+rkeRi+TpZiSKcDyhYklbCaURucZGyWzJdU
p/CaoSoJScfjdSFbGvBeiLCY2egqPSzlzI8yWJbVwv0X99siXUcqjGZt3J/zi5eHDQPWjYrnoP2i
Zm+Jetskv64vYUu9qEkRY0JYBN+BEL8odR7A/FAjInzKg49TetcHBzO/uy5l6zSAw/LYAC9ghJaw
UXUfGM1kYBE1uOJ/0mXWeoZBQ/KO4d2Kk4DI/k+O8FI3bVVKoxKlfvUFUjBXityACeTBELhy2HlN
Ld8EeXafVbW7zH5mRU+Fou/c163X9ewbhEMr26yvLJlvIAlW/KB0Zf60/64eGvsQwRz1cn1jN97R
dZzH2m8Mcp783LmGEBXGrTEmqV9K/hznz1PGKNn2dkzhha722qc21J0EKqkCk7w4FVNBWN/Eemgl
SsoM+8XtzF8hk9Yyy9i5VBsaSZsNOFqq/2TQREKrQaqjMWhmztD+LjMuWApPsMZwiHvI1s3lkAym
gwvs2sUUuiS0+7qdVJ7pvnHVMvSW5X4u9tCPG6q/VlLXDqW14VETLthYF3GbWBZm1TbRxtCT2+Zf
7BhHT/UaFI8Ozv5cCbKxTcKuNVO/bv6Jl5dhgBYQis60+eu6sm2dDM1z9DejajhuwlPEhBqmOBoO
S8EP1sYIVp/Q07IbmLV2LvLW0WAoVhQnAR88FucrMkKNyb19mPkGE8J7/bMDpY6V/Hlkt5qKFdG7
MpKIaPd0qIcgH1qEmLEb2kcnfFaixzrbw5lsuE+UklZM11pMAmsrLIb+kqnNkdOmgRvH6bFp4rvU
rJmH7A9leB/19j0tETvu7laIhzx6XFALXvSLPrK8b+ZlVHicfPWF3oHelW+KZxsalEP/Y0gB5+0c
2nr9hSf3TKCgHpWc0GqVrgJf1WN2kD4tx+Ko7bwkW0JWnBq4OIIkWv/ONzM1FjnPhznzF+VDOrmW
p1Yg/04/9OrzdWXfsuMGryL5QxD/5HuFW5UwQQMQo5bRtuLmR5vZVSfGZFtvy0/mTc57NYutu/Ve
mqDxhVzVEnlTlHEIwZd/10PIX+XW20+Orr9JPKb3klaD9S5bs5ShEhmSzg72D4uV3U5feRqL8diZ
Xpl6Q/oQJ6e2OvT1fXq6vqUbj9XZjq63/p3kytS0fHJU+pseq8ifju2Ptnft7/83IcJtG8JliUOL
Y5vam6/Jt/TvBY7gj9dlbJknmpUJnXH+wa2IMuQm6p05y/22S36UtOG0C31NZnv4v4kRng6plado
lvLcr1rjtiiiuyWbv1p6suc2bS0HF3AF1sIERXby/FwAvQVasaS5P9Kp7PY02pzSMVwLDcZeNm3r
NeT9AO600iDimp+LAjoCFEopct/REtNTAohSTGuvJLRxlwDfE5GBKCUxJHoQU9g4zrhgI8gte5FB
x3+repRGQce510/od+grXCYTVCSIC4r3FGmEa2vZtZ319pT5SX/ft5FrdE9q9rkub/oK+MU/8nA/
x9/z8Bul51oxvLnbcy8217qy7ZDMWQlvBM86CZpSm0bUvZRvLYK2Kj6NQeyFe87Sb52+WCk1Fdw/
IGx0T56fXNRCxcjf3Icq8aR7y+F7fs8ENhdiWq84Gl5KeeXfbO47kYKyLGk4p/oY51Q9hpN8Px7l
Y+xGnftBua/vJihi9whwNy6CKVt0eDsEQ2A+BNOoKKXhDDKmMcjymxLiLqpTUvTh+rI2rCBEKvrK
8rael0gR1JsVHSBdkPlMk6SJ92bJFK/RXrrgTWp3UuYbjyVuLRQbOp0oEDIJBreDJr02Um5bAUuN
O+RhAndfkt/ksz7dVT3xZE435mNML+bO2W3t5DpKfe0+WBMKgkkhWaOqOf/4lu4Pw8/eT4Y/B5DQ
eAZynRo/pgSGs3OF1IagrKIwivy++14ByJcNmiL7+5wmVodC9PVD21gPGVmAI4Dg1kYz4Z5DNtaa
0jLH/hJVXlHft6HuNvNOMLdxl/EOcaGB8hKOi3lZKDlzNTV06mH6S770B9n4ZTrUNP4cPbJ2fP1P
jqAWsRXhGOqUwyzjoxlYh176lpQfgXfvWMcNTcfGU3dbTSM6KDiEtmJMDSyzsQ9B6dEmYDjEhkJp
XsH5zNOvy1ApO8e0uYP/lQh6+Fwn9FbRKjoQYr+yMk8n/FeTj0XNxHBme/0LhXgnSTSHWZUUShFQ
UmwDoFSjzALNb1Nv7QQpm4r3To5gA52+nlZuv9jPayp4WnIwcsLIPfKOrdoangz5GR0AIRk64TLR
yhakhl0k/kLapKvtJwX0ap/GJ2Zre2mUH4diBtYHqyodIq35y6nAfwbTjymcPjXznuOzoTh8DUBG
GnwAMYrHmI6tIY8JeS/qte38Au/ll7l9oQfiududN7BhI89kCQc5hGHaZwqyUrk9Zvo3rWi8RrZu
JeUR1oMD4aB3XXO2BBI9U8n/nRYQ6RV6J6GB2ERgIy0e8yCPBdwKIKOI12s3crKDUy9/rKza+mID
hlphHmzr+bWA4CeYlJx3QKpsr4xSt+u+T3v1lct1rULggVv5f0G6C0KG1kqXnly7X1bBKXOMp0T7
FJv6QzRNz1HeQcti3V7fycvbTqMAjwz1YAwadvl8WU0g6Q5g8Nyn5dsdeMymD6H9OiR/bFTOxQhX
UO+drJP6MvfpR1C6o9U/LdWTuYe021uM8MLEVdBFTVHxVpvHLDNiN27JUuZ15jbOz+v7dnm9WNBa
nKICaFFqFhakOlJmJ/KYgyp6DuLqrSsbt5palgUYNzJ3XIEtvYC4gCT8Oo+QNofzUwrkXqLYgDce
JaADYhJs0vRW651XN90vuqf2EzsXNnO1HJTd8IjXlkeRKk8KrW6Sl6r39SxpDi0wzwO0XOWt1k97
nEAbovA/4IEA+0AQIIYaFvisco6UwU/jgNlnU/ZlYtTyabGM/ub6oa0W+Mz/xi0AWrEShqyNUbLw
mDaBqUp1PQw+ZdmDZFWHKNtJray/4YoEEV+RB5nZNhVr4bZKbt/L/RGJzWkp0u4WAGDiSXKjnnSj
dQ5TOimfri/wMmG1rhA3gdor4FnG75wrSmSXSoEjO/jDP7r6ont3isWMswKcKDSZXuO1O+u9UMzf
8kiFELdRIBK7puy8NNPaZr1T65U/IxBVUM/3BwZrXF/YxXUT5AjrGuogooFURc50Co3atdTX8NBo
T+puYX9TG63/rUi4alqvJ2rgsCI0vn6DRfYu/ukwuK45xt6nX/IhPe2c2d7S1p+/y+iEYRwxHQuB
j8s/H6IDQ1N3HssLq7juHVTfZE+pPPOEnQvA6w/bsWbvln/K2Fu8Uj0cr5/OngTBGJYVWct81YLW
fMjgMA1aAx5T6JD/uS7nMlUgLEUw8PSC92ptaFyv+GPSHuLmg6673a0fDG4FZ/9b+HnSblKDWab/
R8GCb1cZdbhkIYKNZ9WpmDs9nqLa+zyeNPnWuP+7+Va5O3u6qYfvTm39+Tu1WLo6VSKFU+vkt1R7
1MO3TNshkdkTIah6GcTyHCc6u6l9GKbvo/1Yal93Nm6NFi4M4rtlCNoN9nHJ81X5cIAPkIg5kad/
qVo3PdBhVtwE6o6h2DLxMB/S3o4LTlwrrAlK9ESDaHXw5Xhy5YDHWNsbe7i1be9FCEtqI5qzkzAe
fXVyxzvzId557PeWsNrcdyfP+IUCGSyhS76q3XMyfNw5kz0BwjMYaYrU1no0+gEZjOqO5oM6etK+
ja/Do/0kP3yKnxMve7kudGfTRD73rAuB31rh6GdFfSiV2ivBOBZ7A282pcDeAaHhmrGx15+/27oq
hskgKziaYPJUFzBBs2NLt947KKv+K0BQLyh5xqzt0tEvfoD/8BLjtc1vhuHYxDdEH9e3bNPaEbwx
CcSmYAjVzPlqoiILVHiJRn9Wvsor5/iJLJcbucxMtj39K4e0s7ot7+W/AteOa0HgkE5dY60CvUrz
5NizvndwvoxMkyHLtqPm21v5/1eHsItnqU9HOylHkqHzL8d1p1/fdtCgG9oArRLRLz0duMeij273
1khXHDpXNS9FwjySxzl5vX5GG4s4EyE8SGVZVVYKqamvKn+X2Q+ua10+t7AJfFDKnWu7qpZgSc9E
rbf6nW6rfdVLNkNd/DxrSZZ80+y/J8aFKHsx6LYcCsaUc38PtDiXsxq3cdC4Q6iAM9peYZMMZBaM
7uxpwIbnw4r+J0kwdCufhjJbXKauTLyUCT16IR1TzZOCyTV3dm/D5sEQbZOVYSquAx7ofFWhPKuz
XWUjOPneLfTFHcmgXdeFzY1jWs/vMBp2RMH4GIq2dGmFQo/yfV6HJwgYXd281af89rqgrX0j6U1V
mk4aavuCJtj1ZIx61k9QCPRuPN1l1We7+HvN0Sn9n/v3pNgp8a/DIlYsyfm2ZWUyxrFWTmDth9dW
cgvlWNUemJX0j+FN0PK9lyQsijmY4Sjr7eQz3gBeKy2JvL4p9gLpy4r0Kga4An+pPuIYny8I8qjQ
MmJGgnaaV/nyMShvZOl2Mt0lu6nvyr023y378F6coHajzcxiaeKoIi19MH9IaniI589qeFSUG5DK
f0gOQ7x3tjjhtGZym86UsjhjSA55Kbs5Y9j7w3Xt291C4aSaaRqdWesmaBufaFAzPcvxhic5f4xa
VxqO0k729nf8Lxq+93so3KsxUMxxNNjD8jicWi95Lj9ZT/UhcDtXAQwfuT/gpn10di6ZmM4F0LcW
P7nMpIYpUovXOehMs+8ja3plVoDsBTfrn+aOUb78N/Km5jSpN9H9zuYKV/s/QsFt/SY1Je8vqGc1
OzTiqdL0OoGF0g9VWZP1D2c9dkeIfw+BNS9QhNHZfP1Mf8Ob3u3xhVxBT6c67Ew9NafXViV8g6K8
GE8GD4AefKAKkOrpaZQ+K9VNODz2zt0YwhfluLHqmqNxiMwveQo01Bi9mNmpxUO583ViV8d/vs6i
3AeJoolXL/glmc0opWXgKBo9cc34R1Y9kcDJbEoTd1DaWKPkNvfBbpZZJNn8j9yVqGXNFYHrFDz9
TNLpVAw5DSMaTokJTwicFGYwu5VdHAJndkO4SLTsKAUPDUGh8lhVr4SlCmwBSx+7+aI9WIy3Nz/M
5X0FEe/1Q9vaFtxckEnkzeCUEN+0wRwLM6js/rWZnvIxp279EV2d9NhLh4LRb69h5Y6zvzfQfkNH
6ePRoI+j9wGWGXFXrLpg5pU0vC7yW6uUN4t505b1aSryozb+mUe6ngCy4LmC0YJWL7Ga7Dg5eHjd
Hl716bnSI3cY31LpZKqkXR9oqNA/7mypEK7+R94KMgTzAE2ZyIY56FJhLIo2vM5pX/41TaF6rJBL
H7DuyfSSHLWMsSQxh/mXGo7WfVYUe9PLhSfjP59A6p/uS3K9F2O8Kz3L1CZ2htePdqSSQtRdmU47
6Ue2NF6213r5uyglXHxwogBXsHEyzIOCMc8Wp5eK3BxfU3MunhbdkD5mVicxiy4NTcg2uvJ+6tF4
rWrmQ9hBzltQHC5mpz/G8//j7Lt6HEeWZn8RAXrzWrRyLXW32GZeiDYzJIvem19/g32+uytRPCLm
7AK7CywwySpVZWZlRkaM/J4ZVUjmycKgDx44mZD/5FajUFVv6qLZNaHqRnwgGAo/yPqogCC69fJU
LzQ4MwiX1qZQqh8lV+U20wScxXSQchSHWiQN2JMskR1Q66saAf5GEopxJbIsHWT4WvBFoMgN1Ofs
IPcBW/hhEuHdG6evoOt+FJlPpXtsi4dKcFcO1uRAb/YZYEz8BaXZm4MVq3UHFo+sO4ueqYkbyE9u
NA7qSUFO8u5PC446QIZeh6rTE4UB9HSt1zrHnvwcK0wn40hhwRPW5jrxydvGH5VJ47YQLa9X7aYI
rEnWM88McOXtynGThtsE7V5Z/GKb56wBH24hg1jkLaX+6f5uLB1xqO2KUB7kwFTzE3ovnjJSOkqt
KOXdmfF+Fc3XoB2jnJQyUbKH1Qxs9qb9z7rRWUAbFOhewG6v1w1uqqQLUkjt8jX9BFaPRIoMMtjw
KH+1TK5D1bXhVyAj8yr8jc3ZXvtlz+cZ30JP2GO+BNWmnp3lCKH+NosrGxgIY2h6K4TsgZeOBl+v
QqpmL9//+4B/BY1nZYoxr0F+yNXdORF3It0UzV6KD1FzhAJrbYa9nmGUo8x3HIULHY30MK5x9izG
pktJ5VntgukgHKVRfMHAVA4XFQaL50kub0KmJxDvwrN1UrkKLCqRRLLvH6//sv//LH9ebPJ6XukG
Eb95HVsHWdZzE2VH9c0c3efKWUlOFs8yvOd/6FsxYHJ9vhivRLWxgi0leS9Yp46eU4DlhifBe9FW
TC1v6sTnJkzWMPR3bSsM/J4P2bI7d+nvLjzIIAD28IxJDcwCoSiQedafrP7zv2wmxlpAAzxxjt9k
GVmdsnWLw9zAx6vgLrEkSI3nkJnVGY20kqM29aapneD3fcM/DLA3LvPC8Ow1A5UeNc6kDod4BKfZ
ExgA3ZFF3z2Hr4C/CCbV1owSNoSElw/1gU3XHfJadTQkQV1NdYgxbqh4DopTwT7zXgNWWRuPfkAu
SMO3JBId9S95vv5z7y4+eRZNq6Kr+ybDXoGoJd6oKDX4nVMzawNgS1uD+gLIAyeqQqRFs/sd9F3W
jNAAOFPtIFmBmTa6UOUkefEkW/ah7GvEGLIGoWv8WblaeWZSoMhHj4Ax78Qzh6x/lrMDywnbEk34
Uz/aneD09doM58LVAJCBxUQFqKuRtc++EmOdAZcz027YybjtvUdJ2EAA2hjEYyGtccYtGwPfO1hc
EVXmoHYvHPuISSTcwxS8so4vdCB8J3L0xWKgOW3pSmI6ffvscGJt/5qb+TfgbzkwZIvdWSPl3rMt
ZSD3j//KeuadZNpLEmSW2e6cx5VesLI5pB/+1relEQND3Rrf93Qw7yznx/NcROSCyTuxGrCcnUTa
la2aP+CnW3G5V/PUQ8yFOoJyOkIwffaAEOKVyo5rcZP6hVGKtVHVR6YmSr1RcVO8nkVRQQSkoTyW
Xrnlw/oQDWu1unkR4/++CUNLgEhhsGM+2whaW97HMBDOJpudNMXLH4IhnsSza17R1W6I3ltO+o0k
WNlKtCqhkt6kf4li/c83YOgMHwAoISR2rt15K+aNFgg4snnxGPBPaCpCEFn2fV3kV8p4SxFxYsr4
x9Qs1aVFn2mlION2FMqxSJ36rUBhaAirPctsw69SMujBA6mFt6Z9vXiwkGH/vKJR5Z95RCHyvLLk
GBhuMpUwWgeF1p7Wa0dsIeGZnof/mJn+/8X5rfo0p4PqdWd2cNRwsNpql+l9XpLm3W/ssjk2O3Uk
4HmJB9D5pR/cygb/TALdXKCLD5j9lnXO0TKWgv4cb3qrPUPVICSR2diVXp+OkiVYvxgyGgfKksF4
aGOn1iGCriPbzpzH+45j+bqJIkZ3QTAL/M4sS/C9IWlQVkfhKn7ooc6MZjwLesbSiMs3Sm0ZSV8l
PhVvdVUTYdS98UFrnmq98d7vf8gP1vZmTy4+ZJZ6F1GWjUmYoXxybDPyhv3nnqrEqRVwvtsJ9BRj
/CJPCtVbvO/4DrjJJ6606lGvosaoCwt0CtExwLhf+pfcPP+5eSjv4SEErAzKGLPjQilq0WHYn4U2
ewu14nuod0HycX/9C89LFJqBGQdTN4h4561oVagHiaP4HdKeY0iWgo7WY0NDLlMz82rQB64BqRbv
2tRRAQYVAXd+11KUfrukof0ZzAl0K1Rj9DEENF0Zzl28ahdWZnvXa4IXK1yBvYsacQ+pVn+XC0Fg
ZVKtPd/fwR+FlpsTBJ4JJDsahJ3nfBNqw6ZlWGMLkU+1Vm0NW97mbUwgu4wV2PkbTovVfxl0w24r
cxiOme3vX6PNYGm/Gsvf5GZjcXZnpX+CD0nRq2aDf7bmc2jF+lpCsJSca3jQ/vOtMw8Asku0VnN4
AMoHULcnPYfXs3eAlErE80QtHM9/qg//S8XqyuzMs3sgNwjlGkeZyQ8h+yvznltho6ZHCXiY5JRz
8DL3f5TF3/9inVPicuFqs0jlokCN+7PShsM26/vSzJq23MhquDbCulS0wOJQ6plE73BPZ4srwZub
+GHZnzOz29YWb6cnzmC+5Ofp1wXb+F62Urty7i9w8d5eGJ0tsGX6CeKdwn8ynbeD0FKo52Um7ssq
kEiQCUAZRyAzvW90OUJfWJ0llAmoydQ0wFL5LjN7R6pHYDyPpQOZqjI9gEaG91D9NJlkzWss/57/
7PH8Uck1yDQ9tPjOrFQfebwbhsxUmW7FGf6X6/GvmXkwiCHA1dR5f1Y1lMNPkabqLbsNPcIr3/57
mwZE4Z6ZtdxzqYSP8jg/EfNhDlWaI2cTj4+4Bpxk55B1/ETTFdQW6xASoaEBZ7yR+lGvPQs4TbtM
fQNQDEPkTlX6rlUfhbJhPnzmD9/vQGCly+Lak2WpxXT1cbPjzZVMm0YCrlLimT61q+axpmdVNIZu
kwAjrUOyGVTl0Y42KqnBF6P9fQH0yv7spDOhBlVfBj99nvp6CG7gfaSYdV7qSr7WCF18LyHugh4D
7RRUL669BiOkbSuWiBqe+MYPjty8ywyoS+z7t+i//Nz/mpmlm57sp+PURT5TxhIx846Wgag+18kR
0xBmgckPpDw8euaqEeOsSTgQKnA7GfKPRHHY7NgzOYnDHRe1Oh9yK3d8bQ9mkTNkxELl27o/g3BL
F6NATz1LYrLHBon3/X1YdpwX2z0LRr2XKdCvbxAVosyi4T7SHoqCvufaSaNO6ue7kX0XxqeE3dLa
8ZrGAIngllH3hbaG3F1aNGa/ETAmhb8bkdRQDepeyga4F6XoP8SwneyIvdHnMrdvk0Ra2+Xp0M5z
hkuDs5NW1ZpIg0Lqz/5DJZ8EtiZgFW1CK8y2Cb9WVl+KFWjBsWDInSjn5nQO6lALfJ95uMEffvZZ
BRsW3MtNodjd5/1fdMkQetEo9vAa5ivn4yceI0G7IO+Gc18UxpjDiTGNm5edM2bhURXXvPVCHwxw
DxQ1oWo2yfbMPMMQ4X3utWghjpliR43b9Qm0r1pdbbaCttNybiuEf7T0L0cEf/LyS7OzIOhztRBJ
gTKcQ9AtQKO+eIvWBuiXjseFiXkveZT6IUsZSN211VvXHsuyh4yZFcYiUaNzGa1F16XfDVVTDt16
zMNioHrm90KvEJiMGc51gDJOhGef8sg3jto1ToCO2t8eEkwxg0cL/g9NYQiYXRvz1bKnQQBxQXFw
htJq+Q/hV8YTJVqJG7d3+trO/IqpEY1DH3YYbVsrv0blLcdg3dP9xdy+Zq6NzFx53cbQtaM8cn+R
L3Re9Ngtkw2sdd/KwsMdZqBJxUKaEdXUeXkbGnID2wIzfJZ6Tu/VT2Q/PQ+CT3NkDB+AlrHdZG98
+M0ML4m0U4bvARWEPGAMCd31QqROUH8F4W8REIBhm6q5w4sbPjN8RJqu6cDdv7Itt+f3+ntnew/Y
bCgp3QiPk52G8bF2KqOVCTD9sr8Cn1yzNPsBEgA6MDcAS6WyCdRNJBVm5L9iQElnKQtUwwp4aQGD
gpUhQKAchkE7jLxen14sigmiXsPKovggtIFT5WbZPvdCT4queU5BvaJaXcWSLhoJwBdUZHVMHpLQ
s2t207Q6l37QFORuHVpKG35t4vc2T5bh5tH/AKGSijbq7PO6FpyTfcUP6INwnqmWxUCiHGStbUR/
r5zJhfs1hRQFlAQg2r0hCRIyTq0Ah+HPYokQ3eschl4yUxmeNekJ4iF5cWzlgETMc+lLGAcjUvaY
M4814DjhHyrtaEC/EvVbwQAQpJCbN2j7MY1vZfXKAVn5zLnogs/lcGGeyJ9bMeIt8HuatVKEWxRc
o1Mw1Gu4+J8B8evIjvgHIMjEC4mgNNe6AZ9VnEQA9Z13GUE5rSBHWf/8/BT1z9P+9fX1/f394eFj
66LERv50JNa///pngX3UcTDoNNV15jNxeSDLHTgvpXOwBx6ByHZvSQCkJQffDu16J9ieJTwl9ujI
G87MjrLJ2gol8Za6qxzIt/F5EndSJjJraBjcTPeGmq/KMaSkzhIa+MSqIeHjgymIea8c2by/7IVS
OcauEU9A5zBhJtkpxF08+LmAKmHZKPKZ3QbvmjU6YMh4SE0ZhMsrlqbwPv+BJ+4ScPUBvH9TlhtY
gQpDo8nnjBwHHTTL+tvRJ79FUhin/fs2IB15uW/yB+NxYxLzIiDkmPK3OcOTAox4DmJn+WzsDuXp
fLR+WQcj1gddC8mntTlihpScLQK38lSdHMfRna1p2oRi8cbjbiWuLjwIsdUXXzPLf4IRbXM2y+Wz
QkIza43KBeAtPFNH14t9v41RTdquQYDWjAqzejFONPQ9e2wBHpwv+q/hs4hN4VXYjw/QiGpfagj0
PvvPK/s+hak7+z4HOrIhxRM8KLDvxsH4dThax2NqWMdAZ8ivgnxOm24l0O8i2aZ8MLDvz5ToHzzJ
js6jdGqIs3IQ5iIdSD2nrQfLBl4p2kQ0dn3KyzSW/aGv5LN3aJ4OVrmPQ2v/yluaaWMAQud+PwIH
+WfYKmswvsVDf2F48rIX1wuSKigP8zA8cgavZwftuWztIsL736qFt/vbvlBlwirBtvMzICpiNuLa
WA8uhCxka9ywhIz7VnO7EUwIp94/eK9KqNOnAFJOK1t7mwIDQgu9HNDrAG8NUZdrm2B1Zbqwx1R5
jl9UMt3czpyVZd3G5msTUypzsYdpCIHazvOUM2uLWwBTTWqFJqO35PUV3TRHdFahGGsWZzcVQIRG
iH1GOfdGa3S67zAP5S5yuSfeyCwcUCc9eCvu8acrMbszYMUEIFKDciuGz2dHVOaKgffjCqsE4Xi7
C3TNLPTPwAD5sx4TtP+tzErJU2EX28KuDkBDWNMeJLZPWOspNkKHGj05SXZJqEkfQTlMIjJ9fYP/
yu3QiAmjvwLmp3c7aRMfmE2t+5anB5sCOOtnxlJXVrR4Mi4WNDuNclImIaOUytnILf/RzY5rA00/
DYLZlgG5rYLrDmyLk9Dn9cFQ0Kavk1ZRzrUh6sLOOzFPuUUt7Jg5OtGvwBgdf1vZ3GtllUTdZVaw
C0ht13aEH9F74rEPYEp2vIduPa4uuED0avB6AQZxYe6dqm2YqnGonqHbZTbmr3KjWOOeN4l/jkPd
e71/RxZKY8BGXJib3RGYS+Ixpeq5MTGoCwi7pZioAxHN/MiM0KJ2YCKnJopx3+58im1yrFd2ZzfF
96pALAUsU7bVbb3JHkLSkxbz1K/FprXbB8+8b3DBn/6gkjUoAICeYT7ENpbQN6Zxr549mxqCU+/w
w1qsU6z4nDUzs3q2AAUmVE1hBmmg02/8R82mTq4r7/dXs9DNhdAFQNb/fzmzZ0cM5Vyl6Dr1/JZu
WhJY0SOQo0/+Qd6PdgO5AQUhEkXNd27N8PQHz68OaLwgR42ZEpBfzhYoI5XPYmlQz/W+2Mof8jY2
SlM0FHt4jr6k0/1lTodvbgw89qheiMDGKnMaEpZ6Bde1gXYWCjMUCTwUmmg+YPRrYgdL2Syqz/9a
mu2nXwsBlMWodtYCs9OlAPjPfSUYUfMsmx2n8ysp3eTCbhcmQyoANCtw29MxuohMFUY86jFJtXO6
p8/yM2+s6Uct79w/BubdfqiycYM3GZAPjAME9ZO/Zy1x5bAv7xoeGhAekkC5Ni/fA5SiKa1caGfx
wH4UW/67/ANWKJN/4lfelIuWkCUAMITBNuilzTx2k3hio9SddgaPQPFEvxRoUVloZoIqd/xQVo7d
onO6tDarcdSR3IaS12goz01wMQyTZI/+I3cod8oDG+nlL+j4QRx97YW/EPimVOifRc4iOcUkp8dz
MKsdMeD9LH5zv5s1KtklB3VpYxZctSxXuDBqNSS0QUu6D+lBPZZ/MqteYRFY6DVAl36akcFrFAM6
c9gBF3qQtElS72xEFYlPnbvhT4OhS3q158xteIzd+75ioVAEgwCVcajFYNpyTskXs23KqDUMsluF
FHaAJ6m0axA/A3SFQdpNeCsBBkDQof6oN7vuc5UOYnFvL75gtrdQc/WhDIQvKA0MPj0SxQws4bOy
5c3rA2+A5eA9dqm9plR360uAg5iaZ8CUgMJGnD3UBrVMOLDieGeFHS2P3xQltx3/MHVn3d/gJTsQ
ocbegnZu4pu/9lmlXFRVk1fMmdXyLfLQr2L0FQfcV62Z8z27kiBMf9qVhxRRXIBUOYpdHGh55kNW
gxBBMyGP+HPMwAlHXZkaGajuTV5ohJV8U7z53VCGB3cX2lGQIpoQtNcr4wPAY4ZRkM7M+MAVWzbf
qXSTa0TBxJbHvHredwhZCHpgATPxn8f+JGVE4l1kaboi2P036380juI957E+uhw62Pj37/IjyxxN
fe5KncVskL8besg3eZbnG01l1AD5y9ChATFaQppXSIvXrSkXSMwT9MDcPtoJ/gpC5yYkYJUIocgr
J5W4m5gjQusiSacXZRqonllUA1QjFZQRKSbIzTikhRPwuW8WzeCtnJwly6o40ahD0APMsdPJuoh2
otSDJo0p5bPcMxhw7UHW7Qt8vql6bHIoaYmtVFH6KGnDWqN/6aedJnlQmEWqhGbLLG50TFn4oKOX
Ab8BToIjjAfBgmgrpa7AkfyQBFaTbcE6LdPD6G+peky1SC+4A9vpLOcEjD6CefZTG3bjaFUl8eUT
1wCNmf/ifSdSTQG8t5XFZC/xn7A4JLWHWUe7id/9RG8lsPzp6o5/S7eS+MiqoxVCbb2zSnUv4L/u
X87bPP7nBIPeSULpD0N4s4XKIggg6xHlOOiCnvB+KoE9BsleU+S+k1f1YJSQQzeiUmg3hVQ91rEM
0qKhePblpDF4zlN1SfOMLkn/JNMKIb6R6bWQKCHhhUQgBYjBSJsq/eb+d98CQCasnQZkGvJZLGGe
TwoB38mjr8auUKnxBlxnyQPPyJsgBll8CAB720N+TPB6S8tx15AS55aU0L9VCoa7gmY6NF/xGJwq
yXPn1mYAytNy9M45BS9+zWWPFFdWLDsIjaOhg18ykutToLyE3Ir3uS2+wLSKlzt4m6EwwM5zQdGT
hYItWd9NMtvrdMHpOKtl7a42Qrert4BjSt5vcXUaaToQ1w4WZrFmaJDgHQzxkOtLKUeZwEZV6ru0
0VSTZdAu6jzWM4esDewq5KBw2laVA5F3ccsHTGthroQ0dMwNFVLYptYV9Vo6efO2gFw9mGAlCGVC
bAFZ//UniW0NEmta+W4Ziai00UqX2UjSJ+VhqxSywWoAKTQikGjams+OEJiqUqsOKd2oA7+GULgt
EuBrwNyNtjpUQOA6ZvHOp2yYg2vAd7lnNdCT6DD8YcFQNOoYvKR4Z4lG15lpaArekRPNyrcAzcnE
grDJMc6++D2POencSSBeFBOK7tj30NoS3WaSqXA7STA07UVxfVFXmLV9nNLT2U87FSsxm4M4DZbg
Kd5d+NtEAtN9lnQ4US+eTAIf711hnzw2mI8XNVLVb1n3e9jR0U7kNT7MnwrtjW28PtGhwj+BdL22
PQgdD6L43Hd59QHOwzP8p4EBNI4E+bZRdb51IvFUSxbrGbxRfsSP7FP3IppDb0h0x+mKKfJEOEnn
RDU6z2gZUwOZ+ZrTuQ34+GkvPnIekJpCUoIi813wxmlHprJ7wRSUrX+Q0Desj5wp7iDS/Sb4jvLI
wOuXBqez0srP9NMYmm0VGARwCycQ64TfuN4qAROUXSOpvlt1kZk9DsVLCupX3/YyXfZ+18y+ze2i
eU9HSgRxHwxfJWvInK0AF9RLhEtt1BhaE2JzkCkmbG7GrSEy9jhgNOEhjk3qnaA6IJYmEzmNRrjY
lB6Fb3RIvWftqaabssLUFIq7zG9Rfgwwqt9wh2Y71u+KRnpoZoab8DkaoG2RbmtpDcP5wyF9b/Gz
OoLIJK2YQPXGlQ+VbA0MBnr7p9A/aK0ebUP6WkCr3UmiV4w0IWhjiP09PdHMiSRjDPZ+bcnSK98b
w7fsb3zmSQQyPNsqg9HAY2vVUfZiIpRP8DYk7V2Maw/T9IgedidFtkAOrvzyxI3SunG0KdIjUIZQ
+C6GvaxY4nhI810MXGlIWmbjq3qOxnH2kpZGrphFvyvtUHnM3zCkcj8SLkRwNJpkAPSRoqG2Is0K
4oNS1T7LyL5bR5Zc6MDGF/4GtOKtAbBWTPjQVmt9OGQ1xtVMjL9Veop5rq2s6vJwENeIgpfC0tXn
zOJDnEIZpqs83x0OiYjxWKuKjA5N9IAlWfBSD7oomiIbGSq/RjuxcDuvLM/cVxPz/ZiIjO8yKUmS
GIQvua5VCpFkCxQzZZoQTGav7P7tkx+5MbJ/OPuJTBU8PdeXEWPQgliWfuDW7AODyEPH/hD4Kqly
4CnSiS/OjKqBYJR6yyFpblVcx2DYaOoqv9fNOwtfIvxnOGqqr81HkxOa84XYCIGbqVIHtrJQe5Aa
vreLVuH0bqjSfaXE6jnjupNfs/Uu1fzeyJIB7EgBx79lcqPpAxtHBl9w2XfOeGtQ79unPb4QKo+g
bOfBBgYesuu9wjySEiZVELqNJzhlSA1NKXVA2SvFzisraFqzYjYpbSHL9USZl7jca6UVKYArf96/
M7dNSjS7QUGEtBA/nKrIM0cu56IwyEkWubIdAdLEvSrWcICzikSd9za85KBi+B4dpQ1171u+BQhN
liGNKiDCAsIozXKVFlgMvtKC2JWLh1SzSn+nyE4WnRTPFeQvqhySingYt2Afatms1MpIPfYt5889
JuuDdNIlyAA0fetYIKtjT1fzcAtTEFardUH6DlRwqgQrD8Cb8tLsk6e04SIt4MRYZJB3RS4vJ4Lb
ww1ZtKsqoHhi6DGUNNXFPgtWYu3CaUYTDpkIxApQxJ1XJ5gUGN+QLWO3BCRiX62RwExHbRZGrv74
WRgJ+a4ETh1/PDc8KMNL960I2/yhVfW1wv5PT+jaEqoQmNcBGAm1b9SYrndPKRMvE4Iodod43Pr0
IA5brlQOXrMv3GIUzS57zwen1ZFbGIzone+ft9sCKMo7QLiA8wQKbhxkrq/NJzwjNl7gBW7JGSVP
aEeiAROfVhsf0pKSpLTZtdmV2/NybXJ2ueJBZTyu1QJ3UmaI+IbEAocBrPdxlH4zKDLdX+G0gNn+
oriroOcFUh1wi80uVJ9kPSj7lNAVgi42gmasCJuxOtMpkX7f0m1TH3sJjT0g+zQBXmOe2WdF5fec
QqmbpbtBfvTbEfQ4mDXjf6OiI32AuDFOzcLiKOn2snrUams8gMeGNBVJ+V201sHlbgMeaqSQ1Znc
PTepwF3/tkqdU8ozMXVr5tBNNAy8njBP0qNnMSPJ001yVNGSHEh1ElxNPpW94+co80GjK13Zmtu+
ErZGECe1cQnihzfP8ZztkzIDp5Rbit95fm7Lx4o5CQn0dQLTD4nsYaifulJvCOgVi1sP2mdIL/mG
h8yfef9nWjp+k8MA/hK9HwSb612JsqLvOIgVuI0gIB3SmtQuBVoDl5uNDlWK2ECSsPZ+WTIKEiNw
3+C3QGSZGZWiKuCSIIzcOFBVR2wrdtM171zd7oBCGvHEo9pK5WahAvLDn4BfHmrNWOrsmg2FB9WC
Abs6il/isBkUDuT0eG+IFUmeeyTjVWhyjamuwYKXLpwEfhuM4LNTdWyWZvFdk1M8wqmryO144MAE
EiWYdanLccV3TXFlfrMVEDVxKLCAnHA+bCM0HTsoahChwAEtGahc0G4lyCw5ZyiU/2ti+lkvQpsH
34wpfxq5QcURTo1IMyJv/xYAXXhh0/dBIBDoqaI97Um/0ppaOjGXpmfJkOwLGtKhInLVXFIelLRn
dBpzgCTlCp67SqaCnilJ7L+/Gwpe+JhdkoF4nGdgYxBwI6tVkVsPFAOzZ08ojEDwddrnuI/J2hG9
jbKT0oyIhEcCTgiRfLa9WRsFY4Y1YlyVs7JO5SFJ3RfbkRufoCA9UdorkeEjV3W4JgcyjGJUVwya
0KiZElQI6piaETD2VlPJ3wodBFBAMeEuGfnVkfYp4N8cNrSbUOjGeJc2Z66qQYyRJyOHnyPZNRLK
rhjVI6rwUEFca9xiNJWt7GiV12ZyC3Or2CIQTEMOCpWPmQdnM2kQxEGKXC2pDHAaQ0T6GRokSXpG
rVsorQYv9F7dVayBmV/WX8uClgIIZuim3qgGUo0520zNenw+8nnsslkbHphMxQi1GscnKgZuBD7v
YzpCDktSvUQf8u79r88i6hfouwGhCanunxz94u5Jgh/lfV7HbgMBzmHYCZLRFaYIsZv8131Lt6Pj
OIKXpmaukulTiOkIVezyB8xcbt6U2Ko987V5C3UQCJixhSHMbR7pCnTTkiOFGJLjH+XVbvRtTgvE
rwpnBl2/SR14duWhbSqMURgnLsrTlZHxHJi5Iuj1/n0AvDIzc9CFmsUJ7aLETUaKKeUtOJkCfgf2
mH6t1rnwjrpa0Ty55Qs/YBsVpoRn3h4zoryq71CiVSGHodcmSmCh1XcEva/nlV/0tuQLw5N+DjKx
SZZ2lr+D0Jy2ZZgnLuBmJgruH4NbHaj1mx4rYlFDBbikM6qTvIOS5rBD/FhLvhaC09UHTB94eXoH
OQRMMU3ckk01MshabPrRkFr317lQTble5yyv8MUMyP08S9zckL1T0xmgWOMhfQrOSIvhnerMl1s5
dVasLsSmq8VNi79YnKxWJaQfsDjl+F1+JQS9qcgQ33odleBNqQtb3Rw+H+8bXYgVsAlOYFC44cH3
U2i5sMn6vA8OgzpxmQgvSlCIfiJogNK/aSM9bEPGbjq+18U0WwOU/iRKMyeM5zgwNQCWoaY6F9FG
B8dHo6iJ3Rgsdkda9zmHUOyLjc5CjgRMnGyNYmLXDBGvNy0Vs/NUh3vx2WioSR9npbTPs6zO9HCI
kpfAp+13xGhV+90GPZjLSOkL9QYaMfmoC23DgKlDU8sAUyUFiFi1HNMOOhWCnurQL5NTCJKMIBkJ
oZwu64GWSd+9GAeC1UeZmKHeqEkmF/fBp9CHfmg0PS2jAyST+1TPUhnhQpTqtDPu/zaL93xiCEMI
R3REx+n6QPBZK0lFXsQuygw10xpqRTgf3AneI9h6u72EbraqRyGoojodw78Ye73/AfxCpIKW1b8f
MLvvosimFNJBeEVTp5FY4EubECLA0baC7rWgR6Bt/QLFY2+pwJ6ib2KBPVjaMY2V2/WfknkLXrDX
cf1U+9h37HryXMgHtGL+h88EDhoco+DnRnln5uE7TMUOOR1jUIv9Dj9Yh+6ZQASzbWmFjdF2llyS
ViV4QemF3+il9MZ4Dwlg2q2ulbHeI3OPNp5nooeJQ1FGm7bflCHSAVIohF1jm7/l/UJYFNFbBwAY
UE48265/1QbVc2bsudjNBqeQd00RkSiwUDwUMOhMhd9NF5o1Cv8t5UgbvQ3g6fa2IXQqIswGobtZ
bFThRRt0ucOo2+tAnwZgHxKjLBjSrXXkl9wDHlh45eOxP73rrr+VCcqwG6gWu2j5t4bfyLlRJINH
NGy5iV6rTOI4yZyyZNaosxbeOxOMEKRK07QOdECuLUOBxisiWcQuyazvVL1QAYUwjA9SUuQrkXsp
QUBXEgINSM1BaDbLl3Ol8KVyDOHtBU4EKXQzmFTLXtAD2rJRsdZLWQwuyHihlwwAP/6eXSoGyWfY
gOTFZRPMQHGaRRtSgzOrPsuDhWZB+BqNxhCsxbTJWcz97aXZWej01CD0aNEkbiETuTgp0qFhd6qF
C8pEu7y3h3Ll1XML8cJBBwMuys7oyAJdNvsJe6mouADCZu7QokAB2BE0hT55INkr0vCv6JSopwCp
EjWZwWgrXbFYhFkg/jUQQo9/uGHriSuftOTPAKYBV6wCXA3a19eHii04JmwYBolToLVbkLkCV1JL
zzxTSQfI/QY7Lit8nWWSUG8A5115ey7VDgS4KA2vMvTNQaR1bT5SvADE4FHqQrqFyPRNGdD6Ex1G
2QqCnfa1HfuPpVqZ4Zog1mIqDqO8OLHlozA585AilwBi1MJyJ5G+eKzY1NAgn+BRM2oTvWQzvZJf
23qPQX/iJ5YkV3CNeCjmJmbwRw5dvgBShiAde+jDFzU2WE8HRd99N75wDaFzifwcdcP/R9p3LUeO
LMl+EcygxWsmRAkUi0VNvsDIJgmNhBb59evoubvDQtUl7OzaqO5p6w6kioyMCHdHQmt5DIWp1RIp
l4pHaAJTQdmGTQ/CjIO11nxzpXiE9iY8x605d6mjg+R8Gaqq080yVYrHzK/vhW1OGgqJIXJ3J939
qYm8RvR4LWF4Zm+x6wZe9G0dwR4jh8hVv2dEx90Xv7lNfZ08l1COfmygKbd6e1858Wd2FxdNUUiN
yRO5eOz/4JGQqvsiei8MT2Ml+DSgdVObJNAOIPASx/tG2Af4nNLOUmcErqjbs9Jh2Uqb6ZXzd/ZF
8xb4EW0KXNUDvEmLR1TQZwhBafdijl0/Ein6asZVJpGr9tDHJoK8EojPJfXQNGWx0ZSwN43AVm6Q
iSVb5kX3I9YcbfdUJLQ8zBAap68o3QzE/sz3QUOeft/Zf9soFr53jk3+5zsWxy/vgUeOLOyAPThK
iEUUVIsJuF6x7766V6+x/QL9riXZPd4PH6fTWm72Wp74zP7iGm+KXqmkap53gl5XEBTWPp40LPHG
HQsw/Agvxtg+hR+/j/taGeSn3SUtUTx1oKCIMe6OThoBAh8vcJoFTsQ9W9n+buzK6+nM1vJahUB6
ZkYYo2nse1DEJu1tMD2N4ddq18y1/OWZqcVVmpupyiYFw1KOObA3SNMANtzvmwHvXlKrN8nbgP7F
Q7CW7r7uuf7dR8uqixaGCCoinOhJ2rCKdIyKB/FJ5Lv0C207HNLz4GRhTnUv6yvJnKvO+YflhQ/D
9hmGjGN2ReWkS+izS9wR8lyrwfFVnzXnucEAi66KJdVGPeiCqodo+NSE/dwQqbm5BCQEaOS3AtRZ
jbnwk7r1u/wsangpmq6V3CB5maOCaNVrFODzlrk8tv9+zMJdFZ2URaOEdU7KQx85I941AoV0ATDy
GZp69rktrCXNru/if03Ov/7DQ84vYjDPYJ4VzZcStwVpqvqCpmNplWfkSmiPTfyvpYVPkmVeJ1aB
veQWNjCPUEc5Uh5sfj+U14p34LBEV/hcvEOf2WIKBzErpbRUi8cnl5HkGNnNAZp+bU7obnY7oDjZ
DJt7Cp7fteLYlQ4dXPM/TC+m0hIMKHsYs9O13e4LJTlASgt3ZizfFpuCU/qdHdjHUDqhmzbU/n3g
1y/9H9YX06t3w5AWLQZe/2mcMiaRhkv1gSpPor2D7kLtngZyQhbeXuMyv+4kUMBHkyhSOxdk5rEi
RHk84DmTKX9ArT0qzNYrXHIcMPg703xqQLrYZkBNbeGl6gz0qsnKwbnSbgERYACN0B4lo/q+7JUz
1GyYCrHOH8eeJKaHTpy2OYQOGrtwfOn0lafulNhi6nF1a3npASzBFS081dXNbeFLXzx3kGVr90m8
KdZQatc8GagJkHSCO0PFYbEthiTs5SEV80dLagEhZchfVFMB00kJGpB2rXvxyjtWhSoHzhmkn01Q
BJ8f6KmW1Ar0xUgLj9OGQ9iQoHHpBAS79/uGW4Q6KP5CAGMeDkiskFFbXg21hC7Spq1Hf6r2cVCD
LRsJ4eq1rogSfJqZq3bRSrw+T9QP7zhbNADBs/CURRs0npbnI+NVnWZdMUCFy64OJXnfrQF/5zvl
NwOLI9Qoei8I8Tj6g3JgWkTqNe90Zc7ORrAIixRUXkS1wwj0dHSGNKFdSUDBkWoKyWQDcVEZlit+
YbEdlpP2N2L64d9HcPGknQCTUgVlPu2ABzCUW1ZWZhmgXFhZxEJTmAXIcEJDDK2wrvKiuO2Hr+2m
l9YJkJJnz79vvWV4+//M4WENyU5UtZYaly34v3N1gLjXQKPbweu3ELkkKtG8xtU81Y5RKmg8MIz6
N3yEYJsAQHYOhP3n75+xjDYXn2Etn9cJHJJZQtrcT5NtP4WEKzqtgNnpO52kcDdhRwwkg0X96XfD
8z683Kf/PXyU9M4PwpSJdRr2GH62LR8GJ3jt/PJOXLlJl279YnSLoBMsQwnPLWjrmQ10ImypI/IQ
z3rub1X3osTMEdFmzKwPNdXIhHQnqr5DupYqu759/x3q4ukcgK4arP8Y6sMtXWPSXNlGSI+ez2PA
ihpU7/jDQ1klApSMkaO39ejQYqiJQBu8V7lhB/ldFTng+uKF20B4pyIZ2vWh8915feWyPtiqaUk5
9wDhaa2bBgItvy/3db+HbDGqqLOS2cKjA6TRT62FI9yJXoNeTnAPWCiwO4Hk/N8MLRxsrSdmDbZA
nGJ3EMh2123WVMD+P5vq37EsXKwwQuAmjXBkWtCWJDi1kmsQyY7ee/B6nmwogNPfx3T9kCIniAq0
gpT9suxjSmGnBok4+rGEPl1IkNRtTbL+q0PXkgFOgeAmad0uXuvbWdz6/5yeH2YXrp6DF0bLI8zl
KN5bISPZc6gGRAjXTunVA/I/di5SfJGlm2Ktwo5ivZuZl90KvTc9AlM77+DotQ/fGrvsFcJbGf+N
Efj+Pr9XrzT0+aJPDvls8aI0XGphArAYvEQsArgmOEP5DSEal0OVQY57VxgfhWD7u83r180PowsH
mHVDiy5AGIVy88kU0CobAajIdmjo0bR9CMZJ+Uk1sq2I8xoVeP2zFYD+8pnxz/LCvSNJawAEtOwj
kSBgNshcguvX8sJT2odOSZ02aN6kylXF3umMaVsNFUoIdgT+xgK6Sal03wMxKEdsm4aQznozrEOX
Bbs8XLkelmnfi4+b98yPO3+oIT8Iskf4NV1ztSC3W+s26DxltIP6MGBK7qRpWwb/oXLLP2ZnQkQ4
ZURqy+RLkbM84MNsNggpD71WoVkeHmrBeuej5pim8B/mty8sLvaBMkVyzTtY1O6FzUNwK+3GnXxb
2dY2Xgk5rjuuH4Nb3oZ5nEXVCFNN7kjuQ2DrtubdOJCA9bIbf42O5LrX+mFuce8VVVwk6P0ffUGy
J04lbuu+8C3kdnkq6FractmxfzGPi4swMq00BufE6JeFtuW824QV2sxlovk6GF6iQ6NK+KUnBWn7
ApmuEMqZKFpyXEe18r+JV2cQMJjjLOhwL5ZUh9wcK0MZn9J5cn/Q5IdSWdk2l+GTDjgplKlMZH2A
5ly4ZtaUoxIyafJf0B/kwCOuBRaXPhEG0K6CXD9+gKaD8/PHp0aJpxIGjLB4EGragIkRebtYdaqK
QUf6VS77lVj06phmYTz4YCAklw/gAHSkLUe90ldeBjQxJhTaHbfd3OP0u+v9C7I8jz0xpB+GFusj
iy30FScYwumWafuBVLqymZ4UWyLxznBGJ9427lftQC+vQk+Ebd0OH/f6/2YF0eSuoaCNy+RvxfOH
gwMqRh+1GhMs6zSkNVX3gr3W+XN5gWOgkBGdAfH485bkJVZQNYWe6ZOfmzSA7I1ZOVJiN6us21dX
7oedxdlLoaPIa1Wb/ORB1ElRe0JO6udaPHUyW4mFluhLnPPzMS0uBkHK4rIVjckf3ZSYTuuC4MpL
ybAz6XRDOHjWrPkvWjugCKKpV8K/7Qqyq+lM8RSsRuCXwcv59ywi2yq1WCrlJr4HT6UscQO9gZzj
yqivGwHPKgIGMI0sG6irsc+UcIARXXVbtDNMHKvYrritKw57Hsq/Vhaxs4X+11IXYEVNngvjbvCK
3FURA2XK2xA6lpFTZdRWRnb5MACEVsc1MGuSo2ticRbVyJwgSAWbRuom1p8h8Yz2prSoBUT+78f+
yiZFGRmHDe8hWUQl89yjTVKuKmVTjX6QkvohAD/pPjjWO+v2dzNXlgo8g/rMjY53PZTjz820kjlZ
aZNyv0xEzFl3LC2fx5Xzu5Ur8RGSVuhxmu8YGFleAF3ZtuPAE+4b7Mjuar/EqPJyo3QEvbAjVBPA
8p/hZytmL5drptcACws2oaRftH0YCBiNtMDozINAjsW2dUWHORyPIMH56lwlohO4b9aSWpdLd251
/vUfvhLwNz6UGqw2qkZlti/QOzZSTXkIk4S28WZlkHNgcn4/nJtb7BR1xkZpLczx1A2ig1qDhKl+
6IddcJdmXmcIjqo4wkw1HkHTs//4v5lf7qAw1dGK1+bcb/+Yj4OORwG6HVwIZ9Ve6IJVJUYAvlYl
W1nXJcNwWwEAxYqC+0VcUlV8qfTn6UVELmgYvn8f3nVL0AJGhhs9UubCX6pNl+G2ELBNuvtEeBSD
t6j+VoIvtkYDdeWFhWWcBexRscFm/asA/WPXmFbfxeUUcT/pDLtKYietYoILV0AisenditEyyIC/
9ydJOJVvfdusEHtLl/fv/AXQZpO1uVF/CQvhGTrWpzbjfrRlDhLnLNqgYbN2gvvoztoF9B7k3qfo
K33+fYovY7fZ7Az8Au4FpCOLKZZzsRWtEPt3QteSjr4hT+IQBSEtKhiVsZPvfjd35d44tzcv+Y+J
lvOuzWsTvmgSDwK/b94ZRf4USP7YJCXfIl+ycmlcn1hMKCQa0O92QV4MnpScGSUDkasL1g4HtRB0
3s5/bVUSkM8ETQrhyu141Qf9MLlwCmanjE04lNwXqbQHG+BO2xpkLROxbP/CXsFU/mtlSUlcG2Ha
RxxWOqc4yvSBk4jyzfHuoyevISga8E6nmQfaSluhK+H31c36w/TiJjYAqG5TES6g5RWNVfRa8BrM
OEdAwFf2y+UVeT5IebFfLL2VNAZLKlhr5dDWc25r3E3FB5a9gFusjDTw33uyGNKylLZ4KdCp2bbd
iqOdo9ILN/9jwPM18GPb1k1hNqOFTWQFr7H1kY4r5+Kqp/vx58/2f/z5JgeUL4qqeS3z8s4MnjLl
KFd2qq69fa9kcgDPAk4D/4DKG+/Oc0tFrQVNVmPXjC54jZ74ZiTlpt1ktuEeC6LsJApH4IKkCQix
51Xr167Ln9YX8ziEXdMLCazrO81F9YDmFLoih3pjODEdKT6ABrS21UMCYl11jxQ7WUllLQvHf48N
WibnOBKPVt1aeCBw8EksbDDVrds4whG91ShQazaKyFt5Qm4Wbb+tQZByljMXoriMriY7rrkHkDYC
WwqlJ7RgLCYB5a+p6aOe++yp7Wh6Vz8Ut/K70dvFzfAs7wF5h/4eBHr3w3GNrEC/ugA/bC82mqFl
ZqGKHfcrpyITet3rbX07boNv0N2ekHZRbfTLeSF9fy3pk4ZXUEc/wXjrPHo3j48mialF7zLyHtJX
76EhW/B9EQH9fc67H9LR8W/qG9nVaOvdPw57/W4tprzmd37O3OwtfhyTjmeGzHLMHKQF/Haf+1Ck
WXE48/5fnnS0RaOyD1JXPCAX8WPZFNmUNRy+O8wOGoty8H415kYQxQwdtlw45AOAz0rR9JTpYJkx
WLXN6y5BeShU3N8/5prXAUAULxB0UQJitbicW7GXpiqWuR9Xf4zoWGQr3vXS62CQoB5GMxC6s8Vl
zJGhkTVQI830W5WiWbLzC7Dn/z6EZWscjhvQLzJYSmfEPo7+Ygyx3KiZMSSBbz5WTyIoINEKSzN3
pKIrbydbJ6CizJzh+XezV9wczIIAE7gOSZqFC853ihaB/7KR68B3y8jhz3lFtv2H+oCQCkrRXkmm
rfoMnAt4l8AnJNyOKy+7K5cz7OuIrHDA4WaWfTlCHipDBwY8f29lVN/JT8JN+lZ8jkTeWm/WYbDZ
Q3Xbgg252WhUuRVv1tpzLp0M6DigR6Ga4twqsmzNRKdeEJSyHvhhDlYaCIFMt5pwiwQZEpqDvPLE
/JumPD8159YWp0ZqSwmYHiNAhZoR4Ri/C2TmkpK9wdHc+A6Up27q6fZIkBYkD3e6HZLbm2d0595I
NL8dtqMj2rLbeyKaArgDNSb79/1weZIgeI7UGYgO0JmOxuTz7WBFPDVYGgZ+VFREBWp/TXFoiSX6
u89/WlhsOLBzZkE7CpaveoKrvTQeeyyd5rF/th7rG3ZfeNJttJadvBJNnw9rcZkHOZDeUA0I/Oau
3XOQk3OnoCkp6FpbxRVPgXQIeAnBAgfN3OWlaQ5llI8m3j+jDNrO6iZ3lPSkSik8/e8Lde3gWiJE
bGEM6yT/Ded/uPiAtUNrRJLg56DmOkS3/VbZZ/fsUIpE3YrbYBPdTL72qO7DY3Aj+Gv0scuBoqI4
sysAR27NzVVLjm0p1/uxKhXBF5CiC+PPouxJBqHaWmkoq1YGe80YggBk6TBWpLIXeyYQJ1lnPAkP
bbMtbnG7bPIQ/XMF0Ot8hU9k6Q7mcf00tdgp7VTXQESn4UEJgi2kHUFUUQlu1SBRF0LYMUGWQAzX
nijLx+XS6CLQGaewBD8Vxlc/HM3Ejg/6NoW3xRb9+H3XXAR1/1hCBxhQP+AOWXaBIRWpFNAbw36A
oq8v09LN7MSu90jpZghaIDLs1IS5+dG6XVPCvTiES9vzKv/YsXrTqUkH1ItvQYSrCx907g3DJjzE
27H8DjmIVePP34d7dV4RvgNdgXoOGAjOLU5MDoxGwLxKrSdrdjWKRHxJWEiM4G7aGvF/GjL/HSGc
Jire8KG4Vs7tsXSQM55i8/A4u89GZld9QaQmRFptqzxG+b0cP4bBDOmv2DHJTplR0gayBTOTHHB2
5ZeM3sjfp+Airlh805JJKZPGGho1mAMrIkgwHoNdd0gfpwFeIvWZD+DPTbed1Z6JsDYd184SCFhQ
rkOANOdUz6cjaoeii9IS/IhoGz4kf8rn4LU8dp5BQ+gPccVtIiL4yuPkCts1IaJl1y1uL1j+YXyx
9tIARmKzhPEKchi5M+7bY/6uU0bTQ+xrEUVwPu17R7y/EW57IBbX2C+WITjsqzI6AWauDQvx8SIE
ZyrcYwc980NYeHl3bKLTGNzK0ho8cc3MImxUimGSqg5mmu9+x+mKN1yGA38HAf5ncFTMjAV/X0k/
jqyoSXGBAAmO1+xfg7jehl26ktD7m375GRLNNhQNdL4oIYDCbglDjCD2g3d2Hx3Ax+qVrrnjdr5r
DtrmIDj6Z3NgQO7uLJsfyhOIkI8BsjSbDcoNKFJlBws1/f/8wJx9z+IGyAoTuCyQGR+a+qk331AH
JAw8kSDuezWrx6mxsXlqaGfXn42fdqQH4XD+qCG38/t3XDk8Z5+xuBNMKzaEWMa0ZOCetgDhsJST
KkBaYqekXqKtWLuo32IVNBRYIFk1S6Xh2X9+Vus8AvqUjfEhYlBKS6n03BZkmgiIrCGhwXMCnTZH
PY4OEg7f0160o4owQJTo5vdhXxRh/vkQpHfBQ4v0y9+458eWG4xsUiJ9iA/WeC9rpFBuhhAa0mjW
jzbpEcnPg7b2BPiLOlxsQQ0hFOjwZ7wHcj7ng5dGdK+P1hSDfc833GoEk4VbG7tEdePTWGwUy1Ur
EDBASeczdHMSmT7eQ8xcWYOL5Po89J+fMZ/GH0MXIEg4hDqPD0r4PkgNLdEvGjTH/DYA49+478oH
ubRLiOWBm0DQnn+f+Ct3JRDOcw81QBKosS385VhHIGQJjeSQ6s8mOJsDMChLAUnfGGQHY4hUFuUq
ldRFXIe+BLgWQM9lZGgvYHGQ96rKNKvGQ04YEiQgbqYN0ans9Lc65S/4328ft6+TDRptyslzTVIb
gkrIn5ToY+CIVr7+ynJxyikaijcdsewBDyNqiwju96FdIlEGNjYIU/0+V8tkK57KJp7qqHsiMaWD
Kf58oXhppV2HFthDXz7EQkggcq5FKwfhwvXONhDhz7QUoDJbImWzKOrDgPXjoTNKMoDBNAU8+/dh
SEs4LoAwf3N7ogVotIJxLBa9a4Uhs6JoOkz07bDv7Q19qW3+B5wqG2Q9ZfoxkueYvOWYwRfVIUdA
dCBLgb5eenw4ghyYkO3bw/YPpITs51mF6f50Uoi983v6+p2T3eCqRCe3SA3hAZvRzdxUcyN5+GFt
f/f0/btzUmhfZnSg3/pRBfRQwU8/e1fD76W1e2+SkZok3WbkBkk27YgUvecr3vNgvxbk0c+I09Hf
5+TiGCxmZBHCmbWITtQpxIx4vHnQBFv8MxbYmiKIerZWsZIPUOYJPvM85+aWdUmhZ0OnGjC3P7wd
RGqn5ImR7eHzbevdHezDcVs7+Nt3drt3z/+qvZc1lM5f8e3fvmDxtsrjMckHCV+gv7V27et0+3Z0
v1z31rEd+Hxy7/TE04lHnI1z49Onje8Qckt2xHu3Tbq2Ja95BCSb/3tDLmV79UlVQ4Pja1JSOS8G
XeUnXlnfpeBBH+lxYg0w0ELhBf0KuOS+uy/hj945QBsX2PRb7jR79ZjFJyChRbt4UcO1c7c2yoWj
b0wTRPkVPoKVtyKac9HrLM9AUYIYHWLi0acQ7Bl4SgCGDtH7g9JxWgADvxbcrX3GIkQt+iAICxWf
4T4VONSHlyMjIt2n5ABKI/pAcPgo9sCL6961uP99z7ndef79s0Lp/vGEE/i5tvyXNzF0BaBngHID
EsvgR5DPPWvQ99ZUxmAnzWX0x2yb5rFhhV29xcUzpAVYk9i56IP4ppgOQ0DFBt32DTBdBEAEK8lW
1kmZ7/3F2YCS6ywqgM5DMDwvzoYhGMmgCTw7vAiQNrRB47MvbOEmO452YRINCohQ/bAlr96YW0xQ
64HWOYCztEH+blfud3JoH4u1tv8rcwT8FiQrkOkG3ymUm8/nCPmIopGKCADGgqGJGUwRB1xGqR2U
gehZctA6shZWnjSNrQNaxvaPWsjWFsTc+U1qZJmdTUXkFqYMFKI15d7QMOEgGnro8FhcQ4tc3pT4
VhUIwDm9imzVYqePssoNJifNoWSvnQJ18fw+GdeIDS6d6GwEKzWzOet4qpxPSGVYUdVbMKLPWdsH
EEpwsDGZRF8jzANJxuWWQH0Be0JX0PiK63NxP4xMZpVSC+MDohpw+2Ro0ePQ54khj92F0nuo9skf
Ho2ZCBEKFdBrQWi/pgn6yh6gSQFEh6e88OsBpMF2DAWmt7qopJtpEuJvlqX6LMA8WHgaK8D4ZiXC
8cFiwZEj1fdUF0MJorpBA/1OX/foouxroQ83Cooq3iDI4ehJHS8eIrAGajTRoxH6K0GGRhsN+qLe
xLGXSDAyQdpmWp89V/1gggpeqUdgMge1/azGxHyqWRUp2xL8yx0FfylYumUj409i1TQNGPKqnE2l
r5UNGLoIWB3F5DtSjCAExs8MoOqGFtNm4C5TtYJt487KJzdOzUEGxrbrko+pEzQEc4pSt3ai9RyR
RDyBVEoPWz7VZEqVGBRJZaqCYEqP9MrOmjjRblRmsnzbWAUAcVIZgyqyQFYStQF09Ul4vXcgvjcw
k2Dvr1Iz92Sud/EGH4HGGyFk7WcbYt+gP1llwJsGDRQLMhHNcBBKLDTwG+ntMzODEcdZa2N9rw4C
6PxzkMZsgeMf76osrQGaZVrpR5ne9nZfSs1pzMXwmSd5+1GruSxSBk7pg5ykVov+JW7eV4ZsVV4i
ikwg2aS2gy1NvWZrLAWlWVg2CfQjSjMF+2Y31F8juO4kWzNYndmQR6twNSlTkrhTrKQBXn2iti3b
XP6qoLcjeIVaCKg8FwJYepg5crcw5oUelc7QiJnlbQTmP6ENPWig5A+BIQKJ1LUa0OJ6KuqeUdSS
ZQOI0nDSoPoCerPUSAq3UkLpkDUzO/1Qp+WxKKLsHr+LZSQEfULs5nUZtIRPWX1iQSwlew45Tgys
jFovHspAokwQ5WljVFa7H0ZxkkANJYVfqc5iYaswMK5u47qVG5cBeJKQiYnaZ8JqA+I5A8ssRxaU
TCH1CHR/rYAWhka9FoybDpLhHamrRpRsS02jPyw3uz+W0gOPlAhNCwoCbQSahhVm+yQ0Ug+4sc6x
aGHYdiINdbkGy4fJ+9zJSpBE27raW0hUq2n9mKayIUKpyIIOhJA3sWLXlh72pOvjAMigoatOw6jI
L1pTqV4SidG3BqQk2HnqSfPKJJIkqrGmeNamusExiLEsbqm2LLIVA8zp4A+Vumk3QPVcOBiAx5qH
RgB0zZGKmCGJoXFVpijG9O/jUFsPYyDqpwFTeerE1vIyrNREQYo/fvYgCIV+YIwsOZVEjnJczFrl
iatx8pgLoNUPNT0KiDxaSGd1fYg5YAH2GjHGTn8W88HAqkL+8wvwiALPpBrEpmES4/S3uABTorSA
E6GBv22gQxaA0Q4EPaWVEaPJGGBD45A+SV3aphTp6vpjLMZxKwn5FIOnR4v2hRFZlVOafWjRGa62
GRIIlZABiJwQ8ucBXmSGBla2cBIC+UZuB9C05UVhQjo3yCNHhPwc7nemCYcpkZB6AKtw9ViWWt75
vSlnmKg0FmZBKTn/zNqhAjFS1+EbY65nJm21XIrBXBPLUGhmIkjLWogiPqCvo0I5JAB0AFyzGl5q
4G3QPrU6GEC7MkQWxqvrOVoRg1p6NABenGwkIPSP2mgR9fGGQbcnEuP0oYjz8b0cqjSiZjwp2kad
ErM6ZFaMiqSRlKBuG0CtM+8xOAVLbuudEACDQtJCh7tq5UwrHG5wUdkkQGl+dNAwMwD7CkTNUaQq
jH20vzag+ZoCVG7wGhzIICqpBLmMCWvQD9agO5KUTBpUt6wBr2SVtyUVwSn6okstU6EM0LGeWPUk
Wk4xhjLIN+PGPHVJgQgzScNuW+hR8hTllSF4Rlfkz1ahCPXWtBrmcXHsSg+UhEwiScCF1M1YbpmH
KLLi5ASRo1C2hSYHmTvKMMN+7MJkzg4ByAXgvp4dGl4x3eOj0N5bZSrcICGcZvcD+KxAgSd2TEKf
oDrrcCkhQHbw+S8oRw8TUSTefjSdYbUOEgTx+4im1PuJJY1C5N7UTiAIbitqFkb9wNsMNRGlHDWN
AlOsAL1k5GLvmQgZuZNZHfLJcTh2+VZVgwbsUmZYFp4QZzqg/2HFHuoUZfeNpHeC7jXaFBxHCfcM
1dMegxbU3PgYm6JKj1yr+pbmGRAG96JWo1ahKkFVHsamNA+lDqUvOCIDx1us0TJH6yaQIJoxaOG0
h3piBAVtUYIqVjMpReEUYWuhlB7g66mE/VlSHf1LmMYkyUDoOUJlHHEGFOYg3azxfR5VEORQa9UE
S7/chiWVZOSQaaTUzSvaoI07Fg/RK15sQ4LrWQIrtmbFY+03Q1B1mzQXxlOKFs3ErWIREVCmWQw1
HT4Jjih2UIgBs9wAJYDIlHG8U1PbymFbQj1MTkTrCUARLhAzhBSTrRV11xNTaPlbqImYhAATDRZC
YVDflb4UFFoA+w8x0DKX3ahAFpcEkhiMW62qIcaD4mAcIz7vpvAeSXgrtfOuATtkH4FxCx6J6dku
nNLQOPWxhV1U5qLR0r4Ue7iIuTfbhjvX0OIkGlEBrB42Nw2spnwyQ12ErEAzCmiQzsI28dQWtB6O
GNbh96ilY+nkiWYc0U40500UY0jtbBCyljT6UOGAxugVswOkQmtbGJjcQevcEERokyuw4nVhhW4H
WUBAM9Z11O6wFuJR0JMp2DdSl0cbiKoIoTcGVq97vcTaByM2i4T2QdmIbqXnabUP41jYC0FYfhaJ
lt1NWg+dqjbK0FTAI2CAnIYzRUFOkanN1uKqmvtMmGZuhLAAoSZIAJD4ZIrcSy4UB/pTprZ9eM+U
tKqPZtlE4YPWtvJj3jITNO+onDV7vZWnnpN6AqUZMHaVGD8V7Sgil6sGKDIh+oC7acdqGiD2hBiV
Ti1v0dbRlt0zA1/+N++zsgA5kioPmzLUU9xkdVTKbtBWGSI9RKDo48mVPsIbmem926VSDIEnsN86
zKjMEsDjdtA2oQxS4DteWHJkm2VV4KWWgr3mPhgDKbTFKYBagWiwwQ7FIFN9ozd4YvOmK0OPRzVD
/yeoPq0tnjN4Aktj2hfvQmgZ4X2AM5QTQUBTmD105iAiykoRQyFYMI1humcp6+WbAl/F7N4YlecW
u+NNDnSpdAOOfw1RG+YnFuOBSSw0874okjBGVAGc5q4RQv5Ha0UzciBpmJ9y1A13rDfxUunjLL0P
Ay0B822Xi3fKaKIEPN+3CC0z2fxEOiF6Q5lrmu7yIDVDt8jDChK5Xa1FrhgVvKRRJ0VQiChZmNC4
6MGBwoRGPECMbvyjZr1pkiFuKgsSdXGAVjsdfgUb3wL9PIQoVfyqHOafEUQ1KjdnXf2dZyx4rIxe
apwKrjGjSqyZkO02gdZDrakOYyfIDSUiPc9R5J2KHkx6tSI2NE6M8CZBr5EE+oFKvsUdomckNafi
lU3T1JPG6vGkmOIB52hMOdQj8hCzTMwhjiy8PrJ++pJaIzlJacAB9WvzPxa82iwM2sMxQg4Udzyi
DOtZLjQd97+gFx2ABcp0sOImwstFVGZSlQS3QdlG1qkbjfypHKXASwsZ9RzB0ryUi+ZzCEJ6vxeK
/gSVwyCgmRpAL0/pa+nNikTkbaKuSrAcranaYqKp6QYCgwYWlHV65BmhWLVOVHVjsZM7seydWINO
IRlFDv4RVPlV1W7Uth5uMEWIwWOzRlI9A9cgak1VKexCDc9iRxvT6imQO6TAIxOhPuEZdDiIEI1A
0zWtbI5OO6aW4aQ1i/C4q8CwhmAkUGNb65jIbDxlOGiNuv+i6Ey260SCIPpFnMNYwBbeJMmyZEke
5A3HUzMWQwE18PV9teqF2/LTo8jKjIiMOKCJgNPZ4RrSZm5Kr0vz5Z8zKd95tNYNbrBdK7ur7vJ1
o2xx/TwyfE3qqrpE3iW1avtb5Ok4PIW+mtcvKcpMyYvJnTVc49rT3Yltb30h5CkaytHHS2fSMUCK
X390GmE00J75ltBTJiXG6GIKMpJluTvFj30ck+/R1jF0zLEhttrLuoUZa9Pms7erXBZG9H0CA4DQ
DrW/tqp0E+mbxVTPxzmhUpN1rqDbyZJKRlo9Q1ZKgSXP/lAn7FtLJg3ArdhMn8K9lTmdVZDdL+1u
0UkKZLbFkXnzUfR+bqEa2/RHHbZ4062j25HdWkewRRKP+RMeQvFcDEstoKX2pBdFvMqevNThw5cW
XsT9qep08ItI50N3ajahJ3Y95vHL1PfeXz/bUxC2XEuMPjc1jCUOjPh3a87TRJfa4siXqPjLOpgt
O8erStdi8WpbF0qG6aPX5ElbuhiapGBlG3Zk2Vo6UYOI/T8FcYMLRKzjh4U/I+9RJ8MTG2YM7TLq
5T+N28/noG/q8ZzNileyE2PWlgNdU10ObR+lRCGkCRsU3chnSmLtnn2/6dTFDyk0VJQlfePkNa/a
NBlInd/U3inIB+zNhzFUT9ZOtToPB/vImK/xBfAzJvMs69jvzvXSt0xQOiNc6gj7ofTFPJpSmH38
vAuohTrosP6lcTtqRlmrccrXxifGlk2E71s0dC8kSwhQppZ22J964izlR1YOCY3+QsIZbwO5jXHA
lyXDuf/XSRWQHZ/UlMFGZ7k75+Jo/rh9PV621sTuFFUAHPyVrnvgm1U4OQdi+iwTBle+9dR7deEQ
/wqmaPLPvuoEW5ZBH4lTiOKgLgLyIr9Rra089XXXb7cqbZw4ZQx279lQxT4Rh0I+yfaw4px7Q/Pu
GFYBhfZkS4plph3Cr3rInljLHfEjGBxVN1Rem7+YZI+ma9z2DQajIvH3s9mTlohJSvBNwqOiq1fT
EBRhnNXvQRzr8Z5hYgpOFB9QyzbzmFaRVR7keVTDMp1TF9TBuY5Ef5tN59IzJnbNn2XQ8nkCjW5u
4dJHy22R6zK/zjl2YfSPfduXuZ5zOuZFyprotlG1l6w5tviUTb3Ud1sg1Q+cwTNuxjXBk1xKXMY/
rtC0iA9/ZgomDLspaxnPwe0Y7NJficPeokvQ0O9mLe7P5YRlzMHlEQWErHtB8CTqjsptR399UmEw
0Vz3Xsh7T2Aano2TFzafJhWo/SFRO7MiC4KwI8hjc3p94PubMFvlStMr+1EpQ3Zk5ybGFrzZZDQX
giMI0G67iq8rjGd9WhsbZ6VqmQNOIMPf+HH2yqoNeFNTJ/v3I5smW26LmhjGPIjKJ+n5KyjMBhhV
5JbdjvsoCWxLR7Wp7ETgS8pGFychLAMV1wERLmwlFGnaEedRMzkvVKg1HB9EF1b+afLN8DnKZT4X
DEdUu8Mf46g0UR13ZZTWqN37tZ7SczUdPQ4rclxQZ5K9E1D62uhsgq4/Xkcz0UuOHysthYsqbynX
QcAggK9D22eMJ//8Y/LejyXZgougu964NPs4Iiuc3fZiFPuWP81NnVdA/X36NKva5ICEFkc6XfX8
GgSJ4UcyqTrMbkOUyJ95sBzfQi907Htoz/4XysMyy0Q7E0kc48meVa56yRePE2/CnvsvjWqu8R09
wXevyzTzRdIDgeXAVgtv8uguc0aJLnLsb6h6B1uWF+bpGWnYEK/iccfeizgAN6Rk5IQtNXbveaLn
ofMIyWlcuq+l6ayflV2F+0fZWLG9R+uIGWTT1SouGK8BexqzH78ys0d/RxcJ0JsxCV/14laCIld6
I0x9Y17mKW2miHSFqecOzSP5R/ciH0vx0eEDDSpJAV/r6EOMMe1juW0BuwBDPlDHTMvwVEnnecxd
OmW/J+ynp8q47Dhnvp3rE/k6UfQU2MpuZU85+DfMfe4XOvanx0mNEfBgO63fwyAZMEX2j+0xy5ap
PbkJiKZoG7yLH/O+F81NpHoNLqEzUXjpPA0b3PRy5CULqkhfYHoMTiRJtOEKEiq/Pnk6iLqbprY/
50k3eKewFVgtR16atuVyJFP7lDivax9M1I11sQYB/inKEPBFelvWxqVb9u1P1GzBfEpmX2bnPEQO
Ws6BbDMcZOPwd8aaK8/m6BdNLoGKw/MR1asqtQrN90yn+rMksZlbgHSJvQzrRf30di+ne133BK/6
cSDTdmw6ks1MMIsfJvmAIS06yLsp9yZzN09+s5SzC6Lp7I17csvTqnMnyVJAUIy1DG7pzgByzvNB
ttfRSZkVED84Dprayz4vm0cG2NLQVU2FtpSGExGbEduhjgvbc+Aze62Gl0X2A4CxmUR67Ta8a8uO
xiortMusAuyfIntxvt9OZKnwSpSBrH2gZQmveskXxVb+wlzWkHiKKyce6l5/QsopXelUEz+s8ZKq
W11/jBZLb3nFKq4IpO7gmajlUqm2Mlhsupz2MbQ/O07ZVOph6Gl656wF98yb+WR02N2DQUsPqYwX
AcLwJRJN0HMD0mbF8wNBSEA5Fqz0M/EBRpFLWh83JaJwJaXV+gbkW06ftmb3+QjJjpwACwnMeY6p
/ZM1GTWwdv43QJ3enQIsX2mYRlY+aWUWnBVzli03kivp2kCKtuy/oM2JGvAmvfrXcE65WjuH0P+E
hYc/3mhE5FQGnNE/msdFV+DiJr2mLuqaH3ukql90ZK4pm862BNzOyxyut8kGbQuu60vvvgvGxVwO
zX8KeCQYuCzalxBvH7CpD7ebDFjI7S49oe3P1CUZV/HaL0F/b+pBsGQ8x0tCQCsbst9qbfv5izfo
OvALc/htWGRdTvyR7ZFPL9Y6B2G1V+ROg6qU4CtRUvjDpI+T6iuMm1MQ4h+utXRI09SZl1rI6kfS
HMmfpeqO8Uc/0mY+r1whyVvIpe3ujqoPmmc+pcWL018TrjZc6sIHP6nC6qeZ1MEDG5f5UzAbqcsx
H+qp5P3SWJtF6YJXJj4h74q1KQ5DPGZvi8lYFqh8LWlOfFuNr27uDWVNSrykaY1cnZly2CaJdUK2
CmD4ys/i6cnEdp3u6nCbAmyuJrGMr4PzAp7FrEX71Hdd550S2lyetJral2GYWjRYTEv67zB2WwY+
DmHAmA+jLsUnFY2kZVXN4ctLVTVeXnLvGbxFdp3U+/3WeWlIwR4b7+TRrZp7zEGCr4Dj2+OSMsBd
e7oIEvuU7pJHdxj1ux4y5VgHH+PtczT4eCREjZOA10yLjN75lMHR85Pkney1Xm6bsHY47Wtq9b2G
q6JMf7hL0LkF+6NclZu/rU4MLcjDJFjeBYBn73Od49tgd1/eNj2hTi68fWzI+Q4NOLyMPI//c94z
BkkMExqimg4e2q49/52OV3RYe/Y+bh+ZTAxR19Hx8cliHlrdNwxDMBwifQCxW9dzRRS9O9V99pEc
DahK5BYpY0HZb1rML4ohaTi3GYX0RD5VtVxwgq+rK+sh0dc4pU3he8ta79Rug/vZkOpLE7nPVaXP
BxIyIpaNHrq7LV/j8cEG2S5OTUdi5En0m2y/m4OaeNdV9DcVIJ8LmgAMPNqSf5EvfER1RyDutjre
RJFPUfbOkm/wQ3rr7P62W51Wf4DqbPqF+zViCsHYFGGiknRJTUCoWjxNKQRWO9DGjkA19PaNd1vj
eALpUs2EjW8FtgUjgFbRWdAxFefHjVKl/PLISdb5T+npkA9e0khzaeZ0fFrbYGkfK+GMTwvTw9jE
9R7AbzQqHMp2mcfjpacd+eZ19HmlE2J4g0mH0MGeeHLefd7mOvs+DyF2SMtBS3HgjjXcuYPnU86Z
L+dTvfpTehXSTMlTboIWQ5G5X38HbSSQ5Toz9MVMpJ24ZZh4P6Vm7UTh1i04i47U7Spsx/A8V3R+
Z6Yz+aAWsUD1VXmXFDEZp3/DpvfTRz0tO7/DDB5GryqsKKk7a3MfRVqpl2QKLUzHJH22LLuenrfu
ZQwybTMJ0LllDRNJyGqFHuVxFy5Z99Z8OLqfB0+gAd012TLLPrkXTZPd3qFrAGUYuSJFMc8Tg1FT
+eE3vtLsmUHDPvabET91ziMrprjR17Q9qqxIhVzfjyTfokImA51Xs4io5iykC0r9ud3ASY0SXwLg
TAlsIFJWP5YlswVYgCPCwwjvrQd59wqknBVVfyRpA26vZorOZ0c4C2RGrPg0EyspKVc1r9ESunNK
0X4zbh5/KVC8505vtGOer6YyJrb1rh2AoM6zY+Arg37jM7XxoBaSNLX/3yiDaCvieQl+DI03/arD
3tuLWVv5EtNnxaed2due1xC7WYMFCcl2JEd+34eRjm3OxuR8NG4hv/Sjz4TGEP23RhzM5lI0MD4i
bKpv/UAwRjt+4PUb8/fZonxoaWmXzpwaq1tz0v0gCLCOY/WaQ0QDVW2tQ04InjKWazPnP1yDvPJu
YAb4fLBJ+Fq3GhavChZyyiqj3dPgKZDowDX6V12ldP1NO6DeCADQ7tex68XFBGN3V60GM2y2pA6M
KkA0eY7M85xRL85vMEEJfU0nxbNZtuq3Hvb9O2IfCKIMShyWrTriN6/jkmdw2udvEV8kwQeSq73w
lCSBJBnb8JfY1+zzOiwzREawLH3pZZum1Eah+rblfvUliDFhyLYjf3NZ1fswPBrn9aBV4P3DPgDc
2TZQX9htS7oz5ZHmRNZ18n0PTdNel5SMgyZO/LZQ0FGfrBmJovN6R5y0zTdIminutCoFjeCdzWM5
FQckzd86hQopwEDlV1EHI3gY2OELfhCjOaP/X/Oyn5yPt10Azl0mA700o4SueNKNi+5TfN+6YrGt
/tP4mFKX3M3gtUFiFnOjldQxWD2sdsnKvIQ7m2PbXea18p+XavHTwljgrjKbLM93j32zXdVMNlWx
tSwGWRNKGGU92K+9rrr/zJwvY1mPWwqZ1G3ibfTGKcKnLZq+QfyTzp4bRuFyXIdsuvJbh5/rJm5h
xE2bX7uIxgEqomL7Wbbti1qOcL1b+o1DFZP0NTErYv3GS+6m27x0BKeTR9S/Nst6SMJmczuekx2n
qNKPXPbn6CK2z3ZZmRe0Av2z5GM+7XViOBHrB7nBbLz9mLxt+gQ+UP91ulmZIGnefm1LdDzKPgTJ
yZy4l8HHAove8uQ1apqEtY1xEP+N9gjzs+52Mb7aCMaNM+jmu33jWCk/Dr8zYnwg5zpFaKbrcXpY
9mZYwd3ClbbID++awVXpeY0ShxxN9M2vfLDbFzIa+VU3hmZ3Aaa0VWlNZH958TiOF7er+QeCCZqf
rE5acaK79DDKBxa4N6HDV9NwgWOo7beERfXSmfnS0fm+pk10LO/oTnfimhTsubxGHkLaUqbecvFs
rZaHfc3hmkXkPk5Zt+gDXCFs4hu0RdhAmPtS3u2zJnPPCktsTbN5R3jrhlx+73jVYgBblUS/gWS3
4CubtZF6p8WsEVoYrHyAmPmbR9d3tqRwB+/g8KO4bnZt/fMwmY0vUFnhMU3xT4PppyjM9j3AvgEd
9JY8+zpt6Qrbal7uk4OG9hQSjPsuRsjxU0WN8s/j0McIJyD40ZMzhLQ3xrPKlJk1VX45jg17prgH
pbrmXTAsLJm5BawiNdO/LIeHAoDrtm8ps1nGaRd8kRr1Yl/yQmx/hiyTEoX4wU5TvhsvuF9o8dUl
kjtYeCG7Zfw61nA1fzL+OH2YW99rSzUThnsmuzDbYSVqGZ0OYhS9tnAwIOlJHfzAT9S0OH+Yq7Uj
Eg8YnXpSpc+JE/F/++L86rxlwRzA5Lfpz4xsFyAJf/chhSHkLyLpPHPrGpZF0EQzl6Jo8vFBdmus
SZhV2wRyQKqvt54TYymy1gOlvLCjLNYzxw5wAMo6Rkx3uJGteu3xoo7Ok8/R1Lft05pMQKQCEAUt
RIzQ5p72NcYlrJ0qXFvbGBlRxZUryyGJ27GMVOhoYJcsefWD/CBpbXZMlIg5eu9xkOlimPnyBkQt
8vvhEvWGVXkXozuC/EzHHrwwC772YfBBdwwY7dxZZ6q0mDItAup2nmzl0OTMQDuNfVZ4KUipyaF6
S1D57Dfvsd2Kbt43iEm7rfUJq5LMfQ17xY2fSbN5Z/RTc3evWr/LiuZoYMc0Qgpx1oLhtaSgpjur
UrWLTpinM+rurpPTqZdhZJ9qswYQvQqa7jh74dod532Wrnm2qhZYG60QUc9JhPqvoZ7qdH82gGrm
NCbT0dxPs5b9kxJ+4191PITmLlcG1F6une89H521za0VQ54yddrxMVunesNR28t19xUcr9fMO7Oa
XiLlWt9B/MRz+xZUSZ/fZVMK97IPXpLwDYM2f6+bOViuYyCB6vPDN28RU5ooGiIlPhx4m3U4WZcb
d82rKQXG6zxW0Cdvtn8RjIGKEaWd6guQfqree//A+FhH3r5fAq8ap9M4Zc6W3qFIlTHxhCrP8Tm4
ZZdhuUG40iWxeM9ooPFu5VYaTWUf0NxtpKZkArCoSTRYhA/+BGwpzZiXO0kSWUnXYVhBkiErcnI7
2OjLNjXPL7VsgOm5Xs1xDvqElYmlzT9ERb4R7tov2fbOiFN/SW0NGRKm7RqWKyKGBdgD563z1o/6
UUHyHxfpLXWNfwLtxI+xrybwK9FI78KjRQM3DlC/RAPO9XaazTzlSCrCI7+gTauWT3lH7nhBAprp
zq2dOEJyiyyMgqZXZBCWKd8E0rj9G+/2vHzRH0wsLvxxtHzd89aRv5Qm7XHdG6aok+3y8DhRWiLS
/ewg9ZNib+BxIYls+x6Eh54xXBILb5rm4i2rpcU9tg5WvGznGnPSvKhIQGxfpYSkKauY/QL8suF3
wbWao3p04xTDGKVpz8qjbcR4h1jSxvfjis72DGbd2su85yyDAnzb4EJ3mokzOM7IjkHfH9Wda2v1
5MFjTTfHPkv3uufgWd/8bG7C+5Frp/m7j2m2PQSOveWiS/3E3pzpxadgSrfmWldWHuXYuACbUoEW
5bGyA0vayCoxq9qPA4Cu8bKDkRteof3q+Wm0fgqRqOWft9zL9vd4jrg1vLg24f1Bj4PjaxUrVSp+
WXk6NtPBSKIZ2TGGGgJurL5Ks09oRdL8ulsoxtswbHkPXCro5Mpt5d25QgavexHJMA4u+Fh27rxE
SZVz1rYUTUayxs39mBnOpkFiZa/L5IvxX7D4R4taK0Lqts15LqHF1sl6X7O4l8m5272quyLUsP3J
S3QwP1GRh+dZBlyBU5DO5nng18tvo7JD9W0knVS/+Bi889G5qqrH3lS0tlbq+k/gsZj9KehTqrIA
pvYeIBDJKRiAfFFizk3Q/TVWhKQ+rFOkzrWdYghUoPjqrmvBBhBtHBZSiqJth/NhzRBcfOry9ubB
6mwfzA2UH71mhioRnLpq7nZSYf8ARpjRK9DdRO40KleJQkPjDXc7ZACEci5VePHG3DOXxE/wYHdh
l9X3wpu28JqQNf6WjlWLf0/Px74mtglZ2OHofMeNbrXnnbXzAaKEK3sqgGPAdlG9MGgwIe/sWaXe
vJ8gx5Hje3oTXB05FzX6NBV+qEnWdLt50+6pB152tAzZIeP+9zgwixUuXILkbHIdilOs9wSkKAhn
gW+aHbsHMaX6IV86xj+3efgybfERWzI/O2KNfBl77cVzPZqRKJniuAzXBMkvNyRXqj87RgJV0Ucv
PUTsdUJ8bAtJw6MKX2ebd0Jbh+v1XoXI71pwH5gMNFqs2OSwn+duXET33k+b/3OMF72AOqjqOCG9
gG1SJk3fIYljItqyKXhlNsLkyC1dTAHs1qX9DG8izdWOsD133Rh9vMubb3n3O2lFse3CckWrGFXu
0itFEOvh+xtDGyvg917thRyCIwHfDpO+O4o5/pit1B5GDkfV0Ym7EIWKf/OOqYOVlTXNmBcn0Uf3
sDKHsn+d5KexQjnBCDhk+BHtR03O6ryu/8mJyMZadJ04S+iVL8ckwGvyffTZA67S4xuVg1WjhRn0
S5TDh16XarVfjdew4Z9P4/oCpj8/5dnSVow/q3ttcfQw13YZ1XEZGOwPBIVL9G/swiYpAHroatog
cjGs6SHgF4UJEBjl2fZf4q0uvtViD/jlMf3owYdci3FHmni/4FG2FuHdLF5WB9lW7nmnZFmNW8ij
rX39iEmGxn6F7iS4BS7PMSvcnCMb1m7Nd7/Nw3cms/mzloi8i93kfl9qRMfBTQV78tcL425GOS6k
Kn0y5usT1OvKUmHaLY+4HNe2zJqurTml0/Y1RQs43VKHTOi3AvHeUQemHFsE5LK9B6KIF6wvpfaL
3U4ZwrKaM39GNmY2ur+QA9erxQdZWIX9l+rhIEGTCGPvstUaYYVt1uC4IibzP2nenv405omhfeVZ
QD4lEY2rWtvwigNojjpgzGR4HiPQtdOOaJd7Jo5ce6v8SU1AD/02XsepxfyP15XV6lRsHXBO1vh3
R5R5rLan0aDxa8iSB9/PkSqqmSQS7gIuLUQGtqkvYu+ysNQhDQcv2DrO580PUSRaAYfLePUhIRTh
btlNm7gwIRZM4IjuqDjglXYMO/RFvr2tstOfGwTjI2AcfQRuWB1WGAp02Zxpi7ubl+fB/AiLnr/l
SACGcxrvHkL5VYqk3L3hiO46FKn2HvKAt8E7EFafCU6iIzDRMiJl7YCEStHWC2rDObVfM8FsVAJx
EsJsxACN36+5as9KyDgo/UP7EH1yX15UR25skaTZ+G5EMqOqdboSt3DP+MzKrp+jrc/+JVPnvaLK
SZ91pZAbzCuCv3s+DNiX7cJhKGdhNKLzJcPMiRHA/dnSJRl/WDX7c5GOLlyLXnR18gxfETU46UlP
hjAtdRyEdwM0HccOfjlAjI/S+Kz8NTm+NhnYbQH61OJJvUXYnPbxvA+XVRzJ54Cnk5eMH/V+xoct
fezWbLPFh7LmFwC5HEp5LO1aRuNUv1SdorGXHLJ7aBNegyhhtLyM7bq+NgT2kADjoBav21YD+7rV
r36IejyyC53oUZ1kNYPQqZWXvUyPsfcfxzRyt+hYa5S3bhvpuNsNmJkvofd+pOmhGED7lgUabaK4
+rnBC90+AiUSZBucZndNfLmi+le9ffW8eHOlzkA+fo5bpBhb5gUzPjxtvQAnfooyiEbvvsjKjSi+
hCKLIp3ZMblEQajsvaTavcHKZH9UgtbxbsjW/eeCoqI5LUnMixaiNja3VqWSdel0dfrLRGSR/RQ2
bm2+p7FpzIWveaQibpH3Ta9LKs5dTUkul2FL7L2Z6kqlKD3i6JNhs0MjzVIR645tkuYFYMKhL2lf
5eKi2376QGf6/Gc6B9nvcQ/tjCZ4jN48qdYf8eKR6Eogk+vOo6h2V+7tkX1Z575rUEsyG18G0QUe
y+w1flPIOWbI2jHro+oz8sx2PW06w7aMDiRZXuFWBH57E+s1ZWoE9vL+PANvb076P/dYN8/d2kRB
sUQOxHEYmNo+h/kxq9NctxZtjPEWnMbHLQtPH7sfC0CGVd9CM4bsizSuejOmgkNVTdvW3A7UtDMD
snyQ6ZZxv8U1YDQtFisZdvKH76M/b39Z++nt49QroJvU6D07eyqcmruWp/BvS+a+/xn7LIgATVGE
Tno3gBaRUtym+Uze9mlN6mY7i2at+188wAahNoPqfrKsw+OEy8UsTyKK+18zN+WTb3z7E0Vun5TZ
kaBmWgKdrOWx+uLXbqMluWwU0Zb5UCze16D/2JiDiObCHqcqd78jFhqe+hnl2W+lOuvdrWik/RPq
vXZ56PAYPF6PGmKzbEUHuADnCyx87mwvhztA5Wr9S0cU+5ctEza8760d5ycvUIoSZw/zMU0ZyJJE
qShA9xBUffSwuWStTsgFd4FXzqbjl2S2MRYfHfXghgJWEMRRmxZl3hzq5qqO1fSXJl6X4ZastUzv
Nbe1dwdUDB1KEjKsPIl+W3Diomz8Sx0msOU10xnQR1ZvL+2aM7T7Sbx8M80sXDGLDP43QEH1KvKt
DU7ciwMGqiEr7ggtGsjRTWYLdf4Q8+fZeSjLBUyUviDIDvjUlUMkTyKHRW53RBQNqHE9XhflTfEn
jmNan+3GOF/WAXh4sbByEV8picdeSnZpvVvuB2j6NjRifL39vJe1b7yfGDosr4Pa1P4lX4coPk/G
r36LFf1JOyRDdTJj1fytbVxFRb1FbftoU+eBy7Ce1XwKsUf+DcCR/9ZTyiTcWz/JXgaGfh/hCfq2
/tpDniE4hjfcXyvNDuF5aORKJ5oklnfxSCv/srabI3IvQQxMnfIbg5A9WtxlMGtWffL9iv44NFk4
PxOV0rSnXa0far5OpGv2M/YYGzikg/tupq0PrkGgNkzwqzkPPmlxQALZ8XDRYxUjh7kEaXjQc2Da
p9P5PLJysezofQbkboBho/1oyFuXzMgbpmAGFoiTFKdHODr+JQ/J8Sjz2HsMAtDZmrc3SFhJhpae
3yQE5HiR4AJHuaxVSG3IZf+35bw1ZQb3PH9TSdpiJsBaBBOI35noV9JpPbyNC6xm2ZDUApme0IoZ
o9XvGSLsX+7ikSXCEGPDF8+6sW6K2csGEIzZqbe+2/ycHtwLvelh8/uesjTU83fF0hu8kfan92O2
+k35bo9eclsTBQVvOf4IldzjUsvN+EVCHLL4QbLAjHa0Rc9bhI2VHLrDLKCIHb1UWBqbuOwSZRhh
sKiTHtPFutU+hLFi+kGodjRPBpAqOGe5xdhol55p/8TzAWa8ZdM2kEUFAyjPq8mOb67Js2fJppKi
XQ679NEHqZSEmldb/UmHzP1ndFxt/xj7aqy/2Gg8IkX3lLcSLQPdlUNCOdnsi0PkrL9CjQfvqw85
dMbDwxvOzYbahdLcpFyuh8Adqx53fEPGIGnecJvr9U0H6KxheKyVT1EVfmzcsHlnmP/IyjhXg8dN
UQ1N9wdq3QfZQzaw589CYRb3OmQYRpacPu4UBNbZ+7Z28q1PoXfYpZESRJbxNbisfS44QVWzhSVS
2O3TZFKG13WK5WcU0B+r1XYNTREGLnlXqX/IZwhQmieL0XJ9SoNV/gSyiri5oCFR/+zJxO5EAOau
RUf6d3K0gq2J8UPi7LeByT6hSIBlG/Z0RR/FDDbAOLd9zl08w/5XCX/6H8hvXd8JoKTp0grESnQa
SO2pXFuwnFj8DORjRb5rcG5peJHBZINGFjn4kTRPNQ1je2fS7tivvj+qn93MGH8SR+Q0Y3+g2yLt
muWfTaz42fjLTGkYg678n7QzW25bSbr1EyECKIx1S4AUSYmTZFu2bxAeMc8znv589Ik4vwTpiNH9
33Ts7uitZKGqsnJYa2XcO8m58AfnqwYZ5LutxDVQxECDYqjZTmN6eVdAD621IvleD52i3UemBlMC
MHvUr0Ugm10ytCZzuUHLmQ96O0Td17g2O3/FtbWZ6UEftfZsKwLj3BkK+N9S6ijyx3mq0wyvRueZ
qJpBuRa0BFSe/ABSGph/EJHSn0Z2yO788cramMIVn54Yi5mXZuVC/25VYnSTObNlk2nDt67RqQym
WTEGW8coDTij8kq7o49EPO8qdI9CWJBTJiDHOfXFrHv9QLGi7Sivpu2vfHRsGDcmRVCqTRBp5j/E
SOOXkT5btwnKkmh0E9ggaPMVqdTgCStMUXkjvSP3NpKxg/LlM36iqYpceH5YQ7TIjTB7KqQVloBH
Mqt22z6ukO3XeqUAseHnF9ibHDYpenVPnO47nqpU4RMTDgzlfhaZVnvx2PnTsaHSR+hbl9LwJPX9
gLDLarIVlwJ4R11r7TOjtBrL7WyafT5SNT3NOWd89qMuHJ7ncaYOXQsr6gB3XY/pECTGH6o17EMM
AdPfqkzyJfTmWrNL46wLl76hyU4aPVNFDLBZnl0ZClobw7W+4c/X8KgKdJi6jaShCaQ+Uu+nSEJt
F1lkfKqCqmJ+oyOA4lhB0FBOCxSlYyBR132i55uDyklhIVD6j3zfs0U93DMeJqY2ypc8kZwnJ6v1
IRVRiCoy1wQ1260ZEa/CumyuLGlTUenmRvA9jRUdTXFPaaT73idaP6zGPp4OGTlfxKPn++Nd3l9B
mzSg1cuo8lGOfUuzYkdHrS8RCWzyX8DnS7J008yPfMB4pEgHupUOSKTXG00mBS2G3tCgGAFshCVR
zPW5Uboy9YK0IOFXJD9ibRq180PXOwgHVELBoWeG6Ai/A8Rnmdw5w/nmOmQVwIQruHNQMrJH1clV
SLzABF2qmvLZsqX1M1fjgv9OQfu5TVX1gSw2mt2ChtOXwCdMdo1hLiAPdH5yaaCxaSsH3CKlXmpz
KwDllFd4lED9ltSaf+F9q2ADlh7SIFsy6psx8kdtZerpxH0PJFLgREidfYhmtT0HkTKdQ6HlqgeC
KavurEyOf7MKTsoqNltahw4Z6mdaGOVnSEg8U46eJuZWa8Dh39c0LX9liQ9vYU703lyHVpg8Iqva
k/FXenc0Szr0VyRAR7+jqbInY6xTsUYlDexkMI/x3mdOG5y8XEXXxSpNm9xf0/08xwVHpTzggxXg
X74pAPzQVY/K7waIJBRw4Pk08Y8ITCSQRU5EttcMpRq82jQl1JGAeQsXVSUNPxtV7tR7fFf/F9UB
o3oguerCuyoz8+eRKWgmCK+4aD7FpVEomyhPnWNEeZK3NVLZWBYCrK5XqYwgJaCDQihjg14eWWpr
3GuwIisIT+loDOssp5D5Zc7M4DyM9PQeqHSqj4nqpPV9LC2K2q1e6tFxsBuzvvdz/QrN7qQWrtOR
iB0qUjL/gkNM64jchmCG1I+eMz3i4JvTEC/x//DNv7pNWXelqCl0A4d/J6UWBuxwW8+DI908Ff4J
camoW/ejbC6DwrTwnUmjWPvq177+yWjj5sdsaEMFUKkrw5WRlqSpYBVka4OdyBIlXHWJZA6hbQP3
2dVqqs738GEK5wLBenrS8wQsxBhX3eBdg7F235R2OLKNKUQ/+B400sY0dhQvLusKCGU06P5aqBmP
BUgqf0unoP/cilx/pvISMzeoa2OE1RvLcdwgDOrvs+PowLx7dVJX0D6iH/Us228yTxQu4GhASBmB
n/4WREh0EBvKOC4A6bF/HpSko4vX4RU3NIF046HRRnJhWEXtQwr9FZKcDHBHJO6JJ6diNFaBkwGa
7qlDFLwJM93BTjdUeBOoY1obQyW2v8hhkPJswxsC52cPwaNC0bA/jdYgEWfQSWdyiu4KkFsonT6y
VEoOniaDptq6alXU+tbQQ1BoCXmE7U309KRbGUHzKU/MHgZdB1GIpq/tr3tDV41d1RQlagAh7a2y
Vprmrs9S2Kxh16WeVkeWhff28wp8PvMECbfUb2U/q7Si87Kg3hrr2Vaj3HslstXZmmqE2XB/xjlz
+1iQu3WGCLdDirPYQ4j3QbhHiTJ8JdrJkF2i4xUdE7Az7R9StxwRjdRHHGhFiTS1edfD6VjCI/gy
iBb4bN4SS6x0IYbqaTKkAaJvBlXKz3XM9Esk7S7aoe3V/05CKEorsEoV/qG09W9mrkzHRJ04hEVU
lMmmr7ry8xiP2ZMdpTNliKGavnc81r97ECrWlSrVnfMwUkoPje5JgO9XwfXazmg+mf4EitCsHf05
DcurK5hsP3Oh3eUp+0Go5w4l6MpVVLUo6bQGiDBP8jvt1YQv+mKiNQHYqo6CL60fJtGTDpSL1j9+
NX2qxBh+TjJnnEArtt2Z4nBdchRn6DRdoDr9ln4QdXgzaDNzo2oQdlcl9cc/9kSc6TX6HB/byYej
O3dhA9gFctynFA06H5SuQLqFUaMTNJspSr+3c+kEq2JQAKzyNP5Qud61B4w0/25Tfkd9CjZi70Hn
QMggH1TbpTs9PKMQNxmwEeP4hF6/ZPieoyrqXUuIeQAWET4DRAJTb5ZzjLwq0h3PkLz6eoNEcVDd
+QCeAqDiTVL9mHnHicHURH8it3RCN9Nz0P1q1NQXYCdjtAeyFPA/W8OY7yzEZYqHOc26bTXXNaeE
jlLE2TUsoND0BZ5R7mcL7Kbtj8lcGN9rAex0ZVPPQ0S3Hqh0KxJKD1giC8AUleHmk0Fi/guuR9be
ZX6t/UW9oxLrkdlP03aiPc/UzD647kYnIjD2aEjNHQ0+dTahi5Qlvd6qFIXu2kk5IZ/OApSjXc/F
F4pi4tr4G/JnnG5+HIkJVJcyrUO01ERdvbKNMPqFB+i0FbSwUT5MyFbAyROx3FMuhu8PGDZLHg10
AXqWWVABrLvWIUyUyXCwDYBZuLwSFdGoIqRaRUmKw+lTs7E+9+iyhT8grgThXW718QPIKV1SU0TZ
iEMLLKOkSDluKahUtKrDDk0FMwY/6VoiZqbWZKi2cOfSHmAHmLn8fQVXHXqaCOrd3DiDScBeTfX9
tZT8IxIMbQSdYOufE1NISucjbLFToQ1N9UizCpZZ5lzFDZQo0epjqudtsu7s3PzaxsGE6DDR2cmn
8UQsD+bpa6lN0Fp6kc/BtleiKWfE8USKLPukpwFQBGlOtegK26AIz0HgKlSQHNW+Jt63q0k75s0c
nFDuiR86zYKJvcLB1clTBnFPHi17yDWitDaG++2qhqpo6hEpFtKITRFXpu+4YFXM5uecMY+v9qjY
gpddZY5hD+OGea+Iv1wA5GuVdnamDobVnRaKKIPVAyMwCx7lhMZCde/ooILJFMm39GBtwak3bSgq
8MOjHdP8HIW5zaaWKsSpdVj9sEprVskAATx5SdSXUNNzy/Y3kc/4nNwraiGQJY0dom8UoHo1/1s2
QQUok6b1MByUQhryCZT67KxFMQxEXmqEkIJetLa/6nRt+qOj4FLsZ5+Agw6DUeafhsjPyn2IJySh
Z/rEd4l4k3puaOpf+do4eee30mdDcBb2JGncOCKRKFSOUdrtEoU+/12uD8x/voqJUGwZgiz4MU9W
ne2mcgj1bUudMzjIQajWHtU/fKZo5jDzBjW2x6eWO80g4ty2LNgZaCJ8qToRz/eNk5j+AY4RjCtB
ggqPi5YoiAiN29+KFVg8iFmrnNtlErdCIllT+aiVR4onkHfGhP7tXkFic1ypiMBwe2ZUCtAxSsHl
BK2c+LN00vsVmfdwLe5VzMMcshw0nNS0MyK+Cdj6btRmyMSSLgHgi/iz2dfWDwGNhveiHOSjVs45
A40FZc6J/iJ0oTSLiWx4d3IScembq8T2p7Phm0Z/oj/FG8aNND43usMIzoA7fuyVvkfygO2We8Ws
5a8xrIKfCR9gXocgw1UKDVR21l1tNb+ycCB8HIyI4qed0UTy9YG/GfnzAHfOEPO3cg4UfyuSUqm3
9PDGL31uD5vcskRz1zb+2B/zsUZ3xQFU8NRLintgJ+ACb0e/hHeKBtDAWbET1E97TuBxLnhh70Mb
7A+4SbwDskGxv6bbXW/nbG6rddFWxeM0/XvvdG38XOl04kDRh7QyodDklhti13bDQWoj1XEzgW1S
dca49YskfEZ2JCJr6DL5AKEVzZPBSIt1amimvQJuAUw1MkGjryjadsUW917is4we+Z85DC8Uu7R6
RdpOia5RycCuhStNXzdwMZ/o49Of1qtUOU1hSLG2DjLI634vu7/DYLWkp1ygch0DqiBVp0ZcUBiE
mXYMIIn6SD8UWrcbqaHcO3MLanpkRjsDVBHxEfedXjrgrIMGAIVKf7biQmVjvA71smFpgd/OD8Km
AAo9vfZ7d2ioR69Er80kJA3yw+e01sfozmmc8ErUqir1QfQwC2gaKNTtynrsR0/NyLhc8l8VAMUU
A8ayiwZKSdAjtUBbLl4FjdALTyTB8AfYDbmfD+IUkczQ7oy7orEDqCS813cF0qLzGnUw8zGsUE3w
0O7oL+rg0OfufJ/ECYAe5ywF8Pa59SuDjrFsGs82qDKDnVPrCxIwEfUs1BrqBxuhsS9TMYz+sWDq
7LOjTrWXCNH13yadvjcV9EnGxL007bnfNGshzCIICsCx7uWKho6au8iEIvGixZQi1wBPALnqiAyA
uiA10+Bs1uZzeU17PN9EJ5hfbJXZThqz/7lWbXjPdG/NJ7tUJw9yeX+q+jrdzCBdA4D0VvsbGj8A
HhgiVN7R6SPZmCn4qmuyePWE4Iy8MpZplq6oQCZw1iFxa2sFnhPiHQCRARECnIBeWs5020VWp89J
NqT+vZOmygjIO1W9LLYQDJCawz/L0kTlbDCH+VCRtP8q4BlAVleG+DGca1NApoMeswKC3Ok0KwEX
b2KNNj/nTDb3har5gsknss4fSyOgjpKrefM31/ryZ0FpmF9Q5w5JOhWD6WdvZrVNHbYaTxmlrWEV
5b4u/1iqQvNIp0F/F2iJZHzTpLVPyEhY5aoPnYysqC3zDLhApe9Ho6Z70uRmGOwKq3FmT9J8KtdO
J5ir4wC7v9euUkPrqQj7E461T9a0mACkabgD5e46uU0/llk3DfdQAWBMDGiQaLsqgiMmSaoBAqpN
87PD93cPHT1R/1w0SmSSp8zCU2kDpCugnSjHwTYMlXhrZR1ksMiwwx9QBmIgwY0c2lMYjFbD9ozg
veKmszZtCS33hNC7GA5q74+0SmC0RMkGMIPDwR0SqIEaLOBfETXgH+jodD+RBGySNQFFbyMUJOE8
8s+iONhwG5QdWUsv4Ae3Rbqu6D8VaELApKEoEfXAjXxiKcWVzBhLNnVK4sTNiugHulGtK8KzUt/x
93g5lDxNXbkiiRDXQ4+mn4fuDDkfIXMOfukgahLMgP9a14yMTj8FjZKDY4FRHA08aiHkjNrVcNbZ
IzWgGY4mo8fMzdDKoNhKM4GgSJut0zcz2pzG/TTQbrtWggVfh+fXIzWdQzdKtfb30FX6OTPQtU5d
2VHlOUwMGkSMKrdUH5cZTG11D9ImM75qSErQ/jUVZbhQogrrL8AlwwBuO1ACw4vBvACJETQGqQ2i
rJJ/ieze+pXiaICA6PQo7Lk36PQMFuKP4Nrs1BtqcOjAwWm5brIyaf1dOoChvEOtp27u5EDAwoMI
kEO6alwnJWBnS6KoOdZxty/yDFZy2Nf6YRwDNZBUqUNN/znnRv0gcqr7X21QXdq5BYWouvU8tc5j
XLaV/yAhS1K9KBUFnXTQmsNdBfFW+aoZTV8wz5e/9pTa1Pu3sqpp40N/EWDwoIknRuYJP6gurdLm
YtdRW3AQYRLiKRZRgBS8Kgiuq2QA3qNcKZGVFrTqXgFok+xGWNvBBocMJKCtNdJMWbeoDWS2E34n
wxybO3Qzu3Mv7KpZR4PV9QCVWyXYQS4OVLfsiwlWFzQETbl3qN6j2+XL0L/4SSl+xaUSVLvSqUoH
bLokDYHja33Hp7RIDLX06RB0Cpw+odpg6w59swZgTPW1mHkBS4h0WZjswzBW2++OSsBNcQAq/LqI
pko/mujThdsiBoTAhAoEpFYmlTwmBKdxkDyj1TIEV5SuqT4WVVMWJ4YAM2Oi1o2mOTeyAvQ2s2fq
DqZQQNAuFFOvPhldadGd7hqqHv0QR6OXNaGRnambj+NetwD/KL1uwQWwjcKHztb1BqHiaA4HVKfn
34bTmxHA3Db++bHSsvZW4VqgZAiWxFQF769YqKsmfaY54J/aA8jhLnoSabbOQOJhEIiTupqV4FMw
p5uu0HbOtnVdduqG/LL2njypIwAZqUwHYUzI4idUVm6Xo+QnMNZuQu86WKMl4gEJOWQ7Jla4webm
eIGrOutrTVlWrQsmLDEkBL7iQhFVYVl9agfdYUirad3XjECpAWLRCh6YLwiTADwFIzrvkrHqNopl
f8shre3UPhSnAJKCf0Pj9s38CE1IMKUMvLdVNFSXUuZmh6BOWBTdgf7Hup+2cfZHBl9R6rqx2W+1
hq92UHvnYyP/4yy+9DxonYCd1B2cy9h+Ktxp3NkHU1m3rq19ivJD7enBXYYig1swzvGU3ZpF8s5O
v7K/EM2lAhIKZBYgof4gpS5bRpqaawh902/zMGwAl29pnYTaJpQ3PrD27sqpYkrGYwvWvly5HTGL
T207BrCU7twdZ4QzyHYC9Q4RAslLaZZwCv6Sd1J3XpdX4HG7m/S/YlA2ZZHcOPJvvwMVOFW9bvd1
1PS/UfAvZgzULUTPHvGyA+2dU1Bt6KEd4urx491+14jG9AbOt21py0NFk1YfUygMB83ILiD67vXu
MTae/gsj5Kr0AQjNxHL2eJIHemsZfn9AzfaLtLQ/0NcvTqjfUMleroVrQQwCIdCWFBZNZ3FfLUU2
qmOWyClFz7X2KOzPTnXDxPKEYEJTwZVYmmYSNGqLoWta2UtGi4v4BBq1bNc1hFJrW6dbgBUff7Ll
ZV8aWhxFYmizdQjLTnF5aZPHxP8r5M+6O31s5Z0v9mo5i6sWMbRgTmstPjX1TxH9duRpvjWl69YX
Wyg+m2GS0qzki6WG23QnncdrWgMDt+obfuPWWha7XyqjH46RHp/s6LNvHn3jt1HcGPRwa1OuP+HF
jUSNbTRkz+ca/LMZHNkUNX6cmv/wtiy3fjHfJex1aFYqVhATdFOtQPDnq2Fd/nc7f922F0uJYAsQ
fJnxSYeGkih/HEDzbNLHRq6f/OUD+n9XQmSpa6rg5ixWAkCgVErVik9XObIVnbO92kLF/djIu5vi
0I03eRQtAG6vV0ImB6qZiSinsDw5iMrGqI5q0e96KG8YevM8XJcjTByMblNJ0fXFbbH7XFPDKUlP
UftAeSNqHiDaryOgg3P5bTIp29HoQihzM4uTb39NUPjWM8cdac2EwC4lemAfL32ppr78QYu7Nbaz
gUYvPyicxTpFBy0yBb3ewKuVElId01SePzb43rd++QUWd4wZGL7VUBU69fJO/MiRmMwcGps3v/R1
z5YH56WdxUWb7YqqKdivU4KQaQZyGa4d8CB03+QdunoS8mUybmwYEB+v79+JXBp2dJtXT9cAey9P
bOckmgo7JD3JXDlBnQRMd0ZlDz4ACn7KU/Jo/yRV7B+yvfWQodtEHfzWoJH3vrFjODTlrsGeYS2+
cayHZjcB2zuVXtitQ4VhKnD7zfzWUq8vyJulmpol4BmYwtYX33jSHB+8YZueqvaRmu8K2bSULE37
5q/si7FBWQsUX+re+MDLoR62YHQT4YylEmBZwlq4hASMV02FaToLpjWpJLINuhBMaI77R2v4pBX3
VAZjKjadfeeIn2OVnq97AQJmQies3FJp3Jh9duNXvXmjFj9q4QzbKJpGtN+mcwf1cho/RUghSDTG
OsoXWrH5+BO8cYpXY8TWOgo7UjA847W/KpEBNTOfL2AHj5R+VnX95z83YPH3r7OhUGJaZkrULMEY
meV0Hmjj6Tpa3cq3jy38C3NenR3W8NLEYg1KP5oOqfl0Jh5aWc5DaPxmzUcjWQ/od9MX3yEC0lfy
xj79f+ySidm2SQAmF3eDoi8iiHk/nZP82Jff0EX0lCt5T54UBz2kn2OH7uSt8W5vLiSL5TPajAhk
0gkh7OsNayC0VDT157OCqnSbQZDgTgJdORjhjTv5niVmY2tkm8zIYHLIa0tO5fv1EFTq2QgE2X3t
+vEOAXGQUjdGWN8ytPyOMh8TI0jVc4e+wBGaqUK9EgldLm66ayfpeB8fmHft2YIC/b9kxlm80RPF
BTLiUT2LJlml7ZMkfkIhv8p2H9t58yAK61ojMISwOPpCLLbKDAAnAXxRocDbp9ZM7trqU1DVaCsZ
9GfEuS/Up48tire+A5M2sQ1VCZKOpUPLYLc3xjCpZ7tAYDU1lJ+Nbzmfs5leT4bw171p6MW+oW+3
N5pZ+y36cdpYrXTQK46bYxbT05o1uMIrP4iz+7EF4I6Mm7lHS2TVteX3FrIL5Gyz3fZIU6xaeh+u
MijHzDHjHeKe4TdI5uGNm/beh9QhwKCMxYkX5uIkgqYp4J4I9awNT/m3GHVLzZ17r62P5Y2j+M6d
JrdFLJI6C+5QW05ipfynFE0puV7Ihyeltiktax3Ne90Z3RJ9nRF6zjCj7zRP64/37u3WXd0IQ80d
nKRNYPf6uhVNIpjeMc5n21I26B+g/6Fs+mwfAmBr9O8fG/s3DfG1z3xtbfFJIfprvHz9fK5/gUxv
v82/tSd1LzfxxveMndj1AVKIK/kjewg+dZ/Kfb35+Af8m3fz5gcI0m/yVtO0/k2YexHyGwriPaBR
5/OwDx4NFyCxsVKO5qPlzXfll2N0zhjuKnfNNj4Aybph/E20IVi9oTumlCb/Ia4e4oXxBGEkIML2
fA4a5JugVd2HFqMZ4uyrltH8RfAZkbj2ZwFfGrqY1+rz1//mF0gKrZxroVMkeP0LRmECh0d55Nw0
Cper/kLddueP3hCbO+jq3yFLA8a3nGTVEdd+bPy9k0bEw+xtU7vKsy78UhcFc9zQ9j/refPJ2Te2
K/P8KZv/OuXd/8rSv1P44juHtN3hrFj/znSxMmDO05DfZ3O6UwbITU7+5WN7bz37tWxErE6h0+R5
XOxrroN7kkmgnlnhvrP8DWrQqEKUj05/w9K7joLyL6xfHmMe/4Upis7hbKgZPulUWQXMj19x84nB
cDE8N8UvV1WqrqvCvuWf3l3hC7OLc4PIoJ4lNWYVu9nU/V3U1q5ilYc09j/5vgBUvg6D5sBccMSi
PXS+OmXYRzJZl1Tn61vzx69R+fIS89pQobRN5NmsxUkaRdEXCLWq53xIozvZj3+ZOjTAmEcm4OOd
fe/MkgGZqtSYZ2QuT1ImchM4K+s2aMAlM0rNW5CT5fDZhMP8sal/pczlql7aWlS75nosKyNN1PNg
dlC9GC7j0n/eGkr+GVTFcRC64sbG+DBX9YWu1n02G09ZOj/E6Fm5SE3H6yYDDW2is7+yJUoiuabD
41JPAXrR4dxegkhDyFCpZ6+ggojCBY0ZX/sdOuadAN/oVsJfW/0AKls0Nxz/m+YJI5ltHlELsK+g
+ikXi7OrOAJ/WhOUCBNpY709dkn3rJpz7GZpzrQnPf+JJvKuqIzvNAcPkRPu07oQ8Ij1LcDs+cbb
/jYB4ffovAAUS5kiLBfBGKEnFXC/U88tscRqMEXsAq41blh557o6BAimA5CBdI9a5Wt/W3aSsVuJ
op2LFdKu++GuGNbxCUBwXG2Qvfv4BL29pK+NLZLZGia/ouuBODs1BIpSPGT2cWbGGtBtdfuxqfcX
xuwAi76Qrgq5cAg6YpB6CaPnDDFksDaxZ38Pj0hxQZj/PP5XCzN1KYRK8CzVxcJARM9RR0Wam0E+
ip5iiIQqSAO4OB8v661j4QsSwuLJJR2vZcSHrFA6WxOG5q5BtUVU813LbKu7oNCDG1H6u6YslUMo
kU2xxDX4fPFGKdqUlR0J0LmmAf4XzljkBtGQ/7Ii69fHi3rrw1jUNR0A6yek6iy3CmVqUwZYykFk
gNlAamdvnRH4ZJxZeqM1oF0DuNdODGPSMR1pORqJyMI1J6mRNEwuEeeS7hFEXxAfn5kvtTXsT639
PQNFEEVfoD6iubpNIHfq4Y357G8vNlhRiywEd+3QIlyclTyEQlgNzApxJrDshDiZl6uZ9V8cFLI4
2yCU0QBvLqwgb6bRmh7EmaBeBRpjACgUuSseP9669270SzOL196oYeEzu1mcixQnuFeiC7qugME+
tqK9jUv5ZtcQhhVx7pc93rKZS8VHju4c638mwJFK8qlFUjXPtkn6B8TSysgYrw7I+/Kx4ffuwEu7
i684ldTfdXsS54AGrpEZ9/aw1cp287EVTbxzJl+aWXxF3Sr1Yc40cc4L5AwcX2cQI4i2pqb6f4WF
MtSj7XdkQfURPe9oj/hkdkjsJHqY0CW48WuuxhYXhJn10jB4e3gWrMVtNNocrv8Q2OcJ6A61BjJf
VHZWQW3ra1SIu/XHi7/et4U5aZObS54fdnZpzqeNYiUGAoB9/F1HWJxamRuMF1FyYluoPUF3H1bN
jTv41qhUYdmbhmNR3iPN4Ee98G1waXp4bIl9jiptq+Sr+SnVz8OkPSTxo2PtpXXD3js7jEyFIQkF
dRJZ3vXXBnU/HgFVDvIstG5doQDSRJcq2aHljhxdvap6YCfdZ0PXXBvSL87jxld+J68FpezAybx6
PuLS6xF8sWIJh8aJjSm8ZN0PU57grK6M+E4DE5eMbtdvwxEFRj45gw6U7AKAcZ4ONrQpBKEqxMM6
K2M05W9pVjdqTu99GdshK5G67ljkvIuzX0CdBsqj+ecEzg1YKrUhftyDTO9BxoeMVqUwBNv4q7WJ
bs1rfoNWuT4E6IJr10ybeGo5rb2f9RbobRBchk58Ketdmbhtt6HAiBD+we7GtUSctVYQoZLzXZEd
zOisKdsgam5cuXceJQAcBPEkZ4QsRKKvdwf6DSwpLQkukCY93fyizlRV6qfilwC7cQDBqxaBi9aO
N5Tf7ODG8/u2ivTa+OKhL3Oz7RHMCC5J7myqCaVzlBak8R3dd7cE9qf5t8b+Xk/76zvPx0ZvX+d9
UqVhLW5DNKnAYk09uCDhBPMwAtaGlKTcopRyq0/zzk2/BhdcO6CFhr3s0zDCa57syQ4u1gFhSSPa
5ePRHuQqtZJ1UX1TnBsX7Za9xdKMmHEqTGsLLmV3bUYhKZM/dMzqg87vISP6se98W9bUAZ6ANaJY
Q75NlPv63ADmExbiJ/Flno7BNjV2U3Aw4r89G5jEnzqDLjvS+OVmsoJjOlBCdrXxV+yhzaS4QrmT
yn2DILKPhmpVKm413EEVDNE0T+PoVqLxZs9f/1R9kc8wVRGJ/qSLL8WX8Bsb7pyrP9Vn5OJ26R40
2mcfrPqNz/Mm0lqYXHj5gdGxDDAc4kszfNOZ6d39+fjzv3kpF39/4VMRl7Mby+fvGz1KI07lwhSu
oh999+0/t+MIiyqvxfuoL0NWp6/bfJqn+NIOz0bdHJ0Sl5RZ0yUKBuXGPr2JxVmTY3BfCBx5l9XF
NuWVObRK4rMmO8vv1LFIkR+tyIHnstg2U9fvIH7eiLLe5mo6cCCiDdwB3pgS/etjrE4kpgjIzYfO
ZZzJerjjdO4gP0Q3YWtvrieWKK7q14SaAs0yLM5MmIpRH6gHKtbeuFOOsH836ja68aq9PRmvzSwe
tUnaYRYrDL3u9qOXbAGvilv57dvDfTUhaWqAqrjGT6+/mYzsTFWMSD20O6rTHuylVeP9Cs7uHp2p
h9//6Ql8ZWzZGaJeyei8mc+WbENPuuJB231s4O2xe21gcVXTa3w0qf/2ZVijN/MAfODGnoi3Hui1
jcV1rVSJLtIQqgf7CWJIBqsFAs7j+MDne/ZPkeuzssGLzhS9j8MvefFXww4SysZ+6G5csjcv7r9T
+P/2ztFf713L9N8qG2L10KwlfQXpyn3k2TfW+zZpWli5nqAXId8AvaZBaJQT4g1rVOs2jmf8WokV
tawb63n/Vv3PehaPHmpnWdfHrAcC2n3sKa59EVvFu2XmXT/x4sw7i2uFfDF045wdbNageTwKgviJ
/Ed/d+s4ard2aOGREMZAUbjHkn+R2259vcQQTC7J5/JeHsVOd6uNeGb8l/T0G4/WrZuwiMaYY494
msCycEO3vNfXwe3veGt1C98xV31SQehSD/NGbrJxq/8k/Hbze2OluciVutZRnhFslZ0X3Fzf+8eS
iiYBGWBWopbXx7LKYyMyw/R6LJEi3Kee2FUeOJIN459ueJW3ycX1CrywtXArQvjMImRYw+G6idM6
2dpb38u34VZfF166/tiHvetfXhhb+JfcdPT5ypw67B63t17I67/7KmJeLGThMWqKVpUOFODQcxKj
dca5H7xx7ZKXe9Hzx+t4/5pZlg16hCIAnbDXO4QgTqYoeaWCIU+2SLasy/vkXB58N77hN25aWrgo
Q0GNPtSxdL1gzcr3EADb53vfvXWrblpauCgNsWO1uq5pWPe7ZhWtiQc946G+K24AXN/1hS8+3sJH
lcylSYOpvPqo0TPc63Np7yF3/W8/3dJD5d1UOCYLQhJxN+5ir11pf10UvR7/l6dh4ZAQBJFarLOg
eoOQw6pZyWPiai4Dpm4s6daXW3iljrn3uZ+woo5XMYU0Qgzothf1xoLedX7/s0HLxopfKp1uSdYz
etfHV+xo4ru3PM87XhxUIAG7hpOjl73YHaD6tEdhOGMkdGOMTA/Zf3FNX9lYbMwcMwu2c/4daYSG
vFW7WhU7ZXfr1X3ne70ys9iWUjICC6LJdVsY3uuqPH7Mo7ix92/bbwDtXnwwa/EqBIggRHPEEO9q
BX/fbR8YNerF+OoI+XHIJKnr3DKpv/Wpr0wuHgfGdBmG6FiYfrIuV7+quDlK8qvOU73931t+4b13
j3awJLuh5gFqbPEdNcQB46K3r+/euCu/lfcjt8j+EXkM7ruxtLfVvuvX/B9bS7T1wPhRu2z/2cqO
PcrNjwPeqKEcwRyxB/HknzS3+D+kXVdz87iS/UWsYqb4CgZlybJFpxeWw2fmnPnr99CzdUeCuMLO
3JkHV42n3ATQ6ITuc75FEm/4rfvINLaT2aa81ZV4amfB0ldiOPJX/GTWYxPto7+3ubDB0GD4yPMY
Rmr6izcS0eyITk3sL1qD8fuLWFcUVCEGRh82NyAYMN/mlkx6A6zvBoCNGRZ+VleRraIvFAVERVYo
R19XKL/XVSTskwRT1v4EhH9SkIK9jt1J8TZVchLRoSSdwZJLOsx8a5zKWu9MgjklzP/5hEm3L9Yr
+EUQAWBWgDsTjdjUD+knJqy7N3eFd1VjceB2rpF98jxD7u8IIb3Pl3Iphz32CgdMDMitLO4IZPHS
DMyFMe66A/zqTnwOjAQQ2iCuM91j/QFQKrNiPeDNuAk8nOkq8l48hd5UQwD+gr1HrydyawX0vqZ/
Dh6Dx8nKgm3JTnbgbQPrmP+YHkoSmSxDNXu1LsTT7oOrYhTcwD6693fKsTb35U7e1LtgZdvCYQl+
3g8wuv2MUL10ydDxuVul6KqMEU8MN+AndeZKl4n8UOHMT42lrKq9D5/vriYzIhJxy84TfmtyN6d9
IZEyWbzaDp4U1MIe4HqgKrY6Q3vqllNIk64qY7CQWKJgA9iqbb/ullMi665GQweg+xe4FTEBb7Pz
I3EmFEary3+2QaE8RcgFGC4esQ36SjkuTnjdPzWb0QYXDIItMNWnn9UX2OiXuQFeCyT0BRILxknM
RPpXn0DZt84NQoCj4RN6MzbBTWBme/dBXI9GuEr34KY2uDMroJhLZa5kUkYH6VqlcqDIxjHkOYlW
0m+ijaF5E+0q3ZO+Yqxx2sY7Z093GmilpHTSohT279LWR1zeQ8lyQzeZgljnSZmUGnTxScxjYRKu
U3aoDM4AKKwBdJTOBJ32mrEuxi1SqESgBBqLO07r6qwpr3cRZCSbFstLHlzYC+9fJaFXJ0dlBMiz
tDIJp5PDZZnS0H5XGdpjuhpM9KazomimolCh58QPI3MulNPftWZyAK3R7+l1JsCINjnLIbC2kzJK
fT1BxWswEQ0cUbvGmBqY2MzaBFiVJa7dlQsjwJ0UhNi5oUF5QBOOWhfzVGedwoVRoCzVwgOOQani
VEHK+1sXAsyU0R4nYyWbwLs2qofJDugmxyzmSZOvvXNT6NBVBWuhnkw3c3FyN8UBptACy+bBe6lN
tElj148o8x3R8rbSwSxL2k38rJbmaICuviXapjHjQ3wAeeu/rAFe6p5KWSowpS90pYUyZNZzZVWo
cT4slRNPWG5xNrpF17AuqJj3QFhNKTmm7KOwiTphr+7HL+3XYoCw2AJHyIpZyJ0L9i5lURpeck2n
VoA/+S0DCk+93S3bdWtO9j9deQ810ZbxYXKLIS40MGPIfRMyqfTtef+9VErlAR7egN4A4psNgDAN
FI7h9EJWQytrkZRGh6rkBsB3h50yELkb6TE4TWYR3AXHf5UJXWwo7VJh6wWAzEMWXt1RV23PrtlO
3hPHJxL53yV7aLPEyAJaZNFcRmllLMUoMA3CX7c13C32o4nqqoXDW7e4Dwvbt+4f2WzUhpBRBR6D
DFBLlTqzpNO8JAWp4x7EiT+9KT5L9fpcmMKy2HGDBbylVb7PbH+fIdHklgorZp07TFgnQENoIpD5
6A1uBuAgJeBT2+u4GQtoKPpeDYBlmYjSWdnJnOO+lEVtbtEs+LgG+NR+WCJj3+tG/1iTdPP/yIOm
e0ZfhEtJVEgCVMC+kkOsSjsCLf6jPWurEA51sat/yo/0UNgyHgFcY3i8f5i3bRvTUN7FblLJD+wM
UHNbrBDEoKfs0CImVbauWf5oG8+Q/vCkBtIIQ+bsCaKPbuqKAqUnbeRd1xWiUmlE+DmOtMds41k4
xSXmpPntvzEw+oUs6gQFQMgExVhDW1bTY2jwp1qjoZ0RxM55zEsh1OG1ilIKERAJf+/8ZDoR1i8V
BHj3N44lhjorpay6iQZm2rcItfd2Azh4gi5uxgWf9T+Xy5nilIuEuBxyEQ/WrYiH3fZYnaStZ2Wo
VLVL+SVgzMuzlkRFkLXYidoIAu/fN2TQalcmuJKh7awTYq6J8qkBfNwCz/EifOoU73vWZJZ7wyXC
vni5f0xz9XHMWP2t35RPjcCYmQkeFlWaGLY5BJaP5wV/heDtv1QIyhJn6QikpUm5gde/m2pSk93H
olhmcDqFG+N0sSDKf2aZUKkToyS89OTTopX8MRymJBVoiiag9c0xW+rf/90ualRuKrWuUFc+hE5P
rjwKM4kxbgDhZ7gMe/Q7BkYtD1AtvIRS9QK8AHTPtJYAAjmWBxHPhN0hWqGZYSeZXzW6ADoTs+Ef
Di6aVTw9eebpxNramQDoSjZ1hBWQNRMMRoj77Wv+IFrRdiQA5TZaA4IVA/C1VmLHS9beTpbi3oqp
A621QsrFHised3j2BWAuivfgvtklD/1BRZApnRmHOVNju1wmXempgGwnKjGWqZG9YHrb3D6uH6z8
UD04q2/Gns7YlCtZlMkPR/Q/yyEW11gyKlkBqrQhaVYK4/LNxUFXciirr/d9AEBerOkV6OFvvMGh
LWBcr/+g0Ze8vYk24DZB7gd1ZbWqyTOnJ/w2+agaOv3pNs8qiGpR7wtsptwckqJ0ojhaMg5sxkeL
ArqXZEwrYNpNnr7hwgcE6PsRpKGarvxfzy7RPt/Wh+mVntlcMb+ev2VRTgAQ3xJwlidZxm8J1ifA
vp4iu6n0hDdZU+eYSdacQqJXdWqU1tHvx1Pra4KhbBqhFPehWmEE0uL4Ny35UTUm6MScIJFHayy6
JqUJVu16I5ukiRIhlMW9vGyRyeMVE8W19SO6Yy3RRq3R5OHCGYc3Z1QuZVKLUyIZFDAxZApH95Q8
Ns/pmrck8wzGJKO00uf4kJzrg2R1q/uC5w7yUi51kEhFMg5UQ+IeMKNgbLAr5c99AXPhKuaC/t5N
yo2DMsbT5AgSOIAxToDImunmW94FN0tmpe2hapdl/tmk3DpXXhaFWYICmNV/PmdfLr+Bcu9A0BTS
GhMGe95wN9H2M7I8i99P/gnonTCjnYlnDNBuotuEdfPnemmu1k+5i1ZswCTXSuIehLFWdGjX0k7A
SHNLWhITgAgPpmpLVmnA3J0ZW89SKspnyEIuYohg8lSf+08g05Lz43L5gIeBfvnUEdYr1NzryOVK
f63vhQFKMigSyGWQehnqcjQ/C3J8j801MFHgHFV45nLKp7cd+f5vN/n30y5E+zWgqYUBmww2J7zT
cmRcH8/Lh6kK8gECJRRvT6yyAUOnfgv1FyLlUtR6PJ9O5raDyNAGsiiq7awM4hbQCUCkQNuYMAAw
aiTRSIdayQUgilIm/QGVRLhr7aN9DMifP6VVWuBq+vCMH4beTG6QjjUuRVJuUqoBhB542E281aK9
ItsUKPPUm/JRXeUG80Vr1gRdLJAyt2BEqxu/wAJ9HxVpe3/2fq+G+Mp/KRvOzM37q2OJm35/cW6i
zGlBEkCcEmVk5A9yFjIk/Hrze/tHGVW9DUE74f6vNsqGbAVWZuC8phsQr0rjB0REDJmzVx1TrDr4
1mQMF1AWjkOJBbgBqrhPX70ExBZm/oK220KyQCF8f/9m9f5CEmXPoibrdKmAJAnkNKOhKqh5BPCJ
X813wHLFs574QhZlwHi1LEugAsM7Af5999gBr5mRzTL2jU5ZqsobZYx0intwamLYZ4gIUIJ04gHT
k2WkGBtHA3cqgRcrmq9N+WyQkGoPRoh8IJJnDCuQUd4/pLmEFmZjoeo6gDmFm8FmKQYwcaaE0j4J
Xbv1d5go0tvUdscMrHDfenBY8LUp5YnNkDuXplzKpVRfrbpUTxaQWxV4F1cB3+0ZBaba7QX+Rcn6
CJIZhurPPfmI6IvlMV6GCTog+V3faAXkOrkQ+dK+G6xk1cHTyIiaqi/wW8uAPtjrbyyRv4ijFzcc
84FAP8M8jaIoGKvBmPW1SGmIMrlV69RR8a7zCV64jHvAvAsAaPhngJMVhP9T5UCS70BStInWpW9z
pT3CiH71/RKzMFpoxq41JoCj33gBeJY20Yu4kx8xFwsWdxevjT9eYo2R6Xenf3ZCN59OWQpwlESw
t03qLFSz6xOMvYBrksTAW0cMsuXCdVqQbNUdWZXZX/SUmz3TphlWCVMON9AuQQQuJU8TU8dVDQ3I
+uQcwXK05gOQ4wyAVQ3LGnzvpPgOlpUz8dSAObJGRv0FLOlqF8jrRmGkTPRj+l97cfFJtLaqmu+3
PT6pts3Bkq3hj71WH5YpHNBX/iOv4O4SGzNBS4xpPd4/B2nyM/e2g1IhX6g1vxDG1AnX6in6eJV/
jsGjtlXXyS4wyq0XLmvrB9U1Y5M8BbayPmAw9IjGCvx3WzRZVT262va7FTrKKRhAx+zrDSoVz2VD
PRRJ5shAjyzWIMkCzD1IFZPXthX45zoAyaUpAVcc6bEYpE/NmPDPQGdPXjNJjz3j/u5Qhv+vr1ng
KmNAHIE7HVwNPn4H3oLMaWp/tPkqS8HmnnxVNa88tSXPmrCedJ46C4AYA/pGllADxGz69XXWew0E
4ZWWORjDlteLQBDtnC8EU+PAeCQVYEaMy1hmaB+dGUyLBFQ5Uky0ScpA8aaqHuIgRELe1Jkjxqaq
kDK0cCXLbCU9luhsWQrDo2wW+1LdSsJKQ9NDiRcFVhRLh5d/fQQehWRgn2oSwH+uly4N/iAqeZM5
3EoV9iI4fWVS7AogGA4Eu45uwHUlWymIhxobGJr5l7a+f9RzmgcjihEegC3iGY5GuJJ9T9R8pcic
T+RlhZG8Z2cwydvBJ0POjE5BzoS+KoMel6dB0PJUlEbex0pdNFdgodV4LnxwuEObiggMsvBVoHQT
FKCjcqQpPWMcLeU5AlJLofzTecDfbUf7lgAEhAkr6GbRILiMPTnF2Zd2nW2czRNnbuSdT/Aq9v3M
KK/RA7Z/SdOA7MJLvAqIu8kWXcS8ZesHvacMmRORMSDRvtyWoApJDeUA4tWGaKmdc4TllqmXuL+E
wpwAKxu43ZgxvhYK0gJOaMCf6XR83plcMWhEbAR5lYNlj3BZOhCtBXlW7C/One65y7HlWe9Wvygd
1MXG5cJh6zKm+W7g6FuhCF3cfHyD6/IvfeBx32kv6ZKZgrAQ4AJlBoB2Oe66MzeO3VfdgtredFMF
RO1upOig+HTbKDIjDLWCVa6PPbCDD00T7jASVkVmGmXha8OP/itYRjFJzvtVh8lyLRDgOLRM2Hld
zOtEFzv/2c1F5blMqxZdehonO1Kb5qzx2zmHhglJUEsCxRADxnSTHKI+UHrrE9MqOgJVC1RoWgs4
oYiAHMbgik/xDZ/DbUSJZA9dAX4gwVA/u9fCVl1jIRiAGSMqX7OC0RlXB5gBfA9GuzGwR0Ori+CM
LBtf8JyJvkZDx1wkol1Q1ZY96Lc2HmY5OvCYxb01Sof7l/4377lWAEw6KkB1R7skAJF/zd+F5heN
Jy8iUDM75uv7YKVrvLXXa468Z+QdG0GOFYaoCiPDA+BiDadPiPFk/pxOxgbjb+ZuB1uIR6eYvBnG
6oR/VgN5ekqNp9wAHzl6ejabjfG0YtycW0OFWyOhmwTdnfh22vkBTzEpQETvnoXiDbRrpKrXkf/g
9wz/c+v0rsVQYbPvZgqI7Tn3jAKV5cWHCuAbgN7BrOtWAgv6/YOgxw9hDa6lUSbIywp4nwjSvM4c
jHytEbSs/OS7/X5vg79h/edr0Em/6Q2yG3+iB1YPwszNuJZPWSOhrcsOSE/u2VSX6JLe25+VAc4e
spYfHl54OycqoioQBRlAy2cEM9OfpnXw8jypSG8hRgstmkSD8U/Of4ToGIGH9P7+3l6x6+VNh32h
5yCD8RKYFffsx07RFCSoGTeJLmr8dYCKNAHRoMgAXJJrCRwIwbpRyrhzsnIf/iz7Tbs5AAryG+/A
W8UcGPpC5eX/Kw2hOcRNbAbUnvGF6rVS2XBngE6Rvl5PrGUD+DeLz1p96RRGFWD2hGCbJl+lgUBC
vF6bK5byyA0tpCno16+WifYsoZH6/hHNBDo6D3AsGEFcbh6x7bWUYcTL+SLluHNmRVayXOwWZPPj
oV+WVWmYMyDYFxkd4gB/QLZ1LUhF25tW9S537r3E7vNNWEmkqvZF/c/jZqzoQhC1b1IlZ2BVhSA9
7ZDAoflA5kHBqpGA/4pBes/YwDmLdSmOslhV1ciVW+rceQv6Rcx0iCf0WRIk2V+CYaWWsVG3jGx5
7lohLgVkDYImQHNRO1lKhRSPMhYY662lgmdOQfJ+f1UzuocoUEA5AVNZiEwpEXlc1SCgTTwnVsuX
Mih3IHxtiB8k1n05MzcKL5CgHcFykHf8VlEuLMRCC7uwHSvPSatsA8iZo6tEr3oafErFQIqktQWR
Z1yrmfBLv5JJHVgv974vLTLP2dtHoNRjTB8/etSu12S5JnC2xmblHmIktk+MkPd3xocyuleiKXMl
lIpa1R1Ev77yxrNqPXcGqBJXCjFte61b+IRPFJo9gqJDCeq0rWyqGH0y6uWpI9Vqm5vmz+r+Acxo
79UXTYpwcQAaJ+mhUheeEwT6Sh1B063wu6IXzKSsjaoSGZs/Kw5GZkqtQMekUnoVCvnCFRPPcyLw
EYtW0ChAs1pF9TbPEsbFnHOueJkVZAlDvhIgB6mliW1U1b288JxmUyyMysOGSiRdEAxmHuuH1FRc
o3LBcA8H62GK0iWyewbw60dXlCR7cyvG99AVwcl7XH0P5T1AdAtgak70HMxYC6/7EE0FNhjnfkL0
2xguwzNSdd0bYZTrBTmtErVghHeqcVk8tjte2H4oqCYp++GfQjb9JQtlXUw/AcMDpcdrHeL6mk+K
KPadbUL2IxEEa/j+3j7HKFB9dyuJBew4F7UJwoW8yahc6Gzo+krLo8Pb6cJ1W28BFhht/dbWQFbM
k8BdoUgQjECBj83Yl0xJ3rbBUeBfE30t1lv0AKHEzW201AK5tNmnu8jVGHHPbxZJ3/PLL6RKN4Mf
jy7fhr6DaWPQA9qY0gXGKkF4+e1tjIPwLk6zwbX153w82o87Dr3RxtPJfN1vV0/yZ3AMzNRYuda3
ZnakIytWZ9n81fh7B+ne11TS8lH2I98RlW0okvqlAncqJrBVI9Q2QHXONgPggcVyLZrxaVD3xbkS
SP9RP3KpMWin3H+4b4Vmqk64GxcfRNkFFEiCoKtwpAqIAtw3gRMsRV9Jbm52te4omZ0Bb1VCAYov
gXa9qXIT1LT6n3KxB8k7iV3mU8WMjwWZAFBYkaiLMoDqr3UM8Dd9AQhI3+GNxUa2quX4Ij4EBv/a
mYnpuhhh5Bk3ds4VXkqk3NKQinpS+5nvaOVKLYyhwrx1OryjPu+zCpnz2w2mNglUEBPMH3WDGpR5
W2XAdheyLQG4IDHlp/LgY1JQt7pDTFJT848VjxeB5QjGZRJjguzMOPJpB2/uiKJODGqgjUNIeL3D
zUTaDfpMHHm9HNUSnTPSJvQ+OjzNiCjypuE6WURL0dVAtF4ZistwfHOBL953AQEIsDMJroiyWkqr
gt05hfxhqZDiB9zuIQHpsmAYkc3w+3S7ya+FxGaj4AOYfsDqUerdjuCULdLBdzClanvVM8i2E9c3
W/4kBttQnaiijQBMmOJbkROPM3nNULRnxobPxXSXH0Gp9JjrE8Tb6DuN9tQsDH2xEtDn35NFZg6n
yD8NQ2UKWQBINHtYi0jx1VJk+MDflgf60NEZCbIHuAsAoVHfEOWjEI81viEPiJ3EplCTN4xlHtKD
4ziJHZlo+Cc/MHmnf7P4qZwM5GEQYdLT132lLGqPV2HxjMTSAM7EYURk2VrWh2J8Z58Ko34866MQ
5PxHHnXiQaXJRa9AXrNBG2h5Th8iq95pq2yvmv5HuZIO44ZbHsCXAL6pjU+aT0xhGawjn7tjeHoH
rgvyVQWwstd3rPTKRkziKgD76RMoo4OTVlqgRRO9jaYfkmjnfXMbicVBNRvlXkqlvF/gK0DcayHV
lwz79X3vfzXLyqiIPfnBV2Tm6XowNPTEqIH1oBKVDAFe1A7OAYxYpCTO0/CybRiaN2ddF5gMB5MC
FO8GlU8HJ7CeaK7vBPnSr89ls03FNw1jlH1GWLs+WWpaySejgtqeJoCygQo8QdqYj7HEo7zXWQHx
NsM+IAtwux5EooFh7d/4ThiWiWkVkxDAUL0+ZL1E66YUcYGTNZ6lyF+eRiTRynugguh2oz7wmRFg
NDz7qYHut0tCE9zXhiobSbmMdVbyPQmj1o7dBaecvMCb6g0EGt7CiiLwxNDR66UarwT+1LnLUGEE
WDNpBMatFU2AgAmik9KwXgolCVTTodPWG04yasmMrMF/WIzf983G9Heo1UiA95OhNIgEEN9eb60o
N4tFrXCxEzW5iT5d4LMSuVkH+1JaBaJH0B9s3pc4s38SXhZlDGEBOgGp2bXEQGhVP+r1GHbqWG8G
mzmoM6OcVwIoC1xW4eCmDQRkh3GbmuKffAtWAsR76MjVz90nZ/+bBaHSjUgKrfE0HGaRIgSoZciT
B9JWL4p2SMdNmH7clyLOaMTUGKvCtgOB4IbfSkiSUqyKMHEwUpmVpDY1Ep7rXbsDjOkOOfVIHluS
Ww8p8FjS1KqfBZTJnxgxxUzQePUR1MX3czn12gYfAbJ1S8YcUuZ93l/njHrgoRB9dzxiUwkW5lo9
OrHRhK4qIkfo4bjHdQAs0a44eQwtnFkInIaMWAUApqA6ofS+TN04HzIspGyTZ42v0SVTlrl1fy1z
EdiVFGoxwDCSfRls4U6sH9t2I+3cIDbAaxML+yF7lcZl1YO7kBWL3b4A4on7Ym2UT2xKkBCPuZ8g
so+0J2X8qcZTWBxS7yxUyIfWYceIBWaMCCJcGUYE4JDoMKEqrGUWoMkpihKnU0hTRySMHof+razt
XkTLnX9i5eM3OgKDCEGA80XRGJkLdXitJoKRT81SJxhCYMvGOd6OlyAYCow4EhmKcnPtKFnUEcqL
MumFMEododLMEJR2Pm8naJ4OQA/U8F/3FeZGKyEMQfRUlgSAExZ3rfxZqg2VFqBJCCxDutd+tmX1
fV8CDSODwevJRqH7AR32eLugnyrzCbFGENrUeUZ3hY83ofb1VQDImmJ7D+J2y7GU8SYmx8QArhf6
LEDkBh5W6qykHBQnoD/I8QYOg4WBaQ5gXh75o2JeegRQBoLh+yu8Tf0pidSJ4TFe7SNOyp1t3m8/
waywbNFH+ye0WwKaMOPUkO+VEX2ZGeu2z5zeVPSDUwMeHy/ToX8WuEEUekHhILsx3/UtQHhcm3ii
+VEv9dBktl/fXDssFB0VwFaHI1WQbFxrixdk6sLtu8KRlxkeuy3fBovFGJH8T88oat7ElpSkyeVe
1qMSHWVGDZKa4DtWzaeGJ0/DwLhprOVM23shRAk5MW0nIQmRByOVV6pOnIVrMhIllhjahalcJJau
UDiFNbXshihE61bkE+FNOQeBfV8Zb1tApp0DyjoeGdAVCsTc60UhTlRAG6sWUH/1ffFuJ+96dWjW
QA/FKEDcslTwJvaBOBnv/TzGhWVg/1OLU2u/qnO5LJ06Rv6xDT6KzK5k80VNCYby1IQ5HXRbaJkk
ToTH6AVFI6hKqQbvynkFROjSwevaQEZke2C7ARXNUUPVCu358hnDeZmpuUYbP9XcY/xnZEWUt3Vn
6hsozWkDcJhV4N5yMIfQTJDbZp6Q2jeAbrHZ9ApDT6c9vAqZKWnUHuea1rqF3pdOaQP9fMsC9Jyz
0Fc7SllMvvIXUqZWpVMEa9xrYu7tRUH46q2PzJX0oJ2Z7H9TyH1vRZSSYqwsEjOvKZ1U3yvqsn3l
RGhPmJwKd6NX6J0lrFIgU22oGCXUciWqJaiNlO0FzhwT9KC+yBY6o8OvHOMqGHYHfH0iFgZovsCM
wEWG9IZWGYV5ZW6iJRznNNs2cQ+iEqpQPrfuIrQhcknlCN5jAmilRUo0YTO6Rg3Awe40Wqw3dpps
cXLBAIVADgTmIdz931rahaFDDD80QeRWTl++RuiJc+IXBSXJZN2JJDwsiLZPt6AbGzcLW0Kh6L5F
ms6SOmvQK8EegbhNBrI7dVd4vpXCWNcrJ29ew8ZoTbV9SnKykBlyZlwGSMSQwOLZHTh4NDYeOv6S
hZAltROGj6O00hyv3EOROuL3DJwLaboQ9JKQTeJdRsfrDNhC8fuL/URNpACvnlQ7vNWgBvOJPiPN
9jaBc96HJWaTPzYiqi/AZQFM19I7poZhPT6Vf7aYRsXcGWu0by7+AL8LalHgUAPYCN1DMRaDrrid
WjtxY/jgzbSTwkp3wVbrf3CyK0A9Lkd9G9VrZVyJPulQb+dM+bD4iV/LiOEQbsuR0LXLj6GutjcG
YduVixpOtf3GCB4A89DrSgDBjDAMLx6EROhL8y2NdMBy27JKN5M20UejiNABBJrgj+GpoxGqXG25
fGicUgVfkqtLo5HkoIK+r9PijNtT0e6IrHhqN0SAd60BZZdIbgOcMqccSwJuHfE5LtcTBSKpEisE
4OXKB+iRRrzRkrtlgY7qCszpIWk/Ft2Lv9iG8rZpjMx/u/9dv1Xv6+UL6GrGpPyUYuIn5SqQzIeN
loi9UwpEfXTBpLxsS0v6AkDQCjx3o7f0ZTLkRlfsRtHsMkuQjnEIVvuVlppdtEVHeLMcBDOvvl0T
RMyyDkZLyx2/I3E07n/rzB5efyu1h0kcZZHg8b1TkT20EgWGd7waTJ0D06B9YJ3TbX5QjKfYQCTx
zRB+G5RdC6fUFFXGYJEVY4+U9T029oOFmmUEsoTPqXh63uvk/SUgbx/KUjAc4/DywZB/2449EZZN
nAZIjqb0iypKcbrcp4tC6RGmAZ8/ssZVgvbDqDRTQPF7pkI6TKe7BkPsreG6lkrdjkTS64Ws6L1T
94dBQXwWV+CgXCUCqzNJur2H15KoKE0Eh6McVFifnRD7aL4PRm831miOpEb7hWXsUKX+BJghSZYY
fMasdUkMfmvAWhNWnfp2IIXa6+lbL8y1nia9Wghu7yTP6U56kQHAPa4eY4jyYY8Ko4bCed96SMwT
ng2AJ8HwTPSQFvzv9WZQt3IU0HYkNPgAr/gW6m3qk1reRY1MxPQtCvOp8RNg2oSh4rc2ClKnkbCJ
MhuAvFSRhAs8AGkKHJZNhC/bf3p4X3Nf9Tq0VZJ/fEgaumHdo3uQSLzkPTLhOTI+4NYj4wNAMYpy
JNw+LNL1viteoIvjwhsciB9issc06znaeOTxj/y9fFzHT8t0NDCz+ykfvlc/ALFlPcrfjm9NG4/W
JPD0YsAErVfXX8BxcSi7STI4z9vX4z7YfoK55nDEU1VAHvPtcrk8WE8D2Ww+qvXB2cSWT9D0e1o9
39+I6Xhpo3z5FdTxC3EtZq4YYx+AHVi+aFVEgK3GOO65C4fjxIlPqBDoC79eKloPcq2s8sEJRsut
NCsWdOv+MuaO81ICdaXLys1UvywGp0oA1qbERJJwcaOlJ2imEiHdHJj8wrex4/R8//eiqPMThrAH
OnE2OLn5vN/jsSAj2+H0+rp/943judif4eLNVDAee7Ieydpde+QsbdeJsSTEspxMII4PMEi0rz6s
nkKysdLDJiTOT2p8m/c3Z86yShOvmYxnjdsKocxND7QJLluXTDS2p3B8zzEPnCwYxzwrBy3WyB3Q
LgtmsetjDt1xDJPpTuWohU+lzwWCK15FA0X9c39Fc1o7PaxjjgaNXqBKvJaUu1LeDno0OPifOqIo
mBpUxY60qID+V4JuAGg67F08XVI9eXPFbc07kvB6X8Tsrv29lhvW466oQPIaDiBwBmayt0uQGAjR
i5ez3uoYm0Y3GLeN4unwpoPTyGCWT1LcwxREnkXkr++vaO66X5yOTl1Gpc4GbtAgyO2QU+l458/q
f3EuYI5EiAvTiW5myn80C1HO+LgcnDZqTCFG86h3UEJGuZYGX/71jZdSKCfRaWBvLVJIQalol0zJ
yev+yFtH+yFfteSx3z4+AnGptd4+ZJF88MTEfMb9rfx9L6Pt8+UnUKYTvROtC4rXycq8bjOi6TAz
e9s+PsJVLcfDg3RKye4DVCpPK/RRxAbDdMwdJcrvYIbEcCD6G6grPYgYH/zV/6ZHk3iWkkX0fn+F
c1p5KWGy7BcBUJWHqhf2WGAVoWfBN1XvORdYHXr/x0n+vQ7aYCiJqFUxpAThKiHP+2zqTjiuHxVU
xJ3H7uFLJh1ijxbwCIAmMaa9xAwGwz4ylvobil0sVetCzI8v8BH1ZB/1P4oTe/Y/30084iH3wxQl
gBioeyG0fdFo3oB7gRHuKlVst1isC53VLz6TSeOxED09wHlCWQODJdenFkehLDViO6LfBYjR0Ml+
jQl0cx3tiQXiMM8oN9pHbqxYw2Uz1c0rwfTrGmjQUhVkmaMjkdJfqh9BtK3e+YeiJS4G5eSV/pB9
3t/SudACQSK4auE+8aZHKSgvlGEtZdXoJGhiGlJLRlNA2DwiT36PQkb1Zto2+rZDDgb6MYfKI0m+
3tZ0AD9O1YmjsxhS0sRPjZCbuUT4Vy486VK+SQrWzM5ssncpkjrJsE6zLKmkEcnedgA6NtqFDG/1
Dtgn23NI0hgp+h5YPUOzWQeqbkCBBfkoZqunq3JxFToxjcJFuxidMbL12C56nvRRZibSS8CRjt81
jYWR1fX9k5x5fxAQMvwtdXLFF1K9Ru9TvXBHpwU9gkrS1kITsSYbbfMjGHryAG5Z4AAkr664ui95
9lwvBFNmtIzbghdzCBb1h2AjgPUjeuOzN19alpuEBVgyF5herpJSokxzQV2fTsK8UwcydeVPni3j
/sTqLaFRt3/d49TZx8MKaIghKT8fYbrWSyRldPb7ytjaqCKt2nPhcNYSU4xGYPOmIxhfg219nBKY
iGaVL39Cq9meGE5qdsFA9ZUxyIyL+ptpXRyrULhS0On66KBSLy3seiX5BtiTWS8rs4d4IYbe1ypr
ZH2AmDTft8ehIB0MQQqUj4X+XIP6477KzJagVAAmozMIATUgAa6VtWoEEALnPu8IZL3mrEfPOh8/
3xUMjR4/1+vHNakr2+OYfcm3Hl9DMxuezFCjwzMqzTxWNE3aNDXXOvwoOpySG4rEsnLSrSOcZGCs
FNAKCBR5SnGy0vOLsgk7BxENPLFq6J/CFp6YpMf1n3T19QI6cPTPbaqaPK0cl/irj82qIyfN9F4Y
u3wbfV9/CrXL6DDItdiLOudZItIRCCBEsJHAoYUoWU4Ub/x6+fKGGblDdXw6Faw+1ds+JlzFy52g
7OCCA2LuEEH8wnkdfgAAYBwFYk/CEd+pu68X+QhUyMOhNgbivwOz6fv++udP+++ToCziGMmVGtU4
iXx4SepjoTHeyme0+HqBlOWruy7WPBkLzE0gm9uvtmyM0/RV7ZEHK8Uzz25jrFbfC4tJajEp0bUv
vZZMXddFw3damcUdAsuK1AmPjNTUPTPRIyMGmotWrfR46QvHUnmI022SM6eNWR9AedaxXvBjF2Fv
JfIaHf6HtCttbhXJsr+ICPblK6tWJFuSty/Es58NJGuyw6+fg3umS0KMiOmpqn7d0Y7yJTNv3rzr
OR8oxgTmWVit17poOhZrb/LNCRZxycuc8c1uFj71AZVg6CJulLtt4JrZqRnb5+9n8goo+Y0RWCvm
uMKw7GM9mknu3wqdhEoJo5CEzyC0NaRaB2Tbx/6zOZ2jp3O2Wa8dyXqNkbxOAcL0DudQr7mxBN/q
i8hqM4/S7YdMAqZeatMs/LUt1Bqvc2t9fFRnTW/GBM1eNs7EfHbSrZ7sdu+ZZLmw4fppHLsBXO7C
q790u3/9kauHiddqmmUplJ9ZvbwB9ILCt5INew0EZIDQP38r1s5SMOUPgKjL5kkznxZu9+IHjNf/
6gPqrumTJMCpjDB6iT56d3g/sAmhDkhEJ18dGcV4tawNdiDePwXOQgR9/zLfHsbEvPW9KiUNA/kB
xgu9dqvmFw74Jl5qELoQR/4iOz6477+z41drJapWd9poSqmVoKS3F63DGvwnR4vbuAaPh8RcUvrF
7Z0YN6HM87rOIRJdCZLNmevg5OvN6BcgrnxGu9Nul5gw3BtM9L/+fRL+ys9Lc/0zaeTbLZ6YOSXy
GJDVjrcdoAbbsVEB3QrsptjhoEdY6G4bGYpxfH0FqQMgJCyh1y0w7KVAsct1tKjj6FerhWOfQmPD
M7z9qInpi9KE+kUzfhQ4fg7INeJtR/rz2fnSYfjCI2w+ULH/CuvHVug3bHigA786cqUDgxYwSTTK
BYTePtHNare3Fczaeubzc/e805knqAK67BCXLly1BU3/NcpXkj3A63gRC8kCpWvkq+w+z7Zh5Rsk
Guys4a3HK51pm7jZ4Wm7W1GUWZDkkFeYb/TPXtjBH9Sd1kaJ7oglnnzbXDjUmZjtVuTUa9MCnoli
iMxNb+85kh1uvJV48Lb9kt1c8A9/1etqM+Pkf16wcVZrv292Q6YfDimgcn3d2zlHpNxSWQcS8Qlq
tMj9sHSUE6NVaUAt1MYbJSdOVToeJu4TkBgOayZazKOMt/ORwk78r0j18rzQIKt3TBLqb3iiqG6j
/ISFrp+PivGlnt4z2DHz8vMEeIPtgtoKsx+gAJUIFDAjL+bkUNU+LglJ4SWJgJKvkdqkhv0c7Z/V
c9gaoG5aR0/rwK62wjOqFhmuTmgb6dP4WK3UYezZW2zknGkZgZ5dfdLk0aJ+qBYVwSf1T2IEIJQ9
TLm+Vgb0j3r2l+4iRXcyEAssbMXssV+JnRw7RgMTmgg4CmBUmbKRq+9JmBsedRLOeHx5f7uo7k79
StTk1DNF0uJGw7sBpOCn5msMjlk4/7zxmWIKFEeP/3DbcwEtWONWuy5voviboQKIKV27eNm9Cmjj
ZQEW1OjfRaU/8+vX2n4nrrSxABJkPmFMAFjXO7lf2qRx7x99+eTF4+OA70QxaS+1x7t1xF4YTliq
z8/UxEcFQDcvWpjYsUZ667VQL6Whpo5uEzJSyuixIBvl4fYr1uCiIw1THRZmWFYpimdb/3NFF8fH
7nVBZXlWkxUBOdRxYPX2CwbKl41SoWBZs7FJqmpde0xhsF7i8qqip6wSm49VghvXdLuxNxKnhSaa
NlxLgrS/mAyvR9+EgEda3D4xJpRxQdS9db0VNdneHjhV0RBgca3BOtJhu1WN7R5YWPBZApMu3Kr7
+BrCUCSFhRnzX9MOO67JqqLpsC4vMEKqY97VXLhNM92TowgZdSCcFrAMJznvsMS0Xz+gEAt4jXHo
/uPDXwGWYNBf+4Na667xNKT24z2csVHonAeIGDDlMV+IcctbBdFQs+tI5Q/YQ3ByomHs8/A8rGSz
tNHnm61140KsVv8hi7zCM68wuulFDEYAJmgEuZ3cQC9CRMHUUn8h9aZvrVyRAU3klhVaugD+qlRf
AGzQ03wpqXj/TtyKHX9+9SQ3PB/wIYVYZE4t/HYGTuaO+Aaz4MLdYylIt4ImV4/QQmkCTKtfXpBk
S80D8iHR9gywPMz8advS+CydQwgaPQ7ZxpHV+LDeWfwWxH2XXq+cS2bLq8bZbBoHdECnysA/m8w+
sTqr95i9XWpkmVNvQBwhXTZOGQN85HZb5IoMcS4Fw4XrT+mW0osW2lEbLKj4TKCBTbkSM5rlq93n
xJJqRQt14zf1ExUxxfEV645luWOh6ucUW8aqslen1Z/IjJ3Hqj5nCpEPhCkWVZR71Imm8zRP8kRI
h4vv+UalHTwB/WhkywgJxiHVBWEzgcNIravxHEIIICVKk+hd8wiqkBnqAumO2eYAyYMKMAgenhXj
EzW6VxWnCDrHPbInhbPUCzWq1tQGXwufHCbvlUVRx0jw+vFKfsllODsKsrz8TwmzVVA4INUi8MSc
3b+WOTnZRgu0xk+wYG7XYYQ3XymKETIAQS4EvUc19JUqT48PdM6CYABJBhEeujQQikwcHa5N40aI
ueaivMLkA9c4s6loitq+uXjJGm/6Y3kzu3ojbuLs1AV4rfyObS7ihpiYiQPwJpcYTHn0A8erFlA1
ZrT1Rtj486uLIsaDVMUl1iYaCmP3qUmLN3qo/IU63ewewjMYO3lRssVg8q0cralk4OtX7aVj4/go
S9FebTOqB14vWTUtmHVLEk4XAWOd1IHmSGK/ROLFjZox0VZcFBDZA19t7KidPOPoUAVBs6A1l7Az
WeJI+YhkyWySV/45+6SfQqsnn49PUp7xHG5ETladhDKXNx5EiqyTF+/1J8N9iqGRh1s21TlqhpEe
cuuge2dxzJ0p5XuaPuUAs02dTtvH3kvSHyq0U0oAvv2ONLCEphsVhJr9PvOeRfzbWmzJ8EpweNJT
/wHoArmzg8FMMgNQ7qHqxKlTg2P9NGwEVCWrvwTQuZuUNWj1GsRfsvSVts9ybQjtWipLI/F2cm51
yjrcUNIA46QygO4q90vMLjOPALYFxgpDTZjtm2K/N12NGkmBkomYb4dTyRmMXYuHqB9HqrJgU3dA
c7YEFQDtxxQj2K/dUi/azON88wETI4LEQx8LaYi0R2uKvZ789MEPStRJ49TygubPzBcAVwE0muNw
CJyuXx25umECm1d8hcfowlNb0nMQHOegPbPJobELO3Xi9VYNjMAetsnFs4cYaUXB8OwEIexJ+fjl
lAYOBrPwbsz5gDdfNTEycd4x4F7BVwHe8k3y9D3aZsf2WcZ6YwDUV4bbOnCM/LJgS2fMDTB1WFUG
ZrkkgxLz1gwkci4DUzjuLukgQ0VZIwU1eIqUMsXYHnl7fP1mLrzAKZiGRVFuBAuYuGAowKpx1tLu
olRM+NIgOtVFufMWtHmmfKAKnAqMPgBeAkVkOqsiaVnAeyra9BVQvRScaMdgle8CE1BNeaMXymVA
eRVVeg8ebmKGApoiWiNuFUPsT3KxKUtg1xXMKg8sTrAf78A9/iew3RQwyKLrDw8Ymlxu95uoPtdH
g9JdCKagOrtIdqKU6080+OaBhYFiJRCFEUuXpscYlDo+qz/+gJnQ9PYDJi5Ck5AQBhmt48kLEL7s
j9Z6M/3PSH/6WaGysgKuK/UN/r1h9aTf4v9ZysHN3HSgAIwN0yOJLWa+bzeApw2CrQLhVIHedWSL
vNYEMaV9GHT2IB/aXXgs12SzWlj1zBN+I3WieVU7AM+JR+PStrJjdEzokUt1ARxA5+fE+a70XWvv
vhQDba3tetPtL8bCB8xFxzcfMLln2Au4p+IYHeMd4GxA+jRm94f30aJ1Mh8vdm6HUfgWARqAcXqA
Yt7ucJ+xjOz3LDxQzJ9JKFR0L+lwHpJVr60VdemyzbyoAmbt0EgMJg/o9MRyy3AV0rLjhkuQGMJb
/SdCGwWSb0ddNr9eX93GwngsoBO/T0WElS5t65L08edXtlwJGKq2CqRXdA8MTthNAYM/uuYNei8Y
FK4MgF2ilRIY/Dmg7hIl9Ew/DpCZ0EMtj5dqZD24lR9HkRzlVY/WKsWm+4DTVf8HjQDbAJFs7O18
6TA0Kx+Efqz1fz7kG8HThRetArymDvEUWfHcxpd1Xt0pYqNnvBFkC9HbjHuASRoQjqApFZPp2uRt
0mheM2qBsKISds2nqP0U3VlTFlYkzTxFIj+mBVRFAmTINE6jiBC5SsPrIOgvPQgRpTfyV/7pdpwN
yHtDsqn+MdiNyYIRR3XaPxw4rhy0NgxG/gevNN011u4dYw4by9ntrD/9mrPEAKy6r4Oxe99sfpYY
TGeumSgqQOTnAe4AUzYxpErasC3J+P4S50+Aq9SoqUWYtKnAOgOn+fFpz5SFwCdyJWyiZwWGWlkl
hLDt/iD/iU3ArV905blafTmOhaloAEgywFznX9tFgz1jOm9ETzSt0YQaLZhcf+EdCrco1D/t7d+X
fYkpsvhFczZ/mLW0YMHmrOWNzInCtWWeepUEmYlOXxT9jaz3nJu/kAXzMResi+jABt0RIJPQqDSR
E4tVyQwNtjVDAiw1M0NGzAFIaXaNALaE/+XZlaW+JSY9MGvl+Fc6A/bivMTpM1MKw+lefcbkTWw8
4vVBi88AYDwHHF+3wubym+HNEg/MpfnErGWH4T1gvq5PHOYJpQX1GrVnEoihBR1/yxixANzA5IhF
r8ywC7h5ffZdErdUnx+r728z7b0ABBc8prPvO1AHMqCY2pXdBe0cH+BuNIed+KJu0Lsvo50gBveZ
7xRWtKaFqTiXE0ojmvkzkgQAXI05NhhgrEAhBJZHfekWzy/9ny+bvMsIgSmbdFV3CRW23Ea+pLqS
Gp8er3/cvwfL/+3tvnqlqlarBC4vIMTj33ner19oCu8SU0vp/rGk2eVg3A2t7oBhv8ut+j0GF2qK
jQ5IcKIqZu2FpQd/ScRoF68WI0il1BCv7i4vdW8kIIDAkR5y+7cnaJesMX4oC8b75oQa9eO1zd5W
6Wpx07PiO2bgfiW/8Zu9PVJxZs5z6MBxN6lpvYN4Tl/9aOsYVZWlzNrsEf4je5oul1NBbWjddJdG
llYt+8Jqn6w8WI9XOPfOXi1QmXhubMV0wCeCMvrZd+WZSvfKhTYJEvM/EIORkxFaBBOEU/jjrgSA
TyN03SXPfUOtPn3BbvJTidD7sZy5YAf+wj+CJqqSDBFwVPi+u6hcaSUpprUlr9ChQZmeYnA7QONw
BE5CjvA/AlGMHMh7TYPylCeJNlW6tc+LL1qXLGjwKPXuNl591USNBAnN8BqLoxxQxDzzpRrZQVyg
UbJC/0kQ0Oipb8TPglGFhVbCOQdHklD1wAwh5jal8WZd3ZwE1CCexGAqusyrp5YPLUqf+uFFSvkt
qy1l3Gfa4lHdwagBjwgY46HTRHSXMoj6KfKyXolmmdCUCz3V0DGul2DSG/6KFUb7NvFrBSQXwHV0
PzJo5gUgHy7kM2ff8hEYY6yf4Y2d3hxJajQQ16ALmP4k/pvHiWYsWFmzJ8IfRbRJBxIdsOoM2tuC
8o1p/ekxjyBmY1FNFVG/u93tIOAb0CP7LJo9WCNDmnjPuLmeHL3XYCGHMpdLBYwl8mYyKA7QgzBx
I9K+a/yUT4aLyb1yADX5dGoUu1O9fK0XbOCMM4YXFEQ8KBJK8JMnkoRIHgovRS2DrCtQbZolOuDA
fhw/L0U2AI6+3z90T2PiVQIKg4hE++3+1VEpVlEOp18DY8le6wZPtsoKyWAb8Macqse04gODDp7Y
2TGvMJ+0E723PusaxmHVtJN1fwwM9SjAlTAyIZAAI9vITPbdCUEVnesU7IaYkVBFX2d9NL8bINCO
0mdF9ks0HRUUeYgwzvJ4p1ZKKFtyLmqZlSXI3v4F77vH2qCUY1QkWNUsNFRRYnuzEBs2PXRBIo28
Y5hYtsaR0tROa3Sy6jwoeRlLAymEoPtR34dm1/pEXrdDqz0JSRMLh0zJungr9hnv74sgLBhTDhhP
0MF6nbPOkKGOsgWwAk8OSVpJxZuSKU12bEhYaGvKtDnj+DmQ5Y2yERvOqIc2Fm2tiwVum+V9X2z4
RPbGGgLvyXvQ0FMMp7SewNlpXPpn2MCgOyV9GJf7QJICxSgAQg5KO4kCcDYrQoIoTxMBeq7JYlgd
u4qgab/qmExw+9irGkMc8h6jGX0CCrzQYyIg8fAxW1uSxwvBiivULgSsE2WjSybGTfolSQk62cGf
LYbhJ/zjHsBSkZcxgYv6gJg/yUmriSulAzD/k0LrADNlfSEwOl/xNLPiUol7bH3RhYOhtkmWfKRA
rJKtEAmD8qtSeb/4Ess68YFeNZRMuqozUWs3PsNI5AWINgGxAkzBxucsInxE9aLEJB0YDRIiu02j
SOEF9As+xthQA8IQvRZ1Oeo9RaMhKe/7tQJG7FJOuWc/a+vBjPG/aaVTqcafuZaml0jjotxqc7/x
t2WBxMhP7HNh3G7KJpYCl6lrWXrHr8nRHpEobfNRCVVVgcMu1c7xEPe93oHRkLdoncSZ6VEAMlt8
kmn4Io0onVsVDNiW657wsuNncUh2Na8F4AnjRS+SdkjQMOHWKzw23TMxEmIODIiKX4oJ860wiDWj
J02TdVYfZimo1DOvBNlqWWRSZKgU88CAvyrTvjj7oDgUCJhTtDY95XmuDLtUoSAcifkuZgyRwXjU
SkgjHkTFCjaJ03MkK1pw1GaVv65AspoCrTtNOatmCiHZ0oxNsXlBW0mgTIVXw2H0rYrUTsewpMbo
TdkmdJ0kLUePQCCIFbT39rTvV17IlOxJUju0zAyaXKgffqso5HPIilxy/J6RSxQ+5LCxGi/WeoPn
wyawOdmPBByV0InuIAMlSQ6Lmm64oJcBWpGD2t2JyyJOgdhCOe2LSRMQIrB+7UvmAL63bw0pnsAG
laUfHIIiDxiXK1IusuLEp5XFqGGX2VzIs3mhNywTD6aPYRT1p01TxgJcy/DaAdrHB+tR230vPDIz
TzrgklHxBVYaZkGm2E/i0ER4hbPhElZgpybatiEXll0r4QU1Sl2T9l360ahnGn2iH0enQfjTdbmp
ed9hApxX7Wfhc2bevH8hXwlAcEPBe/I8FMmQotFkLHX7NlPpIK3jHKSTVZ2TTJU6j6WNv2zywKKq
juQfakZY/XRIOtU4jwHuKntJZTWxBUZ9kdTQTtmamITtlziRZ8IOPHmgsYLXAkQPaeIbC8XogDcY
YuyJRM20Cn0LfTPvj5c0V5KEi4LyARpiANXy22x45aIJVa0SNsD4YsxgwBzheJ27XI3tq5Ccl87S
gEGMSkfgVVmxD0gNrTAzVTXlxfnUOd8ZBpcHtBhOVLvrCULZ248iDu5b4sov/pgzrjdKsc1sMqwx
T4Suf6Y1tF1U6P1SSX8u0BoHY0c+VeDnIGC/ffqVOI5lQmv20vh/Ov6Uxa9hBTLoSheHP0kI9oP2
GJTRJojEUxU2a8J4Dh1x1t5qFKqSylDDFUW3W/WHBpkp+T/SgOz+Urc8P6N+IAHDRCsHRwjtWbcf
OQxyzEciMqDifv+GQuvH1gPE0Fdne7kevw7PGdB+XJQywEWITu2XBUWZuWmgyf639Kl31Psg44Bt
Hi5duamfW0VPlFeWsTvhKSzRMF8sccjMjA0DLRpHMgKmC2Ou6Ha5aaY2oBCW4c53eq8Qo/M1yws9
q49cFhZbDPao8W3Yc8JbPDpbHi934nYiuQk8SBE0EAhagMw2BdUr0dMk1iQS9shyqrHOimYq6eHf
/kwuHVmQNQ0Y/iUM8RlwV+F+AlXvdqVZWKpxnebCvv4BhN+qWTGu4HYv0Tmy0Rj2Hyzs37KAaHYr
q23qQWq1FKTnkg4d4s4yXMOz/zcz1c/HkiYvxWRVOMlbSYwPzhalhSRVNaTGBgzjT07xgNuPxfy+
OFdW+U4OfysnEguZj0Y5jM7uww+VjDQhwM9sjOjYr4pL+amsoa7y5bHcWQ252shJNrwsWE8dhETY
N4lBwtSiwncCklCM7gc7hsDjeP3/yZvE0gHaSnIvxjKBnY6cApvbSqFHR/JcbJjj/0/UGChdvQls
qMW0I9BH5hQ9A2HJ8oDJfu5ZfQlxeGkPJ1fcYxqW86vsd03qC/cKwOEwxMQH5xucsKD4kyQI1AQs
AQCl/uVfgN8yUfygHaIYsMfavqtUTHiwehznFp8fYrS4MiCP9+mSYo4acKuYAMxFOA5cgDFG/r32
V9sYUZKraKb19lIAEuCisqinrlMOSIV9baa4d2iliYpGZ0gERuFjDVaZnhGXgJwmUe247puvmFyP
nCG1nw2Jt1f47z5yshQTowt+0ZKIyVVgeMDgMIjH9rXI2yReI+JpxaWpqVkhyCQBghteETABbpWS
07Qenl7j7Uu/1Jv8WNFdrS3U6u/1EW1h+AuYkyJSAVPjKEo9A/KbIXDVaCO9cYdcsFjyt9QOMWZX
ymIhLTdx8HAyt9ImBrLPQDeHhp3A9QVfM+ok5XSmFAvj8WWe9tlAjIpKtQyqAEDbIyl1p/hBQnIl
JG41pOskO4UiCrVGFusIcEySvyAg1sFoYWmDXgzrVkBLHFjjgXl+IE1uEbmxvH4Jy208rNurcftN
k6VTPmeqCKkIl4jahqYnodXWfvzUpEvaP61X/64e3J+AGQB+NXpwJmoT1yOMG0Z6XTWsTKq85ilI
mzFI5wem9sTCreRDvfvWpAUTOkWvGeWCEhZNAgDLQ4/7nfc+hCBayerYrYGZibKBheJlahLbd3yL
MxmrNFUTrVV64SSooaJt1ZHBrVTZF+6vupCQnPZ/3X3LxAQMGqmA3NHEbszrTXDEZFZYYbRXaPS0
3jbcJxelRvpXkByiKoYKboC+0pl4hXY8nnmrQPz+ESamWm8ZxmqpLpHXOD0lgckRovuHgpqEHnpJ
jz+EYh0hkGdftUUO1/u7ArR/jAqAmBIU5XfBARminqeFHLs0zv4ClxeOUXd6fFHuDcytiIlOBjlg
T6pYiV0fnZFZs+5kE/mrxzLm1PFmHZOjEJXGB0gmhGCMA5xLQ6WzxOrSlbAfLE0y6krncwuM94/F
Li1tYqCFJpR6vodU0ClG7LYMLZ5fSPXPOLEwMvDTx0LcmD6dmBm29X3JK8vMZQpql8qRK05iVBst
WkTT3oyltQYs47aMnKBeEH3vaN5Knhyc13a1MGRV5ibq6UPICkuNjVF92yVutGnae7xIN2ucnF6J
qDXN/Tpz88hWONNXLUrQh6C3qlPte70NFlyI2ZWBhVVVMSwzmpLbNy8XkoRoVYaVie9MhWSPgkxk
/o5snR7ySw7SjE0GrMU/wiaWku3EJOSSHIurG4OQg1D/UTKnAILaY2WcBnb/2kUFvbegUEIRYWqS
FUKHIqpxXkFLjZJby8EGTruCRn2G7Dnv1MlHtE4F4yVcsITzB6gi3cGD5xV9LKOTeOWSaUNacxlD
M9cb1kXAmCC2YfUiw8zoRWGPhbfryMJDMK1KjatFjwHQnVHnhCs2zVABnTNv1UDO3fDPYKfHT8Zo
jyKIBC0Vdp/fGvUqvijLXB737u6t2FG1rlbKlqGKNK2Su339R/xOGjRJeTH8C6tkMJq7klvL++KJ
I6r79tBH2qVRja57V8BWLfvW4wOfZlfutmCy61XnI7UuC7nLrFhDsIkdXXigW3db8FbERkXAbjIY
SPFYBYAd2jG9w4LT08pexUWG33sP73Zbxp9fbcvQ52gUzHEaZD0AuxX9GJyeGOkKo5lv2p7uyOoH
M4rMUbW49eNdmD0QlEFHLG1MlrOTTSA8VVklTXM3yzOjlxCd9r4RdTbhV7wPSkkM+f8HAuWR3w6j
/ZjLmQhs+8oPEJXnbim9AeLeYNs98XwTlYYyQ9PPUp/tjPkA+jRiHfCRI0E8naanysB4fc3nbtIH
buSlDuNRPUNsXGtLHu34lEy8R0mEQRwJD5CjuRv1FNiEC4uQjgAtnhk5SM7oF//AL7SWzPlw13Km
nrMvCwE3EMhp7PhcnQfg7XM6OTAWNRsQfzMWnLk98vSmZ3fGn173T4GlrhK01IMr8qStl3guZpwg
fI8GjlJJUBV0EtwqLyunBMYroW6REyPLiNGWC1s7JwGBDyiAYCKFO442Pq9JJwkpdcsw4badogYW
UVAAfayZ01HMX4OArsqRHW3kVJqyvGhZ3nAFraibr3ljbEuOVqwlWtK203e+Ia8GK37OjUs79kbF
xtIE//wi/5E+eegyjUH9na8hXS0LdGnk3JEPwn7B6s3kpUZGvX/ETE5LlNqkqAsskt+kZ+YtXCG8
Y0FmDwh4cafaIbhs3xfi19mV8cjS4rrjWvyiqF9ZtyJtQCWKcqcbDcBuSraoHy4YlWm94F9HdyVi
4pJIvkTVKuqoq634DfkCpJr3LpuFVe44y9vK4EhdGmGafUGBrvjvVU3Oayg5McxKrCpYS1/CGzb0
hZjFZ7oN16gSaxvyrNqBNXIjPlbTOW8B6V80UyD/K8NVmZxg6JOwDDTcfynNdKE0kCzyTBZcWE7q
7zlECSqhCxfwf5EJxGcJs6MqN3X5pBTsORHSz24FYnLeso8xwE03S4BT83sqw0vH+lBsmdYS4g7T
8ULfUsC1y060im3GgicUeEa5E0A0Um+FvyN2/g9ZTOuPscbUeMNs/4/k3w241lGApyXcAMnSoTML
QBpJz+g/OAzGH82st8rCGY7qeCNNBL4g+ITBkAMPDPm/W5Mp5Vmdl4C2cTGlkxmFEtQrGbTaVoFI
zHysLlPcNHDJ3sqaPLiBx2kk9SPqJt05IX+/+48ALNkmU217zddV8VAmvpE/eQBFqXSpOpAP/Hf/
WXSb5uKvy96OfX5JnZbWP/F32qL2Oarim2ThDXDAnLIOuBMTvNMhMNhAj9ZN5BBg9GG6s0eVy1C4
BVt/Hxfe7AqSd7cnIGhCp/ACvqBqf7yV5/0k4Eajh0FozXKwwaGdDS8cXQKXH8/15tzHrAsKlJj1
hCuCfvWJ1JxFnU6uaxddGlYuPzXchldSIwaXcOX/fXzwd3sMnjIFzzIPIwFmhCn8YqgINaWyXLg0
id/yyLfTHEwUdf3yWMxo5iZLQoEbMBtg1UUw+PveXF2ctJNaKQYNu1v2vpUJpxDjo222b/ul4Ye5
9VwLmtjbqMTWJjUEoWvnTLLcUBNtP4jZwrbNrAfv45gcG1EmQI58e0SKWOZoxgmxntzNQSOqBhcl
tzNtCQZhRhWgCPAz4OQifTy14lwoAvm47Qu3fxFjXTSKIxWtWrMfn87Mpt1ImVz+XG4bNROHwlXY
1CjJMbQG5Iwfy7i/SxJ0GsCiSCeyoGafshEBYSdHnwApXU5mMIDbUAGom1zRmIhrzIxIshGVXmTk
TUQNjfep3pVMZDVVtNSbMLenMi4YJlfGP+SJWWGTpmhzSaAuqzR6LIkOG35FYmp4CsjptaUk7r1l
xbrxZABhCGNHaAWcqApJScvHql+4Q/4++F8Z5dHpYwo8Cm2YjRHabMXkxzgLLl1uax9t5TsVQNw4
N2BXEo8msdqQlRpdlwA/OmgdAAIen8sUxw65jPH7kJ4Ehi+KTFNVjoqoSdlWpW5daKsqTQ35KxBG
QosPbkNKIzrnih4IK4bdxFFoq8I67/ZloDgqqtnivgAna/zy+JPEe2OB2QakSgFBAZgolb+9XHU9
RFWnKvBxe/pKtdCoInHB2ZzReIVHexRqJYIGjrKJDmCuKejSllZuzg0mH246jGRF8oKRmFE0TC2r
gLEArdF4h2/XEdalQoeorNws2nDDD9U0kxDN4INBV4R4ITs7Y5FuhE3ucJz5nJzKReVKhWrw9SHI
v5r8O5QXGjnGXzMx5DgTPEuCiPoOXqjbNaHC0jVFkNWuXH0y6CtTNQzB+KB44/c8e5FQinmsC/fh
FoIBoIEgjSigIgGFuBUotH4uiHJbu4HqCBVB/cFPTKl8qypeFzS3XKNzK1Ss/is7s9tonZ0BF6BF
G2iqK29LcfX4c+71RkTyDY4n+EY4dKmOqnv1jsVJ3DOxGNZukh4r+VtNdkTJFm7knAykF8GIhSk+
1PIm6h+IWcwAAaV2C3RXhqDMy5Bnav6veWcsYcx34BDHufrpKGSesnJJ6rx2B7tCfAAYP6AmAhl0
KVy+15dbOeNirzYMg98SOpMhR+2RPWMtlTgkcZoBXC0LV/reaoyScKcRtqIN5VeRriQFQivmKBbV
bi3IgVFx3YEHMuvC2cwsB6lsjoW7DKwwYGXfLqekvj+ghb9xU9OODKSadXEhzTvq8+0FA+3FlYTJ
6dcy1QjaiRsXLS4AxwP521q1n5by5dPBclh9sCWPc/0sP1L2TQ1gqGhZUQukcWMx2bdnuYUHX621
AkOD4SUJnoY6f2O7ZN2X3iYGDScQGDvRLmXRAPe8fw7QqItJ/HifpYZAT1mY7eQhtjFdxHjPj6/c
zLniSxU4qDw63O4GTdW+5hCc0Mb11JJZV3ETWk3Zfz8WMm3g++/9+EfK5GDzouiKvC8bNxn2tQ8C
ZCMO8D6Lf4KjmHSGdPBbzIlq2bFj05f8Rw7Q2Wf5fLxgX2YW+8tlBDINdAlwv7DHV0rcZLKXq2nZ
u2hS1rWmBpj+44VO4RbGhUICbCo8SgB7Tfu1mlRo2TxpeiQkMHEuvEXP5Fy/dLvqCAATRzZjAHqG
RzUwg8Eq17z+V7Yef8F44ycKLrFwmtGACzcQA0e3V4gJojZiSr53SzA9yElgcNk2LivzsZT75xDL
xICkiNkdPL2/XtnVRspxlmRD5/Uul3YrGfANEhAj0vSVX0rI3bcoYEN5rGVs6wANszge6ZWktkpl
tiqLwe2NwezWwjY/+cAB7ozWTK1+i1nfo2/8EGc4PV7h3D5eyx1/fiU3TEBVzzJ0cN/M41LkPWr7
9Iyuf/e4u1e/W+RJxWOmY3A1XXQ+m20FlDnJeIrsRezFu4zKZPcmPlJfKAyAESCpNz4Th5j/Rdp3
9caOJM3+IgL0VXwtmnYSJbVa9oWQdHToveev/4J62O0u8Tax52J2dnZngMlmmcyszMiI/Jbu1F22
nTb1a2191NtxIzi6i6o0VCAry7PzlRu3cCGQlmPUFd0GDGDBwVx+60QnkpV9LrvD2McmkPbME14i
MWTqtybaECRB89IkHgirj7n8XNVOXgVOnPV3oQdWdxQpC33advkN5O3lNYWz3+EGGKxZsQ/dCTwz
f95UZ/tQBaBAkn0JQHwA5c18wjjWJOvBNhkKUKOoqe4IutiiDa/om+una9kycmTwCIAYja9BEJqj
QovipVsBY9IDe5HRlInDxt/l9WsILejr5n77PQBcFAoPj4QH0YjL8igRI2GKItUNK/1WEwoHlDMr
Gc9CJgm+CxHlNCTkqG4r3FGTRpKip2iobhPYxX3koWu7myijm/Q7cdObwpUFFsusv6lSS1GdBjJ+
0r3khJZkdquVxN/+6fLHcKcu8qDEGXtUdccHEfQA+kECCRWysNAMh13dbimEi0/TM4TTxmYrO0a7
u77gv4uokFMCrApdKAz5iUiuL499Tst+BLuD6paqAMCnqUgPmH4h2VMRyUxv90lwK7f7mO41iZGJ
mjRxIu0zAnr68/ov+d2p+vklCL1QVEG5mq8aC1pJSn3CKCP5oomlgGWoOcb+nWCG91p4l4IVRNik
5W15kPfBXnWjB/2u2ifH6VvybJnJLxLZAnplbBVqgpBnWgkkv/MxcB9pFE1wA0EZJJyX6xRXtZwX
EX7d2Hy1IKJsjIdU+ftXhZJzKeBZ/nJ9NX73KLAa5/a4myCAw63XU9gbug3Z9zeuAcL+pw/38c/K
hylzoL108rAEZh+sOZRRf6G8/DSZZZFizVXuILtLMStxP0yOf8TQmeZg/jTZ9JT1wxH4vipn/qF8
NiRHvu3epnfS3QrOpNpy40zkQdO3mTCYBQSeS0fYhOqatMXvUHf5S7mUoYmrpiN6qgEk0zG9hDr7
tNfUNbDD76AHK6iGANoNN4Eh1MudlgNp8Enda643mnE1MUPFK+IYYq5rCCqmBkxVMUwSx85aRvQb
VDLvOXJcMG1J8/AvZ9nAiPWYCp3mhuWXdhBmGU8rq60OlJfjtgnvRoDCW/E4hSufvLiuZ3Y5H6CN
ntRqdaPB8z1X4SnDjhf/tHdURlwldE46uYJB1fTCGOeT5rZh404k3na02SjasPL6m533r8N8ZobL
39EsDHRjGDRXS7SN1ie6Scbiq0JRNjG61A6TtlgJWQsRcg5UqJlj72QUti+Pi5SWHnRlRc1Nire4
Ave+U8faEUPjrBfCbTAI9nXPsPSF0EnC8OTMjgoh4Ut7uR4TZfJ1ze2HjKn+iyb3m8h7zDDAOFTp
ysfNO88v5wy4RQkOyTPkWi+NpSGmREGcqrlgfNSZMIE/KM8ysuKCFmqjALX+0G6jXYjXHReSg1bQ
MFgsq64Omq+Mgk85PqbJs6qFmFqxdRyUwTYg1Wb3YOAnYIn6jDOnNOZpagyvGcpbBLBVA/bHNrVX
CwqLCYNOJTqj1+ZpGm4RtDacWjnWVTeLkn1TUgb5ZEvA/mJAI9BlhvlfUwPzm+d5uTl9QEYAE6Az
fbuinHxjW2gvBvS1HyGm3bU3SbhWGlu4vcgLCQFjA8DR+I2XexRVGL0D8FMHRfmjUh0jeZeEK8WI
RRMaOg+o9s0oZO6M99mQYoxV0l11uuv9xwmIwZ6erp/rhaNG0Ev5jw1ulQ0f7H0YWNPdYuq/Bqn5
EvJ65er8hjPAwWJYd6ZXn2cSecxGNU6N0lMkO+BsZJpiytAlruqtZ4Hd88OzACJvtWN4D/VdaxSf
6rURvcWre2ae+8RBRWkTjgFp/IBB0iYAj3YYlaVV+yH0yDUdKBJjVFY+emFddWD0IZRHADMCgvzy
eIA3k/RkRHj35LreoBQYgasT2ofXd+9nko33FNDzQoaE9zYGEDjHSwqMrsS9gqz6hLeQbavsaJg3
R5857wZzvjYhuxVNaFE7xBUs07Zv9i/2N/u4+Xh6bA/gx/4TgFn/ESxgb9vtw3b7evr78AiuQ+tg
+e7rYe+Zh4c1cNnSdpz/ZO7iFLTvmnrEvW6mxhyiJzIeelI6nXQnAdhyfX0W87lzY1xs91J/qumo
qq6CYYSi2gMaKpMnNXOkT6F0VNVOn5Q9vYmKgwfy+OvGF67vrHr3n72Zj8jZ83HW6K6jDHujJG8q
yrx9ZWHy/rqNHz3SaweA8xG+JxZFMxDVPYAfcnBmliGQvoE6SgY5K5k1qOzYHhi1oArkg4tgX9+g
kACZdGutmLCUqlMC3jWMLaB2zt/yWG0VJYkRkf3xPR+23ZzR+KyZ7sL6IGpOla0NWi5dMXSPwMWF
OInUkTv7ZUNLYeZ5cEtPZBqGzYKVbsvPK4xfXJSz4bskvMXwWrvcQWAvMgDeEt11oMlo7k4T+9Yt
lX0Rm5jfnvV9H5qlpTM7At7lcUt2yetzyqDycfyzNjI4+6hrv4TzYXQcVHnq5m/VDqPrKT3equ+A
jKwcp59NumaHSwnAKRGMGcEXp2zcg3P01YDWwWfNDFbdvH46px21vn90eSzDvP/qXyEsxQqGUjyY
/JyPmXosdh4OOWQ/n1tzjepu6UKBpFOCYAoIsFGSvtyOqQxoFhYt+C7AMtKO+07Z5mm3cmsXV/rM
CLcCgtZUkD6qdXeAr6DAooK+pQULav5x/eYunt4zO1yAqAnq6k2Dj2n9AYJhpMZITRmPK5nk8pJh
Pn8ORJitmH/FmQ8SK5oZUzfoLriP8KS66catBE6S65+ylIsb2BIg1AkqSKp8aQRkJp0fZJnujhTg
0mdMbxRPZMBMLco4a/rMi9tzZotz6LIIvqsqSnXXNw7TlxhZRVmZUr32vFhyZiCZ/WnOI3r/6Fac
rZvUtX2lByXSIhCQR8qurkVzDEprGB6Qdg5ouxrG8foqLsRF7BMKAQjjBpAa3OmmYJL2i0TRXUMb
xwOVgtJuQmkzFfptjXoa2IPCFYsLRxACt9D0VkHjMCOvL/fNGFWIiAhwKkoFLqYItbCuPl3/qIXt
ujDB1VNImMsguYA/kWKVKQBAqygwTU6aruncLBx0gskMPJfE+U+DO+jJFPpNLMFQWf4BhiYoQVQ9
rExdrtmY//nZoZgakfikgo0mfse3tGQrDSvA8cX1QtlX1VAS0pC8XZow9LFLmhHHe0hAL9RN40nX
UQxRBfCSxRh4ub47S0cOY3F4xmjg8MAj69Ka7GcppM573RXkPLC7IAfP9kRj5tUBhszSMNi0efB5
3eaPZjsXYi4eTlxJoi28oJVSPJwGkFrfEkbYc7R5rqwecpUlxD9K885nEMvcHO/v3+6pdWQjdO5u
JOjcmT2TwVrYs7XcZXEhzh5z3EKkAuCXSQI3WRrNqQkHasa0hZwEWlYQgWadVqjs+jLoMtb21zKc
Pby4nW4UsWpRycdIxX7cP9c23tRmgxXBaxp/xKx6hVJTu3+F8r2D1O70nZvCvFwgVWUYXsjN4/fu
iEOx0zEQFJpQiYHwowd+KvzPmR4UpFGIzC+dCZEikW016+FfFk1XUBAB/QTAKPxZ7Wp1HMac4AWs
+aoj+wmIndL8tRj1ndzK6Z2OmSlrZdUWFg01U8gwAfgHOjJu0ZB9xlJPEuJq5GlMdsjrc2hnyXn8
v4dNjPuTWeccc/2gG7+8GOnYjn0lhQTBGSMMYqbkVtKh+97XtF85CEtH77+m0Cy9NJVkWlVqmoBH
fl09Rmr3rA7yCwmlhoGYXDMDqLo61xeR1xdCE3oeAQGSBgivn5rnpUk/obAZpsR9bSDdW+GZ8Ixy
jpWYEV4PmPYyk7uagSfFaSxq9+arbEOlWq+2aAZc/yVLDhUpAxTPUfX9PdiUaVo5JGpFXEPYC/qD
KH4biOjXbSyuL2ApOka4kZ/wog0CibWx83PilsEUmeiB3UPZHQUHDTVl5X6KNtfNLX4S9HbQ855V
onimawCXJjn0GuKCmI1pmEfL6UczPV03Ii+FCXRNUSfHIAwAhJy/ImOgCuHYEreCvk7QH3rwVyEa
jX+H5l5MWEcdg2I4UrwvdVTo1A248xLvkE01y7ahcBy6mKHPwQbBZ6PX3/pBwTzIa7X34hr0+PdU
wnzYcIkAOwXg7xeXSz80VV01I3G9IAVUXHGC5tDj+eLv5MbSJFPHeIZZy8Y/7APBJqjzrBf6jfMK
nsXqqlcoWDsU4ko9tKAJaR4EcKVtPBTyVjqbP50J3pOfm5pP4IUpzAkIEUy1ZucM+ENDs3wEsz4e
4RhRAorsmO0GCDIbiG93CG4Di00fFOwTZhcTdu9vvn2b3YRYBRYYZrB/eGhN4x9yFwLYBxCdwB6J
fC0RBfRMS8Ag4oaTfkJoP+kVKU1vkMWV+/aTNPxaDqSwEEgBehRifZfLEUxJAVJFAz4akSrZxayz
JGe0a3aHNtZWsu5C9t2xr4Td5LsCdGsgiUDXV7Lh6xg+/PpN+cmar/0a7r0gzeTRhY9fk+gjU1vL
AOvmH6HfaM3Gyw566kZBbSo6KlEG5nMgcQT4PYRQ6t2Y22ovg+91cECyBL0jwLKFg6HsgFu2Cv0w
1lslOtAIj8TYbJoYVL2vUrBPh5C18V3dOrUAkl686UydMtENoS+mprXV65Bd8HdaMZp6t/axWNlr
38rlwEIEbu5pIPAKHYYNQZmL0c3ry7nkd9AqRr96fqmgsnW5t3UcF7jjPnXJcN9MYM8MT1QBF2G7
EqKW6hAY2gK9+gweAgCDu1NoWvhhkGHbKtybnL2Ck8kiyI3Qk2OISqDFMDD7p5s4TEdIR9jfX5R9
falM/9E2aGxT/JrTn5FR+yG28L5mVmSuNVAW3r1QZYGexayboys6937qSrkhShBRV/E/xPEjG2qW
+h9l9mFopa3SdCVa/ibjgCs9t8dlJVE5lEpTwB6hn6J/6ylOCem6undJgKhdlEwszbRnamIZhzAC
4x343bJdgKRQHx8aOQYPzWAmkq2MCg4g5NmBukctMH2sSyuR3kbJnKD6lwqsKI9J90y7x9hj2hRv
Y2FtsmIpggHBSYGrwYQ7ur1zHD1zmrRNOiHvGgoSFeDgKtlp0+lRxSukSR4j5U72bqHx40dfTfpX
U05Rvxu/JrD3aIhS0ZsYjuZQMLDKsUoG2X9fM0n+07ylj8Oa0sZi/Jo3eJ42AXiFx5wObZ/7pZZS
N9nR4c3zUetDV2ynbjvoravusNIUXqpYk3N7vPsksW4EJex1YFed8vRFM17ENjD1Oy03feOhoAgp
YHGYQluPHxQJBODTSkrKayz8JIjnv4F3mgEYFeaxCXfw7sTA9LJHMJOzENI0kmUYG4ypyOoDUi1T
Ic6Ught1sIn4IYbVsQogBeUxaXW8eD7bvG9DgxkcTujWADHNxfNGDMQqjHH2exxUVylRgMm/isIE
j1/ib8toxdEtzMvMgAD0evHMgHKizN21EqoaQu4X1IWAhFLb2r0GkJzrD2+l2aQ1m0BUku+uO9el
jue5Tb5ZjyJ34el+jmUHVBtcQ05gDlvBBssQu6fsJYNDA28bGBM9FxPjVrrSxP/NMAP/cvbNfDlg
1Ms6qGf72uA0tX7oigEQ0Q4Ce5Zeb4KxNpv6Dty6aXZQZavO1yZYZ6f+e4//s+Y/kJkzn9AOftRo
PeyXRrFXhFeqmETciQoGPYNg5Ywvniek6FAVQ3sOxf1L/xOpgTZSr8K1HiUGmivTqK0EqXNEDoJ+
LyulGa/1apZdyZlNLj4nSgFmViCMXUWx1U1PIHGNxUXHGhANpjcvxZPk/b1+ppaeIwAJ4B0L6iMM
cHCfSbWoBNlsT91QE60mexUBG8rj03Uji/uGUinojaEiBzTG5VqOVSupeUWJG0WpGcpbr08s4tmN
WpvCmhbnzxP/1yHBGQHJOgpkeJ5fGtOFDsD6Go4AY+pWtIt2IpTUcSGZz1Q0aXx2MpAwBKCrQhNs
sgT2iSbUVr+5z296620Gc3ks3d089exPYmbIOcHigiaG7Dz9ub4qiycMj05USLAwvx72gaDLddbD
kWtB5lIPJ3iMD3Fr4bnkxOPwHlclWN9frxtdSkmgZAI4NHCrgI5weZMo5S3a0TBKa4VlMdKmm3TT
GuCIy5E8SSvv0MXTdWaN24uyqeKo1HCgdbjEQv5U5T8jnpXXP2kpVQBKCkULUPwC7P3jts7cwmik
cSYLAVy/8Jy2NUv0z67etf3J91+TZps0rAUCUQwRjW6jzE2l7aCBY1bMAVr5jIzbcWY0aMGXNRZ2
pRQvjd9sqnBT0E3Rb6//1sUrPuP5wDMmoTDGq+360tSUhdBRV/LtQLPzfJMe28rUUAwIAGeWjvVa
pFra8XOLXGAkqepHUTDf8BDva38S3vwstnOvwVzWVxX3rz2i8/WvXDPJHbLWy9soGWFyjGN7UpGL
N6chucsxWewnva0K2sp03ZrB+Z+fnYAUnzfV3TAb3Hv7tA5vYu9P6R8hdWBlYbe9/nlLF3cWGISP
QXj41TPTWlmpK1Rd3BQyH0J1kOi2F5gO5CFIb+lrK6zkGov1OExNz8xn86DdT0p49nl91Wfo4wNb
JgOsQfcDXjr+trhXHLD9sXfVLpm+n6vjEjvFIDzq2Kk2J4Lnqp0lK1s7nxbOu1KUlQx8NmZSQbJy
udKS342Q60ZNFwfZJv6nXNTbhlCWI8W+vsoLQePCEreniVAk4MeApcR7b8SKze8XibZWEqOiJaxs
6eJnqVA5xcQd4iC/wn4X+NAEDoiLNgiSichRZYic6LkpiWv13B/Iza8l/BlKARICzbXZaZ7tZlx0
k1+WIZlxEGG0A3h/Ijs9/5qsTniLBzsOCit+gp5B8zlKN2E9muBuADCj3SnDadQ3crzWG1vySlAj
BAgL9R+8YHiUUBkbVSakKPimPZRqp6dKOqrUDvT3Qkh3JL9X/PxZUV7+YYPPjMrcOqAfoA8ZjHYx
iGqHb6ANrSb/bjHbgU7aymmaU4xfi47YgNYfgh+qvZfGREHRsxC6FK4YprKZJED9CUm5xtOxeIzO
rHC3o53CROymAkU0aT+m6Amhg9Nhcr2HEva41rpfeoKAywXth1m8EuhMLnfrFRD4IYqhdPXaiNbn
BA1sD0Q50Q09+s/JCtZl8dOwdLgjeOyCw/xyASepjJIsqlGKj95oAyeuftb1iyyswSuWNgrc7CDq
B6IGxUE+VyRhonTpSNyBnsLJpc1K1rXkVmZU7E9qCL127jsq0nkNJhqIC/5kppVvA4gbjOy5hHBO
r31cP+Gzi+IPHWZj5uXC+MyvMfZS6aMowmgapjjtSa5YLj8mE/omDzVKzmueeakkBhDjf6zpXKMI
PYxEBuaZuFlNd0p+K+Zgg4reoD4vZR8BiLA8s9Lg2YLkECWBVVQSeHmm/ZBUNuTM2RS/DDXU1usd
DZ7JkDLPuPP6hyCH/IgpgKF+QGE6PMTQGhF38+juVO/BFbEDPzntcHGPGOsFowfLBEx7ZDcgnm5H
JqRH4odMHq3rK7sQgi++laszgq7ZC0FYQdxaDo59s6G6YALGjumnA8Z0+l0jrbWJls4lhC0xm4ly
I/wIt7q9kVQQjMJeptALiDLxlgrF7vpHLV0xiriKlxge2iLfiTK8th1BLUncOFdV1iWyYRIFw/ti
iuJK4ftkJegps4P4dT4NNEuhDgByTh6XQ8QgTtvGI+7tq8YsoC4ACnyeq/Kv77efkfUJTWv2iv/2
GdrI5lyLV/HHRk/M7un6py+MaWLGBXNOeJegWQwu7kv3EgQ9JsRl/BR1sJUWAhBWqh/iYKu3O3Ha
dUNs9m5Tg517LwJ2NQVI4Z0KiJGRNWuUG0seAj4OTwmUlmWkeZc/JVaVKeih+uT69cj04U31jqAh
YXF/X0Vr7Lk/38VvgQH3gEkf5HcG33aJDTLmOFooM6BrgNphuQ2CzUS2Iz4uGgIMPCIYxlaMjn/H
hgl/U2Z+dNL608oGzFnHtR/CbYBBQ8WXaEldodzqTbgVSlvHh4/HHDS0xgb1jiz66ylmhffVN1hP
xrWW+lJ1CbHsv0vBBc9SGqDtNWIpguQ9J05dt7suBLGd5hCNdf3DPKQyfRdJzNJ8N6xh6Zd2Ar0v
tLzRmhKBy51dzlla1qoClK3Kmrqe8YrnoZ96VodRQ5pVt9qYmlSNmREdIMgS3CtGZhbedpwszM9Y
0tpPWXA1BjgGoIcCT4D5Bi6ud76UhkUv4T0LqRcQ+Sdreg9LmQMs4N8MMgQDDMDcZge+khd6DXnW
hm5a6MNuheZB0m5nPpnyodBVVtaHcI0BYuGEXRjl9rdvw7r0MpW6RnbSjM+50dUozsoxXnBpxlxj
ApEVdI2ANbzcRVT7u4LmAi6vGEFeRW8nBoZqmQmFGGwy+DqzC4bImYDqZUrcYHjZSMlBjFr6oBNB
Z1Jh/EPVEp4NqFTsKAEJBveQqeUyS6UG29kIt1K58e4F7ZCgNJ4er3/7QraB+hqQegSlBfAZcetb
N2WkljHWN0axRcQjQo4Pbb1FK8BHahiseYyl7Tw3x33WKOWjV0NICuz3t438UYS3Gvi4//8+ibuT
hhAX7TTik6IWVXVobxWOVClMLm1yE/1D8o4Jc2yTpMxESyJ3dKjcJHGr5oabYp44lk5Kiw6h8NrK
awdiaaDwwtK8tGeuRgW/VR5nGehx5OIlwWjLCFHRSt3UnkP6+pAbjJQfdYt3odWsYXEX/Rykhwj6
aigLYXLo0riUK7XRhqXhyht12sTxfQL1AK81Ffkulgy09nZae2yMfaGcBFD6Rk8KJq3XpDdnB8NF
m58yAerBsgg2UW5j1VFVwlqrDbfDUH8DRo9JQ5+88s2arpSGFqI5kAbAMGpIwUHpy1nKcjlsokkw
MGeTQT7rZkxb1kQ7KXyg/fP107p0I/5r6hcdYQYphMHofM9NxX3tgaEAM+NABlw3spApwbHJyBQw
sInhcB5Vl3thNAoRDk+YPJaalSWm1r5KNV4X4a3f7xJAEcJdn74TAZid0jZAjNhuAIBrhC1ZwYz8
3kXUSySkbPgLIglfNUmAtGs6HTcmKcS3XCpfgXKBHA3pnUSp117wC0UKjHhjABiV01nyV+b8m1hK
mEPrJeykpJmglyqqOVHSkO/TsDDHxBGZWtjXV/v3lsImJkhm3bjZLPda7GPU0KEM6rkN0ky/cVqo
tPYr+KDlDzszwsX7upFHMaSB59bJ3yg6Gk6WMTBm6lAW/hIU0cqmtUf271ABMQXI2oA6As0Ayi8l
JulH0UNrwg0UDCZ6b3mou5WvbrrgT5LdAJjyv6/ivGvgfwKe8BcHS6cWAVgfIsMVMag5TvtyJ5bR
WnNyTssvXQq+6cwI51RrBTQIlRIYrqq1tqTc5JBpIAYmmuRNFj0Mxovu/RmFYuXOL6RSMIt4oUOs
GPVKvvmQIR7X8YQ70GduLkd7D6puEMVg1a6dcULE6YNuU/mhtTqZuTA2eWmaC1hGmjcGFSrDrdAe
HOKnhwHSotvBgiSUF20yi/4xGjAHdA7JbUE7Xd/T/8eHoyaNhju+m/dDRIUKQBLM6y1lLcv67wiQ
pltF3mYTotmEyqmp+P5TPakrp2mBGQElLwmYUBXUgIjU3KXUtaKpwgzBA/oxxxMYigB2/iKmDtkb
wRzQ6YPKne2z94nh/6IevqmO1ngwLICtzHEL5LZzfSmWbtP57+Hub1SmCiSr8Xv0J60H/yd0EnW7
QyVVkt/UVUKc+ev4c66Cshok9QA6ING9jN9+CPyZThtcJgqhhRDIllDblOJr7xlOVQVQEHY8Fc5K
ombl4Q0JiVzllgwTnk1abUKnWWz/iJVDEhSiwHdZb8gab8F87n7/QnAiY9wUqhTiHDbO0hsqKbGv
B5PhQpT6PhACqAxX/vH6mv8O6zgDCrwvyPqBDabc2c+lpKn7EcHAALd0DaqPaDjWOVRh8WZcZTpe
3GBUA+aGD4b8CJcyYeI/p5CgwUWrFTOWdngS+kDUUpqzWs5YhDFlRbgT400oDEyQB5Pqm7yYMAkU
2zUlTKUnH/rH11dgIfhimEoxwIuEGUfgWC9XWU2qQCWhh3AInJt28FClkyB9UTcr123NDhd2W7mq
p1JEAiW06m0dZltMv+1VvN2ilWn2NUPcgyKsAvDPVjA0DrZmsCbdBIG5hmFZPJtnq8alg6GUp4VR
I9bqXfxBgxjYGQi0XN+ZxYB+tjUaV0FS8WQBSz6+ZPJMDzA7dePj3Dx9kcjy2/uRONftLfA04DJQ
TCHgL0gJeVyORiIxkcbUc2MmPIpAPganwZpBDydwoENolpGNDoqwG7J3OzDVXLe+dBNBWTezHKig
R/kBLZ3d9kQd1Bn/5rlEC1iG3A/DkEr2ItYAK3cr009L6di5Lc7TYixcEro0QzrWb4j6XqYPpbZi
YumuI91Dm2N2YCqPnA9rL/HQVvFcqMcTcAFHEmuHg6fsJGWvr+3cfNp4T4lpFVhCGwe62dxp1MsM
FBFTDbhWKt4gOTExumIJgfCto6peUflG7r+qfuVFtGKU54htoK5d6GPhue2YAbaMGqtxqES8/ECP
3UwJBnsJQOZysJZ0LtqF8iGKzeAzx0DQpcPycCXyuKo8AHPUfVPggrNpND3Jqvfa2vty8aCc2eKC
ZKtmRRqJWFg/+1vEJ6r+KYV/STjRLP7P93AOOPVqX1AjfI+mA9e7l3eVDfGlYXyP4luwT+a+tuLx
F+oGePadWeRcsaI04AWVYVH3hruuuVVRjxapj9bMrZ8fC9RqwbGrSzdDnzqVHGyvX/SFAu1sHhRg
IAKfsSvcac1TvZjGFOYp2lpM0u0x/SykD8V/MIpHKd0ajcJEhSXxPh4VK/uHiH9m/cfpnvmZaZoh
JUXjAeUjsRLgHW0gW9JbKUSA9ZWYtxQlQLeP/4CDAXkWd1SjSs1iycezD30ySBgEm+sruXgTMNo9
a7joYNTj4sMIR6C1GtxYiGzOJE1tDaFGzLzzNl1nD69NbkLnacXoQuEH2zf/qzHjgSXhE4a6Lw1a
pBJOT9iYOchE0dMQtsNkJVCNUsvXhjpFYIb+e4jRMifKzbJ8aaVVzdDFtT37GdwhFtGwjvUePyNu
FYg4sVZ/nArbt0dH2wwWqO48AFnA9VdiVYSVM7Tk3KH2jckTILXnTO7SBdU09Ic8hHMfo20Tv0Hc
CthdViQVqyUz19YIKBZvzI8MEZlzYdT8Lu1FAQG9vIiNBg7EHPT0qVN3pWGqnm7m2U3ThKYImt5K
jO0CPQ4RzJrtP4SzeXZbxvwlWJd5yHBWjJEoTHD2mJo0pcgxig1mU7zSkuUbWqxEliWve26My5Op
3LW9Js3Gpqd5hKu6hU7YvzjBcyPy5ZrSZBr9VIBrR7rhVZUVy++JAjZu6SX0UlPq/W0K2iXW9pNT
ZFY2JGv3aN40Pmjj8GA9ReiygHzz8gd4rVInQUo8N0LtMlFNoHksDEEAAoWCW3poOqdNPmlxm4XQ
MQodIjz/797jzD4fv0EmilHJRPeghmknNR6bQ3IszVF0Cq17FPH4D9eGMRZmDmb0GTCWOEPgYeIT
zFGMIqGTDdybXt+ksavJX1P1UnkHMU82ntrDdRELentS81n6kQ1uzlvdWK1cz8eHX3jkuEgdwLiA
CgAXcOVGbAqQXgtwm5iwGB+DdkdLsI6BddBvwC05dIxgDL5UIjfPpcfrq74w8zD3BMDzArVF8Nfo
XEyQaV/W8OmCG93McouDAzJtlFuwARDEcOMN3YW2kNpy72RmuV17tyy9KShSDRSwAfPHu5e7W0Hb
11Usq8J87PUktoLQSdVjZ8d3BibobE++X/nehXoaDIJdFuOABpT3OF85eCRN4kQW3JqIZlMKNvAy
7QhJ+ppRb0OKv6LRm8rq7VrY5Auz3CtQSiW1wO4Jbp48DtK93ILVmFDALBnIGxzwWCJvra0qWKOO
X15goODQ85dAr8EXs6UgDJSpaBHzQakrhQyDUulkNxSobNYcWhW0q2s0fvOB5Q40NISgugKsE/re
/NMpxFUbaAWTowDycohjBRD28LUDSBV213dzIfBR5GzgcQCbvA669kuf1eRtr0cCgm6X0x1FlYKG
hzSlW6qHpqS8EFCJXje4eF1mxhdQbgCIr/BdzyIa6nJUZbhpAW0QNJbAqobBn0HfhTTFHNkDBNdN
qDXYUg56NwIOZ4DkVFRwkFVbkfya+Y+y/6SsZQBLOTRYPGdGXSDGZ+6ty5UIfC2UlSwS3C6BVJVg
axn+vIkUOC68+aSM1WO78euNnPZ2mf/v2BIouJxZ5/ZBk3y/rdtAcIk3payugVXSXL1gZaeB/2sN
17m466CQUNEvAcKEb/OHSSVDOaaANWiBBhGOddpuRyVEmgHkf1JAGElarcMv5HcYDQNzADoLc8GM
e3plTSu02E8Bg3uQ0JPl1srujMbJvbvMKxjGD8Bli7pZAArV/CCXd1l6yIeVELn44frMjqljsAKS
VpebrMR90gphJriDvqFl45AytAhaxrjNlfIHal0rp30h8QETB3QtwcUJlR6VSwlqHQTgAyo+EG/W
Rcso0MAJBSmzOpKv8YIs+ikJiwu1ctxjlJkuv60ZRM+P/Rq2UKswcZa3QiAOuw5YLosm+a1vYGg/
TnJt3+fBaAbA6K187eLqoteBpwuQBmiQXf4CYQySsQ1EwfVwco0EVYMALatDCyKUqHkLkpcVV7IU
iWBNgtQQxlvR9ry0Nxn9OHgpdrNOD14UW/VfVTe1RruD5APRYobnt7jWbZyjG++az21yOxqDFalV
JNhMK6ZPBSvsFvir5NMzr3/c0lpCKxp+CAk4dpT7tr7qukbQDMGtdO8tK3OnSMAECUaf5B2TIGrj
r7Rsl+yhGQ6ICN6eCHbc0zOPJblNY+xdS8yoCTfCXb2RWtkUy9OQbq9/25InOLfFnZM4DEUvn89J
P0wsbAHfX3OnSwH03AJ3z8usIVlTjIL7HDSyrZt1KNgCkKfXv2Pea/4sACyBaIECJyp13I3TK72R
UgOpl17qtwPd+sOJeruiBAG9VCKA2MHDdYOLnwUY2kwAjwbbD27zrNShqXlUz6AFN5ugSSUYZuNB
CUYRN+Ka/s+S40JDHXMcKHMokEC7vFplKxVyliLJK7TnXr/JyGuwNmG4GHHPbXBXqUxwGisUbl0P
BNaeXT9PdEtiE0uYMWKFyrfxTddacivfRbhjPtAm8aYONg35b9L+pcZd0b1d36RFR3z2Xbwb1BUB
hRQdx1uBDxKTgwQGZMUVvS3qxdW3/zJVa4ShSxcKo6hAIQNPhllNLiU3yr4JWyr6dyTpRWtStJFN
WbZGibHUV0b+C4C8hoIBxGK5CJ6GnuxXRQFwjlWywESHEaxbxC7st6cC9I3/x9mZ7TauJN36iQhw
Hm5JSrJlW7JdVa7hhqhpc55nPv3/0eec/1gUIWLvi2402kCFMpkZGcOKtcS7LYtr5/2jwfnvH857
WXuFJylAWsrMgqB511m/ukqC3t3auFirS4PwBZAxVXcwQYsdNIugMc1Qp1VrtW7MyFY4/SyPjFBk
PYj84hhXT4G1n3hkRokKvPeoR9/T6XXj5Kw9Lh9/xeLWaXlgTUJgAMFK/7bwNBybb5X1hfQDAP1g
w4cuIhziDvlpCB1PfuSXCO3jFG9RF6xt+8zth8yPLgNQXFzMRIRYvJcH7wSNkF3E4ECjp3Ky7C5u
NjzoWiGMItT/mlo+O7o/mWliTkBcEBg14SIDl3DM9OiO8dBzb3WUo17jDCpxU3rS1Neq3cDYrN0c
FCJmsp9ZuGmZzNZRUWtZRv5Ti0+jEEDRsOENVj4pF3NGmc0YMx7YyyPc6UZumFPmn2sLvrHQxyHw
5sU/gpKUrt4MAlc+nUUaB0AdEngC+4W5pJBqv1WS4Jz+ox4ZYj5DPnFMd/HT8MpkhvfJh4c1YuJ2
f/vkzifi4iVE43QW2gA4JMKVtewA+GMSKWVnBGf44AfFnVEHao0giK2Fj4WxL/uNaGXD3rsL/ugY
xinrmxx7UpihZfkjkBNbGM9W/YYEoltlxyp6vr3Cq+84q7hS3GN9lgbvyOJqtlLj572n+ueuTnZl
pt5V/SGJX0pL/eIJ7m1bVx9xtgVuaFaQfh81uDwzaVn8X1ugsIDKHEp4xxpDOGxiRrYMLRy6OaSt
H8Wmf26957JXoG9EqjiV7XJr0H/VEOkWB3LGIS/5kE0qVBUZg38eOsWNGDgy1edosu5z+dftrbt2
KPPecQVU3id0/rT5wn84GUkkwijbB8EZhqaqR3cyGl2KHK6a5sdBCR+SBGwbM/7MBXFGxPzH5lrX
zubHX7DY1Hm6Pm+HODiDvxi8+F7ojrWOGqCaunGN+GCSupL/9/ay1/Z3lp2USDHpXiwbR4ZS1Ili
pcFZJLmErUHtYY/y7jd7m+t2DDjjAexxF+a/f9jdrmaCWxuK4Kwmd6L/dyY0gRQi+NeMtnxE0vP/
NbPwYlHJ3K3eYKbzx10RIqcXQ40W105dwm+ydTivA7bZ3Aw3BqpAKXs5WliUiEKThWGuGR0JH/Y9
CnvbC06+2e20L6PwLY6kjTt+DZObjSKjR+5ACnuFIM3GsWySEU8NXdhBuOtfosfgPqhPykHfaq3N
vmnpnU3dpEQ/K4NQIb/8amXRdEMg9QEkukypPPpchCcv/CLIh2DrIFpzznNlaz4bcIfMkNzFp/MF
zezGpgvOD99+GHa9O58l+2zZf/b78/2eQbLz/my/7l5RFrBfXyN3//czTIcO4aT7+e/u+fOP59PX
v3AS2o8w1RxPzvfT7nlyTsHuzz8vb9b9y8Po3Bl2ax+hdf1+9+nlD+TpL86nF2d33PhAaw5/rqP8
v4UsHH6SM0VozAvxT+pzY1d3qj1tFUzmjb+1WbMr+XCdYmUKlS4fsOFHxD56qxPo+VtBwXsQdW2G
p5m4HYD4ch4YjkS9iuEjPUtaZOv5z04N7SAGfTf+Rh56UkNHTodDV+yoy5X9XTNVDhSijhh/rvTX
DAWeXsgZtFJcMF+H245rdoa3ftriaDICA95KqHBcR7STfm5AMVb3F/JO0mUVz7gs9+nCkISRNAXn
GMa+OIEqYCNiXzPADCyqsnOAx4t9+QHbPla7Pre4WYmGay9xVcFYle7tTVrxurPmJzkXqjvEqIuk
Vc9j4O2eSVD3aj9rjrwRhK+dj4t/f1mP8ULqec387zPCOgUp7PXSzmjONAxs4+5vYXw2JVcP34Q0
gcHaHlS3GO24uBelf4IkIWr4D1BROmYflyxfbmzXtFppjmxs16Xq2Sw06V7x+o3R9TXHTw+CTgTr
g3DAWlgJuqwLaXLxVMcBw0NwBN6hHhspLyhkxzZZ19Zo/jVEeV7XB4uLklFvKEYieVicfgNHtj+b
7udf5+fYiZ3a+SYwUEuaZzfHr4/fd4Oz+2M6R/vnnTJs3LprZpzFz1hcO1hRmjhQvOCsxI+iiQQD
XHoThcy531QmOtjwJ3WM3MRobaM1HyQlOAwoNEgPgvmnkXJHG38V8vfA/9wPMO4dushtNSiwgtDB
S+CBNoLvlQfsYtcW1yxK+77zdYEDWkI+KLoRUMIW6g8r+ZonJQPp+e72jVtx/hcGF3FOnPq1mKrs
Dy2+58Dy3Fp8sLzAFfKNI7gSLGIIQXI6TtBsLNnilL6Ww6CN0YoTv5cdkMzMVSR42mo3VdBC075r
07fbS7vu2c/fnvM+y63Mo08Lb6LqVRZVeRKeleqbZOLZpQZB7EA+yAJM4Z51D+3XzhKGez38ogqC
0zbPkwwwqN/iPFpxnox5SQx6zU0hgEeXd7wOK7HOfdY+GFIAj+QIZ2Ra/Gu6mHm5H6wszk6TiWPW
oNh07qIf6iHSDm3w1mQ7OLNv7+val4SXAmvMscCBs4gXwpacpGnH6NxMTHmdcv/odRnMmd2vLA1s
K7Umh7znts21e/HR5iJ+8HQvFFIBmxbxI1OvO3Xnt095oDloDfx7UyBsmT5GEZBZ6PnGfAhV9HIM
yRDz6Cw1TjeLju9Aapbqs9c8CZtloVU3qcnUMZh8py+qLxbWdZ0E60GDtVTcCWg4dtHcG+w/C8XB
86WnsEN8FSld/UUI9iUYi4rJKCv8PERsed+fyu5vLyi/01/qY1071fATid8y/NrSaBwIfqL6PtDv
DEh0mvtI/hGpW1w+a/4DkCD7RdRN6rDwH6E+tZMQldE5nJoDjTCAbHr6mEpwQG518NduEfw8EkcO
ekuQR5cfxmvCOBGsJDrL4R8KzNFWmX7tXOu0bEEIvpfJFv9+XYajZsV8CovAVOim+2h6KpNHJHVs
MIl9g7JC86/FJ7lFlJOYtqc/TcCzeJcjo4YqDNWic6YzMqR0dhQdKYxu3J7VnftgZfEWq2RE9IR6
dk6PLDttzD9U6rfU/la374ORhZNj0zJdstroLOb/DOmTZrlS9iaad4Ee22b+Pdqavl6LFeE+fodz
APt/z88+3FOpV0bCObZO8t0gfkzEyDZUaJSyLa7XtSP+0dBiYc2g1ShNYkg2PolavZMM3v9zaNT7
THVv+55VU7ShiJvmEuoSq8iU8BAKU81taipX7l6tlkav4FjVWyT8vW1qLS2HxgzwnjKLilP+vrxO
IsQbSHaSK8m+9pyO2Z1ZifYscePF4y72JlfRYDZ2TOFLGG7huFe+HbYNcjRiAhzf4qlSE7VPBBnb
nfJaFHcZSgO49C2J8JXdvLCy8E26PwgWlfzg3JpSbhcgT/XoUUGxepj011i939jQNXPzcmaxBobT
ltpbUBqqEgLM4Vnr++kwSGVh+0Ln3UtQCTmyNKpuMsbNPtANb88sVUZfM8/fxp5UcxBHSghZC5Qw
TkpXTAzI8Yus3flissWStHJPUQGiDYC3njOthctBv0zyCIoJxCz/UMN5QYH9T6Om9pAyFK54rlQ3
P1BW/3l7e+ZPush/oSmfhx4o31F5Wn4MAWlzdeBZ7YficxynnzJ45hRlK55dy3TgRJ+J7GaQl7Is
mGty7TeRESdnOH/GAyz7pd1OEaKa/kkATiA3PqFfbiPr0xKDFlsiuCvLRNeP2/R/GLyW72GnyEpa
pl1yrqC9jwdH/z6hXX17K6/7yfosHvj/jcwn8YPriyfDEBqrTc79aJcjjO+qYMPqWdrRz9yFkmwf
7G5bXDnaGGTWlqlL6ICWdZVIzELPYzLmXFVmvOOwiE+1KVmA57LgmyHV5bOvplvMQEujFCrBIc5k
1sBQeCYXDirQRS8NIcA493IHovdg+CcNOFqpG4dI2aifXFXTZ2MMssADxVj9DDK93FJFCPSpUTDm
i9+LFnZpSbDlAnF7iG7Ms2W4nfS9RYEpFW3PkJxY32jPLc/NbF9DBESH512FwHWx2EH3rCGrvOSs
eIlNXXsAMBJr/8XIzMPCZ4SufQnjSGmDWDHY8XOl1baufR2qxhY2FUVXl/LByuK99CeULcQ4TM8j
nZye/ctnFg+osW+fyav0bt4y/gMIfU5D+HyXn2xQ+zrqGyk5x7G0r03U9ILsC6NOqncnHQ3pIGrZ
vZSae1VoEA2pIdJDlXrrKi4Tk/cfAZkiCMOZmHSJC5ekSuhaky0Fy2i6jedC3uU0Djh4Wzh++vPn
n/Tcg/G4vfS1mzGLKhCozuQTy14yDVY/NRMOS94ErxDYUfLkfHp7Kdnl4hb2Z/VqzEI6ZNCU8XnY
LvfZiOVAVKp5iROiHYXbEWhR/pvb5QnliToe7kNrsEuykwm1hSL4J4VJ+D+sWCaBnjlMAG0tfgO6
LF5ZIY9zFnlDHLOXxQefQGk3Gkwhe0Xt2Uk+hHe3jV7NC/FxEdYgBaS+z4zxsl0CJ8Tk9SZWNXhZ
BO9HPt3JQ/49kR2rh+UDXv3ehShUsX6JWuraY4OABs1uRduonVx977mhDgxq1jw0ybbmv3/w92Kb
e0kAavVFE31xX6HVgrqAO42TT6VKg14zT+vD7bXPl/Tjcw0TG7EZMFYea2o27wO3H0wKWiAMsWKF
L3kzBm4dyBIAe3naeFeuz9ZsBkY/nksF/o8lnketZmouFTMwuDT936YoHWWU9lkT7vUCvoL+a9k8
BGEH5+YpLE9N0my4xKuS8PtCP/yCpeMF2qb1jRm+6AmUNYkrjA9d/KipxXfaYm0n2fQZEwK4Wv49
MN3AgO+xLaA90+1GfhK8O+ZslK3fNOdjF5v/Xn/goSU8M4BpL057McHgnrZ87z6V8vswj/pDnEjS
UfGY1C79SrGnqJZAt0oNpHya/hQXeeM2dSjvRZQ/n9XAnId2m6Y/To002VbsJY5QIPoo8na7Rdq8
BZr6S2jRiS+tMNoFAVWx2wdoGeLPTDX8fhqN+AxNXn5ZxE7LZNST5qmVvHaXqaLudjxAh2iI0GVA
I/X+tr2ry/puEGQYXpiZJM7N5SXRpiAQhKZsngL6WFn6ajavMsFRV7121WAb3Y+ql+6FrD94X+v7
PnhotV94rykwNt6l9wLRx683/xAIQWDlkGiq4Touf4hvdZnZ53XzhHbGvS8dm/4rAkAoW5eB4/vh
Ti0RafEerA7taQEBk+7ZD3bec9L+8rVuX/hPmarf5dV3hhAD/g+fgZ6uPo9vuiAd+i0a0avJ+fdf
i7YlP4aUBVKhy187hBTvmmRonqjtHIfctloVQmbDHhPkFpvPftyiHftXZ/qEOvFRyaZd3Wgu4hap
ft8Xx7SaqdtPQa05GVy1mvVJG4eZKXUDB/Oe+i53lbGBd6QWcf1SZEasqgYe2aR9Soy0mOyq14qX
TJpFZ+UpaAFT+WJIhlXpiWW3vhE8yGMSenY5IFouhrS8TWZnITBUKzn8XBbgqW29Vc1jVHpDtmvT
SjpFccuwZ+lFGfAowUx/T5EPjr3w2+h3WWq9D/t2VTwN5BM/grgSqeLKVTS4ataY0z5TYgWowJRu
sbIt4yk8JGz5nGyoV+ncL4FVfezFnWdaxSmOLSi1klS39Tcv0fT97Ru0DGXmk6BSYCOoYAiIoc3L
k6CqITxXGmXOGu7Vwgtdrfsnk340wQh7yaO5NZqxfNTezUHeojIUyiDw+9Pw4YWRprHVfQNz4MO8
khvh7m3O1L9cEwztvLfMAwIjxiEtYlFdGiDSDnLhyQ+9pzTxOOXV0dCmh1h4UuOGFM2Tvt42eeX4
MEkLUyLIhYeCnPdyG4PJVypayMKTHh1pLt/3zdNAJhqqX27bWb7QhAQKH2RemQG0YinfJ7V+18Wc
0FPs2OaGD7teAwUohtAI+3DeFAou19AOFrTzIwmXMFV2YlZ3VXlE4GnXFeNGjLVyuC8sLTqyadFn
VZ3o/mkyJ0cWJtEW+uaP0JgbjbWr00aY8XFFCzeX1GXn05rCjto+Es+6ReY/aH7K7HH0O6m2+hXz
C33hrXCkxKozuyBBJPRYlxs4Fmps+AUbWDwSND0NnguZi/aFFKST/u21XZhaBDCdkitt0GIqSLxj
/6qUO699itMfBJJEKRuH+8pHLIwtIhNByg2VPinbmIVHE9UQmPztItWY4gZ8Vk82tKm3j/nKh/u4
k8uSqO63E+xvWFTTT2FMS8b03Am+BaZ9A/+f27ZWjv2FrcVh7PRWUOPC8k8iSJCwd9TuMSOhGfWN
/G3l0F/YWRzGIayNTk2wM+XfgSPA2y3vpWLjXFxViXg3LqwsHBEx+wCJA1Z64Wuom187L33LPPlB
/py8lKor+OGrnDF0p00tmosbg/DX3unS+MLxTnlhKZXkcSqNL1b/d0z/ZUr0vrgZacwsIRHyO0fk
h9dDzz2vTyfBPyUWXBGDpIWfWl3uHV+qin1XFvmpbIetsvXad4PFABgF+E6IUhdusUuFaezDJjj1
idjbEVD6Y2qMGU+/uGVqzYFQpZmDSAo1tNcuHQiS5iHJRx2cGrWMhB1kGETNeZ0CNCZpe07q1K8g
tCzz4VBOZbvzRL/bIi1cuQ5zVoZkNJN2KrP+l78hTXAt/hjGJ7/vw29KSPSRtF6/k4ZGcMaiqjc6
r1e1Wz4qgsAWeEHGjGh2LBadG4k1DVYTn4YO/TzZg2ySCiqKjH7V7+IpPkSe57R6eJJhebt99ddt
g+JjrIRIAZjT5WLLelS1SZPiE4zKyVtk5eJhVEpk3Cwldgbg5pBTSMKutIRvjdT3blnm/sZbuOJc
SRcoelKcR4dl2QxsjCKShUGJT7nVlel+mCbtU91VAI9MK8hLOgeqmDhKVmah64VxsDUytGafZxIF
FH4Go5yL790YXibo2RSdxFFBfC0qk4PW1t0XUfaZeqEO8CAGQnMw9FTemutZOWpM29BEniN7GLwW
N6ucxFGK2zaF4V7yzzmUcQerqTw3y819V5Xq4fbXXjNHds3lgkwByvPFQRujVq6NqsxO/pRBf0ba
nKetU+KKGWjaUoS9KlRyrBnaRP2U7zPPb877/sFXZZ1oVn0w5Se5MV3Db+0+0e+9MLyL5afUnxx4
jHrBtFtJd1JJOKs0t+tUeWiNrSdh5QMj/ME40yzQQi622OW4DppA1cviVFLIKgxYDIL8YMXmsaiG
1omi9lUWwt3trb7qM7L6d9oM6GZmUvllsTKaKxC13JanKjfvOv+nUL6U6VfDO1sICQNR0KLmLhw/
+fIWnf6KtwaAb1BWl/nS0K5ebrs55sy5S1l5ktTsn8bwd5HWM8oaJRsP7UqEQrVhJgfh6CrM6F7a
ieg8ozqbl6exDndpxUg5dTmtD/dq8lnRNuLYlXfVpMLB0DPqwiAH5pP94Sz5YesJDFZTCvPT/EUS
suzgQ4W5EaCsLYnynzXfSEYjl7lFDtzdM6ywOhWKAxXznTlKhzLyn7r6Sy9uQQVX7gcnYxbc5pmb
n9fFmjhAgtVb6NKhyN7WtsB8/HFsyc2as3ZId3rxw5seM7RVU+NHZG0dk+u1kqXBhkCHaT6iyzkK
UezzUVei4pR0DFP7P0TFpwZ5j5N2rVCxb9+G6893aWzxyrRxLoxxERenrEFPpgLrv8VAdDXgx2TS
TIrKSwYbL19wYUKowiY1OjM+ITq3z4/SA4RLf7W72snBXgJB72w0uMutZt21R52t0o5QGaUjJ114
1NjUeySKsSqJyW6ASypm+iuqvcfUKF5u7+H1vb40tYhrW1QjZxmRGBa9Ogpd03iNky1Y05aNRfgq
VJFQwS2aMBWZMVzfFWECuX9qunreNG+317NyAC+2bvHB6OT0aSFa8Sn1S3vK78uEA2g+iEruTOYG
GdaWrcVVo9yuZaHBZxJfcn2vDW/NL9RsnSTdmqxcyT4uv9L8Sz44Kg2MRRGlWGLEMZ+cAWIXK6G+
OCrBpyCo3EL4lEaPPT1sH6xaL20FM6sr5bUDawrqUlEWX9BqvDag+cCB7DMn86uvUd3vxTGwE59k
PP9y+xteh+uUmXhlOHek/UyLXq62McZJH8Q4OSUlAptPbXFQY7fR7oT4yatfVPHPbXOru/vR3iIP
NxI5H1MNe/Cd2uIuc8+vvwt72qVQL22YmpPey1LGxdLURdAgT3ViVTHTZI2/E/OHNPhnaNBLHR3Y
rhmSZrazsS3Kw8XQbZhe+4QU7wDIzR+QMbfLTY2r0VQmBSh+NQhuaPvqyTSpRWa/4y0SgFWn+dHU
4l4EcWmoVY6pYfo6MRogIXcrd3svRyX+Lo/Hg2K4/tRDbVxA0VM6obfX68GukUO+vd1X2oiz+/74
Sxb3JvDUqdX0HM9zX576XefC9di4/a59zc5gtb77T/1zs4NgHJHAuLCdbHCA89/+Eaun+cPGL04z
Qj+lj0RuclL9b7wf0zeo3uCdaj+nv8Vso1CwZWtxkr2EqnZvFsnJ8A9ZUDBVApplX5Z2+geyWa3b
ojW57hPNGzzPBwH0YEhsSSM2c6x4ktEmp0nYT/uaQQThVwpoMJ3upOlVaP8ox256CnWEdFN3qnZj
u9e3yoMr2SYeiRwPLJQ2F4sXlaYapfYx0tnhtITA5jA8pN+YRk3pV/yZBtvfqrWv28M9SQgeoZi4
LEpXghCnRpOk6FRUimSThA++nUXoSTh+1ElzAcgoG7pkbf5PStcDiStRBM5bVkb5H547RlAIG+dU
92qyso6GoRFLDrim1nsxvZO502PykObnIRk2DvLaM/7R1uIylWJEiwFvd6JZ5NdfEuFZsDYaU/Nd
WLpHagCAA+aog0+6cFKKXrRtjSe24t5F3JuygBuYcKZB0TZ8N6OtwtCaPVhT2T+4+OCzXARaeiOq
U9aVycmbnvxZzPOvrt/73cOo/+itu9t+YPWZQffDgGNdAaO+TBjDIDTzURQwVr+NkZ0ilg2PWdQN
8FtLtgjqzNcdodR28vR73Cohrq0UtkWFnh/E3pSrL3c2V6osDLo4PQkiLOhp8CT4+9RApLKNHcHc
IVV9e7Vr9uYmG5AHwgZtCeWpfEUJB2lgmjoUj5rwALTH8bxXX3WNDAKaFvqe2wbXXB80RPM9YGsR
IrlcoJp0YtmmasojXuiR3Xgvf8eA//3m1599ZQtCs7Y8c1bo4OyQPy5nYwejnSBOsVL8nmf7MPfo
PnwfmaOFVCCyT3ngbaSqV9AKvh11ScTdIatkJnM5zWckPvCoWshO0wS8gsJhmyunsfyitA+N8rmz
+pfE9J56xS40ZcfwiiM/+jTDARcWU8cEtOZO4W8hPLZfb+/7O2JpcWcZ7GAQCQDsTOawuLOWX0ye
7yX5ycyi+7DTHqqm/KVYxR8NFDTskj0HTmOoXa3FQynITkUiGth+QPgqqfneq3RHrKZnITpQe974
bStBj2oAtaJAAxkWF/3yUCh61Sv6IOQnQ/87eON5kiPbRKgin1xfeM3gZale9Cl22y6wB+9ONVtH
oCosdPeTh/IHdenbP2i2t9wrJJboZmoAMdmvy98TpZXqCb2fnjzTczSVGVnVyJ7CPpLdwv9029bq
2j/YWrjrqstE3ZvUORZwhfZAg9Ip2fg6cVNji+B6a12Ly5f6YWJSZuRpUIKdwkSw/EkQm33Wb2Sr
a08vx5/JN9CBFDeXEz4RNSMzt3BjVY8OT6wWAClyBCUh2IlFp41FN0iU/cTMnZFuDfyvvH/YRlcU
fCRl/GUFHxqFMUq7MD35beXkoXEfj9UXa5Me7ArGNd90U6RbTP3Ggkxr4aqluBOM2qvTkxJGT1U9
7MSwf2z9T63xK/Ett9HtSVfd3gvv/Lr/qapfkk2NwfnOLs8pFHLiDP1mPtlYJAtlWynT5GXpKROl
0GmHoHHGJv4PLpuG7kwlDbZHB45yeRu6sAZg2bDQYNL/iFL5qR4bFDE/j+j7hqP4pPnydyXT9rfv
xdpZ5RXkJQQCqF4R0cpFp6llUqbM2mWO0QDQQV7JZ2Ko9scNp712YjiokDXMo8L0fS4XKGcKX6hv
ZkSPKNlmawkwLFvyTvLGrbr4qqn3pwEpampGyxiY2RSdkdDZVLYbfIUwsK4fQyoFGz513dD82VAn
hmN2sSbS17IJjT49hYoKT/KXsAePHG80r9aMMLIDSJPxe4gwF2mywuxemltEDwKMo7vOkP/0VS7a
eqNvQbbWTjqtXRlMELhnEOuXn8hL80IsPMKGSuipEL3k4bCxYSuBiTZfZcbwRZTQlqrIWteZ1lDm
2amautw7pkNDU8Sjk3IohLHx7gNBIUEWvNGKXIF23oHXSUx3tw/9yoZSfqZ3gMzV3JFbXDU4rMcq
aLoMWNaralLKbG0L1ePbRtZCAWgg6SFLAPYs6kWXm5nmSWDq9PJOYep+tXad/RcKbef59OXrjsl/
+621IZLYeFLXCt4fjS5LKlZhpmqUYjSuKxc2fBRIBtSRxrzeVdF9YzlDBxPZzlPvivitCo8CdMW3
170SDELIIpN6AimWxeXmdnnCoI4SZydgbPreCANvVzGeA+Uzc1imUuwrHeG2SSm2qu1rTwVoJUY4
5yEgoNWLy5iGQy4H/NeJ56r4WYpNf6/ng+qgitDfh405nygpOhRjODAkXepOb9HWD6UofWG+UHAS
Jas33OvaZtD0hN8daXMAW7P7/VCqHNBsTAp0RU6lEJsPVW5Ju5pg6CgXpXj0S8vfVX0xupoaiK+3
P8PaGWdQSJl1i2j6yvPfP1gWg7GDgzorToI27b2iu8siZyzFw20rK2EVraIZAMWGkzIuXJNoBdPQ
THl+ar1dWf6Uu7uvvfbPZg10zQzTAUD6cLRUVhZflhbqwOtYsY1FzFdMIuLFQbzvJ+Wcd5PmUnnY
GnlfcVQ0jght5pwGV7G4vVMaDGkW5wVqSMpRyhiihtYrMZ5yRXK15K47iCj63N7Mtcv70eYSJpkV
SgPNEE3Upv9k+k+h+KMzX9tEvE8pxSXKWUVDupafJ9Coafa58vNDsVVcX3kB5n7ZPCsEezpPwOWx
sSRPqJgaLkimJkcYftT5VtAq8y8soikkQqAToFtMvLF8Y0TwLXFW9nSK4zsp2olA8QsyxV3XvfXJ
mzS2tp98TuLdlhLoSqQDXpxYgFIVvn85Q9mN+uB5Ciljm8j1LlWbnwoiKU5shKKdFmbh3v6Ya+cH
Tpt5zIzyMlHP5UaKQpy36TjmBFbtVNp6KDKzCWPvi9TR9Oms+zLWUTXqohI5ZEHciLVW/A6RKnEd
4Hd4wpczZznVbCMKBTqPFojwOnBQTYqTfaXc9UI2u+KNuYKVY8McM3EQUySojS5BFoo3xp1SVDQf
269S29jRlq7WyoIoqUrzjD4THaCyLrczSkCGdEC/TpGiVnf+CL16rg3jc60k8cnKZSBMguzDR+4b
G32tFUc6l6eQQTRpP16B/3tl6GuzmooTRHkUqazmsWvHu2j6D/1bfA2Tl4BHAIAtpxqA0LdSP8b0
+qfBCXzd9pXd7SO5VnMDswB2lD7S3JJevEZQaaS5bIGX8DPhaOJkuqlxSsM1vcr2u/w1MGo4e4zO
7UvT9ppk36RbOvVrB0UmpUMHXAIGtJzVHXXVRyAb5IQXh/TOPtft39uL3DKwSPS72pyYu0rKU509
DOLXIfe2vPR81BYODPT1jLdhHwlyFhmpVgiBknp8qCzZZ8jP3kNto7p5fSfvGdWSStvcapqsPH8G
oRThFFUvYEwLi1lQplE4+uUpnamqA/HJgKtd3eUKNLYbAcva9jErNU9mcVDIOi7vWToVolnkdXnK
jUra5fUkOn4SbjRm1tZDbCKBJFDJ6ZeHQBdjOa8LtTypReW0k+yKyFTodWRDT/UC6+NGzrHi+cnb
wWirsgH2bAk5h8FyMMcur5CApuPlD0ejVQ8KHtoONha25ivYOxKnubZ81XuhkiyS1cTVKY7Mcqda
5bmP2/wuCzcO+doGzlpjM1Rnngea39gPwd2ERMBQt2pFcJfseyE4ScWBeUV6+8XrJo35ypFA84gU
BrgTaAJpcaP0ogriSE9qhPHyt8kanCwqNzodayaIssDpwKhEgXwRbMVpP/Y0BgFy1R1kJYYX7bo2
2epvrJwDk7CGVVBNIvJYuD/Lw/8lEmgquTIfOiOyhQmCJj11u/Bw2wmtWCJYBSLDjN17h+Py+wg0
WROFwbkThCiuGv5p8jcRcsJNKtHrfWNwZ9YBAR9GbWqJD5OFtMjUDkSyPonmedDM/odfUtO8vZrr
UAYr9DQB4VCJwy9crkYM5aiXfEKZLOge1T7L4A9BWVLxG+vei2A9GAazQCO4FnZmM1q729av9xJX
S0wKWhiHAUL60jqD5EXOi5mf6r5AQCaJtBfVMxLXy4fhiExhsLHaFVTh7NupqQLvoIy5DBQHGWr0
QC2Kk9L7YHMnoZEeazEy7UQSjMehzqLzVBMKmFUKZlivPf2b3hUIOGUMju1vL/76ovNx8fj8Ig4S
n+Fy8aGe9oHukcWF0vgGe+KjIn5HqamtS8cwttzySgKNNXiKoBemdUGYfGmtqeOgR9VmHgeT89St
66L8jofRelvtEvllyHMK2kJWQsCTCaH6DZIrVX7smZkOnD6u4LdUOqFEK2wyio1Xd+0UzFPKYExx
4dScL39abXWpEZZicYLyZ/RfmuilCp2q34j11rYb6TOwZoClyWYX2x1VvhZ1qUesV9f63ejn3kHz
QmmXxJHmCl74CT4qecPm6sqoh3KFwcGby6SvG8UsUiPCiaYK9qIgpLNW4tEoo8Ip9frn7fN0HUbP
xVfa9MRfBOrK4gtLaaPlmYyxOh/tuQliQc+IUOzoxXYbWzvK3BuP75rzIFyHMYXMC8e7+HA54TMx
AE63jj/J4o9C2gXGUfHhZ6zVP5G+5eOvX2AW+MHc4gv2bW2J8F6Bb4maZ4SS7gb9O1CiLUGztYMC
5dRMbGsywrCsZauRX5RGRr7Dnw994u/rYXwaOvIDOQHjHm2c/lVzvPcz0TGjhsuaWjsIYVuMnH4z
lg5hALB7stq/k2L+EsffAVwit0/Jqgsk3cILAGehVr4IOGe6wUpVpeJUPcbxP60r7yvTjX/XLZpW
jvTly21za9+MTu7cW6GTyzTq5d2O41aou1otAHgyTV0DVYdMwxq3KHzXLhr0axBq8Yrx6RZnP/C9
0jLakdQDXcmsFgt31Pzvw6R+ElT97faSVqBATBQzpc68ATMuzNlcrkmqDS8QYhlj1GHRxLoL+nw/
yA5TiKHiTBopXrGXxzfD+iTGKkJlBG/9WTSexnB/+6esnR28CnPYs7zkVbE7a4ZcSUqzPJXjTtZP
dfhQV58N/04TNwytPh8fLS1OTawlXu4FRknl19YNp93ldvJbC21mnu9zuMARz6zdaYtDbaULylZD
YUGtk7wMDYXLrQ6bKS4IH8rThA6sRNEXPsf7pOrvRU+zE0uiATp8iYrky1RsVSVWwH0z8zjB5Ny1
o/qxcDdV+j+cneeO3EjTrK+IAL35S7LNzIg9I2lk/xDSSkvvPa/+PJwXOJ+aTTShBRZrsICqq1gm
MzIyAmW6NJ6rSw+rj+SC9pm68tr6W2aodhF7qfRBk3+IdJW3/lNSIPGaCS/4e+3kHRvfeGkdIz4D
+CZYWP0MOUorakSsfEZDoXREE2zgpCruTmi0cVC5xKEPLHqCC/HieqVx4ZjT0BeqSycblxaWYCQ/
4db6en/DLt/rOr/mkvtjlNV1MBXVLEf0oF3iNH3UdQe9UBvs5dDmOxt2czrAECwYdWwCnuvpDEER
aVpU1Rez7w6imaK+IT+0yvjr/nw2hzF0UacHHoXWddohdEE1+jPzSQXFom9WhsFepe0pBFvYubg3
HtslD/j/Qy375I+8UBBxqUUMtr6EPRsg8bQ4cMJY+Bi1SNRWVmwnFZpJ/l5Rb3uGVCcN5J/AyFYL
GfWGXytaXF8sgtT0HP3j77FoN/cEJEMqKEiBwna4npjmF4TdVbgkvLFNW8WhIPpVY+uQFDtHaWsk
6rg4xpHBc2kuc/1jCbuqaaYprutLAJ0iSnVXSR7pSD5W7e/722Lr3sKygPyCbhhMStYhrdVgxD0G
Q32RCql7nxRTfZTKaf6Za3J7qssCixlJfeojYz7OovzYRsWef8LWtbFwNt9YDXCClrX4Y64xCqs1
DYf1BVE7V89wWR5fA+EYCeqx6v7DYftzrNXW1IXM77K257Cdev23+Wz0P++v59aHo96F8R5ZKs1+
q+ddKErD95O5vuTJpyDF5+U7hExf+nR/lOXyWV9Ob48MPZQE0GvFjCDVyqFRpPqCJm1RnhTl2/0/
fyNAp1EVmpaMzgy60qubXLcaQW8TghRk47LnkHl+y4TiUYz5r8qMzEPapqKNd+rfN45ToqQ8Ar+A
pjbmdr0Xgr4RRn2g+yvtDqX1TQvfm81OUWLrdvpziNXRqvu0y0NNJD5IqXrk6FmJVGPz6YNqtQdR
fEnFg1yd7q/n1hZfoDhyOQMQfw1edQ2IO/+vunCCeq13e/V7Zdlz3zlqHezoCWyeaFS4CWJJd6CD
rM6T2AeR1Jt6falL+YcQidKxN8zAqVWtcmljko6SgsxAkQW52wSw3Lp0sH78/XxxPIbAQZ5M4Xn1
E6ysD1BBAhlsm8cyst6RwHwMougkBdJzq+/AdssHWx8G2iDBO3EJYuusjlxMsaTuo6jF2jfFHktD
wir1pZ03betc/znI6uoPmhy2rBy2lxbr9SE+zdaLMNjl/B/ufWznKX1SXYKhshpGQAYn9LuSgN0a
RU+WMiebjMcmtlQ3LJTYvf+ZtiZlQZfVF4cebO5Xt6Hf5rR6YOJ8YRtU6ISgWt9K9eCmWnX29bbd
GW7jQ1H1XOpyb3yXNaovxga17NRvLnXbsvd0s3IoBSXQ5sI9362tLIAivUVDMpsC3+115qP4iRXW
XXsxwrKk2+LfPIbNHQWq4k7jbF1a2pmO5iyo57QTlWMjZ/nzEBr5McxCE/Jr2e982Y3JU2hAbWYR
s4EKvbp2qsicGmOMG145aGeBaSt95+rKzkWzdfgp0NCKvSArZCIroMOSx6oL67C76CerevTNQ1Q9
tUZDYe2hKIqjbESc/Ie/3kaMiUI1eTqZ11p1szGMmO7gtLugNmZSY76kxY+/3zrgiiJpLJaOpFmr
CyX3s5FrpunfQspO+1BKih13ovP3E/lzlNV5aNKgUuq57i/DbJfT5651C+lloFJ+f5iNraARPy58
UrJyvtL1IyePsZ+2eTRc9OLXED6GkqO0/9wfYuNkv0noIrwPY89c34kIkxQitYXhks1eHH0q4VL7
iXywUFy+P5C63Eir2xc4HPYN0PySkK2i7mYSR8TXm+Gy6JQ9RqLyawrLd3X1BXAcYUVlyGiLpNsG
qDp1i+zcSbGjq+NZiT+W8YtqfesDp5PxJvrJva0N7zPs4ku3yNHghBjtO1nytVYvZeyK4iHCDLU9
6f0nPdKdwAI1+aq8qJo3hOnBFOendnq9P7utZYQeSLkJq0AsNlaTizJkLGZfGi5GFLu55WJkYzfa
p0iPdvb3Fta1oK/c/NxahAKriGua0jLVjW4gPUuB+AdMQZ/6SvkQRMVLW/6L0Iw3KsaxMBXbjJKd
W2PZcDffkEwamUrAXyS+rzfkOIvjmCTKcJlOQfww6NoJADbWB7ve7Q+/jSwx8+MIa6iMUAtdR0JR
n46jGKP1pvdQbHhq2qfYjcJ/KunfUvj3/tdTb6aFEASuDcvXo2i9jpIVrNlnykak8Npoj1z/455Y
we1JxkAXapYJKgoCu94f9VzpQZMtQHZayy74mz2o+J5K6t+6ZLL96OjDlwrlR5gZ65c6bmaduDEG
Wkn11hbDBuayeRIjdBSTzJlT8TI890m6E0puLCCAkrbUO+glJKS83hf+aKTNPJHvSmrloTz4XbLy
nftjY+PDBFl8VZVlFW80WUaxMfUkIlrtkINx01kynMLInvU2TF2rQnAWi7PaTWqKXHJoNu44Z46P
9MXOAdya6hsXl7YZXk9rddK7Mi3NQgSFwT79kAj5QfV/3t+Ny59wfcgo+dJDB37O3odAeL2Y1Fz8
PmxAx8qytLNIySh19GBkte+VqtS6gan+68vQQcVq51m7Pd5kAdTUlomBi6zdeYRe04AIjfoSBelZ
A5PRQy9YeG9J8E5RP96f5u2VCW0P7RU0SqmUgsVcT1NWIVPTWttfJniRD6WChYRshrEbtu30YCiF
uPPhNibHcsKOhB5J1KOtAj08Fgop6wvGK9ozdLMvpY94j4Alka1O/aOaqMf7E7y9wZjgHwOudkqd
TFlQylV/yS3jLNPjFVauATFrZocmvnyi++x0f8TVkhInQJ8jFyYXR/LiJsGR1EAZRrMpvCqW0C3V
x/xBG1LTUaV4fkpbba/WvbrV3sYDRKafRiJyoA/k+hPiL2lqvliUnkFHoErdNaI2UBnf789qzQN7
GwYVTno9F7QYmuD1MIbamCk1R4aJC5aQk/OIki7i8HFZOrMxKP+0U5p86Ac0JqVpMp58SR1dOR+G
xynys50scrWPll8DzwhCJi5FBExrVNkqKXVGstx4gjo1R2mOPuVG/KpriLVYQaY+CD4SXfdXYGOd
eW4hFFBMY53XYEeeNQGukUrjKexgmpWFECndcECRaw53ttC6DeBteryAAMz4DfCOrBZbLTIFVWcZ
i6dQSowjRkA+tN2OhlcriQTyg0inl0hr6vpLWCS9eRAk7DnsQhGCf3w8W792TS+8T7qpNu2sm2vE
ZfHCVhBKT4v6UKPhRVd3nouhTUdyuQPZrOtYb78e0y1lsZHlvb0JZwfeDaMyG6+W0nKwkyCuzoEx
Z25RGNgYNv0gUNoI8mPT6cUpEUbxB2zJVrbDrhKOQhUjYScK3WMc4Sut+shb96Vf73zOde719iuX
EsyibgbYs/6eSTKHU5gbjWegA4JQRly/b4QAXtmYzk5gptVRaLrU0fTQokKk4xGIO+POh347NX88
M/yIJb8GCnnruiUruz5VxeSjygmO5s1+gtdjJvta4MrjvDQU+8ZIilZEzWfOt98dQ3iK3bGGVtra
+TQGP4feV+CmDW1FZCb11bOZTZpTa1r8iIhLHlBqMaeS9HVENtgMQz3/GU1j3zo5+vWkGH2gvKKH
S6glKv48H9Kx8xt0v0bx9W+PjgTlCC09BfBzYTZfz7KO5klPhqn1ClkqDnndSLQxk3H0mrWLkC+h
93pFeVeIj7mBKZysVrSrlvxWFBkL1XLXD1IZA4QmxkLQ8k23CHz/02gUsC+FcDrXSsdBkOdvmDjH
OxtsGWj9Q7gtEHxZBMeRrbqedFDUUSlo7K/CGK0DAlyvvp4m53yIQIliTGfj5u8e17fNBJZNb+zi
qYyh8vWIRqNqdaLOrafPJcrZBmFXO6uYAKBsfGCfDSdYdO3D/W+7CpT+NygUSZIDHeWINYQR9QF2
obHUelh61u+pOEbIIOWFa1TddCAabE6dFKqncJpCx5/1/L8MT7jNOV76WdekChHJpazr+Nx6iX2z
qmXDN7wZJBw21F9J1mQPuio0TtLXsgOsu0dUWddyl9lTiSFW40VciOyrRFATqZSbvtB7uthEH1O9
Ke1aFdGdNUf9FKGMeFDGaDqMXdE5AdH7sWkrwSHM+aDAGXLaSq7Inofgi9G3e4W9Vejz9ttI8iGw
wvaTgXavt4PYjXR1SUPpBQGghdnSANKrhkN2ItkVmN97kxrcS5layk4Ee/tS8kaCJdOGS8vcjUI4
Zaiyp6pYez2ugKNdBw19opagd+LJVzn4O1vgNuCilQiBSDA08HA+xfU8Z6MLh5gWFK+AO/E+VWkX
U/VmckytpDEkKbXoy/0tv/yBq5NNhwY345sbB8Kg1wNGQRzGc2TVniDH81FYNh6w+V6hbXNaC+4E
TAPku26Wpt4zwGALGq8bfT1zWqlX6sQB8SqFl8hPZyI9wVeGeSeL3BiWOjqy64tQFeozq9XUoxn6
4DI5efouaTDY4I1nAro/QbuTYm3sT8IobdmdMBVv3JWNUrJqssnGq3CXa1PNMfT2oON+20H1Ko3i
1OR76gEbUSxBCQgD9Rv62wBPrj9dOdR50ndd73EzWV8CLf0y6mlxKNNMc0MNpzlrVFKnJ2y1E/zQ
HKA0aqqRquFf2ft7EvcbGwn7FPqbSaW5r9eNl2NclH6DnLRHJ7D6IRyD+Zj2zR6Qv3FDgyqisYnV
MuTKdZN4SW2iiiK59xI1e+4s/5gYojsJqBnND0WNBJmhvA5quBOhb+wjUCOanCGHstrri3mU5jw3
hrr36qDr7RAuj9Rm38UmPFfq+f553AiX6apYdM6wkeKtXWsmZgVZeONrvSdKbfRR8YVOP2dC3FtO
3Prxsx53+YfEN0vLDhXuaVcsGyinbV1lv5RATY6DWBh2wjP2HJTR+AJu/q1KGulMjNs81IkgvfQK
3q73f/XWAmHuCRqLl8/S2XC9FQOoZd1YBoPX0lAzaFYPYaX/oYxV6ZR1ero/2MZZA/xc/DSIyRc4
73qwUh+UrM6Xd2qse2eqZ8NO0/RXG8jfw751mxI+p9ruxX1boyIpRScrLSgaGf/1qHGnd0ZXRoNX
69rHJns3V//06SnxiUPag4YJxv1Jbmx07qwFcntrFlwnheYQl8LYFoPX9Pp5DAykSD/n6KuWycFS
8lP+y8eg7v6Q68rV8shS43h776jfAvtdT9GcaBZKxHTwjNlEKyebzIc+1bFJQfT21Kpif0JUtjgH
0ZS4mWZ+Jc5sDxJYp51Z4UmbzL0W8o1ttTyCXHPLXzfEewkPiyDOmsHDKSp+Qk+1PU1g1SeZi+FB
SOe95p+t8RCAhQ/C+eNNXPbAH3yQuRsloeOZ9yR1dgsI9jYn70egFF+JRdu/PzMQI4lmgOQWztpq
Q2Wt1eq4J45eF8TfKiAca/631KZPgV7tMKzfhKtWjzzYG3RW6ldk/GvBxphHKBatqPMmXZ5e0d/8
1DXxN7HqS1eM5/kpkFPLDWvFeKXFpXDSoamf8QBLDoYYRfhOR1qc2VOZ/9Y7fapod7DKjw0TO/og
uHYY+7IdF8l4Qm1FPg6gDjsn/q1mej0B3jjqe0tTAlnIOn5oCsEw6yYZvFg1YsQKhC59IHUwPwaB
ckz6Pj4HWVu/TyMzOIcGQsuSDGF90HMy3SgzjmWojMhj6orbUkg51VVsHTtLa89Fn0/YrUktVna6
b4up+SHMYsENrY48hyY4J+MWcpMyfYz6HuJq3+5JaGx8HczLqb6YRF9QNdb035FWMKvO2sGrEizg
4CRFH+O+CV4jynWHYejrzA4b5RNdyZPTzspwzI1pPMhTHbt9N8yHboJZOjZ9+4gUtv9ockE5NbWx
k6UF+imfNN/OxQj/OqUSD3FXqDsb+fbl5/cvAtyLPgd31hJC/3FqalFOOl/TBs+fS5/OV6FE1QkH
0vu30+3ZZBQCSB59rkXU7K9HMWlHF5Ocu0BthdbNE2l+F8jFcEwNsXeNsZN3ZnV73wPHw41ZMELC
mXVrkaQ3SjPP4ejpWS87iWkM7xC8mm01VPqDkRSh27ZmgV2BtifbuDUy6lSgKDDQoaat4rqkR1PZ
L7mFmrH0T5EcfIpnJF6HXkMxWpSnd22rnMpm3MOzb58cCi7K0lsMdiPTK369wnrW6YI51LPXtyci
MBdFofG9pjePknCaSqfZU01bQIPVoWY8pE3egEjNXP7/H/vGoKg05XE0e0M5nOQoshUJh7/gfSWp
zpzvKYNszo4KCHZIhCi8ctejTd2y4Fo3ewhDdG5tVVBALEHhpGuWLU3GRYB76U7Vgjrp+ryzmzZ2
L0A6PUxLdg2MuJrrCDYDj5G1HeTjND7EodfX383/NAhZFl3iCFKtGYBtqaRFPqGwWUvt90bK3Cj9
Pui/Q9zQ7p/FjS/HbCwkyxC6hxKxChToeTOkQWxmj06hsH4W44vWfRKTyUFR7P5IG0nOQhFlMqz+
Qu2Vrz9bOPqCLqbW5AU1uYsCVfkQhW6cOA0ghOq0X9o2tWsZTqXm7gy9nLPV/lz8wmGTs2uWFsPr
oX2/6Fs5mGePSmvvANO1g8MbZB7ZLdqTNYaVLWgR4JwWZu5koK0UVn20k3qsq5QEZUSA8PopD6Cg
cqP/lapdPTYGvyKXXeWL/wry4eq27Jq2A7n5/pS3vuufY60i66DpQrNSGauLZldN7RlUR3rU0tDh
jdn5shu3HGkyMBHYJudhLQk5S6M8joUqeuAu7ygAmANxncY/FUQC269yWe9E1LdIDrgKd9vCDmdJ
17wssPexSKpJ8iItfRDIGl7xqY7sMhf2eJ63y8hIWMXg6QqDg093vXH0MiybZvAlr0H6Vn5vVr96
/VFsqWZNwc4qbk2KyxrMkKiOUs4qYpVrpTasNJI9fBHbp7w2YbKYgnLsylb4dn9z3D7zuMb87ymk
zHBj49xWUm0E2qR4cZ+XB6o9nTPO5t6Ebi9KKGpg6zBRlkO/bigZjTzPxEGUva5XP8p4aIi1ZUfa
7NTpnlPJ8hmuzzdDcaXQ4kWWBZP4+jORWej6FBmyhwDbiyK6kvgOs5RjMIknNBpONagNjfI7kNTt
B1vYjqR2gIoQcs3VM4Rk1JBYba8gee8jgUoxQ8DOokc3c2dnbGRzjLSo5/IQEAqvqTV5PQdpnDG9
Um8lT+vb731LH2CX6+UxK4IXScUFthLQfeoNHJASqZptrp/QnufquYrav9RW4yKjiAH9hhonkQ1I
4PVyA/X1g+KLilcmuV1nvxX/8/0NugFgv5VJlhiaJb6xQzG1oDbnRlJwWRTj2JY6pUEQxUdlXJ24
v8RGrj9HVTTkLnkGeY2i1SkkZMh3rdNEQjcehq4dBSeUtSJ0UjFEMsrq2mznIG1U65DCJZ9Z/Kfo
9Fm3WFjVGJbxqCueUTaqnSapceqSun8qAqtyJ3pAHG1m1yuKj0FoZf7shG7a2YYbxwx9MrYg5aWl
pLO6ogYtMbqh7lQvNn8o3aLEdc6t7Jj58s6tu3HIkFLCA5VDje7AGs6afGyu4q5R0e2foLb0OK6m
hqDbdZkWJ00s40NZjelRSNvw1I/Krhr47a1FtgAsi4TNEnetBboCoYxrqR9Vj16nJ7WI7FiMX6a2
OY9i9BQkaB8oD2r0I5Ii6ggodmsSHr4vPb5t9zfnxrmHdkZYRjhDl9CanGL42tiBPKge1zXNJVJm
YwLzRA/66/1xtj7s4ie2JA8L1XMVL1lIaNaxXGqehWC21cynCdOQoQ/QtN8ZaXNGf4y0uj7lqDaL
wCw0L6lryHRfoix6bMQf96dz+5SST9KrTQWGGgyR7fWlUZclReR21DwUzXFNHcbBwfHzExo9yBF0
NMdNUlf/h0+F+guMaQ1e8Q1JVs39hnfE1LxxAN4dJgPqh5mqx7Kt9vyNNr4WtRcqjSS29G+uS25p
qOgNf1O9oCxfdAs+XSi+0+pfFVrc9xfyNtxSlxgBbRHg+aXX+HohpzIKrQKnXQ9z20fBeCyVyA1F
VOiln0r9O5eP94fbADUYD9AJ+UjqpAx9PR6Uu77s2knzMm0WO7cncpDZ8tJ0krp5rJ2xCq2nAPHe
r2aWI3zeUpQ8GUJO1/+kVogJDdKkXSrJikS713FjdVJNWQyg6CREwEtrw1+qnIVQ+I10KGwhmMV3
k2GUuq3ERvTz/mw2shBmQwTOlIjBAZ9Xs/ElHc9wWfNwaJKryDb8yU6F5FTSP22KTixhuiI+d/Dr
p2G0mfnO19vIApa7GryQ0fmXNVioKkRfC7DjGUHsqIX/YUhpj2u+KGF8ab8Y4mPWDXbbHtNQ3uPw
bT1XIKJ8R2JmbvB18X+sEgh3iEp58vgjmjUH3uD3pHlByJdSIQ3rCrRqeSzpXD/dX/aNt4OsCgAY
rjrx9JoNliVL24JW6Z7fQ7Xxx6A/hFkrnPPewlBCFouDWZsSNi3liN461a7D/fE3bjgdyJTQcOFg
Q225/uoVqsfEVz2xKArIbjAWqatBIHaqSGl2Mq+3uayCUd4GlCRRp6APbQ0Q+OGsKVNItBbP8QHF
Wze2vlWR/5xA2fQVZwobWj2xtwv6o16/BuoiS36e8nOpXcrgdzqdrDCyJWTKG0AUhFcBU45Gi7yF
8nB/Uba2w4JigFNCo0bsabmy/4BtfAP0SNFTxVOlb34VuVVj/aIS6ZryuwVz6Mr+WI/KuUn2tEQ3
uFhLhfGtVxkLAZZqNfJcCGZM4EREG5xlJTj5/pmv9tUsR8dPoYW9E6v0rCbayVBa1+/OYdSe/Xw8
1lp4TkP9w/2VuH2blp9DpMmrzo96C0f/WIiIxtYsTCedNofDYLrC5SJPX4o964TNUThL4B8Uu27R
VSOZtRAlWQ+H5cIpZ0T7k7hWDySv5CqwfkFCzL9+2hexZUiYi0Udd/gqSZmU2Cx9P0Lss5mHk9/4
pRvLcmZn/RSf7y/i7RlfJK+I1UUU10hhV1FELZa6XreqThRhOWWqIGvTOENWXOZROZpBR96nE120
L/eHvX14GVahIWCJfjnhq6NdhloIk03XPSF/neqXcPwnDcBb917dzdn9Mczq3ZCFPJ3EwNQ9JS6O
4Py/JfgqSt49x4N68YlE0Tl0B2Gn4WtvcqsTysHNs44QwONdTc6j4RmP5l5JfGNbsoCo3xOz0uaw
Lin1YVdXho4ebFUvwE2oB0/hWFYPaZpnrimU7cEskd28/9VuL+Tlq/3foKuv1qIMb4QJCpc9jYwu
ZSLg+L74GlR+e7g/0sYtx1C0bpA3gwHewMV560/akLAvc+tHhFWJYZ25mRw5Fc+5/JTUj314Dsu9
/bI5wT9Gla9vuKrsNUjsjMplDmmYWLe3gz1WzHJNXj81y9SWVme+HHf4ahVLSRfCINN0KhuuNJ93
La62J/F/f/5q0+ulCmOp588nxbPT9jWQPuv+niLQ3iCrPS6ndZML3XKyRsmtDd32Y+1dqf51KsBS
wcejRitBgV8jeYEV62jZWVy+VhAcGtBDp8vyX6B//fH+htv8KEQbBJhsO1LW6y8f9OVYyUJoeLEG
sVKX4sopIWv8h1GQZVyqjYAP9O9fj2JWYp0sIkTekEvFgznQ7wZaE+8c09tcAxVcCvZE/guNUVlt
sESfIRr7renlYobselaJTmqlJm5gVvOISs9sD0X1M0UpZydM3hoYyihV1OVBttaoBk4m0ySIo+n5
w4zXmZ7pR9oRM4yBo/kwxkZ6llq5OWlJXhzuf761txzo1tJdRh8dIQGh0VrvSFEGGOjCYHpa+TqL
n3EDPmbRcJ4z5Byj7yOM3EQ6q5pw6LXHfsF1KJDSKW/H6mRbTXGmwejRREsrEqNHo1lIjbt15uXV
Xp17PG/eQjawVUT1rj9+kKVxaUQC575N49+ov5SvnSD6BG5+9awKauGYlZK4wCjqqdRnwFCMRdDx
DB3UDgXXDJXuWEmD9kwdVHTqWDU/xdZAO6SuV24nCT/HbE4+RKIw7OzajVeUnhCkN0l+SIPW5t1l
V6pmOnErGrPkxJPmirlb9F9C8WEu/mmrF0n7dv9rbhxGIhJCIIp1NGesecBTNFnl5OeIUWlCd5BS
47vfQqq7P8gGqYFcnKO+eEZzTtZqxEbVFwjN+rqXTpVXWIfMeALIb7Mws5PZDqzwOE8/df93Hod2
Fj4HNBr57VOgXxTKblI+HCNzeGpIh2o7GQ61+dqZ50p+VzT0ix6SkIJqr9c7cdObcdZqE7EosEig
HtIVuNZHF1RKGz63oifOUsHeTmv/o6TX1mvU6m3mjIkinuTO6DMM21QOuCqHVgA3OJ/+7dSIzsuK
Ot98ROksgtYQVsU3v7aiwDZkX0Ql3EhzWM4DSlKhkcitK2eoLYVa1v4zztqMKdqQRIorJbP6TwyB
I3RlJcpFpyEOb5Ax9Xsa9oq2Sw+ChqiqW4Zxl8EzjRcroHyyvmtVY5i2JmSVh+BBmUDo9REgkFMN
2Y+2lOeUgvDUPBIz+h+wTpS+qmHiA0E0MvhFoSVSx13mC4bdpVISOyiqWqfUHNQvwazUg22NWv2p
DTMxtuu+yb+kWMq0dtAUAUmLZnU02AZl4sLdhNDhy0LgCFbE49hkU9O504CU3qPeG+SXdQ1Ie9C6
Qo9OiEHp5UPTNt13sRck+SAghqOedG2qvhdg4d/0oM9yXO01P3CMLp+HM9azhmKns6yVB6RY849i
R6lo575dB4F0QmDIgtoBT+TSdLd66aPGsNq5EUDKIrE8FRJ6qFI5xq5V9P5TNMjtwQ/Fv408/zco
TFPQGCyYjVXGINZSJBZ9pHtTcu4+m4XqzsVBao5t9Lf5/zIS8sK8ltztNNaspleLIS1qSkmSYCm2
H+qfrap7AGj5y3Cd8jJ3DYkIzahLg/LqUc6iUi3FTARfETgBmiv7aH4NJ0XZ66m4QZGWkTiz3M8k
d7TWrsLLNC/9ue9bzZviX2PTPCtxdRr6d1Ge2W2vPY+mchLz921i/UiGPcXI9SXO2IvqMJ3e7BVm
uhpbq6xZmH1CKX9apL/iI6VLO8+1RyOubYmeSQnRvG4nElm+0J+31XrQ1V5RIEAlKZ13nhL+CNNP
At5z0d8mJcsY7H6WFR1P/mU1RmrpTQK7Tve6KrbDNnZrmjQCDF92nov18804SC7BzwRXIClfMyG6
LvQluZZMTypy85Q2Jp3X0LEd+ryko9y1shukeuAgw9HALzHnr43elEezt74mhtw9TdkgeZNP6JHW
yPROWqt4go43otAm8YPao3Tva7l+9KVwT1F47VZIWyOaVJRYUZpDy4C9dx15RDPuhGoT+16UBraS
zLkdCtmnPhCPov/ON0+V+mTVhiMuaiG+8G6Y6kNeTrDWOqfMXE34aAzBoQ4ku4ZkEZt7v+8G3gVP
BXdDI5GfBglIXv2+tk4CEYDa9yTpd8hHjKuj1LxPDmoVuLk441EDuqTwWEjNu6Le+7LraGMZHfYc
pjwLEqKtOe1yi/mO0qS+l9FDZheRINqhr++ENJtzRAATMH45gzeq/YIUGiXyvjzcQ/WvYlDBj+Wz
/1vwHUXwIr951YLhqAXSEQFgjGv36NPrfI1JYgWiYBMG1IMw+ConCAuZagqxoWequR2I2VGkM7uh
CeT+KdkbZnVlK7ofBmY/CZ6MYkernYTylxQZO4PcgAPLZJZmABwJSA+J4q73c5Pi4pD4luDVZnKS
h95G+FYfqOdr3+oeke4U9RCzbJ10SvfoQLfXKMpo1HHIrODZ08R8PXQWtwIdHXFw8SU08gxXUI0z
o2v6iy9hy4eRxaxoP1Ol/yh07QsWqP8MaA23KjHP+CjnOojwS5Q65vTh/sLfRLPLmvCJiZb5B/ny
ak1CMOdEr7Lg0jcH9Dxw0nAUBHmq4phqDwbN4/TdBPmHDJdvNPtbtBjl4sNi6IMjmitlZwmaaxd/
iouDZX3o6qMc54dyPMdxD7BbO1H5aDbqjrHc1mLy5FIqWNbyRhIEfles+HLJbxaOEwRpRqKW1EXI
K8aGY4osXWnSmUTn8f3Vun2XCPzFRbqGsIJ68HqxwljVaIkOLlYkXwZjsCfUGXBFPCRZ+PC3Q70V
ThFEk8HMYbJeb5hUMgIpxev3Uvmm6bZGfGxUaT4E+Xc6J473x3rTULl+b5fBoAUSaEBvWXctwKpS
BIFEE1v5eG5tPQnq1PYbutccWY6l0U46KusKapyjLQjEOmpopS+GINNvEM7W9FRU6L+IsykflZ4W
CFvqpeGXVafB5ywrmp3DdPsVUDbBtJCIBAU3EIvV0oBcSJk6p7hqQUugvncOcv+RWt/Se7lzPm63
2vVYK0jdkNOyoqkJa/QpXTrY/cEtpsm1kCI45qH5NRbU+RiKSfQQiHFzvv9dNidqEVvCJ6Y8s47T
K5/dD3KRXoT4nRgc9eJdWkeu1e1VsTYCTBi9C1gm0bQBq2/5IX+URECz68zK4uxCbuZ0ARLA9adS
/Rfg4TBT6U17ewhPVS64WmHsRNG3r6iG3cRbu8ySU68lwhVzTH2rxUyXX9Z+RA9Yesq0RHl/fyXX
CBMKRQjws8fplEFveN0FVCG1YRojjrNa70ePIxU6B3ptCaFolCMmJyqfMnBEnO/r2t85XVtjL1LL
XBdYB1GRvF5cxKXFfBQwSPXRqxpwDlOrxAkFdGpQukpk5X2plF//frqQiYG12DuL99T1kJXUyYLV
KZjc4sYczexZ5WTEX1nnY9K0tCJ/vj/ebUIJZ4WKKw08XFfo81+PZ8pTkSujhtNsT+M7sMcQBoJb
FuOQv9RjEcsnKzHn+gzbKDF/3R97awMtAlhYz7J7QRCvx26nIq2aZsbEO6OPcJ5aqqeKmrt/P8pC
QqXFiAuBlonrUWRs0eAkiRiTt3nGVSxKz1YpTTtw5Ea0B3cFYi29ipDOedquhwmyQcyS1s8uVBZt
QwuddqB1qj+L9BCE4XgUtODQ6naYmR8Fv/NScy8Q24j56f2B3EtMvUgWr3eraFBisLQJZ1jaNGxR
j9tjZWQX0ch+yFrnHxFdCu2kMLiOxtZ3cnX+YVTtOa7F6ejjPnHK2/QVcbDMScgd7YWj6ASt3B0M
JVOPEaXXv38oYccAwYMrwPZe9zBWc51HCRI7/4+089qNHEi27RcRoDevJMvJVEktqd0L0Zbee379
XdTBPaNiFYroOT2DaQGNUTAzIzMjI3bsfWwsYQsx1GkgIKmrp2qVzPnaXQA3PtuYljagmQsfKEUr
tkp1nppqq0t39c7fhP1dRFffBlnb2/527dAA7zP3B8MvA47h3BGi2uP9GyPQq+ZttNXkEuEz+mZd
VEqHJ7/rpVNhDFBAxcnKdrq2lXnls5nhEJJhaDw3bLSKlekp20lM/lhWbAMCSglC+rvMX1M7flcR
XYQdlgWOl2cmb/AL4gQd9kxg6wITiuTfc9zBZCP7krjXfCt9CGjcd7uGvjYxFaqNlQoc1zDxugDP
ol2kV/lWUVLrgRdK5IA8VhyjDzs38SvhOfV9uu6l2tyPVmO4dR1o975WxjvquCe/LISNGmXFro8U
/05UenD5Tdn9Uc1g5FmdJw6anSVUrUp1GOWaB3pumFvSex49lHGz/y9WGrgMbegwsBDVnE94lwBs
JbeIvqMw/eHR8hqIni1J8ZbN5Ki174wi4N7bNq8FFjDcQfupUZe9UKVJBdOTq6HKjlAG3FcSJInC
gxpkj0bz7bahS2/iKONg5o1MlyqOfD64uGlCAXkhZLqJntCST6XEbThF4sk4pd30etva5Qbldocu
lmYhUlXQ/5xb8ybewpZeZEdF/9UZ+7lVKK3sqv+r+sk9oPVPyKzftniBlwPlRPWI3sZZE5QQbTFA
f2jCXpQQVNECFNTALo9NbsdCaP1uYEWa7Jw+Wx6YilXlDrkSmgl61NxOSjDkX8Q4195kWIpG2+iK
qbWNXFdauxBj5TA1mfwtb73ixQq08ocPnKRzo0QJGzvN9OAvrA/w5NwezLXFoj8A6M07aGV5x3V+
VgKO67Oj0NDIVYg2SXHAauNrbPaO1kZr9q4tFy9PCn5MH38WR80Q+HXMczEHUaEfRhq0H/1s3Cbo
0waeuLeUmF7PNa3ay3OVDijAofCxoTnBfjt3kbHT0SIf/eyowxtWWNtM/16a+R3YhDoINhYJgNtz
eiW0xuDcek4Dy4zgXITWZiqHBjBtJN1FoaEgAUnA1xSU/p3fF94bTS9m56RKbL4EQM51ArWEFO7Q
5XDEBdoA8Pn291wdP4webA76v+gxOB//NCUWj7syO8ptHDtqRKkwyDoEGbs4o45o5c++CsUXcrrW
iuX5HDs/7JmIWSqHY4ek2dJyS6lEFGM2pzmobqcLThzvlED859QA00y0TzWKqeNOOR+fJw0oDHpj
duylPZQKdhJ96qj39PnkGGJPc0i8IRWzgsqfz5Xl0IjtaeihX2N25XOjshV3iThOnDs9ZCXqiRe9
e3vZrk0efIVzEyTt7eRjzy2UmW95vjXLz8MUkRMAxo/Jav3/2v5XZsg2KAPwgct3dWB4kkLglh19
NJRjGi1K4dPgvXjAkfzp0+0BXd5AM00CxEVzJwXv+EWg2/hDqYyDwpQpyWbqVKLc1lGyaSN39Rpt
4Lzmy+UBFAYVF2/IeR8uJi8cqyaYBe1jIb/3/BexeBNVW/XRgSGs+TGa32trjdrtmksAUZuvB4he
AMOe26T3uAYSicA45UxvWxva5EYwhGxvz+KVjCbJTBgR2VJwHxC4n5sZO3oMFbnOj1JQoM5C6fgp
yErHG1+zPWLybmFqdrwWPVxzRpo72cJ0oHDVLo60TmliY5JpolaN+yJ9TbS7SlxLSVw7pz7aWNwN
JHOyLugQoK+jEfbaw1TQEQ8nORxyCl2NK954zfM/Wpu/5kP+A67cylAqH1k0Ldm0sexkRmErxeeo
bvaasibVcs03wNiAGIJlnrthsZnFvo0ioeORp2kgRqKGGA9697Wq4ZUdRpMcDMIWAQqYusWYkkEq
mymLi6OvZ9mmngylBP/eyrtxSMN9BkfVyiReGRZj4olMlyENLMu+vMmKkiJL2uKIpEmw9Sl+21D+
/KPcNDUpamhgiOc3gwmUYbGxBtMMo9FEj0UdZO/UtfA1mYVguCsb64pHzA31dPJDj4OlhRkBZHuM
0sGsykImuX8thuAhFl/VqueVWzwlVMsbZTzMf0PEtVGgOAmQv0HBws7Tbkv5wfUCdSVX9o4mOzvJ
SDWS0iHpx0fRD79YUx6fnVYz5mNntMO3ZIzDyCki2p3dflTzfVMqoei0lDIiVwljwe0iTd+pCn10
rtSmpWYjJW/8iAFI/GhGD2URv2xkGy+sameMRvUZTrGKRoXKCjYeckXGRm2CfnDKilZme9TKhi4J
mIN/C62s+luBjnLdoVjb/4lacxi2ie717ac805t+XxVVrNglJEa1bfSWHG58o5vTl5kX86M/6oAq
Cph3V1ZuPvIu5og8Gyl6nP5C7EuOraK3ikAnii2Vg54WB09MydTXvXjIgDY6xtQYox0GQS3bdQUR
SWeJszBhHz6YiBKskLhcBoDc2nNLErgb0HXkTs7PFtSfeIcCvTmyTI2dJ8ohTxtXsXZSosBh69/B
YL2d6Pjy4+h56r2VgOjisH43T8aLpyWw2CXbcZglktkaiX7sa3+blbrEGyV0Ai8PVyLdixN7NkTG
YNYDpVq4JBcoy6iNuqnQj7mZgYiBeCapeEGkdtXQed889N7KHl0xaCy2qFVaClivXD/S7mG3kHpa
EAPXhStpqm3EfwTr84pnzTHJwrO40IFhgzvnsl2WykLTCJpeZPeBDu82nFT5vRKqf6eW5g46ChB/
DPNJfa1L2ha6TMm3Rd/rO2FWDrr9JdfWFOg2i8pZiJ2FSyHXrXboboEoqyS3tXaqtCFjt7Ke140A
12FRCWqXoQUBWqrDLKkfG9CNNVVZ6vic+yvbdc3K4j2SWqRrfC/DSn3XkNk0sp2qrQSAl46C65MN
p7hJroMfz3cgLK8QPOSqcvToG6UhUJb2XnyA4MxRks9SaK745XtZ5txP2Gn0mFBKmXfDMukRiCj+
VFqkHgmhUgcw8AQ99aiJmzR8luOnUf0myp9F8tSimjkNOauqG7coYT/6Kj1EydqNeW34Hz5n+SRq
dH9Q/JrPUZQH1YPrU39orM+NvB2i+z5bKbRcRqRAqwg6gD7MMhjM9vlk4/txZGiCgYS4qD8McWbY
fgEm0iOa2wI5rY5y6nMXcKU8d1oxOiWq6dvb++MiEuEb0HCC6IRSIKx2i6SMrAQx8FDDOCbcj5S7
3Dj9+u8WKANwB4OfgwdsnvMPAaM581lZU20eC1FQnZjN7opJsaYuc2XlSFGAMSUfA1HT8kit87rN
EcvlSG37raD8AQX8IISP6gHhTJdn+j8fK2REKKMANgGepyyJfboQ4ddOiJk2U7zTZPLoGXqvaq6v
KdpebnpKfTxc+F/gswBpz2cPIedCklE2QHG4u8/qJgRTED5LnrWyEy9CYBoAPtpZbny5plohYifu
J9uEDiUOP4NI3hRr+ttXLvnZEjAZKhD89F7X+eAPIS5udjMbUcahsDXbWrFF30/sFkCy6yWecOia
ydvDTAy9mTcI27bNNI6fzNzcdswLMgWe0yoyfLwvNGUOwhe3ogjbpGD4HoK5o2D3yLal6edA3mSp
+urRc1rujMkti+EUadlLMQyvFAln1GsSlytfcpHdm9vDuCzn0INDcNkZofslsNhato68USgqS1l9
KBOj349KFm8IvDs6UD1pWza+cfBGWTrcnohr5ukGh/6XFVFIM5z7WKCXRWRlmBd6C15Vv3YLgzAw
iwy06K3DBOO4nqF9q60M++Lh8I4F4wgksTmj5hbnX13lohZBXXJsf5SxDWrGux9UO13JOF0dHXP6
/60srs2QzR/6sxXxWXS6p/atixxqJH/KtRrNvBUXdxnQtv8Ymo/aD44N20+jphOGlNwmVfg5+XN7
mS6ni8IAz2ASGMCC4fc5//0RFzM9H1p7VMeTF37VSEqG0x8zO3jayuPpcspU8nPw2wDXg5FpCRb0
RiGGRqwajpMFp67QIqYyOIL3hRRr2avkPgUHAu2V8ObyBMLojDZDLw8R+WVny9grQa/58nCUtE9g
3Ig+oPp/yvRxJVi7Mo28hWdblHUgapz//cMy1a2IrFZgDMeSFkwof+zWzOjVB58vvUhhuRJQvR8i
516hktsi0UnCkyL1suYOh5YXU6YYj53LafrNLO3B5Ax3StVuVTvWHchp7N23t5f2S7UT7pLvQPGb
XbgNBrv4M/wpnou7zFl7+V26Kh+FI8GNQp7vIq1S+GJbe300HulSeuiBdRQC6lTZGt/6takmd0lT
j0ql5OI9N5hRJVCWHI91TQt7/xQEAPgzu4GA+9/5A+b3/kdjixusNenCQL1lPBpTgHs6Yl65lug/
Kkn6N1N/VPVDJxQPebEPhRWPujabBB0zkcYMWVz2EouCqHZe3IzHQD+EhnDIYlsHhvTPux9AxX+M
LHb/lOU0EovleCR7uzPU0E768b598IPNJKyt25WtCGKc/5IPm5u/FyHbQHOjZcTVdFQigLrhN6WW
HVH8aSgrQceVCBjyDKIAhEeAbIEVOd+LlcG+y/R2OgoVmDhjZ34VG5ra3JwYH47xTZasxG2XqBFY
tT9aXNx1cS/HEIVg0Winranmn9qnCUY2h3wU2stD/jCYxT4bbLlbsfz+CFwcBDPFPrBB+HcvH4k0
5LShKPfT8evXx9DePj7f5/b3U2ifLDu1Szu0HweXEN8OnNLxN4d4E88/2MH258/Srm3JpmFq8/Tp
y8Nr/tUx7W7zzbPfAnu0Zbva8YDeBRvy2nboyvbznu3mGu7Lxv60e3i4+/t8H9h/f/+97ZHvTY63
RrS4WSvLHIy6Z0Sandun7f19t5U34wbQs2Nt0Ui5B+tysjbeg+5a3+sHKDc1Jzw1z86+t++A69t7
xV657K+v74dZXlzCUVwNuu7P33TysnRTFbuUVNaW3L4e/6iewebV06e1EGP+pYuJQN5InTtbIRO4
iN+gnu/HUkInLorIiYfCJi7ilSv5fc8tbUBJQTMz2DxaWxYDo9dUjD0tF4+SnTs/URbiP4j7OYn9
5e1HYIv2Uf20sr5XjgHaA/9jcj73PtyUaah2U29hUlW+6U68T1zBoabuvH6dHfY7ZBx2vU2/Kkzx
0flrHpUDoD1b37RwN4pbSDr03OZukbff+jVi1QslHk77s29bnPbSGMWhIfFtYqJsNKE4iqn5PM7d
2P1naOFcWWgdz+jdNvhhQZFm7esSxIx2X8GaNvXb1hAAPYcE10B4rSMERTaQFpuStyNztoahvim6
biXCuXSTWfCLy5BnI/C995fRh/msPNh947KcjrowpVszhIvBHJRwf3vZLlft3MrioshTS6eMwQ7o
kIN8MJC/2KDoxbrJpnCwPLVfeT1cvrxZCcDlCGApNO8sQWUkd9QOwKJ4zKM7o2ufunyfpYfa/FnW
j+rorSRNLkPTd4VLGmXnawORhHOfBJNajVXkS0cokevmwSo6Oy1QUndHuXMySdkY9e/b83klR0Wj
t4J8KJQCQAGW/B3ppCaNFOuY3A2WrU6pHdWSE+df6j9B49sQFmX3entnTlvFQzaB/J9GdOOl+crC
Xnk5zx3nNGCRrp8JRRdHgKK1JgkGTTpmD4K5n1SJygViNeMvtAjoF26yl1LPNpKxuT0Bl1HcbJZA
EXgdVcxlDTNKWi611pSOUc0TLb6Phe8NYtbhKRS+3rZ06UrnlhaheVfIjRQNBjPdRHb7Q/RfZfFz
VsZucOfBY3rb2JXgY7YGhgciRRJw4vw1H7aj2BkNrO+Mqx4308li28Ow42kIs0YSnKkexGG/fc6H
22avjZH5opJPjV0l/3BuNbRgqtPUTD6aBh2w1jZongw0ij2nDX8I4sqEXhsjPgtIYdZPgVFocYRX
YhhPkZnLx5T+hL53w9pWaTkozU1KyFE+Cl1sJ4iO3R7j5RE0syPMHE9kkBVinfMxFk2gj1OUyMdS
fASV28b1Jhtf/bZfCbyvzCV25uEROlJeX1wCpQfIq9Qr+TgUtWPmPwIUHKOwAKLIzWhpd4jU3B7Y
lWtnHtl/LC5WL8mGbtKMmtXLYztOEErJ7az7CgJJUJxyKHed4Kq1hZqqYZMStYXAohHIzfmxGX7V
WnnvWbsmtfsSlSvcrA6NXebru0Q2HE2hgynY3v7iqx4AJpbjYqbhxOvO1yKPUrnV21I+FsI28kiz
RJWbbYHvSyU8sKXtGZAirDEfXzuqCOlRyyPrMpdfFkdVMEoF8J8Ovwu036i6OYMVbkTFLUgmiL95
5aO4UNmtAaF/au1vD/nymp15KvB26oi0gyybjSWt6qe2amVeL6YG4VKdbycviVcm9spFhEAekTyM
cbADWYuLqK/KyUwDD0+IshdvmI7lpDh52LqCnkEkIbKcCmWDeuUwvjazM183uUtwoiznYj31oOor
gZLCMe9+QeTaY2EU3ESzFZ4Pph1mtvKnFmT39pxeNTuzc71vM6BVi6gi6Eq5qCuBQg0dTGO1rYXR
HfSUAOagS1+LuHjTha0cPkDOuRLSX1vOj5YXr4ychpPYiH3tmA9lBVtCXzugA6eVI+vacnINwKuC
Jh5KwotpVZJQySIv0I6RB1Qhhuag+TuWBwEpCb/rNv1zGRm7lTmdX7fnIT0hE7gT3tnEssCfzrem
OGmU09myR7+2xU0zvsiw9JbRrs/fxMTY9lNsS0+3bV5OJq9sk7uOnPfMzruYzBHOCAHlm+mYyJGy
adtQP9SCUa2EhNesANohVpqpMS924Biok5IHxXSUJx5CY4iQHhT7a3Jcl7cM9RDAmbMqGZ2ZSwzu
YE1y4sWxdPQiRf+ea9a4lTqTi1TzgsoGqBStbIL5sjxfL0LAd8bU/wkGF1t+lhateOkRnoC8oXnD
awL6TuGHFPKyWXsszA53bgwlAJPQms5yHHJZYQqyAfApmpjHKhVtYyQRMPDUjz5p/p/JvFeiFWe8
nMxzcwv/H0qhTy2g5qAmI0dLRgfXdGrtrfp3jMe5oXkjfoi6ZIpZauOLBoi4/FdSJA9BGE12K9uy
EdiCcS8I2kxJ3Z5U71uPuNtt/5/v54tZnUssMHrwVlkSBBlmoVsxEeExhUbg9+gf9G9F8ieGjPK2
ncsdQLJubiqjC50er6VvJnUYlAIascep8n+m9N1wJXjpyl1w6Y8YoeMVeAUJAZLa51MpoVQ6mHlq
Hq0kDR2wwoyJ8jUtR03/34zng6lF3KOnmakXEFxRkTYz21CLbBMOcFz/F7P2wcrCCXt/irp8ZECm
l26bZkJOd41+7poDfJyzhfshH1Bnnc/CpIabCUXmpIALWuPV1BP4nqK32wO6tqs+WFtWGGeaoVyn
PYmaRlJvrdZrXX9qXkbLf4ircVrxhyu1BhyCMjh0HWQaL2hs1amuwk4pzeM4Zq4M76LX1I+1JW3E
yHSn7s5q2h3aqgdVbh3xLh4TO2ylnZS3363I+1p8ijvjjxV7tjLtFIlnAtXHIJZOqaLbo+caUKnh
BbuR3p5ctbu4I3j7dHvCroSrsyPLpLi4g7k8FnHGVIUQ2YPQOw655uahcgjrdBsH3Iay2wyu6h3a
+iVuhGTF9d4hl+cng2mQl6ECSjDHK3fh4VUS6SPUS8qxGSu4qL5E1p6+/DR/SYsfIrRCvvasBr/l
4m/WNI+98qmzXrr4i2Em952gbevfU3wno+Te7n2TVtVI/HV7Yi4PFPB50BMTKHB9U0063+u1MOPd
hUI5dvDduhToSVhF4how7cr00+5h0kPNfTzz9y/iA78UBLoEQ/1YKoWd1cgub3hHGZ9Rwq1e+1MW
VCsH8uUOoQgHn50J7QuE7u99bx+uAyun1cz3KvBZHeIUgll+KVIyO2L8TSitbiWUvGzepyeAcB2a
Dsr+zOLigFHbGEqvUAfwGMubMpuAFcjZDtQZb0ZL/glyM0J03SQn2CWH1GMHNU280yjEeeFBkQsF
ZpmkulOlbrwbK+3n7TW+kmmiZQE5HpKDQHeJ0c4X2Wwluvm8wDj6pnTfC/pD1XgvUE7YufVZ5mmB
Kryr1+3eq5MtTMmp+qApd7VkbqTuJK9B199jwfMdMX/N3KoM/H6GKJ1/TS8MveV5YFzkzwMhiAl3
xDcL+naHZlet/Rn+knrHejLa/e1ZuDihIW8EE8Z8cw/DqbM4oVs9lmvYzKzj1GWbMfiapxAA5U/G
9AoB921Tl+5+bmt5PpdgSKkFYUuB3u+z97c6Dblbu4G8K017rb9pdq6z+ZyN0TMG1gDYC5CT8/mk
g0NNs6jBmKJv6vwFHQ5bQPY9obCTf13L3l9srIW1RXCgSJ1fcM5bx0z/24y1TWspnAzfZh3i25N4
EYVgCIlVmopn5gD89nxYUqWPQmIF3jHRR7vkwpaD71a7xsN2bThzJgkLzBxmzq3ovR+hfhF6R0N2
Y8ulDyAN7s1iJcy56hBAc4F0vbNwL/sNKobXJwZmJqAOz9O+qWw/dSLqaV3i+C//PnNkyUB3AU8H
0rHwdDFq1agQIo8HTAUfkStlP5V05Uy5uDdIi83tJzCeEobyIjufN5nmE10sfOGo6Wnt9lou2Eov
p4fbI3lnSVj4Nr3wIFNk2KUAES2Wp4kSNW6DRDh6b9WT9KpKVNyc9s/k2+O4vdM/ad2GTmSY9Vfs
XjyhZVgqyPNI71BqKE7Oh0dnViVkiigcxeohAl4wappdx98R4O6azFY9Vy5A/0krLn95RPHaNDmo
ebTSxbHkh0dZTwi1QvFP9Nnb3fTbamq7a38a0lfE0lZsXZ4aFDnIo3JgMLn4yvkIy6iLYiGbglOf
/RlC6dVsH8W4dYECQiipuv2aOvNlm+5siwwT/29Q+LQfnhtsq6CuJmTDTirnU1r/aJ1YPKH6RgcY
1C7TQ6P96qHFbNtPtGohi0vritDcQ862C+dazFeEn4wCInWLDVNRmVhjNLoy+WAuSZrMwRov44Wr
TeOke1bYhyfTe4gLn6STthXqP4X3FcnUlfPggvOWiIusKX4FtwDbZ9l712nUtz2ERE5Z9xJl37z+
bRofRiirPb3e9BIe/bsU7JCXCp3w2a+sOskQgqpfukKBm2sSbQUZnGZu7vDX4OCXO5toEL+fyYC5
MdSFY4gN7V5jqkQnKQSrXWdko5PBs1Z22IVqAzOAi3OIUD0A377MH0+jR/IUGpaTJrOZm8ZNxPgw
vzcL2Ax94anJy0NbiK7xxRtym5yLHAB/AeSb+ggAJV/EFFw3L5Gx2IzRtnlHkg8QUGluGq7ty/nA
PD+FADPPKiL0Ds8kXYv4CcioZwSjGJ/awKmzFzWvtuWsKKH/bOV+76UITq0cfFecEfAvT1aKOZQ+
l40VQSZLyWSY8amy7oLqVWqfQv+uqR/oCFg5By6RDdRS5j8gJZHRJZA435fwmZfQTHvZKci7LZht
O4xHu2KkvazZhV+dSDfghp4bj58lL3ssh+6fB8vcwrpAWQfIOC0s51/QhrFR9F6pHQXBcsIRpEcN
/xuVBDnZmStwmcuJhTh4riHRxDW/CxZL6etjXMlmyL2Vac02TAWQLoMmP3i5RBuZWqsntV2VKLlu
FJpSIoCZynHxPJiSYEpDMxaOYSEhSKIGvelkli9tpoS2A3Gsa6ehl+rz7Uvs8oQHgQccAFwH2/li
h0m53kmFPAjkisxqcrIi1HSHh75ZccLntWfXo2dRkQzFWtwANkvXdICvuBYVExquSDcCQUbS6Hxh
yWSlqtRPfIHnB7k9JHDQgDoOHjLS7U6XsVG7JM1cAUJhO0tjmMr0ak8oK++0Bvq42/NxGVCaoD8R
bwAsSWlv+UjrgzDLDFNMToE4SJtMkAcHm1Tdi3YtfrhiivQqvblU9oFlLBvOsh4QRhVY8akeFMWN
Z2DrUNFnVw7jGqPiJVsQY4JXC5Q3igQcqrPzfXjp5gII17CN0lMB0KShoc0sayh3K6e714lVODfk
4Y19/MAh0o1uVhn7Jkl3Rb01tNyuqmE7puXPmpZleWWvXb70ZlUeYgtoAgl9L2ZcUrokCJo0PYme
hRw3V72068bU9QqacL5LVesY2lZBO7HZNcZ9kgr/vOLQBJpzLywaVJwvi83O6ao2cm6kJ0+8UzOV
PZe46Vq55WJz090CuyzkOeass/4e+n+Yf19t2QPIbxHXqHeBKjtt/WzBh9NqJ6q629s+fPmQWFhb
DElThbb1Rz8/TWZ3MMveFr1DMbhvEQSxMOdoR1lZixQvg/DZJmH4/EBiEY2FTcKxurOGKj/V0OTY
gdTlm0jOnmly/VGpY73lsgrvoy6E475NR1cZaxA7hgGFtWjlbuFFwo8gE9ZqwdfmnXw7PGAw8IHa
WtxbfqeMzdiN+YlqFF4UGnSoN51Bw0X0PeiTcjOp6xyiMpvpLBJgKniOwDpLwowgfWG0MiO97ms9
P2U9ElFarcoHX6VRvexTn1RW7e9N3+f2EgTB1ePUu9cz4VsuGeWhLxvz74ozzCHpxdeQRpnxUXDg
Lh+votn3dFvK+Ul7MfbKfVSQVrI7e/irwCZvh4e8sWn8XEPxXtZs50lg8DrpPMp979mwDx5fiFDV
G6Wan4Yp35eSbvvP1Vi4dVfbFmKQsX7XWsipuUjm3R7w1SWf30eQ1Yhofi3uEyscYVWZ/OIkts1b
3Y7Rxiuh4JC1Sd1FmWjAJDtlP2/bvDjKGSz8j+xwEqHmRfOuJlBrFaYpP4WkkOkAixA5LVrBqWg/
29w2dRF5z6Yo2oJ4I/bjEXJ+kuvTWBNrScXJ8L4r8ptuvd3+/RcBweL3L/axJASankVqcZIN1/sc
NShp2FXpZMkOR7ltat4HC8+kNW/uPuKVSWFusVIJeu2RlxjFKf5bHIqnOLZNt2yd9jVQ/4+W5vX7
4Iy9hEJZYinFSbNOhnnIO7eJnaH+NL4Imis1K+fvFQ88G9e8Iz9YC+VJ75N5XGryooUbSXsOfvjp
62oC4spSzV2HREjc6PPf53ZKpOxizRxZKt0dISnu/5ZETKL/AhmqEw+le3u5rnjembl52B+GZVrC
SBCIuQlN2+i1XYMHXHMHkHBAU+BMIAhTzn+/JZhmFpL6PyVyZQv1qz7exd5frzxIpaOjUN1BBHN7
RJexB2kNnvO8MEnvwTG/MAlXZNf4Mc4ObnIqHkNEgSB1eiDZ/Nt7hcckNw8R9Adr3UbXZhL9Jjg/
SfXByLkwK5O0pNsRBzGz+0DwNypyerdHtmZh/vcPa1UHIkx1JhZoZxQ2aexDdjaSxL9t5ZoD/g8L
EcBiorfFWUG0BFREwQpsl9Jroh6UmgbFfTTu2nZlT82+vDwrKJrrMNwTP5GSOh+QHiWjFYd5efL1
bQBHf/Isp5k9GCuNLtfm7aOZxcp00O3ldT2bwRGa7C6Q97en7JoB+r5oa4HACSXteUo/LMzQ6GPB
g6c8mWbtSOljth7rz1OxmCp2ELgNk1ckCJ7FsZAg96qRp6pORnuHGAuNXvqhd2NCfMXYiuGTJO+7
0Rk2w96q38JA3ch2FNu9U7WuJm0pq6RrHV9XFu/si5YnRxaVaT0YFDiEZi/G4uyLdhb87cR/rgeQ
J4PzgeFDbEFT6cLvfSEn0JOM+jRsI/Mt6R+KtZrhlcP9zMLiKonStoE4GwtKPzpi91c370PiWSny
Ec95vu0s8+9arCSdsTzLKVFCyrgUvRpEPSmLtGhOLZTeDrnGgHdDlOyTCLTFv5vCKWkhhemIcugi
rOj1jsgxqJvT1EuOKj9KEYmHcXfbyBU/gAdjjsTBB7CJF86P3dGcjKY5pdBzxylUPHH8w8jHu7Iv
VqLAy7TCnDG1ZiElslXkURdnU9TXHLHIdpyQCruX6t1o4Pzqi2K8GPQ9pmq0jSEi9wR1Xwv6LkjW
2KQvxwq5Adl5OhABSkKueb7RVcixUV8p6xMfAsb1TyK/eoI7KGsivpc+wrsZtOs7Fywuv/BHZEvC
CM3p+iQJaHdkOZTg8k7I1zKAl0c9zSMMiOzfrPW+pBtukLaQs25qTpka2b30mkcHfXJGBUGNMaOf
9HDbU66YIwNGzyoYdf4s67BDoygNeIiGgFr/LLRb+ki62hHb18qZSnGtFHu5pyEF/I+1i0rsAIQ2
iKTmVP71n1FBMILtW5esoTyuPMvPzSxcUoICG5GVsTnp2a8xoiXXuK/KbxJym54bhoQanmo30e/b
M3nFDxV0Schl8Rd7YnH29nk9WEKqNid1B43Rp/ZhDWZ0GbYxqg8GFpsaulCrjSMMwFjm6I5k666y
y91we3scV/z8zMz8GR8uTi9OqrRCl/kUItOrdvdzLsorVg6oK44w45p5KcMGQwv6YixSkhbFmHvN
KSng7oDppicB6mUg5p89o1g53a+szKxKg+olGBTSPwtjTUee1wz79jRG2e8JsqcI+Fw1Sa7Wr72J
rwS6MLG9d34BMJqzE+ez14yi3qu+3J6Cg38sDt0v8Q6V611zFz80f72v3co8XnP1M3uLU0lMPWGI
RKk9NdvmQOTxqh6KDb1yB4h1/9kvzizNs/zBL6RejIpGEbGkvll++XOy4u+D/+94FLJHAMLIkZPg
Ile7MNNqepITxrSnPnr0opOm+C+VthGEO736q/fwBvmUHC1pH00ptPb5p8zf3x7ne7fMeTDAF8Ab
ACsuvCXgBM4HOoke5Ntt3p4sM4GB2O5FxQ78eznfetrTNLlTkjmVYY8B7NtPDTm4wnpYQ7DOLnnr
GxaHiSzn3jgNXcstQKq2eWiV5MFs6n1dlXScTN8mcU2Q58q2hwZCJ5kGKoeLYHFm5q1c9zQUtid5
3Afjn6wI7CLfrkztfBdfDOuDkcXjostg8DfjoT0l/X1ngMWUnEGDiUb8pAy7xD9U+pfw5bbNebUu
TALPxacAhF0E6bkcpXoKCS5uGzoK+qDIC2ZfPG2tvHLVDoS+kFiSjQQUzHd82B6TbgVpoivtKYys
Hz0ijmYg/EyjL6O6Rl919YwBEPG/phZnTDsZSQ++uj0VW8KCxm1Mu6i2eb5teztIXFpuqsYdvq2J
r1yJ9NgYujK3wQBpRVNmMcQukiaxYIhWlD+E8WPTZpsSthBKOS54mk0/UQ7nG6TOg+lteBOz+nR7
MeeRXSzmhy9Y+I9QD5UeIt96SrrqKZKbNy1YW8er++CDicU6tpFp9RmQqhNqD5taCmyre1D1lXG8
B+C3BrJYwrQtR+gosaLsw+811Pq/fwaSTacyDPelnQJEuu/2CeljsqhfKcnX++JP/jMbHJ0WX1Q2
qQEPTvRnFYeyNsGL60TxgjD3W1xrlDO3kzZGvza/170Xzk7axkD+ohxx7kUS5IQGKnpIx8u2GtPf
PgRudfglD9u2s6Mf8UH+dNtpru7MDwbnf/+wM0MFqqVQn8d0lxyGrej0ysqb7rLqN19aH0wsjuu2
D0VUma35ylBfk/Ix9OGbcVBoLJo7UvcHLdHvstBR6TWi/+gYm9qDr9NUPNQHsaCur3a2KtBRjFKm
2a9kWq6EjWfftoh+kpJ4rjcZfrkpmpL0xLP+LMVv9CTag/40VvLKi+LqMQHal5SLAWBFEhe+HdRx
WyuC353a5pM4AoyxwkcvnBFa8uM0fMpI3E/kAFOx3lWauB+CYo1x5NqKEz8Aa6UDhKBl8ST8f5xd
147kupL8IgLy5lUq36ZU093jXoSxcpREUhJlvn6DvcDeLpW2hLk483QaqBRdMpkZGeGAeG50jKk/
k14EZrJvjD4wxS9rTRtmyVcocTAI1KA1yZ7jCKsG/EOFr/eIUpBmQWr958THlbBrKRKA+iVoZ0DT
pEgEr3evCSUXYbj5cOYT3+bao2tshzYahnjDhu2alPPSXkHjK1o58UhDSW3mX0u/I7HhlMOZFDLs
03xvo+cVHp231YPM3YCDol4bN/fP59Jb4KPRmccVBGV4WhYDXmt/0mLnusBUfXXqIx5u9w291zlm
XhdBJWTSFJoQ0M/Zzuwl6PxrB5bcOglF1oSVJw6d1r6iJX0TFz+t6lvVBjxrzhnaSaELvnf0byz7
URP53cm8/QQGOUdU20GnITPjHYekW/fSckj7aOVaZL+wiYERRzIASBzXvXlJ6HaaQlUIa1Fqh67e
OF+hqZkMW3+kYUl/ttvyV4a+8j8gzBviXykP5EpiR03GfLI+2p/5aRBwDw1AZ9gLuXHkLnnxhn/n
OgBCGlxgeCjBTyCxPXPNrsh0anM+nCdcApB0/e6Zz47dPpX1OZ28oEFnWN39BVx+60722gSrzTwf
IBjpVcEacG1k465PFu3szgKXw3imnd+HhjceNEjOojvbjF9JJn9qJpizkpbsM27wbapBkbtz880w
6f3Kk2PhjNtglMJkIOuOPP9sGiTBq6ctc3yJpX3j9R/N7yJIOYc9QY/cd81fa5BY8FtAO6JKj9oI
0j7z1zfYl22rb+WI0iML9WQ4WGwr3T4cUhpMKVhZkxOgfSP7UVpfBPfP4keXxCear9Gm3bZCYMiA
e0NbQVUlbwRPvKrxaNJM47mtzjmI6Lo0MMwHV+49dzu2O+n6ewYCLNCfH1WfrJbtNBDj6n8qO1nZ
7Uu3FtpMgRtBDR3aWdrM9UnPcJNOG8dzUz90DLEV2/gymAC8fDbk1n2avK9uskb3s7QFUbdB9QDx
PCADszMWk2kEI2U5QbuKbQdILacdRHogMTWhVABwpYcEoxEUyRQwyNHHrr+WkFtYATRgKJI4SJ5i
BeZ5fCerB+Ha5nTm+ReQqj42PzBFDzz3ech70FTFLCRayMYA7TKCHJIOHFXJb1lVv9Pi5333fOtw
QHmI/DEoV7EOaK69Po+eOUJT09CmczcATuvw6Qi2jrWK4K1XvTYyi9T0orJTaE9MZ9qeatBGMVS4
tqtM3EtWgFUHGQP4W3Bpz660VPa2KVqhne08CWvXCGgZ/KXy9d8nDE3RWDdghHFfzyI7L4fgqk24
dnbG8aE33CwwQY9038ZCggmt5Lg18d5E35Y/PxdEAEKJ7kntnHaneDhA5i0jT23+TKG2NCFyM/0k
TK21BuKlvQBFP1SoAaRT+fDrvWCwHCpBMaxCiHMM+mksti6A4itx+9IygaEWBBLoFlNkkddW0sK1
KTyTdq7x+6KI94DvvUAB/QdLs+39eVwc0AdTswFNfkW1ltraWbemrRyfoKWwMpg1C+rvH545HgSj
Tc4tWNBGQAt5HfgmXYntby8O5FDegfKoXGHPzQLrNM8MV9ilpjAxBeQENf5U69PKQBYQTcrK/zY8
oxtyHhVktSw75uL0VBI8eT7eRF1gnoxNdWqfqu9sxdztvCHvZSGlAeInIH7mOB83baSOQRnnBKIQ
rdhTyDjfX/vbWcNPI85ARhNoC8BQr1fGbwhp8oaaZ20CVo+KbY8OvxL4rPtmbnczIik8uFTBGzfY
vAAxCKRo63ayziMDa412bNHdNNmnrFjD0y4Ygi9Av5GiOMOzZOZDXVIasi9061y1fJc7WcRi76/Z
oJekLb/cH9PC4uARByU68NOiUWVeLcX7rSqh2eKecVMGqfadwZHet7Cw2wBgAyYa5UPUfqFkcL06
7WjZ1dTW3tkFTq98bPl4aWIdXrv3gybvKjSBkB921gNxMTz5EC9a+YDb2QQ6BR4I7S7KF80rcBna
IIfJyvxz2jx1nQZpkSdHIIWXreB/V+zMa2/DKJMmlal/JmkexlkeSGB9Df8o6c/7M3obzaoBQX0U
s4ly+jy6HEbNEKMs/DPzn0bjhERBEIPtt6t+6Il+ROv6p/v2bvt91fZQD3A0aaBHzJ2tYO3YVQHS
GnK20xZku8ah0U9a3UfC04KulCHIZcDBha7yJ3+6AP4fNOQ3600EMmBkAYQ2+/ew7vqD1FJ8cMW+
1xou1TxyNi6cBuSr3QbHuA2T1+okn8QT2d2fgIUJB5oLrDaowkOPYz7hJsjNVXE8jdyabCbyo+jM
gyB8m8Uj2rkAwVuFct/sJRhCR6MSR0fpGGXq6wF6dp/ERsKV0siLP0K9hSRIOUuX/O0hNX9/dMu2
lE/D0wgbyri21YpOlKnXO8+dZ4+nrGnevAZShYILd5fbJl2ZTOW8rl6FivwFTQLAyiMuxmvg2pxg
UOVthQ0qfrlhHfQMnL0U8sVy4s+OLNas3SRcVK+w6glBaRJwVm3mShPGrLYBn81z53513C+SJw+2
CFqXg5cdqSvLC61ubUJvRwibiK1wQlFfwzpej5CKuEY6BuQYQk4g4eVthNhyL2SMxDMd7dD20WR2
fw1vj6gaJw6FajBDbWnux/ui0llXtN4zF+Cfhs1D7TrNvk40/QBsx4PZxfljWpB2X9TVtxophxDU
biyw08l5qX0OTcomAhopPsfORDdcrlJu3VzSFkp9uMvUuoMrcA6ZcXviZ+Dp8Z5z0qIbGDRfSVeC
pqB8WZkK82aDwRAo0BHZwl3586koiS6hvppABuAJ4/08tXuQZUtI+bZvaIkJshfz73hETtFq1zIe
N5cphqi4zPDARacwGBmuF74RvpXKjkEBIKf9ThdoXETXn7cSI942KMAMntIID/FuwHTOwh3bT1gs
qOU/u5pwvo9Jh7tGTy3/q2tMzU/elnDSY5/4XycwVPCgi7MiCQh8DdsNYw8Oky5LXXpIp1ruS+H1
ayIiS9MA9R4IikOoBOlA9fcP3tlLGq3slK4UGGSnRwhv1UFqjP1+ZZ0XzDi4AdGXANAwCh2zaXBq
8FA0Rowmc7dlDxOCfz/QRQFcDURsA2dy6n3hjt7WKnr7WTcBla4cloRtX3Zb4uXulnUGhcpzscan
eONzAOxULNwqu6g40GYeruEDK7S8KM+lYdCLlaX6Polpe4kTvQnTDL2O6AwCL6bHR/RlgRnj/sTc
HLR385BaVSKXgB/Ppz8FQXbHUrQhuaW/qaSWbYspzpDU5P8Mh3TgbTxEjjaKvwZ0aa5XeuQZBWmY
l0ZQpul/0xIBvsx0cRgbqqF9Ju1+3B/a7WMZBtXkqrYB9WydvcgLp7I7miVZ5DS/rOG1h7gzSCt3
2RszoBaX8l1MQmKtMZbd3JDQWobLwiZDNwY87GynJSlU5HjhZVFlWuJgcCPZiam1toXTsCAbqzUJ
jJt4Y2ZvdiP3kLNjeLZjlO4D7z9BFLVAE4iNHG1YQtHt/pzeUvbAGqIagJ7R2wF2g7nXatuUNshE
R30IZbqDv6UbuQEp7sbb0A24N8GgTsJdj6LoN+NXGXV6aFdhvwaLVlauwgJEHyreQTiLrlzI0F9v
JaJD+bJDg3RU2kjKVdAGziVoUiz7J/hJfxZp4q3EIQuLipDOVZ09qpFwfkyMzrII7yiNzOxRn6AV
PkVvYzOszO7Sjr0yM3MGOm8syByVFKoNyR5dYW6VPOhJtq+LbZ3EIUX1uzO9A9O9lWf3jRfChH4c
3ywKgSwZHdyCFJEGVXt7eMjpmQ/g3ItQgwqgCODkbHt/Jy0t4UeLs43Uk6K1cDhpJMZn4osNlEyT
J8J2AiL39y0trB0y2pCwR0rfxeN1NqkugQSlkRllZAkk1GW2L7PPZtk/T0azuW9pYf1wyYCuUxEJ
Icaak1R4IvfbySjqaKxdsJzZIeYxG0Loi+VlDnmlsEI3kZ2jKW7FsNrw1wcCKGbgtN6JRxA3zdav
F3Vm9O4Eyp6m/c6HcJwCMLC7/s5It2151CkPhLbXM3pwVnn3buf32vZsJX3aDpCx0mF7eElBKEir
Q9kl4fhlZYw3cCV0/OABqzaqjYrhnDu6yuvWywteR0SPGhvEr02yH+LH3H9Axhg5UTAlRDb5dd/q
+0P8dmb/Y1WdnA/xyThmg1vVdR1JOLjiTbzYP4tLfpYP1gbMr2G9B6r6sd5pD2jdPY+P7Dnf0v0U
aZ+MT+O+3dnHtaN66++vpuF9D374oFKlDtquqSO9JRsCXh57sMJSHHUNKi+TCCFx+u3+HNw6h2uL
sxtNpEOeaBMmXjaXRIObn56qZsezTdY/QxwRrRb7+wZvghJEacCi4BCphD1oQK7nvC1ZJRGx1BG4
gUKpk03iGYeyWpEJWrKCywP/4U5DJlA9DT5MpN9wz+f1xCIzDhBlke+r+J3bbJYKN7FfoVCJdBYg
jNcm4mSo8FxPeURisCehCCE3PdRcA9NszG3L8f+aodA29QDdV2oO5Rf0+5Rhk7jseH9GF84oKpog
sUCv9/uj6vpDqjHOELXYLMqsHu81JbV6Qi8JaNfXCCsWZhXZAdSPbQQdeEvP1q5mKNQiLceiuhuD
ShsiARxajsaR+wNSMzc7lng7ASmM+xgpj3mPiG+VhT3JkkdeReWOpxrIn7tpTcB8Yeej4RRFWfDW
ISc4t9KkEy9ENvIIZeudHfcnUFVc8geSjd904v0Y6bTnycppu619Isj4aFR91Id9mfbJ2NVew6OR
1Mci/8wFsmLiVBIZVGIIXLsDEPw4sLAi5C0RWXR/ZpcWEE222LKoKQDjPjsW0nCHtJQ6j+LW3nVD
G0rZbVtSr9yVi2ZUjgWpcRSt5jdWPCGn5TOLRylBQZcDZ0dabzcy5/f94Sy4SyCX/2Nndjt5aWb3
wDvwyHaPBhdohn/VK9CgP9b0jL78FXiX+rX5tvQU1ZxqTkW/22ztkq4ri9QWIhqaqr1Yde587urC
D1E1hBZWbbBtrudrJHdLbgagCTw4VKfgLX2US5Fq5VYpIjtPD1qLw80DW/+F3GphfgI7F95X3VTt
CV3jrlyYXHBoo6wKgBIqn/ZscnVAFDwGVqRosmuIOHqvknv1ZqiKi42G1qz13NAnqITeX9Lbs6+K
AwaM4h2CHIraWh8OSAEQQklJ00SjK4CY0Gn6uXGc/HLfykIwpzRaEdDZyE4glTvzZBUvNZKVFgZX
jsWhSUfnZHM/25jETkDFozWfat4Pn3PSoX/b6ciuwPv3sPIR6m693lD4COSHoJoHXn1Uxq7H6hRe
W1DdbyJTcCOA8DpybsL/oYN4+DiNQDa6UvGHxHYZ1rSrtzQRPrKx+T83cKoUErKTeE2jNgPI1vV3
1A3o35E0aaIOmYgtwCPtYcpLvnLxL63sRyuzSEN6AkWrDMlFcNX2W7xZQLo2Nu32/qTeHlI1Fly8
SnANRA0zKzG6uZusxJzqHX8w2zgHlZPzKzfSfZIkdpg63QrE59bXwSAIMWASiG2cl+vJM3hWmsSH
QVsbIaye6r8MPa7Rsi7cFa96e8/jQeygGGgAuKTQCNeWkOF00cIo2qgRv+Xw2YTKZ/km4hWfujCB
V1bUa+TDAayQ+R1MXrcRUndQ/QBDYZBCJxksh6URVFaBtpAKYk/3V22+NxCOoCiM0hLuY3DPzzN4
o0DHn9/ZIgJupoeYIQdlME2tlYfwjS+dm5mNzWhZNQ3cA6Dda8AFBTIkiHL3f2IomBrNxU3/jGNz
RKdL/Y97ZG53du1OPRsoUsUi8p3Pfb5vx7ch/3x/BpWv+OhL3k2oOUQkilLD3KElFirDtEmayC2+
Gw2U7wEnhRD8Fu0sYP1Gd41lBxCNXlm3dznruVl4DoBVFMcBUt7Xu4VPpWAsHuGurV1+zt6Mb85r
9iRP8WP11w2TU42MkRW4YXOkySkfVlzKfK8aaMyA20KFHMkiVda5tj5C6jCOY5RVMhrYv6o+Peae
s+G6vXEsfyV0ukGez43NvDWjqZGWid5GPkUSaaeBKQA6gtWItjMJRatgIsV4GgZ4p4NVDa6zJUbV
pGHbCXCE2q4dZ/tY96XqXmcGPcS8cb2QFhm645wMauEbJhttOhgOBc7HZE5DQz7J6e/9fTJ3IhgF
AKBYKaAaURWZs2bhXZk4LZ1kZI4y3xOUf/bFmD6gCSk/xKOo1u64hSVSBxtXLZJ5QDDMjlzG6t4s
Ke0jdAYaT1nZkrdmLN2jk/XpNiaygXthExKLWiNDs2Bkw5gJHl8nlyGed0ZYT8YhZwy5RkKMYw5j
CL3K1Y6beQIC86IIGR102SPKgiu/3koJGa0B1MV9lHexHzhG/WD7ovlGJ108UjM3gwFpwi136uyI
ph39JCD6sQKMvD3CCv2lyuuAf+GWnfn3qq9MVtdGH2W91Z+Q9nkmoFL4agnWbjMy1Ocui9/cxHzW
16X03kuR1wdZlZDg+ZFNx6t2Dn6nxkhRRzeHKE8MfhY0Hna2YY4oH6VTiBhF2xUmWgI7nchHf4LS
r1PK9ACYN9uWCet/5DSvnovWNMK8J6DnpHaPBAZU1MyhcYOih3YkTTn8LBPuCUp0HKxNsngG/WEf
tr4VB3gQgWS2ju3Q0cZPTjb5O6nJ5ECk8yJqLkM0fG4J4sOgL1soO1VVvfLsXLgeUI0FfS+om1WM
PwfgVUkhaKplQ5T6P7va2CQjlGDTz5CmOniFEQ0x0FjGDoHgC77w/rFcOCZXpmc3BIrE0HgZIelb
GfazXcQvwtG/Dn7x3MhTQZByv2/uJv5V2x2ld9X3joo4uOmvt3vDwH03aHSI9DyH0pe1yUHqC4Rs
SA0zqEkbmm19JAywlcTardi+veyvbc/2uVXJzhVuNUTSHaHYxdGYMxkbSfcd+VHGbmj48WaswN9h
NcW+z3au5oWATJt0Dfq4NOnvrxuw0aKzZB66+bk2ST4IrHfeBehC1RAHSPT0jc1fIC5Wgo+lUeOK
wsciA4Ci9GzG3dFvzEZOOGA5Qe0xtvWDLXzx7/sINI8qR2Pi/YRemet19cy09L3cGyKntC8yheyv
hQbB35YP6pe3lXVcmD4U4SyAOuGv4DvV3z9EirWbtCgiOWOUtfyQpXYgvM98PFpozBl7Euj+dLIb
/1xBly9F3RljHf00qN1D4/6qAPyuBN3f/6R5LA7fjYcqkg4oYiExN5/jcRCxzXg2RUls4XXaDQ1Y
cwE/zkZcxPdN3S6nwkuinwKDx+U9fx370Mw0q6mcIojI9kGG4H8b12a1uW9lIejAVQR3BO4bAOWR
BJjNsbQrkmRCj4pEtltKs/bINKsOmGf1+34kxmVE4R6k0EmyS7jpbtAT727AruttbDnJvU5j9zEv
/X7nxUJ/LCG+uXe13g1T0UGRMdU78+KDyHcl4F2IC5EogWuxkepFl8WcW0MyOnrSy81oTMoNMhbW
Nt10/l+rCxy2s0G/NoZ5AN0+0GBkGxAsVl8nde5EwNaSiQuu7vpT1Ep+2Kaoi7vELvEpzskJq126
icSPPMh2fC3UUaHM9RUKrQ/E0QBlgPTzhh7F9Pui183KjHD9BeWWn/RNvvtlnuKHKixe7m+MhZ0O
W3jxwZWC6nbezjB1tZY4Omy1iO8r9hkipcJfgy/dxorv4iUKUovtB3DQ9cyBIlWmTV6akSjewN+3
y8dmS3uINKZrU6fc0s3UIZyzIVyuigIzS5lpcq91ajOi3xxycLd8P+b7SuyQUyOnqQ77g60H5RrZ
9MIZRh4UFNcoEAA9Mye1zPsMmzSb7EjYzmnkoxXaduFv/3ml4IeVoqZC6XhzxnPT6DNrKIQXtboU
G7doaTAK8Ti12Zqi/cKewL57V7QB5REi2evlsgxJjSExvCi3Sbax3azdWJ1VbvwatDb3B7Uwc+g4
1QDYB9Ub2slml5lmNm2Z5q4XEW45kDIxPChgDmsaaosDUr4cFJRA0M2tuKQxWzYQLyobUxwlotAM
t0iXf2khaXK5P6IbW4h7lTYL8AZIo6C8cT15LkkYZRn1o8bQ6ksRJ7W5IwYE2QOB5rxVKtFbcwDL
oKZrgr5YbYpZDJSh/c1jrksQ69PAh1yOH393zR5yufu+KwOzmKKR7yz0aTuCB4mI9/hfW0lQlkxW
0Mo3a4n9j3OH+xIdQUARz9ZS7307ayRNLmMN2gtIXv0tpmRNZGDBCFjHQUqMFyD6DeZpOY9D0p34
Xno5b1d8x9ovz3a9Rnwd1z5+GRFHuHaN3XhABYP58NnKb324O9y2q0v0NaaXMfsCT3K0rTP5WoA/
uwGnHIVAtXW0i1eWPlfJGBriKTG0h8EJheevBM1LH4JWA2wXvEyAPp5tT00vmyaHM760Vn5IM4om
GtEytMa6VVBka132C9aQh8M/PARRjp83VZFYJxTMDPmFyynAwQSoUG60FLTt2/unbtEQpFoQheMC
AUbten7hc1nRiTi/eB55mKb+4JfTz9wrQjdZZUNQU3R1x5jvYjeoK5hgMMNL99qWXVLLQ5Ntfsny
NBrYt3Laa/Klo3s5/LQRKGpOkOuQfUIrx4ScGdCiKBEEAurr+R+H0Oj+yG/IGeBtkIDBWuIWRzHc
nw29Kjt9bDRZXEYEf/usySsz8P2eBaxPT37uV5+GAcrdho+sda7X6D22i/TYS7t/wFSmYWI3q43Q
N9cwrg0deGXVnqi4f5XX+rjdfQah4cEqLnFPXyEAei68bjtqMjBea2GGZr2vUFZG9Cg9LQXX+hTQ
tWfSbbimWPSQoNJQc0LpV59FvBAloGkLVbBL7TzgCfucFxde7FPrWLvHxsA2JMC5aEVwfzkW/DHe
gMhQoT8Zucz3uu2HkYOJK/GQVSkuiJ+DTCkFsL9duoaLWvBVuKERbqAOgmBgPjaZJpqwAZW8ZLo3
hLzS8OyUHtncH8sNBBxby1WU5aC2haIyoM/Xy8hy14ptr6eX2CihnL0TNtL3aXus7L1JKpANjSGV
YMyoh0Bvs43wHiT9DbTlRgAQZpGnMi5WzvlN3fv9k8B5h9hOZR2t2ao6qc3suAUIlqb0xY+9o6zF
L7vf2ZX/izMZjnEckPEwmn8g7dkW4+7+lCxNPMJYRWStStLzzjNC+sqRdVpeqgE4YH2AiJKdgIP3
vpUFbwZ+CgUPg+ghkoizI53nVtXrZVteSohbmTw7jtPrVOYvpPyvxgPsCZrYAYBF5u56hSVqlzK1
HExnVUM6+tgmw8omWjoQyEGCbgPFNIxldq1m+tSbRpaVF4HOgbDpnV/x0IF3nFRrPXtLJx7gS/S4
YfJwE8zj1oICftRxVl3GvQYil97ZFeNhcC5x9qkzIjK+cu3fTzvo8ABiwfCARpqTFQP8OpUl4PGX
Qho2NDslCXxiHjXj7f6GuMno4pRDhhpXNmRIdGO+IZhfJ2Nt5dXFMl9bMAmHGhKK/lsLxkLxSRh8
ZVgLN9yVuVlQGYvcnehYVRfNrsHuMZpy07H2TzaCFJ9KX5xMLyH/vudhE0kQ1GCgmmvNbDqy0WN9
gs1c/zN1dGdbLLSnS/bPUGgVnUMZD+cKwQIkpOZOLY5LYtGmuiRZ2Ob+Th+3wxvazSpkETQ8gu+v
3Ds30ixagDn8g3IN3vPerNoTV14OuZqyvuR0Sh7NzMq2cVvIyGiqYaNNXrPvE23YtAmqiIIZ1o4L
wwhd4kBpJCmGnYXkdVjbkEsTxGx2kK4y0Whv+eGQM+fIh0FTKhHpxugdO8jTvH7QykY/+HEPyrsE
el+V03Y7AX+1y/xh3DI2FkeRs/yx4ZkdSHQPvFF9csMYkwL8Zw8nnqTVp4LrdC/KIQlkh2Ij4e0m
IUZ6QmqbnQykt8/NJCDI4nbd/v6UKRc+nzETRXcIv2hIF/jKB3+4QoWB2wZ/rC+jVZZ7M9arHWL+
IbRdpJiHkuo7KVzx5tNubd/fJu6xNywNJS0EyKpZdrY30sk3m9LCu60DbYOlh1I39t507LPLYO8L
kW+4pq47tkO78/H+qBd8Pm4UNLeA9hJPuZu7lniTx9u8vvSeh/apzzJjF1f55JVztuRKPtqZXaCG
3Rk1dNjrS8x3ZvFWnTWLBG781VOU4fJnu8YavuRLPtqb7f8W/e0JwDf1RWTfPfmpB1G9fyooMo/Y
PfencOGqQeoHYEolmqAgm9cbp3aLBGgiv7pwI7OO0stQefGgudzT9s99S4uTCMZY5JhApX2jPhfL
sqZViUFZ8rEe7NBDodzJU9Dr/UKa+wtQY81aJtRYGh3S8eiAQswHmvTZwhFfIvCUBA4y3ejsmGRp
4IkfmfXaG11g03yblAfPLnZeHdZxuukRcOeBfcCrNCjIKelCRNlGtmn9x1GjJ0dC680GvMR7vT81
N1ycyr8izYLwH2uBSuDMkbep56e5D4fHNqpZNwSAtBYhAu1kqx2br+hvgfJbKgI0+r7cN720Kh8t
G9fr73aTl8V2UV+q1gvZ5OwaVmwm1H6I1+9YzLcaTz+jDW7lRC3tcLSkKeZYFDHQ73pt1uOlnpo5
qy8e2iIaWYZp9Tfzfzn0Nfc/3R/hkmv8YGoefnasroQwMLe2MAWuBvDT6bR/8hwAPc3JEFuwY0BN
nJZrTLIrY5ynXQbUnCrS1PDJQ/UyOV0w6o+Ms82QfaXF7/uDXFxGE45fvdqU+Nf1fBZm1U2OFPUl
jbOA8XONDvDirHn51vCz554+aWItPbNk0sHaAcEHgDO0K69N4qVlMKcr2GUCPz6o0/ihsssy0E1u
hTQdxgdf2kmASj3Zp8M0HNo0rXfchwpGb05gJ3Wy31Pvd5uGW+3B0yU9VDGTBwNXfKyn5eb+BC1d
FaBgQhkHIAXck+b110pfi5FQxC0VD75EE15ZHj2KvuCkJgmoGcUawHnJ86jnFjh+0ICJNtiZPW9i
dCIluwy74xD+a+e98hcff312aidKBzOL8eum1+z0/qUov1H7GMcg4gHf5L6rf0gv2TAPnSqX+/P4
3pA1jzQgcAI5OyDvIaU9e2d1rPJHHCJ2aSe2jYsHkDW9tKYfWpm35Ub30hW/QZfjDKdBfOK0C/xo
og+jTUM8lRHt9w+pticF1OD6EyjRQbl9SvKgJGucN0uPXvwikt+oaqC0MWcLSK2h8X1twHfKRO5T
MeAJTtEoBBGxKcyFQU8pbqFgMAZ+aG17fDbysdxnZudvUJwz1lZMrffNtOFoooNJ5brnEBer43pX
EMYuFku2XD80PIiTY+WeKhJOn0x3hB7hc/FrZbHUYtxYRZOEgXog6EXM2T5BvmpsJ69iFy3Td4C5
16CMSH7TlAVeYv8RbChDPnjfi2pXVENAvOSp7/uwZxPuYvI1AUmaxZMDI38bE2JKq1QuSy4EreFA
QODtCYq02ecx6Fw52tCxS8/674gb/ZA0IHOwvLI9GgzEJGbhAawlibUlXd2s5CXeb//57GAlUEkB
DZdi4r4+o63XVcSrOANP6AQCTz6UyADmXtJ98/H6eOy5E6vekglakdjdByk5qMt8aTbHNs8NFoxu
wh40q0m+sKpD0R0bSj4OhsV6VcsCm3dpFt/ur+hitP0OCYcrQ/PEnNXAybWEM0vDPjLGU20PR4fH
QV4hCO2TbfliOg9pHE7CCkEmtXJnL+UKEOqDIwvxGMjf50RcOjjs6mIwMF9fiwcaePjPRCV5LUHw
/4zxP3Zml1lbDIWb+7DjlH/d+Cn1lK7GJ8q+TcILgSbY+k6ge82zvxZ33zptnBJFiq6IajC9M9/G
acMrt8RxyQAOBAOOm/4uV3sK1ozMbgZvoD6yyfDdxiWZ6kC+NvFT0nuBFGyT54eSvpnfXPuxQPQH
WNemRkhIVu5udTVfb3y81QC6AVoF3Sg3C8ltHlvt2ONysujOLOWr1NYotBY2C95lUCFARg4VeRzu
68MFWm9NDqLkF31MwwJdKLS2AjR2HLPyMU1At+eOIdc+1/HK2G6jrmu76u8fXsJaWvRAO8Ku4zxM
4jToe8vf525orsG4ltYROToF6TTRHjoHrJW16ZEqqfilsX28ZNIuDoltcnSnJqvY6Vs/jkHh0oU7
RAIG4nbXgxID6UBYK/ilgqRq1lpPDCLtruqtS3BdcXZgOXkwYpDJ+lW04nFUZDTfLCDQBOUQ2AoV
pujaNo+nkQ9o1br4AK+izx/XvqulDpCAeeCjQ3LgY71pHNDm5k1Dt9WQidAb++ZYNwJcwZDUDu5/
0W1Aj8mA+7FQrADGZZ5wiOHt7LHX+MWsjBdgVT85ssL8u79qezxWVnVwhzXPpy6i+Ryo/BqMglUX
h+d6DmxDgjmir/lFNvnWTSHJ4LDj2F+Q1Db4uOkR6KIsEhbg161GCHPG08qYlzYbGrpU0lR1kFmz
DzA7dG+gFoTN5nSI86gDBnwHkQNk+tbGehspg9Thgyn1KR8OUN6W9VToUCiR9fR9GHKECn+Tnv5N
mH6aXBEKs3/MHD/UrDEYivKhkVaYpC7iF20/2oeBreGwlsaOso2OyhTqIDckiV3BfV64lF9AZBJo
VAtQF5WsWpnhpWGDoVXlUqGZjRfC9bALi0KwAZmXixPLfcOMoNH8P8xiB3AHbO9v4CXfiIwZAGVq
QS20yF7bsrhmZkPni4sXky3XWKhJ70JbEQwlcmWTJK91TUDbzIsnJ93dN77g+4EE9zUcH3TMAL90
bRs1gNoFTaMA8uy1dn6N7kqEsjCPyLigrcoANA9XqPr7h+3DDK0atKkTF/QzEwP4iunJoE/JGnxo
YVNcmZl5xNTqOmbrMCO+mhsr6l7vz9LizwORDlwBEmOoFl+PQjSj2U3dJC4ULTEa3Y4gCofc1n9h
BKEncuuo94Jl8NpIo7kZZcDAXiZLhDyFYA8K4v2/NpiplhSAXf7Pymyz8S7x9LGDFbGxgn8/NB9/
e15j0TLZQnEAq5CXcudSEmrmX2788NL/ZlP9Zwz+PGZKtIzTHnam9ujFoFFKRODne1as+dkFZICa
LWDuICYAXz9PpJOqy/u8NnA0KbAIoLIxJbL5ZZARAIICH7zJYLmt9og+0zcpvf39HbF4eD5Yn207
mlVFzyFXeoEqTmiaSPg5oCSW6NMHLfR9U2rZZ1caGh5wr6OBBwmc+eOnGqwsrhvaYPM52s7khO6J
IcGRDfAH7XUGZkZDUyry5ZMDeNn2vvWl82X+D2fXtds2022fiAB7uR0WSZZcaFuOkxsilb0My7A8
/VnMOef/pBGhwfcjARLAgDen77L2WmBGAh4Ezykksq63PtBXtVKjRSec21d0vgQFy8gy1wIrG0mA
tekRAKu/IkfA512bkZSqG1Sz6UKaKmhGpCyoNTWAitbRUIfAiaVTU+5BWHRwzMHLFi0wDGl/f6R/
I/ubiQbzJvQW0baMatb1N6gWyKUUu+1CsHl/bexHAyh7WZL92SkIxB4HpD+aSvKMUSWq1VWEKvQk
Ldo+aeOAGe9KIkqNbM49Ahy4rKDtAgzm+oOSyLTrCQzXIRq3FiMlDO3MySJIeKyjuhn1hRFu5uN6
RmemwrpQkpbdbFJiz09a+92OXxUZrCmChRYNafVhLx4dO8lUqQCCLpT6Bs2SQ05mMyzVWnRots7n
Ghv+/9TxblghSxl88S7sI6JX7469kF79rITX0Pp63c4eGk0hVAXOVt7fZ3KjJwMaoUNESdAaUv04
OYCAiXSK7s+GYPK2B/WPMW6DpmVtlEYMY5X5x3G+xvYZNWQNqdz7B2HrwllLx2DLAHLV5LfdRGs4
DdPchxTxkVz9ZMYnA3BvnHZy/q7Gx7z+vG/w9vSvcEfEmUC+IO1r8+F8qrFFNSDhCq+duulYeZ1B
CUUbBODujrzPT9lAd0aeEgO4l3/bmgwe3xUesvbeAcul8g3D9hzHaV4jt1U4Zzh0WduTjqn/dk7R
NwMaeTS9wZ0E7SS3dHE/G/JimkhYDK/TIT4MZmBFO0U6agXzEhGO9OaUcdY4T6LIpSGfZaMBai5U
osEd9ZRQVQRvvi2GrWYQgawdDFg9/rG3KifKIsduQiohD2ONJnULiz5MsSwRxGD6y6hlaGlAoLkv
7areqZIq+XYxaEE790e8lpQgxTN6yVr7vr+lNmcA2K416gc6jvfYHNBz5gmLmjBx9fxXu7ybIh64
m5O/Dv7CAjfHc5FBcy2DhS5FPNlUgYb7sjAIVF8ftVgwnNtM27U13n8bqBG3QwdrRYOGUJBp61nv
QhrMzWv7Ua4ZaZFd7LOE4HaglrK/P5s3oQhnnXuIpH5cin6xmtCQIpBTmkvkplYjKt6vZ+DqLoUV
AKlQisHVY4Dminsb4OTYLMIY7XK3NPvM2DMJfYyHEoU4S3AeN20paO9DZkIBCRv3DslLZtZJJiFz
ac0QCabuFD3a7NTJ8p7W2Tsg/aKwdXMJ4VhAAMqEo3PTBK41czY4U05DAzQaaDz/ZbVvdFT8Jof+
p9dait/NY7/W3HyQV4T3V/A2kl0nFzJDeKfAfAsYxvXkVjOIxcoWS5jo0DSp/6Dnwav1/j0x6nDK
pEdm6Q/g3Xk1FxG9582r9dfy2ueEnmGkMjkPcqnrUjHymIY9lXc9aLOk723n7EBId7g/xq0zD1CN
AoUtSLmB8vV6iFnSgo2oRepFLqBoHlNbcxO7BUwC1UTBebw9EDjNaIYB090qVsLXQ9gwM92uFRoW
S7G4k0VN+DG9SAtZZIXbpHUlGaxPTRpOqhdJhFLv/oRtbEkkRP9SECLoRJ2SO3FSUZh4US0aJu/d
kJF6sslY7ED9Pieaa0bBRAO7fCqkj/t2b9QGUeWC/CW8/JUVDFwd3N059bqVKV2K6KlVgZVJ4Ggb
E1y0VG6kHcheVFSjzQxt//nojaAvQa8t1JDQGAF/hBVnAHdByRi3zaumJ5PfVvL7Anrq/QyVVHeU
xzIoJRrQSIYfpsuvtR4nj/lsaSBZKkYwxegsSFsbVJ2W1Ao2xvrl13fYOjIccBRcwanG9zEtC2W2
ViRI2mitn7WJj+aWoAYV+QsyjgOUrYk6MP/+dG5tE5TKHRNUqyii8nGLgfaD3C4bpECgZOgyGTwB
/SJTQZxww3u6Lhr41dH7AyQIYqT1My5cd6lqa1AO1W2oGsc4Kb5Mc+cCJ72S1iORtOubzDMlB0Rn
oydDqTmOl6dkQfsiRKPs9KdmllhFtKfVboPMb148NyM4AlBibujn/fm4vXDWD0XjKbQg4Jfzb2Wu
lQ2K7mUblvnbMh3jc4SOOUXQBn/7/MMIvJOVAxY0l3xrOIAE0+LYyM6p0Qvtl1OWMndI9Adknz0n
EXAe3N5sMLby84HURjEhqXE99VXkgJElb5GqswA5yuleziK4WSLlh00zKBmiMXotBPGFkqTH0VE7
uQ17EBB5S22nKP5o8h6sByLS5c3pQ0yLOjtQkEjeXY+o1UDhNOlKG3bqQ+rIIMzaJ+jxKuIvcS+Y
vK0jieoP+DzQVo6iDHfJpSmlcQaerHBIpV/lqrCAKHokcgvQhYKsudx8kakI5rlpFIUgtAcB04xe
ruvx1Usdo/kA+SFr2EUR2GRZSkC7Vrsa/JnS2uXDr/ub/raXGMcTb97/WTT5GEpe5FqVKhMbcqcc
Csn7orl6MAe5x0jk1e7kgsbfb3fam+1GggtoazEvTXPbMxrNvikXCYspRdKb4dDvidJ7TUtLYpVj
BeoLzRYUuzZNQmACGSNcRXAbr+e3tWhcZWuuhuYH3S9wufYKuiV2cSlsQlx/FX+lg/0TZMsgpVk3
67UpKKEoKCEiQTJP31I43m6mB2pueopxSGwjoPKr04oUbW4469fLFooIK+so7hc4G9dGm7hD9jNN
utBQvPobPdfn+Zw9RwfJtXxw236qkmeJeCu33hHAGhEJwwmHWgpn007UXlNq2oVAYAB403vKv6VR
/TsqXJngjkEaHa1L16Mq27iudGXq4IS+ZtW3qdsX6FpwEh892n4SV66eiBJOt44+JhKMYCgVIYGm
8kw+tpRn+txqyKHFxoP1mdXDTnktwLYMipgPhI+C919kbv35xSPZxcVgRZHehXI3kwiaLoyCBCmv
vrfao6IeG+Q07p/7TYMos6IUiPaJG/RUEdeWNDRKhwqVsQSxnUN7G5Lmu7yqyr0zTr1f96iRRdDs
E9yrW68FfLc1aYM6KwLt66HarZaBc9DEzHbD6iomXRBbWenVcV949we5tTPXdqiVEARlXT5aYwmd
5jZK+7CYa+r3o1oRK8arcd/Klt9waWX9iou105RFyWUn60OziEiaGb6evMbxWaetYM02DeGRXXFe
IIjlK29mzwynj4Y+bGXqqlLiaeycKl96R2RoY94gLuusrVxAqYP763pEaeO0eW8lLFTLbPHlfKie
rCjOBUCOjY0AJwuROyQ8V5wwd0GyIhqTmEGwAff8GXigcEmgi2kku/vLs2EGCbq1PQ20POh056Kh
sqicVmusPmRpRVBiJ5g1TWGCtdl4WIDORdMp5NGwGfjmTibr0eyk5RAmJqTcpaHK3Gbs/jAAH4MS
7YGnZjQ7waWxOTIk0eC9rakqvqs+z0pVoVICm+mPPnnWyicpFYRcG1sOjwjqvCB8BM+IvQ77Ym+D
VLabbIDfwk5GUawYDdWTGiA7B0gOeh3gaYJp3Nh5GgAfCMRRmQX5LLcnACVyZjUxhrDqHBrMvbmA
vwgEqfe3xNZi4QyBmBi1U9SwuS1hRIsVmfk4IGME+q2oPdWL4WqvCm0Cu6he7xvbipbRvoUrDQcJ
aWL+KekaJidxaoyhUyrTU9KXhudIrRqiT9LYS4g03YQ64OykkhoUcqo+MNVkQZuDI+v+l2wNG/Up
9B7D+VlZma4Xk+oZat5WNoZKb1Y7XQJivVUmz+yrd9XMn2dsb8EO3cjQA26HvByasNHtBbrba5NO
13Sdo0ssNJcUbyfQql6rpGngNHmPumdTPw19JXvwLaQnvDfNsYwdJBNktHPIliTSOd/wrq++hnt6
JKR5JjaaLJx6ufG0Oup9ZjqSC1qnyptyLX0YGg0ddkM3PCgsFqGMNt5cIIzgTAC3vFJxcuYd2qd1
WZZjWOGhtVr7m9U99qXpLv2fhS77JJJFAvKbA76wyF3kaJF0IH8Ni0UCkSr2lZ7zqN2vPU6g3LNO
c/Ll/g7buC6QgkVfNPJ1qPryD26NXoAqMuspXEC0W4WjM5FoRlZGJLW+cfPpyJ6h4Rjt9LfdcJrF
DAOKEVOYgbh8gDYdKnQPlfJ5fzQbVlDW1dFVZKAhCCyc15vXBgavLdRxDlvDOmkSuoBjvfClvhOx
2GzcenhtIXwLPCVadflUpzz28QLetiXMmCk9QAGj82ijUoHjdWtlBT042H14dfEvdxapOc4UNLAs
lNIaYM2W6CJo2e2EwQKwtQhe0TSCXMb1hNEkluI4wnbrZuo7FD0LlpW5UPYVXStrZHgdW62G4AMB
YgDfTuYM5XBLmTL1YyjPj5KWnGgNysQle12Lfipplq9V8jsafw6jiED7doOjYrXGITYUwfAgcrGO
nhaqHhXdFE5QrfcZEFCDp2iCR3BrGtc+HxNJaSyYwZ1aLWaJgobXKWxnCu3sHu3Ftdvbf+7v7o3t
AFA+CiYQWwKzMi8q1TEJSuEQLQ/l+LlpMjIsP+4buL3usBXQQ4LfDvEYhBnXu0FhLGvNKpbD1qpH
v8lkHTkUc3oB0s+rylWWEBJd/jQapeDF3TJsI6uJ6A0IPDw814atzlCKfEllwP5t0s6BOUGmTHIn
2U0ZcAqFiBV7Y71QC8ZKoVMVmU6+Nyu1o3zUWbKEdBqIPO7NnJFp3t2fzfV0clsefUbIGeKiWLvA
uNObI0WFO6Fcwnrel92PRNPdHIrZiKCMWmBqY5OvylBw+8CKDqpwLi8zN9U0ak67oGvDDqaCvS6j
6Y2Q8bOk5XB/VBubUIdEJdLPmECwVHMuCfLBrZ3KTA5ZWTiuNciJ17ZUJI28sUConKGBGWcWQT2f
XY+sApIpziSHcTm6VREuMXUtEZ/Wup25BQIaHly82POgB+M1pfO0lfpI0uSQlv68PEu57UKkCZri
O00Dv2oZ+ar8/f7sbSwUKADBLA+6MDAJ8QsFXHiU54Ykh8NkQCipK8H0m40LyU166HNHFizWxhZE
eRVMa2ANg1IJTyURKVTXqUmVsHxqoU1GLSuIlKMNbNNUiTg4tmyBJkc1cAUiV8ADZOpBdZouMpUQ
mfg0nbxuSt00T54b9Ti+3Z/FW0YXUHGAhgAyAbqDMivPVKfNypC1RaeGjaTvoukxkWIw8bXEBIVm
I/+YOwJ2e1C3KIFe1Y8Fi3w5qfxlbA5Dojw1MQvkyPly/6M27rDLb+LJNgcDba311Khh3qT+knpT
FEjmQ6/vSvs86L3oQb1NVq7pNWTXkDTE6vLdk1NiLyi45nIomfsiLkmkvadt4YElzSqfcumM8it6
KIP7Y9w4/HgeIPe1aqreKlandauPvVUpYV/OCRktNqGZNdIEt9nGTrqysh6iixDWKnVmLV2mhOu4
agNdXEoPOZjFjdWZaJmA723LGhLqmEcVkQ+6OK+tlUh5JTllStgpoIlvXDV6RMPu1HtlJ9ghG4d/
jau0Naxa6VbWS+9iXKqRN3IU60qYtpZvZCyHkkDGwH8OOGtViNLZG/sRqRMVt42zAr/5UhI1xmo0
5kgJnbHzIjN+ApNGZrwr7JsiQX1uDO9vjY3AEf4j+otAGIhqKDyu69GNrZUXVQE8g4qEGmXvS/1H
q3q3UuaDYfhTLYFyFTTS+cnJnROLRNz3G2WR1X9FIhePLTxm/snIrL4w7Zji/JW/5iz+MoOEEbIm
B6k3HxpLIzMgSXmr7eA5BZkif++m2Y1NdqB1COLBcxokp+YVveD3p+WWsRbXLuZk5bmCyg/W/3pa
hgLCTdRC8qDuW08rYFN/ae1QGYPC/ppliY/Uv41CVf57cEiMNooWkO3izMA13cm/QX1+ytBvFjmi
D9vAiawfBsAvYIYOqJO49SqAOYgBH8N8IXiZobuUxbOXpQ2xrMGPB5vMOqhXinnXCTXPNq4RC64K
8rwonwMuwrkrCh0LvbdHNRwGSNMyiVGg1CVRlWPruKE5C3RNoGFZG0qvZ34cDaUClEkNdfoxjZln
dAtSGVoQVSIes40rZP39gKgDJ3Z7F3dZqiW2VqphtWheXsYecCgg4YlJClqcxvbvb6lta/CSbRUu
M4Ld63GV8aSBiQQLV2a2FVADYU2MtthgAjUomZCy+CONSfXvPQnovIJiC4Wqvyj8a6OpaeaJZc0q
4A4fRmV5gEr7g/Q49sPOrERZnw28IV4XhKRwn9d4hycJ0dtk6KEtr4aKtPg1BB4HsLuYseYv8uyB
4sCNzGZvpk9x+t1psodh/NUo+1EDOcg8Cg7w1i5CYgSkAYi/0YjKzfZkjgpd1EUN7fngdF9G9p5Z
b7NIF2LTio6UhQWgGl4c7pZQ2OxYUw/6ajkrXhQ2PWptWe8Mu/8ROaYIRnKLf8edtHY5gQwPdYmb
9q3ZzMo6x40Vlh0y3+3OyQOgwwOjyx8muXuL09eK/Wwcvx90sjiyrxa9V5QW/m95FhV1bW6MHScU
PNFoYkZqgBeeW6pxqrKq0MO63DnTCPqekhjTOxim7p+b20YSILguDXGTHEeGVhVTDkP6URqBUIlz
bx4guu5MJ63K32b7FYwjrXKoVMhMLcVH2UkCzbSNuAbt2nA08C4juuEDz8xiSwPIoR4uVRT7aV+z
fZS1slvraC24P9yNS/bSFA+OgeB3KtNs0sOylk/SVLzn4De8b2Jr5dY+FSDxAOVE3MldCqC2b8pU
10O56o3XTkWJtxxr6TBBTT3QxVWALXtYQmSSEBWi15SzV0EJzRhxekI2V35r9J5pnRtD9+JeUOja
mrtLQ+uHXHhqyiDnGe4DzB0Fd0uVktEO70/d1kbAUQeKETccGgrWL7iwYA9twSa1M0IUgyhkwi1A
qAXApa1jjgLAPza46YJ4U2PJZWvAwOTPjZt0B0fKj0rUBbN8aFTgipfmySm8YXpxDPYwtM/NcB7l
oEUDzP3hbq3c5adwEyqvxOIl0BN4IQu/Vjt3ndQUYimO6NXfnFg8UnDkoXsAnNz1xM5GNyNmxMQW
BVi6KlA0ndVMkJfdvEnguyAFhxoJeCo4I45JKcgALCOMyr4oSK508DMbA6lNq2Uemqynw2jbDDeM
2p96udAOCkCwWoQelXqwmpOtJ6K+g80ZxuuMVlkQCN/w5xpOpdUVi4xwGnbVcGTdyTgLd63ICPcY
glguminYCMNahYrVcoySlyLK3P9uES8Gw+UD0wFAO5k5RtjmDSmzbzoIDZkkcGk2d8qFES6ThXRa
meZQyACnxU6doNjxCgGe+9t+6x5BHfY/i8Kd8nqIqzhpMQ7MVaf/HG0R1nxrQbDiEBtzwDyi8O9J
5ABnIzutGSbOz1ZZgAn9umgDQtc/9weyYQfVlL93PHgtbzhOInBZsVSvYCcBs1QHsSEf8oytX+cp
fUQvmWhcWxmeNWWKghR6PwHn43aA1XR9m8mpGY7yV7WD9o31ZI3HqqueiiR2TXDV5rP5kpq7zCSl
Ye3t/sDOeg46I78ScTBvDh5JptVFgTgunycc9HrJKlCyhRFCuLJ+ldrIs9onZxY1f2xsF4jr/mOI
O15DO9gNUB7YLmZMUH4F2/a/9z+wUZC5AZAI6Xa+jp6jii8v0bqO6kSaDLl1AM+i1/9is1wY4Xa9
sYJKk5iaYaueZutklUdwqYz/ut0cXL8A1iBti9I4YCmcFRAY93bUDOZ6fFGrJzi/oBYXvFsbUABY
WUMRGWUX84bPkjV9YsxIeIS0yObTaERnCfRiHqNAfFlFJYPi3gELIEKm5qAw297lSw4ucACz8uD+
rG5cVwguVWBW8N6saNPrh00DZHeuWWGFinO2DOhqmwEVVss2jazqdOChAWqP97DmdJxGavUW8u4H
EEBp6jHqXu6PY+s0oR/gPyb4cQxxkys1TDga0myJ8n1oPocCrSmKAMcuMrTG0RcuVqIkE3pdqBVq
7dc8sb2FneMhZIOoFiyywzsDUmTK9jDATndYRuOtjOenJk1/M1nglYoWh4tfjMouWBvVFnY8el0n
0iU2tGf+3F8egRE+bEjHsYiUurHCTEa9Gf3ILH0oI+++kXVKrisvSICiCowoCHUcbOfrpbGGPjKL
2UFuEvKnPu491TXzWfPbenHcFE0VSRon+8TuRUnR29GtdCJAp4IxC/47nyRctL4YnLrSQojvukn2
bKH4DF3jfz869LaCLRmRCrg0OcdCyybNivRWC+3xuwWQ3IhyRHrKo0M/+qwWgRlv00GIF/FCgjEA
wjNwRq/nUu5ayix10kIUUNGNmaW+OhSdr6eW10AcYemZwKm53e8wiPsWf9eAmifRdKapRc1K0cJx
8rMhbNHvURUPsSMS3L59DVc7qCgBmoAEHs+Rr8Ug3K1RHAxboKBcRM3gNosVEX5/ezT/WOEOVZOO
Bjo6VA3EQYwY3W6tNUwxuLFmwXW0tfVQCkbhHsR/yARzj3vRlTTLQHYW6pLsliCPTWuDRKbAyvZw
/rHC+U3xRKlR9hgOKmjBmD+1GiRzlJZQUxADiYbDbXIpQZqjBslDiN1Hhuo1oR+29e3+QdraAeYq
QoF8CV48nllvmZfU6DUcpA5Zm2NWpux5JQUSlNK2LiMkL0BBiswCXARuYWpnGAt16fVwcN7s+NlA
k+2rA+akRmVvsaRRkqrTJIg9tg4tsIVrpIa7SObxQxpthoxBaSYEEa5vt79BpreUoJRmswe96+D+
NG7tiUtj3A1hR1NXZI2EPaE+NulXvTkkrRsZgg2xNST0MKxBNzi5kMi8vock1vcL5GD1UB2zD2Py
FwfqpifFTPY9Ki/3R/QXtXP5gCCuR/UXVyuwFSj48CiEAirj9dRHy9l4XgYSRb4NWTRSvBUntl8+
JbrrPuwDOjeOpe2aj91jpu+mybNw4GIQxTz0oM5s/I8kKEE2Hw77+1/Hb6i/HwdU2NquYqHqw81E
XE+yVaRMPkfUbN2RAR1RK7lJmiaRiDpFDcmXQSbpJFHBvNzwZ66m8eYAOYF+S9TCuOPvLDSH5sYo
n5OMqOFiv04gx/k+/7Ae2nznKEEKcrg/E4oSrgYp5qf0PUkFrwN/L/z9AqAlUdwB0xR6I6+3ga7S
Ns9TSz4XRjHC5ypnolLFcpuIJYJDdNM7s9qCP4wiEhDp8Iy5EEA26JBMXS2fvZp8o+Tb5+B/6z4b
8tDs7q/oTR8rb2kd9YUv2Q0gfNDkUj6XhHkGyUlN1v8NPhCGe3PnEPSrupRoXpAy8lCRF2M3pGR4
n70/979kc4Uvx8zNb1pYUEIw8CWf9d+PeFTIYfdCFrfzTg+ZWwk1v9YHkD9qlwa526PpY9pX2v8a
7D2LeIwRj7rr+Jgfu66Lzl1R1LW1iS5tcico62JVi6HpeD4+Bj9+OE+7h9hzZfK2F3jUN4k8fl25
1z8drWFYaVDORxZ4y7EJ9INbeuzRCwXLxj9lqyHAQwAnX/tUDV5ixcjKxmbAzZxr+ILut6T12y/L
a14TMyLuTJLB+5X9vm9z6xpaWaFxDQBvhNLS9Z4tsgikWd0knwNDcpVXaXEfQlXEziUywq2UqTKc
wgJGioNDphNoNxmYZIjj3R/LTT5onb/LwXALVUD8cFIV3KlUD+ovxVf9YH+gASV5Bn2M5RfHuiZW
6kI+oLf9xCL6f7NRTOiLguxx7UXkI5axRktKOY/K2SsJsri5TqhO5iKwP5/Obi7KbWztFnDAWoCk
oLECRd7rpUN62bbRvT6fpVoBaedRKeXg/oTe6DCsE3ppgrvRqAVF5EXS5vPyFuXkI//+LVBIcGiP
jCyvALAS5xHsahV58vd7AE7JL4H99SXir5VL+9w9VucSeArQsXcGt1Hrl8T79p769c720l0+Ppiw
jMtlL+FuiXzjl0hjQzTB3NmQlWksC9uYz00xPdlmvR+kTqSZs47g3gi5owHCSlMFKmY+q3GQdL0v
ywe7oUEX0ff7c7lp6G9vOgCtwPlxZ8NoE0NftGw5K8k5g2pe/6deAl3EUfGXmZwfD6rGYDVam9M1
3mdNi3Qqazuazx8awTugfM7uZ/vpfT4r5H0ipavE5HX8mrq+3xA3IfPx7dy9uKIre+tpuPwKbuVA
O1pmbSbN55XhxHiUzOMoohTams9LE9zCFalS0rLCwkFCh+QgRdbGmbTDaVFFwpI36cX1FK5s6ypI
6M2Vx/b6oPcpgqipSpdzdjA+y71yBCdV9qM8lA0pILz34/5G2XSbL8zxTKMGHe0kzzF5bCCDe3yc
Em/ygso71O7Ock/+6Pnnr9Hzl59w2Hz/+1sIfkXBZr3BHXFD5uPgsUzjUl+S5azOj9RiJGlC2Ybo
w0LGQUEE/h0pfCkXJRNuICUwa2oKEgl4g6F0xtMbZqacDkkvLefhofM/p8Cr510h+SBLd988NhIR
0eFfV5s7LlcGuY26zGBysEHidp6oQRqAgfrRrVkNwhNv+jGAn84u3LYC0yD7GcdApT1JyrO0yjR4
sbkb9V2b+s6ANJ8DKl9BxLuavvm0tcyAljJA9TTu7jfBN9NLZY9PU8g3G5yH37tcUGjYNIEocJ11
CyULzkTbR5nTsmF1mEEVsuyd8/RRnO9v5y2v3MR19x8j3BuSAwXVmyqMGKT1VLd2karcYSubrhcs
QXOqDsYpGE3gRj0Nz/aux6v9ljzIx+oxDURR3w0A8u8OQzMp6laA5KLf9/osa0rD1Nhq5HNs6T+z
AXm47tCOuS8Vf/To3RyDTPo9pIGljKQyvPtTseXIokYBPQa8A4Ch8d2sVl1NmbZQ+TxOEpmGz5TI
g+xCwzUvHoYJqrXFSJJKCWrIJ0nNR5EJsvpbDhrydCt9KODtQPdx230oFjC/JViLKHsbzM+mCc3d
8GHHbpIE+rv+pk1QkehkiAXsOtD9QdVyeEaHliByWO9LfmeDKWJV3kPseUNsgiVqzLQw5TPkmjT5
hX60jpceusTTW6/9txm9dcFxhNakBxJU0DW5XnDL7hZ9LGLlrNgoPOIcaToZOoHnufEYXRnhXoiZ
UnXKGIw43W4yP7KWgGO+ZJ+C/cPDybmx8G1SOaOdqksS9s9suZbztWcfZXZMktA2HovJZ2NNlMN9
mxsvOaJ2NJNoqEMiW8iNrJ4syCoviXLWVN95YrHg1+ubM/fP7+eH1APUPQ1yrZ6RSQZnbyfraQg8
faMGsWwWFZTDFygfAXq2fFfGtgRvPTJOJGYQEPAyOOcT0R0GgkM9TlMnGOem8DMjmgoyOoh4/Fy1
zCMeVIgiywUE98gMpitQsPQDPEkIMEFJU7YpVIybqIdqSzlK+S/I/g3fEgAGgHJrF7wLCOXBoA5t
Wqa51dI7qgvl7DwDcHRUqp1isLF3gXBCbmuREIG4VVMazzLryt4vtUL/qJXK1r0Z3R8dyuDAk+2a
eUFjibkYBcTTqfTZju00BfdXbusNv1w6jbvqOlaXTolWirPXA1NErH25Q/aSLS66AqrdfWNbkcqV
sTWSuMi9yKM2U4llyrk9KV7QucwrDkuQ7u3fger2z8urSvqn+WQHspcch/eMFILM5g2G++/huNhJ
XK57AK++adB1p8ovtuRL4Lvvng3tRAu/WV5i2Z+avQ0h2KINZPqJRluPmZWnR+GcBHnP/Mp+cQoR
8e16u9xcdRcftYY4F9OSQEyT1iYuBhR7cP/Ii1tEX1RC9/enf+shvzilvK8wdxCVmhuYiWeSaScr
8Zmz0xDil53gwN7oWP3vNNsg30caHrxe3DQ7kEuDHhQW2iAGc1Ok047pBzsMuxL3akboST7pe3Aa
7ouHLBx/NG5B11SfMPu07t7bmf3nO7iZzZukquWoVM4l8/qXHvJwR/tULcR37fbL/dnddEtX4A52
ODg10B1yvYpyUkzDXFfKWZ59cxcXewUyqYrnhPHnQ/Sze24Wt3wTLOmmp3JplHPOooWW82zWyjk5
wDkDq5u5TjFaADrPfmbntgkKkeL15mWMtgzUvdZuNGf9+cVuVeMEEtx9oyDdoD7U4PbtfPXfMuT8
3T8XNjgXJI6brmwU2JA0Vw7Nyperc+3V6GSYBd7t5tO11oyggQH+OWN9TS9GgzWrjA6cGGe72EXF
D8M8yrWgkLe+fjeb0Eb1GI2d6CvmJ6yvITg9gbvpXNc+2uWRz8/iU2MS+QUKU6khOHsia9zUzUk8
FFoNa220myyiPkdr/Jn37puos3PzPrkY13qtXUydvPR5rDJYsguvhyecvNDMZ+wHsEj3j9bW/Yiu
zpV9CszF6NK/NqS2c5z08J7O6Z88JoHZp0TJvtYyRN7N/+Y9vLTFDapGSmKshlY9L88yfAonJZLy
Uxst14GK6XP70IjC2a0NeGlwXc+LWTSH1LBmBwZznUFrbK8Zn8Xv+/O3tSUuTPC5AntRWA3yPvU8
uHrpL6dv7Fh92IqXCIq8m7fRpSHOmWjGic0gPVbPBl0OUmxD4fUjUgHE/75gzWj8NOlvwxtNBjKl
pmDfb3oyl8Y558KeahAa1ZV6TpyHJYJUEMCN2CCkCis3bQRnWjhU7oWLnKkD4ziG2kFfoXfr4hA3
L1L30JzS+nWRJ7fog3TYd6IGpc1nBulrc2WyBKrir491sV/0TqeliobZcwkxGymYNM+2wI2xb5vn
6R0q5dVh6mPfbjwwBZnBImqi2arUgVIAOD1U2cG+zjebqV0tRTij8pn1btu/VY07e5DC9rX6Qcl2
snnq9MOke86Lkwrip6205ZVp7qhI6tz2PeLWs/EzyPdGsBxwPNuTRBavCALJjdAXDVpvNzpYob6v
E1I8qEdVJir+SDtpp58W8H0ie3D/eG09iP/MCNB21yc4M7pyRFZQPiNhS5D3Ci1BSmDr/K5AT90C
TGetx14biCXaTNHYKmf0Rc+7BlLKDeB2bvweERFr6Wb2ATpkaCpCMgZdmNz9N9dGX8T6BF/UU35E
3lPvPiB1H0auSKpva1B4PFAWAT8RBCq5AwRyuCKPR0U5o+Q/5miecWoPbRT+yPKVhoCk/UvRCDmR
1qni32K0aIBNCzgrwLo456WJLJnNjY0YfF9CgQbIX797MT4iUr74+duxPop8+628MEQAwZkKj8lB
qp2zyEBAsMy5o5xzcmxPj+OusAgN3NjTX+9vw82bAXUYA/JTK4iMT9RB6yhPEhop53T+Nkq/Jesw
xr/M7lD5za4FggO0TrLftm76NRuPVBE80pvreWGdG6ekd7MT1at18zjUO/07jb/k9qEFDMfxI5GM
5VaEYa1duHDdEMuDPvz6TExphx/NqXqegdN1VfTEOIQun1rlQzyBdDnSRX77WOX78mdH/TdwB9XI
m9X/w9x3LcduZUv+ikLv0IU3E7c7YjZsOVYVi0X3giB5SHi74b9+Emx1qwpEFOZqXqb7RUfU4cL2
y+TKzB1pxYEzwftKPVTYh5fbazCzvYCVQN/fKCAKMrXJA0gHqBlmKtefxyzCUIBrCyK9t03MndAr
G5N3ru6TRubRi30GfZnVMoklMuJWpue2drpyF3q7jjF8aHnmWWtlxZ4r/5+/YHJ007Ln6yFCwTHr
zYA2dgnK6JiKZgfvDPIYlettmkIgoPgitO0sUUtWBV0Ap8zONIfEDKrhwJNNMdRgNqBd3bH9uRea
1w5k5EwYLizmD/ZsRCHAfv5lY+J3qgrAs8WAme7t3g63/spfUfN17xH83wa28B45ppW4l8nL+gTF
e+P2Qs+VHWAewnyoGn+f6+stHtYS18UdKpvPu9d3j2Q6oyd25US6jYrqGe8uaQl1fPu4pB8/86Bd
Gp7yZPcVCuQQ7+rP9WBT+U6p39r0OZYXIq8lK5OzooJvuW1K7CKoL0LzsagPNFGdIUTOja0Z629N
pjYCUFGKB1fQ9WTm/r8ns9YrY7fbpxa1Qe5B7glm80Ul9aqwTsdfS735c9sUgR/gIBqebwhXXJsN
O1bqIaiJgq68jrx7Xl5qr/m+6CYvGmKi/1iYOvec0KHrVISFhLS9ru5kuwGGav+AzRmT8FHbabtO
r8hHonfYtwFJDd7sVr7+gOrK5xNh1pUt6ZyOJLvOCKRdSuN/535vfd9kmZm4krw0wPcB5YT8IrJ+
sRVamZ3t3IO7SnTbvDuHZmSVdmJBCpCkeksYK9XhdNzeAnMv8dVMTbZAorYa6s3DcAbQS9TRsvAK
AeDdcNeHf2ezXa7J5IKUlZKjhdaNazImZTDpGLK68sHrDTTEi4dS5QleIrqg7Fi/PcpvZ/DWfI87
8iI+iHCbJJr8bfv1AfIMpAC+zV+B1hv/hEXvyOGjtnKzIZXzuX2CFB05IdWrQ0bSoJtFeMbsc4U6
DroDeHDnAml+/T2iSAXB9Ycec1E+ZJGTHVWjLe9E4ZRwnBFYKfgpol5XVrfnYS4cBHXgX3YnmbFU
lmq1imGXtxMgHOinqxE9sZyFW3rRznjNXcx3E7RC60HiHP5dZbFrA/08+rklvxaGM3dbggkFfJIo
RyLumgyncYWAB4sgCzPSx37/UNgr6LWGxvCYpXgHHPduIdqaPS6XFicDGzyUe7gWFov8kEoVUFJ6
GyOduJKMZuvvNOkO/aILo5ypXYHvBUlq1D7HzvDJi8uwogwZeGDQdo2B1N9rENke5ANJHelL3Buz
C3dpaxLpBMgLq3zUI2yrye65VUG4rww7w5SWSBq+ayjTIzmyx4E3Bi4hvJXrLaL6vasVLQdwK6vq
tV0oW3BzHrh1srLJPdoDiUUt/SvdqR6J7eNGeHgU7x41I6O4CpdWdTxuP78FeUjobIDZZ/q2h3QY
Uk7EqHfhs3dUdG6tVzYIoMgXDv/Cpv3mxbtlbHL3twpopr1yXM7NYL2/Wq+13drq2sLWvb/X9IbE
m8PDp/lkvhX6U2l351h3YlMzvNNyvPmDVWj05pCAZdFJDr4B8Btdr0LbqVGsMagFVI2YbvooMUot
hgTaMMgmBaR5DdVK39CGLtuzjIfHyu2VTZTK2WMgp+xKQmnODtlBuWuyIMZfy1tbGERlT/E/NKt6
2sINNuv/jeq1iI0hhY7Pvv5gZgj8fIDwM/IKhmsrLBFb3WWN0DHwNmqrY/b+xRjORlrVRNWXQC/j
SZsuHWQFQEI4+r8/UK5Fmqt+myEDTwdz4N4F7qFnLJ+gM37hzC8ZGjfsxf2phmDodpHsPzfK+VWs
c/BEHnNMaM4tGJp15y+HNJnPUBYyDAlpFCUlxvMG/kiNCrBZvqD5TjKRU5EABz+om1xnGPLLeVy4
2+ZO3th5PdZMIGs/Xc6kbDQvTmA+Lz1o7u0k4VMMI1IHgS4yXy5kjVhGF5sCFUdC8zXnmZE4PNz+
iNk9hfwAmk9RtgZqcXKpV2nuxmpUcefUs6PNQLS3J2rZlUcOtml6L3fr9VF5wa0DidrblrmZB0wb
zx4K2OBqx56arHPCCMpQqiNqKyI7pF1ac+gx3yUSTEfhUJMFd29uuTUkXZB2GSf9B8V9F6mxCEUh
7rwRfMhkkafyKwW4Pid3BKWQVNeMYpPqwurRcW4PdRzJ5OiMNPQINFTAANHNcD3SosP9I5Q8e05b
S0tfC++jardQVq8BbBZCo+GX6iPjxr1lcHKEJD6V1A6JtnP4wWU7hSsNWWUW1m/mmCLQRlM5pBlF
GRfS9aASnmXkrICNpNn1jTnowWCk1RLPyZKVyfYU5YzmfgArA9W99T44Rg5rCoT74DWQQBqygzfR
SdpHNjcXtstcXnvMJCBFBwIwtKJP3qpA9qEa0+C2VcFn4qknjdtmiZlEJvAlRVcbJZQvu08FonGM
HtNz9n5708ygrnA5cN+8Y6PXOuVvDnKRS5qh4s/ijj8qHyMUIzJtTrljn0Fi6ACFQE3XHA63zc4A
Iq7NTtZ1EH0mVTOYhSyW3HsGnwJbt9MstXXKhqjoGs4VSzPwCYn/Jt2zyHNIhrhtHrXIKMoF7+Tn
HYGP4UceFvCBIuUxOTmN19IIsSwP928VEH+zVLQZ//71Qbn+/ZODghS60Mb1gMGCKkpWVmLg60gt
6tKwScuTKIOvj+600Cj6VTbsqmZpj/08qNf2J5ONJAQYscbxgf0ye+oOVHpwI8NN7iP3bXiL5L3S
6sqvjPQEMNbbCz3j7l7bnhytXOkboZAw9jjWUbNqaE6Y7NA9FdQpIc1iinQBazO/o8EpBXUMdPZB
nuj6yqj5qo+kArl2IapigDbZBsRjSh2jc01pZfHEQPUtIVDCgwBEm/qSQOIykmUiFizQhZEfN74N
GEC4G5Ioz0nvt917NLT9W8Ymw69M8UD2e3uSfl4/mKOLL56EBEMPinFNBjqohOAmS2VHGO6zyN9I
HYVw65LM0cxuAFJ8hO6OcM8felEcV+Vqhg6VcyA9icVKDR+S2ro9oJ9PEQgtRvE/wDlB4zHFpNSx
2gpp34z4lwSAxljvC7pi/MhQ8kchNto40bNsKf3x09FBqgv4VXDYoDcfGujX665otVbXoPY/D1EZ
2n4Sv3WNvyQ8O+NPwApUG0eSc+jxfMceF35j2oqJ5wY+f5Zp4BTxmpYkEHc12Jii2LWaBuR2tBwM
tbaC5LmM7To5JmlBpPBjCVc1U3jBpwjoBMfzAeGeKdm6R6MatOMJf3Z3+UOhF4ZkroJ1vqGGqZLB
TEUiLPhxM+VnmBxB35AxRCfaNB3A+GpfsxLKdP0xIxR54UQXDe6u0+8iQ/obvhsy0OiCRfWRBU/z
lMQRAZOiBGitPtcxXiFAGPNf7BuvJ3qgqxxxfVI/y/iX9+3TErH3TNSGSiRmFmgjHs1a07kNehn6
dHA8zn5GUMPqSeCAfWGj3FVI3G4qc/1ZrIC8PyNsXIi/xm06eSwuLX+/nBcbDL1wSezxuXDmGlB7
5zbbghIPsE1ziA3XX7h5lsbJT9wPhh9At8dgnOxXbhR3grHy1omOFjx3X5oienJcJA8rO/JJsVRL
mz1KF3P8HTRcjLRSBzFxI9jOD11FQDpmeBsBjU4665s65JzrDeZXT57+RrrnanGnnnIF7x1iRjCs
5Eb0JurxXuq2ks4+wLmIwwXnYu4FRE4J1J9IC6JDZ6qslVZIrKlaB3RKt+kavdHIL0+ycs0APLr1
3wa6BIeZu+AvDE7ZpviB0wa/afDkAljck44nPHzYLfqKpXW7fXOf1jHij6XIfcnqZCchyd1VRQer
XbJlU53Wdi3/rZGhVx9MHbjkfzBEMy1fV1EoAGvDP1aMuIIOm1FxIZH4cyEQlVklrPrKpV/UtWLe
4kOHcZ12SYJr5nGTQL4NtXi8oiDhHH9+sW1jP8pyNkiFc6t3q/i9XnkW5nPJb+J/XgOXVqaLmGdd
jKYvWBF3CRFfOwNihK/Fc7ZCCX8peT/TEo73HkHr2FsMmtppeO76jJ/4MoxJpLOeq8CS23XXo/1E
PzIOhwq3GZHcyMBz+iAv3EAz192V6Ym31tFBijIJpiM03oC6JzgIawjHt+/+khD33ON1ZWriIIQl
x8aMAFMbwD2OR+UEBWjoSH6gorkIv5g5DegdQWAFuV+gB79xBBebpOZlL9OETDiXFpS2dCtx7gOb
GqxlZi9YP+O2vzXn816ZGz/nwlwv9K7SuxiaYZTGTnn2TJrq7pbd1ydHMqQHZzgtWJzdn6BXVpAx
l8AcOP78wmJd50GR5DUG6KWkEUxe3YXvwRGEFkQ8NOU9O2xpmhl08dWY3TAassi4BAB5ECcbpg6R
5Gqjlj8bz/x6QAgR6nc+6c7tCQmd49JCzoC/xtwRbmiQTYEbSZzEbpUa1b1f5QB8JGbOGpGmu3Vg
xGxs8kJkerFqpG58dpNtnoPkNc+ILxw5Bc6RD6qm/szFG39Yxxmv08ypAM7ItxFvKP6p5XSx1OVX
wUfYZ7DNrxj1jdheWKW5yRoZskDPjuQC9B6uV8nPgWZupZo/PxoDTxpnFemNw+LiQuRVlEZ6z28M
qiCPC4aR26ZnWuswcRemp6etLSQQmeM96I+giUZ7XWW4x8bQiBQQ4YktTfMFOTFdDMjLi33X7Jx0
sdN39sTDSQdJGDjiebjt18PvPPRcaTyeXoGEyK5kusuRSke75nFRvGDuwF+amsy07AbA7w4w9WgY
z+K68EjEEG7HwnlyHHEBhfLNaD1xEsGkDmTXqK+HWGdiDVkxxSsjPHvSM31jH5VNZzQPwl1kPii6
veXAqQEGwWN5Pp2E87kkxHxKnS1BnvV09KyFy2cme3L1LZOFVroedyqjAiaNPlBw1FiSiOUWlzIJ
c1uZR15TBGgPOqjTZqxGKpSoVwfhXEn3oUaS1PbMDm5bagbR+fbenfOKpUtbE1+mZzre7TMWl5uB
phXtJOrDe3BmzN7apm8qWa+dXP/SF6zO5cSurE6u1AZVCBq2vHAeU/M94bbuWl43D0Q2DuZ2WxLe
ehsG3Xcknf66PeC5zQuCD0TsMrgpgLK9PieBW6VDHcmIAlS9aTzSnsL25baJuV0C2jwkGnlAUqTv
YPbivSiHgAt4isHFPcCyWkmEehsma3/B257p9RpDCrALjCIzyP5MdiNfeaqSMBhKizav/tF7Qmfv
gaJDvXEISbYf2KAIVz8a8smY7wIlfm9zC7Mpz03n5TdMPEQqib7HBapwzqSMQbtRRGPJToVBe9IK
vzhXUdY/eBCU+ZTBzV8bWe2imVtkfGXXeQN69LSiqRJoF/cph86NoheIFMHLIHIese98IgIwkzUo
9pCiYChUTD3Gx3EP3RRtsVwYI4fkSelHLItJbMluopglU78PaAW56/06b0hbDvULcPL1auC6Gnpz
GiOdFZ7KD1mexgc+K6GnUVR8XuhpD3IbXUhlAS4FkEYe/tnvX8JMKZHD5PLcYcSEojVd0QAE90N1
F0lC7OSxAnHLXPZ+8RJqsXotSpkep1XKkSFpqrWa8swqzlMlIDGXK42e83ENsZA0ZlszLdElSZqG
A6Q59cs3FsJMLJHbtnZ19NFG7wmmipJRUXZJ0nf2xfhr6eQpqLoNGnRcQsfiHD4UKsDH0knrwT+V
EWblb1xT8yzPX0iWzZQALrcs/MXr09erMu1TlELP/lbW/dM+NLwjZ3M6T2IztqWFgzhTi4M5VHbR
34zT/gPJj1bRVAtTF7vT9LdGY+12kVMAMJSRZ2kPSqi3LNfFwpBjXWcy21h4LeZHCwpDXOLIDqJV
73q0khi4vdwl4llsjIY5DtkxehTRwFMSdoU9pQhgcKG7urvrlzBr42+ePpojeeKflqcviJfxST5I
gXjWnvlcj4hQ2ny2zRqbNofj7dtu9gaAbwFiftypUKq5HiR6NSFg36UiguFnrd/VDYr5C1WF+Zvu
woZ4bSPJez6QWNgord0G9GUgUfGN+0/X8raNTsy1c/pylNWjuhibzg4OUEaRA9YZIeP484urnBEG
pue8QTxvApi5PXGj4/JjjS5+98Rjq5HWVYTxd/dnc332Acy7/fvnD/iFgYnnpEhdKGs5DKih49o+
AH/PWYNSm4gym5KTQThmtUy0bNtWC07bt7d5a2yTp6lQEmzAAqYzc7d73VtAUZG2AA4H9GvbbbG6
u1vzxDgpIfGMpWdxznsa4af/XrPJqeu8MA89nxXHdoBd//WKeISIJhp3Vvfxxs6/nl6Sh7v1GciO
oyPk5G8d+r/MT9GiDJezQhti6M0zt92PAYBr3Ct6vz9VQCXa4cIumr1kELDB70d8CvD7ZKq7IaMc
F+BKjYBC3PU69Lcrs39Ynzzjl7tEcDc3t5fGJnMLxZnQG3pJOO9EM1orenzvcC8L23Z8A6Z7B2uH
G2UkXQf92/WZS5vIq9w6Fs87pA43rKU7x19OvRSzjdfSDysA3iC9NWpRsVMPFOdClRTckAHoPb+s
94Kk0Jsg79pmv3ppTP9eLY07XYjIuTlHxun2GOc8RADw0GkEWUsNX3A9xFipE6FoePEcyu9F/9Zn
Dwnz1i/pwM8AVRFDXJiZjJERIOEjUwG31/N4a/p6cwiBZCrI+4NHfJwHkZAtcwTf/FavQCoNNr/A
6gljaAbIjGpUA24Pe3b3ALMB1Cg3ykNNdk/u8wXL94p4Zl+Zfdzacr2CCjw6G+SFmvu8IRlytRrC
Rizv9fwqfMFpmepL58pQZUt4Z10nTc0mcnLt6/aQhNl9hJoUpAZGkdIp2g+K0EyeJDCVmdRUCHMa
rEHQ49XrzoIazgnNtJ/eWEeJCSQav8yURA/gFkwO6BYODHCdnW9/z1ylAXVg0BSNInpAyIzfe/Fi
uQmjcZ6PrWXsWn1XbjOCcrtePsWbZCutfVmv9aUTy8+9ZJc2J8+zKiGrWkE6GleQgOyHgosIDKPd
ycI2I/YH2ZpVoZvOyEl5NB4XBjy3AGgGAqwEKCTAWifXBa3EkYEA9y1zymPNEuJn1b8XwOLTpWbh
GmGX62phw/1isLuXEuSzb+yl9ckbKwbNkIlqPw59Z5QH7Ulh0ZJL1FD/Ah2YszDWn+BdXBdIB474
XeSupxm6AezEHBPI4jlBm0q1Kmyv1FNfMaKwQb+2anShUfkft43OvuWXRic+UB30Kc3h3sJnf3x2
d4BYkd2ektVnezgcnrLtVtDvdMfRH5eui5lthV5+1O7hv0OiXp6c4qgI3VCmiXTmv0Ae0rZ2bYBK
pmPs2wOc8fGuzExOTCZ6cVR1OS4LacjtIVQxp0wQ6r0rVkvOwXjDTV4dQK7hyUKsGWyj05Ddk6Nc
GppCOiMXSUYKyXv7YOsl8ckJONOFozEeuytjeNxgDediFA9AhvL6KogGFtqRkteeoYXgGX6NgdWt
X5u3p+9nRWU0A/EZ6CuOz+m0T6yV1FQqPbU5d/vojjMEJ9khM/4JNi070KXdU2WKBjW05rgwvG91
hR/juzA8OXtSIIUpmGbasyffueWGOVUrIVkFvgW0aVO9KfyvpNd9Xd6iGSazIt96195i0UwQnmvQ
yaEEsrX3hRHsinNfr6LgCbwRMa/HW98uXUIbdE1QA8UFxvQesn0W681WO3Phk5rovpF4pIz3XW5L
hU4DsHU5+UkuDiUY8aGL2zMkdNK3AtwkVLM8HnGu6ORov10HAGeG24QzWt5I9Aj1Q5ICeSepZisA
KsJXJLrrxq76HbjpCRp2UAivmCewjCAvIJr+TnwP6WLL+XiUbk3l+KBevBqaG6BQrCrNWUKj/SMt
dKECP+yWA9cePkY5SoxJfVO9v711fjzT3ztH5AFaHZmt1Om7Efl9o4wLyFn+XkGuyvXIEtPcko3J
7dVkKLyXOWxsRBtdafmGXzrTPy7lySgmD1DX5b1aeDhmYO820n0FGMFjhC1Cio37dnvCfuJgJrYm
W77ti1RquNEWQROflDlCbErHO5fkhNMLq91w+klLFtoIZ6cQ8BTEwCML/zSZkPRyQSs2gtGK1lbt
QsSt56LOzNpVmQAN1FXdY+qzS0xSPyt942BRzEAPMq4x4JyuN2WShYmSNli6MHxlB/SR8ehSuUsD
bsT5otomgBCys+VfAb/NP9l9qRrgWSdiveBM/rizJ58xmXPgGfuUTcN2rMSnFoMSdYkhu2aAek6x
TxTBur3I3wXTH4fxYtyTwxhK2SB2FeZbLKzKJ5KGmm0QrkrRqD4gg6EMYFTPwMimywc1MJNVpDjZ
B/fZtIaPENtkf3FA+GVPt79qcTUmzjv1gzpTgnjcelnsRPW9xOn+u5c/aBDoIOKqfm6h24IpSQmV
jYjZBP3CdfGzzoaVgCj06OpByQD11esNkfIJrZNcas9U3gQycsSH9KAJepXhyn2R3JR0jpSSeFVI
IJtHK0dItHsueOoEq1dxs5sdmlIk5HJbCKPbQruTxZW0iIGZu0rHd3Dkl4QTPs3+96iOiXwq4yNL
Iq/DDgsoH1NxJVe219lxsI6kV6odJOG0sEBzzz2oCUYGC0FhEflcz46AqJIyctVBzmDLBfd06PQB
st1CERxC4bWTWVDtrEve4tzQZKCXJmuvZb2ASJ2GAmg+BGG7ih46DsEXwtvJ3o0YV6FSjeanZ9F+
xg5RQ6K+ILC0MxvKY7UOFFnvQEEXzZDuPVBPhrxLAfNA4R7/vz0h4/VwcYx+fMpkPhjAvYCyH9gz
C7i5ELUkYu8AsnaThTFPY4CpIW58IC4eTwHUCE3EwFAJ5sGA+9W5B7XICTjnTKmUrCrRk41QVyCx
ee3rdOG2mNxOP4xPnDwvGBoxoyx7rrKH7M1NTgO7Dhon4AyusmRmIbk2eQp+WBs3/8VQOZZRK6bH
8kYo5sgPEMCCjggkFMt9Ei31XCzO6+S4u7HGdpmE9sh0xZoetQrWSWu9AxFOqFe4/R3J7BZpL75X
a7ptgLcA4QEng8PkO+C/HGJQ9go0rMFMC4y4akOvwgohRQn6fCAjufcl5pnZUY5UQ7gqoEQCCOb1
lNYhC85SQOTPoWhKsS5VTrjSBKfoD3Ai/fiLanaJF5dzP24fj2nl93st8byySBuCJQbY2mvDQ1Qo
odujLUyoffdRrvvW7nhU1LLU44mQ+P1rHzTJI6MK4Ypjld7J+LDV86bIDLWMS/TCD7uIS1qbKmJ2
jIFW2w8Zn5m4IN7yPsyc2987d5xRDkefkQCRK+iLX39ul7B+Frv43IBaNd5En7MzQ1CXRM+mSbPv
aRn9DeBIZJZH2/+1naZxaYuiBug6SwPVIj08gEPzkBxlM/zV2hXYvxlTMreKFawkuzWSFWsVKJiB
evQYGdoKXO7w2gOLWbjNvqO16b68/K7pPsk43hUEfJfCf8pJ7DRWRQOzQ3LH816VFsGMkOp/3qH/
9dH9L+8zO/zr99N//jf+/JHlfQmluGryx3/+7xryoW9x8Jb+Rury863+Lfv67VS9VQGtgg/63+Mv
+89f/uf1H/G7/rRlvFVvV38w0yqo+mP9Wfb3n7SOq++vwFeN/+X/7Q9/+/z+LQ99/vmP3z+yOq3G
3+YFWfr7nz9a/frH79zIsfRfl7//zx/evSX4e9vgvYcj/q9f9Z///vONVv/4nZf+AAAcmBrAoVS8
raMIXvs5/kT7A/8SaSf0M6BjCzzpsJFmZeX/43dB+AOBt4rcBXpLhe8jTbN6/Amn/YFIR0MGFIqi
3z/9/d+fdbUYfy3Ob2mdHLIgreg/fr8+EgqPDB+kBaBgxAKgKeOfrrcq7YWE+iXcQfS8oKxZga/F
VJG7OCicV56UUu4WXOFxj/21BwEqglMDdgOQbGiqgJ6HyR6UaCpFcuODlKWLQ6PkRMagPPPepKW7
8KyBZv7algDJQ4DDcSciLkRbxTRBD6rHOFQrkNoNqP55nBnnsuuzp1wTIMSRwK1p0lT30YLJcaan
dWw4+IaasFEZc1ZSykMDSHDgV1HAAQoVeg66QAfNdnG5NSQrZN89xrKQ3ymMy+su03qBQTMpOtWV
KjFWrHZCZTC1HAvoJA9inPBYa2Pd53JIYmbocc4+Oq5MO0vKWsWzZWWQsQ48HqzCSQMqeVYKhuPY
SKLIrYwYKcJaB/lKIt65SP7TQybLAY/APu+jXZh73QdAhnRTBkOuvCVhl4k7dfCUgycF6HjoleAj
7uIm0FMJFy4wwDTvO8NVtEGU9Sj0aCWRQYvibB+HLFJ0QxcJGgmUiEL0ElJjeW/IbimB173l+kzd
SokC7AVDBahOcT4j+y0ZOrmAOhM2NRj2Gy5+SRm/EvSyZZKw2HR9HRdGhyo7n+lo2064jeoXiHyJ
1GUqYjEx4gY5Jh4vUwkYv9CFyAa6mtVUhM+bJVGYEyjdRgE6v2rQJj0XftgWO8lj0vRBbbO+BYtg
JklAjIcF2wDm1XYR7YGVEKDHpiuBK2iaqbZSO1QWHpiMgf/aMSkUIHqXEXzBolnRaoIZQeJxENch
cBO5sq+qQk7oMWCSQomNXJLY2tPZFrQELElEsc+R7fAlZTgoVcGlkRFUoaAkUElTavbepWmRPHmh
Fg4UivA+7xloFm/pW5yiXULDeVP7/ogBoE/HyENaS6keJSItC13K8VbVesH6yAMS5Ob64l4Rapoc
koAR924lMdSiHJ5XoxOH8qnwemyioqF9YuUlnzHA5rPoRxSCWoPoWlD6jQGqdiEyhkoOE6eJyl7V
O05xPatVkvJjCHN0kVejUJ49sBBQeKzLJCuhpYAuWWhQ9U1Ve3umYxE1NrybpITBXGfoRQyBpCnG
JgGjzjSlIHLaIp4SAZnBYdGkwBFaOiQGW4Drm6SJKkAGdOxsq4QQE5bKQS38ajmpzdctUrXZHSfH
qrCNm66IEQE2vtCQnO0ZRWehY9GdQqGi1HGLYvxP406A8hpOBX8nMxEbeuDca2XJRGXO5Y1IjiLW
CeFcj8GuIiPGz2IRrIRZ3XsbKiteq1OeK99pXYPAO5ICcL1WuciucyZoIBwXo+znDeuywONTm7SM
aMkR1dWGurHcrmLkxMqkTpL1Cq1FjQ2wmOIZlevnnE0pC0xGVedpRwS/zx2+pzI0jABLStCpKfWo
n/G+hCJZzqQZYaWCRlbSQEWgBaIndVQ4MqzlVWmXEKhmamixZapIO0RariFTWCftQ8R5vLdzcZBV
5BD5mjt5nYjtCwmEWAwfs8zt0B2HxDR4CAURic7wpUsZJmb0XOOaaierqRsSthuYwOlpKDFGLfLI
C7BywMq6EPoMNB3CkAVtMa/GhV22rv8rhcwrcHWDlPBEjqMi0KHI7N31XhkLRocyying0BRoSXKO
rpRCTYtNBGWOjrQQ623MJqmlxuDxDCRGxAV1d8KubBWj9yVfPLcM37VgjAW9YQAR8g7YrvSFV9Q8
iewy18RweOlR1ODuXZ8bACZm1K7PXv206Xn+hWNST8O+bEOcZuoZSR6kJU/QL81nsplVg1q3v7wi
TSnASo3ouhl9Hzjeh4yEjvNaJd2vjvehG3r+dgX+Rx7QLvgoM5p9VdfOzbXb9M99/pmeqvLzs9q9
5dP/8spJ+v/DK0Jd9JZXBF8vCtK336w3ml06R99/7U/n6A9QnGgjTgU1bMhLsnBQ/uUcMdIfeLpR
fkU7GdI1wKchUvzTO+KkP1gV1zX6dgRFxV/Cj/50j+AdgdcbyQs0vaDig5ri/8Q9Qgh1HR2DlwDS
33Ah0DAIeBI0LiYeUhz5CVcXPLphkb7nqqYY7oREEz4rRvFJE9OGiAMuQDnVwOrdRPxL6oVW0fgO
g+BA55NOA0l8z5m+W5kawiWjZUCtq6lMTbhcUzaDi6gQ9SOz5HvRknstAB5wQIas90RIn5UsOP/D
TB+RS2W17ltgz2PeD8xYVQqnppq8yWh48pnBbjva5Ibrufsg60q90mSLLSkpe9fb5QxfmCrg7XvI
4tV6poE9A3VAtM3XZXVfok/XyHsQ6Pf9k5s2RojbtioUK/Hd1pI513vSAhC3ckq67Tlfhk8ysEY7
yPxz0lHfzock1/lCDIyBCsjBywWEGViKhtZQ2rcVL6xiqDkSRU6+klgB02TR0gMrh8OXxASvvNrH
Bvqw0LaYReGKDwRqJjC6D7Va3KRqGx1RfeNWiS+grqbR5hwoSYaON5Qy15LrsYPJwVm+F72E0QtP
OuK6NPpcftWaGKmUMFZAcRh2SWukQNYc+y5tPKOgortV+S7nYFUcdkU1CDvIfaWZ2XqhbHmJq35B
g0AyfV+oI1OqFLUkWp54L/BWeI8I4EE9eFCleIoLVwA3XTD0hwz9iHcCToVPSkDOiOQpwopKalsc
kEyDDE6pfGkVmquRQ4qGxuQBW131yMjZXZ+CKZPQSvMDW/bwMgl6mKoottMGlUQhha6OUIdcY7Te
/2HvS5okxdE2/8vcaQMECI7D4mu4x5aZsVxkERmZQkKsAiHx6+fx7raxqvraqm3uc63KTHdnkV49
awtJnoxS+6k1Z6WnR/9+aImOitmoMPg2+ty/mok+dokHrmoLxFgkCgxl7kk4QGeOypqFjc1dL7ap
6iXpQDgp255wdk/uTYa7UTdiqPgstnswH1fQLy22eNLZK3ZmknvIsz9htsSI1YXNSYRRt++D6GB6
uDrSjbkd78L3VtVlD81oMdtNvAiG4WfrO0xnhGM/j/fjFpOShfSYZmy7d1NSn9wWVhx/hPDHARED
ebt0V7ZGd9jU7mRD0Y2O9O3ZvdJRXvjWVjwV524J0xKhfhWvebW0DZoMOHbczjvUDunZmBqHlBZb
PcVTDln8hdLmnhi6V60p0oaVttXfqOQFHENqb/1wyhtjrxatkXNynMmT6Z/HeNoPxqHX6GdDtso6
h+vpv/qx1E9Ls9wzw3IbjXssR8tuQpCJz8KzmiL4CdmFkw7borI5zs75IDGxd62psi09CCHZQfmi
2KYRd9XLzqkYuiNu1c4oe1aDLZDJG+5NAxR0sS4o1oQcpaj1yUTx9hDX+NxaNjb3Wg6HClXgDwN2
F8gHB/wl9ZHMlX6vYS8kW7x3qSjGJQO/iUCZrTu6Wd6HaV8MDZRl03YGhV7W4neEVYXaACGaRMAm
NJEkD9o5xwS/j3qKUAA2Vaym35EaJYoG8xrWOf3OwB7f1dKZwjbid6/UAxqQ4d+RFFla/vg6jOuX
xzJWjXgbj2G0nK1ty8WqazdiGhZiH3h2O8wk+HRdY/lFbYyUq4Av0kF9qx77xmdgBHoQJuBxClTC
7KnvBGyM4XCdLYZw2Qt+1B0U4Ts5MK+UBpkAGhiUl7dKTvw7zwzJqQcudWyKGfZ6Dx0QTqtn3tS/
hOd/dg6XKqjT5rHd1mIzTYUSXTjDkwhULF28p8gx/UU22LU8nz1NLRMhjiveVdaIbq8ANpoxN35m
LjFzTRkO3nSAxwlpJMhTOKIuIfgBqZHO+1b3r17fmSKMJlZ53ZY9YcwCBYwT0EczaVRBErHjLJwL
OodbNQ0aU2efyByJJBeITJ9rNgGpEemr8lLktCtpj2tmllwZ/24SUpxqMmSnFKL1IgrlcMdC0Bc4
f1ZySAs9tN8CtT6o0ZQwazXFtM3qbmSdvGfdjLW//k4d3ozen1/Gtt9FzYfoSRHX/JkKF+a093+l
IjnwhJ06GLUMAuCCGch8TxJ75uhfRqHc+DMIwgv8YD9bxAAXTEd90fTN4xQEP0dvUsUaSRz2AiiZ
l2Y49XLGtmAbKN63aKjGBvNuq5D84dVw5meuA/tCEpzZl3Atanj38nYbfrLAb4CJdyfrZ/LLrApz
cN99ZVN/WpvJ31EO3iCOigFzddHBKC1Ze3WtuB9xrsolYNrCdHV16xxk41AOjcm76Edgf2zbm45J
MYKMqnGVp27Nbw+bpv1LZpATNGE3m6HDnhfwRd6b8Lo9aSjPk3B7oWmzl95bMunDMq4XGtlv3EMo
eDeNXYmnI98WC2Sf7he/e5yU2UW9PW48wWsQJkVEzQOfh3v08Z7FYJANKbtPSmuFxit9Aah8XPR0
XDu0EHXqko0RWq/rVxZ5J2OgC8DD28OEz2d57pKsWDr0mxDuv7OpvibtcEQGadHSy0aXF+G8U+iR
b14WBTmdvCvNul+beR41rXeBQUvpOgieGxf9TtgNMY/3LPyIcMxLpRfANcELZuNnQDyvTv9uKfDE
ll+SGcsLUI2c+PLaq+AwsCnJwxQM0hLlCG97uImSirRWyPNyPl5vOO2onndpWl9qcl4JuKVW/Rx9
gbD+GK7aoZTDUCwu2HDJEdZk30UKmTZue17bmFQuDC4ZM/ux9bxj6usjsrNyDwcbGTiEL6LLQ7/U
FmZ59+LWep+2fGdBankhir2kj1Mn0PPb8dA8mTE7mM0+mtogdTrrqoVlX3hZy1oT9I5oZDlS5o4x
EpYKsXpfyYBq9yzb4YIVeDQKp+pjDwo/3dI98pcrabzST77F3vQx1f6eSA++Qu/KfTHixZuuzF9y
v5ufwqmFkl9BMzQenZEFbeGbhKkgGIkoeh/eBtlcUo1EtE21b43+laoECg/9GgZut4zuEDXxLh62
cqsBMCkYSX21X2d55NSgJWnzkTtRTzcSgOD2+kmZNUsZxzWWqOgONOmd87Mu9wP+CNTie78Sr2zX
t60FK5MoCAQQCXO22pP4oZk7ze0XbuWxCXFNeqAPS3vBq5VbjdSsJjolmsV5ZprrNKLOs1vpY2La
qaDLKiuyxBekNTfguCjUIOETH5jFndBPIwYMM5sHr8Z2aIMyrqEM2GoQjr4uw1XvAxuXybrkK9HP
loQx/NUrOsXSdoC+ZlzKKLKootfRa5aZ7pvpoq4isc7OmYfHLzG+j3QxL/7miHgN+m8IELzOA3nu
e1vGJtwt3vxYp+MZoVN3FDUpq0YzGBQn6LFDe70L8oSPj9EUPqUgxmwo3lc/fZiXdudld+GKKO/N
34eC5QuuvYr0Xbum32C+MbvNn79uC/mujVrsA7BPKES/opPh+9iFRx+A320m3TUDzXIfu3VWs2qC
V2lN2pKaeUfdSyRruHcitetEvOx1Cn9sBwWuOJilriufiqBycYxHfUhL9F5XXhb+5NMnjEdijxG9
xqMUkaoNlx+oFX8LXPoeKstOMVUVMGksAQHWi1C+EOhbRZYcIc/CfWuwV2BdMFuXFbD3Y8cQTZwT
yj5mlEUtRl1Jj7QavEi0EwVQ5IqRdaebJLftpSXsGnFQpe9dj0EkuleN3pvOO8Z6fNMmxI4cFSNs
Jd7gvxOudkBucNZBwiXfgL/1VYwWoWHrvHz0p13fpsBUQojTqfoYE7KXcNunAjck9r7RdTt2YijQ
Q7jHufNgyVLyMMPDsw5FO4T7rvPYXvTYNcCOjSpOqqanDPlZA2wM7ImO77JNXdGlHd1t0RNJW1LF
owdFc5PuGCVoRHGFEXFwlH5qCkrvcLDbsRgxzc0t8VQ1P2BAK4Wjh0z3PwBK6txTn1mgiyj4ALH1
4CL6GfCfyk8gNanHIB/laQleSB9+xLCyLR35JiZoy9qNYremLEfdLoQIkR5BpI3kvWYBe0s5nGVN
l8rRy9fQ7Te41HJxQ2vGaXqeLGU/6p5Bmy1C7i4aYsTdLAbMDsncH4HcYcPUHeDlCHMV4THay7rk
fLOHeTF5XbE+55zD78u92yOZmEpz8RA68tlaKkorxufAUmjg1u2UrfolHOunNY6mF+k3XwCIcsma
Ow/CljBYkTQvHmM3+1U4iCtb/C89eqdJtKRIugTmPFpKNn2NUFc4PEKZTS/IQLyqKKq0arwCV5Hm
vt/DbhJVhnt3HFvpg8xwzAsDr7l0SA26DtmUAbOKQ0ylaspEZZRcsiCXsp2uOOF6O9Nl5LisTfys
5lDvMrRlvs4Jbd6Zt6F0pNtUIaJQ3yUK4/w8eNu7x6ExXo3xKpSqpBeDCsADXKB9XwThYHSu2Zrs
kFbs3YFVAexNvMUPco+Kti+Ddot+m6EeDCz23XpF7sZyz+PJa5BblqZ4oUAYbDnXCx8x9Uy1KIOF
rVB8i3BAiB3m23Xcd40HCPUge7ukJUNzU/yj9dtkKtLY8GkPqN+7sISLvbBofufdZtDRIzF3bBi9
Hwa0crS5w5Jb1AsT10yQFYdubz7O04K6QA26A7lLdXBKw2njBUA2qH1A/og5H/oIekIcNEzuGcr7
ygD2ALSBweJlwToqcN9CHEEj5SWHjaRGF46zFQ06m5ZNzrIOKpWAR86VNaI4dmuDYQNpurrEcDof
EonovCsdBwWtl0zEcdNIR8o1d/zgJjqds0Vl3/oWO4EmiddhJOu3tgBkjCcaiLiExNH29Mpm7RUi
yeATVfifhwVTb26murssfMOPX9LmVm9MlIMYUnurvE8DL052AG637RvcdKIpnYUUEdh0Bp41C8Sx
HXFMKyOPuR9j14MHSCK8S1MDK7NDO2SeSH/QZ7752MAoZXTkBcT8KJxKsS37x5n2ctjynsZTQw5y
a/wRDtRgDIaLZ0jHEZ+d4kIdWZd16k6u1rdVNgWbKcA3BeYGnVs6XZWbx/WoNpoA4QYYHfzCwa2m
v0SXYflZdRed6pgl9rUV23o3z9F2gPStXTCDWSQUTKk4hFufBE9jtEwI5pVLcGYgJbEyCTu6fTdL
xfbxnE4IXogwWecjVhOsZ0OHLApQ5kOezOGCWAVrJTo48J8wEmQcIlUJwLctEoT+XxJtFM8zSFWm
wjRN/NnDXoyOjjmblxOzXdzt/M2xI4iimoFgsybeIwEMs56bYxnk/eLT+8GmMVQ7WeA9JVqRX92Q
LZ/oAwgfXWD1r37GhKKyBiYkqC73tnP6NPimfxuCADIcCyP/dlx954fFkjF4YlsF30sXD92878Jt
fKqFHE5GMv4oGWOg9MYtEeB6+LRLhA2PnVO6gOpXvAol9dlYBY5ZI2Mh8lfq8hrLgMmTjeH80PDg
1wzf8TE2TfY8zHH6NIq0v4TzEj8iIRLpDE23BqdJD8tUJW2cvcyrjB/Hbg1vx23ZrIWKNTgmCCBh
jW2ddKekbYfb3YcRCsh+nD3g3BQXFt0YRx1whO3VtI/ymDU02lnoo15sXM+//SnFs74y3xWC1N1z
B9X2fScmbzc2Ljy3Ecd5IbgTfg20izaYIdpgaI/J5rDS2ckHTxIjKuu5wXL5CungcJJBjwznecI8
Eq06A4RlgLLFGMavrQizV42mRGzVAtXSpWOWf3SdqvfgObZKah38bKiKVD6boP0hGxcDXuTwWksQ
V9eNBNOvgHf3eI7Q0zsP8rcn0wAP6rqZfh/OGlsMrnOyS1Jx9ZUPcLTD+nJr3RuWJzm2ARR2mkdv
pNdsgr0Hqo47RPElL4EdMM1wWJrdQEwAyCfA8W2Lwhl6qYUCrxhji0atbobsE1jrCkPy6hsE80xI
megjDMnRPUmQ0RUoEu1htWMU9vpF7Ra0hR0Av5FjbHkMHXbKcFgj/ZFs7/X0tE5cFgy1THdAPB2l
9pkaIk4j3sITSTayE3SGtnLh4N5aLxC/gmbDiGMD5k6hmvgD52n0vCLqDxPRpvMQJO8369cOeyAh
eseX2F7UwiMcW4enrYncNYhHhpeLpOfY4HyF6z0/EqwwGDumrlrtN9IAGQgBLRxUNoLqmHsP9eWx
zpMJUCTuhW/PDQmAu6ST2SkiWTGSFk/32vmFiRmQ1PkKRf8FlboHF6MazPmq9KfmdXTx84Q0tbXf
ezY725Z/dZHaa9QUehhtqFbHNnOHJYswVKDMR2ys8tm23K2phgtOyKAYoj7Ew9kNeUoBNAcwyl+i
fmWnaHLIpfcb8pW0EKZLTup25/dr8qMB476SoDLhAxtn8ZpoeYY0evq0W1tfWmfJ7xWDg8xd5Jvz
OITNq+qd+6Uiot6CaI5OzHllauupmjoGwR6QGDodTJ0O2XFWnpaYCZvO7vF8tvXRILbvVdFOfpE5
ru+bZiM/oy1BKuFIPVHRJlLfQVgHb0mfDVeifcKLVWrvg08jXUrqoaOjbpZvwRZASJx6mbmH0GB7
XOnMALf7c/Ipp6g5hQJjLP7QfoEW7eDbKPkaAkXvakxIQbWGjfmYYEKq5DqP93DctYd0jP292DxU
cVC67Tt04CKM6dFa4EILOzsXbbma67Awta1f3dQG+7VuwyLzEQzQ9vccW2DJBpEUScZ5zrjIjj4D
x43FdPTRgYyNvM1ldnslrZh39TZezNoiQbMb01sp8xlwlixSwpMqUkFQGA5sd1uy5Me6wUHTkcMQ
evXXTGMJpbA+z1Y0FVuW+dCzJCqbLY5K69E7mgGp53H23Hoah9lZm4OGiAizQo2N3VQ0juDc79n3
JIzkHgpuedcHrZ/bYU6qpHcg1nX/ZsX0SxpbylbjrDJKHLK67rQAgi9CY3swifyEFIgf4DYrwkby
Qd0SVkMtvV2yYCwYlz0H2XkcUhR6A0pH0wse/Mkwer90EkiL1yJ6SveVW2aMdKk3FgB2p/tkiJ/N
yodb3y/SijRln2HanUFClGs8b3u/997GAchlb1Ff3eIxzgYzQRaBGMCF0Co1XzJGHiEOWoeh023h
kFfLeDLmUYfrYhTiJpbUvFjeTHiP4ytAG/kD42ez72NjKizveyY05DnIr8Q/454gpSvBB+24qnsE
aGZ9FQU9hHXExEcfFWfHDCDvwXWTeXOhajFaTwArEHrxoOLXOO33eplOHJBuhRAskpPEPQZNNu8M
l+fFEX6YN0vgPmu2LfenmRa2bXjZqBTzbxTekykBPAz9fNDgXerhB1JxVyYUGZPrzxQMLwAPf4fj
9XCEqxKqAeCFK22CJ1XP1ezTtgq5sZUXjBVYmHeX9g4o24CJaZlfogaQ+ZiNO7aG4NCieH3wUjC4
UM9jWvXgLvUZxRsY2KO28wHJ4UshazE9riuemEbZK6iEGWtdIneqXdRdOzXDc8b8S5bp4Lh47Tcd
uLuQg+i19DQO4znd6B3M3j+yf0J96/yMCR7Cjr5Vj0NA7RcHcBfKerrCy+O9S9HQ+8RvFDCKaTlg
3V0guFTqnLadxPCBH7Mu/faYhM3nvEAKwfCm1WAVS6S8+HmqG4R7aH5tpxqBDgzoFNKrR0D83rAc
qU+KTTePoAYPbUoPdS3hF0pRD4sxvkhIe4D6oNLeco+ij2qw8nU2G31041KQyXWPUo/xR29N+hRn
odrAMOGxtY2vztnMMVbYMPpmcRIolDKIdNvQQJz03Y4Q4Jgt2JW9mdV8t1JyCgHiFcZfr5rp5UeW
NfU9g9okDmfxFHRQ5bg5tcUy2CgPjNvyOks/xhF0YjH2LrysawBURxt29PsIgFhQzsp/d9sYHLoA
7esiCwEErvuV8GDXL+TbgqUEbW92Oi1dO39a6ZDeMjfI+l+6JwK9id9td2mQPHk6+AwJRzvftkeP
RIE7eiKzycPsGR0Qx5kLiBjX8AhBz5k30TFEJcSc9e+DWwvRmTOUSDMG8Wkuo6FvKr0BThwGBUgd
C3umbANs3P9JTFcOCr9GyvErIORpmJpzT8S9qqfSSWFzQPvJHqcld0hqv96ZUP1wAB9NHZLvS5ud
FgB5XbOqfGn/CQviRbB1qH9YJ/WLbb2qGcG2pLUeoI5y0NNDTnGm0/iG1IFz1EuQBGC2N6TK2GVH
7cgr7Mui8P31lWr6otv+GcdZ9R0/By6eeB2LIT2uAxQsERBjy4dyQXsxQYBlPZwlAKSHdfHFbnHx
vRRfoVqR7yU1cJnRmR2FCM7iQPgmTGg/p8nG9+jLmb8EXxeUbkhiS2uXG5IuxowVkOeDmO49gKR5
DKsFAnsZJHZNarMfHEcQ7wxm3LsnLu3eeh7HH/4Nc1P4lrDzpbf3KR38ySswt00opc7CsRxaT7UQ
ErkZI0yn9AIWJdjH4QrUmWlzf2sOKNOh9i/QTDZbOVEQUZHyt5+0xogBPKb9hWGUgz+Uppgp0sPz
VAWcnzn866DH2C8fchuNOUjM/boPMZgVNWRQb2RZ3XphEUG9lNZy8kAc2qBQ/fzvBo3/LwL5X38r
Afnf26/p80PIjz+pafFX/iX/iP1/oL0PSa+o+7zVCd3id/4l/4iifyA4CBl8gEn/pYH9v+qPKPgH
wsohIIVX/laym0I2+2/1B0khqSUkofRmWkWMXfT/ov74q34U4q4A2o8AGlkQc1By/1kcC/gZlOZS
+xXdenHwRua9eUvU/pekk7/YouCzh0Sc4rtChpuGKdSqf/6YLjNBsEHXXzWso0eEGwxV0s03Msmt
L45EX2u4DgczhchU1J17SHBGOoAqaz4Sq6Di2rB3l3MHRs4AXANHgBWRTWz8LzEhuKp/VO7eviay
HfE9SAz9PJIn/vw1ReTHOmw6OFJIpPe2rzsNEi7j52W2v3it2EWkxpQ4I8f5H1RD/xYt/1GkHNyu
wB9Ew//66BC3HGFTEVqB/vLR0MGuwqVNWG11o55WpeeXuV39SpBl2kG6NRZbP7OPlnHYb2vQlr0E
6RMtQCyAnlXQo7nj33+l//BoIJwNumkke+Nx+6cz4g8WD1kHaYBRG9D7BNAkt96NiKRt+18cFv/p
Y5DPHtwyKFDBm/zFgDTqYIYcdIZRsm6no5yx0sfxOv0XpfR//BS8L5BSof0lJHg9/2jJ6ZOhG6N0
tJVQW1aoevB2qc8+//6K3e7RX+5hAuMnTPh4hDDH/8VlBL3JmmaNcJWCEveCuC1XOtP1TwhS4yXZ
GNzCGQpg//5D/yreukV3QW8Mu4ePwAOE3P35l4VEg9E2LKxWtb4PTS8etjQEWp11/D3sEdcCorvd
6Zagmdb08Y+///T/cV1vn44VBA6ZIMwQQfDnT982r7aoGAyrxKiHOOvpQ8LM8vT3H4Ll8K9XNgIr
gH+eZBTcTOb/Zf2ArmDF26hlNfaew7mkXgHocXnCaRZjoONcvrHMNRU8hdNlwtS13xCLhzUGGelq
0b+Q+Tm/Q2HbNAWkQ9gvI0PWd74E8UGxeD3XmGROSyrkrhENyBuGX0TZZkfs504+dsGG/E4c/ZM3
NppV5NDhatCsGnV0QhpA83ECgVyD40CSG+4v35fJiWqaSXjWU6weLRlhtKyn5K1p+m0vZUbBWSn5
m46R9w1eVrczy4p8QtxmVzRYlCs5JuYU4eR+UZOEMMo5AgJ0kjkZ1S/H9fBrieWF3HguROASV60+
66swDti1tT3OUyjkpGd/VdmJjIlCzqkh29cWqeXU4m+fIHuT3zXef4D1nnC6GDggRI4r1WJ8GYK3
JZGI3pu7F0PnqejFCEgR8zAOE63oizqZoeul3OyAKustH3iIoDENKjvdOqjPlTMvyEB3pZBtVnqb
iq4+T/VUQk64ffAAmhUQjxqhjC2ADQApAkQOThZPrg3NKzT3aaVGMeBkQuO4FIk9pMnCcWxRDQ5L
w3gMMbYd6NzJI408SGf72BtPBLewAAL6WgOJqRIyRft4sPwwYBGHWsgPjpPXJ0cpk6Dc1tQcl2gZ
9k0/p2WA3mjYADJbmQSsbgBMbg//227bCCrwEm9+kKBfcr7i0D77vTn0kGyBt11zaKOeHbQzfJnd
cfRBdU7AWMel321Cd3dLHHxERoKk9HGES9gQHSbPwE7Bm+VutpEo6ng0VaPiA4pK7ElKD4qZsdfv
FFADSRhgpgUP04By8G65q3GaKZZVvCj0K6Gm5ryI8BOT5pzzKH4QjX6SUB1WGxfDMet59pBMaXvs
vQiocI/w4R7xE52MgfMTc4Ch5B25Z1AW/ZyJusPJ60fH5ynnbj4xv3uNgT8eU46LpxJQCkF7EzZz
WIPXmrkiTsLwpugxULlM8YKjvNsqY7WtghANFxvQytnKvI/C5x7d2Qdvkv4BrRw4bEfbsktqL2du
fkwd0h2jLtJlU5N7P5VX4P9hOflRW0kgV/kAiTvLw0nqa8SCEFNudtSpIOUCMPxJI5z1WI8GNa5T
82kRnrgXbjGXsK5N1TXcnjaQZfkCRU5pOlqJtnUXMzhgh9ygc2e44TU9ObtxPYyRfdMg5g6p6F47
46PtGGcFuXVwMBBQ131vHkLlZ29mGTewpep+BDHw0LWooxMrxC+BN4HDm8wX+NXcgUvOw3h4SOBp
7hrxxZYNkRneNJU1GzTSDmNoWDf+vQ+jO4js1Rm5n0OeBe8Gupichu5DNZ0r0Yz0uaXDIdABXAoY
XABkhyKcn2e7wlTSQ+JoUCpbelHU/uSx2ytCz3wcUF6T9dACbMOLJ+yXl6a86td6K5XyDtFKt6u2
3k+vJgxUaQb9DZHE3TvMf/mwOnI7vwCG9PFozTPzdjbRnwxBf3mb1Ps1q99hKbnv++klFfV4Saia
4fvXeFdv66GLj2GME1XWWLl3AtaDkWb7JmDIW028KrIAZTZ1DCCR3PVeCBjA/fN1Ug/W71PIQUiM
pQGpRHWGtVzTPRiG0zrKTwl6YaELOcV8wQG/dR9m9CAbiYDSDbjF/bC8TDWHxlG7tyWj12VpkXG0
ZgKgb8yqiHTRZ9L6Gt8DXADIhO+dlq9u9dR/melgS/0f2xYsYOGtkwXDQIBN+s+7o9LKh3uADhW0
yJvbqWUdul0ICwZeiphlUBcRi2J2r46n8cqXhiWHdXII/MoSM4kKNopxK00fjmxn5xlpa52AVCyC
b8sVqu37z1Uv2QcDpRbvAu0DLzfz+m1Ze/2bR2MfFYHnef5BIzI2K0aQHTCrZvWnJzafF7oBH1fE
HWftDZgfkIA1tx8kCrwF4GcS/+wcJnExKPBjK9B+W240bX9T5TUfS4Qo13zr0xkfLLdhLH0APeAr
QFqAlxa2/cTjF97Pnj89+DFHbVJoarRcuBrGu74HglS0HCA0is4WaP7AirYnVLivceG2GrLKNLW6
LT0E4V55ZNMnf5g3uYcq2QxHu3L7UXsr3M10SbaPdVEWkSg0FttjDa5jqfxxQjR7jwj3tMyidaS5
o+s0F5BFQrqg247S3Zqy/ieycMdhlxkP6Mw6dVjYIja392kkrcQRGalKsW7h4vXCGY2MEBZgo4mN
xsWELQMgMmqa7rymRmJ6EloL8SvqhtpCMz9ey3FeU8jCMt88kaSnyNWCXnaEsoECtMJxDDgv3LoM
HpFmai8ilHDweMlNWws1uZ1PxKdrVk1kTWzR+kLK3TB0BN6PTjYvlnphXQrQWRB5zn3qShrC2wcU
vAWumAJkcueMgkLfTfHMDjThENg2KpgdTg9Mp8UUwdV8ZEugXpMxkV8+d2EGDSzHkpXAMfUV31JF
SsX4iFYs4/qsjL1Y/Iq0wnLfGoX+7sEqEB9K3Yrq6jai+3BsQf2CUxla7OgG8uZZ8hYyyjYx74tr
QiRStHYcqyXE1nFNNq9t7sAqI7ELTrNOByeVgsGHg8+3E7C1RfZNabR1aOHloThKE5rtR5b+H/bO
rLduJNnW/+W+s0Emk0nydY+aR0uy/EJYtovzmByS/PXno3YfnJLqwkaftwtcNGCoVZI2h8zIiBVr
rRitaRdSrL5Yuk7dLYrH0Nun+BReZMzt7WjIM458O4D9kzhBxnP3KF+Gp66yCdFQY8zjNLZ5Dgc8
NnBkvAlDIZ+1cN8KHFp2cR6XLrgiosBt4+U5oOWsnX3TLchoUEvZZitcBZIyQ5xxNnMZxIwF8/Pu
UdVp/zVxHOteOYv5yp+MByaIZfmPgTruezsX5ruYW++OZY8CbrTgO53Nwgfft+OM1ooLZ2ozLCVw
qDN0YUuQkv5r3CKs3YxZ2OWbcfLRmBFIU3ub9cuS8TJUf5kOk+F15Xr6oWm4pjsrGsCatJtMyb70
nA7nG2v0HtCIwRYrrJrcKh0RrhwI6b5iWFOcvVhWUGBxnMKloNxcxivArOw7UL+GRK4ER5p0TApL
vNXWsxMFPAik8WbcF06LEVRdJmtrIa7FBX3jPr/1nUFsTWwJcGCy7qsq98HB6chE9badeizgyiDU
kPbdOLruQnvGy3LqJSTfWAff6CNik8J+gSXUo6e7reMcbM1PaZwfdV+G+VYye6HYwEoIvy62nxWX
jlrEcJElA4TmAWZYggwFsHGTD7Y5J1EJvnuyM09zVwt1cJzC1pzbldsfCBUwUebMHg9jDax8nK1s
IYgNwI+iVwvKSz37P4tZ5ZirdTNqT4DAm2m2o5clLIS6CFkd6d7hhU0c+nZSXBiZhQua0XigjkgN
wWhmHU5AxF2Ik8fSTYDclZxvzSS03iYwku9b+mrFlhl1Eq5hxZ7ZVKMPN2HGTMA+WNASFog2afOT
GEtbqUExVjDyprWhmoSpfHSh0eCS67v6DoaFDG4gaNjDMfdUdDN6Rq600jy1N1pkEAbtinwU24+0
ggkO6PEFLaP8UkCPTLdj3QbpLgnMilL77XQbkjNBYigbZjOppPtpz/1yz7DIrNyw1saXevTcWykj
0e1oBMZvozdKlB81yzUsgzzbhdMEoDJna5tMdZR8+BN5UQRtOKyf/dqH5dN60oDVUoV1l609wZmz
i2Sd/dLQy0s6S3qMjBMYpamKMSOKvu1DVS8uEtxhsFCsjLQEcNZx2puhtXprqzxtZ9ukFfLcN3lo
zuB04mkPjWPst107d6+WSYBK/T5rYaPqonmaRdone8S9NGqriY8/n5sJ7qILZ8U7OrqPfojWyF+2
UPS3XNca7/qgtn6FnsUc31zg14rFYMyA6Trm0Kwa1/tml3FN18Yd4peSoJ9vErsd633XBRYxsqK3
fqOncnjD5isdUUgFrdwoGdNXjpEvT5tOpPnTWDV8e0FHSktqhnFJH1kv41HSWnsqKBimXcAOS87h
noy3fhSkD3kfuXBrvRqCVVXZNNiafHDgoToDiURM6rKcA6gX391Ym0M82SmrPYbLZeFiN8FGTBMM
//qYtErlRb8nXtQF+8F1yvNEWyMWRkMT4J29MON+iyyb2UAALMu+ZUriF5Fasb+p9VI/TCwCFtFa
x+Ce9UVE0/TQqwHgPQvK8m7qw4n8goPU30joXBp2KCUTxJ6ieEvGkAEIdWlnTD/VnX7OtQpu3SyT
vHafVuqGTsGIjj2cEmSOY1Lciy6HPZEb08Osh95G/RJHKznCJPNbMwpdc29L/tKPPXWM8XtOcMsa
ZQw1bEQGSvezTb5gICHJ9LPkFSm7Mps4s8bLEqWDdwk5tr3JwSweOlOJbC9EhEqhJnYl22KQTP4r
R99rtr0p6nYbh1HwyNHAgBf6AxpROZOXwkOqph7o3hpW73qfjeCIJvsO2QnXsmoodPBCUZTqXRSY
ZXnSkSuqcy/V8YVP++l1FHWWQ0sNYrNNOAznPaBl/9hknsHCcMh69RIEgwwm3k61TPsgG+eNhuMF
EgEdSx96vDK+er3kVC7RuN8Xg5cHe5+EYaCz1vcIn9t+ZB2TtB3dMWytfVrP7avrj2l4gOYzh9cN
umcLWoBje5sSvvla4PriWg/e4u1itMxwl1C+Fwc8hrzjgpzcPVTCtI9dBmdq06ZT8stPBYfeVOI1
sqkT+kQwiboG2pfVDfE+1LL4lWBzuTA3oY2x4hZFdpHEJQoC2ed0UnIoQtHu95DTJ79GEOvVa8+X
KE3osqFN/4THMgzE+LBOeoYceNUXIZHdblIvhTLn101xqFvpfGm80rnKEMhvnabvoOk0Q7sVNH0B
nUIdnLfhaM67xmoszAholvGr5YT6PrXcn1kamNM1///+y/9BN/u317dan3ywJrmGOpJWaTv8+rsE
9/2XTj0YS9GEAdjnf+9jj5jC9d9NGEs5/6JgtrHhWuFnXyj+039rcOW/MHSkC4Nn7tpsAfz8dxPG
kTRhcNEF9lw7Gtio/++bMHicOIg71yuj2wPCKT9B4FW+OBJdd7XzlA53KcMvzzEDCP6wpNee0d/g
6X9/jGdj9KxY3RAlPlejgw3Qk1S7pGqhsqIrjs6yuTLDRs3z8qXEsuQcHah/MJO77JJ4mF4UcoNf
lPvR98byzwYJnE3an7EXpBHti+NaqECa+m7MjfUoex1cLVkXfkkzt0VNnDHtVIBLkEEwfhz+4Zd6
SodfuvHu49hvGWHt2uMOrWp7SWaf3OrSiy4SC/M5VXcwN7ATkDdBV4NhlyFaGBr/DnyqwftKv6K7
m0c3QYBn9GNMSlBgN1h6DDxJ3f4xswgyG68p/pobTRYtlwa2oC1G0lbRuj8XTBNhGoZedt+ZctjE
btNzrhmJhEsULnYMtReU0I9Grz64I3u5qJ0Z/n+8fFWMdtrYQVFf15hwfItwzUAONBlvY4eJTwfa
j+dN3muEMmEufhbkP0fEXodssO+aaHKeFE7BP9106Z9dq4bRi3jJPvMFKgSz4ESxKxpkMKPJ2nPV
KbfYoEgpvwYca4zNNcO0gY+Vnpow/1Ho+H9Nmc8ssd8FhfPqZ1390un3DzFh/Z1TTHDosWKp6kJk
D2jBirW/derLht6/aFcS+In/tsD06388i7x/KagsgDpECgfZ1zp+/t8hgSPuX3iqyFXNT0sfvzD1
n8QEjNQ+bFfmCYPVU5z6gMzrEfS5GVm6jr36WahrCSqnwRyssBusHTlrb21qRcVNamV5pLuA5yPi
7AE7WqedBArWUiqNaqy21IWIRmYuQwqAt54bNBYbKg5KeKWVu2ytgG2O6EzaC4NsZPSWLFonu1zo
+C2LYOqjE9IeqVRNubGZkDm1qJndCScXnFSW3LK+DWFtN28QRYMOqpsjOMrTBD/cYA562DkNWdlj
sQx0v2YiacknozACpef+Fxz4oKV+We8D9p9i1wgyefDOxziIsudodDPnjeybHP967PFRu4wRGi/P
iMC09ZiFuY0jweRU90OIIjbbM6tY8DOeG8Ye8nzRuTY5/GiXl8LFK4a8NneAtohhpcqvnZLPevQQ
XPqb1MCoxMDFXn8lT9VcXnZFSMrMpObMUcfISqR4nfxsYj5Nr/mOaotMXuYSGulO5p3IrzvBr3+d
+qAJLle/AQn1OAlfB21F+TZXzYifpMAkH2m8D2+ahhH8zeGXW9Zzfc0J5+BNtgai6BzeADZEXt+l
9t62MjveS5rh5t4tlWzfkrava+gnMm+uo6mASTfCTXVehs6LX1qJwuQusbXsz+AHw7ptMuPpA5iU
jc2YqMpkB/Hbu2w5J7JLRbSaztNp5KkCjBfTLRVmlv2C02jL68XRlT4ika7NER5upV5bC1ng4xRJ
1b5VjEPNb70M8Pg41bzJSzDlmNx9aLLyUOImGT1CUm+fk5jm7nkxQknd13lj5Yckz0WebtM69aqv
rjPkZuvaXuPdeHY7D78KeN7lZRXbKv/p4vDgXlHRy+w7zzlZ7jXNp/cXq+2QUgjxu3weYJ6hCvHb
stCvnYwHFUH0XKWGeS5TQ0RWdlPflggZxK0oVJicVSIKMzoQeHMcY2o+kI8kWligSJBZMWgseeJN
hDJyV4ukSO5iXfDw6OhWyc4r2Aub3vjh7azjsbrMSfLxlwdLgaAuyuJlLeGZ9YUkIjwbcNGqNrOV
92wotKX9uWrBr8+RbnO3Y5DxeSNvu39oAo9DrdLd6OzouIcvTESuGYUsx/DgNC4KUljEtTj6Jkma
s8SbRudqwsBDok9eeM3i/d80bcrlGY+dXv6c7ZgJZ5308uvTRVd6YfkOCmnUtZ8Yvi5Mu9jPwSAS
fzMV+XwncbZp7tEe8xZstRi4a5GhtQbSZHhwo70McL/XFRlDc6tw+PCj9rXu8szcI9pNIxC+NLfO
Kn+a1YXKQNe/6TxJf+ISkFAi2rHMHqq4iEA7By+1HBd3EWZeXcbWyJ/go4R3PrdjQ71oW0h4kob+
+b5xcQJwkemZXd8LBOgmmt3iCJc0tvcIEWrlYY1j+fF5rdJseT7daW5kae4HmbvtW+PG6/pXTm9f
1KuAq4wzbX8bg3QRV47lTdOxHjIelXRL7j3Kbd5MVvdWihgZ/PcYxpIHxiyD3v5q+lE/dXGY0Qqz
lb6sIinyS+x/6QX7NUa8l0ETJ8N5Gg9ujmKwr80F7PIeGVDcIcr2xWgznyB2x3sbCqwEmcY6ad97
Hg92JczwdDQeKdNhyIGxDqmxhDouAwGZruvisAPThlU0WHkTsfHH/BhFIVrHbLCW4S6dhp9LI+rk
IW3rbLkYRhKgbTeKFg2Al/mbthha9zghsQWxKtiQ1wyKttqHWcZp8n1YXNwj9WziiM8Uznc6isVE
jzRH+3xfZNzVOYol1rJFCkX6N5GnIJYAJjEXcvLwcFeiSdCVi6lmvl+FUCjHjrucHQKxM7dW8mwo
VhWm8wm+G6MfZfC4R8uvAnoLcojju6wbh/HKC0wGCJL3IuWDXdeMlxU06arctpFyyp3Mcsu7ivPZ
Vcd0KHg/o6UMYhUjPLMvLd8wcIMJ7i2hKXeJAkgC+DeGAEl8n91ZtEd8Rhxrz5JU4V4mWj+VMgVD
lD0dm9OPt/Mk9eG0y+ZuZnWAYxbFY2qwG7s87bueADif+ZEDozOZTRHeg9kAa1Fv9stT1grtwbts
+uFmNl1u3w8FepNdvvK5r2qd8veIIL1BxRhFvYnHXQOml1/HAZRhrKtsMuD7tYE6vOLxuHqwVXh9
XdtTAB/eKRT+9NvGZaDaWSLHACTf+KBg56fNP+bNyNFXv//FdmlYmKevdd+M1uPMqc6RCpQKxpTW
EXpxMJ/mypnDPrk+havi/eArQqjTz6dtEtPAUUc6g940H/BdXze0ybMgtjaF9luQhDqGdD/8oZb5
7P7NGBmshRil7PlMj4SC8qlkyrDommXtFZdxYgoWRSLYs6d3oLBXwfBhQJ+CML6xfXWsaLq3b2PY
OMOviUkW5r5ecFDYSMVYxKnFiedosD3jxBklUT3v6Wk9j5mzpiO9P62PWORsYdmESbAPm86OaLvX
E1IL8Io1udB8/N+y1f8LI+xjtUZp6a+zMWkaUptiFf15omvC8aFqVIiXzEhMLE4gWdwnY5bS3bb7
WH2NmYTonPnl4MrzCmKOPPv9539ipK0XAJ0IKhpDVMgEIE59LBepocuIh2wuwTqm6OAnkYVE0kQl
PvrMeKSRnVGK7ZshsVBfzW1nmHHshbfY/yX5feCjZ7poHETN10Pj8PUfLm/9+P8hW71fHrai4t24
Ct7iZ2PeKOpWR0MHU4j3F4GZwxpv844YYKs5rh97q4nPrTHKpp1WsxdvSw+/hlNKlKACJVYusrwo
q5HOhOspA9NtThfnLMDHfrnpyMjtizmv23x/ete/vwH3I6dpvQEF4w0SHSWIC5vzEyXNYGk3WbhF
XKJVLjCGEla8wvJrflYWtjMdOoZmujdIXtnCniPRVWyknBLYxXWhf5bEkXXedD4yOtUroosyx8oQ
NcG0flthkXBrWUSNx8EZ+JNpPxTLF2A9cNEUf+ruKHvkeducaWnlpVW73iV2OAsGS+WSZrfk+Qhz
Tve9kIKoC3xT/f+IL8cTwNYsCEE8vNBzfP/znEtRpis+2XmXmSjZn3bVFNUet7qQQG2ikUU3jFYp
7+PGOPr4+8f/j+UD3RA6GRQkKjXEh59a84MX+O3S+RaHey2nv/q0K/rbIoztDIYVC1vTHzdsqjRO
JYgJfla0LhZrSb0/zI2grPmwkhUEAUxilQePCam1g4PSx41WLSChiBPg5ugodY8J7VPwfNre2QMu
cN1yUUtPxdu8oeN1ILtnhSdJYbu4mVq5fEZ41bk7hHc5jmmlRtuB3YGDy6aL2qFDegKSvh05LUE8
Fr8GqATA8ZgGMDnJNUrWQe3iTvbDWyOkDL9asADg9wz4W5ZhgxM/B+HyiM7No/3q/0RF3R1ar7hJ
3bDcz2HdIp7NH0y6fPVGTtCepHHLSd5vzOIh7PNunLp+KRaXg1bB9/Gcg8AIoC6hAZC8Gz+nCxSg
ng3a/qZorXs0F/duPl/gT4F/Zj97EAXCe9swSRZvDRK2UAxrV3Tc4sKVX3DMdVCebAfWke3iRxr5
1XGsB2RyZGfQGwzyQjFVBXqf8X7s5TnzZs+rSn1TzfSs69JskBdjthA7D44cry0WBmjtQlNSodXU
0Fow5aSNkDhK/2IZD8jQMJxVu0ks8V2BlVz/w/ZrL7tJVBJobJfWmsuJg6B/ZLrjTVflNHSUd1aZ
4tr4/p1fybPYta5lldzGdoDY27XaY9PMb3gNXhKGcFAPg1+ZCb/rSnX3rS7M0etwnnOzCdHsAJ4V
u/QMkhlSGR/HVJOxf7JbOiiFsHejm98lY/fIWr1DQfUTmQJtpJZ93xfuly4Zt60DgqCm5DJ044vV
uA3fKn2hYAYK1MlbM2Y/Erc9mhZ2UpGhnwlpGQvd3pBZ32DNCp0ix3XXzN+UpR6xPtOXjY/mtY4X
2ouDcJ9zOJeY2l0smELv57jCBq7wnun1/mXrQsNxHn7GcfckEKVuB9dqNjQ9/hIRsiJ/5oUUARrQ
8iLHRThBOPfYpFS01vwVup9Py3MYUXYvF5O3MBevxZpijyFIinJzJPXeTq1jbchIbmhQH204kNqz
fzIGdryiiBoZOpbJbdFP19CHsCzJrpOG9lCmo2Xn9/SjSrKNI32o75l0fi1Fc9/m7qOXRzCEeEq4
hkQ1rGzH308g/QdTelvbMlm2nfKBVG6SbfqWRy3SaHosWFcM2l30sdU1bY0Jf2p060XaR1d1S+/y
Auf+2b8tuggrIqhw6ZUMLV3dCIfEdZdGjnPmuuSae3gS2c+mFxY2drHXpxM1agVJunH7/pufldl1
GS+wrYIIKfcfaEzuGgr/ftLSsMSGezXfx2s6AOL6GJ8avDLKsMyTs9aJ/fFhYhwNRrV1ELuw02ts
TFRsr0yxmKfV0+gHez0mOicjyprAHR+CmjSdGR+wRWnjpZ0PwEKpJc88jUHEIcbbAP6f11Ke4SNc
gPZ6HOBXA4c0Xo89ZNWNGAoSjk6N/LzsZ5QDbPt6OriTW0T7qjRYtjErGoESbs5xfnM68xAyZ5pK
VPUC29hg9P6QhTK799OjUYRr22VkMi+E0+wf9GftW9JN8ug4902yPIumcKMj7tfWi6076qM2KMgn
20km8gwhbBbfEO/4jj0PnNIqV6SWcDnLiKiQqPIOLxSF7rJC81CRrqYtZ30bI143q5lUSqxm0JYJ
IM6174WshyONd4ZLpPtrxrFRv43LANsFcllwf6rKIP9Rtch3tCKdHD5vSQMWqpGzNz9ES6/nPV/G
eu81dv1a2yl1gZwCLi+HfWXuhXH4urZCAIV+CMlFcp4TA9T7hhdGNcl3ZNSU5k1oexolrMq8ijle
8I6RB+Z3UkCj7wIySU1PmThPA+fRksV9/opNt25RPBn+Bp1EEjpcG0e7fYPO4PMRyURO3ldTujzT
Xg2my9KGu3RTOD4h1gBOJLu5HqmJq3ki+zt9TJ9KLq/PErIbyIIWxW0ZaX4oqX2wIbyAa/3au01b
384Qk/BNqWmzHgK35IUpiFJ8MEltAoD4XuuH5CP5vq2W9TEgHR1+AQVzXUPttfqVNjy/NjUJEEP2
XnsWCT6o5+hhQmj4c+KXFaTb9ZOXBm9EjJTkbAytz3dU7gQQnJbrYIXclk8yoC/KIGrw8JstmaKK
8+JeOIgXkf4fJ7/liTZi4famIuHSHHdMQPkQHjA95R3rCAtsPrYYE0/JPfEOb7VNgKcN22zCaj3Y
Ktmb8bbAnaC5H3G3brESwF1+D+sT+skGuG9dzKIJC3uHVsUhF4hzs4i/8Fso5qfCTpS/S+A2qXOa
ITwXH6PLnFlsAa/Tzj2e6s74deG/NPA7QKuTGklhQocdIJWJ8uOOtz+oK0zqFf4KLpi63lPrFLjO
+3EJsFHnLe8hbyM0jKCaK+Qy1I1+PT2pUVZ8J0pyiDFDOa74GpgxHnWu278lge99lYPOhouid8AJ
ATR5Ia2Y+VtVrblcnCD4jnKQadAwqgSLIyyRfT73k044WQMj3OWhpcmk4UqlJTx4JajNQ6rR6swu
h7g/B8TTAH71POp2zwnArqbMYMP4Tdm8xgY9E7mnndydVktUGT+4AYJpfthFmXa3PfzA6JiJORof
qwJd+quEUwiAgpUjGfk6xqK/XIyIcE6Tls+1j5btWD+ZseVtcwgO6XPcWZj0QbTEJiy0IhWdTRHK
qS3kClqINOeG6sIflV528VR2lGqBP6XHqljYgP+OkKNweXuwZBiektRJX6J5j33xxUQ5ewKndKK4
qbBu8jYwInhO9nv0wCJz3SCnNQx+zc3H08TNJ3iSgKkMbZbK59LxNHhT5NzFXYpGwA+yZP4yVayl
+7iISSu26LBmtcMGqHiC1DrG9840jarbuTkL9s3HT4rZTBbd+r8cROSYU/QGsnhQzRd4KRTBlpZj
2J+faqHuPdjSJCk8nqvnIybvACdOD0+myRRv0wRKDrGhBdOqpXYYcxWPK8xmSj8hLVgS6ywa23S+
9nOPYNVhwBHdiAUt9f2E8bh7mSjJUAATcVom28wNa/Nt8aRfDxtd01Z+Kd9jFiQK1ZGWkWtCEZoU
EUeFlYWvMn/X5VwUzfJ8wiKxoSWYpMOAHxPYVv1jbpWor1EUkjujZxp2UQTF7kzUzrpaJ9EN0L5k
aHKYhc7YJmeK7bDqYC2kZZsG1bpkaqbWc4retyeyYlvulUcv6Qb7CpKiBf0J+ro5gorClWfEwlxd
Njj612chjK6CwOEnkD6ztMbitxUjWQ4Sxm53ijnIadYQ6Lm8jVPbI/IV+nMvhbSxD6Q/10ePo+Ab
/TsYpjj8h8tP3IxLB3wACNWcDYHfoxQnxhYXcbeU7VkXAIbRv5XMyclHJ8PyKjNLt6sD5NVbZ6FS
gH/oz+5ZHwbgLbhaVda4oa1cjldSSCc9upK9wOCyiBOOHJKV6ggEG+dCtvCI5hRXVkBHfI6ABS2D
K6NthSaBTM1bKeFhd271MmrOxv1s191r6Wa0wRyP2vuMrJtxmQB/I5iB1WcwS+cYq10Im7D0E2DR
akOBtm7abNbNfmxtOnpkK2s0UGnFMck6fj8m+SeQjlPvo7kqxVsQzus2WmO8uaf4cuuXNLWwwFss
d2WoT/7g4SlcIMz37xENy6jCFLGnSYNb8VLfgbe2/kN4ehfRsp5luRNw4LWMJzLzIQDbBGsVJWY5
f/kwf/DJcXvY4I/Ze2SFqVrCjmPWhoB47ehlpemzEtyDeT9WmShC3DmlKacUwnsP9yfof7Kb9eoJ
5IwMW1bbhzgneB3K1svlw8ixKY+YsnR/AMZWwezf8lEmbNoCYpVyPFqjju98BqYouMiw+t6g1Rp9
eZYhTlOEg6KbrivZzOSpduwyF4JbJy0MbXzB35ZFRfHRmlIhziYykOhQr/4dW61M4j9Yshq+6jnq
G4RhlhudKZnJ/mjFFacadpld9uRwtiMwCBs13cT1Mgfnv8cjPo3tW+8K9wPAAfIC2qDgAR+zbLtL
O/y34+lwyjSWzAuYm9RFmb1zSAnaVzY4R2I6pyZ5GLMi80kLwNe+ZwXJlNmMeWERzwDMQnVWzqmj
Nosy7IkTgJm89658X5MpcqwPzCsdg7G9mtMOmJnATKAHLK3Ch3HKnfbMWZalu46swYlfGq1rfcvZ
BRnMkxaL+Pf3/mmaGPeOUa6NLhgxs4PA4DMBpl+C2nFGy+BOWJEoIvcJ/YsFbu10Jr0el58B24MI
q8KAqsHBa8OlLT2KEs8tDJuDPxQ8H5FXrga5tXRB5jCs8NbRRR/fhD/AGIkhYtDlgTHzjAgbL16r
kNQetkdP85AUZJfneQkdkKm2CjLzH57H57IiII8QHmCCx1xnlCOfyGfOqH0mS2D/EqrZPTaOmxcX
dEezLxpcsHjyJa0vOSHl2WPhmqZoGPGZuAGhGnAqarK0ejjBZ40zZuIBlsF0K8OBZ/f76/z4oHhM
cKICl+ckWLdCfJa3KGw+hVskFWzvihJ4471/hgMDKN2nwk3xMk6Kar7tO7SMDynt4j+B5J8nKZKU
CihTWG/LdQC2L1cSxd9Eyu6USG3AqS/cDEY/9spjwCGZ9oJcMcyyKLnMVNal90Bo742WtXKBOUr2
eCIPNO/lkW1asVxh5tTfZbbp4wfOUh1fYpGQuF/iYIGOtDF1OeCWq+YBgjgMnldpnNZ/qstsGb+O
fu7ioWtPVnxF4wrf0cmf0CD5WM3Vf0AuPy8ObpmOdOBDWYNv4n9uDLBhiYzUohfhnIXjg9+LtagT
ZTg9SQEr6w8g7cqQ+RhukUFJCCj2ClezKD9th95vdE7n0zvWMJvU15lzk3fdgbKARNsQb8mG2uZ1
ETVyFxoKZX99irxpltgWJvqzA0/69yvvnxflw7AhZNKf8AMZfo6WaEpjz3e69HjqyRdQVEnJy4Ck
NcmYUHUdeBWvGnu4Pv4RUR6SJy/90v4FGK+XKwGpg/P1Dxf1ESghcABhI1AGSxLYNgj/07Zl5mOa
OU6eHrs8TPofg1VUmICSd9KiLcMiPpIGm2XrMrfHvovc0c/O1glQ1VVZFbY86kZU03koBy68y8km
b/9wfR87Duv1CY+ui8RdwAnoLX3CvJ3RweARsvjRLkOpv/R+tWAlzWrOICTHXhNSJSqhv3iz6+F/
FOd9gCQGOfZ86XvGJ7j84YLEh6VFA4Aynt2LVt5GRe6IT+pxTHGUjcC1vYic2ESH9dQtscCjm7hp
Z2UClIFt1B90mWG/Uhtq9s1UmT45BIg2+mMd1Jg/Lp1ka//hyj6+Sq4MIjIj1SCwcB4J/v/HuAJq
Q+8PfggYpEvLaxsyeCS8K9y4ua8DSOPQDOLJv4ib+nsicOTEcSgTI5hzM3lv09gASCK+hPFzhAcE
Ven3lyf+eXlQmCDbc0wAP/2j+TX1mNvnQYC0u0yxCgx6u7oMUMrkeKFq3R3mGqnadS98TPi0O0w3
HVwWf1MorHLxc4i88CqG0iyuMLxpzHnu4EzMZAHfQfGaDpGLI1oXTdV1WDXkjpviHT+heFyWq0W4
k2RoU1T4XxCsDNH+9/f2z2SAoaKClhBOGGsT9PMuSnOJXiiHy0D3U4kbSL3JdN4j8qtvW5yEyr20
3Tb+fmp9Y4RFqi9qZHvnLinO/2ZTc8ahCYEMyIgc9s7HldDV8MKovbJjGrhABwyBShpUSpV7TTun
w+QSDg4mR+5QRL6/pXYjAqsTHBI5XBW+xOz/U598CSS0s98/r0/p8HoKQ1P01w0UkBbjZP/pAjMH
ryEMs8+HrPODJxtn5R7O1zIjc1omYNNCl5wTlcxH4jaOYFa3T2mEyLNkaRzxM01j91mDEqkLZFyM
AihVPMlmm00OjJpLb3Lwl2xDNKNH1JOdvtYF8iKGG/j87RMM2TaM/5Lb39/Yuvn/DjtDveYYc2FT
SmzIvX+0xeCjKNesBBm2KtyltB99jEWnTl3oTlnTUzSGvfhTjFxj9IdPhSceukDdHHqhQwT4+DRj
RoKhJI7M+VBZwvs+WV7UvFpipMQACEtAf1RtnZdDrdhIeKIHB+Z/6j1A5uThjlXWWJNyMB/R/Lnl
0R7EuAOLcyfctdxCXltR5fwJoF9j0cdL5hCEBuESLAla4lOs8lUp6PbmMXSbGSJHyLgYOEsKl7x9
4GPwc4BIWu7aoielLZc8wSRANfoPbwuG7D8ug20LqMkVOI73jyeHlSvG5caxz71shl7oqDgMd8nc
9/q8ZvLPyAimgvxBo0NCNOm0nDUo5NZF1ECgkWfaLbRAaw8+C3nmvX/QpCNZTdQHa72W2vxrpdHi
ocWjucIfCXCC5r9UVZteexVScQLw+rMZ9hLd3oQDexH1m2oPkHkZymTj7KUuTtBX1zUkxF2Y8Qm4
BCimTqyu8wM1OSNX6rZv7tzQUuKRasG3jlki8voHdfV0x0MYMO+cbSabnK6TBjWfGgfMHXpyoO1E
B+2WJn6EZQUC5rqN/WKkYiYGM4ma+rIUqRyeVpNmvT/dQqyhNj05NgNK/rJzOvMkWEqW3oWLp9RE
i8zOI+rwWHt3nTRW8b2YGCy3zYZEJ9dYfjJN/r1CitfJow+NSpj6Z0Zcnu/gBznHJu20xAC+xKvt
YOfjkl9ruorW1sNkMrBpuDEC4tgrbwXU36tmUeeduG0GkjxmPERLd0R0mTgArZGx71hWooN0mg3i
tlMMI3qKGbEN02tCV8m5806ZcYwVel/jZK2hISKMWKhL1s1VOKrMHP+LsDNrjhPZuvYvIoIxgdui
ZkmlybIk3xC222aGZEimX/89FI7vPZYj7IvT0afbUlMUZO7ce61nVTRwJjoyCVyydHHW8HPr+WFq
B54Ggu40ZzeIIhNvvPO1AfeAOc49KHAISJ3t8bt9UhFCIBsdF+mFGfIU7bokeAqzF5AOJ5n2bRvp
OdmmS31RDhOvcaMxSLtff9b0YFA+WT0sD6bLJs8fJTBfX945PCjrV2kJUm+P64FqxFI9vNCDCps3
v2Jz3gPeqAXBhWEEhD7LQ0Meq+tdKzTBxRnkHaU/B+By2iHz5tjcGa0o0p9dJPWUZ5NPTyKhz5+s
6yiq2mBG4pjLg84g8QkPaZ7sXJsW010c5WXIlNpM4SH4i9matLI+u2kTr1RnzrSqfTYKV58+eaMo
x/dBzpkD1iFnnFwQW7YpiRu1non4GLUTVHREQ3B7HjEqonzZrF90NKJo22seirmjBeK0qDY+6Srt
bdPgwb2zUrexPlsZ3jpvxxemSDPxqS5OWdeDGt/OcqrTn6JOQuetNEZzOGVzL8q7WBeqQxGJxIE/
VKa893h5evc+ipOQljyZDfQ4XOl3O7N0chPo/TA2xF+6qj6gktVA+S2M8IPmxfhUG2iuzRGFRtQ/
N1XD7RVuzxMgtHZwG2YNGdJkJ2f0DIZ2eRdJIuWvuPR1Vo6YI07/BPdMEPnk+DWKLgKWMn4+jqkp
Ny1C2+6VzjGvgmV7aZf+o+i9NjN+X67ZsB3ToDDhmGBd5SD/c2SNfEdSvtrWac5T/xsKGHitXupC
lbVgkaK2YIJriZ6/Qrus9VPJIfKNBLMmR+BQ9mpPh32As5tmyaLTRWlRRTxeLyVqLjiG9Yhof5Hd
FufJ4r15KrUuzBauZAZDTLZjfqg1phb3FvjQeouYc1aB2xv+dxuWiXuwqHzj9zkGhjtirtHIM6gG
MJybvC6cdEu+gU10rfINOInwSKEt0x4X1qZ3ila/xHEiYkKlai97yhejX0AIMolfkgHhdJuP5ogo
DNI2WXq0FMDGRCS30YbujQCFq7jAOpLiHwfmDxUlBx7KSA8dG/ebPZ2e4e97OoWsUH0BgCMGdWAf
aaqZ1qEE8JM8KRpywBAT1MF3roh7ZgBpY0BMF3lyki4vV/KP7//jbs3FYBfDVmYZeMooT3+/GHKG
FKQlf9xzhOGpY27W42e2Ws/cm61lXLQiRyHBxmZNx4RuXvmEAljR8/97dfWHgtJhcE3t7LrQ0Dja
ex+uQ0naGiA4nP1QlNpPqLOjtqsdWdybQ1Q5QT1pajoI5cTlvWV3A+o+M6bvgZLWH/P5prsO5UhA
pMRdmyuuNvDOuKNk5pKmCUONsJ2tixJyUnchjeb2AhRblc+Fa1q1tTXoOU4XH5aT/IacupT/KOX+
qOR8AwEj6eMCrN+frSGY/EzLBcxgUnHG94QgmoFpj4GUR4ZWOh9AuTNKYt/t2q9/v7dLqPnvFRlW
VYc3G2XAckgzP5TknjlDi8cldFrfZpb8eknIDL+jgejHTYcH4lsNCBx4kkbJLos4egotzCMEOvWz
EURhCjhUWhLfLYuhEVRAYPpttfyDLokr+6GCi6vI2fOJrcCmLLYsKXG5aZDLpLfWGAN7raYCdntr
u7mTBAr9nxEUQz9Ud1Hcx8NTqtn9E1wSC/QFU0mQRLronqO+99BYOQpNu0sfgGLfVo99WPtf8doS
WGX2QBpg7ZcMwUo6TxuNeVAOualiTknWFHBitoniEzw0lEZ0quZm00yKZMoRzNXdEPJKnTkwhwF9
YA5GsMiTJgC1FmLujhy74hCS9d+83AcX3Mjmy9+/GuJV//huKJUxXF4NXC6V/u/vH63/iBSUPD6n
CSzJO31RGzLxUkxqJ6uY0GqPEdMQWSLO39kwtOsLN5zBKI2jHN6FXVv3Mo/Qk1YE9MLgIHui2wlU
RSjSjCJ0jqYvHWPrI82ojs0w39vLdntOWevSg1M0GGTwX+rVK/YoHyZDxYB8oCRuLw51NUeqwccV
GTVG8+r05FtWG8F3mx1IIshfppaN64xXUEkiWvqXCHLuu0Nbv4aUxnv5yrCD5wX3gkuEhoinG7sv
2Er8OWaJpQZru10Dl70/lhCswd1kMn0GVOP7YNPqxttCruDjxDrGAkaGXGDaNQQ1YYbt1N7LfC4Q
E4IJasjElBDUtg4CWiZsDxFBBPuIqAGLLo3dCudzpIYZ6gStAvb3lBXlFBuobS809rwygMukm/uo
4ukJM9yQhJJiBLlp6lGp/VDrNf7zgvfjVCU+AeZzVcFE1/LUgWsb86oore5IhTV1niKGxjHeAZgd
2O/rfsKxM3rxd88s0ks5hVP+0Pj5bNI6yBciB1K3k0jIXDR8YEPkBTQ2pegMjAScjeH+l4mGUoVU
Dn84avzTeavrzP3AiHssbqtGhAmulzBdSnESIQ9zm1MBzCm6W4UnJVE49S301+aX9mZV5E4id+pv
bBEK5a0598Ro+vKnZWaRtssVpRY5NqkG9jsT3X3rAqsvXSWGPQkRsAlsUrSnE6RFoOFpAwc46QX0
7azw+mEfdqUajuHEknhXjYm2tSgEyZfR6umlKzWa0ampyAH6+/v0caXjXM55T7g0W3VaZh9NihYg
LdJ5ON7mV0XXusGOcggRmczK0+5FVLHl5nM5OjsC7DX1D/ms/3E/Rf3v0KFxbGoqZwFR/v4+100X
k2sb1zcDEQH/oRRJx+fExJsHhGSu39YK2PNqUR/I8kZAQ3T7LG5N1Jv93Xi1gwy6Rg6YF+Z1etLR
iaHtxDOV7VbZkLE2l2KcZ59LDxjXN74vLbsZpdTtIC5pp526xG/IOjOKOn/R+NlDM+nmdMF6GURF
qr/N0hl4kSVAK+jc5NZ1RLgiCQk8sHvxtqmRcjybmrQloRkGjdeElESHY3wrVUloqjWyepvWFFl7
ADxatulkBKex6i2H6UtTzKcEUJN3cLIpF4rj8RAP23VWSywwk+loWgQqcRiyRXcdYrtvCSNoMvhS
hop33jxZP4qwSPydZRHwtoeSWlc7xHhM41YxmB5mCMNWP9RwVV5VjWCMUkmxVMrgHzFMYkor36EU
tSxxV2cSArylPYdmF9+SA4YC1lfjDeqmNrE6bZTfx/Nx0Zy9ur3d+ETSRBxrrUnPUKilACu+sTs0
EucT2bmvgNzyt37JlNrTbl265J4WkwbiSp1cu6jzIcB4A3ldO7ubFfFd1+sM2wWEPlsiTw+jpjGb
kf3UjkcobKQcYrBiUQPcp8ZK3YtmMtt/NTT/GKBQ7mPq5wVB5k7J/6GlxBCdTpJe5odMdSWAiJnT
CDDTQb8vsXPwLXqD1549hZoLd+9iMuKIbD6QtNOHTzx9CB7+/tJ+mJotgwBknAxPOIMw6fxD/O6G
KkaGF9eHqSEreOenPPsbBD/zYz3pCopYPbMp5l0S3eZY3Rj9rN8mGoCcNDK98qGhOkVOBAFwEMJv
OgLoKFl4EopssFDlpIm2G73OcE/oFVCBAFbSD6WkvxhE3mjpR2mPREQYWedqm0wvquYAWCfeN1FO
7MvfP+6HYZEnHAQDNPJRzTI3o+T40MJVkgYBfvqQ4GJRJk+yxmOIm9qI2hfZ6069Z0oaDi9rM2A9
6Gd5m3Sf0lY29X3TiWn8Rx3yR9fWMbgoz/FwMekeee4fSsRe83o1dSIlUD2lNbE6aoqCQK8dWtvm
EfVcicoW5dEPwaplwtGSNgTmCoee+cYjb0U//Tbrijt99rjvhGdQzUxuC79BJTTKg8rKCHtVYFt9
mFxLF8awUZPtBpuHA0yt5qeY6v5xq5dn+X8Ptw432xU6v4D59UL6/n017pqmtTQAmoe1CylcTb63
16NC7UnOWF0vZXuu3Cwx31ZFV8qEAzFnu9ivOJB696kHaOo8xTgmDtOYQhJVV8fsP670477BlTK2
dhdVM7sHh7Lfr7SJeQqRzFWHghi2YtfFGn7kCkyV965RXcVBkoq221aoj4BPwv3OUWH3evsYIlEm
1aq3DbKXMbdweQjrD20uyA3OcrNCX4ZH+B7PMC7tVI3Mpc3M+edgVixX+L/3GgeLjwMKIMFihPM/
7r2qbqyiGAvrTBCXTRy8P3hEC8YR37TfjMhDIySz3lFBSYwDhhUdI4vQlF/ldcle1bhrRWMxLzcW
I71df7ZpnXp7XSeZMnKWUeR4nSUVgzP5zLvI+uYw0Wj1Q7UMDtDLSJYtEBXEMPmxMqbXFOEIzCFc
P0ziZZaK/tn0tOQTvFt8mKs6Frs5vzl1e/o5vVHL5IDrPSpuM73LGOGQpE61xbBhUcbZZDlQBjWL
tJIEnvGRR5zECoGI8r+4xRoaaID98nuNr+qZEsd/r4Uyui3pHMN5gu9wMfyyrH4aqJRJSKBb8R09
1RztgGvy4sRX67tAyDydJD3O5oB9ubl1MkWYuTchtj1Wg+NPX0jVnd/+8RD+0TRnyoBRBycZ1Hk6
5x/HDZ1Vy3ZuJGYGdv/2HZkcc2yGG1zYqgPKrqtqlzVz+Z3Gs4z2hmKgcJ9WRGTcRxP6iINr4+45
OZh7fmpZHzk4Y8ib3+GgqgB4klvpUWhKGJyjNPP2NU+L0cG6K6x0bydZ5d/i0wKMm0qXjFytcIj2
QWuGj2adWlUaAT8EN/E5NkiR7BAS3GhFz7BH9eg2pMAjWcTNhBnQal/CsseKLOv4Oi5b4QvUMuxq
NKIa+W2uOWWdOT+R7meRco0fomKdsvO565H6zimg6NzWBRtHaixyWIfM4V9FSNLXpBnOBXOtT6ss
XJWxxcwcf+y9W1UTmh0s9hnCQRrUm7VQHyLXiwOSzIv/eLxAODtXazez7xGZukNUJgBJm0MLRE00
oZumIRMEnSGVWpaSVs7ThILQZkuE8+CJptj2ZopE2Z1HvPsJYml20NC6rsEDf79a2FcBc0tGwc/U
GnLnIvpRnNxQI2ool2386Da2Kg/rZBWdLK13LiyaSWDK4gF2zVwv3yy+7RCqgg4oW+vHoQx0hLzG
nh7V1gBEjPAkIj8tpsBq96hUxInYQhNQauyQ6WAb0RTfhlONNv3vD+6CQPmw9jjMQoWghnCoIvwP
npA4hypcS9s761gzxsfyKteeGQzB47gOi8OrD3HoihKhpBNexaKjb3+purIqvqnS+bbKddf5wBRy
ZwNF7solgSwNVMt2w4AxCJBn6J/ZbUJC1HOqijkMOAuD1UNTSy2v0GXfxywWxs4rlO8FBubcTdsS
7hesEsfWbSl8iyvyoAYZdaqnSk4XGbrOF8PB8Heb95ERnzk6GgknrHr2/6El+PNWgdL2F+IS0hCd
TvzvG03Bhwqhp2hnWhya86aFFWYLTmjTeFfDYL80omMGNslUMQgZrjOrv39ZH8o9xAsGciCdPpgv
PLQffxSgjZyAX7T5TU2VPhK/4ddvbeTFFZU2reD7NIL4GBgeGtpDZ4QFLA5Edv1x1VQpN17u9PVE
lLvwkg9tAbD0+EscmttGiEVYmmQgGQ3n2l8O1Hw21J0Jmr/adI3KoiMPtL3EIjvDZ80nmfyQXx2s
qwr6H5/49zLkWuBijUQjSo1FUsqV7vY/PXbShYZxAJwBdbsviLe+vs2QcVHIsimP1SkttWL85fyg
QFsc4ddHuGdigO4YeDsYG17TZFv4nJt3jOZGEVTmMB/bsRbVVroTrQC/gPF0KgtolHuNVjmnyKsD
Oao7MnI3NCc4mskMu/R/FSVY/w8TNOfcD++h53vWUs3zDoKY4Bj++8PV4nTsxzIJT9XV2DAbRlre
1lWeprdqzDAV+LlXAG1YC8CV+dGgJJw/j5g4+RfWAL+LLL2yqu7GydQVCbEOp68e3i7loUg9dtwS
8DPgIHp143Qh8GnhPGi51XJ8WkXh85WH4LitFKd8iAz7sors2quMaR24aoUAMLDyM2yijvFZgDrz
EhtqZx71P2SMjvsJpo6l3qveVv256Is63ekzh6UNWEYqBt1DAHID6RJNdRRGAyWbuG6ZDtAEEAjW
rEHx15zeb3/torkslqtV8zzZDwbuvfp7Y8e6utNRS+JMCS3wzs21NhV4Huj/OVPStV8yhr7VPRb8
BLMN3cT+KWwa2/uSYdmjpzMzCj+sJ+PVPrRaiSTBewtlqFTsdyqhDXeznlR/+aCuorTY9fADQNGn
xeDBHUJNDz9UfuL17cjV5CFASd6lhnYCVhMDH85DDFDUp8zYxACPcreK26YwJxUnQ+mfLup/bo/W
0+o/rLap1YAGrnnRxKwvwCpFWa+agRPfe0VkBdfrXQXztPpt82JK+Ju71TmwflmWw+w7CeT1vE+L
tpWnFto2vM+pN8cjM3xFDtzKLslEShkDFSQvpg2MDPpUJHyPfF6gs6l7SIfBp+24miWJSXaNh4TW
kUd05PUUsyJG1iIWIROeM7fv/RhK5pxoyQ9LhkCMynlilQqI8BnCLUFpOYEeujPMyRiUTQqbgn9v
ZDxQamhxfy7uoVVVV7gudzJzQ+68b6WRjd+M2N3qvrPd2L+HlewznrhyfwTwZe2sQ5WqdpJDjziA
csowICWOWqqSxbIDrKMUkpcAP8Dy/6br/rcK5acm5dy+ltcAR9FhL3My/tAv0AR2bDto8gG0HMl1
DNWZrxFx2QUzSbjlvqs4eGcbhpY+xqlWy9oYp8Ei+jbzBdRCM2VpXmg4sTj1daIq3r2qS83HdfWN
1/uocXriT4Eg5QtQi9yOxViO3CES1GP9PPaW4dx5TWwXN0SNLNJZHX4dlh8zZImoYlp/1WbKQ+H1
dHBNew4aRjfp2a5VbQSxJkOwCsLU6n2Bt809wHumUz5GnadtyEir87v18V/15cIv3AXYlEgt+s8s
lD0/8cJ0+YGD1gT4lS6DT1q4NrWPA1MjyHcpA/JTZXQ5HSUNUUP1rYqKJj1oxHvk+sY01WI9glvA
1U6ZXOBNDDTt5tnXi+Eps6KkuItpmwKmX5x+q+sva5XxOdO1xP0WxjVL/1Cgg3pi/Osypo5sbVQH
BF4jfG+sHdZNnfF+BpOlzRYDS3ciWMQkbzDg5iYz8bCLI6XrpsrbMjRQyWk9Ng0hsrGbOs4m9Uji
LYKOaiTYGIGymHfFonrYA6O0THLEF+NwSxPqUOdlxg5lCfYa5dJN2mAescWW1YAz0OyP8l1c20Sr
pwnpKFfP7BrsKHnblnn55XVCu8E4k+KV1zZjFEet7qleHeMUVJzcpJLWYlAib5kfoLZBm2EWMMLm
QQYj34TjpcYn/+oIWH9fdT18Ac4JvffGmvr4Rmrgch7zyjMIbh0Wvto6A1z5KUXe0w5bHpWO9Fic
F2jzQKSz66bABYIszE1SLmZTn94RYYGSIlp7Dl9ooUYdpqkouquRNG5FkqQA0Qw/m3DiLEguKSwM
pm2uIEtasS005AQLAGf5oAsXXverY4lWyjjrSZgMjDQas7uFdsfaWOUNpTcUqbTiGSGdhiXC80+/
3tmrwW79+9U9FIM7M/deZ47FC98NCQzIQcdkF8nB187rQpt32fxzRO0it1qFTmcXF4mmbtDIKbXN
sDkSH5oZuXlTFZ4Jv/0K4shJIWJAgq0bPdAqn/Oo3njPkOIsDq900JX2nJO4OH/2MFyz0lXDwgCB
yMxvnCtzQYYBWRcERvZhf+PI1lpe0ysFqCdVXv1wU5efTu2ZTZEJNz/sIGbFCqbPRA+xbNHNPqea
TqtAeAMHyYmbX9xYOid7chfBrt3V1+UeWhe/Yn2JyRXUPCB3bieOk5zZN/2clfHcy9oakYqYnD/q
TZ7j+HvVIoMtemVPmND7+BBKL3BKhthrEGuB11QP3RV0hQfZJp8S1aHV7ZxrLVZ4ieBOODmxOs9S
0nU+pFIba0lu7XXXdAafV7322k4c1jb3enOwt/KipK7Oxa1O62HKaOT1IUSMTarBaT/8vdS8iqb/
twvDaGwRodPNwyZvOx8becRRY8tMqxy1BcUHtKmQBcIusgLKt200rO+cck11D8xsVD8pQxatz1jG
FFdM2zk1ZsyEKwA6XtveCmdxwf/9Ct2Pwryl+Kf/yaxTF5xDPuoD9aZCSCms5rzyw0bcljjT8V8q
Mr4ziTUfovhjFVlUu+AzFMoUBJ7NAbgiMByVYsRbywEcaJimMyhdzRZlXBGRHu/P6XZhtsU7MrF4
RRHnxMOB3I982kez2ZnHip4g6i29s8oDfdAQ/wX5sge4axO8hCrSvXOF78jnXV6MuGCXWA4rMphC
UpVbVdV7vS0z1GtKsGvkY9rsIAvK9iUtZMjDXOdg9re5V/aHVpJ88ZRG1MznAnlxuEkwtY27nGh7
nqcpQSYJUK7yJIZ2F3W3Il5w/rwqe5eRJU75FQG4FrQTijQc69f1Q3bhspyu7YixUFQEKwKrNDzN
3irDT4YdrL25JcVL1PXBBLcORWouKTZGd+Fw1asgeD1PXalF9bWy8Kj5EApfTc10a3mCE5sWS4BP
WE3/OI3aH+ffyBGwJoAb9tDIceL60HjGxT3g+DKT8wrCkobDLKsohljta7pi3iMJAOYjlkF6FjBl
1LhD3ybGN71w3BSvvuuDFVtcF92WfRyIlsksxz4wgmMSPGdLNvD6mz2jFsVdNNSQ69QVHBA5DoEL
0FV0bLtBMzLJ/Dz3eJSC+YpZmuzEJMVoktM26h3zfT1bWFRaap/5RpehZ3Ma92TrvXWnqzwy7kxi
QOYWXYdVa891oo0wAjj8l5so0ij7VqO3lVc6uRRqdP718v/uqOBkjTaZUEGEwqjxOWF/lN4uMNhK
b9qz7seIebQ6AZu1YdFHYbgKKVMVGfo2wxcQBsjW56bcrCdePaHl8Y/z4FW88H+LEedeIm0IGbUA
G2ENgmf9+3HQTjhud3OTHjvUt/LJjkJL3TazPhVoDqY0u6H364fbuG6t7kvY8shifZ1kfpkwKeef
xsac0q91owpvl6KvQ063KnTjpq4+axFn4INaZGP/uu7fR2RMaBbS+lWexZAMP9qHY2xRUGJqnAkP
ay1aipymeVKzEpxw89fJl18dRDFRiVnobtynzq60ea/Hdh1tXXACX/++aoqPqyaiCYyYDvIve/Fa
fXxPmpqOKYmDzCCGlFV6VWvpVedGD6EmRfZS5URKk2A0MJfZ9SjgnXPU4g0PkzzdKfY064iUoUfM
XHkaVJNVmtxfWWhOX3v906p7xhm0PBV1pJAArwbDsRwj9odVlxiNmmUf56uUv/eJIoY2TXefSeoV
iuJeNdA+tvgGkMdi41z/Q2tjrVMJ4/eGrxry6hWTskIyRFQgw+wI4RbnAYcl41Zz6vwAKq0ebtdJ
GDOziad5gI8zvjjXH1g1nH2rRPbghCQS3MJvVOlTZaYe+pmUAXNQyraWd3POeY1I+eVUp4U4gI7O
2PNWrOO1WCti7AkqWqAaTjyH0U2jqjS8lZB5MAJZwHb2uR/Djfn71wqfZXmW/u8dwS+BXQCkjS5M
i/eWWJff35G2G6duCQs5RRRc+RTUhVH1BvAQPSe73F44WU+CNphgC/EHXoFVPDykLtfkXy2oUYpk
a7sK1gfT4qOsE8SmRKh3r0WIM37KueEOFwh+vmXMLSTB7dJ7ti2jrk+odqz3DNaPx39vAQuSY9ln
JxNiAwzjq4syC9kqn8e0b7rLup5UV8if39vyS4JnVOwwomRqu15LLHzWHzC7aF/5H7d7djTM0Uz/
6DkiN7QvrT5HLs/cclkJ4vv+KeOwJreyRqW282IYqNvZ8eHLDYNudY9ro7K9armZPC4dkOtDps8x
36PrOuC33VBY2k8mPpOzs/lr8gylAwzvejlZJqbwRXTR8mVmBWPv0BfLHV0l2+vDTPowN4CyEI15
ZrvjcY7s2idVERNB9Rmjwpg9udoI81MvOyyIO0dAn/65Wh1Xv7Bbm+6wa2Y+8L7VO81405Vnlz+J
E+RrWr+y1SXWOHAIEHo2zOoYR3X+2U/J1j73vRYOn4p6DF9Wg8y6zZfQVekv1wZvTzvR7+dAlgAi
oIWge/Nd3utJ/kXvCog1jT2nHBKj5IeMSrd8MGA02ntH196QSfn+aX2xa1vysKybxeJs726cwizg
GF0Bkuv7vpp2nFgyFm6JJNbuQlWHsGS6q95+baYNGhL03VB08APjOTL+Y27WFwffGnrrKEowxxus
rhoboeXW8AksGALEQdZt/a0zeTyeKKH86VhYMaf9CI/n/3dTFGU8Fcc56/T+86ph73kxpv1QjSWx
Kav+PmWBcvZuQmTqc9R0HtJaHVroXU3qHDTIXMapeDPTgSVgNSZYWFUn6NtTMp3ysFvYxgNRhq4w
XzlFihORlERCz6b5nHt2HVhLtN/oShMppO3uSS3Y5shW0EyFl2yAMNcUvvUjMrU4aFl5d4PUFsGT
dFE4Ww6pj1p8UySTvKXnMgedGfHVZDa0bAkJusudDmBel40PDBo9uv5OG51obUa73G/Ci5O4P2a0
iPvCazrGk+NT1g/2tyrVUDDXrfc8R6NC2eeP59oR4U0cjfqdlnhMwbBx0jJtoh34svkCzyje162r
HmU7DYGuTxM8VI34uwAyg3tnkLS1VWF1tAZJ5h6/7EyWGvnSvtJh1M7K2PhRHn9p02I+uwhhthan
yV052c2dEc+x2KD/tt/MPtG/AcwYiIlz/UCvU4tZmxYTzlJjq6k7si2t0T4QMY1es4cW85kkh+nk
1PUnpn/E4rDrlluAQ+kNLIfppoLuse9Z3i8NYPjDVBJSx9nVJvgqMvcNngFzk+jqy8DuErT65D2G
tZa+2WgMT8wjSYjEqUl+ywSxSVlK39YGU4a20bIMcxTUm1Ybz5mRjrt4zuMdiAzS8hoMj4tAQz/q
DYeE2Z9ya2uZlrlFa2p/ZxGmHdIASTtrZqr2VC3to9aZ8cm3qEr0fCTwrzdf66KK7r1YmnvfQrvN
cntbaclDMSt5k0P63IXpBM7ITeyZwn4u9/qEHmcbV4LeD2YRtWuwNCb4Ul501H4BAKdkD2Y0+jYP
WR5og5G/qGr8oYf5CJAPQGTqlV8x4xD2PLhsvc9yamIzmELnNXP76OgYsbX4KFhtuM+tvZVjMW+a
dniYmSKSwcTMFYqgufWj1EN5OVrzQU0VKbOQjdJmO40F5pdy9vKgwZT5iaxEIIBmNvv7KpIWPrXZ
A2Wa+EHsMNJQXQ5iPGF9m1uBkM1ihN7PcXOEr+B+wXEE0cko/KNPYlVj6dG5TR0RhG493ZVa3W9M
zda+VJmdvmCphLjd190tjcX0NdWUS8pdbpY3RHxFYMjU16JjfhtZlXco8Q9uoRp6RLV1xJ2VLisv
vjdFlCgxUIq2RahvXa9xHyvMt8M2RuX5hDgiIggOC0ZLkuKOQa0RUT/45Q9DDdF/Q2I/piTd/Vek
7vjgSIvYTGWMb6qPSi2wBPGIleEM8lXpmfkazj5sXgZoYsPzlX5yjd6/xXln3tid9hTi6duFtD22
MoNKrGL3nhCmkjEWVBWSPhJNR0cgIfqibXD2kW0TW6qJ6uSRd3mxJIhGpErzG+EQDlYFX9815LK9
IJTOb0Tuh7zdojlO7mijr9XyWylC+P6a9I+umGlTpw6OlYBwJjfdlHnOv3S7rv5ZRG503/n0+Ayj
bs5FJD7bSW09WFQkeQXXyYbqAOUVRYWnsjnI3XDa1tb0DBEjfGdKOvJlk601ZUb7XLV5+xDSj4Mr
P0UP8aQ/2HVGGFSuSFYfJKCktjNA6ePpaLUIeEU5+32Qm1l76L0q2cqpf56yPH60OvHD66eR9aj3
T07oTEdrGv1jqLIk3rCLufQV8/FL5pb7lknO7ZAkdmBWo/FV1MZsbjo19AG2ujxAgh99siy0rpZT
NcmmGwrzc+3MxiUiPuWl9NPmxWenfiqsKEdPgmr6EveC5olZtt+bvCwPxFtAHuY1ALLoZgdp+JBe
BFJfz6ks4gr76XXMnGHDIymIkp4cAsZiEe3DkPb0zHJClRWlX/yom19nyahuMTTkO595ME8UEvq3
0i4539gknXpdTGTZrFUnG4Xe3ivl8KyEd0fc8HSy8Ew9QF7q7nHFpoduplbm4bbuHbyGxNPE8sDJ
eko2c+P2tyk5jJ+zBGgkikjzM/bceK+njvVd0aw4MXao/lOt8m7cuqnA+pljs2/csgykrpILszA7
ENrk7alNCI7X+po+d9x3m3nISTK1i69Foxe3aQ3iDu2qr91qU2Nvsp6jBo7f9GDGAwZUfwTfNMr+
otCIEBIS+3dlFEevdtf4IPS4I4ou+3sWzXVQ+/F84G2YvmRpn/VoWzN3l9X6oG94k9HpFbn7fcjN
Cxbx8r2cdAvy1kAMtWgw4geUl3ZQKBVv0bn4dO8xHJMOWxhfnSiirgs1scvRuRDkFWkNRhKPSCAc
D7lFK8zVFq5qrO4zK+/e6qmuHvMcWdEOf10SHeSUdftsjLxnYHberpLqWIaVfQipZl51DLhOZBFD
ORVuMJCWdgsiyA9Kw1nyuFjY2SblI7tje7Q7f9ri/apuM2rRjSJ5kjZdRk4q0pZ9ZeV7n7yjwI4Z
tYzOTB3dGRjJRJseuE8XDVbgJwPRfLcJmTJfNEmWIg4qYtA1nSCgFK3FoVDdu0MP+KBQ5pxQoPk7
4pUtzMuwdrNYvo8sMVj8pnmbOIK2huic9mwU4xcoC+KOmuIyDawLTJW0fS3Mk4wNIIa1S+lM+Rmg
+W+PJLMVXznJIFmf0ktIcRaglKp2Lm31vd8iFRxGT99SArhbS0Tte12F+QX+rh5wFM/vqr7VLjyX
DZVPRwYUGZeXZsQfwx5nJjRLq6H9iSWlPHjuNBMAE4Wwnhy8aJNlfHeiVH8VhfZZmNkXVSnrqEDg
YeRknPyi8nRYPGV9vCORofyaZao84hX1Hu2sEp/Q2ybwS7NmX9KFJOFw5EQQV8M9EGjAD6OXfEep
5Rz80AB+ltDr3aSTl+89o2TO3YnyQv9+xMa1UCatgv0pVhfoujoiikLc4KhqL7ljxzce89Env+uN
vSC0jxDQsfGfGQ030zHt++ROtyP7gd+VQY8hlE8k4l0jzSIoge9TTAjnrHVDUwa1XqoZs+BIeTka
ZMjbvUGmdRHuUmUnT0Yi6otkLLqb6vo9gYC2rWvMLx0cxEDWvv5gikl/bCuQcBpDvvsGbtsZbGjN
K8IyYmGRfWGxme9S8K2bto/eDVw4TAqdBMVR9UUAg9y0tG0DUL45T/QEM5ljZFsT3Wz2vQoih7kI
By/yTj0SWvadTOEqInrpT0kqqT1Tb36GdF18N0SjvZeFzgcoC/+GjmTyyYLUVSAiwgj4/zg7s+W2
sSxdv0pF3qMa89DRWRckSIikBsuWnLZvEB5UmDfm8enPB9J12oQYYjsrKqoiU7Y29rz2Wv8QK7wQ
BMi5mxZ7j09+MUZeCw3liwOM8a7HqP52ihCxRJxbbC1IxXPNKitXaA7owxr9NnmDzp2ZYpAVVB5F
UY6zyL9DEpHYj5fyc4mO4l02kDthOqQZLZJBfEkMuGZ+bHAP9/uOLPsPqcxZp1b00Btj8WUQ+PnA
Hs8+CTU0CLaJG5KyR+g46lHX1dgrlk1xzaFmWjmdejDHsNhPU8MN1qR3Bm+pj/iukKeTNOESpVvf
StikFCt8474LY6xypKj+Cn4m/SzpIX61DeO0EqHsIFaMn9dk8MHloAG9L8jKdliYWO9H4NX3ILcw
d/cle2f2tn1btXBhck2FcJpV00G1a1yho9RayaTUD6SvK6SQdRR9Y8U8jI5w3LEW32XUHt+bQpfR
IVVb30WPdcQuNQ/wZpns8FnJ7HQfy5Li+hWG6fZkdeDMCoBuoGfdfko+VZEVgmepi0PAIUb+sxCN
22Bb/QmhGec5UzsYshGyX8AIjGavAG3bWNCF+9U0yMU7uBrxE36WADQwb1hT+y7sVdqG+naI2/EB
llJ3K4eV7sGzLtrPU6JPrg/LYuPgurvJGqI9CuHNXg/zMnyftJmxhV9RukFWfxwj2fbMyFLdvgl/
FGXQPKdDFn+FlOm4NUX4NcI9WLAmZrSzcBrfINzfRqvRL8iuWZTSdKtAKXxKzXEzgY3chzq18U2Q
pOLJSAqHRNKRsw4chbtPjXC/u8k6Vu17p7aU8lvboeDxgEaGk3FeSwKjtkHTsLQJRDlnOI/5PSNK
It+rnMQR9ydpCxkKFs6kyVTK2wJaXAZo35Z7F9x80G1CH7zhpp9izblJEC0DSVOkSuQ2eqTV65ZH
Uvp0InafcmBTP/jSIYJERvCfxLG9xbZqXvF1OCryE/Wy/FlR6xh7LKmSxHM5GGO3GiK9NDdikO3i
Y9aP0m3d6bypSwdI53tcc0mpVCTPhmeyJ+QDtMjIS0QnJmc34XAUeJHWhOaDVIaOtvcTYPA7K47T
HyqDtKlqcpFuXhmRfAi0gUE7ceIDlorqqSgGi/tTgjCyEwRdk6LEdWWG7JM6gs5AjgmQit/sc02Y
udeHUSA+NANQ6QepbvmaU07yJM5sBYPJCyOMB+mhrZuU7CYQUgHVEA4LB3oJC3wbKLNsA9d389mZ
7Mo/RGM2z+UxC5PadYdyJVWFgkGm8P3pRP4ejvmj6SjMNqQ2+ZpThmQwQiI5qSJBedtxreo3Zjay
Dlp5GLU9iNHOfDgR/x10FdSHtFQRbFpT95gFx5vYlA5mj8fKh2KSrYpSazFsBh8BQWMrI4snng1g
y9MO6oQWu7UVkbytjiIqzXGKTrPeAHDxm1UBTCPbYtlDqulElAJVRnYuiuXx6ywRFt/PqsnDISKw
QbJnAFqLc1tnkiySorEuX7KQxBFOzcZQ3w4Eg9KNBpE8nLXH4TVTrOe3nRQycqzAjE/K2M4p4hP1
/UoKdYmcR8PT4B0OzF8zFBjVS+S8UuRSS9bwpwa1HHCL3QVz3ddzugKV1ZoKcIH8MIS6204n4XDH
nV5/j6yynG7AI2TWpqaJYu8DNaMgRMwsU87FHpqiWpuScH6ooEfJN0g12KHX4zZWb9/uxLIPDlXv
2QlTJg+s69Ruz5PAPfhY0qdjjgCplk84+Q5TvOudahb6L5UfTkBWEOoWZJablowSiv0FyiLv3/6I
RbmGVLQBJGEmzs0fAcxwkYpuSwnEgDl2RDU5+up4wtvvB3Mo6gP7QR0wGWuTfEX5O9spCEy/SIMO
UadqYJyubXQtcPMhfJkryMaEZS+rloxe27fbaWIZu6OEwaR0heKhv6p5ObjSaBquNNimItu4KCDG
hSLypkLoTiInUd2L0BLBLTmnPNniXCFT6MgMu/ti6GRbHjFxnkFPMlAO6UcpSqA48+rNV6FZJcaj
hNjk8HhClp0QJ2laIDywVsMYn3l14Ea/ETKEElBkWJmYeW589hvOUFk1JOJ6AMFw1TtdtTZRqoNf
zboiVPeQqHmQ5ZZkJexQ24m3tZ6Pn2DiyAA1EY/lLqrad51CenvXGJIsXGlAIekOOQgqvsYYQ3w7
beErU/6q/DoTNqjIY/VhUB1cbp7CRo7ZbCbnYJYOeW89StvsFrnYKtkpgxnhKdY672vFtBVXBcH8
VDa4V67FgHLLbZfpghQDLGHzyqQq54BZCplIibGZUSUA0z1XLc/3QzIaBuvc8g+aZJFdrymr5Gsw
oVhKjpShAU+kcdt8U8kOBI+C+hcWZnGhPWntwNWvB1ZLncvyE6vBKsnI9C3UXzBIdmk0XLFvj+Fr
4gufKivILc2a+wpp8vOP7aKhm6P28rb3hzb+SAKis8DidQJEc9ATR9yeKC4GdxhuTke5+iN4ChwL
2ErzaL13uiXAWgKG+InVOZLcTpQK5aR8eySMSpoSjx7VIquCjh8m6T1+jlW17rjS/ZuWELR3NSco
p/kB5pdIeHCOeIHhqNI6r5X9CTodlkB1dwZfV9zWGgrrWyBqIcFNn3fjSy+XCf7QqCu9CJDNrTup
9vSR3VT5txqPz9LFZQl0BCCepgfsG5ATAEQfNbsxmczRmwZHJu0AlSRcB7Le96tY9KjMq5IVJpQk
szrdmhLqQGvNEYhi4iYVrbuYTbjSg1CS79QqRlB1pcpl3d4aPS/0NWLI1AUB1lKgj8hb/CZ0hs5Q
qAY5CYUY8i6rblH1DaqSMc3Udn+qYSGOUJuPThCw2081l5PC0Olec5QsKXaloRjvR6Frn7k0ormw
Tulk/X+RFn2tFID3Kp9HcUZHYRIx2MUyMw11cIi7+30LZ+C2d6DvvCum0kJZWOpHkpFql9rUkcJR
AK3roqbl2q0CIH0OpoXqB7pWqDcnw0w8XBFLXmWx89kxpL77qKvg154JmfVhi9aL/MC9JyLel/1U
31C4TJRDSeF7eKS4g/LdybUArETV3hLMOJhE9AINTBKZ5QzwPdkg6H3pa+uy8lPn0CJJ/alBzEDe
UAeigANOMJbXEIHL7jvkQrPcm7bUCeinAtFfkJklxBZNW1EYtoOtnRuBePbzImr55WMmVlEoi/FH
U8iDSuHJHyUbAFMCewZ9cUnbIZnD7Y3WPmhIqzTg9AGM40StB43b+4QmqzMfihKSW/FXO7LG/7AK
kiPizTSKcoKzYlQRumBRXq5lVIQy1+QyG70Qaz76mba5ILkuoCffSLoRiU0SlAD1Or5Lpq4ak11i
3yV7eyhGacthCu4G/ZfOOUSWNZEpPeGUJa4ly8ulzIf9c4pC0HZseJbXRNwfkf/vg/vZOArzBcWU
orWNT2ZB8YTax8FHoHJOkPCQ21Bk9nUuY0hKayk3Eb/paqXUbyMDNC8uh9FY4QIppTddrNcV+uUF
FJbMEo2KTZMsrN2ckseplGfxNrGI1HdcHxL8Ai3gYKXwKCZ3wlLy0cnirPGiydTyfRE05exeF42P
Y1mJ+AYkgYCnNtYhhKxYipN9UjeO5p3w8ipVeOrPPPVh4sPXfx57ZUrdn5A5o52w+qz6gfSqXyP6
mKuDSL9Ek9FGH4CKZtpKZNi8PAwWphFvH+UL1WvuHTiiBmLLM/VtPgwWewxRkpQgzUE5MxCAttK8
Lh8NIsonSTZAesOI76MbEq6p9LmxBZIQvtKPA3NClLAx+xHeSlxg5Oiim6605Hl4LYOHDlicqJ3V
hQsYOMneEfPn75CJsrvdibZSqHI3ru3CN1w/Fuaj3kvGFg2ePPNymnum5AoCpbJzooErXT7Husyn
Hpe3jvo9bhEcftoifDYmrUB9tFP39hHP2Sl5lu0RIcEfIcrrHBjc5DR7nsRsG3Q9QIP9hNBmsW3t
RFrmzxV6toPn2GRiDhl63MYOETDwm5M9ppY7GFpT3fTYPCSPYJSL5EOakkUSgR8FV+AUr0zs0C8i
FjFgDivQi+jW+VVcOXBBwPCaP2UuJxmN8L90s1K3ULqLFpZxYIg7OF15cIgRvLL3YWkN/V0nO621
ttEKm3Vm08nYtLnxVODwJYKVUyLmtrVIScPAKBtp+pjysCA1cqRPyFJBCc4iKfclGeEqqeFEbrwH
95Qfogi5vxdi1iqcDzKIot+LdNSKl8CWJYqTx4Dgt+YT7JKtc0FQaiGM51G05HdhEoN7GrhZctQU
GJ/yYpi0D3oiAyykmEqMJx0JeCePihOg2iy1yFHI4cEh3DRlzx+aCPWhtiJkBroaObV0faK/ZhWc
7e2QBHrnJh0ZXTJHSVI9hUAQUFzwUS25pg5wHuDPMYalgcIyFIBUCEQtlaH60ZwUSDAKcKbZ7zg5
woQzGQuRO1AXeFHzYiqjPfWgpl4VVdviAOWnir0rmqpHaO7ogDGpeFbd441AIlMolXEowDAYiIJU
FTWXNACetoK8JOX/xkE2ISmW6DPb8+250c732ny8kMumngi929Fn0OP58tQCmStN8uv9yQnYKeG2
7AI8u1FqjcN6Tu32he/iXlWPe6kYkT3FSbMgidy1oYRMKmJ86yaDAEzqWwcfqw2Zoh1OpOfTFORt
pMz6P10TbU+8ZYX6JMJGUVN6bdmOkEOrwnJFNin5dsqhF3gGufCUCnvCnj35+Ywztj84QuVP7N8r
A7FAs4FQJFiGhwgkEEVdXm7nA1FHoUBzT1IPp5g4zlsz3gecou2DbneB6VoSGbA1jNlZLITEM5eM
06dfJnA70Ndxx7HXckweHwMv0jE7bKrj9N6MaqN4xJ2x+nCSzMHDlrVsJTLoklXs1CjHwsQrvmkt
Kh77E9k164CV3ml1FOBwji7MgFitIX898Z5OXuVmH4jpYcoGwL8VSH71Q5OavnnINE7ta1fQ3PVf
8GAMDXrDDicxoSNKHcvzmEQb8hVJaB1KTZIyDzcqzZvG2oZ0BOFEU24UloHycPLBynpfse5rK+wC
N0bkRdmeKG4gAZhjEg0Fe0ID71dTSkBt8taSHEiyg0ayfU2YG+qIyeqcV2M3lIy9sCfFrVKFfyM6
NGXdzFegnCAi1AW3I8CmvazIDSXsIOslBtPAPGX99tp4/aDX0IBzEEDllaygSLc8w9Vea63EV/a9
hLPwbmqSIvfYKSgllXCz/xpsAjSSpiTRiaXGrKKUi3zOXVX0LXnafELRhUrG7GVGhNXeZrCK5FWo
iaTd1qMU7LG0sqdNYdg2ql8Uf76c6NLkeWa895EVUaFwUX6rkabAR9jAwsT2JgKpnxoR4rhknDGg
iUluIv3BBBvxBOhdy3GcHIscD8QGXPqGLFlNdRSA3xcpDUf/B3GQNX0a+76pH+oky6Uro/dKXMTR
rDmLQyw4y3HT4vnOQm4ZJpaENHFS2SQ9UbXTy28ZsAP8NMycNJ6hDUDwBhBR/JsOPaTnAEVL5ZtF
Pjr+9yk9epzR//o+/Hfwkr87Ld76X//DP3+HrEwuLGwW//ivpzzjv/8z/53//2fO/8a/7qLvFQHF
v5s3/5T3kt9/zV7q5R86+820/vPr3K/N17N/2IgmasbH9qUa37/Ubdocv4J+zH/y//rDf7wcf8vT
WLz8+cf3vMXdmt8WRLn44+ePdj/+/GMWWfmvX3/9z5/N3//nH0/hyz9WX8Ov2dd6+ZdevtbNn3+A
9/gnpgIqWpEwhwlmZKja/cvxR7b8T428F/lCk4cimtQkULBzakJatf6pathRz0SQ+e/MP6pzFE35
kfxPTheSPSYgQyTN0TL/z+edzeL/zuo/RJuhnCGa+s8/zs9w0kUqcFVNh9Y4R1s4DJyvNKPqa0qv
RuE5IYQRQ+NSEpVZXMmMnsNj/9MKxD4b0joSLgsIuQqjuRsdtfBQY8avVXYgbEl6v3II2daBQP6g
LIIrIcfFnsFQkXlQzc/oRZsQfMGOgmXzMl2d9enrai1BWHd/me6f4/nr+C10QOeuqTrvR2TKbA3l
gqOq/i+scNPJw8i2yhx7JaD36P4jCzlg0DXJ+fixNsLhHiRfuEeC4sdgCw2M4qBf6anCkvzltjl9
AxwcpBOO6V9rcdj2+eRAhsAstZ4k/Z3EhQmLk+t4nfqd8dGOGvsRL0P9/aRE1i4uy3JjUbHYjIqY
a3el1V8ZlNdDr6LdxlgQIM2rdJGC7hwJnDCAVcAXSbWTUklfSaSvrpyS5+lFeq0ppomljsz/2SYF
uPOlK0WykIM+SL2omJ9dPXQp2eSNBuyqutKhV+uX7YmwKllBdgj2svME/DLJutGoSi2LEHszUR4y
sA1/NUhDiZWdi2d5GKQfSlCR0Xp7bb3uoGrPwcPsGGGp2NGct+qXsdl0uRMAC9BnQ9dYe7Sa1uIV
raW732wKXgL4bo0hZers5YwFqtWVSqOUXsR07sOoSTZwheMDvl72lV69WhzHpnQLYQFnlq9YLFa/
cBJ9qPvSk1D0egp9/VBLVnUlAJuPrf+Nv1gbNMJcKbCIOHAQMjofOlIfqE/ERYGgNaAhihvJjdqQ
acgqp7pLW8P63QPOItnNGQCVEGcl45hd/mWBRBzxDoJeJfYh/Ttcim4nPa7dVuo22SB9NwZRXHmF
XBhFRN9okkMbK4mlJhbhaz8J0+Z0s1HKycbYdwVskd+fK1qB14BlJpW5ZYRvtQJJPc0qPEWozmpS
23qjzCz5txffxb4wgNT9wDgayxVhRQ0aFKleeH1V+psx7r8NinXNS2ARUx2XBPcpVDJk+SlH2Nr5
kvCbsgO2xH3Az6c1BhRirSpYcleTgqnkCPHVj5MbCPX4naVttC1VEWxyqofu7/fWgrRPPy3W6XJX
qwLmn+ozc9ANi3WdOtp2EoZ/ZUEuii+n7iIFzY6mFKhyOZ13N4Ima9ekF0E8OYUL57hZEf9vIAZ8
GLPuKaTQvIrIzGroqqGXvfML5ctArhM2OioMuYKArBNUV77q0kyj7sPexwkNGs1iW+pGkAAWIw4Y
tfZJ8lVpq5fjtWDjUiO2anFQs2qJb+az4Ze9qBnYp8kVjRRFIzz8YcWaNEtwZdG+OpxZsMckDZQf
jnpjcYzVtZ3kcTkUno9QGMCmInpKONX2Q40D09sr5lzs5zSV5MRkUO4yel7y4vYZmYyurVpwoDke
676ws40tIy9ZqHGxRpFFmnGs46aSx+JKJ19vGgiICuWUOc+hgyuYP+2XsfRNVKN1XkKeiTfe55hM
GlkPbAeKljQoWHjj0Fp9/lKzgu/gSaf7VNf8NXrk0ZWVM0/a2YGOHA3Wtryp0Ygiilp8iCSTom5y
J/fUoPy3LEvxBlxxugFOrq2StkuubNJXFz6jbJGEp/ucS8Tv5/2ufTuoM/x/Pcyj4mRdCVSOVh3L
9x44XX/Dm8+Hlt3p4/PbU/1q7dIuQtJcWzOjjB1y3m4DD6kC50jkxDfdmRa7Fjkp48rteKEVIAqg
BCwWvg6v87wVyamBzMLx84B0Gy4QVqgScff57a4c99liymiFxBAvlfmVsxhDQLlSilup8CgdfUf5
/2EwcRqPSKqvHaWLyDyKd6EmfRDytAG4hpW9j592G2yxDxbICRS3+VABpcIf88rl+Wrv8uSREThy
LB5eJm5A5/03SvBobS8L1AkzjFA6YN6QwS0XEF6+eXsUXu3dRVOLQWj9qMvtcmIhqQNpEAW+zVRo
DiojMdLZSsBaoiwKGl2xryzhi5NMkZEACMkqoAHnnQw6SNkyyFPor8gkU5oLMZLCWvXt/l1sBcoj
TyBU6VGNOm8FqWON2tC8YOtW8bSMeUUO4+PvN4L2EY+4WX6LGvd5I7JE0VIeyKNVil26U6uCpu97
5cqAXZoqHqdkd2WeFq+OGMQMAkR8YlYFd+fWJ6H4KfR7Aywl+vZx3ENqDRoMgiucXf/GKJqEA4g+
sC+5Ts472CVR1CI4lFGR1KOPejpDR6reuLkyjOdJeH43ixE6N9PEplfkZVVhmPndQztmXtpKzXNp
2+MORlR7gx24dMAzoUM6eux3YRaGqC1Y6b1V29omy3gDwPylPCmZbTq6qK2ZhQv613ZDYTrPVqt/
yvR0RDWGyJeHfeeZ2E6skgQ8sRP3jTtUQbGHiNrgGDO0riQZ7SOpw45CK2ABRE3kA2jo8ODLVQPQ
X4o2WqOF6xCnDK9pCENQl/C9LB2S+yKbTHeEFXZlo164YDgIuWXIhWB5v8R/TPXMDbWjDGHp0jyI
VPT3DA2iEQGciQpA6de3J+PCamM1k57goWJwvc4b65ebVR36ATHGOPMkMPOeoZH0rLpA8+LcBjff
itZVO4s7BinwK4ttDrIW57JOqM25rCi8jMwFQgLxthQRT0SXJ9KurgFuZD216HFgwhN/MFnxcKZE
hfhvVK7yolCuiKtfODHOml+cGC07DMnyOvWkEnR3lpcJXi3VcCVyuTCd+GRwk9JF8k7aItJMMFMv
/NqgFZRWMFoylJsY+M1KCdV2a2hwMN+ezteDyk0C2s6xODtAdiwu7kkaiKjzMPVyKIeuiPNPPUfm
Z9uOzTXsMTZDHuoPUggCKhugzb7d+utwRcGLhkjUICadMXTni6mfa1KomxReXCYPqNqjYIbx7KM0
5cOB9SXfW2lw5bQ8nknny4g2SfOQgaRUSUB/3maLKASI3LrwchTqA1ePxEw4U9UO3Wj0K3C9nqW+
x7ShxDAFUrrXBPEilJjS2JVyOagrpAa+8Y51ZgNO2B4fSHcgH6MWFs5S4VhLt2MIqO5dqxgwRMeo
Dsr3cKHDp7fHTnu9VBTSR3NkjXMSr4/F1KEphEkEcpoeVJg4fE9OrH/RIwoRhyEttReecYPzMNYt
EHo1aCFYUL0t0lU/+nK+yYLB+Qu9FxttrYF7wRwr83NVK53lkjeUvvZxCjlPGUf4KE1sV5Q82gZ0
uoW3+Xs5kSw08FpoLtCXYKOuhx4j8q0Kq+CjMJp2pyVB/gXvXzQ1CrtAbTdA3O2Bd5qrlpJpf9YC
G8aBhGsz4oJZ9fL20MwhwnKKeZFjEs97lVr04qTIjCkRE64dHkLR/qEmJEOlxdQ+QiwPryynCysY
0RNgfHOtCA/XRVOim7QM743ck8jSAD6/VXrHXvmaeLLHqlipNTYab3fudeYWT0GyXryqSGEgYbo4
iEoYXqFdRcKTDR3rDqpw+1HOB5eNHuwdxOoAyfZiM6AIRAoJBVzMM/pr187rfs8fMefySb9Rp1rs
3GyokUus/czr8AdXCfa7EmjYZAPcDCZc1qxAOci+Pf34/c4T5hx9Pnkrcmyc714TJmkwGXrmNZGV
bOMil+8JHyRXZw+4Q980aObG9he/seqVlddiCydw8t7+iNdnpqqSqJvzSsRbhCfn3+BIYZXJ4cQV
KLTiKdUsZO6iptlYfRmv2yBECIW0fXyIw6bf6kliXWlff7W8z9tfnGB+M8owX3HULKP2a9AI+72h
T9d8my4ts7NeLoLXHNfGDphC5mH6mz+WzRQ/DrqBEk3XSzB4Dcg14OK3EhzFdYf+zCoCgHBlrV/q
KTUK85ii5Pxf7K6mJk8/60WyyrTwHXwPeaWomXbz9nxebgW3muOMEq6fz2cYJH1bVESxlq/LCPdm
6ju49faVm/Z1ZgubaRV/YiAlc7RmzKfWL5GTNpPtdLskWEasa5XpffhhqEek/dBtumuA763Lduje
CSB4d0KkEwH8kLzYaOdssJ4z70VhJDfB2GJ3nzTxb0c35x83Xza/fFxrhnnsKDVrys4nCC9iRPPE
at23R/r1wUwriAlBlrBIzhzFmX9pBVdBrWwVhkDo4JY0rRS3U5lEm1gPr6QKXl+OtIQqtwWSgSLh
8pzwiypIWj3NvHGKlDW6jtoqtBzc+KLqC17f115615pbHIfwlQOMGAHMjdCu1hpy3K5ZBf6OR3y8
c3wEOd4eyIvtkYPlciPPTSB+Pl01MjJl1GVwmrHwes60XPGkOjQRs7IaUuu5/9thKcOJ5inxN9eI
tTQn7/0MHOxIe75opVtUjeFCzwAhx65HD7+Q7vfb08io0xjhIYmAxRErRC2H/UiNLIzEBBKnDdH5
zb9OylQfrCnLt28P54WgUEWOHI9SAF+gvY6x1i8LU0JBMvFzKfFIF3SoliT/bgoej02DroR4kOQo
WHXI0StRchtL5T7ybdfKcrdSkq2UB7dw5G2YJ/E2MmFU5sUWlTUPa0U3TOVrEcd8Gp0HN+osXkjU
x0v4dQUFTmqDPpmWeIkqxM2Qmd3a941t2H9BLKiGAN04bizZ1pWj+GKzlBC5fIk2yYydrzicZpWw
cczE0+Sq9zRLmh/doKTkOr4L8BbcBxYGcFFkXrMMunA6U8CklDjL/xmUQc4bRtxzEhI4VLTHWsOV
CuD/dR42V7p3hKYshlWnY8itsaNwpVzuYEue+twPE69JhL1Oqc9tLRHWD0PjWDd9NUV71bemr/gA
aa6jtPK93A2oQSCk6hZ6Z99HaWVcuTEunJa8TzjB5tQqOIvFhYFMGWIzuCfifIBWvyYQxNblSHG1
1P7tki1Ij/k4Ae/Bm5MCxPkglygikaam9wmcTQ97XJ7xQZPtcOX76+2tdmE6ObQoDhPBkuVbXumZ
WiLaV9uxV0LYxsWxrLZNYse/P3SEfZz9pMTYJEu6Qi2P+pgV+ewoxMqxO8X5gA5m9CzK7to77MIs
gRcjBcYsAX9dYkQ6K+rAdWuxh5+mvqeKM6AFVY171DfzK6f+xaYoENkUNSlGLb0LAIhmQ4T+sRdm
3cQtgzwZZmXqDtU5/cr9eTzRF/vBsY7cNsIWSt7a+YrIaiVv4SRHVBKU/skpQ33tdJgIGAWeAMDI
65tKruSbSYzhdtZYu5skU+yQcu4Pmh36j2Gk6yA17PKHZgUGhiKDASoq6FwxVJGLPhcAy4QiiJZK
8cFMUhMig989JJMK49sfnHU9VukVwMmFtQf4FeEc3moaaY/FKm+R8gVaTp8GKjau2RXmChPW5Mrd
NQel5yMHstRWTGDtYBzBOp2PHLaXdZR22Pjk5dRtc6MwN51ht96gx7lnmhKSt7wprtxgr5cGlwK3
MxlA4mS4lOeNQsVquiwNI8TdjWQboZe9KfEWgefRPb29gS88DOYss0qVaQYp2MvnD0IFoRxaWui1
VS55fWvrW0Vr1D3qtNqmD9VoXeblrApDThSFe3VtBpW4shNez6SGVS96/Bb/i2nbPBy/3NcIO9cl
aZjIq8i0bI08RS15MPIrM3msaS+mUgFghn4fMQHPl0UYgjIioA/svL2U45kQAB3VDcQh30VxDkRs
5Ws36Vg3t0WWi13oV0gvOOJL4BfG7YT43GpkER80QJHelTmYb9vlhzHNpB44ckicLS5FhWzy7IM2
z4Hk76SoH9YlQrQ3Robe0CjEcC/UrtlkcZe5qTpZN1ORGyjxRDgh1Ug4vP05lxYfqWDIl/OxjmTp
+WwY5tCjdWeGXoBs8Gd/HOVtx6mCrlVi3L/d1OswhFknDqXqQLxGmnTRVM3NrDVG4mGJmpH6rVFw
b8nFj0FOggsu3KoJBrEiAXItcXhp3fN2UcHPy+CbCEnOm1bbJsJMtUw8bOcx9BvUeGWSUyXv0vU3
zVTc6iPyhAYCWoj2Yr4UatWHtzt/YZx50yDTOROEOMGWMRgQ4zZUg4QoHEdKjarDjZaP7boidriy
wS4cYpAFEHtFInse68U4a1EcmuPxVlPVei+FJiLSHZbwfFuyqZFsXbVN/tuAGl5q7GiAoyoqs2Q2
z0fYMkWBLi9X6QhRYV1JqClRdvkboZ7G7yec5D8AO5cYJE2UNpw5NM2Iie6nIbYf7AY9Qzcumt6V
fYXwHUOEnVlro4tvCf6d+InyB7lubTRMd0qhFB9/f2aRXZiZCcRfpKfPex4i92Wi9RB7UzreJ7Ze
3sZ2V6xCJ9evsJQunJxYLRLomTZRCU/H85Z05JgLE8UZTyvNeII0ntkrS2/r8MqZMN+lixMKd10q
RDaPBVjFix4RfkmTUgiCL21U1r5uYtkb1S+xKj9wXF0jt1xartQHwUiBaMXGbnH9NZUqhwY4KJzs
ZfQSa50oOSqxutCzchtaQep2bapfuR4ubUdAFjPpae4ggOazSyhOHafsB4cgU+TRtihQWTMd4lmt
A4n/9vo4AlaWwzk7dUNZ4Ubirj9vS3YiJexlnwUiKR9ClJEitHCJO299Q910oXUTG2ggJaREIZFp
nfVeLsvVkNf3iE24IiDj3lf3uj88W0V3c+XbLlxGgP3JaXHjwGFcvtBwTZVGYrzYS8l4rhNAn2t0
G5SVpUQ98mKJse3jqrifDDXf0cVg0/pT51kSAmCFivLe3/qcI1IL8q++xP6UNaEQFoGxF3djsYkQ
7j8MWfU1bYvkHbYmAYxio0DTCMFhnKWH/Yi73zYQbeWhQnUtGHydK+YpaaCuMQMNKF0u1ggGHIOs
9pw1GArqO+rVzkoUcgnPVkbKLNOABYSO+Veuht3NiB7flWP80m53qE0gDcCOP4L4z+MkKw/ljqlx
sIrwNMi4a3i518jrFzvJYwHlBE5T8hLni9PPBQGvNNIKlZI1ikTlR8i26NomGkpVbHm0ujrU7Xo9
u69zXbsy4xc7yZvyWBQ20Ts/bx4Aq4rEUY/TH5Lym1rU9bpPg+xK5HFxt6ODPheBZxDk/BW/hJyW
1gZlj8YRWAf0DiJtkLdZAwuubRzn6e0lfLFD9owbm3NR+jKYHyJ8YJxkvg0kxfZCBxHFAEq8+3da
0WkHaAUJhsWslYkTgweTY08ETrnvTdTzTEnN/8Z949ikF+aS1SwfcD5s5aClamoyOXqrTC5CNlhk
IHm2e7svFyaHpUWAjtY/OUN5/vkvk1MMBgJYlCM9Elc6SKVixHxOoDtWXKstXrjXaIl+UJeYJV/m
n//SktHhmBbrrPXRtKfbTkr0tZzkGJvkSezGsMWuLLsLawHSDBwynnW87paRfmYMcp7I9GyAqePC
HbCgxo/R768FWmHnk3LlNWEsIi9ewm2GvzJXWVshAJsZ5ibouEHenqWLfcEfTp6jV+NVlGMRavXo
vbHizBGT8sjp0B2rsyupi4trgbwZ3CRWAkWd8xni/pkQ12tjr42VYKs3GWLEgSg2hlUEm7c7dCHs
mFPiR+gCrR3dZn5ZDBI6mWUuG5GXGeSaCsd+abV6lpCO38kwvvd5beve201eGkPudZBQMzqOBX/e
O7jcYoQOH3lWkyHbVkvTJozM8Eqm5FgfWcQb4Dh5YxOMkylZPvI71Nx7qYE5EmNMANChjLJybVtR
3d9UShE+tBJW0ZtItVCuBJ7X4LNLxN3vKz2zsffCOOZgSbJerjgAENPlEkz+Qgoake3J+WH407SR
hsb4qFBok5EDhMa4iuMKnSJlBISwKgur0/etUajGKjLL5kMg94iuIv3Z9d4wmjFBuaWMWBTw8Ppu
gXjdIi4LCUwOdEfsOctK5dFXK0ffdF3WfTIr9OLXaZX1jVcaXWthhpOVPaqoHaqCCAeqa7/K1c8y
z+p41eZ6tsuUTqXaqBnfAb4Ywwp/6dwVVo5kZTluVYGU6boejgqHlLve9TaQCdCfavqlaBx1/j50
Oc1g4lMbx+iSdW1n5qe0kOX3WNQBFbGbpvoLbZf62zRRxV37GfiuNXLd9VczGTz+pmixfTL0DVp+
RrtyCiNu1g5KaJ+1JNbeV7xXDNBWfZKsRWf2aBGjCDysRsvMH3ELNG/aTCnQY0M7/ZYxa6c9ms7B
c5nY5W4kEfsOcddq044hEuD5pN6VPaoRsoHivRPhbboOInVwVlWhkGy0zHL6S6sHm7S/j1LXlfPn
wrN+zsuBI+B/bEhD56talnu5rw1WNbp6mFYCVubsnksxUlFNW82HZqvnvPr7zH5+ez9d2sLwhmTg
TSjvkHs+b1l0qGbVFO+8yIybrRRo9ntJjORws7H3St4V3/4faee1I7cRresX2gSYwy3JZvckjTSK
1g0hyxZTMWc+/f44wAHUHKJ55H1jGJDs6ipWWOEPwlzCg3tj7xGBNqIxVYvq0jZiFr06hNjpUWkf
J/WeVR7uNAje5zKdftK/kQ/ujJ0bkUok2iFAYqBLWuuf/3ZNNWFvYc6Iai+6O7nnZAaSKlXyzwJR
52Bibyl9GOOuPrNQGCBo0qW6HspWlwYSOOmlaTf5p1Bw2cs2Bs01eA2cnGr81ug1n7QWG+kxjMyH
Rq3Q9F4AUUaDfMTb2Pm4V79mc1nKZWRIYcRTwCekQBan3jCjJxN3oHJwMszvRCr/ur2fdtdaAzmx
NhJXWtD1AnQdh91qeA2g/zonHesKv0eFO1isUjs4NHvlSSwECKzgpOgABjexCCKuPeaUFWrMCwCt
KJ2Am0R6eUqSJvZMO6tP6CFVpPfox1aTNiAMEkp3ZVoUgVqhFtMhKn2C/nUQsuzs7quftX6V37Yb
d2pk83YQKS+ZuAC0l4Moxb2wq/X2JLfUp28v+U76QY0WFJaOQgcJyHYZDAQNsBZkp0GK8Iemq6iD
Ft/Rl5VPOPzlpw4do7PcZNJFrfqjw/UaJ2+eSmDJ9ERXEiJt5E28AQgGd3ZL5QaRcY+UpvJUYr49
IsnWmf2/i2We9DkJzKz5gsP1HRCIR8Itj93hSx3y10r5zVLDO2Hmz5Y8eJPoP6m9Mx9cATthAx0q
+ulgS+FqbMPIAUpRhOtech7NFvOEtHBO2JONfx7gIUfHOsCVAgv3qpDz25fPwNLLhRRRlsfuwu17
tTxndqYczGWH3bNydIEhr1p96BRuzpgsNBjRCcYYjQT8eKyd/GRmXXbJlym8W/GAj46UVi9lIcKT
3MTGSTUb+Zy3ya/bG+/tRqeOBpKULbeSw7exmNyrEbLzTRhYczr7OmYa/rRk0amOZ8Or1KZ++j+N
t82zx7BvZyvEfnOJVTTbjbZEUU1TzySM5Y+61qzL7fF2IEuUf1eoG96rGIBtC7KqhEhRuVhOkDbq
Xab1muRKeuOkbldqqYdvSnPKyhk5NVsPXaXNLDfW1YoPnyTPdh0O9wm2qpGPu3Ttl/IRCGYjGUqT
bCWyUaNWLXUNHNR10/+23VIs2rqktp2gtdoZ0zDZA1RVulqBFmhsKR6B8gutfmxotFECBJQh0tYz
A5226Ys5A5QM24fKKj7OzRE+cmdrUM3V6RsBY6E+uLmTrKrGlpn7KLC6+HFcNGt2G0n+kIUoNNtG
JA6+1JsrkOiFsoQiE0GpK1XieiWQQEvjuF6Ssx4V2NhJsu0tcTo84fykeVOKRyW2Z6ckU/6aqqU7
eIfevLLr4JBAqPPSlYPNfz04Ts4astJtcoYPjayfFr03sdVRsgy/k776hfjp+9v7cnfA14orQQ01
vk2QkSC2Wo/VwGU2VOFZZEX30ZyB/juzbJ/QzTfd3u6OiLhvblAAxYBfuOlZ5PVIXM8SQ5iliAdm
Kfcmr+Yo8FRA+O9gLd/sm3UU3jHuEw3Iy3bfONlkObiRJOcaQSLck+XMWxBvOcXt3J/GEOH420u5
OytKC9ApVtFTaxN410PUIDVJJJrmiC/k6JQH4dAe4f7WD3L1RK6z+m2UzRNZTIjtiLjmgxnWu7qE
l0mxwX4KzWJ2rRHxs0GtjPdROx7VpneWk9t5JQ2ZuAoT319/tMnU29WEhD5pWfQIMmZW0C04FyNG
Nj1lxiGt7O3TRMS3kpQ4jGs7dHsWJKw21TSs43NYqeoF2pH2UkWThkohO7W1k+qum3txngeA6Upk
oeGXrDbHOK99uv1hN2qCXI78EvovBD8gxVeZveupR4DCGmT9+SUxTjNAZFJPldp/SQwB7XOzu5Rp
75x6CtJIw9mpT32kLVPP4jJznRChvc7GRJEGoT9m8ik0V3bIHJ/mxL7LkrJzJ1n+MLbp+y7HLB70
k5usAvLUEx4oiJintuvaP9+rVzPa7NVqStGIxrCFOG/+WRha9C4BAHR3e932dgwdz7WXQYOZC+16
2eq+GkJLzeJz2yL/MRo4DmWm/Bk0zOCrunFEanqbMK2fybIBw9IewKlwPaC/vWGTlUvpgpHmOR7q
f9C2VP101rX3GXRd9K+MF0ND3h+oSvzIBby6ZqGNOZuW9DBof05mWH/LipqiAcsVtz0tiE52JSzp
6OxgL3WStDFC9qVdvFAdSYgRuQ9ssRyljDt3w1qzha+9YmYAplwvAElLlGMQGJ+TtvuANZH6CeGt
/KNCj/KTEuN/h5ojR0RUVnjwqV/hxptriaFJwgngqOnrmw3FdbEgSpqgqm6VD5GyYFIVhjXgAUEf
zaI00mVI+KGuP1k9F2T4QVjWnWbWP8lw/6mN0MtGXMJEPvwy44yWEl6nlTT8oE59iaBa+W3TP4Hc
TtGqqX/gEdliY1Z02KYfCW/t3OIrEYiXiamg6LE+mL9tor7HWmZ2WMOpULvAsTorcBRI7rePxu4o
JBB8J5q6MACvR6EKSmIZhRHyOPXgs6NVTxpm++CU7zzu1GwtasQm6FbS2utR+izLJBTzsDnqxgUj
llj2kZlW7nKTqXVLkbprTeVgK+xODbg4olVA9NGAux40k5PcGSwtOre687PuFAUPpSQ/3V6/1yrW
m/2G4KBN/XvNUzcLWDahntq0PGHJpxVqnqbioliDa/cQGfdFpAmfhD47gTqSPksVuvZ1I+QTkLHk
I5iY0RuHSaeSpxvPw9LpfmcIadUjtgJhZvZ92FjLQ1oVwp3QJhSuJA71sHaXySZKoPQM23cbZqZp
koSdJPNtemd0TRWdGHOIf91epv1B6GYQmXMFb2uBVVaGjV0zCEZT3VlLc+NkNkXl//kohMsgvlcM
CJ/9+otrVpeNtCP44guU32K2sIZbw4Pbo7wt0RAorj17mr/wHN/wlXIMT/XQ6rhSIzn94rSxQGna
mt6ZS4KOCQm7r1h2RWV9jE4YcnbeQEXHzQDgXsYJ0xM8DWipF0V9kDDsBSqAmGRGWHH9REfX81ej
yswjKLwBD0r/A0iL5kaQTjw5X+p72WhTxKF5YMA26+5sCmhOvRmkKcqzByu0DrQ5FNDvAdehcUP/
aYuiWBYU4HrsWIIZtbXnKJkeaxSLL4uMcL6RavkzrnMYMjnhLyqb+a9Qjwg1lgGnBKNUPtz+MTtb
z+b+NMjnX/PJTZwaIdLZtHYpBQjl1j4KRYobh8D6/3SUtftFyA1sBI7vthzblgrA7gXpHFOokyt3
aXMXi+xIR+HtPcooJuQXrlHO0rYSq8uzmRXKEgbkqarfVPN8ScJh8PC7mS5qruDButpq3J4a98Cb
z8mwvEA8rJSboWlf76s2mbXGmCjfix41nkR5rLS8+rmMVItPsp6NZ+xfG8etnBJ78B4p/hcjREvb
beh0Ki7GX7zElSW/gPaZPwBWkXiJ5WczdZyP0aBn36cSOM7JAeCXnLVFzT/Fsab+tGke4GxYJSXO
i5M2f+8FFnJ+jTmS5A5Zl+t3UzPhFuTQjhIQJjK194W2pJ8QLhUhjKrEmd0kj8PItTSAS36rpM6E
JR1Wbz5qdJLj2ZKKmXxqiuhpmLvkscn78K9plGLfnJzqRxL1s3CxkmpxDgCn92HoK/2zMk75LwTO
i7+R5q5xJYhkY6TnYgxsZychOZCSvzOM+N4lKMSYflvIDBVS75zY5eZEGGaNFUgDE8YtItbxz9Su
OQFl1iY/pBEjABcOd/I1Usv+i7nMUG8Bnn9RyqXCW0ljD5zTWC2wYsSF0qvA1P2cdKV/xmcWSVPT
WH06odB+yIGCG26uqNKj0uhJeNLiUb/EvUYDTpVk8T2W7PFrUentB6EriKGGcvvBpqmwOq0+4nEl
oUhl9zLe7UtF1aUYw0/mUBsP3C7WJ0HR6kOdpuEpp2bU+k3h4KxLT8/Bayyl95ehJyX5jd1W8t+V
lXW2q49OklDBwTjJy6XQGQN4pdF3pUDg2u8VpX+XDnE2nxujknTvf0SXItmCoRp9QCuG+1npzgcp
wx9vkAvjM1J+OD6iGBi+n2qne4nggEVuYWegNZVcsqkMyVn02Ram9GFM8vzL7WOxxrDXdxxgDoiy
dEYoBr2BK0dIg09hloZB1FalF8ZF7vWlop6t1vz85yOh/EPkRLuVIsImmiakqNUmyimNotLwULXx
rw7q9zvZaRPvv4xkq2jP02mnlHV90EsUZuNhihmJnCCoo7x5WJCQ99pe+nZ7pNeQb7N8wMuAMVHt
e6W7Xw+V2ZVtS2zKoIpaxH/wk/6ElUdz4j7QLjwesx/rLa1LkI1+HA3wsrL86DpVdi42fgQ/AF4J
yaG6udjGSpu4dUInwJd2CcRkotg8OVNQ6sVnde4fIGY2aH/bo2eE7Y8iRes7753yoZG6fyPneyqN
D10X/pXY5oMZa+avvlqiS4sVxsHLvrPXqCBBYyKFpY7kbL7LhI66LpfstU5qh3MT2//ggNqfAMSG
fxypkyiiKI4gAKKFb4JmOwrB2GgCJ3sDseYhN+gt9ZblV3i0wTwX2uTqtLb/fN9RaV81kFaVJlLn
682AcP+IROhak7Yi+dvQKTO+0el44e+a/2EpYVVQOOLgUrnYHCZL6XQnLhgKT14Zv9gMR0krqRHh
65aDWe3ucYUDy/4G0w899npajpH1I9oBTjA0I33/EjTACT3S9tQuuEEL1RjuRh7ck2Qog1/bVXFX
Ez0cPN/r2m0PGtojJHeIhnKyN2troicxK5buBNhxi0Bx1Nwf4skOkoXmJWKizad6tdsSGBMczH93
5BX0vWZ+q/Tt9fQNOY9TSVAv7yCTnoqiqV09ru17aUCPMkvG6PNcpqsyvqEefOS3MR+YJ6wKUL+k
mEzh53pkO0K+oYmg+/XAa08zwjE0NpwjDaO9U6msrAGYz+wmc7OyY531clJMDmb0YeK3qRn+gF3y
CBDKOui+7s6HrAMwBVQBDsn1fHQCn1pkqhPoAGfe0aIq2bnJEQxpXZU3O4UKESgu4hSwv9ejGDTP
HYIMRinQwBkaLG40ZRJPcpU2TwUl14O7Zu/2Vdd9AUiDooC2OYoDCidTxX0bSEVcPzszIhtY1FSn
shxybplB9YdOy12t1eLnohmPmrx725PblNyAvUKLY3OpjpUSgqJh+BZr3Z8t9qwPmpUnARSc/MPs
6A1Mxkb3Jcv8dPvtOxh4ey0go0tMVTMwGllyoOqR+KqmluT2KvoTcVrGfq3F4u8sDw9wmzvpA1CR
VTsRKAdJ+Kak1JnT0gBT4QPTPEOooCl9WxPiInd1481dXH5Ev+jn7cm+vqHbXUVvmgo6149Jt+V6
V/WmkYZoyGDGbYi/Z9PMT/g7TYubCy3svaHQ1cBKo+K+QePUjaQ2D8LO4Hqec4wGcmmmYWJ9NaSm
ft8anflOXRQHBzJYeCrPyaXWndEbhjoPaKOqd4KCGhAztCjBoBX8p1r/syny6OX2pHZ37spgBitG
NWursNR2mO01HQtJMyctcL2KlDtNmrO7XjYGfwnnxsPlNnuQahXHTdKau9vjv1YyNotKRZevQZ+U
Ht0WJRI3i0VyxcvSoeH+JMuJeEomu39qLIyOF60on/gh+aPdWY7bdk7o1nE9vpdI2/xCyWTfzCxx
l/eTfSGcLB4GGThYt9jjQ4selWuPI6z5SAdwi0ixy7Y0nxKhRCfI8/JnzA8nt61ay3fQiTvJUYuV
oAruYGJ0DFBU5QGVOrSlFI0G8pQsXtafeo1WiY6GEJ11PcY5xM6X4knvk/mbokTZ0fq8vckQz1ul
oNYWGESO6z0n96KW5IZdZHT58FTZg3OSk1g7uL92zvGK5KYPhSbwyp28HiXODfxQ7JroEYnxU5Tj
b59VSupHTUsdCCdBX8U4OCgp1gS3v/8rtGP7/ck+kI7kql7z8uuhy0QZxoF2EQlUmmOfrtXDAyxY
tfdsc8Kissiq+fukdppv681q621k2RcxWSf4JtPsJWOv/1UkTf+xq5Bp95B6kR9tOS4LhHbD+gti
EMqLJCv9R+RNx/fxYo1/TKJYYfD0I5AwZ/vC+LyeQTZnmIhI6+IVinaRItF5looDbIOPIOaAeu9j
LQXonzJfIDn9EYps5+0m91gNPjk+Og/A9fB4zunT3JSEZjmQ21kNdberWnExlPDgtn8FVLz5VrBE
iN4VJMa3F6CY5axfFtMOZqtvP2l9OTzUUp1+AZGY+b1Wd45L4tX8DcdR/QbxY2zctnd+SLgugWgb
kvl5hpf4MwST1Pj6ND2lFFJzNzaS9C9VUhB1m1EH/Coyo4vdpkQ30JvDUP2WhalyxADbCUQourBw
fDE0BXTtetmS1raQD+Or4RkTBYlttLgxRvLBwdqpsPJe4EjI1kYtmjTmepgpyTF0xHYlSJpxTAIF
z+XGBU06IcFKtCm8Kk6SizoW4fciz6KPrWMs92MoEnFJJJHQvwGuSC5Xzl3mdpOTfDw4fzsv6Vrs
gxgFYRoE2mb7lI4lpSEGJ8HYmX4tOd+ntFnl1PITRu6XqswehlK8c0LqO5H+gmv839mwPFVzjh9v
9aGvx9NY4bwnFx8HCvpVp3mZNV0kpTypRuVJDnTkiCPQa7wmvdO4KmocB4u8NwU8gimMwnajlri5
IxNh9picq3ZAogd4E7NNP6963Wt141HBhdO3VrDj7XXbeTcpkq72TCohCCD0zXfFw22Mi9kOOueH
EPnygJRqfldUQIHtAeXfRs5MrDGb7KRFgLhvD77TlkXYa6WI0h7gzt3CgkWohFYFsidIaQG7Vlo/
KGF7ltLmkxzZtNSVIpB68bFwlJfYlH7p8BnUpD2Sdt1dd4tuEZkRSKwt0EVB2DfK6s7GP955p4zx
Wq1feDyLJMJJq+5cK/z39sT3Di0QbBKh19hvu1nHXgiYdXzpShkROslxWCpjTu7tUfaKKQQktNlX
Ey7qOtszkchoRvS8dV00f4cnuJ5elIQqeiV3U1Y0l0nQlZHz1vxkhxMkucTSz6YS1ecFF64gTYrx
Qrs6fpwRg3tAgkwLREV1djJj8Q7V6z9vSqLtAUBmxf3Ya73jejO2iyYVbaXZQT2o2QNtPDWA1te6
caQ2Z2dJpadIkqaDU7f7LQiFYVWiTENwcj0o5e4FIuhiBxRhUoqVtelqZW0cxAd754yaJMZNlHCo
HG0eV0zoqkYLRzvAta4MYFyYVEBHJ6iXMv1sGEn7mCyJ85DjO/WxEbU4GH49xtsXD/g9gBnIzwAo
1kX4rXUNsr92hMTwTbb20LE2m9wB1xd6A058D2fi1+2tt7uoK4rLJjk26PZcjydVCUgqvAMDO9YV
dw7xiu8g7vv/p1G2Qb8B/HCiBm4Hkta0j31bQEDGffVg7Xbngg6CQp0PxPWWfkQtZqZs0rIrlR7V
9V6x/MhGCuI/zAVoCqopxK6Aqa5XTBiZluv9wDZMYvwOI/NjgabawYW7twvJMiFswWuiIbsZRLVx
uWoVbropLtRnLNKSdwtmsq402+lFExbKA1MLj7wu1ZNDv/xgjnvhOaElDVG6VnRcN+cbzEFcDbVg
JXO1uBhprxBncQFCGRsvKdnjqcOO05tkaz4ID/au+JW0iKQPp48ewfXqZqpam3SJuXCXKH7foBrt
12b2TWmaj3Zvv8TWcgT52ztxv4+4OfC6sIFvyFy5CJT69Ap+CktdLjBdvGVcpIMt+lZXa2Wtrwgn
tDKx0Ny2CeqmT/qs50ERo1R8y5tyqt0K1d9T3cIEj3lkH5cWScdilr7EZufcj0i++ZNmZ15v9//U
ihUffOudUwMgjjuHw7+aU2y+deNIdk++YgcRUkqXotCH+/+PuHTnu16NstnQyxA3UbTeM/OEAlUS
hXqAypZJu6xt32fRnKAqd5Q+7M6Mi01ZqzaYN2rXe8kopVFy1lsHU9KRKHGZPXNN42/fB3stXqAy
NJapitMV3HIJQkvLSl3vgZ0osYWyUz3qd1gUlxFAAfNsd8yrM530m65lU+nixyQvbiIbUuaRhkzG
vZEOi+3i+lNFGPQU4a8eJ0Bas1I52D44O6t188JA71OZOfdRXSqVqzUO1OR+mWsKP5TlV6MyJ488
reefrpTVaxPRcvIXYonoRXNE+/32rPfyDPJPSLKgq2Fmb20hTJSdlRKMI8Ujdfhg9E7s0X2t/SlW
4lMbKfaXJu3mYG7Dxm/1WbsvtUL/QWtxeFaMUNzHmYSNfA+K4vYP27k5wZmuQE9+FaCszQWC8KSO
2xaqFzgjNy43ZesNXUjyQH3Jy7OcvpgmKcFgaF9tuRk+3x79rTAFWvDAR5D6AEJqIEh9vedy8tSF
PkUYkEUNjeek0fgUh8ZQeYkDz6yY8H72M7uNXpR61WPIlg5fXCUU71XqCbGbDC2darsggfUlmsCn
tJ5EHKRlItYbgDvFzWyhH/zsnfseBi0540r9Azm3nqTfog5rUg0pHdf6kqOOT7QLf0qj2Z0dEaNa
MCDDYFHmCuQ2NA8oHDtH9BVv+FqMo027uRacVKSDudhWoMyoeLmOXWmta+hVfhA7vr1+aMmCalyJ
UbgjbEFUsrAarWwHKwhbR/gynq4vcdqknqFP1nki4cAROsxebm+GnUHXBgcoHlJEouXNy8I+qapM
wYRCD9W2dhfbmd+XjvI1NNXmsayW4mdjTebBdf4Kl7mOIOlAAEqEigPpG2Dd9bcsCm2qgGwATu2J
lfxQzjC4C+1Os1zM4sf+XVsN1ScZO+bIq1qj/JSErdYRSoe9RuRkrYhCBwYIJNjVbTZu7ZmybBy1
fhWZo32aqYO1HhbIZuq1mpHLAEpC5SWsoHO5ok2m1HNEmaqPdjPXNeIzfRq5cd/Ird/2k/aj5xx0
oKkKyBFyE5b/OEU2/rCoQ39LrLKDZIy6ZOk2etoMfre0y10Di6YO0paj4hfyaAtPzxBRcBVJWnhP
hPxClUGWXXTeO/veLsIsv4RGWTteQk3pcUg60fuRKeVw3iVjcSlgGdWKUlkGz6ijUvggFCvAqvlk
Zj7ZpPgwZVafnOY5+ZoZUlud5DDE7dmCSfJtDgf9w2QndeXS2Z3EAypik+2jbjhaQ6sEguw9901n
MRFIHfLpiV+fPg5N3uheNhcZMNle1kAK9mlxsOF2ogsqt/AfCZxwzAKMcv3tceFIqPzFVoA4cnRP
lbt9mQ1qIHakaMhmoipYK1X4rnHA9UyT6bxDWaMKSpOmcWuDFtCt6s+zNhXVASoXxOPUELZZW9zb
YWS3mhkIJxQXLav7M2al9en2UXsbxDEKHFP01sDOkUJfT7wSGHBjsGUG2LKJS0No6yOy4eMUMpEp
lkf6oEfDba6tVnPajhvFDKBbmV4rV83JGYBKy9bqLpAMf54/USMn46aDibUB/fDr6SVCaqRFms1g
0qrmPHX0vEUljQdXx9tXgFHW1Im0Hk2lLXG0aU0Nyf7WDMxQzXwtbKcPgxZpwBwlxsPd9tEC4eEt
yXTErFt//+bOQsqD4ge3NHIiW7yxiConF3NlBkDNJW8WLXJnuqjvkswa/lTZm2KOQ1IDrJ++JRDU
zVKmxmIZ2WgExuI0d1wv4d1gqXJy8ODszGjVxsEGAbTEyuO/HobCTR4VSWkEIpaihyxJ1csAbCso
a6s8eEN3hoLCijsxmeKqgry58PU+Rq2giOFUJ1KJRtpSe9hLOH5V4h9++5jtDrUqmL1W5GkAXM8q
buOkbUZHDwpc4ANiBPqEozqeFS7Fg82483ji7EXTk/eTyuNWa5LuJQ7Li64HGBpDas1CxP3iyHgn
L0n2VWkU+UyhdDn4ajuFOJaRU6BDX169MjdoAVkhPMdoWEOnlPJEPaJhNlU8osLS7weRNegcDvrL
GKk/U0dLPmYaUE0MP5JgWhwHwSxDuV8Qo/BNoXdBZGciWND6oDOTRUhghp9vf46dNXotTZK6ARSm
gnP9OUiOQ1KOhS5PrttcdtwNgaeD/Ls0eRhfbg+2c+dhYk67n7VhwK2OK41Rx0YZSQ8wuNYeCAiN
szRLA4J2GFzMUj7+Mb0CWSHgVKBnkV4kbrue3CiqkSMM6jlcgMY2ChTf3M6Tg1nt7OhXVhiROp8d
+Pv1KFY6pHUlEkYxZ/3FdMR8isTSIefOdX57Ad/GulwEKyueth3yGlsoMB47otBSi9Ls3CjPodNG
KA4kR/nPW/49X2mlnyJnCHAAx5frGdW5NRlIcqoBuorSveTY4UubRRX9QCRFMjfRpfJk19V0h03W
9G9eNnNQTPp016DN8GxBaH1wTDrSRlKXC6otQng1QSy2F0ns9la8tN6iSOZ7Q8Rz8KcLREGEmvIq
Y0tGvc1COq0uO7OyVaROaG2IKvxp2030XwahpA+xi9Xh3Fwvj1IveY9IrhpgPD0ASSzb72ZUF59u
T+XtYUF3TaOcTwROt2RLm9PzKEth/lPQX5SQKm4fe0vXkbuBlUEFODny79vJO68HVK+nJY1ErOlk
WoFaSd39LJoyyOY4/3css+Q+fowhVSr94NFWtlBZ6UmPkykO0BUa/8qxMyK0tZyX1EQSxAZeHBAG
2Je2ytW72+vy9rjxM2n/rTX8tY21+ZlastSAJC0LH6is9uqeQLAa5d4FgKEdfOgdSgdjwaCglA5v
BtXB6yXBl8YBM4dHdBIpmQfHr/GVslQ8GshTEBYV7Qrkme/kqmx9pH5mf8h0yTOLuji4Y94efH4I
uvVrjZ0s+81mcMibYdRYwdQjaziGaIdrs3NUx9yBTDIM86QnAyEJeM31fKNiEW0IcIDWT0TuAivs
EoVx79Z2TWZtVCivzOroCaymHioQ53cjRe6D77s3VWJUyohQU6HBr+fit0JCmcakvMAugjiydFwC
49LT5F7/45uUQJ+kekWQkFrIm+BKrmylXF1/gqQbLT+cx/mS4lN/ur1X1//LdVDKKLClUe9Z1TW2
+0fumwmWkrpyBy1Al7YyXZTF+neMLUohqgKjbMzye5UY4CD02TskrzLWqKeQ02yr72iHdqGodRZx
qayHrjXCUxsK/KyV4miovXsKKBahN8VL4FCbPYNmviZVM99r7KfCH1LaioqSpFj/djzqhv7nicxr
ikafDsQy0ffmyykoGbfSNFqBqc7lndonwhVDbB+EDruz4n5fveO5gLehw6DMuIFLE1WlwrI9+lkV
JZikuCT5+FmbavH+9kZ5hW682SlrN5QYjPBxm3ZnNAnlMLbNYO7KApnv3vEsI5n8GEl/L4q0ym1h
yFzQ/zQvI+FBAPkEXfKxiZ8XIRo/pmLoShA6SEqw8hC9PnqzDJlkaHPFRcp7eOqxG3mMezLZuWvR
XA7N6tE2h9HvlxX7OUbznUVC4wESk0vXUWr9UjUhJrwYC2jtOLlmabtIsNtmOeH6kxpnddbSh3JC
3OB/KqXpoqRp0FLMIVJW0tLeIwXVw6UZ7a+3F2vv26wc/NXvHjTutnWs1b1WzQuVOKkRaiBEFgaU
LMDCwN+gf6wpB/jfvVPMjbj6R9LN0rZ45kqpY2EkVOdbR63dpsu1L0ZnKM91mGpejQD3GaEzw3OA
cR0c4527kGYAkmYOGSCgic1dOEWlo7dWwi01GPVjP6EprYi2vdxez53LArweL5xFsxBQ4ybcA6Q7
ZSas6mAQHS53wqguiVY+TsbUHpyqt9kGVczfRtq83XmuIfEsIk5VFBmephYjDgBgxKUFpJAlYXXa
yFLzXxYR6gYh4RqzbQXuJegkXd2mXMJGMZ0Lp5Lo5qRHcOpXFPjmBPOOrLqiCEKRdWxihYQmUgyi
mrcTLOipBGLshU5P4ibmMFAjLbpbtEG+2NSRgfsn070KbhVqXCUu+YR8Mqle5ytyp9/JqYbATj4I
v5OSf6puVJ8ARCiQJIzyonRKdd9lw1+LgITmKKCghjDvnycEIx6lLjS9TgG5F6VhASNqic+398pb
ASN0uTAnZhnxkFtrBtfPczcUTtLluRVoUTyrgaJVUuVFkmb/LSp6hG5SyqZrQ/1C8yIZ52d8FfTG
DY26fbBHvWr9GsH9izmXILbQN6q/ZZ08HdXy9nY07Ru6yGuf1Ng2JOM6jiq9ooiZNT0yRbJUeGM5
qvedZBwhKXeH4jZaIVUI1Nmb5y+WmiQyFGERCGe1XzvqRxie6aUtgbEcLP3ebbAq5P6/odY//z0y
ykWfWbFpBpJpWE+OFVdBG5bZow4fL5icsPpekDF8SmzCz75oLDeiGndeOuVDGkmL36GgdCdgfxwE
bDvpIuTbtddOwKhAxtj8Lir1LO7AEuix6Y5GHFSYzS6O9V1xludYAgYpKyQvOizDOH2v9dNlUOOn
cYWY91nyfq6kO1MpvpRG582a/K61JG9cmiNdkNcndHtACaDhwPOmc5lv8nTKHNbSCgq8tiSFdFH7
cX5wjGg4dUlHIR7HnCBX2+oS4c3gVksJASpGcEmNlwFUXJqf5kkbTxIy56csn9OLJIT+zunT5dEc
TXDzOp2N1FyUr/+jIjcwlsRKwahm8wWF4fEEWEinTd/YB7fbDq5upT4TYa6VFea1iYfmpZ4jK2Os
VZft51y1pYsez+Cnsl7c0XPoPEkb1LOk5sv72CnAODoJOXyeGxjOE5r+h01KsY3mEc8VDiabzYBN
6DSnqWMG8QqeaZscPSI10s9GqOduKhaET20pgYCKpp0szH+boRjgqIvMJUBFT7GR+6CB8XqwTOvH
ffPxqQkAjIPvAl78+uw4ErAhwSMftHH4SOhUfDSzqP7YDYi6VrL8r5lY1SWHHRxoC6qGtxdl7+CS
bNChRNcLGY7N4Oo4ZKmZhmZAxjP7SgL/gmDJOUhpdsIi6vvgqddlRz5sEyz0Sji21HDpFZY4mRph
Pz4Ws/isw/E4pZ3z51ApWHVoMwLmpBmK1uz1iq40jz5pLDPo49A6hZOW+LWKovDtpdvpRzEMKjY6
tTXAvq/b/7dLL29jTZFG+iRFlvUuGkXCo3L8dVFrx5/59+/jjDJH0xj3WlSiv2s/2ZLhx/305fYP
ebu6WKutjm50PC1uu810G7VVzEiMajDN4i9yLtUzJHjTESbqYN6K7mC/vn1WGA6E96tX41tlmNoY
cEgzCzXQF0nqXSBevTuIPH5QzVL/437G1VivVYHflpg0qmmtPKOeFcrTYyGyX2FVHhUVd9cPgxSq
voSZNGmut4sow8xoTFCe8wy11e4d+aTNVXmymo7UypqPEvy9BQSwA7oEvCfgxE1Qi3PovKKNlWCy
qs4t0bd7JvwrTq2hTKfbW2NvKJBJqHNSpYPouf75b+tXyDniEwhnAX0o5FOfgLmROxuHKCvMDoba
W0VznRa9JxiW21VEihbeObr/ZD26/qyVVXXfhHV1isAZPoRVUR9sw3VXX1+buAyQ24MWh9OJNuj1
1Liu5yxOSqa2yFS2RqpTpwRzSjLDLj+Fcv2/lJ1Xc53Kmob/yql9zxlymJpzLoCVFK3ocENJtkyG
Bpr46+fBe8+MtaTSmn1nly01NB2+8IYyVCAzhlPhndoBbw9NhtYpdUPgpV10jOuYej3Vu7jQtvhx
t7saLzK/gjZ5YkLfH4WjBbUw1PqOqxcLnvSN5qYapqOaGcieQgkyCadsmN5bIbTySOGQKSIoXT/r
bytE9K0AUsBnW9XRYYjNCw6DYg4as2lPvNB7KwQvBap4JDygq47WfWki/VW3jbZVs67ws3iywzbp
9TBu+sGXcI9PpHTvxB9gjaHGQ5CHQE5x8vW7NV5G87+K1G06pm5Qtkp+obiIC5lqbPk5CvWbklWU
+Aay1GAaIn2vNupyAI/RBG3lnALCv51qHofyMIozhP7AdV4/TqXW2sDD4pfWuZCa1CbdjlxgWxAT
9x9v+7cz/Xqk9Ul++6hRRyILl0HdkrjZm7l2exCYOX5XiVpuoIg9fTzc25VqAatCCxFxGeKyY4+t
DgGGsqx4sVUaZOc10bgptKo5QVJ9Z/o0i5uHsiF5HiHq65dyuwrYS+0tiNN11SG1inhbAag9kH+e
6pS+80IAWdFxIipbT5ejG7UDlir12lq2i4VaM/rGfQAyJzuRNb3zlRiFdplLB3iNi45eKFKt3rH1
ZWt1SUNpvriM8uhKGzqbxTGfgk69fSdqb+BH4GFA6ueqez2a6COmzJj0ba8bzRYllQLVnk55+Hgp
/PrWr49lipJw63+Bba03MuVe1ZRxobbqtu+7yAhGdYq+LZVuGWEzIq/kD0oX5eFYRAvxLLbZ5xmg
Z7GN2zrpz/gvSGP1SApV5xBoi8Xv1VK70xzcH0OdwyIEiRrfZNlcjYeoWsQjLg82umjCS+cb1Wt/
AjcVD/hBZZofiX75nC1RO/qy7SGkJoOi05zIxqK4TtzRbsJSyxoNHJPCUspbANiTUz+oxaj1+MOt
Zbxp7bKEH0/ROx+CTBk9NdAgqIYelylUnK4rwx7U7dSVctdOqUp2miRfPx7lHQjriqhB325VhsGv
5KgakhDLw5ZDJT6aFLq96ZhcVdXSok+I9kR2YYlZydaJ89Iw6ti8PvQPZw6yTLd2cR2Zt6mtinu5
5BEkTIBVJxb/2+sbOAfhDwJORFxvNMpHNU/1qcrnrTHZ1fnKTQ2NMSmvWqmAioAOAo27q64xxzil
T/t2/hmZJj91N8J2+7h+jqUivUSP/m6L58ReB3AaGm41nHi/d0YhZ8NHFMQRRIpjawBCPFMZMza3
7LMR4dcFsXpzsk/Y37wzi/TaV5FBCnsaOMDXm7pucadkWy9bpLfbKwPb6B6U4socVPUqqNxO2Sjl
3IeGGE6pJLxDX13xOKs+IEAgFvI6A79dMk3RGkMz6zTYzZ70OJnK4nNLXtCeFYq+NH6nFM1FN6lx
da7kLQzixBjx2ojVuVb8zFBceyMXUz4JkQwXZOtJtDOjuXnwqLgmQSsUmGACThzCVY2n+F679JPf
1JV+JSNIluHQaNmpktl7X42eNsEagFrET47mM28iGRstLiTN0vRh2cz11jPgoH28N0+NchQIaVbj
uI0ql21cy/TcBh4WpHbpnliBb+9Lvg9fyAJtAKLpONwa3XxUkPxiBeZV49dtavhmXi1BzAF0IhV+
74W49y3kVYFnADt9vRSKasxwNMkYKjbVsMiguWfupIZ/f9pAzcB2oF4OlPto2mLAoU46u/OWNISC
nVWOoWJEp4L7t7fyCvknW/oFb7COU6ZWbctJ703A/bORPC7WIHeA3YpdjWpPUMKCP/FW71D2qa/R
0eYoomH0BqQzLnbR9jT0tiXQ6fNC6kMdaOnyOTYi9LlZJv4kRBVMilV9idha14RzgJY7oTy31dId
MD4Z8CICyKwMKhJtaQ0mZtSbvdk2Ku3y7Icp1eSBnVydOH3eTtW6UThICSloex9fMXYnnF5tzGnb
mtq4zeA7nPd6YdxH1qTjANrbJ+LMd0APayuIrI8ohg90DIQFHFB0yTpVcyO8T2WWxmfqVH/ujarb
Trr6YE9GtkVUBD4M2oR7Yv0S1VpxSnftveeg0r1Gu2unl7v89Xpv5iiz1UmOAB4r8QXYTwHPiXbZ
p1rE7U9FoRpCk3ksq43RjPNNpTmtgyGV81SZY3lKbeLtPiepYuPBXkZEha3++mGmIrUGoGurtjdN
OKN1+gsLYbiwnAv9xJHydp8DN6GWsBKUKTQdVy6cLMHvp2CoYRjjb9jr9GEH/ONEoP/e9FI2JmSh
m0Nz8fjuxMLIswe7GLdUlu9R3omCYqC9OS+ovEzFxSKts8kZzUDRh4Mls2fy/FNAqndyR3I0spk1
n2FOj9GH+mw5QzEn43bM0TyytNrEvk6PrwvTaHyKavU+TT1jO1V9Gchx7s6iDNOFOo1lUKaDeeKQ
eGfiEW5FgoleO/ICxyjYXFBzGBRr2JapbdwKWDTh2NfxCdrTOysJ9jvRItc5PcFfc/Lbja41LvD6
jlGQp2lQzI+7O7mA5PdVxehOvNGv3ubrRGEFFFCvpDcFruBYJGVBmqJohSZpQE4499giCQC8uLh5
jO4yhVNtKotvKbDSds1Q4L+tFfiaB9agwIfvotGUoQc765w+U/RkdW1a4v1byOIg7Mgo944nqaZl
sjEAs6bdxuocBPiNRqRPIAMHbxenFgMk2DMsfmcILUc4w3UyvwZsX/mU/SvNB3MqmsDs6mhvSPrc
6Avp+hVs+uUidTrnVjUn3I3VRlZdGDmzGvvI/yZVgI57v9F01AADLbK8yc9qdUCDY9C7izkTRZCh
EYMeT5lXT51V4dbeqYr2NaWUd5nWeLTt53K2vxf49+gbF2edGowwHLggynD68LukNaewcK1+uDC8
sqM3YSQIEibgz8BW0MX9+OJ9AxwmzIN4DKJhFcrlvFsvgt8WhioqxUS8DJoKCKyNzlX4NYmGZocG
kXcFZRi3AZm4N0VkFd9cJY8PZj06lyb9Vx8BafpRKUrbwhza87Z09NnPctV7bDkW9wBTsws6h9nf
jEjWJ/YAyK1wf4gTxwj1VggFcnnfbEezcoJkWRzCyHE5Eci9adwxzKqdQDuXVyWtODp7xxFxAtZY
s9VGVccYMpMo6al6kvrIPlYIQJG6Yrg3pjIJ3XjlKg123Z8XWvNNL8setz8d1Gwwj6Dn/Tgxp8KX
wsDQSzY41e0FHTRo8llnX6c9FqRINiXDo5PU449iqPGVquzykA0qxx8OZPbfTSF5OxADzCB1g7WB
dxRwFQDIkoEgf1sndnLlzE16YRSJd6NLuz1oCoV4S2LXh6NFW9/CfJ1vM6deuwEzmJPMzIQeLF1t
3CyeeUpe/fhAXB+NC4JCGoE6VKCjia/mjNqDwO97wm4a6qCRbPM6PmVCcZxeMQq9DEYBN0/h6Xjd
O42KtQwdh20yt8UVbLTuEk7YEPRpZV2KqLIvkbLNNwnavKe23Boy/348rkNjQYOOJYuXPPkoxIhK
HTE/zFq2hVU+lnbN8jDUsfLbXO3vJuyfrqIOqrHZRV9FbiPwnE/jiXv4+DqwuOfpnrtcN1Bm3kT1
2Pda+ugYw3ZYjDpIW7s7a9pE2fUTweXHJ8y7Q60dLC4DPAW99XP/dsAgqaqk0kW7bcndly6fjcNc
p5/tUpzC+b/Bka4vZdOOhjINqwBo4OuRkBuvS+GUw7aJsHJVE+x9nDw37uy5xcsrR/9lQvovjMai
vc/VatmYxt/GyvMM5Jdr5OiRZcBMff0MdrzO9uD128UFWGCkpQyWRp46At+Z0zWLxQiHJBCppKNR
oAJ5cEKjHnptlYMT7KIATnF/XlKXOHGZvzcUnCOLeV0hLb9gGL99vqQDzufUdg+8olBDDeHCs7qe
m7NpPCWwd7wj16mDdsq+oIpuoCH/euoWy5jGJKYRnzhqBbiH/kvvWvm+NXCiNRaju8XdVG7dCYWz
j5foGwOydWh0nShBIz71VkQfcqXRjqLtt3E695iPGZpviR75Ag+Jbi1Zqtrn7m/usKSnpqEuO7sH
SdZrrTifE0/sIz1xQrabtTWMMscrz1zum6jKTiRl730LkvAVhQg9iz+9nqGBtkaUIMS9VUegCjYq
97s2FsMGLKx1YkrWXfn7GQWUYsUQExZwRFBtPNpLpBpzj614s/WkwPbdXFAfHaPpxNnwC552NIzF
3aqCrV9DxuOwtMnjPBrSWmy1tmmsMJ+7+dlQWQV+PDvu2YRRD6QPrDiviqnrWn82bdCxmWGNno/5
sKj93OisdCsqWw+LxDRadNZNZ5OCn8VxRsONdRfVKrFfps3Gi0irpvY7y+q4v3F0OKN5pFyOkam+
QBdWYOsUSfzNoIfDLV80PaV7FW9df/bGDpBR1qZdUNiV+2Moc/XFMnv5IEwjjsNs6IZq02OFgUzi
YLlXLp7HCJNbyfQ1VRIr8jthZo+wLDG40+1hSLZeZDkdhHmtv7EGDT/X2MhXeSD0/dWkXO7LPALT
RDJG1c8oA7yNl4dRN9JtZja64yto7cUBJUIX3K0tuk9mBC/mb4ZarAKaa2uMsDIcwea/XnCFKwur
7SyxtcqEY3XGKrrLzOrEKOuFfrQI6JKszvKEW2vB5PUoCLbMgJNLsQXV2oalp0chwsE5qBy628JR
ohDs46n7/1dP6fWoK4RkrTmZZF+4wb0etasLCHLop6wsC3PwBVKkc1iZqWKGc6KYn4Su5deFKLsx
WFijJiqLrfrdchJt4y4zxIzUnqNv6AMt42a20/mq6fPa2pm17JKtqSOpG7WRndPSIrnZTAjzzwfb
a9PbGaYqhsgJNOZN2shI9ysMJDaRl6DwZ1BgmAIlMyYci1YxqZDaMAIDTiljaMGxLfstHiNpjnyF
piJ3bzSYlWJDNuEfXs2jthuFEdl+1ziUlGZ2rLmy1GcVay/GMft7hW1v+eaIQnLAQazJE1/zTeCM
VwQMLchpv7pRb9w0q0aqpSK6nGoNnzNTMrqtZd8vn9JF5CW0ijr3dbU1Kh7CHdxPTZlTOq46jHGW
AnWsg7oM9YvRLyn4OIjFfl+yVwMzVbMmyBpcsdliS0GKuHRykwmBvCyyVPIzMDjvquf6TX0yYW8M
x2quy08n7op1Nb5aN3ScAReQsuMKB6XwaLUmSW/IvG/TrcSMGXrOYPZLaBpK8ymaPQUTIDfBbUq4
HrT9At5YGw6T8JCEZVKACNnZ4+jhHvPrqf7j+/Sf8Uv96c/xu3//F3//XosZdGcij/7672vxUt3J
9uVFXj6J/1p/9H//6+sf/Pdl+r2tu/qnPP5fr36I3//X+OGTfHr1l00FOnG+6V/a+faF9EP+GoAn
Xf/n//cf//Hy67fcz+LlX398r3uUofhtcVpXf/z1T4cf//pj7U38x++//q9/u3oq+TH/qYqLpx8v
XXL8My9PnfzXH57+T7pAwKLBBYKEQ434j3+ML+u/uO4/VRw2ga1RBoCouaIjKoRzE4a0/2mvtSmQ
GZjkoW7HgQU39Nc/qf8EagqeG3c1SpK47fzPo736Rv/3zf5BkegTzjey+9cfa0Dzfytp1fBFbZ+R
wXeBEKQA8PoEKmN9thPFS/dLVsNOBcG4ixPDQU6XmjS3gXkipX19znLtrRx1YNSAocj4kRt4PV5l
aDm3VBXv58idAlProntzSMoDrIbscnYT9UIvilPmAq9jlj8HpRe3RnZc9Jy2rwfVO3fsh9qM97Kx
lIuuyJMQD3PDV/jjifdbw5/f55P3o4pGUgfpyeCjrwHmb6FqNbTzImw93c99mV14CySghEqCj5JI
vm2Bb+DS5XS7X39KXHV8+G3l/fV5f/+cR8Ov2hUufnu/DPCoYh9jUC2UNcfCctt9LvveH4vSQKl5
UT7pSafgalu3yOPIxLzKgEo/I3rY7T4e/wgkTx2TDEuDAs6kUx152+EaMaPsba3ZR/36kfNJfwAF
kH7Lh7QMkzlFcTJCkuRc6CAIiW52DfJMMogn3U6DQXbanWP3087V+vHLOBtFfCKmPFrvv56Psjpn
MZgAGrRHNy6iApwqhdrsOSLpZaJEGHbWZENOGKaNjCvl1FG9hie/LYh1wFUeDHQ4GxYTo6MFr7TS
lYPsu72yMKxvar2ONdFMAoAuSm3eJnWT3WZtHuZqgqWNq0ssu3pnvpjqPJebjz/PkUsh2ROsWiQy
OXBw1tagkr5enmXv1PhcRzk49M5cfNHGXu0Pjk7qTQdmoryfILeCodKXtBc/MPaRu260ibiK2cz8
PnKTW2OJ1G8mIH+MQKc2boPKSM3HWPYCJAs0ELT0HQ3vcYkEpE/BVbmoOV8uyqpRDiW4iCLQY8hL
0VBHl45WqieKzEdslD9fERWTtXmy7sPjHSikRFqrSsu9JUZX85eq6YxQSjE9FK2dBzUqLY+112Sq
P/ead6UWIkdNrYwv2t7sdnlkyUNdRt3zoFnKp0VOxV1h9eq3yZvt/TxkxV2Wa+KrW1vRwUGe54eh
ISFNUqg/9YviIQ1TyVENGn0wHs2uUxFVpot2OZbDsGnAzN59/EVf50h/vS2wOgrc8AJJX15/UGXA
x9dVkmK/9AvUmd7Mg262TnlCHu8alg0FI3AUFGnBAh9bFpABO/3Est87eRt/URJWTiS7w9Au1oub
q6dkb47O63WV/qKcrQcZVbHjkN+ZuiZZWoYzyjq+zOv0jAebAg/BiBPHwdF19OdIHJNQCBDkfgOO
pxWLVWKH/vY4xPFl4VXTA6234m5Rmu4M1n5xV2pJevvxNzs+pNfXW4lS9MyR2QAa//qbUQWn0Sir
ErFQGT/LbHRdikQNOzHDhs7wqVcbj7M3ia+5LNhErYXa28eP8N4MWzwEdSr6PdwUrx8B8RHEG9Rc
7NvaUXAmIx7GbKlK50C3yuiExso7q4cvCYOQqBwO3HGZczCyRMo8bvdCcYo7Mx05adPRAdmKbXpS
SPn945c74vP/2hSr6QOkHABKTPDRpqjBdqWNV9bgLRtoF+bgWBJ5SLIi35SYfGCDnS+fNCeGbwrU
Iw4j1MsvZr2lpD4kqZsdahqHl1WUds+93fbPpS6wLkzGyNiOqa1cRKYUXz9+6He/iE00j+EWO+34
5tZLO7f1xBX7GVaVnytEJgh9V+debDb3Hw/13qKneLOGjkDpqAC//vgV8lsd2qSCcKiNLjW90y77
jvKuomOSg9BidZ4Yw9/zP/rrm9D9o18CcAlQ9utBl9Fscr1Sqv2ElOHWMarocqagsa+sSDmB6n9n
f8F0WdX9HSh7NE5eD1Unc1MsIOz3+B4n1ba0s+yiNBZ3M5hNd9NLbT7oBvovgdXX1sXolvGJBf/O
twREQl5PbI3457GKXK/iW6A4stqXZtz7JXiiCw0o3HWf1t7fYuj+Oa3gI+jQ0xpbb/XX70qAbq+H
Zbk3ubPOpsrozjpkmFOIiIvxGOudk4VuDSVZaU5+0nfmeYVngbZmcFbu0TpCjKJYrNGGM9uow86A
JX6bNLPRBJNTRJfZMnN2pSMtdX9uSSX9Iiba+vtLGZwAMBpavQCqjj710rnYULrQds1ExSgZEMxh
lJFKo7y7KWNFs/xCL07FdO98Xk5M6LykZyjtHiMsqV0YKnhn+HIZ/clIGYjoHL0pkzDFzGf78Ruu
k/h7/LheFqsLMzA8WGVkaa8/sCBDAmnl1vuGWO0qLduHoTsZpb4zCFAT1ioBPGi/4wJ76eGzuZQJ
J0I8RbTCheIB5Iy7UzIb78wccAs6/6zYlQ5wFH4W3TIoSK+J/WQ35mOedl3nU8vG9Ck3Trryrt/+
aOZWWio51Srsgb3c65lr6zEfpkm2eyJ0mqeJl+qhpxLR4olRnidKo3yKMMVIg1E5hSR6bz7p7KHi
wcti1HV0wysZX1VOSM8XuY0V5WA+oxB6inzzzjGOVislVkpB1MiO73BPURsHEely3ygWy3AhaFiQ
njmLEUXdwi9GGjX14lPByzuXOXudcixvxlV1nEAtZjIluJyWe0VW5iMIW+UTeIrm3oVZjqFpeWqH
H+FA/zzhyGSpj3J7wGY62gAxvrRlgR7kPqOvYe8xMqZhllHQ/slmcHAFckBv9p43PmAWGn1Cs9hD
nCath8GPraz5KUytuAMqSxbQIiSzU3C9cMN5TJ4tMyX2x75kNALCgsSXmOoYGyNphn3d6N09gYv4
/PF2fmcHrGooLnxF8P/0N14vSuhGnTShauyRGlKo+BY2wuBNpHyWmTb8rVbNr5lbD0YuBjC09DfW
Z/mtFgHIUbiznhPc2kocSg18wtIq3c5baxF/+7XQDOYGWiUbqNgfXUPzilEBq1vsf1U8OixjAjVy
ldCMkmz/8VBHjbL1tYB0051HbZGkhyjm9WuVKW05YP9srikmo5Z4ilEvsMVOw+H8G/64ixWarVUv
17JA4NTvqez/UPF9v+uUkWppwTr7NLvDciEdUT6Yy6ThEqjWaZDUSv388dPq65H2+hSip7BG2iqW
cxDJjj5CY86dNScURLDjis/FaIinwimUC9FNWMuOaRo/92rS3kvEVEc/1yIlqFt9uYmdpLnOFjMO
EqQRbtpaAg91yEXqoh8o4cruzIZvdzO6SDuoSNOGVPrL89FOe//jVzjqaa8TToLJDU9Ag8rkm3BG
w6qJgNVFy15vctjjtSeAX3SRbxUqiT3HzxVOelQwZIIRdKw9z0W2HE48BJP2aiYpWhDPgU8DMgDq
nU9/dKi6VT0L+iT13pEtMrZZ28TJ9ViZrRa0mdikmdJfO5xO/iLHRyfL6TBYbaqG1pSkP/W8fpza
muo95Th51+PfzGbIZBjn9bR351XOmG79uSmL66FqQ2Wt/HcxMn2j9Qxfx4+S4ZziTdh2wy0iC0/V
nDzYzrq8jOkQl94u9XBka5QcJFBUVYGRn6tVEWADH6heH6Z0aIcm2ZhJdY1izEVsZ7tOzA/40ASD
900HzawU3b7Ks5t5HM5Hx1sONQ2GJRm/AhLD8WG5niliZCGOPAc3cxyM3XtKKfNhaZtHFyiUGO1A
WO5Fp6dBjDynTFXYKPpGSoBVcXFAD+elj5SNWrY7s8sONAbR9B2+Gqh8u+gZWxQvEuBEsaCdn4Hs
dxH2RFJ0v4zN+WSVe4yQ4o3Z0kf0hipUM9yDMO351uPdiGqAd29CssirT0as+Dnp0lJMuV8n3VUq
tXhfLcrFbCW3ZuvRVSqqr1VW+BN+6LkVPRtOczPPZkC9+wsljVDo6taxLnIZ/UhLlM7z+L6Zh0Ni
6lfCWbZacx3H+vngtl+nmQKL3VOaKka/xT5OybzNXKaBpribKI42yLxjm4vjFV7P/gi0U1Rilza3
ozjvVOvLYP8wF1pvumNdu1W6becfmJLRE6U0HdhCP7OF+uL2PxfdOOvpm3KghjKJdwUiHsArDk5m
beyqO0+9Ccl6w30UGjbaHiXeZWwv9aJGYqvOz7RGuy16uXeKtNkMdXyvN/aWVUwLzvQNtUIogl69
rxrg5/OBeZ2H66K3H2KWc+FkD33bBRL1fTvKD5AKt52tfZdxsYWJ7YbaFF05beUvnf0g8u6HnrRA
Ap0mKBTkBxwL1K6d0f3rviqqjmv5pPrtrH6zyvrKmAey30jZmeKqa8/HmCItnuGeqHwlUw6UfYLE
WF0VjN1Scc1W9nks7Utj8vyqxh3E1jJAO4XuGwS+g/fgSBUQoXnnAif3laK69OgBhXmOFgMKOL6T
phvDaL+aef19BSMOIjlHSy6UhZf4tF/PUye9tGqzDeJy3Ex4Fvkckw/Z0typY3mjed33RcO3h5gr
kNFLy+YSrbbRJHv7e6rl56aVh2LIHjP1S+Xl2BY4PjYBuzkdHqH77BWveza4NhByBGzZJD87tztE
tUbLs/6RDPaFjuB+2TIJUxqqA438YTCDAo2tfu5RkBr2sR0d6rxtA3oH7fmQJUhWy0u4QA9e5YAq
te4LazD8oaJdup4gXsPv0HdZUTDGcFtxK6KbGAPDGw81CuP6WPqV6R5UarJqn9wuTKBo8vOCc6R3
UUpws2YMh2EQX405keWuQHWsDLqJsiNRswCC2EbiskisrzpWXU6RbSpz8udK3KZm3sy+nblhg5l8
GRsbmDty9Ok6I2lO7EGfwveQ0sulbd8VDtxfuutXZSueB3UsHl30BSmwbBvVe3Kq4cJs+9umq2+o
ZtqOVIJyMPEzkbHg8dBFxKE5ryTCCwswAskRpPTxNX1fs/Fz80epaPfoZV9ZCQ8s4v1i7fumGVhR
ObZ7XewTL/upSG7U/IeGUJcrhi+dp+y7frqZpdyK0vmScaxGnuVHc/29hni3r+MlCjVnwfUSB4jP
iBNrh1k3I7Fz63PRtsV1MVnV1mukE+Rl16zGntCcQfl39/HQNgkHTqxfZzEJdDB3TrME7UL5dteM
sn62kiJTwjqy0xA7y5Gtb8Z+v2TOWeTlzoOGVYLv9LzeYtbeRmkmIDhat5kaDdJIpNTFXVrEyg9X
RAZRSlYML0633C559VPVaj3EN5R2+aStjo1eHwg71qmq9suTOrXKwULExJd57VwVurJs6hnZeWtp
f3gRO8QQnrqnttxhV0sj6oEtiqI72En7AKttuGxcZel3hba4sBiz4jpOmmKvK7MofKzrlPumntMv
s97oll+rqb1PrEn5aelItbue5DCEPDfLCystvPu0MaLrqugKQhdzlVBxW1cEQgprK0VnLQhYZWaY
9SItAScP8rIGwQlwpY+GJ68xctjIg5UEkxi/dTDZnxFtqWdfWuX8tZ3M9NBljdIDQQBs2Ee4z/pu
a1ubauyyWwoohaQ+P3wljC6/a5OcDrRbjIuiLMSjFw89Inu9vLSrVZE913PBNxqTp9KM7jqHDV8W
5cjmAh66hcpY236maNN1N5aOn0Hbb/1lXqCGm17nGSEefuAwVRguE/KaoY4VZODWav1JaSpsq0jm
Pqc27vCo7qdnrozqg2JU6rZCPPhy9qAncyBK96ttKqsw9nr2KDb36Th8cRDYQdRKSc7ADP3I2sHC
aXYy0FwxqM1Y7p051U+OlOW+Iim4k0Pe3ltI3e67hXok6OzJgF5VDldlr5q5H6sGHiGazXXWNvoz
1avuJjFy+AtY2J/R1dEPcWNnD5qiKZuFouYF8nobu8zugZBkYZ+O8ozWXVsFtjIWYQWJ0Lc1ACRI
FNubtIuWJKhzrN/9zPbSZNv22byNNAzDcjdzcUxJ6GzimzL0/QYBK9Fw2xUU07BmkVHgeh2at1wo
mlTc56lJc6pepru1qwQ/1imyAlElWiAWtwzzpYgv+qVRQ8dJhsskMQzpL2kx4DfgaYdlwbPFnwHJ
noPpVIIqNXvItJb7bYAPhrqL24eVgAccsMa1Q0kQqPgcvsqjOyeXcomWz+00i900pdpL2iTVzyi2
4gdFtevnpbmJFEcn5SOI3mleH28jwFHX0xKJC6dKE5UDQ6ZOQPELUoDd8Hdg1qE1lhwu6SiuHFCR
z6JNp32VxNMZbkfqbWcWMeGQom+GYqwOs5iWM3OwHciFFhnRKDRiRznoL3ZfqgHxahR28Hy2VqV/
7lSDhqlSNfSl20kuHpVodT7PHXNM/DkWTFddi56YpHEeolHpP5s5Fb+4sq1hY81WVW6ppAz7Serz
d9eZKqSGJxLbfFSbYuMICC/4BXPzNPFsXM/wZvGpLM3ppoq85XOf6toelRA9nJx+EJ9So1IIbZtJ
edayOd0VgM43WTqUjyLhNpzUvAqalrUWmgNsigqYdg6HfUR/bahyuUuqNEMZR0n3JnntmeVF3b1i
JVbrN0i9WixiXXyyKiNBsD4ZwHRjOm3C3ZQ5t3m3OJVvjViQbkmNvYup9Mqt2i9E0bEw7i3hESrx
nfMDHw9zi7oXwy7Oy/KHTd3qDv0Y47mrfk5wGrD2MYsX2lTGBjHB83y8kByQoZeZ1k1ncPhOaPeC
31fqoChU567RSu9cyt71HbQ+gDaNA4d5YjTRkz103rUUWXU21kNzJiHgRj78k/6LPWJUoZXSDqwh
ObfaeNW1y9QV+pdvjZaLevacMdCattmxbQFPKXq/WRaTd7X0HgmRQdlqpW0emlmuNwjp5DekLtU8
aOjU3KVd7+VfCiUjWHZ0uddgeW1Y+Bi9NHJ+sRTRXypTYR5mbAC+wm6kf5702Y0urHaHc6q4K3Rr
3JSOkvyYzWp5FGNWbJqm2kldL256x3zs2oToUxnHcBnX+DDRp5nTq46Igvs8400jKq1fTbRXLgHE
Yo9h9Mh5xPko/Emfk4OFftnoC9p5WaAshjwXZpveV5js5n7boYyxRgvXzWy3OC9JeFkbfsAKIecM
fISkiG8WM0sDo+3tTanU3GyI3K3MICu9ByWubqPYmO7bWlkNM91h41rgCRxdXCnmoHk+3mo0PStA
3neLU9tzSH8rUlZQonufOFN5U8tINIHQlSTdjVKjUNE5xkuiIpFtFkanhhX0gxtbs5IQdl2j+SLB
gwo0lThYFiEKs18gN6fsZzrPz+AVvcNUoijnY4cy7CDjeSiRDm1xMcxL9yOJmgTdN3xElrAwG0E7
fKRSF8ZOqm+wTukDVAyqn4XSa1fCTqyHwass3ceaIr74b+rObDduq0vbt9I3wIDzcNhkzaWSSrOt
E0KWbM7c5Ca5OVz9/5Tz9RdHf+wgfdDoBgIhsOVSibWHtd71DqrMrJJSiARvPxAKCdzgNi62iu5w
q5LG3C2+wP21ShBuisw8zpgxwFRFQdHMxLYG+bAgg+HX1NAVtYg7XYMOycCJ0LZeCSrxIwKQ62jG
KIHb1tJxS3BLepfWqRAcuebaxsscak7TLkcOrK+pFdTrhWrl2NVJuxO5ql/VlLDgvYSYBE3t+z4I
Qttv1VVCzUnPaZU3lFzJmpHgHPkod1cwVL/kapTPpGPTmyyD8YlMX23Xx96T0RhL5BetGTJQ0Psw
RZGxzwjLCGHOFVFdYyroLmTFJmrsV3HtaDvsFYOVYdTWVUyJYI6jqDgQApfCE/mPQrobwsOPo5lj
/x5GRbUl6Dg9LX1eJPy1qjetp6wbkvqsO6sYl2t8fIEuRqx88MwI7mQTd/cSakYfFSYpBaLSYdPo
s79n7Yvn1JLaqify6WnK2+4WxztEIpnwBKHSPKLOw/oOG/lh5WWu3HkS0wmr+MTtxylem4nxYBvF
AgI007gyCwREMMi7OCWduzd4yAe9W1791JSh1ZFiaHaFvjNqoaJ4bMs01KQu7yhwvhHKI17UUtOH
pPJ5iCf52ZPBF2AFFc0eZ6DB+TsWTkZLY7wgtxBni3OBqOBqufOK/kkb43iTm1p2mw5LCWEwT+Zt
0lZTSHLhEhmDi0WuhJAymGCsMuirk+52wdp2+3Ydt5U8+kHibFKBFWcSj1HV5XJv0+SdwKO2Mxds
EcbWbGyqdkmepa8le0Im72yrekD7SN/Q9c2BvnKOJjuurwKrGi57oF+1sf1lyIpLbTe568DkC8Xm
uq6a7HNWu+6BDtdeGdKNd7m/iFW7pP5ayzttM0kUc5NbBRwGU7c2q/pSaMrTnA8yrGX/FOikyBeW
MxwQvDZzqBuxH11sm4vQcLMA3CGOV/j8u4/5TFR8iE9Anoae0dhsNyOIiAMI1vWguae87NPIWITa
qkrTtktmQWZVlXdCm17dTLnTvDV17W69erofROxsjHzRMQfMqudhTNR2JDgAsdv40AaTyby/cZ7K
LCtOZP2Na+x0CnJgg2ClZ7vMrudDqTf63ixH/VoOvdqmQgw7o038sK98DOhgux4Wmry3MbP0Te/m
OKG2JOoFgz892vYcRDz/JvIaOz3A9xnWdWq9ZDSrq8kql3XZj6xwIyaBFnBaVvkS5cSURKVRAkHg
xlpfB2NP5Jp0hrU5tvaNLyxvb6TlGynZ/VMfY5rMia4OsURqYuRGsbYHJ/kyzk4eum2dQomxiiew
muFVaq64DTI3+2QqPbRbp94OlW8d+zHuVpAGZUj0jDpoyqiDXYaV307YU7OeyTfjsytJsYQKXn9D
S5ytsFLrOFC26cDEMdN3Oj4u14GL442dcOnqGoiXlg7tQc5U06lC9O4ZQl/xkZVR2miSErw3wmD0
txbPFIjI8GHrKQqlDgPJrHDWTo4GrfAJ11ITKnjyATbVWORYQwfN3VSUya7JOAvHioiTBqJUFHic
PS49zCovK3HCZGRaF2i9tAgDynpj9Cj6NLhm2Dijwg9tCntSWvJCneayzc6eq9wjcL3czK61sE7d
A1IIv14F1ihujAwD5poKcKdR1e39YhiwtbbiTdcmyV1JzxTyA8ZVT/5DCIOLpDB/8nel1jGY1Ruw
jq7VQz9erkqRfdFn3b3GL13dVkt+rWoKfKUt7zZ6oQhnvJOf1UFojqb5TaQqjYa2nm/JACo3Jmjp
JyubtWMpiNAJ52lwslB3h8dYmfVVyxR+lTr1da/UC+PhJrQ7/RknQ3WjDYSGYYWrhWbj9hHRneOu
NLDsss2+uG0U9h0l89BQ741Xu2wscL3YHg6GMjMa8zbe6maWstsnlHF2HDyNhpmvyzx7K1BgXrUd
o6sIswgv8jLm4Lbq5y3O4NW7orba9BDc9obZ5OcxF2Jlmpy5nk6xEgIX9H3UVq39YqtCD8eq1Nax
YVaPGiL0o9+5/qZAT4rBheHCI8FsyJyS+Qb24Bc/aWbMxDMMX2XqfSlalMT0TcYuSG37YXBoeevK
bVYG2DlwS5VbYeaWHtdHvrx4xLKvjAYjhsTOkkcRBFdGgVWs741iO3ZTf02Ebf1Y1T1RgrgvrFRj
FYcRWhSAzgz/vjTdB1fF21mM3R5DIRczCSVf+yHp17qcri+S+kirWdzOEDS3blI5b3rZPpn2WF+p
2iNecZ5ktPhTdghwidjAlvdWhZuZ42Zyu+GKoLnufi76MRoq+sdoLCegy2bKiqMVzwUu7em3Bb8r
WPJasjZKl/jXWVUHPWbEBhbWTJveSom5rqZllVf5Thi1Wjc+Iw1Ts5AeDh0oWz4UO+xulm8TFemV
FnvGelzik5ZZ/b3lFiBtC+BNhX3AqjM88U7eFgEJrdZRHbDzgtR3qtBjVn4mXmiC3Mnp+OxhUbR1
7OYwFGl73RO4dFTl9BIU8mua4YztSQYKo0OOi74ExCKNY3WY0L7aYdm46iuDD6OOtESoxzyY0+fS
z+W7037LpUev6Qh9Z8ZMC4Deqojk2+ozfvNYSVnucJBqtA9FO6nzYs5cIaNb92uT5JpdnBs+cGef
uFvsp+xouvTyTZoIoDw3vktGDq84Wcpd1tf5PbfrFJm46K3ypEiiuLkEoZK+LTal6NlJhYZTIfBx
R8EoiuYlrsYJbK2PQaKKdN0PWcpjNeYD8SVfJE4hB0Ko4m1RtowNIH3ezPUUVGGa61eOFSRXoyiJ
MLB1EWxk1hY6HbrEpyClwzBCymiNe9TB5zi0Z1mQxNcK+BaOPdtlZCRST3hDbTOuOnMGbythY3RI
7pdQ0oI8ABnXpEN54OZFcU4dz1qLhBI8XS65hHPBVKdY2o0ulmIPfVTn4vCbp6US8xRSzE5JRINX
WJFZJti09LKYQscYjBmwGknMkGV3YFYMhwsgpgaLs8TzioYyGitAC3/iKGEks+HHjNex38VbI8+G
6yku9QirY3tdVl5kQMqN3LY4EWH4quplCG0763fMnrKNQaJou7gtiaM68EQbDMfRCuJdOdpnOQoJ
SiMpP1OzedSVLaJWn8xwiYdMWwt0a8/MybH/deikcQpvv41wHl4F1+MtEXEzmHueRAIIdIvdqnVC
qmB+ql2v4Fig0rbCqjLzr02SGFsvtl+Cpqnwa6zNcEBDsEeGU+49zTgmwnmuO7/ee1XXrLJ2eBQG
uDi2EmqHlL9bOa29rKvA7z8rF833do7Hft3YNucvNl3OdvRi5x7YtFiV1tBuMWkfThP85EMTZ/Mm
Ne30Baw/uSijUpDlTjVMObCm8IKOKZufZdeYw/pbOi21cqn4DgOr9EhlIHai8YJdZyfk0/Wufaiq
RaeG7a1HIAUgZl+YR5m63clRk3cOgoTZ/RiwCoVPHT4AaW/ci5k97ZS5Scqpv13izD1Ps1WEC94E
t04ih0st5hw7gsYo2gpreC2Y5qGcDCbbDyee4b3eW5kWYpPmvmcQfMiP7TJ5rs2JC0MyZOqpGw7x
kHQnLmuGd37sHdvebZhaGZq3G8yi2tcaIT2h14LvtE4Xf1rQzO9zYr32vkiMJwOMaVMshUIgqJPe
GS1qoUWG9PgiY8jmedb06PiDaZ15fSXQIYx2KGovf0byI+8NabfXyUC4NNr8cUmiiZOMXIpFk24Y
JAWzkiSvs9dEzLy2dFWVrGY/mU4uhIiVxdztrU9zjc2TlttivgykYkKcb/DTlbe40eICRILPQ24k
BdVEPdMLMklYt6mrjoU76jke+v1QrMjEYH6yFIbxPl489onjrb7oF7F4lOIXfVZzCiKv46LlXlV9
TRHgtyK/QrkI8YusSj9deVNmPtuZar91QyFxOTdUfTRzn4t5yrHDDrXajM/1mA1cvXTcV/oAUfwk
PVKmImN03F3b6t77nCGmWDgXvyWzSPwjdZi7Q1THvTrhsh5HQ2AoPXIKWR8bt3ZAijqtfdCwPHgK
yqp/0+umAS2Mk9znDIMuM3JUvQydrlZLpXi7Q65lV8kA9bfAR/sJ2X37zUZB/8KH7IWMVAO5Hk3N
DjFyJwwIskriR4FLOGrYWRqMUHjm/qajpQO/L8xdnFrmfVPK7npOdaviZsxmbD9MYZ/SroK2MOo9
Nla4sbQWns0XhUiQTI/14sOdb0WFZMP+/r5waXKirsn1fEOB2X7u5skJwqxQfG16TryxnvhNSHK6
sWAanpwhlcAjQRrv5smbHkVslvp2rObgkMtlaVF+DkV7SmpPt0Jon1l3nzM5Ju1IT5KtV8GYyZCG
dvcqJ393Y1e5valy5vsrJazynlllUuxLP06zqGcAa610pmEZXiO1hRt0YINsmOz6eMgtsqs7pq1c
CCn8+Wo2CEbw4+rojV153/p5v20GAiDWvTfwQLq545EaME8Tyv+GDF5WaW5s4E5QWVQdLJ6C0dUQ
NgnoRhR7S3kPpJF8Aoangw60xt4M+GS8iM7rDuDn+Sao8vJJn3JVEOFkT8xDRb+N67l/68ahvzbm
aT64Tj5kxwDmzzWALC9fdHA2lwt5Bc0v65SOPj5NgoUZIdWCkx0MzWe3pjIJ8jw5ecg0NnGr8p0f
uzB6am9OvhhaggXinHddqJCHqLV0AZ6wZaFBWheAlipqoCEIZoyzuPcq5vpRhi9BteqzgdWYxA6U
lc7nf6UVZ1cD0PgTiECWRTJrJIdF2U2v+KS0D/lY92+5ipHjxr6lvWomDH1HWO0DqKZGczcLd5X5
hUVKc63GR6lb8hnrWtJuMPV6omdwrz0rwZi9LIKTkC71QYvHH5d8rTFQ7DivYNBQj8fYEq8C8rGQ
/Kc5xOHOMSN90qgrew7Sa/ZBX0WkMcCxyYcSOrtlzCQfm03M8GDAQjrZDt6of2rKAr/csocMDoLF
ypIqt598EHqylluLD6LFXSBE6lryYRZ5c1QZSg1rll18B9mOexcwuLrJEDqsWuWnp4BslXPQ1zH2
KDG4aqhNbPqFzxsAtJqnNWS2OT3AFXaerBZbzJhR6OfS7N1310rzq7RJTGDIeeR40HsI8LhEelVY
0pkzVp+zfGbGoLN5SnGhLGLeaQ8rp3SChxSZLrycgBWoNRdNdD0wOdp0GInmREI5FjGAOCI9JYqA
9x0Y1fio+Vm+wwGLDcvA4D7J4HGUIwuXayE+pZ5b3uMO1T4UgZ92hwxnoXeanbFaCdWzN7IeNQoF
waKhV9AElVkPs3pLHZ3kG0FatogWcMRP5byY1FmiMbs9JlTpHVdR6658WcT53kVZv5O+l8BEYX9U
0ciI4yUtWdoF06treCj9dnZEsRFNyalbzMknplM8TkIO5/pmJNiaoiNNljXB5nitfucwDXCRvzV6
Isy1iBXHvdtYLOE2v+zvHje39tq/KH7qGWXuhdfo0GTXtbk28BI0CXiGzWIE8/hcWgGw8BiY8r63
5pFRVJz3iM45mZHTJptgmaYr3YkRn9eiuauzemJyZPSYsGaQvTtCfa50EGd9a+b1fMKtU/IMkICc
Oy8WzktRyjKjhUxdQFRw9QtCxYeExWS/FXVKMyQrDPWj2cxdzFz7SW3bvhV7XWvE/pJ2dOiXlM+C
S65xIz5gQG5PdtbGmfi6Shf84Tjhs/imdFzOyGyxOOecWHCI6K1mPdFS6tsyh9jjELpxJ1nfN+1U
xKcRpeK6Tx210xKDYdlETR1VAovb9Wzi5HH0lOjmlVfXIK215sfaYa70cg6FYMGZimDISM252pom
M9dVXbQU2zoo6RZTpwUGzrD4uGMWnCTYE8DyRZCF0qUf2oepMdiLtXSDG9UoteI5uLsYb8yosCrZ
rkYpEMQ7nXMQzBOY2PswTE2jcR5sVve26LQqoS4Tzivpo5cq2VjaXZOMp7yCNHXFKJQrq3fRm9Q2
RHCKh3wXTLm1G/LJgaHksFQUE9qoIUQngtjFfaGn8/ho671L3Si5pMhlgOpuzeU9hdbFYNZPWLx9
HjCjTBvfTKPRK7kwqQ7NI238cDO3qg/HBu+jMO06FF35ZJzBqG4Gw6ZgqXVsuGBMRJo2oYZpJu0w
DGN3AJrgt3FSgpwjoHFtRz46JWDlKc54xfF/O9AcKSDqqdOPecBnd73EBgIabQRjI+rWyLQTzANR
0rM0TNrzdnF+J///I8X1g6j477tK+h9Lrf8kz95+FRc9c/fxpf4X6rEd+NY/12NHoutf/+Mue3v9
UY99+Te/67E13/wN09KLwb5hefgEXHwGx++CbM33foNdCLfZci9UVsia/9JjG8Zv/AOI/fC5L1F1
Fx1n97se2/ntYqGEOReXHN8Cpfcf6LG/C67/4Is6TOcQpjIDJZAMV18OwT+zW7VqoQgl4HIzYi7P
AtVVv6Yllwcu10lEQTUDd6eleS0JJVxrmsvACi87mC25+FLI7u90Sd9duH58Q5zCCCuwpUEkB4XV
/0BgXRIERIXyPUKAfOMBixJrj1VTsEqNZjzXg8q2Ctz8SpgOg/9Zj59rwLvbOpPLww+f4vn3H/mj
thlZy58YoDybS/Csy6PxMc1gNPWBAeoKCpO07aE0Bg41GmGroQNYs6/nxDgSgfaeSrCSSUqAAt+d
DUb/gvCtVHnrQcX61eLUxtmJW6Zfi2V9MmPN2bZyqgj/NlCDgg0MKNXKFRFBwYkB1rS5AGyhXPS7
1unfYlIZ1qJUw5Vd5P4pZsp2zWGsHzATAseEnk5zIWkmIS1pd7SE9bVZeUQCD+RwxEaD2q1EIffN
mmx3WxVDfCydoj7h7+BFYiiPYuy77agvmGFp1bAdLfuNih6alyheeCPWjgn6DIy51NHUaUvUdLYF
xJHc2WV5xCbIfip7t91kGM68FoadYi9+XeKfAhBhvXla8dnN9esxbR5H1dNGw+KOTMZOhUjLT37e
EM7WGOltEve0zhMPOOgM5wpEh2PYaOf12MnutLTOgpN2PG2K1Oke6wuh2g/qbo9zJzaDpWHtg3mB
yjXZs0Xp0zBWKaybYBT2m9+rbO00E1OvOX/jxkUsPPuafhMP2niLa7jG87Ni1KWmPn+tlyQBhNXT
MhSqMKOeSmiI0EZK+7Uc26yknDOu6P6yeCcDA6IDcVTIBDpFGKGmnhpH/+Rimki/0AYMDChpNbf6
QjT6ARvKb6TmvYg2Jay6tNIwyHt9lyAMDxVFzjHXUabNA5D75JZvNC3YnhgOwxQx7hu6htBXTn+q
EXlsQb0bHOlQRzvOeNTzIH00Kbejwu61Vb6U/UoBPKWC+WcARj8Z+j41nWqV9RpNoGWWDx6TkBB0
8iotUeAwiXzPq4SB1wiHdho1uTXhu9Pmp1+NvNmJuf5UdIsRmnnc7wiMhdBHsbYjZOY+mQR4Vdnu
PE2Hnur5FYWld2MtwqQ89S+2Jr2ur4upuYsHaY7wTaEIC6mfGVvgnT34MYM8st3PSZzMO9hRwSMM
BT7SVvOvlkbXMgo2+E9xphs3grkGRBGErHB/vOZoyM49w+xVV1Do5GUly9FeN17hYFMFswnQXwOp
jbCMSo8gev4qM31KlLpJytAc5tdM14tbrXW3mnNZgwuJwt6pS4QFEOwVbnx0AwijN0K5I+0Sxvwu
9NCmhr8UMw+ewglLBj9Mm3YybnWBGw3qVonFtnepyrb22JRI2P3iZow3k5MUn+pFwLOrHvQMU5Re
JXS08cDQuMeAAuoIBBqHgd3EOPxg2aNzN+cLTgWLqDdQ57Qq1FrZRCjhIfQHxisHXnEmBxwGdVx5
+l6RG5fC5p2dFxhp2lc99YbbwCeMQ1NJfbLiCjP1OPbad03EC95KBUMhwq3CEhQqlHoDh4kZUNhO
k7mjZY7Xua8Lcs0yYJWyX7bWWFZDdGG37yjklue5YmONk949zpkbbP0A93mjG3fmmHnfCvhl00o3
xu6zqFV7n9YdHE2pKvc4SiJNw6UxxusgV+lWET5bhLndKITBNZMLXdTbqbVUREfb76QpR+ZH7lTc
UUFCBStZrmf6+P4ppQYswwUJbb0ZHC3fE1geF09LMLr+Q24ZeJBPhi+ZdPhQgZqvRBNNMW5TuRFf
Z7ZNw47lKj+6z901PgY6VgF1gxNijTUpCSC9++QJ3XiIvfrKnGP7psji+uw7o2R6c0F27MI24DUu
8AkFKbCylsPbWBq4qWHYt8+tGjueXGfQZDBAFU3QEGI6Y59P/Tmu86EzIijv9t5qvGxb1EMOv6ab
xKYN4ukAO5Fp8CgG46GM4RaErQKxCDUChxkiy2k6Qy57saY4qCM5+wvnRB1ftYVXPvq+ijNMHUnG
iGqR52+z59xnkvjdcBn96Vw7cjqzZKYz7q7BFR1N2oRMTDW5BkCBN+tz8WoZ3xT4pbNnSCqjVnFg
4H3ah3ZSDPepL8cdwonqPpmr8t50tTP7fdynPP/TYAOeAmno8pQ40DLAxox1wpkbwQNiylANtLp5
nbw6Ysi2k4QeYaqlunNdugCrtTDbykvPvwpya4+AhVmlVUBHlUtrfZ5R5sNmmQKjv8+0liAhen6M
5xXzdIYQGC6kwpd6aEm7OXmp7T43nEMk6pLGe1I8YoYrZYLlmOd0D21fJYqYzCy+4//aLRAz1vV1
ETCUaIpb4ge00Kt1c4iCUbq3tZvCHCt7TdK7t7W/TtpmualdqIspJDBwdM0q125hlXdanUBdbYpH
R1ROsnNmwTGgpv6hmr2ryVbWhkWo7+eMHqRYVLUOSiNmv6gR2oU2DsMDCpHinACh3dYAYYCxlr6t
3HK5qlBLPpH2Tp1v6lsttvFCk7FzQG41rhM42J9LfHNXcyysz2YvGEkPebATsdZyOKT1Qyfz9nPS
6u4prfQGYVKpQKJksHETGxLFPAU8U/Zdgj6U5HdG8YgVyDWMbN57OBsDOnXSeMlIzj/RuxV3A26q
K6GPcp0sMj5iednf68jAmOoMup6iOdOsfSoGa14P+TBGQep1dGsXbCvoJv8KlsmDXufNK3xL1uHk
MbKsB/+1oAHFcDcX6ZnGSi9Xsd1hkKpn5Q41XfJIFpJa+FbTvbVkO0C9K+eKhJSJCEy3rJyDkwJI
qdiKwcPBJcLZ7X25cruF3eRDYTk4HYYjK6uzuvd+wtEOYvq69WSxsVHpn+UCj3RsnA66hlXf4qHQ
nPBcMt/TAi0kxFz2oLmULJa0hnHb2Zhtzn267HKuq2MOIolH7szErmxL5obGRAuqysOENOfz9wMi
ybLhKg+CmITZ0V+VfRBfN0ZbWVRwqF3CuKiz/Wwg2YA6awlCwCYSX3NghuSwjNZgn3Q64wcJIWPV
qcx8IADHzpBi2w2Wn0HuM8iM27J/B2DlKHDdkWPG76fzMg1d9pgyseqoRFLP3inNZa9ZIJ2rypcs
+KmPJ6CsmKqODIzp/P1aRqNYQnzq2uAbJNTgKhB+91536I3A3hLbeChynWdrjNhDw0Fl1Lmy8GaJ
Q/pSQnLJBM2JBUiS+SwhGq0a3xg/ob3yI+gP8TmtoNGEw6W4d6we/QEy8lMM0N5HNq785+9/SKXB
ggTn4qsbN5bFbhmbz2ngSLUSg+NnGMlBcoyEPXO+BS3VAiYx7lvqVMU31yrs/URejRXZbmXvITNP
yXrEIvWsayB0fjE3n7pRY30GXr4YK6N3+StXNZ8xjNLPisp/20wtPzwr/ZYUszaA7ZZzD91XqhqP
UqilW9s6B1MyY0R079tDcgb9RNxzefxJoIIbGxj1e6vyP9aY/y/suVFZ/rzl/s/6ndnmn/ptvv/3
dtv4DVE57TEC1ABpKPEd/9VtG7/ZFwl9gOMpphA4fKIa/Ve7beOZRpdnYMoZeBiDXyw8/tVu81dI
q/XLCxEsil2n80/67e+OR3+0t/TsqAoN074AAUTImh9NDMyg1npbFjmlmNC/ZCr3zvbEdHuGchgt
oP5hJ0vKrt7zHxV1F8ZWrfZI8uBVa+nJNoAkEvQQ2PievEK1BV+bQkRNGZIkW0UZSQScw8yGcIuo
o3xSb5UuX5YElrvS5tu4KdXWs6pyPQ0BlFFTMF1xIYjqHYavKrHlizSyl3byPzfjkq9qYR3nKX7U
MQDf1P2cbuNWHg1a4aid6kfInsP1MuZf46DE7mupQpHYKyKnqmcEdGrdtbN3ME3GIJbZz2sDA/F1
rnWQyJBXvNlw2Hkr1UlB7ybZGFLFOHVIKDCClM1s3iSLn20qg0a27jBWKYKsxVzcVSvkLu6qGPtj
Lw1tMycDlFHfJbBlxPa4Eda7sJHqZISchYVTbRkNqoe8bO6spHmPC+3ZZoDBk86cb9pkHCCipA9x
Ie0dpPtdQPey04oA+m7VLIdF+fXvSX7/Y9v1/yqOxvb61a7eiTr5j+Ply/1/3v2IpX3/d//a3Yb9
m42VES6Ul1gHNvS/d7dh/ebbF4k7V4b3fZ/+1+42AeBwLrwkTbC1LdP+A0zjr8CbcBT5nuJ4+Xf/
ZHdfsKk/NreGzcTF/O//s2/Xk7QaGYPqx4RqoVgOAUpcU1v98DD+Ao/62Yt/MCRQc8eI2hx1tNaC
OrZ7QpW8V4G5/vXL/xns+uO9f8DblNfPkGMAlYk5R08Mg+DvHHUvAvm/eiqXn/iDH4CvN7k5pIN+
bBnblLgEKzZ3vojtPJ1M6POZ+vrf+xU+uAFg8tiaMTjmUfontM4eGrlfv/DPHj3r5sffQAzIsjLT
1o8D7MEJhRZ545Hwl79xpv/Zo+em+vHlM8tX2theHtC0cptHr+HG+/el+Bcr5rIZ/vLJf7Ai0fIs
nvWmMY5Ee2yYWR8C+BwwVTajJ3YOnMjhwmSapsia0ACZ7dmTbcT4mbF1czUFzk1ixGut9I9+259y
pBqmfgDrKsCHmt2v3+OfXUX+vezsD9iqQDlOUa7rKL3zT3MMbJanq6X4RrbCwUDi8Ouf8pMn/NH+
wiiVgXSOJ2zULxZhgVP+N7vmJyvD/gCbQ6aVXdmx4z39aS7Q21HY+n9j6/STfWN/2PCgalPv6rzp
arDWjbX2qAxy481Lb3QJ00P8za/w3QXnL/bnR7+OpBemJ8pFPzrWV3fqjm1J8dxl67kc8VpAxFBq
/sFCUW4IDPB1Z5MYwyMZL2sEpFHid+tx1leYY+AEEW8H6FKat9y0NIMSQWPqJJT62hou+SmPx5Xv
I4WIR7mbAFeUWa5Vo21MaJ1Ylm6xGoosVa5S+TTNz83Qb9LJIWX5RL0damZxETpdz3p9M2gC0s+y
4YqO4KxejxNsUKyiLYaEwtyUbbE2YKFiGwhBWwfwc/edLiDRj9fa8KICOGLyHVvxUGUz1gIuGtL3
iTLHi/NoYQLv23f5YoW9JW9/vQB/tk4+nIEkyTmpv+T6ca7vW/li51cGfONfv/YHy5o/9tCHcy/P
layGkj0EgTCsKL7sHlVFNXq0WjnONfu574AEzhnA4GDirF47a2v2V2OWHhvMEhwLZLnUHiyZ7Px+
OBRBfZi5y1bQSaKZwfCv3+dlS//VOvtwitZdwthasp6VaiA1fYKfgyHAy2V4KeSnhQExHKi/eSbO
5ez8qx/24UxlW06LofX60fLjZ0CWTeefXQCsGPrREmho1oC1PbaWc9O7fRX2uoH80ztaGVofJgAK
aWk56M9JiUgpFVDfWPDScOB5tciXJHqAZufFVYR7SaSyC5DqkzJ6CKw29OzP5LGH6YD/WkdsffPN
4EUg5kaYIUPpR5leDFFdia05LVHPwD/R70fjSYgTWmT62Qe/+CqMDgu3Mfr1s//ZAfjhJog1fxgh
UetHc4DVgPMV6WO/fmXzJy/9Me9XEGA1IbPnYyUXIk1L4nvMUIcSIfk9jfWEiaQhufeh7Bkv/rwj
GBc+nr0Ceo9kGoTu8jx5GX/kcL0YV3kGwJZEg+Gua+KX/mY9/OxNXs7YH2oQV+RWSys2H7N+3iU2
t5n29uvf/ycX2MeU6CDLB2LgTa6W9AqvojW8nMx6r9odTc7f1Ac/OTysDxdBMyZ5FoxcMr3Gjf2k
xldL+/rrd/+z53L5kT88l6Kp/h9nZ9rbNrJ1619EgPPwlaRmW5bn2F+IxIk5zzN//X2Ug/fCYVsS
IOCk0d2nUSKLVbuqdq29ni6uR8YFpXTYT43ahQX3VK8cf+9Lu0VSkMmTaFcnjHgt9WaU0JTVBhdo
AI6P5x/+VL8o//6InmR1J9X8SO8dch351od+CTtyql9msSrXcR/Oydrtgooq43VzkTFyIi7NWYOl
VaJp6waRGsfASaNqlXnNQh8piBctW4vMjRG+cZtuy9VzGG1qyXMwSH/qm8al1pQL2tqVULwLoYcQ
GjtlapUtlDGhmrqaXFENp4A1KldC2jtlLNlBpW/C9lCHw31n7GUsWer0Z61mC2HcALPCT2EDdo7q
s8J/VSGanf8upzpvFmyEjsrX0TPYFFXC8kjlxlDjqpbnFrZ6MULEC9PjIeUhGm8ULEXON3xivM6t
WwvQMikuWtMurZHt9PESsN0i0O8HfFMM4D/nf+VEx/y1yf4yK8pmmgTZiwmVwUqQN5V6YSKcevpZ
gEDkC32vYAMAfdqe/Jspep3GT9Ih1LdLF3ro1LPPIoUK3EMLI2/aJf5HK+2OaobrOuX4g186pYiq
opdTVuoqWBzL34oLD3wiOvzdLX1ptx8CJDWePO30GgW/1LtjFtwhEb7uqWcBAikNiruQ7sCugUvc
pYI6/XzLp557tnPxY0pBxNiadjl+IrVgqx678D6/0CunhspsboIRILc3Vmz2ydQZ8dMgHgIViTBr
ttz/vuoN/nIXv/R8OFJQawzH36jwmn424hr1qH7hBU6MwzmkNkSThCkSMzXPECQtgktn/FPtHjvs
y0MH3L41Zkq77U+urNRL26NTzc6mZtGYAp7Q2rTrxXUwLrzJPd/Hp9qdTcfBqvyhImO7a6g46aVH
WIrnGz4x/P6Kob70gyAXhQZ0cdr5/l0n3kMyDZQL5sGnnnm2XiftGPZdT19kxYYynSB/OP/Ip9qd
zUW8hyDtHD+dxblmWqP7uK7d+UxMJ8vHcYjnDVbGQ94urmt2NgVxxq6rEj0T0fo2VJxuWl3V7lym
FpdsEiu8kXapfz8o72X/57p2Z3vnJi5CD4kckd/4OcS3ARr+6xqeTTlxoJ47QYSyMwdX9d0gvrIj
ZnMuwVfLSzp12qn6ozw9NpcOsMfn+uZMOQc4B9g/ZEZDR0RUs8bNfYtdCCxAroDNzQCP9bpeOY7y
LxPQbwIvjHJ+JeDSfBS2Ob5x17U8m38FN7ZcSxbibqI+c9wMw3VroTibf5TFxPxPYUBTMQ8i1bpu
ooiz+dcKRdSWKu2OHBpap/Gv20XOvYQVvPwEgHPE5HSLKbx33aEBo+l/v1zfpBK2UtawS3tXy9bj
JXrC94kTmGf/tmsGGaWIOf0wWT/76lNtkxWXyg4acdeqUMGjvWwO1wwRaU7+jaVKooLCmDgnk0pq
n6Ts1/mGv19W/uManZZ9YeBdNO1E5OyySIXEyDKgLc+3/v0KIFnHX/0yZ3BxshLRZ68Hz8eREtUJ
3q9reDYZI+RgRWbQ9Zgy6nCd2ysfeDYVG9RCmTeYbE4N057ku/DaB57NxVGRdSyhaFgtDkq6adv/
3Vlylfg9uOtUD8/mYqXgvoaO6rgW7pI2sIMxuhDvTo2M2XJYqX6tWMfoYeGGYHCwbeVD5l+KpjM4
x/8lRynT+ndoAEDrfSgG006K3usxOATw6IJ2OXYZlSLGwtKoVC7tMsa3REC4Y4S2j2eqtBrVpYJx
iYRyB7PkC+8qHV/qv0uINOfmhKAYhKPp/a7uDMdLY1stWpur57ZRbYuZ0WBG1RoPQ2deFfOpLfj3
9bs85BfSZNx5SXDAH+KuuhD0T3w2c7bIDh2a0yLhTYx2hesKdfJ3AWKl89PuVOOz+dzUXF21x9HW
KJJTwiQxRWR+8oWv8Bfo891XmM3qxNCVqq7kYSdX5FIw5mlLf4nRFaLBd68OXcE61swKW3lsd8dq
CAjobqGEbo8TJ/VkNoyGZS6F+zwT3CRCRW1QmYX70fmXPzHVTOXfTzbpUq2nPVM4EEtSQpthvHT4
O9XyLDgMk1EmbFaIOqMjUb9gXIhmpz7XLDhAyPWos6bdUNoOObQxHW1qMF7oj7/pke8+1yxClBEe
Omj2WK9xCwijZBmPFIBqTlxg7StPK4q5Pi2K2DtrEXW/MuNJlVca1XtaprtZ+RufhF2nLsfiVZ1S
pK2xqwMqLmQdnbzmWAmKt/pFEx7Of73j+P/mYY1ZvKnEqEZpno47ChLtOLyvsapLJbRrlJWd/4UT
X9GYbQe47mlhi4njLldBNyWfY3NdjDdmsSLRtCIIxWzEQRybPKe77mgtGbNQMUl57I8FWbueexIB
6TZ2fFdt9bHm/3euhAmVigMCqN2Y7zQqE7sLX/FUHx///ZcNBeiXqapaiQBkYOdh9o6JC8l1n282
vWG+wZ8u83GHM+ZU2e3rdc3K/z6x1alCrSfauJsofT741eK6ZmdTW+DOd0SjO+76zNX2Vzc7m9K4
qeA3W3rDrnuawu5XkdQf55/3RCiau/UXWuE3OIGRYq3WkfA2mOHCU5KrDg5c1v3bx21UhFrQD+MO
Dy/uDKvrNpn6bN51I1vjPKNZ9G4kcMsrn3Y27QavgUQE7Gyn3GgP0SVY3omZMQdL9OhucQJgQGTB
QTOM9wSPhgszQzuxO5oTwipsx/4367w6d6TuzWJphtKJ1c9SnzYYDtl+7d+LUYUZIZSFXEVobS0C
80+NrLjJsYnzHgWhWOY5zgr3DFxn5IJDfoqrV0xJ+I87RLojxbOZHU7lZoiGRRZ99Effa2nESGGt
tQ9Nv9XNdWFtvAi8OJnGRSIVqJhV6nGpSMMmFKTUNIk2ekrbwlNYCDA3+HF+9J7q3FlsaDQjrcyu
H3eq4dS6gyv8+Xb/AlG+WZX0WXSg1issR18cdj66Gt149AMfIwYRQ7kfnnAvhr+T5I+QPpb9q9a9
+2x/zv/uqfeZRY9gwJsZa2EyPMIiy9bqeAG5dqrdWfiIw17MVEsg4/Czy9fjlauJNlu7sVOIscA4
Nvup4RfbXdgendgSaLOwwYonjcnxq3rRq85mLpmocfnw+usu9/9Tu6ukk6/jwXG8MXhRdDtUL6SC
j/Hnm0GjzQKIrhaZLlfTwNU2xseixx/FVqMHLXvr0kub8ROfUput4FbSACgYSAJKmCl3tldcGPIn
FoJjHfbXFbw0xLqr1OO3TFe6KNpRBkfdv3S5dOqpZxM1Hs0WciJPnSPgyDd9sTk/YZRjA9/1+Wyi
evicoAxv2dx5N5Kv3Mvj1u9V1xufxOA5QIw1qT31QRoubNEhlLAckfYYhC3DILCjulxrQbXW1HGb
cXGp+PGixH9IzI17SdBcQeCUUuD49KfFcyB8EiV8F3Ba7rkAmvzKTeLBOf8asDZPvMds5uOO3CG8
51Sf1ro74SzaFirONprTl78jT3LgCtm+r3A9TGGGaC5SylynIXDjYdMlJo6BxmY4eoNV+67okaRl
LiUUS0FP1jELe6UvZHFCzOOjUlPxnuJ8hvujnt0MmupgWG5bcbKwpOdB/a3g5xzFPww87lWpW2py
epfHv8TmxWjlBXV2duBrNkWdSyWrFlkX2qP6UYQ3OKygaNHhWB8CDPiipamWt1I3ucOAPkzbZCJz
YrrvIGzUTW7neFpUmmSb5rOC3W41/EyS1unEtyST8ZrEXrgSOVMC8BgprzVA3+BC5afPk3Ywctnx
YmOlUQ2QmZ7bJ4tJfPZGE08jFQNPba+bL6ZyE2PiOGJAbI3Wwugp+TId3PMOZqRj5ScsKlnCMPhT
hGMQRO9KEx9qSuSUsr4u5iqzCTWp+B6W2vGWRcE0kerwS2PlOCS+GfJ/p8KXvTaXymZi9Oy1i+Ip
N2/M3/lN5dtU8ITTspDW+D5BPTg/Lk+MSmU2u0LND1AUcpL0km3XQhQKVjomQecb/yv6/O5FZmO+
k7AYhS9FjlPA3aOCXgJk4zNRborkiToNq914yn2T4B5jfNT+Y17026R+FOJlqvV2GRhOp1eOVlJ0
pN5yaFqbSfkotu06kEg9GAFwkgKzpYfKz1+CapkkiaPX+jKVJUdGUS1Yi7SIV2jQeuR1uOVmJeK0
3lXlbRC9hMZ95q+aI4fuku7wRAz8S8T+8t0a1Ri8URAZEJiBejhTd/cXOvL7ATFXeXgJZga9QD9i
pxxSJNY9nW/3xNf/u+388sBY50hheUysmPVNVG2HaC0MF7S6xx3CN59+LmNGHl5q+DZznolVpIK/
S79xskayswA+ERF71Mttj1/y+Rc5saGYy5k9Jc7H3huHXewdqF+tYkhAtd10F17mVPOz84gphcXU
5axBXjjYlRAuivG9tkKshaMLU+XEzmIuba5bINDtccciZjs1A1wFMQbztGirxxfe4cTgnIuaZWp2
26RhgeaoprTLpF+c7/pT7R7//ZcxJMFrUeKCdmMNn4tl2lyIgqfaPe4HvrSLI0MLCo+Mpx5vBtHx
tQuHwFPfchbx8B+spKzyxx0JVRdaF/JpME7qoSWPduFjnhr7s7BXCW2nmsfr1r58Scp3VdhXuEMo
Ys09j4/j5VFwfGljcaqbZht/vB9aIcNbazc0mSO35gqh2XVRZ65jbccyz9SgHncmXsvhLrp023hi
rCuz3b+E0ccYHG8Fw6a+lfpxk4N8LFucNMRkKwqqe35g/l3DvglBcyGqnodNl8hEN0O5yQTqVJQb
CxjbJB6mHAfMJF8V1q9mPAho6c1wreBMJdZ3WtfbfTnZkZnZDcCdSrIxnHN7IVxVoQVAaXoqyudM
BV+LW4OZ/YnTWwHfMXwBlmWF3Y25PP/8p7K8c5XroEORNitmVtZgIldTAd7h58cZOwWTGfyKYDIM
kMNyLhnK4r7A40y/N8xfFQYyJUtdlKI6niAoxeVuIq929LDvomWDZWwd3EvxSzq6Kcbt55/2xFKi
HP/9l+k6DIIJl4ALRxWOBV4rKyW6Lgk7VyKaAX407XGR8qtf7dC6UXUJrHli7szVh15DXVxQHgeI
+ZEBmOrfzvcF5au89TdDTz4Gny+9MTW4zeK2AfGQyxIZ31u/eoj791S6qzLyZKP/7nMjkBTv95pd
tZprqFtQWhK+FeVIRULklCQ7jElcqUeG5PjZ47ssRj+w23GoGkCm9kYtuZsk1JFC1Mhs6vLt3ugc
udEWnaHauo8TAy7VWCn+AXoOIQ9zRTF9kIpbLd0V2a043SbaDmgNWGb8OiXhTY8fw+mAH164TJqn
+ugiLgrjrSn5D0ZFuahZSa+xGnO+21b629jf+XHkwoBqqptKd/3uNcMy3/ECazEV9SKdPo3mQW0q
uwH3ofd2oHJAUVG8a06pYI6rWnag1LdBIyKFezLGp7A4yCAY+oepbV1qw8XsccK+3sPrbx9naz+9
KUpM5B4jdacr2yk0cffzXSPYYVIJNeAuln2yx8+xuiuU3/g52hhohqO3CqPOpRofrsKCIuc7s6xf
R4qeAv0VIzynFu55dLX9ff7Ln/rus1nQ+Upf4ozCLAicqNmHwpVz4Ph7X8aTmupWmg+028sUo9xO
l0Lx30n03UCdrbIlxSCBHww0LHpLrkVtocVRzLv3sfQKtOdEcgGmRK9v3lKbbgTjTdA+PJywAdpZ
5qse/tGG9KGoknuM+bQuXgfGoxRVS43TKe6QqnKdMEr6W8/35f09semLEMAgpU8AiYyd6F+Yqsc1
57v3ny3VJbCQKKIyZjclR1CkG5SrbnhWhm0nugPx/bphMVukYffFLc4O7N9L7s9dWbpujzTXlZo6
7pNGcVQKxDeR4VLKfv55T+Wd55rSONGz/wlsOqpTqyhbWMbPoFvKLCmZELut9DD4H4rxUY7bIuTW
pm7dPt/CeFlWcHYAlZRHizCFy0lMLqTpVzXuSWkk5mA3MC9i1VWzvVDvFZ0KokUD/g1nzEUof8og
hrL0j2AWmzbL9gWM20TaxoPgeOa09MMOe6TnurpLPPz0bw3/TlP2mra0NO26L/WXef1loFm6MEqQ
F6ZdWT7E0g3k6ysbnq0IUTdIMYbmZPXkhf7Rhhc2CScCjjQLOAoufUJ6zEGI4AAAgXhkrs6PgVMt
z0IO9jeF0AoelyUfOKDuB6O6IHo9sVP4m5H/0sVZCy28r0cUH3j8ZJyUA/2pg+10/rFndPL/L2+R
5H9DZQBORwwwmd6BPzhCQHZqTzEV3DyyUg2man9MLjC9bKgdrcLMP07YroipHZbRvinAp/jCO9zB
PzjZXBe7pVmImZCupxQ5jLtUb34rMKvU3+df9dQXmkUVv/diVcPdCOW6bXiufGkrd6LduWzWN7EX
UiraxdQe6/jgz1WPO8fFhwLXVVGMPkbWXytxe6UoWRJnh/NcSfUS+2WCq24P5rK9ePdx7Mdv1gZx
NmU7EZpq0PLAjYeswphsS382U8UuspvY6Gy/+8xGDhaNCzrVUYN7Epng2KkcHR4y8yOIAOT2R/aO
fJdHVKEkP+CBPfaUUeJr57LKeCkVfXhjmhJe1/glInrrfkzyfsoPeG5hCNZKq6njtN5g8/xD8cXN
dR9iFjMifOgVyCBsUt6VYlv214Wio6XF1z0Kfvhwn3Dq2wnxHVQtsb4wf04cF8XZFiXolEhqJIV7
fPWu17Cli4HMWUHEtQ70lia4bjbNNbt+r+AziUvVrpYztzOaZW08XdffswCQ15MmFsZxPsGDqV1g
WNe1O5v/uBXigWjSrgQb5kd/qd7h+/7GFujf7zgoSutPRoe6vXrSqe3Ncu5In1scV+vHax5cnMt3
lRxTZ9FvyQ0CsmtrUrDthe3c92uLOFfrauWIFBbPPI4Ib2WGf6lyU5nWhaXl+7gI7evfjlE0+OD1
sfFJW7TjshYvtHvqoWfzUS5UvylD9qBa9KZbnwnXKZURLK7r69msDHFZH3qZQVJSje056qWHPtUZ
s1kJtCKKDLzEds1SBb1brK573NnqPVhjArqMxzW8n750o/pX3dXgD/3vt4PYUlml3BLz4L+LC4A6
1z3vbA5CEiITJMYEPcmVa1tLLohJT3TvXKSLjetYK0ZExnnlHbrnqx72v1pbrRInnUa7m2pxyfDj
1JMew8iX7VyPndaUqP97UtI+55/UPNXqbK55NZb6hTQMu14rYFGZKExS/VePhWiu1tskhTXt7Rpd
WkYJaGVMaMKU288Mu2nzUGCGZNd6vso5YUT3AmK1LLsts5e0+JGo/rrPfAxVJyDG/QdiOQC8MSWt
WC94uLg29eQkirytsTzQwmczPERUnFQbrdsrMimUu1zuVm2hwSh6Tbpykyqkp6M3FCJOJk7KBjdm
5K96IjkipTGA/gxb8IuNB6wIYMA2CHCXGMbitm72vZwBMF813sMwkFDZBf66TuSVXLe1LQ0yUlfN
d0lcuhCfDlOf7+BXjTo+sqwoUFp6W00nIAj9xrKylepLOM3CQe+tJyvUtSPHTF9DirlqsRH12QfJ
/Sk0vD7nqih2vdyGwnn+S58IfnP1FI7YRjQYnAbC5qaWMYqOcZ64TpQgzuVTlt+GRaYwOwvtdys/
junTdQ89C351EWNDmUxUV4zLzpQAbP6oGFTnGz8x9OfKpDqtQHXKPssMdYwRCNQLFx+nenoWAqt0
rIpOoqeDbsVOHI7Z8riLOv/Q0nEc/HezLOqzQFjBpWowUGKdGQR7UiS3gVepiC/Ae+0p66AwDnYt
+S7kL7c1PwX9R4HuNQb+pnbdvXrR5+RE780VS5HpS7gWE+hF84eQv6RX7lnmkqVQhAzio3bYycVL
bd4p7XVfe+7qL0F+SqOe8Kks/efx1/mvcaIT/kbVLzE5h6irBFaI5HrjLccL4+fEF56r8NW6sMq2
C8YdODJXJac9NShkQBNNl+o1j0vGN2PInC3+WuMpcEUpzVBgX2bYIInaAFSBw3kNp/jHdX0zmwYQ
akYV3Oe4Szbl7XV3FKI5G/2x5MFmOGpAMXp4LvnjX7dVnovnhVqEoEEefhepDcjNh4LiivP9cCIc
zEXz+AJXg0gFMk6Rm3ZQuUJClg9f6XzrJ0bgXDmPvk8epJbnhoHoBNge6xcaPvXYs3VINqYxwJuW
klPjvRSmexNSGKZX6YVeOfXcx5/9MnNSr6z7DMzUrpzu6nEPPvZ8fxwPT98MbeP4e1/aFcDTxILH
Xapnek6BSo1LISemiib1Yge4qVvJ4aK6VP99Qt0qGsq/P+e3+aR3NbfCSrCaCstt8veBTJsmDisw
Qys17SCLgjaoSpKy3Mq0h9hzz7/pqR6cTWJFz/u+Dok98QNXNhf2g3/vPL/rv9msrSJEZlZB8AGM
vAvaRRODCjS1u4yMupeA3R6rNdTMRcHeaUzzhSgKZKo3hYrqJMtWo2lSc/JGC/CM8Hp+ScW7Kd/G
PvXK3UtkthufqhQPBaEndb/67mdcA7lbi9OmLbvlYJhOZf0Go74430czkMr/JSkBzPz7faJUGTNF
q6adIpHr2aooxvMjRxQLNLHNdqhw1HgzxndULwDcc2rpPpQfzv/2iSA7rweIQFphgsZpMw1uWz+0
vWlTy6+JtevN6+5VxXlVwKiZesM4QBLyMj3Ey/PPfWJczWsCqiqqk0Qxh10S8y2NRTdemvOyfKL+
TZzDftQezU2SZ+xutc5uWkfOf+n9jS/+MOsPkBZE3rXf3cUFNHvjZxf4XLpv0ZDgCVo5bWzYXbcO
/BuzwE/fe+2NV1Pf9tIPRqwtpsLKxO+7xhq7wW7NEg9SfQMFAQ5s0B4yD0U9WA6lWk15uxIQ+OX6
Gn/XdY0ZWhNsLf4k+sOgels4CbA9Pgyrs8MidnRFsr0BrxX1T64d0XJPQmXuc6z5fXVPin1hamAe
xGIlh7hA5CHcyPFhGmQ3LraNd+glYBKm7noAjYGzO5Ww9uA1JnpB/bcJJjC7za3S9ft6wZWzQ6m8
W0UPKYmJdCqcAfeyzu8fgkJcasJLVvwpDIkLbf7JWvWW4SRmAmT5MYNAmcg7rw+Xg3KYphuEzU5W
uti12oZwm+fbToXK0itO032Owo0MnTGX1mrkLys1pTd7gGr5ovT+iP3PfsDRGRf8UYo+C7pI71rH
b/uFIO6tdC320aIq83UsgTEYq8EuRLw9R3EzTPUKujqKvD99OhwA/bpl9lmK27ip14r53h+Vt2FO
CncJJnAXya9psbP6P6G4qcMXOY8cMS1INAbuKOwHs1vVkfYCATFGw19V6QO062BkAltcZfv9Ej8E
t491V2s/oSW4WVNQsyivRA2789YOlX2ZTLZAWLL7cSn51jLxRVczKgeXeVvwKqexGp77I45u1UJa
AS10CqofpKFwzXByVeORrBkZIxtGwMobIfKGiWNxTyeD7QUM18V/jDLcqxP2WVRz9sp+wgHRrIGx
W0igrZ/JsEJ/7EJuWE2BZBttumAhRQ1Si25pLdRFpD5q8qG2nvzhqYtuugTC7HLgH5vj32vC0U7S
KUucJZ+LeM9fM/7aPVmrdgE0mpvTylo4ceACC8R0sSF3vqrlypY5Z3fdvkOHEnB/p+/TalfKP5qx
RFVDIM4+Tfmtjj+U+t00V533NnpvUvuZ8P8Z0irG+i40AOkk8BajRZTcetO7J68jDZ1w6vjdYUju
imQvJxu2045Ah0qWR+0yakzX62/T9LYKF734YIXgrKlkKYW9h5YiCoqFON6Rx1n6QrkuTd+t0x9d
lLG+UCnF7qJ6T6NN1la3Hni/OB6WopwtmxJxBUUvgWCtzWxYp+odgmCnEfZad9vrjdOAC0spqU5/
mtoTsETXqBN3rNqnAesyeDsOLnm37JMWjXSX+jxwva0mwUnj1yMNpxmWnb9rc9nV/dIOtW2VdbbK
IMV/2x6IOtNk7Qqu5oU3gzK/CDSuGqPGprf7I/GjtsiKoC2ZBseUaxcQtOLFdsh0gi0JUPmgqXeG
eEhNJNkuWnSuw6Q2wDbhp1HdS/Jw46vywwCwVlVUW4hfIlKqEyKnjGtdjuhm9hg34dqq4H4KygJv
VDjBdoYAN2kf0uJ3NcQH3dS20RHCo0QrRXnwTOAmMWxuAX8Q7kaGWkFk3ttyClQ2bV2rf7Ks0Yal
tTDKNx3YRDwiPS98t4HHm5BHafPKjaRHLHltTe3tynpua+RPTDsTb3UrGBzD3ON9jkDqZ6ihuSkN
JyrSNdf7joDJR0sds6Ld6Ij88+pZlZDk1SE8wY1GybmBd3pypGzEbqW8WPqjJ7+0YbWH3GP7lDpa
KDpkpViiql8U9bvfkXLJ6h+VOPySEPMZlnA71MT/bEqOtplOrgN7rto1mBvHV5pNxWGpiyk/EIu3
HPV7MpRQn1g9Eg3ew9G2CbpG/TSWmW21cJHG1q2mEL4kRMZxUyfNrkiWgb9s4B0xcbPhceqoSI0W
WbtL6h+9eteWL7pM7f69kL2SPRWKrcZeh//iSJVXhPcsuO8ZPKVncXI7usWmsIUWMVAwiREjt49+
znW87C/1Dkblwszvop4c1UsUPqrMkyBruKXferK1417MyazI1eP3IS+2xGlYs46gBCTnQLgP0qIQ
HzpJXsFytjvlWTEeJvjLkEqSnqKz8jX3KPMErad3m96/zbN8AciCjFqwMOThKVTes2orQTBSgsJN
BRJxVJYh0MJ8Vujf6+K3Jm+Umv1escm1+8L/kKYjr+MG/5x1VK6b5JfUbCMeKfehv+QbHfJkRvGC
Jtte9NSPK6Fr4cC8IB6ScgmGtGwXxVI0kF2FH/CToNrca7Xr149W+aMyl+lwJ3TbVg43TfNAnofV
Mxn7jyPftquihSwIq2RiFEEj/llzjAqkivycse2IrlGBl0K0kSMKqm+zDLydkbPvqtZAw+00Xybj
Pm8jKEMErsCtpYMU56sMI9iynpaeEdmSDyhIO1AHuEn8PbSbRVKve+GPjn0heh0xZ/ZL5DwrQAHH
Q5GGOZ9PbV8GT7yAG3IMNVNeO17dPLWs7/V9GgMGuFMVd4hvAiosjXAlKivWYWRjTgxaJkxcUfop
iutB3mnq89TeSeqLlByUpOVm7L4U0G5Ru9zCypbvOtNcSlw/YYERsRL2wWvju1W25hYJP4eHsHsW
WPZA3HJXV2B9PFXkbfkNqj6szL/zoX3pkbCrmp9+JzAxVbvvgMS2nhuhKcvFRWexF+vWRt7emklt
Q3VxVJMtwVTeyZUHXcHbJylXEGxY0jh2cRZ2/GZDZN4bxa4lOuVF4YS+7wRWvRJ6zZGNnl0WjqpZ
t5Cpim+LR0vwl3F3G/X1Cg4F5nhA98IlJWSHgLxVUJOZ5cY3DD7F8TaWd2n+B5dIQTokwbZpH720
tbXyrZm8hV8fwpIYPNwW4csU4oY7Va6pLBoy1mr4VsPhkZdxj9NcuwTZaJsxEcxnZW+jpYFNSw7S
q48+K8DEuQFyKWQQGW7N8WUiAgyvlvWUGOup2Zca+MlQWyXtLrfSPQzIfewj0cITaICgXmInBnt+
KYQsLTrk9DH9Q9HyCg7jQ1FCcPCgQEzJKuiKj2Yo10O7MHhpz6qc3Ctv0r7HFPeefSGhwFwitNGT
n3Ka22EYuiNAvTqvl5L8hPAHLnfsTOZNp/2SpU0KCrjNlEPtyXbHHKqbeNfQBTqHi1BY6VGHlfQq
E4tlFn9MLG0pG5eJ7bxikn5gECtsrkslWPax5srjL4FNto4RcFvtR/9nzj5axJzCCNYTvZyVtRNo
012riYtMVY8TwAratV8DjaTGSdF+G1W9jA3AHwIFYV62acYjActySsZNVOTrRHofAKPrScMewJFu
pUaxPU1eVE24lEJ90dXrCuLukFBHKBxtMLZxexvr7WOkf0Ln8/SHOD2w92zqelXl/WKKd5aPskQq
nTxa4w8D6gniwdQS3ylESW8TSXPVKLBTXbtV89itS7aFubxOi9GGv7TKExa2MlnVJZVgmsTUyB2Z
8Nyo9ForU1Glrjrtd29h8zdy59AZxati7JXhuRh/sF1Yd2L/DgeCn1d2vhQ7lKQQ3HqkWx9jsRJ9
bRGRhZ30/dAZtiSzk28ZjOzIi7I7hMCzavk+62vX1AomRgM0CEGqPqDP7jkLDCvJeA1SZTm12U2X
afYYDDg7lfcVRpVBJR1gPa26vrXrMt7JSsYxwFj40S4sXY80BHhwp+5Mp0zxB9NVksE5AC82NpXp
1KHhQOsrKzaKMQ2kdEpVu1q8nIwBQ+niMLZ3ZZEti7i+DY3MSc1gjYLcETC+MGnUQJoRFXhE6xP3
e+ZaKeKbDq9vhW6ehOnGypCOqdpbQkCtcNaR2BRN8mdDjZ/uGSAl003db7QBeirFQ4PF5h4PGmiq
CzieD3AIVxmT04RDVpJz6tjED3FwMKXhdmrw3VA00Wmy37qR38khvKOfteItdFNm8epdfazXRo1A
P9jXsLxTk72bYOM/vcBEj2MtJW75Cldj2/sEUed6zUurW2uxzJY4l+8Ua8t7JNJroAWrYFxaw0JR
hoWH41CnrMbU/BN1uORY2SI2Bjfw3eJYLH3T9s0yH5eNcWcoPDgFfVmPRr1t92VhLPT+QZbHVUP6
JxdNGxO+5RDK91WR3pQNWsgK9arJmbFwZT3gXuy54XTo6y9+kAPrW3rsHCPfW5h+vggng0rVftOZ
5aeBLbjdAxglwtW3RfGIcYuty/dtHv5K1eAwEmkogMzKVTiFDsqFNMUSebjJpI7NHU7gElE7rIds
k+Ip0yj53jJ3GiVieOvYvZ5RrpUjTDbXXvFQV7e9rxMdf4TWLzz5CrvAwzMOwaaGHH7CBvU+URw7
YKWV9r1JimeqfEcqh6Uk5m5cKbc99gKGpLjMrVUxPYP8o6J+Wmr9Iw6Ki8LEpdzLn3pt+H+cncdy
40i0pt9l1oMIeLOYDQHQkxJJ+Q1CpSrBe5MAnv5+rFVfTqsVoVVHd1WTIIDMPOc/v3mQse7us9Rl
3oOmcdUqq0znC2dpkY7T3pGEPwhrSUwEHAG3F4FfR/3CTB6UMPNI0XWniVaCHlIksytYgmNQ+P38
ZLWUBDnR9aa5dhKFA92RVgX8x5ytMu2w3b/GDWqcrorSebURPM1N6uZGdJx1x1PljZym9079adf6
grykRauN3owyeYZmPo7XGEAQBrs96tPDrN0Vghw6cnvVivVIIG5wmunHo6hbBQ4NcFh7aqe7RMys
isgieWLYV6X+qWNIj0F/Xd532tIqjqGyxQ564Sivavw0RKfBIbi127NvQWRv4kOdgGjUPSTopYmr
vilPD1KUuEFAtHyZ3TPhon4gwc6uVubknLQkWgeTs+nS8KDnYmmE6u+UCtUcor2wnqahZlBFxeDk
oC/zIm60pZMTm44qtiD5WzelleZEWxkWVjtM9OJgC1i24QutLjQN8508XFT0Esx3l2Yg7QLzqNFp
tBZzZPHQWzPRNHT81qytQu0wmGhvrzb2ZE9lZuOrTrkw7MpN2e1UXbmLpeggmBYL2dNRgUlUOnmI
PEn1JJWMgcl8G+1PJ4t2dUvkbvyrK+JHBjJ3ACL4NijbIuKEy3rraOvNQ9sFK5h2dAv3dlneVdEp
Gc/XntTNKYbjTnMTccgKZsuWejDF5Np6R3k20xftQrM5VgHHwPyOI6JrFdpCLSTint4S4ETBKgIy
goqbRUzHh3mRMRwu3soMxfoVxInOXfOegNSYuk5llnl1+EnwBZBW6LastRaP+kl7H+FEqgx8Tecj
sKIL8YAeBbTR22uzp1WptX2Ual5lkmVzVdE0fpQbq9zxG67MEp+lRdpva62N6gjY6Co8elzEV6G9
jgprYWaD60jx0gR10wed3p41QSJAZyPPHq8bz0YL2zVGRUb3HJgNm+znzMbZofZMgvCYS8M6pGjN
iB/olRTyceKqcfY5Vq0LK53cgdMVEVE4x4TeXRJ1bddH5m0IYHA1K/7E9bvTBrtY7lZKzbmjTPd1
lPtW9inNKyM3lmqwyWxtNUaOG83NSuatTTTqz9FYG1QP9MaKNvvRdE0klbVNbdn0taVHEOs6z4b7
wnkryAErAaIMQ1v0A7V6KB9nLq1D2dqSwhBbL/m8la3nAXZOKP0pp3sQjcm+GF7qi/h3o5L3CSCU
WsepdZYpNVUhUgTeb6rxngdbAcjerEVXrFp9SY4gAMEhpZIb2pek2JTgF3rvG/IhiLvF36Tj6FeB
h3ISmYuKxdTE+nKeP0cKlpnucsSHW2v3qSL8Gmw4wU/JQOkEtAZjW9zlQnpu8LTs0+KYsE/XpHxT
M2yiGjGLMy+UBCZaRTDn6KWxtijpS+fRy+m0oX3vw8HeW5G2zinhcjNcOOMb0bs7ObirCGcsi7sy
tD2p7r3OeddbHcOs+JAwtZC53lA2ufvDptPTO8moqYw/c3sgJ3jwh5rqr2y9lJBUsoOJ9AlAKh+D
OVg79spmvGUS6BNb2S5vnqoicIkMxZ3a2PUEFRYyIG537SONQx1NW4ewYSxoGwtaukkmagarpM3d
CYq6k+r7amQTd5qFGbV+WY6gTAq6B+HmVAVjrQPWwUEla4VMWreqFSQviJSpnJryT9sXT1Z4daVP
7sLJ8mWDXcN0PKMOvLwS/NXei5LajVSxF+RWI+/ah9NxVLNzUo/3zVggsmcTS6SlrpD1XgbgAMj6
C7FO2aoa680ibLOG+qLzuqgyZYgU82nsG+ZzhyRLkZRTrTtPBoYuoBOPCHRdbN4P9ew8poXY6K1y
6PThMF0DLmHRyoDaqrTJMxz3wR6vfz0h3550Ud8aSRsepA3HoTo1ET0m5Vg4HLrp13i2O23Xdd2r
KmChqHShfSCWoRqA5pJMHqbSJepB1xqoaArgiBGp93JjU/02Mwc8dgzWEK/F1HzITrXK1dmrZdR6
ub7NFcnvSkNaifxtDvSdAdNgMkgtSX01TkPET+j+5dCbytexhQ9dT0c1UDxysEv8OcZXzRoXafBg
hC9h42z7Kt1ha/cazezcjlg18+QaCVHg5rM9kHSjfNbDc000hx5Z/iyRn9MFfpRWfq6KO6IIx4Vl
RmeaEogB3lDQqDsvUWdvCT19HwWsXbM8TLWxUdIGMwlZIk7Z6phGMYKiERJsRGkCBV7wfhHprkuu
VROiLvZawz2eiA/e29LdmPDI1m2UR64cPiaWX5qU+U5HQoGNTYVK2J9uNOS4zLJbNycD+7ZeSkKK
KMOdg+O5jufPSl9VTUWKigT61tJnOE23FPT9kfMoN2crKcn6rn0nVbdFOwFd18sWR59Qgwg1XhzK
VXJNt02l0pvxhtmDg1dQtTDjN9FecoCLwFG3cmcBatblomsMaqa59CT9mKSb0NbxJdJ5AZpyraon
fT5G0PBtIbySfAZfIwMWJvWZGPB9MhTv9lXUmPbLyFGZf/XL67+TE7PUGFPV/LNjPnD996tMNChn
f6YYFIq9qFCodXFx7XswSuKD816hRCRiutKvVOyNjFOLVu87CoZ2jk6W2i8kI3IlxfgcgxJjIVxo
2tx2zQ45i3mPktFLmeikO5EDwjSU0qPWXNrSWo2iWQgGzsEoL8Me/Mm5C2PNk+G79DLRp1N/IcXl
vXKQHjSF2+dvAdPW8dNoHqzgY+45JiVr2RnVqtZBgrH5GKrfVvVQW9vcGThzW78RhzEqlm0f+1p/
Z9oS0ekV9ekfumN/MKpt3/ar1tE9fF6RTzgLCoBd1xMhdaibZBVOb8W0iYxdTpZjXuwd86mWW4Ls
lUU4y54EapDIvi0j01RUNzYtVPnvLe9+BcSrMF5THerwEsB4QkahQPhSolUsNS/xoD5VwshYjmIF
9HXO7a1UrVOyrEW3mYz5XabsbMYOjym0j+EmEOugrte9hKdnIS+jGJSq75eBYizJVb8mvC/66PeY
Fu9xm7PCMk8yBUftb3sa3XK0n2INh0nHSi92orhKCo9egno2J+oBL5hlmCrU1ttB7Dg2Nrzgq66R
N43CPpAOnya7VNlW61l5CEktMbn+mrs/xT0QY2B5k62/d90ASS4+OaG50AbOaKPASKsEQJrnYl0M
du5Zsu6N84mMIMV1gPvGcfILLd5j2HIiLmYv2nRPxOY6itVNIMlrmQDsstf3hK+fFDhcXdeuAnqC
IdeXdTqs9YHQESYWSnYItcd0ei6TDyf5SMR7yBGgYGuS7jvtvRRA7d1daByFeRro2QpsgkOQSAAT
Scr8dP5I2mdnek77zxGlVTEd9WENhg9DULaXIKhaZBC6jULhcJ1cN0qI+vKeWaLSFHzCfaiebFAZ
R95I3XYUp5RU8uqoZwclOsTKQZ4+RvVq5X3hNfSGKl32knTCD7Rga5rlxM0CNMmpmF4iNJ2tdRyM
u+x6Aj7UUXqeTBrSOvezenC5Gb/L8qMxlpUGs7HlxB198tn9MXbZiWzMW6KLSb1rAMIXEfaeoVdr
lTvDSsEbcGvpNGDIZLWtlh2v7eXk3KfSXdODHhUHKdDOs9bsDY60UGcKuMaRnKnbqjVQDFP9z/eG
2AT5J/6kMC32vfyhSOFa01hQ4pAkfis9jfFjM7qqsgUqKDCMSsXVoqbdqcaq0hwvLydypVeZfX3e
u97SjlJ8bLs7Q8e1hEEvc7QQ9HIn0i353NprMqsrhEW7rHxTR2ev9We9HbFhLmSMaJz3vuzvDEIG
PWd4N+SnLlKWdFrL0IkJOyTpqvOL7hd7/mkOnbUuaYerM07Wn+zoOe/htPePUvxEzmzeXezKSyp7
q0dbm9J8rVu/JXExXotkIzWt3076qpWPSn6Hip+xhtuu7AGmaeiHAV49rfYw5YqbsR+LoOa9PWrZ
cIrTo9VGPt7oq0wNXs3oFLEjyAbePtSIDAxo/OyYnPhVs6GdyU3d7e1LL2UbSaP/kfmiilCmB0iS
vtyDSkqXKvydh/mHU5f+PDh7WQt3pjrv1Yqpc9tqbm1B68V7NaMOd2LbN9i+43ppMnckBCUGBbik
tKR6kSxFR3pOZ/d+E0FZijRPHR6JBMQiuGXcvJO7D7URSyhTCxXoIwPIMHLZ6xTpMla/UV7VLVhG
xZ8UyWMvyovdXxRZ+obW8QVF4dYeTI/CtukFHMGs9aSC0f03tmNffe4NKSkZ85Lzj8+122XtHCrr
Z6T4W0cwOY7l0pj43IQZZr+Wf8qVvGEfFaSXqZUN+Wtq8JHmEX1DovpC2ycbN9yiMK+1scslDiXN
3CTx2yANvmIqnLEMY1V9Naa1G2bqMnf+2MF4yaJ2UYG/hk7jhajdi19mmn5zLV89kxtCEgJ/I0uu
v7E2GE156Q8f9Q0xaEiFaadkpe/k/DgxymL2/SP6zK0fjz2bzhDnOWIhxesTP/6O6/MFK/TWeSfW
GjsNVKTNHDYFidKafaRtXwTZ/A3v5ytuzl9zqY/3c1yE7f/7P8r/jeWwk4ZYEhiYAtfVbj93q7Ci
xmYuPigbK5EXo0T8oKZt6Bh3sWH4uvocTBll6F3hMFsZ2IdBRpSgPMrNcNfl34g0vry0GzJiNqSz
HIWQjXNQb5JikamvsR0Iq2qf9r+ZQW/qfl10jxB9dPNQ4Z5uYmAh1RYODukio4egEyIQcB/kD6rx
M+WufOv0w+MoARMcHGpzD8yZkNSfvULXpfCPB1Hbed+2MiTXjtHspP7pf2bJLus3+4Uom9JqZj5Y
X0ndgvien13vzW5hiVTRJcfErVF1ZY021PvZ594sfavR01rEDZc7qV4I8dAABvnZR98sf8Lw1GLu
ESEW3U7OlvH4s53+1sonIkmgCIdp2ikf83P5+78vVvuCSvj/GfnEqmQZk8V2rEPMguYxGFcjWuCT
cY4ZXGd3ca5RAgYnR7rOrPEEaZgvimxf6a+MICRpryfbmGqiSkjEUnUyaW10deRYzb+LAUdZMR6v
0/lYdlaD8iIH70N9dlR5ZUoPUTjAhdoqs4nzMIspV87//bP+3RIC/cn/fs0tNYkUFcR/l4nLhE2J
aAZiGFrxqlX1e1zxE6Ng/Nkr+pfu+o8lNaVGbmY1r5KV3M3N0rKf/vs3fHE63brxaIXeF4oes9uH
+zK59gr//blf7Pa3loem3lfYbHJvBqlkIyaAUQoAlmzCv7/zhv1LEf8Xqu+t++GQyJpcG6yBRI3c
uTgV5V7WH8rhrcscUMaAAfJm0PZtubeyt6K941gvi+dakuC4pQtQTKDrzC3rj3x4c6RLYD3H6ivJ
6uYEYEuYBiHo7XVqKeGwEwLtlNmyrP9ozEkJwTbViuP8MU6fjNiDxrywGdkkzkrBd8mqI7ezDmq/
ssS9DI4o/4qTk6F8OPMr6LM7RHfKeD+b1xi2+7xxjlKzG5NjXEI7KGuGjG8V+I5ZN/dhoUGJhMET
nnEytJuZeN3yMuqyV+VPQ7CtoWY727D/RvD9FR38r0PWP14zEz1Yl/TYEV1tOWgGIT4xqsFWcxoB
+k14j45rhAphG6VX0QnrgO9OGP3IeU6+TfhsR6eUBBqv3VgfwmAtvmNRf/WS32yWahnqkQR/YNd/
2g/VN2f6V5vardfiFEulPdQw9Yvh2SBZFBYo8JiL4ZYeIvptgeP6ZjmGiqdM5kKWZ8KlmUiElle1
myjd0O2LbmVkE6AhN5uphmWoh7CcX+S4vXP0AraBebKLyMNUcKUALo+xuQnndR5qbpTH+wk8OdX2
ObEssfadqPuLe3VrotXpmSjmVKEm2GI+IH5mQCPfOmgNLdPsJuJj4yPTuPg7s5RrY/MvW8CtfdY1
ZyDNc96YwGAs9xvNxNpsfngWqjfdVNyKvqmxndvFM/YLfp58U6h+ddHXW/+PRaZIOWLris+Nwtx1
BpAOyCTiZ7GJsnpTI8kkdeRyj1+58sF09Gfdxq2tUiupRZuNyESsl+DB/PXfZ8RXr9pNeZSaYSsN
0HSutiRt4rU/7LjUm+VuirYMxPUOzC/z8TuTjy8OtFsHpby3HUcPcmo5p141DlR0OEiWDE3C7rwf
3Y9bLyU9YUMRmTbuyrfeK/787ENvipQEI2Y5tnnZmpfa8kFxfvax19v0j3c4b2LLkUvqRFiMjLmc
b2wZvrrLN0tONcJGEqpKC6f1awsCcB5WrtVqKy37znv3q6+4WX2piq2mDRMXS3mGEn8G85SQUe+k
35gWfVHq3poW9XISaZLSsX9OYj+Gw8LJxM4GzpzUe3Q8PyvTb72LkkwX5phimqvmMMzXThcuf/Zc
b9akWutDP7UKcvqn8EH64Yt9uyD1koGtzIjAUIINoD5y9v++2i920lsDIjMIcd28ditxuk4hOVFf
lVHh//eHf7E93doQqQ5pwjlCxytaK4bNpP3sbtzaEFVTYoCMc4vbdjld+eLftAhfvHm3LkS4F9Qq
1mETaXCQgjs861M4c6d6SvxAn7/5ki9Wz22Qp2qmdtglfAmw6JXXwXxBh/WltT87aG69gTSDqJCw
xc7BrNt4YeqKV0I3/NkDvTkZQ8NW0t7mgRoBRnCYPnxTNX/1oqj/ey+0sRLPp4lrVg1PfEjJ6r8v
92/I078UN/LNWtQ7YTipI8adjBxswg4wgZM2hvsEY1Zp/D2HA4xHJEUtWo2p9qRRRr21MeFcyurC
ZJyVlbC57kzVhgCMzKOOVkmlMfTMV2J+1IvpOunfRbbqQpa8GoNqVfTo5LpvT+aqnEFltZViDh6A
mavjnhEUv67qCCmVoSq8zTRZBDnsTbz6xjnb6XIHVfPSQu2OTebnGMnm1jsjel+hywqB+kxGLlFW
rOZs3Khd43dY+9mFJ83mPgunjZPwx/0fg2Fq9zgr4TJClDTk9y1W/oF+tlWYCbmKFPUR7zrYBd9U
IYZ1vZ//dp9vtidUwopCbSow7e6Q2T4F46MB30iCQFnal3Li/gRvIpFWqqNtJqdbdmmznVqTGcbW
6ibm8mKdW4ciwLQcfqqOafnoMCqvFoP9+4pKpOW2sdARqeXq6j4yan4KDSCUt1AFV6GOVoc/nea7
Ov2dqO9IH1A4PBQMDgt9PTN7HvvlqMNjmUOcDT1R514MzzsWHyWSL9yLXL1tFxlkYWsckQCtdSVZ
pkw3ZkhJGYN64zeB0abYaf3rkDmr3BYrIwIkgaE9/SrVXwkhJaPYJPAylLsuW0oOvBtmtrXiNtVm
VD+B6V1h9o9pW9xVUrebUoZKA5NK9MmtVroNlLIAjkmqYf8qnqYWpvRwP0GZD3PuRHK0mMmhTYMj
hQFajOO+1J/bqIYDpq+zSHfHSTqXHZzPd0WZFj3NZhWVy3ROn0aiv7P4qZxHv2x2mrksZWb1WDn2
SuNZ/KHIn2ZSkIUhThLi8Vrnf1bjAYasJHsahPF+Uhcsg8o8YoG1GKu1WXWLpj2RneEWce9r+kdW
743J8BKzcDWhPBdtjUIRTjpXNcTaLxMHd1Km1rGD4boY+qU8E2qNJiWP2vNYV1f2l2a052noPBsl
Ra9KHryN1Rjfw5u28sLP8Ca3JMUV8bAZYOGHVuaSKDlXJE5E80ZCYKUfydbzMujojpGSkWG7Cpdg
8NU1TJYhhIp1HTD6qh54etBslKBdDsLE5NTZKqg8nWBEU5X7kdWte2ZtXRz5GWSFtBlXtfnZDcEy
jp11UTPxirSPIoQ6jUArZEBr57JvxqpXZJep0a7uMK4p4erbZMdM/R1b9xNSBkBSFzgEaqpDdF7u
2la/6SLDna6SwzmATPSSOdXJnrFjYoJiLCT0CJJ0cJLuUDH4rUc/118mknfneG/hfNevaYTuwcvu
7FnsFeesRH/GEKGmAiWhgtlulO6oP8hCbJ10BaLEXDRYGfAt+OrFGC6Z0lmO6Tpw0KEFOS3pDQeh
yNDFCkiYtS+y+aG3EQTV0EZlfVHwxPTiuRmfZd5EqFEjQ4JgCNw8KKFK5Ys2lNxmwn6ExJfZsRaa
eMbyuI0jNx2RmOQwU+d8KbStDM3B7CLobEwtK9i+GSKA9zLVUBRu6kRbRJZGRCIOfzmixmYfT+MS
AyhcB/0kvaS5DXHgz6DZC8JplHYrFejSwYnGgQc+mK6GVZAmnw0E1wh3cA5Xcc5qjbe2zJcR0ww7
ecincytDMA8dl4cBx2qnIhZ2Cvj2Du8xYGSXPkt5gymRhhZDXWfCPoWGcxmsHfStHNpzFW8FZubV
uDQb89CzQVvti5ShCUyRicatJ1f4NCeUVphtMTaBPZtFqZ91L6PB+uyh6RA2Mmh/MGt0VRkB1qR7
lfFew27txqduLFZybDF7PaU2jpn2GnKQ0qVuHxEbedU9Dum2nO8UjjAlfm57WPHJu2Pq66oyoRs2
a8eSQeeGRYmKM4P4KcksOgQ/d2Z+KlNe49FY2PD6ZWc9OYfAIqmttTCLLt2he7QV2Jtw7L0yjf7I
SbYNo0vOfJ21dD0QhQEBynrWRcEWWfhzFz4HTLs6aMG5kx/M8M0OocLzwnXw5wTRMIsJ0lDFEpXt
pwSmR0F6TpnO92YtP+Zw4qccZfFYsC8nzlsusSNGY9qsstH0zG50GwPs2WjK12YwN4O8h5QaYRSD
vQOqYcxHzWKpxbtu+KU0hzg7qPKrLcZlUnIqjwwl26tbrtipOsf+76mrN22lrdLkDNfQn4LiQAfg
6jw3gmCa9GJU2DEjA+wc+LUdw6MgXyuWc2jUw9D8qpnIh8Lt8K03OywMw8qf7I3RjIvaeuzsN7Al
L4kHrzafjPxTMy9D8kpkmKcjJQkpOvril4WOYSZ0R22tU5PcVy1JKeElaZ7yeMmKWomATzOy+BCm
070gDiyWtqmw4NKxA8PBxVbVZeKCEA9WU5q0yIHtbVvIrsghD+Rt4vfJOSi73VCg04CLY0LzruFu
mlQmNFOm47wG01lOC3i4EFjC6CGcL1yGJ0M6ku3hlzYE+0Y+SfqjiFcdmDBSqjEWm0zaWgGYsHNI
GSFVkNivTin5ZH30JSfO8KdEmxdP2TLvx31nIXVzWL/1S+AomzFiytrC7JR4WTNZRi8TLAyGdNc0
WykeKYUFhdrZ6L8zz/uL79/WJvyoW3u3iNzEAEGM2DnTsWsVL2ZvbhtE4fWnLpJVQWnVQXSJm4L8
J5Ts6AcI/vVDU3JFhPYt/pzV/JwGHG7BpclzLzdC6jzVK1meSQnuaG+6foB0hdY97twmktZNX8IK
d9BqXpwMZmhRLs0OUhXE4P+ubJED/EvJxc+6tY4su6hPq2gA6R3gK2YI3vGtqU+R2q9bqfZiNmOU
xmuhrepq3tvKa2P/hgO7UDPTs8phEc1oLxFiVbA8xsRAjH1HuMhiRhYhZgSkkl/r/Q5aYTyekirz
K9zmzfS+LxCtJuquvXIJKwpURn2djiDeqtyseEiVU4fnwdwJzy41Xw4mj171d44I1UnnZRxiSMXQ
YDqRlb4sEXLGG4FOLO7uDVhM2kT8kPw44MpoISZJgkMWfUClNaphK8xzwjmViMIP6SXt3jokKYw0
0PyAygoBG3OGMiUhUSCdbreYBCmLvI5Rky8b1PaC6XQDKYjtYG7e5nqH3Q+VEHJlq3yWJVyvgRKv
DrS9tDfq8NyxcU0oAcZ26dQHxzg2jdfFJ7Wc13KymXjuLWquIIRVLJVrTQ1dyGnUBdugWgXZRhWt
a5qRN7OdGRZ8TsQWtg45W6l83b4r2JTlul+oXckuDuUTIZH2rvdnkZ8j9GegsOUVqo5PFUQ5zDKc
xlnGKQWovZJMdGqavI+z4yy9cWTAyBSeRuVUDecpYU4aLuXgMHN4NvXFnm0vVFfSuBBnqz3U47wI
rrMWeRfOJ7V4sJR7I218co4XOkPyuD/01kuLLjPbjGxrJuWyofAmX3nxWAmkPPc5frPxmUhR/LeX
QDzJ8ikKfw3NLk6eA7TVMe9CzvunGccq/OU0aKn44OShbOJr2DW1BhuujWqfkRbRCkFo30eocEYL
3jIZaH6PELHJ5YcxO5XM1S1CByDa+naubhxVWdpmcCaP20+dHRkYdtosqwr6varuuzLaFHQ/ARTx
MjNhTvF4nIlxQf1Utm95cGnjRyV3toiE8ALUHoKxf5HkapexpEvrYzbH00DsJ6ELJLx5BZlnLfhT
Xz7oHTuEjJAhKrcB7E8t5gaglo6l8ALBy22RiQ4yh8B0KvOAlLJxMQTHieDOCqZb/R4o50EtFw1C
DMfCukB/NPCmzWPUsnK616vHIVv140uSTl7Zb3Equ2aEUrbCwtLZGBXtULAUtepE4PCCRYYGHh0z
qQ0s9nclOfeUFzJP33lE30XkSCfem2CnMRVW74FLKPd9FSJxNx8MfR8P48q2HQ/zj07eTZwfuf6W
oHQYnSfd/qOQ5mfGpR8O5dnSw8cCsXaMwwj2Jx0O8F4fQI2POIFS+s8QW+8V/1HJ8HOYolWufATd
5NsjZQCscLfR13q0mkSNkn2nMMTMTHrf9jlNSgTRKby5HlE7DgxD+2hL7U4uyYupo46e2QzWM+V1
2bcvEd7YptOjwYpWuoORAVMiEw3i0MHzzDs/RHXQ6vWD2Tsb7PSPAlW/NcFqzbzcxDlNQXinOK4g
XSe5tuKCUgj1f2/eG4j/o+B4VdHgmxLYy250mM2xjYeolTEWyOdoiaCppgcQ12KORD1HGpcRdN8i
HD0b0YTVbmN5r5ZPIwCalk0IRWY3DajI0XIopn2uZiJCrs/TmVbFsG6HzfUQUrP6M9azdRJoLpJz
124QROiXCQghB22SkGTNWegh+MCtYhP30KDN9Thu28S+s/QcYW180DT8cTNIhXXnR+EqwW/FbvNz
oOirDiVM2PTHQNe2WKat9OAqm7LPs25vrF7etRnvIruRjf+yMF4lJD9BwebUnkPI/U3zNjTB0srh
Nj8Q1VNNwX4qrEuWirViwzrE/+abo+yLg+zKDfgHDo5qiRuBXno3ISpEEx013+D2fwcL/3Ly3zoU
C2Uwha7W487uu0c2smOAO89oUoNqmEIQDTVR+9s5hE/7D1YN1B+mi7BsN0vKXTraG7mdnyL7M3HC
oxN8/vev/Te89XpsX1HBf/zaZnZquPMmbmGZvkgpgK70ZFGV3yCjf8MI/u03X7/3H5+vp/Yw1Bnj
vErWvG6WH0W4LVQSisRnLF3CXmEov1EELONuKzgP+yk5Ztax/jZ19++s5d+u4Irx/eMK8CUvTd4/
fiEYyoy6Xp1ytCC1D4tsGwgHxQXhkuXdSHxCjMq55ZzKVU6YYt9VO2iuI44Ktir/AOe/3vAbyDJC
BBanDMV3kbRSxOMcf4MtcrLyg/7th96AlpZZoN3grNohvF/UROuCxKFJXEOLuNA4IwwpdhQ/JHhk
bsHEv4g/6gx/esWT5/ZScprMke7VCNQ4B3wdmfSIZiEraH1PQ/WqhfrSMPulPuvbqBr8SHrVYYeX
mn3nlC+iGtwpjP08f6pnyxUpSrhq07b7YHoqutrD1MhBDat0d02SuDmGIg0gcx3ca/bWZidlP3Mr
c4/qr66fU7kHWsPXhgyhETEZO3tbIgZKZ9eqXrEJyQKUbNtugDAkezBA+tyicEQiL3XPEZvkiNpo
LPMriuAGUru4OgzUfUVF8Z5GFIopJF3MM7IOVWhkHzpz3Eg6bP6rS4dvZ3tH9hGw6jNSxfoYlZt2
ClwDeFAFgxi1fJ3gv5XSEpQdQnplo1fpAh839Knl9Jh0pdf00cZybAy2Xi2Nkj3epPW2Al4jYSkO
3+fxsyjDXYXIp47gTqNgxJ1F1VaG2Du4VJfEGTAe289zfGzimJOYmp0TVSgJayX3whH1t0DKGK6C
ZWgomExZPGpkr+NroquHovzUynqd2ZOX9Vdl/7aKHuJmfk0FhY+JZtBUfNpNt4o5bZDotcXDkB7U
9ABJFE+nIFk60y8tV/xJTs5W98eJPnQ18iqBZ1xuAXok9FnpolFldyzWUnXurMqbtepTtMW6k2b6
tVdL30EiR+ra7XNN8/EyoYnXXcyUFoOZ388IyQVao2YYl6IMAI+yPWK3v8HiYZS92pAKoqwkKvcl
BRzur9JK/BOt+X/YO5PlupEs2/5KWsyhAryBA2WVObgNedl3oiRqAiMpydH3/de/dRXKTEkvmorZ
q2dlmRMFydsC7sfP2XvtlBaSuSi863i96qkc28U+auf9krYXYfnZxDhqdbGbZbNf8BQMU3itYnne
W/mSSLoPiDZC97MzSnzHpGl1GlptTb76+xTPFlCxoT4JYWuUhbpNjfsnM5DfGuQcz3w/7SlNlo5c
MtFExTHSMXyYbbxzAuQjMc649c/UDb+zlgfHZ/9upQPSWgoAQtNFnz0WpAvr7jLE0vrHG8VvjUSO
b+GnjSJcSw4oVFEXlXtILTl58/JnZ8ffXreCn7YIY71E0dWdLubuahgf2AH+5IF/a7J1fMk/rfx+
KKupNHTJB9AQY7QCBIMdR8Zx6f7Z9vZbg4bjU/y0mmtT5l22ar5YXBx11hMd6NMqO0/BlSTpY+ye
LmXAOpNsQxVs//ib+L2v+ad1vlzJQVmOb6uNn6U5VoX4+bD///Gj/96H9tOIKsjiuFgHvmerXQLI
L2bRYz6FPTd9+uMn+Krk+Y196mdgbhr1qGi1ZAf0l+NKfZa0yXVWqxfP0qAnkTdhZe29VzPOHG3z
6yL6ELQcR44BeJjtICzthhpomF0OWc1p1q1eQr846/FaMrg7aUdvn6b5RUkl/Sev+He+5fCnz8T1
F+tG9cyYEXehHzNS8KvLKX/I4qep/mDnHsKafVrBcSmAH2EGz8c44Mz6jTOh6KqxdXYYkYLKZZz0
XDqvKez3P35tx2v5Nz7M8KdJVxelHlC5gD4imkM2kYXe4B8/8u91dH7mDzecgb1BcSX0ZXpb6OW0
Kew+7Kcz4S+nFZY0x6s3XZXv4NVD+IHEUVbvQsxBHg1tWx6CdNqm/kcvRUVZyXMmTZsoRo+abivz
YlNW7uyhOUJKaGl6HmUGUaAu7uAJDpTtQGm54Nyi7NAF/V7GT1n0nOl6jzfuUC/Zu2qZDxlS4zy5
lQzyS9JVh/BjFKltF56WCdiHdX5Rs7onLJoOgfyTT+V3bo+f0clLFsa2gcR/4eUVDZB8O8MJJuON
Ke437fp/vM7/aT9Xt79+e90//ot/v1b10iY27n/65z+ukte26qov/X8d/+xfv/bjH/3j+nnE9F79
/Ds//AmP/O2Zd8/98w//wFOW9Mvd8Lld7vGi5/3Xh+c1Hn/zv/vDv33++ihvl/rz3395rYayPz4a
7Mzyl28/Ovv091/EsSz/j+8f/9sPr58L/u7hOSn7v10Or8nz//VXn5+7/u+/OL77JjBa0zd1jTIu
YSO//G36/OuPvDeuCb3QDwV1tYeU4Je/lVXbx3hF1BvPQzzsEgTgBn54pPF21fD1R/KNcYOQuRLJ
BiJQvMJ/vr4fvqN/f2d/K4fituKVYkL5Kqf/943ICxOSx1AqEIErNLD1HzfhdgFlXkdobJNFnvhL
moT7bnZAzFUAXZtZv4J/ah6mGGhK7rWYGzH95qfZQsQDu8nnPNGAF0xvlruSDrrCw6bW5z6w8WU/
TeXl6rMk7taqaTD6R/FwI+b2UhahwhYpwueSXtqtXaL13kkSb2sDHTdX3UKZgaiNfWLISL0EdB1/
9IrFPQGisZT7XjcjE9cS/587ZFs3Z7YwQ3L7+k3+pcv5pv5cPvTt58/91XP9P+ByPYrcf/9q3cRD
//zD5X38/V+v01C88YTyVegqE2hPH6Mcfr1Mg+CN0VwbvsfRTflczP+6SkXwRgqgrq5wXcKK5FEE
9u0qFf4bn2ue//kBV7bL4/2Vq9T7rfXLhPLnsHF6g5Gaey0OGgDneaWl2iUyzLCCO01xiKG4nIvG
NZ/aMq6DbaAl8cZK++zUCeeB/jHJg+yd4+r3sdLABpKw7lHm93OXnWAdDdJtqg3tvrIgvCwszMiM
xqdjHmQB3KHYzcOn2avjj5No/fuAeRHhD0p5dJ88OE3JRlV18LBO7JZUAI6xl0Wb6vNunO29hTIM
UzlfjknyzuBvs9TtAzaaRBlawjPMy1HYd01A3t5BlhxVqYziSO1S0bQnnqqXe7/VS3KL8hXxgyOb
/OhYMWENAndJ6Zn6S083kYKu3SYqYHhQeGj8ayaCqqymcxlCX4xk3m5dRddZova/ir05/zj6djnX
SoWXYhLJAZ/XtM3ryWHO0oF6ByZXvURDV54sgNZgNeAnzry4usLnO1/YIo/hwIKgCpW6s0bHVw04
MxhlvcDaKOU6nOpmFoeJw9dQZvUudPS7VgFRaYI52mb1FBwWrWlq0GH2n3JE7IfMWnU5m7m5KJqi
u+uNfmiaqT5EEdN4Nbjraegv7ZZ8rAFitL4qfTm/RqPAdC0WzORZN56bnL5pnjnqbR2Y8mbVDVqL
KUiId/YddAso5d/3uavPmzw9gnam3jCGcGzLDM2A8MrU/LYqRu8mKK14dANtTsw6AP5hxHq3SiQR
Gz/Lu71ydDLvOGhCJ1whDo3eCPSu6UJmg84cr6fSAfg+OwxnY9dtLpq0PwAGpVff1O5ZTSm1q0ai
f2PrqvdG+nI3Kve9Y93xYkE8dzUVI5PgcShpc/RQubOxwaVU0wu2PbC0MW7jg+IDOCLdyCsofE6C
CUbnKVYH4w8AOlUVkqvczAb3vjNOU7/VhUMn2NGTtJuoCSKIFiVvZjOslfrUxyXz8sku9RnjhGS/
JIF3GrYqXTe1r5arKF0chDsZB33yjluM9EtbdEBWJlccbD6jKrBpMdxOvsNgYdVlfbIis+T1RsfG
8Ro38mZYZtvuOSdH1VmfC9hDWqcy2dXASS/KuPCuLKlz74x24OJWeTHWh8ESqpW32n2bhD6Mo6QM
pr3f1yWYOjgH3n0bMvgcUbWGoj9xGpL3ABOPwuEvG3uOfRYCSBHrClHGPJ+UNijsTmKzuxPWtDuI
6waW6Nfbbmrcq8XR/XsbpvVVIjpM7OxwQwMdcQpODYx4KmYfPi/UiXLvTSq9IucbkZQ7lRf56II3
q5xiBWvGV0QfSzUx9FAbbKZyift918fOo+tB/czHoQW52bvIACrBonSkPMRYoKaNLMPpDLqUPpNR
7X0xC8Qz60VFu1toFb3tZcdkbsp74XGkWGAVRtrhFLVEUXvTICxkAhN5Vm/8uBbZqWOG+XVwTH7m
ByvfXIcR8jZO++V8yNN13KTJRAU6dx1CFiE1QiDhOXeVL8yJw0aOUACHODCloUIpQQmA+3MC51un
uUGUEKbzxDpsvY99kB4HDuFUni/LBB2KGHiIUcnMnZpOgbrl4louRWOaaNNXa50yl2hJO3VbtEQN
u0tJRTzG9PST+EJWUtz2eco15zcCQHNZHcHxwyhwmmSuh2AggyJcB8jHwq4wMCymSG26KcuvdeSZ
S3dsFrDbheefdSFakMLqah/OMeMpav7ibrRdT5Hu9s6Z54wtMqIySADpJ91lETjt+6anY8D9OI6M
q5juV514NIlJHsi0np/qwG9egnGygKK1A78ymqfPf73oYJXh/z9XGz+U06efq2MB2v38S/8PVtB/
XEBvntuX509V9331fPyLb8WzDt8o4XoCDwkgUBMcC4xvxTM/8rUbIHj0tBdoffRa/7N4lm+Y23g+
NbKAHsSv/Kss8eQbl3FrEGogZjoI6Dn9hbLkq4/jx+JZU79T4gRaUdr/7M8pmaiXZCI6VBHepRtq
S8Cqoqu8Zjoa9gsqwnEvTaAIauhcDl8dNha2WThIPcpV0Z7H/dJ90es4COY2ofs8rGM1ncS9PEJd
owCUSFf7j5Uu06vWz6H+/fXL7b93ZPufVgkf69ffr4QRD71wmkq+v+yOf/HrZafkG+UZzl9KSc/T
4lgl/3rVKe+NAbHpMt0Nfr0g/33RiTeGExt1gPKFK/2j7eKfJzb3Tegh9qXfpkPfOx7m/sJFx5N/
1zkxkoNi6BlhNI+k0O7+1EHBoGiHtEe4gTHMHnz2pl1qivAv9We+PQuVPYdSyvfA5e76vjfbpMka
Tug3oD6r5dLaLn7H8U9svvvUv51Gvz99csT46d0o3o8QoeLzERy2w5+aqfkYJxL6GmEFQ49OGVri
4u0QNQW3wTAEhGFkhhlPFlCxzUqYra37dASDPva3degDJO2plMgsmCAgF9z61dUYWSHPm8zlrpO2
nQ34ZiOnPd0eFGV9HwH/a0n27nazFsOZSr0oOazrPMALXlUMEr/3FmYv0VwZXsrY1VRiQ6Tvkzin
nLNhLaOtdAgQJllQ2buoKnV5cAdyeHeG0aS396NZvhI12QUHzi7eqYlkOzAkLdsF3VaW3kSVakEO
+gjrJyP1vTYYy2/canbfLULAsgr8NHscx4K5jp1LNPRiQhTd22YoT5y0mLvTpo8KQngojcFRzlPF
cCPUwcSgcNQBws8jkpv/4Nb7FmG5gj8xc7g7zFEcvSth3gZbLSJCV+osqOp9glc5PR2Y9ef7MErK
8YIiNys2vUDQSfzHYs9agln7y4njvXpWlQ6Lnd/1VfmubFV90aarag6gEZbbKHEBZ9IpkCMO6KUH
riuWhIXMls1zWkfhM33/+bEM2vrLWEiGX63tc0IKRP4xcQf9Oiaj/MLhRJdPjomY+tf5TIsUIpEI
DmHswLzSqTMkB2/1pmlPL7FOD7VwQHyFlIczbyxHe22boGsu3HRGmFtw2sp2yvMH8bFvHXytlZjB
JPaiV3avvHwm8yQkZ3q/hKGLwMkOodhqd07ns9aPxuREaZrYpJ6kPXqFzHrTh4AEZm8T66ysD03t
pzcaN8SvM9e/1IL4/3N5Ps56fn95Pn3GBv/92nz89V/XZhpjbOh0G6TWxlAV0Cj41qegLSYE14Vg
4zdaHrve3woC8UZyJFc001yIHdQG/1qaHfkm1BzaQxOYQPi0B7y/sjYfV6t/1wOgqZVvfFeGPuuz
oML4aW6mQIg31KXgxZv0Ds9Zt6sTv97PnZB/ovb48ZlYjyXNQbYS7R5rHIjXP67PHDMWrKByE3h1
Ao6RbKZ5XLGmxFG7/+6j/401+scV+tszydD4vDVl1M9CySCJm2JGRCdi6J8iBerbzmgF//hJfuPt
0FniOwsMjSa6UD++HYxRbUNrAxC2aQ42rCyJdqAfA3HUG/7JU32do/37W+IdKd+nm0XNRvkYmJ8D
/yJMRoPV2V5G9LZQp/VNdBU2RQILdc7BlEU6hRJt187f5xYbKHa2IOo2ACpZ04bILwDVjHMvdjXc
H7Twtm9gaE7tfBRpcsh5CIfElTDPJdl1aVUKcW3jLrvJJiladEXSvjZeFNq91sMMW7pCQRnqiJML
1PrSu3aaiR8Ki2ciKddUbzo3LkY4sKP+AoncMSBirErvlqLhib3E8T4pZyblQUnBRuBME9LyrM7D
4DxKjV9vByHb6Rqpsv84oJa0e+muGWIhrxjHTdv2hqCuEj/ICIM0pa9wZN9nmVlgk7rjh7hTKNjC
NIKe2rK0Ml8ryxlEr5EFkQ/0WQj/cLvPZTYV0T535+VljKL5/TwVxZeCBvFVU2U0gwhdGYgPDlas
QVagC3QqoAiYJxL9ISgqBUWvrJyXbkADHqkie4x63babREVAM8XgWWrmsEiHDwHjMuHuvLjoP+Ak
Gm7WgMbNtgyy+qMyorwXrc058fVTelk4HoDaSRm2674L+w+tzjPEGEnywl0zPMdLqNNNiuYGdxlh
78hKpeiejdet+Xb1vmpbbYIZxxa0DwK5ZKjn+mZ6ouvgQY8OlgXVmZHBk5WlvBayC+E42xHBg5D9
8dg5Zu9nEaDMldmM3QZN9HYd+uwBYQG6ojIryCsZZ8fZeMPSvCQIRd/PUT69awhhRMrvL8mrlmT8
dQFCrxOx9NNViy6CUeTs5y4uNztfBuHs2503Eja9ievZJYFsSl9Hi29hK3xX46QZW0vjg1PwbiAM
yNm0Ohiz06hMvfOGoYiEip44l7nII5dglbL2tnPYR9VuKnR517vhMGzztZXRbmgXpC5eZUl5Cojr
Wu/mdbK3ZeGNHxHYxy/UXNbcB8yPPjDqZZrV0GEqt20TBGA06ZvgQxsgofLfUQPDRMaGjxKxReM8
p1792jXEEWymxAwfvLqo6E+YSb5mVV9O28aPUQZRYKFx6k0F7tRNnezaWd1RoW7xO9Co81rclzKI
L6NMxagNqdgrFDUdCVdpkC0fxzShNMwbj5t/lpo2WB3l3GU5z5hD3mrrT16MeIBmq8bRVg7ORCuv
G6rHNh3XR0bBaD9b148/DaAqyJfpYvNUyMa/Ey39JZSzhjAxXky2Mj4N27tj9SiQ52kYbz2M0nqf
w/7lSqt9uKj1KucJD26hnzgeJq8BXs7bpR7gmyyM4VB0YwoCCp26tPB0KAvE0H6EfnSt5vHDWkwV
DSXuP/LBh+VepuJDFUZ8W1kP0RAf9fI5GBOupKGJMgi+aOlzRr5RsM9sVQ67oHZLggiqdCAfK5rV
u5Yl82MbYebd6EFOSOHJJyvOQj/ClVAsuMA6X0ZcUeCk0hNbdbbaykgyX43jOkVkyeiQnkwul6uq
aHrepnKmG/6ueKRq5hc8ijJMDG48owyysfyyelwqczhj3Qsrn/C+OYnwDJV5CLo6yZf8Tqw6R0Gr
qune8gayE7pB6zaosYZSsgpqu8g25qTz1YSoOqjSmUSShDj2cqGTfzp2OiWXIxVyQpk7+pj4vOnJ
KzXVolckvCZaBXCQaxptLGZ5ld3STnLUQRBZtA+T2g12iLvp+7i6Lc77PEcbmlReC2o6iXGCNXPW
Q3ZnfTaE1YyyOVuwfcn9iIYNtdI0u+HGg7B8245FhSZpbZNXxdV6LI4HWJp5HOTFLs0GifDaTkhV
4yGMn/LaJsv5jCT7c+ItWu2tTsdblZO3sLNpDuYYMO78gNeO7DIdqGYBERLgX8rKEAOlnCu8e4lc
euxj3tjRMY+GeBu7gyx2Mq9ZfDun9w5kG6EfTAiTJVrFtOp9qUpLy9CgR4oTx/08RBWRDYun3GIz
Gv8ggyX2sTaJwoVZ2suDs4rmLFMlcKXG8+PLsY3pGErA1yRG5uRR5OGL0+j2oxfMeQezp0M6MbW9
vdIFgQ+9dGt5Gnq2GvdVkNDv1nFMek/R5smjY2r3hb70fE8MWlts2d2B51Zdn9wWjA+JglhE+1pn
k/fe4ueYN/3kRPjkxiYlqyodiaAYfNO8uKxt+xzmKYpCUgJeyimf7qoWmacqWkT8Odj6rm7diZQW
cQIuzLxOPP4CBTZGCUdO3tAesmAKbpbJP17ntmWTIT+irLn/yu4t8PX4Piw0QeutkOZThmIYkmqd
+5B/W7Gy7RrWr43y6vbcSaTmNOsbIgwWzF20+EUfzGRgxO1Zz8X30vBpYDHxvSrH4mbWgxEJE9HC
tsmuDDt9M3slKvN46NyDLj3uyDEOmwc7GvOcNE1nsAqO01Wt/DbaOEr0ei/7tDhj7+1OC9Jeyq2b
pOt7rk3vmfhMRRb67LGBpMOS0e/26KXuXbJG601Qp/3TumQ2w66bsAIk7XhE46bDfDMVShSXFUBl
9hSxpCj2QcM9aS4+RmwQq+4W2nBfYlfW116VkKTnyLCNoc7Y5KM/mnU+U3aAAj2kqCh5NPcZS7l8
ysMwujZCDuY0ivockF+F+A9i24RXNwnAZbvhyOYAk9d/tFOn+q1bmoGJ0KJQORbtjDLOLAM6cxK0
eVsTxSTS9NW2l1hMx2pTAIGtWIh81+Mj7Xs25f3YryFJaHZyx7syxw9z5zUKa2PnNQ3eysZqdSdM
Q+SUKzq+OsI8uo46zubLlgW+eRkzEjMcFNAEr7QYifGljyA3aXPM24kTbAarSU7+WRuzbHHdVB6B
W3hyb1MrMGfT8pDOxbyEMf2OyTj9NmjsOm08gx+7Tig7Nyl/wvgkq/vbntTGGF9H0B4Yi+AGmAsf
HzapoUdo/aD44pWXzS8lRBMfhrRwz1MAUSnJZxmpJNk8LdlJEHQhEZllL5b3a+GIO9EJYB5wGVFw
drNJackLn8Kow5/QbdyVlIe2dg2Out5P/R0CYV9dx4ZRzm6ZO6q7YfZ8ZFCNPz+3adUwr2FzzHeZ
Iw3SmjQYSYpQEWVk3B9TUml2ik2sipSkaXN85cNig2ZThiOKW7v24zlhMd0nWqP4CLRflThBreNB
pW4Vuw7GxG4i89gda+Y/vt9t556FGDSMezaRwNnuiskgznRiXTd368zM46ofZRruydOQx5gKdzzk
Y4FHgoTMesQBPTLQRifryxczeZ3B+tFicozyUHT0jnSXypuEKdbJEDpiPSuYTXB3AJzfqTXpSwav
KZTPPYLbvjjBPJd4rDtiVIfIt4gtdp0Nj9mU0q7FrqKw8J+ZrqLz4zon7GsXurb0X7raSHzksQnY
E0abheoKeYXD6yL78YMXpfaodu1S9100VXP9nGD6bG4z1TXmthYqZq+qLRsxxZ2fff56hPrfvsQv
QnHy/P3GxKN9Lj/9KPU5/sGvrQmp36DXEYhzlNSuptf7z9aECN9oI5Vk61WK5ZS2wLfOhHpDdxkR
UIDwkdYS69m/WxPeG86nNC5CekukKEvkQX+hbUyl+UNzIvAQDYXK9TSvI5DC+0qG/U5uO+VL2tE7
uW8as5ZnbdIHJHgvQwy7w87O1WLbh8afEBc7VU4tXtew4HQlcUoteRU/OZPBUVv4Ew0ysPXIvHtB
IihCb88w3DbhMkGAoCdNHppdidLRCMWICVmnD24Ou/lsAnzCcNQKN9j0YRK9HSHaz3vRBGlAURgX
z4tf2BmDr1qby0a5TRydSlR1rLaZt46gOdfVN7gBzFR23okUcUlcYsYcRZ3GUV0Lj9q7b5aHaWHS
jCD0yOtGu429Uk8LL3WqkwKS4kBMaKvIJDp12bGAIU4jDcOpE1W8PyKN7KlNegCK7lhQ8CRY8YiM
dIwk/KGE322ZlDJ4F1H6xR2E+tD4CSb8uSglP4qWeDMmligRvA0CBf6aB/4WV1bbnLgKxDpxzz7j
VFpIRKgJ0mrKfdHV7iFcinI8jWj8vqZmJqy2rVfLWJ69z4Oy4MqPlPbNI6Hx5IuRZNaeBGsET6ti
3/A2k6rT09xVfB70PWtyTxO6RqdtHnjJE+VO9qqjlNDOfG3W7n0yTVOIRc+pn9I5J4gytUxid0s8
5qxmnpr2oKv1+zLp12fDZuuweJaLYLBKGYqaZMIu5tQ5PdUJw1Q0iT7dwZgAwZAVMrtsjQc0IKta
HKSNaVZLrm9ThcRght3NRAevJXU51DE7AglEmOeW9dIEvaDRT+h1Bu9+VvNubEgxIe3BQ1/Arkbp
bmwQETjCupjQuyjRo3N1ecNJVmSV3jql40e7Ohw5PPr6GCktG3JcyYXQ2FeLErkS8WfVhHizlBFV
wdLFn72i5OTd2pUijlkQ7ZQpGn14FBBgCXOgS3Qs36fguhWENW2m0IHPPXtpH1+VMs1evLr0bud4
yAts9k7yKWBIjyQkLOOEQEZ/fJsURtwjNYkmuZNZ0Yp6nyXcAR0Am0iSIRfnWUN8dGbD/AvQ8Fw7
G+Yh64B31XJ1bOJgzo4dA+0H24o7PLsCkBC8WqJ6kFK7s+pOYy43CgVvXLAgr9Lf23Vp9ZXTsxxs
42oYP7SB9K9WPxnyexK5uuA+NCM5gkwAOjQKWVa+gsHx2pNWRXNxaU2SogAxdZwfQLN6+mxduuVU
UgW+RH1s3sZrgqhkBQ1xR+NwxDBMKmVI6e50RGgamvPMPp35IGphXQqRMKGnrufrAHwkiYIZDXtF
vvJE+8SubyeKN0I/MY5/YcvK8Io163JlnKDpCAIQ/kMvkunJRfjCetWEw7JvRRy/m9zMRLtYGBLp
jGr2Q9dU5GijceAg58Y17Jq0ae6rSVbIkqhUiJMMyvqJYg0nadeM8iku/fR9U0hXbot8llREGbyG
TRC5PmoWwcWm6Uru8rnWJG2jAHq0YaSi67ROcT9ytM/P24pa9HRduGZP6P5iWM2dJCOfs44xdnp9
v3ypK1nO3aUezDD6J0ZmtLqwCuJUhrpAa2ng7PIcDXl1Y3INkdXiCTHbfo0XeKv9UFylg0KsO8cd
65wsm+XG9hnZJRFNlAYcainVVkdtF20Z6EAYj8qkhQyr4rS7U27sEw6ZqGXYrDQxl03qBR5Cpakr
0gMTUB5HWZE+lqsIi6fOAF/DdhQl00sY0Os9gTEyv+K7nD5IHZoXzgPevV/GwQkqUJdh0dyu3W2l
a1WSESZbe6icCj+vnyfhq0Ydo3eVWbPpPOgnivXFdkd/Vp5yKpbRWDMVa/R68MKRiA0d1Xwa8wxj
CmTM6PuQSob1Y28KbgMTxmLdDjavSrLW1o6OSSjMsJ8XSR6u6Ag0IBR7aAhF0iE5gaUHJGgdMg9k
TOVO7+rwWGu6XO/n8vgJbDQkDDpJoccM8X+ro345qqGP0s/fL4626+fX+Ech9PEPvs1tgjcURIxn
PLr7IXoOqpNf5zaeeOOGHBHQMx/nMAje/lUdaQTSWmta9ASwM1c/+pC+zdRV8Eaj+6CXf9RoqSPX
4S8UR8JIpv3fj254RWwASvNAPA/l1k8TiMVmpI76TDuT9ojcKtMbstjDA6acx7R0urNmCckvTI/F
D+zUbTuYZ06E1cZZ2vdt6RLzhqoetgdZ423w4qrsLmkSpre4U1uDUUBBWlFuQpYJ68HG6dXViqzj
WqvwwhSoOVsOYcJZylPdVWdrN2/VKI8Bn7C92+5QE1yzWcM9BuWcJtlVa6srB4JXiiwz1MVHv3Bf
qyk6qL790jnhFcDKc7c297EAlqL2cf4uDj9XsLDDd5haDzo6t9N5mSaXXvCYNfKac8Sy4aTLGZpz
/XIa1uWmkfo1rF84JXL+uHJ9IB+RtxJ3Utz24bxzRbYPcEUkzbt8LM+WbN4HA+FX9qLTHSsyVvH1
YYUjk7R0PSO6ifhIMvdx9dezKVyvA7SNMxpeJ3w7FTjmhb5JW0wp2Itpax8bn2sxAgw4tzNON7Vt
/eTU+C8q3i3DO1vUUFg2xyTvMLmaabz35w0tQYgyrO36s2Odtz1BUrvlK/S7e9vaZ+ZBHJ4I3XiI
qngL5upwTFddPKhTfnQ7xeuefDcsmO5VrEDXuVYxb0BsWnXp6ZrNr6SbnhZjSwts1px0p0vjTjdH
m6OVwUmQjZ8gKczZc1VnEmcyQXw5SUckMQtxmtj6binptI0O0oEb1ac1s56iP+M8kt5ZnjaGqJyR
GjTetsTYh0hnNWyR6TYnHT5lNR/Hk2VwEcvFIdCnobocM6ICMscel/57CyQFEEVUAvOC+5S3cLv9
8YG8C4ypOGE69MVo9/iXsxRPc0Un0/jLna2CCzlSI6E/2FBPnbi0P8ilUyf15N53mk93zbIPcqa8
ELCw1Op98dzPyjsmqFXE76Xv3K4gTxdlkykIO3tf01k962GBpRpMUUr11CzisQNCz9CU7o7YYvsE
NHcW0hjWfXmRqIZRSVfd+MuV9Icv1L7XXZjviLZi86tOo4Ezf/ZU1O1uJJywC4qLBLqDKi+W+KFt
pl0DlG/Qz8uQP7ZkENk0In+I6EJ3vO1S0LBVcNn1wzYASUO/FTb2p9hbYW3l7zm+PKB1OEMuQGAQ
cY6yvaZBtleJvutAcNC5O8uVAwJmuloq9zXM9ROHHa6DD+EKN4JBYY85s2jPVPWuBw03oiuoynPL
yJL22sUoZuI+mCQWrrpd/PFA+shdNBZfYqv5WvolAaTgEcFBzsYq9DUNjv7Z0MsM2+o8/vpt9Cdl
7DICo1s1OwrvZdycB0v6FDvR+zDg9nC0/NLhD0VCR+Z7MIb73GOBiJJ9vKYXAjbmABoltSR/r/He
nYO7eXCak0KvTNsytzzxpvnBpPaJ4mbd2SYzN84iSS5bg7O4Uise6YW2TsAeO8f5zWzCijFT+7hw
IzHmuXLdnBiralOWTysyEq0/EPHLsO/QRMeJqXxI+lekwOumL9adXx7hd/GLR6BgbOBbTPhX44HJ
XJabCkW/w/oDKPQmH/R8z0o67TyzXHol93QbY1QMKoY/RlyI3DQPVexcJspVZyzs6rRZHhGbw38Q
421jYUR7BWF1lXrI0DAx/Ev2qu8YWOXEbLlR97Bgqy78RdwVAAVTpmdnQT7hrrb1eohaU+wrjxDq
lcDYczNM6X7Kko+Z6C4owfdDFd0Q1MKpiDS1irRicpvet/lym6VAhIy+9spuS+97cOyKgCj5jPz3
/1B3ZruRI1uW/SIrcCbt1Z0+T3LNoRdCCkmcJ+PMr6/FW1WoLDQajXrst7xA3oyQy2m0c/beaz/O
i1MVJ/OPCgwiwWniAfejTVhOhgUnzkuOCo4HcKTxoe9s8cdsZU8WIUK9nPAprQB9tCt67OiaqiEQ
TTxGlgjOwTCrK+teJnPMrTiSsrNr05AFRGSganAq2mtbW/ElzgMokLLbeIDa0ThFfzCo8WVJZL64
VZgfEi69B6+VzhOyV8fCmjpeW1DGisH4ve2KZus4Y/yqWgra7Smq7nwxKCRrQ1B6eUwugLkOSJhV
7p2sKRFjqxr1HKdvzsnq15MT8DIE01br88UFxlPTUVtP1HaLLtqFpkChMJYbY0czKz6p3LYAeoJf
RM4J6o2Cl4F9vCoP+szq1yi/qzZ80oXYm7Uot5Px2MSleQ4sYkCGqujc4rx64MXLM9NLp7gqk8us
CRflKxKgeObMmvTDxA6OhmGJVmEbxdUdvNkf5r6+NeaMfdN5FvYIVyfBrk46U5GZ+zWXt15ofFgF
SX7Apb4cUMFZxo50rvl80hXzLF7naUzh67uFtXE61nzRlP5px4hawcSDPSmjtwyFZdLMczhWmNAm
94mpobigtKd/W60gjSmG5BikM6C+3KaGfuk1nQhBrayaQbaLMx2eSsk8kcfcBhzjK09oRbRCnW+t
U0PQLJsH26J0yi5oRbVgZm7sKm+3OV5xAoBEVgPeZbeiMD5NDFA7m1mNsolon9fe82AaN1uj8JPu
2ZoaOu4H7iteMEl73IRUkYxwn8rpy0iqjiNiXDzU4OO1xiPj6szWvtMxz4v6Mo07AuyKas+wjXWi
IApsmaPe5qL4JoZyT20acSMv5xwwaPObkhczbg5NOF3IBNxnyidNk4S+3T0bKvfZTKzqYP47uulH
WXNVE9Wy4kCEy3aosjvHI9c5bgOyJDDvFuFElvYxbuydJCMTxfSa6kQfcoBXTXScc9pcStXtMtTR
eqovpZ0e5ZjfQonWPdzqxt4XhbiWFUQqpmrRp0h3S/DG0jci5flAybny2XN/eBJWIo9VVrh/yqDp
TzSgkfiQEQ9BpJEpycCNrhsGmRkkrbaUeLOwXs+aFRxcTfd2iDLjVi1lxG1Uon22A6vtTVvPWu7P
gwRxPDcVFoKmt/eh6xZrEZdxsraVLo91ZbonbsrOVyq4N0ZAo0+9ctJ1FLbarqyoEHV0l/diZNAf
0vQ5QKQ5oJgmzOTWWLZjfb+IQw37M2AivCNlPZ/6yBLwMCW2wGG2KWtMdWS9MvmYICs9Ym1CemJH
gtIbz8ETjcslKoXDUsHTEgbSoh77m2246aGubBL42Vi/KQt4ljWY5DI0XH54AYpiX2nV9AyoUr9g
YOyO6Dj2b84+fF22Q3uXmvi0h4I3akaO5uq1LhMiurUNmkwT1ySP6Hr0iviZ+j4NYiXt332kuXfM
v64Ped6GsulW4CNpjS1x/NM0Sz5cM2njw33JRhA8xVHFBq8OtzanLeeHae7NytyPmRMeexm/G00z
Wlu91ew3PTPox+31yCc2kTxIZ0TtkXlDc7UTYXSg3zB4cXogShYhCn6pYOxCRdqmnvAuoK2JEyaZ
iU5Qab6ZCUHxnDH6aJokJdcUnnFRrCb3c0aMgK8EgYLDifbUwc27y1iI5F3JzDuMuj1iLBlo3UAj
r/rvOaus/dgLC2Bw+2E7rcaBaAqfRYx1MUrvMYY1bY/4BEJoZMrxtrUy/E4Tx5qN5po4U77jkxTY
ZcUlwG7qqfHVSiHaTsPVGEuLr1IPXJpbe+PXPbRfEkEz2czgw6QuN9MdDXNLcY41HYADr8HJyw5a
Vz57A5o/7WpJW/FmGjmeymderkez8VAWAa6Nasw2dpj8EZ0O51Do2xH42abW8IUMSfPAgjlcY3ql
l4Q+acl5iZgH1c4oAbpGB9l88h0s10CVqo10wtcyBUCYB7emFgbXP605lGUUHbF9yFVq9BhaAaGt
89B6mxHjNgRL+PBdtU4N7wsLDe4uO2LbOMXxMZms6tkwagSXcbae5yzu1raDRc0ZGP9wDRtbUDTK
rxL1MmezfExTcApFOANmy5xj7kq/i91wG2AnuNWqm1bVEkjyQrBvmhtgCqzEMXStrVHJx0n/KGN7
bVL+bvdqF2jFmjfKxs0bzhAL+5LYVGF7NhYYZMKtUhrVigXbbmR77VELXEzxppb9thXeMSW/Trrm
UutvFarlt9T77w4DBFQEUJt4mNU2i/nq67YmBp4ywI0E2wyPiWBITxosBX/sS9pU3RSvEJdS3hsi
p+UrPJLPuIai6Y6swR+qCAtP7OIhziQ8qLiJdhVim91AB24SB7pMUDTjBmUN402m3GLL28K9pL2d
7mYjjPd2bJpvmuKIaCLHyWjzbZythYn7mrUFbu4mq2+RGVObqGd4AcDcnVip81DogZFvjTBLFhKz
tSf0GaGnZ8ULLioJHVCPHtD6k3Ubme6bmXXTztEUxjv2SwJBdpRvNXvHB6d3+pfEmbIn1+6MvWb3
7bZTAewLL5P2m2G32SXCRXDJCiGfikzA/ykzTOoNiVeGm6E+6Fqcvw0YXp7DrMg/RzKIXz33jWM7
d+KIRUhvth177BfZux1No0VyFFg9PpwwHbHbUQO/Y3HWT/h6cnmVeAzeW3zZT6lKqFvqFttO39BP
yKY2zp87wAEfs2NFqe+hgwDzNbBkmrIa912SBmvCVO6zrWpj6xXpeIU+oJ3w1jCQuXxRHTfXnwKj
Fn4ZK3EpqAg65Mqtr0Ea28baciqO/iQzWzpI59o58xKYT7NlMcN5tireWgqc+dJM07rXlPW0LPAx
7dCS5pvR1Lx10m4NEESj8coeAd90mFhI02m5EXZymFsRw0OMyb3IVhmPoy642hXcdH2jmFI+mp4X
NUr02sBw+pollrWpnSJ8kEYf/UJ1kGC+Q4smQpq0KZYNXLQhIp792ghAGpLTZE50RTWdUhnyjpAp
MNexxxVbFpsCQ9kG8OWZbsMqluMBCCB9AfPK1FiFpiO7Ccw4z7lQKOoWToGe20JgBzghrCctjxhm
0sDPAsYafRT5mitnRFxv1r9l3kM+UgEJBbbH/ZjkP1MXgzLMkkMc5P2mYFzfdBCPQgxVEBfT9zIw
sp3hRttBWpuEjO7KTeN7YjcYyRYqepX+KcoR89lkvENLvVb2AtoTWvjsWSTrNDtAYCrIEyAsgOoo
5p7yN2bM6HdmZWK52EA67a2LgoPEzTZYOv65ZrF5GvPR03AntZmJpYiEXzzQ+Jxnw7nEV9inLu5V
RjGzyn1G02WYvHvu0qA7D/3eCYA6T/3dmV8Se0YQZPfAWsmzUr/somctblkVmEBkuLEeNLfc20qB
Shv0kNFPry5G9dMat3lBjdq43bIkZ9Qmzaqn4OSiUQNAP7DXcCHWO54v5YlOXdOoM54hmK84LX4S
vdgmuftTjXH2UuTi0lBuvsFuzTUrD6y9bjTcug2GrDSpboxXBz7Kb2F6NIh1gdiQ/MN2On46hvPA
IceZ384gNqvvqS82WvUeEKpeOws0OwCBQvAwXLX1MqklZCW8LLV3zgwge9CpnHCEeG1DSovzmulU
VqdOzd1JSx19W0fRrgkccIgedEOqoQAx5mwO7YDfnQq3lnc2s22YJH9qR7+FafVXRJIsZcc7NBQI
BxmuT9Sq0trxFvIw3BbpRpU5NfNkDbhIVOYmx1e3r3mE1rlRNvdwxrRbs9gWYBMqvXlOy/Ec4CRB
zihfVVj7svI+SVT067Yo4p2upZc+3cvOfepaAXo2nS+60lZRnq/pfKb3DD2ky9t0Xyd1SPNAY28a
s2L5AmQryKilloFz5cweNmHRnKy4h9Wm0PcKCTqe9e86s6MzBscM+qmVfIZzwpfQqcs3HIu/5K7t
7bxMo8Ddk03oGde0tY4S0iibjc+Mot8z2uy5a0TBGk3Xbx3S3WUczPGWNsrdDWXlGxFcpyrYdHFn
8FbC7eEUvGRcecH33axc90mqqnw1h9ndWBlL3UFA1JVVNmCTh9SKPIQGnY32WbB/eiLV1a/DmkBv
27RXlc47Jw7vecEV36RGfmIAX8TLK5RaPq8inzX2M5RFNVaxzfuUb0v4kpZmtsPX4dAXHXCBpxy8
mcstWWtFAfT4oGe5/ZyzbIw9U2zDfKYzIYvcXVliXKQAOtklWLBX3Ou9u4jSvzWeWgN0HX+TV96J
FyxzPPLep8wKtlyTwVEIIXsThDEQYItCcHCAY0VtNzjdB2iMLBttVs5eGu+MIOvWDlS7zWR5J8kN
qC7G6YOXlc5dH6GSvdAZqYRdqqEl/qBN6qGP9erG1eCit82JaAAp9cEyfW9I7qkU7rEJwh+9B8be
O/Nfx46p+9BD72nMQHV2aXlnmcYhiQlrG1IBcHdSypXBo4H8LfWe4sx0No6VXdnnKZPhrQQbuW90
CW1u6FjQTAWQGstc8+KiBT6A8lo5r0TQd8NEfN5wq+qBF8+OJgFJDMizb60d49TlDHbt5KY7+ZNn
15xX5ndfzf96K/EbCWgo4SsKRo+rjY84CEMWtTm0OFGnFnWeoQL6b9vVr6bzEVsspMNRM28RWixG
aNe49xEOQu1TsJR78kp7GXi8+qirWa2YxECP4ibYee3cPxcBwjalEN0tKUzqfMv0oIJZu9gR8mWc
eH86r+aiGKvXmuUY23YO3q5YVLEBUyEtBrjopoifdKzOiTamvkQwXHVGlJ6iKoAedOsNG2wXZY1g
iRi63H5j9IK1ab3RnJLqcyzXq8QxcbyJKeOiwoq2w6Mpg4Omi8uAtaBHvaiwHBrxC5dgqjSUsa+V
SLCztZtkZkBmCfsGnaa5YHG2V1bu2uum7kAJNv1Oceam2LVXgeXVa4PpH86galmSwM4Pm/e0Bvlr
16V9Ksqm84O4s/aFJSM2CFy7yhYXFq9L8Pn9xHswqX4jqNt4ButN7Gn4VSuMZI7RNUx+kbCPWopA
ERD83zZt/pcE/ymtizN7O/OQduk7UD3t1HeOOqbpcMCqX+0TjSBOhwcSCkCV+UgX4CC6Rv/xtKzd
DUZ3zpaPXeQ8JWZTH/s4azf6NG0w7vNZqi+JyQp9JwBaUQA6BCVBu2vgHschUducUK9vKiM85nrz
t8vc5jkJnJ8IwbMPrWPHPnmICrHtu4g3UiiHdZeA91kVrab7Y5o3X7Vnf6Z4JdcplgWYFcMzX4MH
MnhQEczwh9uPcUa1POIWtE+jLU6ECnJQ5eyDkWPjTWFCA+7HYKNlKWGIxMIzLIZDWJnF2pgZKMvc
vKTJ+MDUcHPC8E10EysIK9+RVEt2dWIc8xA9SuFsXGV5dM4s7ShNvHSAeQrGeHZnrD/ZVON2MSk/
oYmKOxVMZ9O8RN3Rzfdu+lykl7ZSN8ZW34MdEAB6493vZFu3bjkX83XhCndVq9Lwc6ZhFolbr1IX
dOlbb+n3TrDkjBQkZIV/VLPlzXSp7plxmGxl9iMwOuZ88UutFNCI83SNg3Rvau3D2CZPdpuHB7sb
brqqj2oop7VlTNcuRT2qte/AiTnpY9iIUOXDdcK/cHM7SICp0+br2bZ4zkyAk+6HprRfrtp7LAcF
glG3FZP3JOvkzFh1a4Puu7Bi8+w1FibpMq9I5tgY2kV4UhMTXeXOb+0Cn/Og0ObFNRfZXZJVYXW4
JkR7FOZEr7aV0OfR7JxRHgfZgD5IWCXoQ7G4Ku+9p93oMj0P2kvt8mAW0TrJcUekjefbWbjJVfPE
rxVqHrISxmYwZoF8mBb5sZKczDpPXK7Sm1WCX6fo2eW3GYYsyIqZt4YbRN9GFF70YoF2UsxU4ec6
0MTx5vLaXLWokK7SfC98cJZNvS7eOps0LQHJm+PJidDLYuZOKMqIdR4p/BSBn3aufWDH8i7r8l72
/CzjKA9FhzQV7upZQEMbxS635R+T/yQxEH8Aji/a7rvHQ+rWmq/sbeZcpcy3FDNtJaT4OgBKDTgj
Y2ok/rDK9D+ZoY/r3PmK5vyEEdhjciRTM2Vi05Z8CpO6OIW4WGN3RCjGDA/7o3dvcRycyoD2G1kk
CdfAeJ2Tpdso9m9PDg6xnVXSvxHVNSs5B5tPphHZQvF9rpvRfiJZl0DbCfVnsxzIfwRBIRCI9Lg8
MTAfMbkvMYyA+hmn+6DokRaPDGFusmwg8nylkwUaw+PY+EbdkuqZxSEks70nb/IjC85JHUF3VWAM
87HV8RbvMc4ltVo78HvWhjWhECf0Ai0TUdUV2aHOE1/23S2NFdcrbZJcCjHRB6W4px1O8iykACNi
427dIrxBRxXlOxqyaCeX7Ql8U3SUJDC2oxe+0Xhwm1R60PGuw14Z3Q27PSqS2DKtk4bGqVwbTzkL
xhd8u7+EKYfV5DKEJjN/gBjkk8tx6MeUJ9DWnlGBbhL+FUa7T6wMqs38mBskxhlb7n1DQC1qI7Q1
KfiZqpiblSHFuYoaHEDtbcYXHIHOFPG8a6e/bVDfNPuxKIN9R5bLzjOGOoVKDLYOQ/LOmgoiRRXZ
K0jH6TdElS13/D1AEI4ZzrFDnCTbouvJ8XoA9AkdhTXKt7OVCUlrnQqeig4D+5zo/dotQQRCd7Ke
nbS5mZztIdjcmMqksWUcM4dq+a1Zf6RZNNiKUpqMutR4Fa2D4dsJGWyGIQjc9dzx05HP3MYOFd/T
OlWvVjZtAzu9RhZFWYo+K8xDZwhTOyv8K5nJu4kaIq4GYoLwqXBGZ7+YpHj1jvxUWGDS+N1px63Z
/o2srWZW77CKPoNJPGD1wX1g+mFP0TRExyrNNwokGyQsLf4sIjxPzJ4JZ3LdbhOn2bRAiXI2NJnz
J88X000fY8aE153GR9fmt+9qmV/b2DCrGmdOoLPWS8EirB2+zofZY+4myuNojxBfwidF0JGIF9vC
aq77A/0fcofZw6BIQcVfGq6oXdHxjRYdh9IaQ7a+Qb0njFizZ0CZjDXvlHrADvEX8KNO0XSpsDIe
yQ0NO+zacBLzwnoFdMUkNzac+4nBslFC3tzQeXKzkkL/Y7s8ynYF9YrGnPAX11h40FLO68TSyrdO
b2G3DMSKNirxqscxC+gx6tMXExEe4I3lEaVxE4x/RvOQci14Hrncr8MigwrUoPLZ77UM9m5ePiVK
vLhtwIVbZpS8VJuq1JDEMg7T0ujujWbB+lWvyOjlrpxIlwUkRVY540IRizVIhhDwTxkcSZ/Wfhpk
f43EoaIhfcUEfsC79jvYKaNGRYaNgrk2Y6LvnMfW844yYN9bjfZNuux4tcC8aTEPSiMJbVbIYlXw
zmkf+2nZsSs2/Zw5hsA/2+sAVHKt8aAM0b5C3bCMEl+e2d6nYVyU0/xBDe1+luY1zCyAQe6HMOxH
cxDHxGwB5Svg94NiV0CPgehmsQ/T5CErHZf7Yfg0askxN9t3i7csx+7Mm9yK7H2ViS170yW+Fj3V
o/mQa5HvCbbVJTUBw4gY2SHf6OklCICJErD7stNfpXdirXHJp9yhwVjC6pdsZLNiIv1tI/ZawcDh
HpoYffXK9yT/MI1cUrPexqEfXS2zu3stZIFgxiA8ph8dCNNVFVYElaIvUyu5ZjvxUY1GgV9O7IPQ
JiIXjftC6DvTqomlhEfpIAcFdonMHZ6SQL5yQbyauoAIp+KHJbCVRZDF8CqT64BCnefnxOS1Cj+c
B48aRMddjmMdDkIQ4YGdplXRsCkpa37QNEjfq5kXVtQfdWtchMZgVRXS10pqxSqb0SVoP6YqvyUB
mNHGi54Wo966rj30yuCxM0FSZ8ZHYU0Hq+3ojSdpx84iiKpfwxLalsDWM8Z+TMs1S193o0D0+VZX
77zCM/fuVIApzWn5mxPqeCILf+WQWdeRG2Obmw993hycJFfkJUKyBznGOEd8EB+0WDfqv4k+yXWR
ADrPcHPXXvcQjfotkOPV0MIbyKUF/fBuiOZW9Gor3OnRlV+y28aZdkVGpG+OJI3tmMBOpfSzwaYQ
SGzSJWaRxD/gKWqdKiWdV5/Wh2uj58qhXzLUa6th1UJLScKSbdSzx6l78oC00R3mFfl9zJ+MVBDU
cRZzgB0in9mw7SZiyVOQHkI5nurJTTfRYEBTj2z0mCKmk7vJNsStbwkpV/Q/tlfzXCIvMeGyWeaS
q7XNuK2opEpc6hNIo4K6r6g8bDBTh7nzLeb8jCfkycbWKmZ6WXDUmiuNrV3bmAg1ybSNSPgiPHFx
IKX8nlXTMXOt71C1xyKyHtHZqUx0Luw6joyt08qc0DuZM0GAwNsL+9zd4VX23aLcTZW96ySu3DlR
up+0nUHDEgbvWBBvQX5YnCxYF+qyP3ee9m0l3Yo4wktd5V+Bm58m2f90Wf0tRLAjdhr6ED2jtdGp
v4C67sLGV81r9dGjPi2iBSyuCEQa4VkmDfIUcNguQen71UTbbyz3p0m9FzWmVxuvBSVPo0GCyziN
WnWLhllb56rH3iBpEC85R2HJncqIVSStIf8Chb1z2T1otfrMuuh9IGuzY4I8jYP+OvX17wJ9g0+f
C9bg4lnj0dZZRPE4//bz3OEe55QMDW/dec4na+Qaj5LVbYARPPAaPhKofljixNwtdotlw8Ukj9g/
kOWLJn5Eorcev1F7Ms5Jkd9Y3bnrKCUUI4fqLHL8TFEqyjUgtd+4Q89S3Fjbwet8EC+45WiPDEV4
VoRw/ILN2aox2olDrpw578XBq3sNjzl/SK2PxzjM6XuzWN5iVNG3hHpvOqBV4sdRtObjyV8aJ1uX
hvia2xaHVPRMmGCnxz1Zxj6JNmbqRac4IjhQVghloWGWfBV1gmJYoxQxwHVLFgCQPX4O5sBdhddn
p5zeWgdG/Aur4GmyaJHKEoPVXb6TYf/ROgR7rXNRocIA6wM5lcS+26uPQo1n4o5ptK2siXRYhVXD
sV/JfvvopjaLjqbfTL2I6ZqLPmGqvNijFZ2KURp+amT2lym0X4cE1hDpn8PAqJVXNBzEyVIwSL2Z
ES7C1FfbGH9KPJE2YmoC2V3gs8VdVHO4vc8S5wTBLOg8BAdJcuNtiA9EYR74TZ2ExJuGqvRAwbRf
Eb+ooMeQPPdWGfUmU3TrmouMrtiF2gAWXOs4h8SojuGs9nXdP3pZVh20iqcKAuGz3Tr4JTrMMRNR
PCB1R7iR73ZSO1dtNKgfaLWnuZpWocxP+thf29h9rummlaaxdSO1tViKrYac2kHoeb4IzT9BeVcC
81sl560wicrXHZIWuc+a9TRbOQj58q7jcGzD8S10so96jswdIIKnRqR/exyIgftjcmNo0H2HpZqK
W77R7sQAiecw2TiiY4TYNLssT0RSbjP6AcLkpTO6reweY1YCwya1/GkBI2joHEsLHksRc8J7OLE2
avPYOBbUvx29IT1H8BGFp21eIrnWb/YiuucFW+d7HTnRc0zA5lFp/KCV1WhH0ALxj5sW8z7vTPGT
uhlVi1FPSxJ+yF8z8ni5QFrUU15C+RBH1zgnVuMbtm6hvk7tW4pj64q7Nt8VnjZhMuiS0yRa7zDN
tbn1oIueJ24/59xOo6+gIMIeCUZXM1AOA9MI3jfQ1F7Ap4VGmQbvgxN+BhJ7i518UmJlbWj7ohtD
tWg9wjU2+AOrcx/N6kLzbHoFR6Ed9KZ/bQo+Rg1EX7kxRfHqVunC/zMogNUzjwa1Lv1WoVpz3NL5
I7azbvlj5/hRod/KJnqbvB5Tm/PaxHhN9big343Z2AXj4YuCo81Eb3+uE0fcO8nu0/wsuVNQTeEu
FRuXpEof6tRehV2wF+wg9qySxA6ROacQbjb3cd8+1LH7iKEtfhycyseljI/KKMajwkDtk4+mBjPr
rqWjv8dxeyqNvwllf3HP3IE40yJAt0j0SQqEGYIjMlWgxe+edhkCueopTXLCrYvsEjoPpdvv0clX
NXc6V/8RA/Ii7XoJUf/JrAkUfc0SBmL8ynO7ZiUs8Q/NH9yWp20nWPiFcCIiaJi8Y6b503SDU6sx
6pLBdNbABCouiu4xdaGs18k1pD/FNtBxpxADoRG/KUnGk5ml5lQJ/ZmKRYvyLT3BwK/EQ+kxJ3Dw
UYtlGQdqzh9qwgdbb6nDzbTgHZBrDvKEO7XA/DiQXRrn8i0qdn0Vn8p4uoMcpSSQr8QmgnFLG7Jk
rh01ls79U9bJc9B7chW2svBnL6bueaYCLXPVH0UnNGcHBmCVfgWa8F5ZD0Zbc5Zc+quIGttB2/bF
IgbgaEurlOHfMl0fhNBGT5cLi6LniNAaHuLRcVdZRvoUCm5IP18/6m9zq04NVS+Ude7iKcS4nMhv
aXBIsmMRf1x91NcTRMpL4tTs58V8EuWw67NplwqH2qo4hfqRjJANGmOgum4MCD8E3xGkzK7F+ipk
f6m76EzNSdxouHUs7keWPZGOGLNP3rc8PAOWuHJ8L+ZyU8I6WXu8z9HLCRzLkk7omlsZRWNu8ldV
SyDbkJfB5fLf8T/AgoDh4YadVaolSLPkvLMs4SgZvE0MOueKvY76XV6KueuyHu1oOpPh89SG5Ybg
ofuTq4WYxtLND/XqiAfgomINThiT6wLMwIRt59MGlG7O3wKt9n+fvvj/DVZogKr6v+cqVj9ZSDvZ
P3lYy//hP3IVzr8RgAAQ7xgA5vHI/1eqwvg3AM6QAolaeGQ+dROC1n9mTklV2JoFPRAoPVFQMA3/
naqAtynNJYWxoLQcTf6vSIULI/C/OUuupgGNkgQYbMPjtu/+i/33j8CpZhEurBd2bGpP2oYZmfLo
7q3LrBPWw3bLgL/7x+fy8B//6X/iBJeP4f/8Ex3dMyAWWgg2SwT2H39izEQ+JKQ8gJ0YL0TfP7lW
rRKRPDdB90TXzN2rFrLfYL5JSHOaqR6TuPqCo0SvjzC3qrN/Its+py0Jprp5L80p2zT4FDdMJv8P
gJe38Mj+x19WB3tocDnXHbItpFiWj+8ff1lS7oGDIE8LVDjMqCe0RzZOze4olrwa+Z0WW7weCTuu
1nhmETLf0zjdqYjcXDLPLxMIZ7BE3MVIPGIl79kqmiNpXccwmmtGA4UNxmeVmJCYG7M2P7xO3hUa
nukwvptdZBxn7xbGtFXgXtg2w2itFEynTd+F/QtalOnbbk6fInhEQ5PJojVOX9SrXMeeeRLcMatl
gbHE1AvBoQhyrxHjI+5ba90ps96x7yYsY4zhGUKf62uoM2vllh/5zD27nzMdpECkY/V3WHNHdqLf
67YXd14WbO1gnm9lgQ8PJYUZdGa9m3XaRor26qK6bYO8jnpEvMn8CVKR/jSlBXgAedZvjZm8byc2
midqOsLjpwYk8TbKi7eoteQBEtz7bFVPdqPowNbbdUME9phaMQpsp6U7AqvzeclSH5IheNXHBdQD
nGZVj3xAmgyVz11V7DoVLyUJdUPPozjKvn4Jp1x7nHsuaPmMpwDAMNXjE8iFJC3epNUlO4hgO36H
cl+XZXcLCTivic7YmLMtityT7yEW+QMoxvhs47DSUSvNaEewnwp1jI47mnh3LIvN1CfaYh9YQmNg
FezeTt6UuSuSnSxhjMLYYEFlkI24HicC0zm9C5SkIqVMmvUC1nGXTKk8yNn4LOTiqi11fP6FHNcz
89hGz8wHe47VpmvnwocIv1xJVXm1RQWmKS0xUlaMI31qtyi6XXXJpn5k+xz8YvoKv8PR/mwmMpg9
NCqKL52o3VdOXt7ngD12HrLQZxqgSt7TS792FaFpHXGEt0O4JQn2t8Cs/2l44nWIMvNmNnF6nrFR
7YxKmKdIDz8XpgiZ60Z7gkO+2F1dNgmhTas7spl1UR27BqzK2IugN+HkcKviqILqKqnE+ajHwN0n
OvvhwgtzH1ZfehAx7ysBe31jqZh3eeXcokQ3n5kGqJ+knAubVEFfW10mVxAN1Raajf3lxnO2ETX7
XK0bGRXGiBgkCqJrk6BKcin3nH/hS62Nj3R4JTykYbZV7bTPWHHHEdyoylGDr9DX/UBREAwKaa9U
ToqqHoJHfGbM3R3bAKOwyqvQ5PwH7tbwp5sD655NutoMLPqZ03qcUEZcUfkr703RdCcFKh///DRc
LBjYrHYjzwe5To94RwpuZYruC+fDzdEVC7hMbTQsx6vAmC7x4L5Yk/ltmY11Rqpwd03pdSyl6dtb
GUnb3vucrk2TdhBTedZOc4gYDIPLXAfkFTtMbLGZ7Mb6ux+FXIfKcv78O3XnkR25lmXZqcQEkAXg
QXZpAmZGo1ZO72A5XUADD3jQrZpGTa9GUhs/IjNJI4vMiGzUqhUrGhHfv8Mgnrr3nH2wgTxy3E52
U0zEfJRIztJ0ZBzsT2H1aEFgm80CMkzmQa9vYNkLzKh15KgbVLXhZaUMGEFo3KnXKANklVdulGGb
V2Xrs3+sJvPam0fvO1LiNEj4Vm9kLeVRJmV+babZUuuP61Xo2BP5qxlW/6SkxxLKH+lQqKCCXf4n
jGvKK5MbXdmWhGdEkXK1bCu/1eQ+TAVQv6Jrb9tJN4JY2dZ5Yff0lTX9qo2Ge820nkZbf7QzGrd4
x2V0keV1vMusBvaPmfbGrRL6eLDpZO1x56p1ziT5G0+7e06RIGR7HnY426XRuLQoChqvPWSPPfsi
vsS+o37VxoRAI+DLd8KVjGtV9OTLqVrsdFFO9HE1AxbwIuI7q6ZaXsnaZhMsxlqu6ZF1z27bGMk2
DzsyUVEnEZhC7VG/r9gg8mSb8o8lu2I3t3S9dSN00yMBZwGG9bUXJvkvs6WfmNRedW7JoUJIbWXF
EsHrvthGVG2FlsC78jHnno25QZxiK5pDhBhiVeaAicMqsi88kcqbsMnpT+b5tItGi45YiOmaM5L5
E2tOPW5s3PD3iKqNVdLFvbGuJjlchvUYo6RU5U2Udti3pmZvgJ7PVpmSFODsZtpqKIXXHeU3uogw
fTaF7drrwp9pEMa2f101IY01fOoH8PXrUuL0KGKbI6dfeds+NtOLTBJNWlcWvrvQGfytQbzAzKjZ
6p0GWtdMh+GMnhw67yrrYvpPc+4fKTP/GTTlP1aN8jdsn60fbU9Xyewsekc1B99zzrmZvJSdI4MB
tRuR4dTX1vREiiuZhtYLDSAcGAiUdqPV35kAPA/x5HZAK4S1kXCZNtLvfsdFlF+qsag2DiSarcqH
Q+OqDN1g1l4rGjBbZRdPTUOjZXQqKhmaX8W7KSHGPqISsi5HD/mqrkfrqewdpomJjrOd+/oNipt2
k40aXYbMQ1MjZL28Q218trHL5zZeyg57gF+gwVXEOmbD0O77LDyi1xiIncSSTTFqUfb2LJQdaxyu
w3yge1rIrdYmnDi9flaXoZ/dtngMVgyI8AiSAOE7ew/aSGV5ZXu1tYMQtkNEBRIqbYeJbBFNj3fV
4HrHOhcGVDEj/NO5iAY9VoxzTcXNjoJDs6vM9E+iPLFPOI+e10buPyaKj5QpWxsHGpTgFJuDnsp+
vE3QmtkrL9Lbgycsb0fqWBetQiqpZAwoazvPMf155YwXVo1lyXT+mHljgfetZn+bF+P1ZKsSCKSh
3HWrRxcglaFi5aa/hvHQb7Uipc6Udaxq0rZYkhz7cmhQIOWdJr/NyRjuamrOOwWe7jwew+YYoRV9
iuh9bpVEPpOx/J03/bgEofrduPXqJj2UxDC9WDnN7CFz1G9tDKFWDAXHLLOoBiQ8kxMIO25uLWe4
aYcuXpdldDcoo9z3Jt6d2aIdRA8TpFxIMos92DoICpq1HtMPIeGknLpplZ7jdBNXcM0cjonCOlLA
UYeSeg76Wvc6Ccl9zsdqRf8s+21jbdraNJd3blzuMk8k266jWBi1EEPBWzMAjalagw2cVkNflztY
i8alMeZPWW8nx9gKbxEVufdDgUWY6aU8WL35i7CaajF+UFItxKPEjXIT9fMuJySQ/MuGYg2RKTPl
D5SZ0Jd10KVhnN64Wm9tEtl3N523nFzF7MHpkHn62HcsnkpEFbNjXUOkwCitD9Gx9FPndyiURDyK
zTZJIv/Ja8OQnQIdjzkavBE9f0mvziyH6wHYJ2KMaCSFnso75dmh6+nwpfLcpmB+hgHnm4tefMU5
nR6iVyckaeTNpQHlYBNpecrcXV1jRLy3lKZQ6JXYQeHFBaKj5qdNyV0mnYs6V/nKJqevdbX8KMT0
LUVaedY6fr5HN9lvq4a8euhWW1u6d8x0qBlcQroI3zIIg0n/yKab15z0fmWApIqwvYcaeTNzHrtY
OCGS+hS8uvi+8uPwzIjMi8wr7iUb7UORxN9yAOUw6giYTHwDxy4iJ2rqObvJgo9vUCraZnU/7NME
cYZt0BHJc7vbJaBZt8U0wa9KEdS59Siv5mK+a6rS2xIbh3hDjWBvoiW117rmTebwVpoLnN3yVpom
HNCCFdTqMOhaVfhLAyd0JjHc0wmHEuEhlM0m4I+2HqWrmgXsjOQSyOwCJAdlRHnvWFl8JOFcC2yI
IhFVRDuiL60rVVzkdl4gg6JUOHdopwWaJzaj1Jf1hMzo1KKzDgA9RyTV7iLDHbapHLwtgFf7dhjl
L+ykJhb4FhCeAMOhpz1FNr8FACgOfd7ql2D5qcsUs9i4kfvdlZrajU0yXlkFrpGBMPEo9ebzUlpg
HEutiZE42utyWCCkqgHMm2vraHKNGzCTa69yrLVrEeYrG1Fcxwn1RaPFiQfitkVt5XbeVsvy6qlV
mk6c5HzMxtH75beIafPyRa9nRCc1h5wz4RYj5TC9f6EQxd7XFfkdHDdqZLln8qGOdrMrZeN1oCkr
IKWl2a2nnJY5nVxEXjAmu11X+8iCtd1ULowCV+9KZObpIPn0OGbOYfsnynR7Y/gm0zHtR8xQrc2a
2GvTulH6c63o2Yzjvi88D6pqMj4PQ+9fjbHp/9SyeV63TYXlhB0SUFNM/oYRjVjmqyJIbOtWFU6L
UVHcNJn/Ujb6Xd7G0cGqGA3JzFGyXUyS4F12pi2Mb2MJDwDV8yXMu4fW96gF2sn3Iq+nS32Z6Vwf
+32chmPg+3BCisLyipXlc6KlGZBVR78w9t4k81VquuXax1GqMGreYcTLiBe2dRQb2VXO4Fuzssz4
BO1sPxRdiJmRX1Z3/oHf9OxMjzkW6W1pVFcc2M3bxiXn3slxOhfjdGtXbrH1Ulc9V2bGSdmLnKCj
LxTo7WScWely3Byx5rSwL8+amfMSv6/f4qjmMXkMWCmbdG0mbcHA4wY2uCoOssiKLR8QyZ4Ugf2R
LbA+HgccL1vFWRwpwK0/ZdkFmgSWLGJHqQiQIeLmOytqeemhMx/BSJPSpOOE9ZgXZ7xjd4ImHxrb
sDv2wsEaUhbhT3fkzO54eXcQur2eZaaemgzpX4ZeRVbxtMIPLnAAoHbU7EEeUidFzWIJqT+opMc2
mevaxUyNY9/2WGHchpzrnLPs71lM8ucsAMjiaP5HMO8/hae7/zpE579G1v//KGoH8pwDveRVzWwJ
xHwTWHnxI/8x/fgbhoQk/9//83+pbPlfQTP9+PXjb//jbzu4+8WP5G97lcO5U68rjv/xd/8D52It
hUfPNoVt+6huBcWtf+BcLPvf4NyRaum6Lsy7V3GB5Ko4gPE4fNuWQVFySVz5d5wLkT3wX/SFwu/b
pKv8U4VHQHuvK2vEaTqGRYXG5cMGw62fslxw++ZmqTcPTlgTRqefF5azlspZLzIe/mWIYTJIq+mL
tGxjyXh5d2HfNyjG0hTGWnLC/6fLieavFe2DjKdNQ5Whtai4+NlGy5nAdKPYAF5CyDVTwme9Auwg
EMQrSu+FsJmd7GAos7WyFMhLZ2vGxXecsZs4kbvS7G/TRt/kabeOdLlHIXM9VC9GYQeA41ZOZN8U
eXZfyRecCSACkCzgoWRKvU+n/sJ3gH769syOv9o7pYPDawxE6nA4xGpKCfdeb3UXYJreUB1NX2j4
BbrKL4FGIGxMfgiIFfu+8e5J/9tEDR1fXTygKtmLul1j2fgVo3/K4ujGacbb3ukWa5f0aat7l0Pu
3idEry5/pWqbfT/wUxRC5azxrgbAT0ghQ7LrAZRqhB+yBcZbjWvOsWnKIU6CCteaDjb6OTuWevhz
kn2zL4cSMU/6i+MsMPlssAJ3kN/8MNxIMX8HVwIzH6XQVh81ysxI4x3xoFvV9Wixi3exJqxay7ns
2NlA6M7WRkh/jHACWDagFXJ1kBJTt1VAx9E2TsW6kRAtSE/91dC7fl+u/ivc5lWBfPlOTR2RrW17
Ft/qklP1ugJcq7qAlao1D/Dg1vpon8e22vpgd2sQJFOIBlY4w5WZJvfUoM/jxQZOzQZYxmXSE2UT
yzvZutt6okU0J+obWXyPecvzqmSAZn5nhkQDzeEmNvo1HpGdW5g3cyuDJPT3Uy2Ks6LKL0unvq7C
8bHAPgXAO9BT5yjsBsJotxbQtLsIWQ34dnAEMMh4OyhgNlW1VOx8BCNGd4tqm3fmiU0SUY+kY7zs
EYMsdtZWnH93vZh2tn2s1QDHVCu+D+geis5mn+PiL53kc243B+R4wH6xmYvoxod/XpjuEc/4VYTr
R9b1nR8hcMi18zqzHuKk2hEM8gDRHls22rCwuHYZJmNsXWZms3Wt8aKPfpJlsXZoK0ZkzjUoJnMf
+5TBF2IAgmCH6JXdgQ/0GM/h4fP3augfzAOmIeik2MK0BLEib18sp9kG2bqjHhrdv5eOf5/CSvNy
D4ZP863RYWwOxniFC3dDnNFFS9EAycJt2AeVVeI8HK/SqQ7IEDkm4Eb0KtpKasAIRS8kwh0QnSi1
tXuYbuskd48oMvedwJGas+/TjPEcRf/eHu3AcvuLYgTNZOP8coeNku1TyEyoQoxeAsXmEjbqTucJ
dTLpwNqhjRqOKbaG9CWM8+MABxerVLquy+Gx8dK17AS/aNxUSQFMp1tnbbv1pyoQVOyp868m3cTw
QGQoAnttXB69vCZKj7jP7gIw42INYQxnG5dZCJz/qpXqIhL9VSG6dQqdpXDHc7OZNxoaYUgNF4WP
+gkNC1TsghxStuVdCmLHv4zrR8vpr0IiQqvsF8B68ILlmTa6Z7r3szG5BVM78BIOnZI7BQkEThYZ
bJWzl4KZP9SuP3/j4m08LTlzjGSDbSdbX8N3jaUP93okk7JBnyuR6oFnfQFIek0SYxBRHMYihjBl
uvIHe+eF0Q3ZANfSpWiUSkQlAK2B/2R8HLKsni3gQ/5CEMEoRdIkIA+xIBkXbjAp4UN2CScDi0z3
pDyoRQLVV5j8XEaJybiNmPYbp1+Fk793Kg7CdPY/v8mP7lHoLOr01qClsUS/uUcrN2uXTIP2IU7d
eiW4JiYalCicyccw/WJuNJYndjo3CosMHQaRxWnldAhB+tbkwFJqVe3BLqqte+auRYu4MDpva/sh
dIfzqbePFL9WY4lWFtn4mdHj5XLDcvPFnZ+OZ2Ezij2c40vgDvzcZcPxqlVHSESELLwfHgYHW1da
7zXOiPmyqNalc+wpnUi81gWK+Ma1dr2UO1yOK2lzSGY86RjpkUxcpq24XMS+zNeHuHOPlKY5xpTo
nqJzmgtrE4xa5XcXZl9dE4J0ndjNkzVH531tc/QzH0i/vsW7Qg1i6p6KLr0U2vjY5OLY1A6HzuhX
UdRBHwHOmroLnUOnyJLfilXbdMYrlXIRtkCFVy6Nkx6BPG2Cya0hkYbTo8GfoYosn6NC3Fj8gTMt
Z543tXulO8dRxOcyR173+XNdvpjX7xhyH51aKr2mTs4efbu3j5Xat5XEMY/V0cSuYRUXefj3V/dP
nQX+axv9/+ufWq71k+Lpvwfe/+Pay976/1ksPU/yU8FAMv9+vXtfWu9/37hrnkuL/0PJgOb5/2aa
Nj17xrf/Jujb8PiXCAZn/yrIzWTr/h87d4PtvsfwRE3AzEfE4T/DYXw76GmD+/wFOCZMhpjr6+7J
/rlDag51XVdMjfHeo2+VlLQT6nn76nF8sPF6K0z4x2UM5A3su9h7/bWNfzWckaMBD4VpG3Sadl6B
S8kxNotfgh5ebmXnn1/MeHsa+cfVmDZsLiWIbDyZyUiLcyBWIHbwGvcyMpgsiE7+tqSqcNov/FWD
fG7MEPNZRB8iibpOe8TYYXFXuskF9J79uJR4Ad2EkXrRff+eWtDjF79xebD/ORL/8RuXCY4NiykM
dxmpr56IMZCFRZNbBai86SkaC4tEoDfVIV2kuXYXG/V9bZg7O9JuZWbCZtRkjfR5vIZ7dNTNcZ+x
aJ+xPQFluPhJWP6/eGnvwlaXj4NvjERX3dEXRufb3xiTmDxnyDIQ0y1dTcoGRtdsUdCmuNPMg2ZV
36hmYsPDtD6n40UUU1IWqIDHxZkad3Rqte45burvQ4moMSp3VYVUwNVD84v14qM37kM+9gGbCvb3
i/Lj1dPUWM7c3OVpRiZ2S1lMxNgk2EkEYc8Z4dw71DnEaDckKMGhWX/+LpdXdfoqF5aq7rik0XEA
fntxvfOkk4VSBXmTBJAtGUfa8+eXOB2mNnY53Vy+Zweeo7BOLgGnFWmkSIkRwdbTTWqXwHQxKufv
8YdMp9Hv6oNhaizn9Ne38td1lh00NH12Hac7DodtH0H3sQoav/kdgZS7UBkkP5z25dou3DzIvDRa
J1OOvDCJ6J2kze3nd+owsb37CYbngmflgVr85+3TpMPl5oTKN0Fm+dkxS9Jh0xSyf/EwfGCxqBog
PrStnpKFLdNrofEcZah8FUEzR52QjnjlEIH2u5c5sU++W5G7WYgRoLYz7Aybv2rr2Jr6PjbhRVj7
l9gQigu7dP0AqeF+TufFpmac6Yv1L+ulERidc9VJrWPPHSGjjtwrJBnbkWPeQ1URSNmmqPlp82Pf
AW6gN6i5M83ehuhY7q1WJztlES4OFkZ8K6yuPGlCSEigRtvAC1cDNJ4lmek4ZKAjSSfZL33vpax8
BgMA8HybaU/aoGVbhDDlJrLGF6tAFrJYkqBmc1jud8IczI3oW/9owz75/HUsZaV3rwOxFAUkl/wN
1ou3rwMOhgdQSDVBXofxxkT2i68aqSZTw63LrFUOyW0b+1SGR28s15Kkv8AlonQf14Ico8R+7GhO
XQ0dxnhyVCyQppgvVIGrSY88bTVBulU96t0GdQ6o+Uh7GlEZcDyLMNqD5Poepeg7krTbsYgAPBQ1
Slvd+/P5fX40wOhUk+FgMQZMcVrAiigG4FtpmECU9oA8sL2IZnVfd/nvzy90Ou8vI4wCno/ej/9S
rXv7PAf66Q2stCaQuMh3ZT2DqfPGXJvOOp1ZKyesbdOr/Jn2i/7FceKje3TgQANxRhXK8H57aV1U
jYHfoQkgN2a/qeRfxM5oPIczpvzPb/J0uecmiUnWBVVFZqt3VwpnBcoJ9U8wl+613REdJ3PrLmKb
Yc0WHU756/PrffBQqesg6IO6ypHh9DCI8AtYQ6YTL9Em1kYJ9wBC7Iw2NYIIaVxYGUH29Hk+v+gH
j/OvYhJyJw8T9+kuA9wjJ8FkaIIiQiDmO+kRJyCMVYv4hM+v9NG07CAPXaZFG+/RgvJ+vbzZAzvJ
OqsbMEbydzRlKMOHOfDtDrcLtFl7GPdD1/4Bvwwrsch+fn75D29UUF+lWUPK6ukn69Re7zY+300j
FDIn+wKF2Vbh8fj8Mh98NBxO0JEirOW4a53cJPAkh85w2QTVDEPbnMvHBM80uhSgrLlxL+H+rD6/
4klAC8spAbWma7NmOyjdqAq+fa7ETzTz2Gh1gMnZfgLPuDKl2iMHZfadcMNNdKI14ci9gzNq4yG5
fCbrYzO0TrW1nWHex5N0vpCpfvyyqW9QpaRw/2736qBg8Moo5mWH+rZ1Ox9D4PRD+j+bkdxA4ru0
jaV311gXAGe1FCE+fygfvgaftoZp64ZLxOXbZ0J0dmo3g08Zf0hvW38ISL09mgBdJzN6Sem9rT+/
3vJaT7YctMY9jx0HcxJ097fXmxwtYsa06wCk34HUkicS5L54zx/dEvVJFi+OWiYa7beXiJy0y8N5
qIOooRVttZiqSa+etoMxfYv0CGzwFxd8dwJZPqxXV3RPptrIj8uxKSkpRgs0ifJXfyUbyqIkzvxA
jWfimHbRz1mVZ6/dQe1stnKdkz33yrzMHbnzU3sMQlf96As8ZrVGH9IV4y51k9+fP/2PxrZlLIpo
OE0cAk82zhPaFbiQ2FgzLX108/FiEPUlMs6b/95lTj6qrOsADnZ9HRA2qa+1NkMtBWMn1HEvfn6l
D7aP9ML+84ZOPqcqb/yEaPk6SOb5ZyL6TdFr4K2dR9y5X73lD3bLzl/rHDBMDkp/jeRXp47B1c3Y
ylUdpALybWkdsw7mOiE8l8qzL3Qv36Mk2OmJVQWuHd1+fqMfjRsqZI6+VOuo253c6DAmyQDJtQ4K
Gm+b0vH6F1WM8tt/7yonkzKwSqgk7MwCPForagWbKcq/OHR8sHh7tDOXXG2c5Tyzt6NzJH0mRFwJ
WLijjVANz/443xoqvYY4eKfXiPjAan21Q/lwlvXo7zHPeUve18mcUDqdOc7SpWNOBmOglWO0mafb
km3tfnSZ/EJgv7qjjF1a5mIfGtb95w/W+GBjTcWHqU03xKKfODnnpOMUjuZI/bCQsEjr/AkGGR53
EmONqHgY6+zZksmf1szLDRG2S+uoWH/+E066YX8tf5yVfSqtDj/DcU5mKYJ0LCeTpQwquwHu2OS/
k9m47Uuq+o0NRAh/9bSy3fymHhpxKIpsIUeYdEctdzNyTl1TTMlu1BTGgVGD4VfkOFWqz7ej762F
dMY1Ma1EdJBM0ZSxRD08X/p2H20RQ92pJlbnRjQ8Thq10ZJeHECbLGhbMsxqA50FDn6APaKHjjlo
+7wu529dknCmixL4UBou/oI35kARXMOxLRfVPURKCZB2EtkdYvacGrB1LRt3TzMiPsQ+vBhySIxV
PBQXZSTbo0VOKgLTBOV9dD/24FiIkjjAyD3SWMM5ALFmJSIvXRUzqNoCGd7aorZgYRJTmxTt0LbX
6jsnmcwtdCJnH87Ay0ZBL7RKyk2cDeWzMVO41qvwvC6wkahZI//S84490vXtpGvOypFIXEyEOZjx
W4MeiocbFZEwwtqXRGWXSI73iZaixVI+/DNkMeedYWj7KrL++ZWfRgNZPC4dfBbkk7EOaFv4hT7R
JhnKdDUP2E3iKL7RVXId+ekt/9YXc/UH67LHgYu8UDYby1nh7cjHFzJqaVxLSCY+2RtYRVddjG/J
yA7e3CeroS2/uMV3JS0WZkQCtGpsTFeW/Vf14dWUbZECOkG9hSICDmdNUke2ofCVEj/jAvsvkx9d
zT90etAwaJdviqL4LSuoL15UXkSmxE1MRtfe8MHWQXGeriD8li+WZoptZzgI2Lw8Gb54Sh/NFMQH
Mk0wSxkM1ZMJcsKMP4EjoZsvi6PnykM3ai0w9fjKE1KtGs/VoKTPMItq80+veXdWM3zVOf9gn+DZ
OjsElyMIvYPlVb5+bkMt3LZzK1abYoXrombrCUd0BtT/+aS0fGQn20GPfHTmQ9CHVBxO5iQBA6Ij
XrMKzIyQnZR+jm1/scNepvZ3l6CiTicEw555usOlWlF3adNXQTaYj0hB1Ap03yNoqB11GcJP2P1A
ubtxla2+uLmPljp60+wZaLPRhjlddLIUcjPs1SBVySHz7N+5xDOvimu8Gtc2kY1AQPqLzx/oMoje
3a3NR7wcJ6gZnby5zGu8WW8N7jYD3jGF811tFxsXU9TWCocvLvbRo6WRQD14MUi+q250Ux5WIzlD
Ablq11qK9QFNJjE7zrlEra9Z7p2onbs01r9/fpMfPVi6F4S8ANZnQ3Ty1djobSvNMmTQw+s21EaS
FXmWL/nFsjY2QClytmXZ0+cX/etEevJoKVIu4in8j1SeT46PWa8KZbOwBf2MFdrS1NEwOK5ZCmpD
hs4/QTB+5o3FS+K0O8pL6zLLzg2CaVaamnksrl9vKKoCZBswE0eNsGGkusLekAe6jpr0p2VJaoHa
Im4e1Kp0kCwZqrlzM/vFz9pnlyR70uyNB5F1ODAN/3J2My0gjiqGPxT/kPAezqgaI0XPyB0SHrh1
ZLzr1M/iTaNA37jEZAMH87V1n9R3nz8ec5mX3j0eSmkcIuE3uNbJvGXnEK79MayCkei7le7ijDOX
A5jEiAHQyD6gp3C3MtQPoC/kKtbM+ns+ldtM5TN0HmQ1HYpktyr29lylG8OtLB5Gba3SxHp2PDwe
aZT428qJv6qUfbAw+Zx8MU9ThhC0rLizV7MdcMEkzuDZBpWDyGLk95x10KfXg8Jb6Uneald73hdj
54NDo0GfhZ6Q7ziOz9bw7VVzPGJoMewqoDELGH0cIUHlVCAk6zIlEKlvkxlisG9r4VbmibGyDE4W
5DeDpw/Fg+3ZL+PQPnZ9OJwN+nyTSsc6jHUOoLTytS9W0g9WpWWTIIRD/QSl1umQkwTR1G5nlYEO
bLlp03uBywmNMpGQtR6RQuLjXJAAOA0SE2jEEDw2mIPx1R723TdGvB17FZ+HRqvqdEYd05qetjeU
gTZl5/mkX+oLylRNuJFwc07+cUjYwnoQHj7/uN+fHwQ7CRiHFDmhrvGtvH1ZdjMmdtgnVYAhE0+o
4QfIZjKwth4i/JcmjO/4StGxdxd5+8U9v1uLTy59sorUKoEgRcIvVSvCX8JxP1X0D2T/xRv+4jKn
JXGvN/PYrTMGAfyDMu8ormIKrb6qN71b8Je7MSzKcMsrFM7yz1+NtUgvnE6AigqwQzf70Kmr89yw
is2/8r4WZz5NQhCM5rJMvrqMiQXa8YwUg8qYbc3WuovJUHeS+AUv3XUXIcqkqXVeN/XO7Lx/6eIs
+KbrwgXwxfKoX11c5n3LYWBxx0jtUHbipgvTX1PW4ryQP+oWXkeKMcpr7sup2n9x4+/OmcvzfXXt
kxtPNQ3FR8S1QR6QXZpvGkxXBDvBVUJy2ff3tZV+Gz3tHvzWETXOFwPl3VS6XN4yXPqWVFjpery9
9ah0x3nIfCgi3ks8Yb0vovOhvkI7v3MhWnx+s8u9vFlxTi52UhOZCSHkAO2WQUE4KgaUM6fvYFCa
VK3z/+alTj7bUKd5yNGwDBR8lmooVhGzn9HfmhTl/5WbsoklZ+9vOc7JTCPw7ECuZ4BAf8Wp6ECQ
pVU0cpSdp0vTsft/5c6W4gAj0oSxcrIMkVCR2fS0y2DyGxBzJk7Mps/lNmwKMmxGkX/xhX740l5d
7+QLcYcM91jBS0siee0iQlRNva+9dqXjnPsXHiXzDHHx7Ijf9VHwnJlGnoYlLDCUANKzLn1wXA06
K7aHXzXT3+1Jl4+RvgLFa51D7ul7U5pZhijmua/JUnRzi03SIIH2242q530KUDbTxMPnN/h+VaZz
Tz3QMZZeEZCIkxFgNbqmt+Hy8joc3BOEVQWhsa2hDERyD+HnWMfY5qJ82pSte5f3zReHq2UqOxmC
b37AybjoLGkN0BtKGNDIbnJnZ9GhyL3h9vMb/WDV4JNZtGyUK9h+n2z489ohXHvk4SrDiA/szeuz
KOu++jQRXL2/HYqEHvsydoJI5k5mT9XOTNsZe1jH1L4DVQ1v0YwutAxnlSuc8dBPbyY5DptJTCjl
U5q3lPwgtyWC4hfEBK3+41WyJt3D7APXS5t921Ffy2t5l+kmaXJw1CZTIUcUF+loEloqKwBRDp4u
I+63Q0I8OZk4oOj7UV+xx9eA0MkH6lOwvarID1rK3ZBvSxgvBZFB7LQw+zptVpWrLuQ7p1nuN2cS
ZWJAEpn3p+r1aNfksX0EyLjrS430Q1GcEyFJcrRDGik0poPRCW899+I8HLJ22yu/u55LbYO3LNuB
xUIk7HL3WTH/km1mXdah9Q0e9rAe6fnWNnHSbtH2gWdpDyLN8yMv6budO+Ndy+l4VfnAskwBRHCM
GkJ2JwgRjoQVadp5vR/6RaSrtdXKrNPzbh53EDzJlStA1ELpqm9ijLFBV7rhlWUVRoBKLocwjsbC
ArIbOQYUpJjsqiTUn6Xq7gcNC6MozSs3xNtsyInAk8m0t6AGHfQGpvscc91VYpvqWLiipeCnTRdT
pg/rOJvDmzhEzI0HtTnQLCfIjxF2iBsd/+NSPBziLPutzaI+OOYkL/WGrWfXkovSRc3GT0l5cwj7
Pno2UEEd6AjwN3tjERi2H8roiA+Y3g+JMPvEMsiuEcadmECwEVt3lg53iSGGQ2K4BOAugD3Qyz9L
K5eX/dy8cMyeuW1/LaifA0qc20AIuGaDXu0GtAUbC0EYa2AG/BI9wM43wIGbqYFW1lv5pvBXjj+J
Dbko9pq2sdhpTnlF5Z13N4Q9EJSxRePdVfa3SZIkTQZc2p0jzoHO4Ilwm6ewSnDyVbBXmvgwNIl6
MBC54LTBZYPpzwyMgqA+d7aqg9WpcVdQSwQKXzebNKq+VZ4ilEWAFhi8YQAu25MjY4pur6nwQjqT
/jRokX2IzCiDEyAhjFRd6p4psDDaZIVHx9OsdWhZw3e7bNIA65FSGx0VgIAk5uj1rsfmceFYNSbA
Fmd4SYYVPEkzPjPdKN72YlY3mC3NwF3iCjiPgSfr7RG/BAZWslrleUGrYq/pkBIUccRpBfsVz+Kj
q7c7oxiqH3bnVPswtW85R2eP9DbhvPcoIPd177Q/YsBxG4yOUGjLSQ2/7Tg2rbPcwqN98M16wL43
aekqS7v7ZDJ2LgWLM7OAGhOCYiclrBB+C4qwdQ6jaT+74GDPa53UmU7iFB5cd75CFNisBmh6XcM7
mUXHCblWXbM2IMW7kCnCHBq93we5QWAnTKZhOJLl9aPVB2cTgjjiGjZ8a7OJ5qtWIi9D0T4hL+TY
c0kOGlZI0eArksZE4o8gK2+rz4QK2F7UzCtpKiRKIO/NQFviWleyGV19g71dXmla2V+4hd8flMGY
2RppV25gOqq7ZNKMvZWTb4et3kp+juS6utiniPhTzqYCs7Hq9VC/0Xraq2cDQUfYlp3yGKYDNiZ1
KeJoWIV1+QvaEIFqMk6ANNf+DFc3salJhhCoARLaEaSRrBku7dK+zUSxUi0naJ8qzHmWxcNZIfFh
1Nq40jPrKiNXEKnizWBY2ziUT/g/fzWT1KC7aOd2nl8CMdi5yXCwZnAPbuIQTOLCGe0a40mbZ8oy
OhKMDjzgxsnzw4TMJphVde45+c2swxj1CHXZzAqeJeePb+gRFLm8DtlIuvFEeAowKDY+ZHqKa09x
DBn7zgjGuL2mZver8PguRjUNhMFEeyO2BmwJ+qOZ83/7rfuHC5GciZStrftz0tYeys4C/P/UtzNK
zAbjglM8xTpn8v7/MHcey3Eja9q+oUEHPBIRE7MAytCJIkVSorRByFAwCZvwuPp5IJ04TRbrsH71
v5lVR0hqJhPpPvMaoZEkQwYf/e4OHYF3WlFC7e+qK5EiSq/ZgJ6aD0Nnf7M98EAjXkPRMtOUTqFs
48Y4+7dah/VF9NHvFZp4Lsy4CmsJ0b8rkYf1BA6Rho/8uUEtajOjMBq4MLEj3MWjrnjKBj6g/zGp
/LCpfcSuEJsy3PPKTn5GWYwZIryUPIGO1W8n0T/pefkwjPYmGY3xYpHmWiwlikdcFK/LO8/QLnn9
0fXv8WyC3m/q11b82VjF5I0o+TTA8rckBitszCYcZXljWsuZ73IXTNjGfdAMTrpcio8WZOxxFnvD
qd7TKw7dAR4bKhDfkyEauF3jaxu5aTs1Pmt2C0gfFg33TNAL8YUz9UUO8HHRP+4mo8TNMMY7vbjU
lRL72P/gRu4ObpD4WlQ4dhTuO9UZcJ8HtuOoYHzn9kUXOcaZxR9MVgRjJk7Qh7edaePpmGU5wzYl
IEGSqss29rwytcWyt5v2gyynp3Fuh4uG3n13kbdj7E77xB1gpM3JNKS3ToHJXXUbVd6UbMFIQlZI
5XJBBfPn22HYsTII1T2wDlB+BIHfQbKAVYvXazOVssxUVx6CgyU6S5X4bOLXYervQeN+jO3xrBfp
qZz6SGK5Ej8N+hFAZehavUwsMVQacDMlLWqR6PETcZZ3WBprd1U+XmOXdWPV2nmk01FtcVuR7pOR
Ohez8m47w7tc2q86ogDdKUTA6+AXlK7LdqMotKYXB6kaigNaHIu+3MfREMLVCRaYohpo0Le/+uug
1GDSLtAgWL2ACA9ibCnNyI+GHK11s0PUA/NwjVti+TCMWJ4NCSpEpwqiryemg56xdc+k1AVWZP37
ZwUMzGMasMFUT0YHz2ocHQi23y2as3l7YkdSwRWT5ds2HUjLOqyAopmsl7ROq/2A5WUMORePVNCQ
aqc35oks99jOXRMzgh9jbQN5B1U0u3LHrPMYC/8BAoBo585fzfKj3dZIA5YtTSEL1V9Ky7U41fdc
f/SrHOnvoQ+BmFWhojLt+JpzPl/GKf0DP1+ffkjGWJ0sCw9in3gXKFz/ear9fM6HZwYhLE3hDg5/
MPLvDdXunLLeIdmB52x3gpJ5bMdQQhCcUNInQPkvd8y0OBJzNMpOWkmqaRm3pCgoLPQnGOBHbgHH
MaD/gYpkHQ9bMLFZof1Mex/PZBzv/E8m2rB2b50laDZJzTsBVTm2aQQ8iFX5k6ozyefLWelu75l1
3nEO5vbC1YeLohq0MyXkt0VhLgGUoUDJxHqIm+TC9U7hQI98Uwalc42GJRoA4qBSIpNcDlWBBYa1
FHQEulnu4EGmoeoRVH77JL6+YnS4R2u9zgQSAMfl5UTnuh3SSTXVPhkW57J2imVXFOZA8wFPztVD
HPEmHKrE0rkn2kZHMvtnI7+SEqi1krvBY5JeK87X7mGE8N3bkztyzaw1IJbR556GmvVycvGCXfuC
yCNq9d1l6Z4JC2KfvUFS9cRAR3Yn4CKQNSjUmLZ3SPIpXF8lmJhW+CipR7P5oGb5o8KWtGnjS691
T5zuY9sDHgpVdFgi9CQPXsRFE5OSRNd7Wmah6twdHmAB4m8nJnVkgdb80ARDjuAAjeWXXw+di2UV
Fa/2QBK+qBWa6Ni3by/Q0SFoCazM3hUNcDDEhJqLXusMMaXzOyjlCIR14v7/b4x1kzx70mITPZsE
7XtiTyek7Rh0GPy8PcSRBfFNEPAUG/mv/atB+mwIUC9jTTmj3He+/lFUKd6I9lmiz//gdebnr3xA
EtVV7OPlVIZJFBN+IiVVmeXjUGTfBqtEZGLU/tF8/h7n4JN5GAs1Tk1tD6iOFixy2IxC3DdU9N/+
bseX/+9x1mP17Ltp42yBwWM+UPxudc+61YrkVKvg6BgO9KKVT4Vg8sE362dXuX60vk8erqbRasR4
KsQ4PgSdSQqIHpfNQS22FrOYgCVQAO6Q1ejKq2Gwz97+UkduMkqNgDqgETrM5aAMqg8+6ESfcm+1
5D/tqH83F8m3pi2uFv9UO//obDz6c4S1lvGqT2eoKHdZ/nI/EZ8EycKUhj/GqgCJAR1jocwBHsxb
SbTPF97wK6wZpVvuwSFd+6vV5iCGnd2koZ6dkoM+Np81+INS56EJsmpyPx/LHbvc8SudsTr9dmk/
xNGpG+bY8bd1frQNf5cO9cHi4IFWoRIzsDhzcbVmlVUkKTGmJ7Avx4YBgoLwuIfnrHXYiM8BkIg4
4pGxUN2zq4kSJVmPpU60ocwjUSvPpUd0TvcEU+GDU7lQCxdRzgagCP2+mqkmJjvT8FDMQtawdnZa
BgLNR65ROecO5Ryk7/Zj+1m6aVC6q9ILQirfEWomhlgCuymCxfT3Em9h4uEL1NruSvRzNE+eKdTR
DOt6cJwTD+SR5/jFDA7e/RY1WQzPrXKfdxbV5W+dbe4zzKtMW21tU514J4+OhvrSyrZnfQ5zptjv
9dSr2cypSjf68l7DsEpLGgzSf6a4Cr19ERzbBEQa/x7s4GouJuh7ImUwXK0C3gOsSZFvcD+9Pcrx
KVk0IgkMQVEeRBhlIrtWTHzAycHDJRIh7g/7GNx7TWzveidStONz+nu0gxM6DNSckcUr90vl7Txr
3jvax8Q8EW4eHwQch7mi46A5v7wGosFr8qIGxiK0eauVt7pfbaT6l0fCfyTWHrunidj/Pcr6YZ+9
aPmw6C16RLTlsghJ88ulmwJBqRcL47dX6NR0DrZ4DTh6mC0Gwmt4I4rvufnZacwTm+3oNgCphN4W
GTTx5svZ8NaJoeiNNQ5o99r403KbfYVJD+WuUGv8E0nX0W/392iHXBqwC2mPvSFFFbvdTriWL/BB
Z4GZZf/H4FPen1VGDa00n77i4WZwG722dHdmM+hYRFYjpsPeiW93dIGeDXGwE9o+FvqgTewED5nn
8UJU/Sax/tF+g7BL8MnjBsb/5QrRz0kjuhsleSrWfHjZoGFb62TFp0iQRxeHB07w9KDtcJjmx/bs
la7HK4ofeDB57nZG37/DOcUu7t/e2a9HorZmkP2uuDzzVQmqxAFKz1JCndJxdxYeN21Lh6TB75vE
++2hXr90DAVdDKi49Yup+/LrDWadGD2Ut32keSgDzx+BP+wTI7nWEJIsrCvatWXWnRj09cZgUGps
rr4K9oGVeTmoXPzcLcqFaEEuW9375CMVVuAN/fbUXh9dRsEehDyRuJGk5OUovtGD2S5YrxHBaygl
NAALjAI/pYNJVcE9sWZH50TaTEUURvAr5HoDqQyVWM5TpyHQBNEk1+gXjtP27UkdGcagnMaBpXYI
KPFgUnQhc5lkc0GgZYZE3FfMPGj68sRFtP6Yl2W7VTOHWxz+Niiuw5RBX0D44hVU7ONWl+5G1Hp3
LxDgPIUSPzYd+GSYwgC2R7/x4JWNyyFPOx8di6Ky72yn3hijcwO55QRS49h0gDXAhSCPB59ycEcY
i8yt3LMwp8ikCoUDRjLVnBPv0ZH95hgCARtgreDBD2GSeCAO9dQtxd70561jVleF7l8Nc7M10WAp
7fLb2zvh1HAHcyK1HiP6tsW+GecdLYn3wkTDjC6A36QbVbWf/8FwKI6g30OxGpDIy9NUJpVuDu7A
cLUKUdjZR86yT0oryNPVwrk9cXiP3EtAXrgBXZgR5PsHG2P222RUelHsx6UIJpw5nKXZAu8LPec6
neezfvbONHzW3p7kkYv3xagHYVjv1nLB+qbYg0bAdA2/8mHazm26l4X7+yD/kXbUf5J/fa4J9T//
UTrqxb86Lkn7f1BdCv+cZ2vyWkO2Wr5CEmj6p+cSU7/+p98aU7b+F9U4oPYQIFB20G3OxW9xWEv/
y0QxgBadTXZIl4O/+ZcrlWbof5HOgZ0GdYuuLK2Qf2tMaaaLpqxATsEgIV9JWs4/V5nix/yiDSEp
Q2JP9mhaL8+J7mUOaA45BpNuaEGsVc4VuiLZbeMirHfiHX25XX+PRdDjOrSrKO4eMpXk4PnoZ9S4
FyB1ijqfEnBCYvTUvrdVNFxaQsb1iSFf3qS/hlyvOGJGrgFW4CDohlxRZBmgDrriY7cZrFnblipJ
z5+t+c3vh+a519aRiUHB4tlBMMqzKIK//Ihc1XgBYDIDKc8vk3PPMSAPohjc7xDPXx0cnRLV0LfH
fPkU/Z4Z7qCovxAqrOoaL8eEQ1l7TueN6EDiVUi0V0QhBpkotCNMEO/fHuzYBClirBweCswItL4c
LIssBK+kGIMBP0l4j77zw67G5qzBifeiT0/rK67r8veDToPW8UhlPYpNbBPOz8FrwYbUcUyvpmAY
k0t8975NAEAu+9752GaOf1WUGBNjN/X2LA83yzoo2ExGtBnT+aVk+iwVTED4wCrJpmDC9TkA/T6F
bV6dRC6+mhpNN+gJVDiR7EBU5uW3HJq60BYdg7PGqIdr6hDpu6b1Try2h7sDPpILuYeGN0wI9EkO
9v00l2JB1gCxHsdQD/4o5xtpgopqDfxt3v5qR4ZCjZYD7UMUeD2f1gYhn41UHbIYc6Qwx4/DCVJr
Hh+tMemXE2u07rSXGwOXPsS2CJWJjbghX349OjZNUbVIymuZiM4yf44+JdhefEIgNn6H4Qa2NG4G
HPPtOR7ufz7nypSi8mnyUe1DOmzcuU1TCwyEc8PtblOI6ZeZ8MsrC036cJ5L/RQ2//VWFJQN13SA
4IUrfv37Z1txykQj9KJCKSdqxNZPrehMePN04lgfHwW8wioHhE73wbFOHZCIaYGBmYWeLnJZRryZ
fCv684/nrxRZXjEIluzGl3OJ8sVLKLIswahMqhHS0XAzSr0LM/Wan0lfNjdvL9bru2PVZlwx+evE
CG9fjjcrkFXgepfAAVrEVx4CQc09qLr+sS6M95lQHZVQ44+66uuNxQGwYS/Tk6XYdxhOuxSYsEZD
20jgzbBVvVPtKjRPziIckB7enuCrZVvvKPJsl0Yz+OpVVf755mhcNM9ya7YDT1jtO8jgoCxL9Ff/
cBQ0GEDvWDRIwHEDm3k5yqI1egbGygrknM4FHof4CdZdZ9z96TBryRICNXQ+GtuHHbKsEakvOmkF
M0Bj/Hx9wQuNfs4fjoJUIu03Ai4eaKoe6wF/dp5omXaetNnkuPNqiMviAthCLN+8Pcqrq5ATS5N3
rRIQSfH1Xo4yoxA1CFGwMLbQLhQuHzfCw+8pc9ts9/ZQr/bAr6HokdOLQYDqF9vg2YT0Kca/Kiux
qXQSC2Pzotft8xnj5T/Tb2RfUxwlYHHWu9aDdGm9nJMaRF9hI4nNW+1GBnf63HlnqV20+Fx6M2ad
nTnLOXQbL+8CzZ4kBsn4jk5/PF/QTZwsrD51lvCwBsN5taCUel6AG/AUX8wRNSd6UUVdnXhgXq8h
fdpfjB4CVcY5eDm1KCuAvvvwACZAlBDSV6z10p/FVm3e/+kaIq/kompHuZ4oxzy4ft3FcBpMDkXQ
Dkv9HhIuKpxSJCeu39c7BTgaao2IVVMk8Q+bHXMZu6OVz2S9ooy3lbTaoOzHU2qE0M3YCM9fZvBE
vzpQ3kqUpUx2kAI7aZYtgzcCJMf0aNrmvF/gvsek+eHhK6U+U6HJQBd7DfHppkvriK5EoyI7pmgj
k/LOVS0GMebUNFyfmgYwGr9UzdiYUSH1K6w6lx+eM1h1iXuSVE9RlFdZaEc2hdMZ82d1F1vt4O0i
XmO1RZd6KpHVjw2J79kUYRSJC4LV5OlF6w/eSgMwhtkBsF0lqFlec0nHszhvzMxPb7MEH7rd2OJQ
Y214z5rh1pmieQgy/tre4tbWG7eel+JQZtQZPlhIm/igZzNn9vazlankss/a+qNDEWJvVYNEsJ3Z
1e8j29cgNahxxtMev02abSinOjgyuZEe6nPV+Wcy9Y3yZvGdaj4HXrzIW6wg0mZnABGbroi35wIr
Ja+fgMOOWe3vsedG2D6wDTPiTZVO5YF6NVPnQ9VOmEkkbSfs0Foczb6VhUPDC4xic5sZiwEfPl24
E526HWEstARXQS8FDcPewYT90cR+Vr+oOkdaD6arJ0sc1rg75V/zBA3eLVpolhUssZXAJNadvth0
pWi6M2UP8CIao6oQq0Ge7YvMRvRDUjWZclNMRvqgJ6m2nCNGoJngZ3GhCpWpqvTGmxP3QSQmzojV
IuBeDMqzQFIPk77JYaX4uPF5lWLVhlmpTZsWkNOnqE9u4156FWZgSWEgLSNzLA4Kfvptog24aWkF
iMLAgmq4hAlklzFw+yLvrmVCff6irM38pm96y72foUTNlK/tEit5zS5GHwzNEGc2poF6HuMYNE6Y
aXyDLNTbVrhY+tReq8wu1CV+tY4FQSAb1I+0mJdzZc0iQjoYTzO6rAWJmc1djWS6mSIFuZsK0Sk8
K5o+/TYrp7assCx1oXAzs+oO8gkMEs2MIYlRySrx2GpiD+PyJvdHb2M2sT788K1KRylHYJv21KP3
SqsP7QF/iXf2bBnXOvLmyUVbx8m0HZRrNGf8Eu13qQMIR9vYS29EoTc/tRYtpcCvgEJcxqPvTX1A
gF1UN42hGZ1NymdZw/clizJWtVear51DRnGHb/qIvtU+7n1o1CYiiIBdpVO4QVll3bjxM5U5gdKX
WCAx5GrTuRpwaAiXJG3i2ym38OkyOn/w302Yd7T7JC6qH5h3QU5KOs7w96K1EjvEt7i87JZYn6/y
KdLy3SjqQZxbiTT07czhGTcQpobrbkQE9nLqRZd/8K1UGvu0mhJtk2hNY24N6AnTZkkU1hEAdAVy
yZEc6q3MuDu3jSULsccfC2cpblJesKmv+Qza7OMO7VaR+36So/Fxzisdphg/0t7arca2b6EbyK2w
p6E66yCWxWFn6X0VAlVtopAKK0K8UevJpwU8KwFwkkNzqSkeG2dOP5bjZ0cCGz9PyHj8sxSIonVZ
t0Vs3/R+PLqfui5LNL6Vj+MMzlOAzLs2HlCvKBLlYAnd+Z8ap0vf6bWvxVuIu9WTbvRt/C6pm5mj
2dllukX/uEIYMbZFftcogWACRqHGukD9+NUe4CoEhawwxRuRQMG40PMhv3D8r+VUjgpem0jnMy+u
rAyFC9SCgswl4T8bZbJC4NtkwAOV0/hYeVq7frO8uG17heumRDv1Ws6yuePiB/KfW0KL95Y5cGuU
Jf43QVLU8r6WTY0PbQxEbh9PEa4veBdm9fs5MvVkm2id2+7aVDlFmFqaENvawfs57KA7iZ1t1Hia
VlOmoseYx4rUvWoS4wqKjob54Oin56geYENQGQ6SvjT20vIzRnDYQZf94n92EcKwQ7pao/sTZwog
xcIwyg4EYKIG4KLJiBJRLwr6Fg26wxtR5rl7sYwQWYJ41HuoWosBaEzvyqYHqNB3804fBmPZJFHn
oVnVWhq8C3xBKsh+VbcgdZV3xk5pmY7XQF8C7m2GWNGgc0FybsXcWtl5o+u4W2JampkPXadUspkA
ePkXOk/5HEwjvahgoihEjOLOfrOzSgo3W2nW3jeutUZ/51ZejAG4YzchhwV1ijqNHBkmyHR4X4YM
m9Jw0gpdXsCFi7GkSYxV8zfpKUrUsMR6dktfVZvanpFacxDEWra+suPHOTIopc0Tgq5hZAxjGqDT
ZuX44YyVopJnunO4GDVBYe276qnSVAR8A01quDEmGinB7Fvj2QRsHN7cnJgN9GzpIDrGG/AlxT3j
LjNSG/qT5q4mb7nS3tda5BmBWWfDGGDFGNcbjIT97CKX6ERuZl9LJ+4uG/M0Dy6muRkQEbA3lBqz
n2ZhqiLETm70wrYv5m+oobcD5p3WKLYACXrudhehYxQ5DFzX/dpo+62p5ybCgEXdr2bhyCJWQ410
a4+tpRly6foRN/LgYpVZJuV5WpRav8W5vcA/vRwjF4/ldL6l6jfjQ9VC9iOIQTQUJZQsvwTWpInQ
dVv7I9w2zHWL1iAxbeNcx6Vl6Gc9LGQ0LmB2qu42WRbp8fskjrEKUtPExXKkkEFWSiS5vHzB8Boj
FDJOHdPXRwyyDI58uVjYJjfKM6k6NtaPxFNwhrTRoqzVDmUrA8FLYGKiPjRaqBYeA3T2UdIL00WW
X2dlY3lbW5VxPwg/5inA6eRC6QoSp6Hh6Lh1y8zD7HFovWurNRaxo7YwCQKkvAkpksSRH/SOqZtb
5LtltoN6GTU3caQ38fs5yTHC6mKBM3KgwKiNuClleEdq3O9pSK+6St5JmU/4iTRjNt2ZeAQ7QNNt
J7u2M3sZ9tLusulsQeO4wb14do3LqJO+vKyJJbr7MvOxgw3i1I7SCxeF+doD19PCLQ4qJ5p0kNJa
KuzzCgfaLr4yLShK39VIqMD7ajZevIFX32RuMABIsWVYa5ZdfyFsMauNWlrcyjL8yKONrRWr7yde
hnvMqFznLIWYiglwjuVoGJMc1ojS9C08q6rED94mE3xstDnuL1Quko7BFGoOY+XNt6JPG3+T9itV
1teSVO7wXu7nzSLitNpQ+FH1hqDLGoKkyUw+P65PHUJ72KZ2rdVi22B3+a2uVcMCq8tZPlXJSmjN
4qZvECpS9gdoBcOF00orDU1uqCvspu0sxPAE3hJmRRovVNUqLNS7yB8e+9i0HmdyW7ab6ffGTo+6
0gt8vVjZxuncxVv+3WKG3i9Dgdj9Qa3fdYNqmvsW0yOruUkgq2Ajy29ecwHyNAZaX2oQcFGJYsuX
Eb9eNVMiH6gpxFiY4x0bASnGZkVD0TaA8zwZAW73Qx0UMBS/Kh71MewbzcQ63iyQKFV5NKJGK2wE
x5GuKaFC1u59my15vi1ResJ9Npedi85UkepoocWr9rsp1HA2F8gMBPnSlPcO2nAanvGa0+0I+7wb
V49dPbBQ+4FVibvmo2miNU//dZgsHJfz8swt6wjFxJzmDF3sSXwwxkyDhlZkebNZ9LjI8A1rhqe8
M104Z3PNMcyarFWbPus9/gSpto+YMSffIUFSMl2QzNYRqHbGnyUGnJ/cNIOWH0XEUro0yJbIBao2
jHGBu5o9xVl1lDat7023erFnFEGDofcwvHdJh76OWgeDqrSnYmvGWe5up9xJbiZuuvrBT3HGCafE
w1sq6WfpbRrfNtBw83RtpxJXujsd4h2WmaUDYSPDFLULB7Ph1ZNztkDJzeIu8HlMrzAbjuOLJCu1
h8aNPf2hhguJToOSw/ulsa2bqe11KxSJrX1IMx+iEHwMmPlJ3181+gAVuXNmJK6wBKi+2TBR4LmT
MhJiy5xk2HSbBaYIVu8sPyDa9TmIor1p99l0nrkkGrfUPManGCu2nygYObicay2vJ84Lptr4xlR+
neiq24HdqbKrL1OQphR89IXzEaPHl+bRRdHPfXSRkpOqy1jOZvTZFKSVOM35s8EvaOf6tKtgTMoH
aQ9jhzZkqQSOohNWv937pNRyzqRW6y1ClGU3pC7XK5d8UKhpeRg9Ttc2z0tn2PW1lbcbNPmcx7jN
hnubTJCmPkmotTGWshLspGzuwqqbBKZomjFcTgsxe+gtC1kIhzVlz+m9m8wTvfkueVKNhtBlXYnl
6wSv+EfWdBjNVT6PDttUswgxtaZvSXhiibxFI8tLx42SZFdATYCWVhZutM1VSwC8FKb1sUot/eOA
XlPMXZvTovdh86OuWlpy2+STfl3aVo5RnVa7OEoRqP+I+6jy0UxI5CM2J1ay6boy38naTq3QNRf/
0ZnQyr4xpTui9mahjlZ/61PyuPscsrn/RfbzbMACGvH3SyYi70BOvfuQ1ApjOng7phtojdelm8gq
8BSP7WWxLwuvd+5t1+yn/UQkiOI2CMEO8ivVjOyy9LD72biorNlbc2j1PfXY5rsxOyBIRzcjVvG6
PnLIk+W0miAaxONVZ8PvVU1tmnDZJufMGZfcDZBxWnm0CNXfL5gAfIldv7XwvNeNRzE77rty5oeE
DTwx3HhHd/g4pkpvORt642wVm9/GEqZxeGr72qyg3FNCg0Ku6m6Dl3mcY9Vb4y3h5kP5HS72wsUH
3GQKXCcbjbDvvPbCKqueVn7ie3VI/FmgNddX/VdtTFR6NTqV0VEFEZ7a0/3Es5tIo/+g2iKteKXF
dF0abeFvzarRsNRZmunD0qWGRPN/kMhDDpqW7qn6WUy1R7WSbTi6Z543IqcwDNSdA0fTjea6SlOf
qFvkrnc1FEb8yAmook3q1nUXeE5h3msVwCiuUGLdAJPrNXTLOVApVo5wZReEq4n4ZuLPhCc0VJHD
2W9GDzVdZZdFHji4muiBFH7vhUNvq+9eFY8tEGN/oMzjGTIH0151AJEFZkQ8Mj46x1pc+PEmj3EM
DmWf5l+akVsmaGebKHvRl/xBa8TyHvLy9KSKZkFnY0pVdzHWw/CDfRlb21URKf25zLJs9jqhsXaB
HgeOIX23QEIX6GjkZ0L1HXBDNKPSsDFEb+1IenX9C+7JqImVCCQ0W6V3y7epSbl2+iIxbvIoHSvs
fxb1GXNaRcw0pEoo7NjlrEXvNGgHZnGXzL3N+Wr6OduPNRFJf61DSTA3sllMA3t3EtXv1A2y4gsO
lIOB/qDRdvs2rqlSYexCqn4vieLQQ6hH09VwLtfT5I6eomdnyKDiDJQEiaPn7QdwRI4fOu5Ev6VB
SKR+JyJ3/DlOUpvDuZwk17QZ2TuUhUhXUihrVxIs+ZPTDMVPYtv+cz34iflpiOo+/5lNBN87vHYs
5G7dyjTO5xY3xjtUrGqU+nPRJfeQUU0kOOhHfOri7kMpcTAnh+gMaC9sDatEa93KNFQffCfBA8Ix
z/jOX9rCuGpK9b6s7J9+WctNUns/ytycPme+aLfg6P29640X7Rpxapi/QKzpQmmMpv09FvacXP4X
ropLJEu/DBKF6vBmaFPtBu0MC+90M8OA3K1tSoaZ1nafqUo4ZDKQN/i929F5/1+imiKlyP7Iz8t4
CuIq0/EVVVn/3u9R/yAxM1JONK7zwTyK9qb2q8kOiLPkw9tl4VeFVFC6NETQ7TOg2sLUfFlxL/3B
YWe6GvkHevsRFUrMIiN/0+roIrw91GFtmLyQtgstpJU2CVHhsGY7WSDAapxNDS2V72Ji7o3dzdMJ
eMSRUeiIwAhasSxgYw7aIi3eNV2VZBoSl566IAcqr8C1WCdGORBYElh9uHDdqaTTGIOq8kvE8VlL
pI07ZZtdqwX+qOXRTklenSAasLndeq2cr9POFtelZi061jbKuY5rpceB4Nn7iaYF8c/b3/bYMgI8
o+q+dj3tQxbz4ES2oWksI9Fyj2Cy54eajr5miT7B9tdQfwTO+n/DXb2vn8q7Tj09de++1v/9Am/1
27/v/5q534ql+c/ufndP5VP8NX+OvfqFvvmNvdIM4y+uWUAyIIZtRKlcdt5v8JVmeH85Jl1vkhMw
VhwzutL/Ql8Z7l8usEFb0MlY+ZprK/df1tyG+Rd9bBxAflmc0nu1/gR7tR7kvzsmaHPCceN4r1jf
tXNyqB5dQTWfgO3cuqlmPLrKyh96YeXUs+wudkO7ExNaQl60f/aFbn7//OdgpZen8feoLjQx7tfV
yeQQF+6JeIbw498OwBwCMRfpXTPH6Z/xBH9NjQ+7toRWT8FDPnRDi0HEnbiVsW0/krm09zJupvlE
V3e9OA4/4IosJh1lGOhcL2/KXkQNdXhxW/QUVgNhxvatLVKq5Ahlneml92d0rl+TgoDAlgLqAtTr
AHsiseH1lt67NaTRXOqTdRePhnPV9uCi/nyJng10yB10S9/s9dG7HXNlbBJwPoGuNHni7j+2+1ZT
eiBPtg3kiQPwvCXuxmiOJYl7W0TC/8A/oq48jctykS+1tpt9xMFC242TzdtTM46uGbgnlCSAn4Pj
eTlsni0pdSBx2xaW2oyovjtB09koRiUOEVbly7te+dEWqznvE5wwd+eQxnxLY5eaghX1U0ATx77M
kAK9oJxuYIVdFn/qkvV7pQUEgxU8CGrzcGMpykB+5t1WfdPuLCkXGhHUsEM8/tKfKNb4NzVsvxNA
qiMHE2TYClD4hYM4/DLzkrRJNZm3lhrryxo95k0q9PEEUv7I5ye44PDDDufaOXzxFY4OhJ/6rV8M
MvTImH99/e+ZStWDRUniFCrGeInGWa8b3j4G4xKGOmEdXnJ1EmdK1enVRHOY7MhxxkcfLf7qQolC
VEzRlwWwqoym8GAaq1RWuVAyshvL6M9mnQYV6skRpoYY9Iw0XOxa4PrN4uypyHkITcPjpzq/CH+D
OD3CXeniux8kLVYMvwAz3SxZ2WlBQ4GB8oWf1g9UUesHZdMTDIapUT+Toe36wFnZPyQ+Fs2weJkk
RWettj5NgyIVmUxUlLsay0DQHcY5GBCr28Z6Txqop2lrbgAvLNu2a0o6aSSoV6iCW7f1JCJzU1ap
/OoYGapItrdkRggsiPC1wbM6Gu1SIE3hWx+U1VjTDnQlWnDKUMUtqmDLspf8wRpv0gSg2OuMX1xk
8qhfoS+ETSFQQiSd21oUCEqm/JOmi7onOyHEIDTutO8xVio/VZbZ5wJNyWzjjA45nlBacsd39M9h
2hf+uYFmhR1y2OJLNH4R9a7mpLvXLWlmu7jsovNS90aNWp5ZVkHrJE28jWQ1JvuyMoYKYb9W/hSx
Reku1gwz3qZNt1RX5pgCNYD46M9BR1ESactWaU9qGma5UdwOq+xT5l1EvT2K3YSK1JcyQjsqKGgv
Vhu7wd4rwAKWjNXpSv/OSh0KyUVMXlowQphJL6fiS26OqpEmHnhe4j0/XUfXq3bHz0Ib+yuqdgK5
R0uqm2VoHZTa/PgrWTWFuixLSmPvqkk+lmlbZrsUYSc3bO2px9i9HSRlhFrlVA8JkPe6Hst6U3hA
KTeJP9YblPJthEpdV9N2nlCNsXHcuPyaGgMAZ0tLiUNJq+tvyLWtyfHsVNcGCXIWoj8/0Uj1KWFh
n+3RBqDJH3+nyEin2i6pDIRxqebv+tigWF+0Xrq1Jml+8ureLehhZlMWeLaIlrBqsISCO2FE15Xs
zfxdM6Kwi6LuWI0bAVz3rktld9VYlUWES3PmRjrG/7J3HltyI9kZfhftYw5cwGyB9OUtWdzglGHB
eyAQwNPrS85IapKj5tFe225WZRZMxI3fzhcE983XTY6kFyGItcCW1NXaheWSrgSwTSZ1fKTTFeO+
LiUV4sEcm2KXy7UEjnRmx2CW7WGsVLXgaF7HybjvTHiQsDP6eeLEO1vxRgWNInEwOUchJkbqfc5+
bXD2px58JwaD92boJJi/42a+v4GzyvNtbE/6PdOm82QV5fBtHrvswZu9qohU7i4uxWCT/QpiVD45
XiXvCnvNiPaqfLXJnACINcejfmw0T/MxqFJ9jQKkyfZZ7TTHqWo4O/G3tm/ZOfkB4FVWb9BsyQvf
YPhSg8Yh2a5Xon2AjQry4JrgW1DaAEacFVyA7GCs+o2zTstLXIMSbC2ubRKOSVAUG08YxlVJy+G3
zIEcjGpd5d8XbgOncbNWj6aVN+9uIeIXH4VEC+tlJd/awXSeNQRDFhZBXt/kdaJAdgNQMSo8m+IM
17MnRgN3/NYX0hKhoAX5JYZ4vrIGK60jW8TSDSkcTN1d3Kz9vJurzk42TY1MZiMSTz41jlKPRnl+
BrUxPeshF0m0DJi1QjNrgUNH3cE7JaszP5vaje86Wv0KImKHEXbPnMgmrXApkKU3q/TKsDN3CEHa
5LKhTsgpoyKuIfhVl5j5rpCZ+TkjfQR9YFkG0O0HTKFWP2djmFrWfDu2SXk3N8uSkuopzEt4b85o
oAO2sYU16mA3RZCA5ZQ1loRmVuVdwXPv45tuaVvqR0feDnMl7CgZk/XJTJzaOal8Lo5k4Xj+lWYl
b79VE3VGhI5aWSxgyUmAX8KuqfF1RW4jq+zS7/tkCImFWesRCEVWEy0CXj/bD7ICrokag7I3TpNk
ti7AqdVGQIZZJwFiMVxlzjwYOymm/E22WB8jj6KZGPqk7ylQDnywCy9Yz0igTHpWTWteNv68ZiVx
b551YdqZ9wm6h5CopKp2v9ozuCsKn2YghLJroxlvRHmQmTIuRJ1bOjRgaV56WS6XTmtQFGGAQ8FI
2q74UIUYnksVB3I36GUdt4AW2beJPqhboy7VdwF5+J1BHJ5E1xl3vu3TdD5OcZLmG2oyS70FK3Pu
WlJj6q3d0KVhPpNfazx25ASWm5aAyezQ+ToZt6vMoH2hBosUUq2Ha0/baimJaiuhcL0ytz/kWTi/
ocy70AcO/TKPtJcXFoVFsaEPdtkWUAHn5u+StgbvMPplTm2Z3TUqopNAZFvV4nyLVOV0X/J89PTG
GoPqS2z4CxVAXj6NF3HA07MRgc8+WTvnB8txOyCurmrRkzl2GrubRiuLXNnafdU9EYPb2JqBUZ1i
UF2ErgJ2CHSeDE5IiErtNL1R7PDjQM+TTemW2KJ7TZOtM00uT6KhXQzhaRm/23Du4TiXpIqncc+r
Y/bsQ6gVgjKGXYrp3maY6e3IC7KaTMBcpjFpuyjhQ5nN1RAVanUpiZgabC8Z54sxnLNkJgYx46Hf
ekU8WRtOqoWDMILIR5CqlF3e7elguzIsCiR2gzn7ah8PDRuVW/pLDguJtuaSygGVnjQ7QbBtIIv1
sRoa+4vHYHZ0sRYDZAm3/wrKSJ72aCxJHMkC+H6jkmw4V3bFffBYkbNctzeriUourKpe3q2V6X2z
uhkizhmc+aZQnBAiNmawyRB/YsnANBfkRXQdmmvkUJwdwsFcxI1FL+gS+YBmVLnbLnODPSuSseDO
HWOXTOC+5Cgy7kWYQTNaKjwHUcNgz0Q1enmCPKW3Y/NTT/Y0Hax4KDmcmJa/t5ZY6NsMkZ3ecXZH
kS8a3YrDbObVgyvsyT/0y+wJ0Hnf44eGoLHUqSfZLn2Kl7hA8ibXoNr3gZms0cQeUu/KEaSXW5yS
aolxlE1t6DM/e1c+so2MoEtSnbezGcApoNXoHBB9KpcC2snGlsaCyTS84mbJi8tGF/VJJY1QR706
/RQFQVUlJMFads3jkLTfBy50wVdAvhM2E5V2USY0bJBFQLIZ2dNiXiKzRSqG3IQgCkbgiX7cqk2I
5BAdJ7JxXN2b3GR7DasYpBtvMtB3qlfBsowRPN1rwZit6Tl/1NiQ+ovKVWo8thTLqM1aQrVOmfL+
5Wn5fwDqP87gz/+OP4Xf66z+CX3in/8TfLL/gSwBrIjNEUs3fVYc9/6JPRn/4L1zwSo9SlFYBUkg
+R/sCYCJ1AbC/X+0FoEN/Tf25P4DyzvMh++4Z+8c29n/BXsigu8n8ARLFcd+DxsNphaDwIhf9f2o
tmOSZ/NwblOps72Sve+AyjMW1oQPFt7Ootm+i1S6di5C1xkp+pb+mub7LNbSDIt50O+kfM9LmM6w
5xubIOwpQigL5zhQtoYdTaAr2cx1F6RRt3YWW6Lvc7CqK1Mjwq9983HU0r1ObQ4kW1o41vJcNddZ
F+QmQ2HM01TUV8VMM3XIB7deZMz8ysMKNdxEci7xPHiynJuLRjYcHJypT6ajN2RWept3osjCdswR
36LRYOfyROq30eAZ6Rd6M4spGoLK9U/DPOsgbPsBjo49XCaQumwKJqP/Rpt8+TDWznKhz3BJ2Fgu
udic5bLPzsvy+wnJr0vU/OyQC9lZk4wSU+fprsMQ+OjUZtCGndPHT3E6ZC1SfR2gGyil04fW0A8P
WDJbetaTcaGBvmVxQIrbzK9Z15N41cVmb2+1YdR12K1raTPmDuanTSTOtEWVn9gbuaI72Keicpqt
ZrBLuQSoEm44KudOZMrYb4kMl/m0g3DsKKayPB3WiPuWsIfUR7jVTu3z2NkVeW6sY2iuHJU4W8kJ
HNLXyv2IqM9UboSjBDVYDPEIP8olXrYWabvW/syZZ/Ax4Es7+qS8b5Ba81UGOvNdGbVVXsgecvqG
4SYfIm315cRtYJI5Bh0T92Eiq2Tc2SsZ5Zs6Now8JMiCJpKcjM2FtGxcq/van+LP86pv7TVX9Csb
7SjvMpVW3xrABPaOQOWcoluj8/QT8lyi34fcs7P9yKE9idbMG4tdwTZHVyRs3AC3r6pbCbBKD2QT
5C9k5qGJoFoDxcCUKtxr3jDa36i39l5zC2sEHCSyFjoImM8tcvLTEE6Ks1I8nRdmMsbp/6wy5V76
SrblxhgUSomSQ0wfkpAIvYs4tkGDJhJ2JHsiefwmqdCTR7a3qxc9+qFrdf47GenVExTw9DARERPs
FvywpIVXBdRVqbX/gXrX+ZJzuFsjq/eo1IzbJX0zzElcd4lCQR5MiS5CWyltRYEy669qRc1TdDlS
1bITvnElWm0fRjOLP+dzqLOjyuSj7hbrfiRH5HVUdkz+N+Ps2yhq+zMr2/7FmghGhxF3nuLYrV8M
exm6g4201eStSZNl1xBjk2/7oNYnwx2QOcE3SoIBHQNJ/WZkt+G55H2cI5002YvXuIvYWbE2mzDr
rbTdEOONaqtRCnRPzBSXhh68ZxvF1LhzmBf+CrLgdpOKTM4szPJB3u69BMGZPJdJbnJplrdEeduk
3tl2RS2X6aZvTeqrr7afjU8zS8tDOgVZtelSPGjclWX67v641SPJ7NdJNVu33F0kBYM5HlGV92+o
l8dqY9F89CZyEPKoz2DneTRsFYT9LGDW/cGTdL7bY71Jka+3DMQaNKJQmflttJvxYrRIOKarwBkQ
IZEE5vGFEy/YFabkeDd7ExHzxohxlwR2OyaIrE/Rv3SrCjZmnrtkp6fk1IWOGMflxh81Ue87zbJQ
bifTycnsR4WXZbe1dOy9yJviZjDcbKKLYVi63ZwO/Ru2TURXAoW/w7xPmsRuTZLqKpiE414OCb+8
d9reiWa3NvN7pGiNuZNYI9q926RiOtrdyuqInc60t/nS0fsQTWVT6K0z1KrbjNiGdr2ySFiPE9N9
qsyWCgnO66bbPflrVxkoMvz0KLIs1dhc4ZL3LSd+slripTe/INE3KefAdvlid73RomFmdTuAHTe3
QdPWPdoAEBC0MQK8g5TV6SZt3RXJ6qAE5N4sEMTWtNPZoQzU+JokaOU5qXSIIGPmtiRk/6a3NJmL
9inDpf8tifOYkHY3vuVR52WJLbP6nDEeXLPlZmW0auWZl1aq/lVt+f8j0n+cJ4f/fUTao7F4rZe/
DknnH/jnkGTKfxg23BfHtXNwEOv5fw1JkpADSSYB/Cn5NIT08TP/4uckP+QSc+gZtoPR0zx7gP/F
zzneP6zzZEQTI7MSP/9/ykb4mSHxDJxmBC04fIhL4RIs7s9UxephCLDHNYs4OSSo9wa3ngFMnBi5
buZo2V+5gdTv6M2GP3DZv8xm50/mqmD+/UFaQmb//MnePBTn7TyLhqGqOERyDnwj5jv2ttjQlmkT
zG4wHjE7FN+HCnAr/Msd+jcU4Zlk/Quxdv7LbZQB0iZL1oML/ZWAGvEv0MGSNxFBOI0BTFnidvHd
gca5QQdP42KW3x1rqa2NKFYzysaWFtNxMP4UaPszh/7je5wt8q6FeABNzq/xDcpoyq47t3HgLZMX
INLpV8ee5hMqDPGn3vGfmZEfn4VJ12HmApogDuOXa94CC65KDJgfqthRj37M5iWLOBdXo21xzZHB
6z84lX9/wIg2gJvGOIxBGkP7z7d50LMGPmWiHNcSgRpiWUkn96iCKhw5GIJmZ0Z77a2D8fb3N/jf
XVdUudxn8m8DTMu/fDDBYIvVgsKKOqb5itCDOD/ZWjCxCNx4f3icfn+aydrEEo268Eys/3YXl7Me
rABKL8pSXgzV8JE70zjtVmxrtjKLnVgYkvKSweMP79G/ucCsILy58Jv8ofL8zf4iCWmn0WZCpcah
0K68ULkutokyMZMl+Qca7OBYnJ+rv7+255v2P6T0j+foXGQImE8c+fmI9fNn6hWpZml3VdQa0niT
ZsOTmrNS/eFjfr+FyKhZOyVnSZZO7xfpDqomYiBbXUazZHnAepUOIcFy68dap7gR/v5v+sHS/fxH
cfn4GHokzo0Ovy4InjCRyllo+DhY5M+eqtwkqkxj2jORTWT/0WdabMYSNxTDuy3o7hhH+jYXasS3
QK/SQK1fz3/K0vv9GnCAZZW0zkKpc87dz5e68I2kGc9nwSnt7OUC1ww1zWNQcATJ0mD/99fg330Y
sgm6r9kRPApcf/6wdTGclI4S1kQQ44sRP9Be/vA+goy1L3//Wb8/Q+fNDQXYub2YWB52uL8+ty4r
EKQdRrIZZ8DezmeeoaptEav+/ef8/mae44lt+lkpA2C3+eVvGmNTNxkC7KifKQbKF1Hu13mWG/Tx
HIcJ8kneEZ1Vj1UsVP6Hz/59vSVXgI8E/mBtR57z89841gi2dMvfmJKT+IYNkinfojqOhFwrt4qr
Ce3sn+K4/811JboYdzKrArXbv740yDgTF5KxilJr1bfgGOUzK6+/+fur+tuq457HakCc87JH9sr5
//9l1Zk8Gt9X/uKw7k1x6zt5fIUcxjkV2RRHKNPbB5OX9w91C6bNb/3pFWVtRTlI5AUvKp96vt5/
+dSmF0rYSk+RXwZpcBFTgXkoK90yK6erfxBkwyd7VWCr3UI/8EAtpZt8ZKgnDoNBTfYxB8e0D5Qu
mesfbvWPd+On78aNpjcZvQfwhPvbPANnEIwYLXCHAXDs0VXlap+7EsDinJgQerWXX4y6Tm/jKgki
7Ab1Eal8wmu8Ft8zyrgVwJLsmq1vT9mf3uvfXgKPYEJERBSocOnQZP184eBdVz/naBVRo+J/6UdV
fVvRGbpbdymzO+QDwrjKSsGDyZzIGGiuOJm3y2p5IFlIBKQ311TTesrbBImyTp4Xz/OWcwx+oqHs
9UIROER9WEjL1VsEpaqD/p2R6nIbXViytqZ7oOdhwm8BR7BbtD9C5WFJgnfEhRwDDi3DENLdbFzN
rva/o8au9WGI3Tzf4Xgs511r+fw7awH2wzNWlKdkCaZsl5zfrd7IE9xJqeZLBNN4r3szuzXsuN5Z
VQabY8y6fPfMEpfBPFe03WpE+gDWNr8xE0rfknspJlBm24c8dpAdq1YxEREe6BcvxCzq68xASbr9
+9fo1/vCqs4cjzoeuJMYl19DunVZ6LRSlCWK61LtcKbYVOdRhDj9YXPjxPDLG4sGlt9veYz7aNbA
mH5ZB3M99SOFED6cYOamr8ISFDOaesF7YxkZcpS1J4NR1Wa2XY0cHX8+2rdxRiMfbbMKvHPs7UsK
yeW1WydQr4kbpLfUcOxIv7y0NdStY1FkF84zuBx7Wny/kmfQbWxePDyu1TpGK3r4vYWlOvTieO13
85h9Wy2k+mG1xuCWc0YNW4sBL9Ot8Qriemh0l381+iKh9y8u6CR0VA2+RLY9LhAff2naWmflgbnm
G7fr7s5LYrbrmtg5xLHX3iI299VllhVUxPmN2+/z0Yh1OPopaz8OD/vEeuBt0tqB2Iw9rybcKSOY
axvPPtq0tpdXBeU4ViEMdzelwug3cSC6di+K1t2n2FV2jif7JjQnc/1iJ9mxdVp7feWmU5COKhhv
barPOcXEjhDPwM7T70RZwVeb0CvxiqFsaAuSR/CH3oFJYGwZ+RYLbXqucA/BSsiKUaEVyWU53MXG
0t53jlc8WHghvzvDRDJEkJKtRc+5HFDRt7nex1NyMwVtZ++x4vVtaAxD8Nm3BMLzqgn5NVa1XqIG
YyM2a5ued6z4hJ732OJvDcKY7kypyiOSzuyyJvPtJEZ75/YBKIitbSLs6DnHHtJHrSPyPcr+wY7o
NBv7bVJ3zngg3+Q76PU3kacLR8lpDr7iwczvUyAaGKGJQqwGC0FYzqb9MhqdeSAQZw3rMn6WNSBV
b5hDCKr3YeZJvSV0F+2hvwpzRgCkll3QlxD7CW5r6gbc/KKqpLxvccBSQzglLiRqDm/Kh/WfevEa
P2oEo+keNNksrsu4ffdSF7f24GP0h7feK12tduis5VqGVA88t9CpyT5OLGvX5q1xZ5GMEOYGxWgi
aW2Ml+t7PyvmMQnySk/NGraFPd17ZYsbqgg6YgeqtdhwfGv2aPExw/IgjhtWrUHi5eAKUooNoE7J
6IlMv7Ha1nERx1GW9d6jmeSPKehvcuLQUh6L3sB4hPaP6vMAU/h2BUb/MpwF7Xh1ZMmKkSRsIwKV
gi6b6bZahbEv9WxsQM/Wq2Ry9YljtsvLnb0oO6UsOu8fYpscG/yGYYfjIzXWZ4DAZ2ICjJCrSqCB
qI+LJh8cPgRwnYUrtFLkQK6oinPmsSm3wHfyg6SQtYuqhma5zWDX+qZFLxGHK4BpiOsiixK8Rtus
1B1tHbrfKgfxatr9yL/wG4pkE3hwmT7VBP4fvSB5aLuxu5uWLvtIlVsd66a8zMfhMchksnEri0dU
vrZ6fS28HoPjUBfqLKf6IKx2xeyt3nrdOV/zZSWTg1MLBKWFrkZV91hqyL9v6gujc8SXPF5vgMbn
qEiyF3P9wDz8hPXig7Y/tD7+clqM5IoFCpZ2UluP2vkOvhgHY1dv9eC8JEmgolJaNyZxL9Eo211e
r0+4HjXaSX2RUHBeJ1DvuEeeEIvZ9PwUn9MiNy0QYIBLjGiQpwCZWui6jRtVU+dHwJSvZBNNeVi0
yzuz3b2210ffKAykRGAflomHVbbnoHtSMsJ8SC5bnq8S9h0jz30XI1BJ2XQvG8KsehPvkqW0G/VN
nmxS17wpnYW7s2LUTfPkktGzpK2yAeJpXQtN4SKuq9Gh5beiw810fJtPMORJu6mxsfzZhipvYOxr
OOfEhjYxA1ipDj/kaGM/nkf6W+tCnA1Dj8ns7hlzVoYD2cHYJBH2JSMs2+TBsnl//Lq5KVDjBCOt
5a6VfYeUdo5MbtLf9J3lDGFuyo+CoaMNc/K4PnCUj1/laNanmHfs0mlWdA51sTPbjK+OluYAmXVT
DKbAbGvpB0f0Y4RY68lY1MXq4frtg/MBgxz3yJIUILTrkUniisgVxF4dfCZ2/k05n8UqVnWhzOFr
XcSnAf8tNbQQU8KZtqMDUATMh89IahvTcUY2jPKHa/ovnjxszFXkmAY3pvIeIbIEoRHTU04KgpDJ
XcnsFYJQ6LCU812R++9kHCgI8Sy5xEM3kqhCPKiVZKhDWQ3r2qPps08qNAuD3ARUoF/lbftupf2p
Swv/FAC8h7QUffpiIjUZqeAnR0PEQGVsEK/QpB9jvNYXfSmrHQFoJSnOY/m0xh03xUoDJhtBxndb
tyzOZropkmK3FgZKx2mP14o8Rdf6blUBLcnA8NE0LNkVIQD+kazF+9R0DuasHqq6vUSHdF8POv+q
dXeXJZkEy/eWyGr9d3MpyWFKS/u4qt4Cy1ryrZtBvJg08MYlxt50zK4xz7n3fafuDdmcRXiaEHBa
KlZ9Y3cdXqrWeaL9+grx9tnDktzmRXrqhLwEwL6zUlrApkldW05xjYDqMV4V0yaIxaGY1WezjtAt
7XKZJlhd+5r6G6jLcE5Ip3GE8ekOASxLQD71RYYRkTF1viiaAZN3ZVkRPW6XSEX35DDilbKUd4wH
fWfXPP07kwt5Nl1HTjW+nEMCNp526PFxnA7xWlpcG8lchYTlIs2t6yc0de+camA4+mEWIR7BadMD
+vEsrjgFE2+57oblNPbBurWn4IXFm2rZbP0Wk+qDTTBhA7fdnBlF0NicWcaVo8sW77eMZN19JoUA
sFCfVeohskG7GQFhkBZVIA1Os7gJ63OXaL+OxMRQyhvVcb5TQbbtjGKfksNlOwv/ZszuCysgRLpO
PgP8RdEsEJIVa/1hZGIMQQWCnX8WkDg0O1VO2oeDsm9q5ulonuNHt+4u3ZIk8pj8TbSt7SuugQuV
BPqmiIvpIBPHREzazhvb4jU2uhvVutlVWS1eNLUoO5sq3pqADWVVHI3yMfaSQ4ykbMG963TmRWak
Vx55JkQHsTMTTRXNsTDCruiazRjbW1V2H7Cl766XHZPztU7d9VEaPbbN1fGOs+zRYlY9P1EByfVW
aW6KFI11t7p7Wnz3Yi7zneytW//s4DMeOunEO90Ne9cWz+jIwjmf6CuGP5vTEyKsPnQQyoJufFgl
NcNZc7EaYt8bBN+ICf3NIMUOw/VOef4tCPOTUcUf5NjtJIXcoEjIrrItyVEPqPJu1kGW4VoVL16/
IuKdnxo/Yylntx0ac+vgYNmNVl/sbL+8BUstd3pSzdaqSMPubIy8GGywtk3cEhK7UUXmw3Wezwzv
iBhrHNapHc8HeGuIyNrep5LO2WTuH1AznRPI2p0PtsYrx5eomuSLMWLE8LRxWQrj3kq8a4RjTeRq
cWE2Y74tjWI8uYtN2pNyUoIzkgvhZJQGyBVVLHwqGYpu8C0D+UE+vfTnrUGSt7ncLkt+sWKKK1yt
rlXdvHuLFJE35/ll4zOdM1l/8avu1vPn+mZa3fQgrYy3yGcrr9aQhJHsYEORP2WcUB4TP3hzJ3SE
mXdURnfvu+JRxiIaB8BCPLqfmYdktv2RE+J53wyCmlBpEyEweyiCJ3u9ynyrjiw2BcZt9QLU/jqN
vhfGvdcS/+E/urNJxYdp7Zq6XCHHdX7yKxuHj48TVHhAHN0dXM6dl+jmGgVKH63N+s2ZiUQcW2oA
3ClF3uXdm0X86Q1xvK2S9ha5RhkNsS4BS70j8xqFLGQBBRqplJfSHw9+fpNRCkNwo9vtYF7umi5/
K/rJRaSZ3lBFz+iFGBG13tB9OmZ5R7wKewGQUmi47fOAITxC3frR2POd2QbOEc+t/UTGVRVa2POj
Mk4W4o4GfVIzvdukK28I4FI7SREDNoml8hCJda95NV1aZYvKocJTu4p4Y3MA2rB9ZUYILFhc8dit
FzpTL5ji3aiuFpY9ppOVFfUSbSAW6sp060OcNu9iLPRpHIMx8tLsBvn+TT1kp1lNEzbUPNgTBMMm
tHhiK5wZ5UmPdtkkIS1qCirHDWuls912Y1wQ6GqCvHru1uHg+chrUhaXEE3EdqlEfVnKnJwY29qs
U/3UVOI7HKl/ayQDml6/W06N11m7Cs0cAUqm2JbEtl3ZqiMSIj4SgrSHIxIvquaD3VLsg8rjBfKR
xdeluCVX8Jyf8Zyo8bkJMhbIJTl6eNPpUd8YY5BhDbcvm3HATmOVZPl0l/YabwMqHqNioZxatsw8
RZXeT4H32OQaL8La33YGBfd1cHbfHqbKMI+9z2UiAUpvymmmqn54clbxZGadcdH5zR0ZcwjRm3uS
HVBUr9mLQXoPKlCkc9K5VCW6vmaw0AIGp/Xcj9m1V9roOaFwmGHn3mEQYYmizwgZ0X7WegukcSxX
XOFmMtTXvsTvHLl+vVxaPQ3QnQqOGeY9kwCLSHkaJ8gcH4O22tnV/FzR/LVJSnOrTc63uvA5NJuf
6AXPr25rhim2wC0WpzbA+wLHFvakXXF8bZTtc1y1imbT5fOMWB7rx4RUcg6eODuOD4ERp2XUGaJA
lazblEUlz+O2DG3TWK9lyTx9Tz4Xu/YyBuVwkAWy7W4QxR3ii+7zrBwl2qAfmCA7O7OvrbJvALbw
xuKB18A/UdJI6wNQRz4LVemDMNL5erTdZNzP46SfO7RWN3D4RhwZZkYgWyYn6zYmp4m921S0vDck
qGxHSV74hlfK7xDEzNO2ncxHRKoTCkc5eo9uO6a3FgDzhuDFm9WKHwN/uUPiabxpremA919Z7too
X97sfr0hUMMOM3QmJzdZSrb+NM/LHdbA8UVzgXjCBjsM4sbl8JuqO2lV0847C5UHzg55ehWL5FE7
JvlIfG+ty/uYc3S5TrdWEtyBCdcR6VPsY4G80Wh9dbg0+ZWlRRFHSTzEbzLNi5s0bxFY48/IG/Kv
1tynTN1563rf21YEoBxL+OIfzhiHH1plZAie3Uj2bDL9nJxWEky3taubm6buL9SkvqBKwlDTGdNj
71kvtd8+kyoJJrp0RH6Rw5HGWIu6uikOuZaCs0hshlBX60UWjJwAvPRLSuHrWYhsqAMhEQTeDPKZ
rM/yAc3oVwtZCw9f20jUelPkiIY4SwrWQqZB4pHjpkZ6pFaTwyituPYmVf28qZL6QEbMUdjdfTbZ
N1h50MBqK76Acn9rCrpZiZ7VD2krKnU56al+5byWvGHe929ReHc7TWLEfdJaoL14nogMEhJ+Yb4H
tNwsiX9KZ3e9JQSsiUSfLPtmcs+SOpMTFkHil4ScyQfe9NehR+jLlH9TB+fYPh93xzanq++pKUdQ
2Biy52EZ+/XI9tiHPRvsY1tx9ivXNb/1vGk5eWvwZTVqcfJN7zax8y8ON+SicepmmyLRfyZljCeC
AW7YDoNvPJUNp/wpLdLtnI7VU7ACKrhZJR/MJOFPcE3kxrCbRz0S2YRwcb5t1yB9J6LXxb4j1fNU
SgpGRue5Mw3/Is2q8iZPBPO51PlV6ceKkQJmPcxyg1ggTXKZB6s9VxMGfynJzSUwNUWANCGtzL3h
itsCqzb3r7Dd5aaX7d3coQ9sUxApXp1dpYMO/M1JL6BMsEfgBzuqepyOflNWh4zQhkPTSvVk6wX1
Wx+4Xy1ztLYdw3XESGXu/EUxJlo63xlNE9yBKfkkzUw+ouM8Lh5aDhb7cine/YbIvVigfsgF+WCk
rDy1hCsScOxtO41/oasY3bLUtjdlswz5nt/rNg9Jb1RiU1lufzW2K1CVbSvjyZExu4DVIphKkN+B
jiwgKa6BP86V5oWVaWOPIgjgTCxTlI7T7WIzOpfSLY8KvwmqIyMoww6v104Z7XBYWultdDWbPYt5
KbCvufl1X7ntKUscgY8kXQjjdklnXPwkefCMQl7V+XQpKqvakE1TvpRjlr7UQy51aA4oWqvWM16t
FLkUoQn2d9ITuCKmrVU4JVn/6hPUoW/gzpGn5f1gvrdndJlzUpdvmhjfAImj6ChRPKY5D9yCBDdE
fL4wFuqlde0dQR4K0Mj3xgbJmXaEd9cYWV2TnebwwB3IUwShECDVvL+znLC75MHraii6UaN2TQMm
az9p45OZZn1zVPGIfWM1wHNPJuo+5/s4zoq3c5z6OHSrte6/5fzO+asd9Cz6ZjHayVtg4T+/NNbR
zY48g0OyNaASnodq/MFEEJGynQZeH2Jv/daI2A3gHxem+5GZ2jD3XRfb8mhqz2047rhJ9mBUjvuG
Rc+97TjoJwfvB4XQd8WQHxlDF4fJoR4Ok5G1/l2pmOZODmm89i4eh2I+NGM1fmlwDqRRXbj8B6Ke
7f/k7Mx65EayLP1XBv3OgpFG4wLMzIPv7rEvUoT0Qii0cN9X46+fj8rsaYUrStHZQKGAQlYG3elG
o917z/kOaV56YrJPA8Q1klNkTbpZY2GVEoQ38rzpNDYwJ69lbU+3me6TZiehTx0ioLrAb/BgUEfR
a6SH3eRavOSI0tY5Rt7ye2fBUbrRg2Pn20TltmI8pkS4qcPRmHbNhPv3QCs+H8BmOcLYMrDEwsAr
CtW0O1R+eiLLrfO2CZ3UTQPLljJ7b87GnbZhdPHme8ldF+DluMcweA81cXwuE1rOvvnVGFGjlu1N
k1a7oWmBhXUV24kPpHWgrXw302LdeIAFL/i1P0UcX6Oh/+51Yt6m+L0+tVm8QZBdrXTrlZx26NlR
WdFn2EIFH/HkjM5GJzRaluI92tmIpykpPzekFIVrAokZFYWtuaN6hzQ5gKeBMfMt9r3DYIyfTfIO
rksHtWvqTzuAo/UN/4r9QJs8fZR+rz4KuMeHXk0vXmfzjia47FBzrN4Ocxb1SE0tF2ywmFd4ND1+
YtqT27aRBX26dPD9bG9js3Cwt2cgmxIfe0mI4FvvW3vwolVR6YlHxKnJc+uBAr6E9ogbJk3iwT7V
2L8kPYZlxLqD/pKMh6SNKd5tlTbepog6CoDSlZQh1If9AuXM/H1Zetq+jOtEl9u6wvi9jvAk43ga
a8e9wBkFoxfgWZHvWDAelm8ktOLCBXKuboIeGuDBKmPD3doGsoKgmFV6ZQ6hcC7GSsjyyM8bzwdz
sKx5E0wdn9t1azZLdCJMXlFwhOOurDsrveNoPIWPXaYzeZmSDM3wYDD4b80G5K2EKP1uI6sWLslc
BJeN7QfdbipIl9pFyq4Eu4sXAjNs0lJe5uas5UMqx8a88DvVgq0kAHw8eDlgtXr11zYxeJBvPg+O
U8e3Nnac/CqtGeVsxNiD7lnJKiSYwXdyYVz5TmXFB/5yQLOiibILs/MUXcymvgnthlLKclN9UmXO
Kw8z1Q1reO52zSA7YysRJ4wfe7/wt7KZsDTCMmwPuUG5l2W0MW5TUTUHtGNYuOfxY43bykO+3Pqb
BuTwNuSAeT2HRXxk/vbDd+cnXplUU5y0L+pGIn4Nw+4itp2LYvCyA5nTzh6JwqL2GOnbSNXtc4uM
2miOSnTWCFrN2ufsg0PsGEHqXTXLwF1PzLIQJ/fyGxFHxo45efAcFBaOb9pp0XPextG4a0eESFTz
TZMcaD1ziByaTl8WTRVxegORdFCtrC8I/aHpA03av84nPR0sPMNUVz7Q41nhBwxKFPYb1jJHdKCH
7eMyStn1kEWepyb1WebSK77iUtDbvlFQGdP0ZQpNfYdd0bqDXTTG+5FwegTzc3ichXggNBKdjxLx
DkmGQ8Mmc2N6Xfi3dO23OyPsrVPMFlGfJiqvvdVn37PQSDapH9QPVmNRvtCIs/kmGvH6VDaffX60
h4iRyec0LsaNyPwWhrcNPBtbhbkSpcE91XHFsVXTypobYR/mVsanwgymW4D1463Lulv7lnzCv2XF
a6az1ktGt4BhmdtB9w5t/SFluPoxSmV5l5rusxxp4Ixm7m3zaQjuAlT00zb19K1hVmovG+RwrlUA
qmoalyZ9592kfg+iSNPGXgmdIagGYzocG7/L9p6T+i9jn3X7ahjLS/wa7bUMcBq7dCYps5W1cqJl
t6ujj6YI5AVu0pcmBaSJvO/oxsF0qafa2fDG6K5BIcsTkiJ83vzaX9w4jYMNsFQNLZZAOUTscih3
TBDlNlN1EG+gH9gvvRGF/drwi9rctmnOCktHR39Z6KfjKgkMi/o+iW99hnXPka275zHDw2dKAbgu
lFfSxNHVS6ZBnC2K+SSYFvsbzZjseuQUsmuNYvhmq7q9KwBE3BpNf0qQKhuMUEYslD7SwZVqJA0h
M1GQ1NNylp8ieAirTns1nk5dXJPRIw6Ny+x/5SGonNcY79J9ngh4oohzQjaeOfqMddLbGTDrg1XH
LJuxa1Wxr3o94q1qoj8c4Vg0UutijugNQpgAuRLl1rgeKyWMTVJB8cAZ7QPw6OUG+LneM3+EoF5E
gbWH0EJd7hoZZuOxmHezLeqr0BiaF1cn8jpJh++9KHxwuPV8pFwJQekGEABlbogjOPLpWDs0zVTq
qwtcADnzYaH2Nuw3Y9WB97+bLHf8VLWV5W+CodZXwG/UfRGOHDqaKtvOc+Fd06TxVmkZHEBsHajR
4l0r+hTvyHSPBMR41E7R3TUMwji0xuWOpY8agnDTHZZI+dSaiuoMXpw8hopFuJqm0r0PYgb+Xplk
R78Z/AOBAMGhT1yacLG/STxRnnhaj2kRzZ8Qz9HIDmkv4m9o7gw7aDcRJ3qq1jYBfCJH83lUVniN
PWDgtWxF9Goc68aa/I+ps7RQzTxP9r0yia0uF4uPScSgn/r4T8LWIjtglvsgSvvbGVwbJ4wMNiBT
je9yDNpveVp8z5JiXDd1338ZEsu9rku7bldVj+DUbXuuwxiP2fa0hhA+r73RgtCG+Pek3XbnZSbA
S1MR+m4cpqAYjgAPZhqi6mRZY42ZJQafXupPrYWZH93IB2zIX1WHqqQ0iGLQlb1ShbgslQ8/fZiR
BwYgNuhRgYFAB5R3OyNfjjaGkW1AWUL2pxd3mVJxt6t5iu7pdhcXk8juBw7Ng5fHOH0XW5XRM4GU
qGxP5SRYp0pTDYe5AROubep45w9DeIGso+OHYDv0R593b06fiuznh1mMpEqzf26HMTTX2diinBL+
NuztR1woLznysB2Io3DDDHDLscv80JnpgW56csp9vbj42y2UCfO7UfIqiuUY22tH6g+zV2EXqeIx
YirQzjpfxbgyT8ac+09BHuQ0JV2NSS42E7bJIW+TjRdQE/QjL7FVrQrjIjOomMthxMrZVt3J6kd9
EfJmXjVRnx7gpkT02af2pq09mkYu5Cgmw9GFl7rFOkKXee1lFW1yOsvkGog9fUPqD4qtdQFmaj/7
g1gn+KbxoBiok9hPt0WWq13JC3Bnz3h6tJG7m4r+yhXmDtq9JHpgqDDbtdm6/kVXNLwAVajuReDq
y1n39QcVUJ/mdCOfIZ8dtTZOpe4FWO6kLC9pVK9FByShV/lt3yv/wkny+GSZyjzUjdF+wC1lXjS1
8C7LsK6/TRke+NiowwuwfODYJd4WA+zjDYIuI9iylTFYYDJ2N9K0WKsuyQ+VRjPoe8txsZyhqk8g
THVW+DvLAvPLaEJ1t70DjdiLmUyE1PSPlVF5twEC021m0u+ygL/M6wHW/72wqi+ebItLUuCMctdq
KP+guZ1tbOtk3U26e/E7hvoZGuoVdR07c25dOBNV15WmlX0fjhHD4BlmibkeaOeejIF24nJafBqq
ctgGtZluAuFOe9oh5skdMwNrOd+gaNBbJSPdyx0ojPbkTJOPf1Br71SmgBmYa5efNTvNdOCp9h8a
Ii8IXqnyCVxU2wJc6Y3yoCeTPSDOuq1GnXbIXd1tkSLwtMWqaZ7wfIOrbtBENZtBDNg26c6Ji6kx
7FNIu8Ray752P9ihJX5EnvYPEA4QUevIFh8q5bR3o20bH4q4t66aArDf3M1PxDnlVxPV1Z1MVHPK
A6e8N3Kdg6QNc3l03LpvaJVbcw7nADaELAbqeTHpK9r32VZRE4rVQKu+PGbAlmE24jOjRw3AGQNT
R4Kq43SiX5eqKr5qWUT91rfm4ENUd+kPmQbQGEaDd4HnMU3oOsGyIe8lYcnHpcDmWcbJo1VpZa8Q
wVnehjg5xfHXbC+6tk33bGgc17LF/7iIQUYUvq65a7vZpYswo9t06CKnui9vIStE3iOByYqZD0I4
uiPSu6mryE3Qy5iN+dFGRsG5KXHCk4ejbk0x7siDVdBeEFUOuGCKSsYaZEeochUNFX550+7D76LD
/41TE1UW2NQT3nHzRbZjfSLZg/1ByYlJhZwvyXygyIQhe1WORvBkzfNLNNG/UYpxd6rYx8YYmmfq
TtdyEunOrYwRi5qzFMh2+c32xmMnqmBx012Vbv8pZpHTKJxiax2X0YAOSXk0d+yUmqaq8nyNyKq4
UQikwi2aM3Y9DtoHMzBqQJWE1jA6Smro50G5N8O8Bn6u85Lv5BguiiOPIBHH/UqHLt41dbFv8W5u
CX9rrzISU0Bq49ClKKATiD96RfwZ679R/i7STX60qBfWcvK++m6IrgHt5D6vze4pMczw6JdB2G6y
rm4OvYW5LwrQPlDngvaup/CW+41sCPndRTolADqKsRx2M76bXRppGsQzP5IRgZidmVQYF76Y88eh
pOzcOPnomfzD4mq2TZK8fEDODJBCA0ZaZTKGdRkSc3ii1cUI1Gbgs8pZfN52ggx8bENgLcs/E9uW
TZo5cV6LddajSqEWCQ+DIwGgKTGCq0NLsqOzZ/RQVux7CBPpDscEMyDXRnM1qc+DVAqeEKegdUow
4oHiqnuei3g8mATMcHDwinFVtEb1LHvFuLIi6OG5USQOI5bQ+VWHCfhiFBOfg/NewFyLUjnsAZwa
g7jlbrM5t2XCb1iU8zGmt/quxhIR7S8KYBSWCHMcjOYudngoKGdq77Lssd025d/q+dmDH8JI3nGS
Fc13dDwg9VfsWUvB2bnBEcJq94WZvMust2uJi+h8CuAD8P2MFTsV6FnZDadbn6Ejp7FkKtLV3EkA
GlXWRcb3vNMMYNK+zMe/5ML/yMf3WOb85xyf+Srg+L+H4/x3icqvwJztX2TO8Hu5xA+/+h9b1Aed
vuu/N/r+e0uZ83//N5/i7//nf/cf/q/vP//Ko66+/5//+Ap2olv+GrqcV2QDU6DP/fc2PyqxL138
5Veb389/42+fn/8vnDDoq8ENogNH6/qfPj9T/mtxAFD2YtkDl2DjY/nb52c7/1LEr7BcTEWPhAC/
//L5Wf+yhUQFCk0Wx83yj/7zm9/+teq4aX/dib//978nYiK3lXgf+EOwMOESWr/p9clJ6aGQ0HW0
JjjqjsF5vmjE7pf78cZVfoI1f3kEfl7GwefFLXDQ2p4HsWWjRflI3tnajc3+3rFa8ZHdgU08tuvm
vp4QmmBuLa+YzEOzLDqiIyBoabo0Sb1kwXuTNqDbueIpajXBQppeCBQnghywatD3vlDETD1GKd3Q
C8zsPOu+FOraB9yE+IdJbYzCdErKrbQGevFooo1PeWCaDyNYkI9Dmk7M3BEBJJso7/yHuMSBubJD
JTZBViQXdWqmBrrd1LvxerqA73gEFpX92d0B2IJvyhZYLk3rTIJNe7xQWcmBZcbp2xQ+tjfvwS4+
hIpF9//X5Ru/w+Kd+dOFznaiOUqhRrdcqA77J12V1zWhA45EKzzKLbmiK29iJI+468+XPZOY873Q
mDisdIoFtuhzImoYx/0gmT4iyEbKPpT+uCWiodz2gRvsOP8jW2Iu+s62e8ZEXogvPiYChQfFwjDr
22dGolo4dsAJGeEp+ql16Q/kQWWUB6POrds6pTG1al0n3Y0prUsOUXAggKQRtmZ67/jV7DNPKad4
ifkD/5S5vADEee5xm5MrEeYT1brD6W1D5IO6wjRoTYvOGgM3BzRIi7q1/Wu6fSMk6jbLr+o4UfEh
HDI/3wnMkpcUC6T3yaDRTzEVF1Vh2tNJKX19qhoTIfSQhiWOCVpgem8nva52Nbinet15Rlas+jEb
aP6W6uNkyAHenUyQRZu1q16W7UbsRA7nYSUb29FbJKL6vsIxWDDKAYGwqkdlnGoCj5EoqdZnCkBM
BEqGNvlc61TU7xiJlqX4y1L9ecsWFzQZrArPnXfm8cPAFM7UT1gAKq+vVp5Tf0Tmo1+qieHqn5fn
z/D182u5Snke2Ze+YqDFZ/nFPpR3FVOIhGZK76BcA3fnOQAO+u5SGlV8izWgWzPpMQCoWOLaSI1q
S9RUc6eScj40uDSWFCijv1QyKhEJN8mWwLBkQxhT914w7dlO8fOukI7sIc/EZIVB+fUn9Vx8+zgz
mOYVxkgXC7LRup2NeFNWSCgyuxrfywT9jZXD2rXx6YKDhl1v4n88u+RYZGkNGmXdJiK4UZnrfQ8s
KCufddWEEBcTAx13LSJa00t2DtPMNPDII2n7L7KR6YcukwqViBHoYz3HAE/HIk2XXPh8+EBka8+G
YNCbP/z5N122zLOf1OakxbGLsySbz5kTVdSs/tnmJx2r5AGxE0Cccliu/ufL/LazMfg3sc5wBsX4
pn7uQb+sHKri1EHGG/B1ivgTWiyge2bzpYPfcKcbb1x7bvKu2+2N3YQHw2Njg5S0sANe/yLUZdKw
+tygdanRPcyBnpM9nSWQWknZV59wTM34JppsHDftYlpH1chRGDylqx/+/P3fuM2E5ODG5TSiIBWc
fRRbI6GgzWewx4Zy5XRy3qGnDt5xQ5176JZlrzAvImzjJCHYzF9/Y8IrQUmpCpnsPAiq47TcpvRJ
o0XFSJoIo27784AI8giuDG9Z6k2Qj+gRfSX+L74uM5SEK4jZJBu4kXX9P7gFHOJwEJkmh/yzd6ou
IalFzIGYSUTdRvXCOHLaCf/5VZyFyaAsk6Mir7TXd6ACp1jWPoVdmJjdrVsiJbYqRg9//i5ntrPl
PvOIW0uxwjODnv/1VQirdcwZptyK0Mh8ZwC33dedmR+CWs7Xk5OGB2n3MA1zypQ/X/nsZPLzytIV
Dihz9HS/mawRPgwq6VhINg4cjxdixBPLejPuElv7tD+m8koAnH0mdxlcANzI5O7Pn8B8443jUKop
ofAD0xQ8W2RtiBiJjj9vHOi969iA30W8aQQvtVE3eZc5x6rpwn3by+EYcO44BU1QHVMTG+OcuZh2
slFfqZB5bOe18/DOTvPGzs8Txg8kBVZL0z5bZr1ZxpzTyZIFMWnepI7T34Uth4l15s/DJU3Yqtn9
+Ya8tRh4GS4bG0ep3941UzGhgJdmuGafBfVEI/cCHWv5UoQ+JhZTtptYupJun6ef/3zlN3ZVgtE5
c1gm9Tfby+tlSMKbyFWJZoUmHAeyhqgysxoHLKY28N20JcKpauvg8R9flQWIuVVgJeaYerb4J4tG
WzYxfEmN+oc3pt1nBn/BsO1AoqIloKkcr6dhzvd/vqy9/N2zVxW9XZrIsDfA5Z0DKZhtDGg4a/JT
s4q1hOCrPbRGbQFoRkB/CosyUNvQEdA5O85jp6pnFneSeW/80J02eMWRyhMe6kGIH7FF9A990RAZ
U5ii8Vn3SHirTezr+SXO5Wwd/L5uga2FQ5XDM7Nr2KxlMI87M/O8Ry+08yXOiNPPgY6c0sfWyjUd
w3wmCbKVTlNekCfSqp0u4/wgQ86em1p5zgfLmyRGGoPJChgvW++thtYxTZUE02rn9gXeLz+LKoYm
KQZTEled5J13vvnGM0JJDCyFxxjCvn/2NpK+kfVKzDzBmBUugnCxIk+mITn5hgGhoBgEkDOLTTzg
4wCBBFXWja0r30/sA1mt5RE2VnVMIulf152wbgY5UmW+83O/8Wu7lgsb3uSxss43cm0pFLUDHmNL
FM63hN1srY16eCeu4Y3tlGgDXhSC2wHp9OxEa/vNpPnhOXdFFfVGzrByY41OWK8YksdMW0p9aaIz
czYeURvrOHXF+n/wPYEbEZYONkJ4y8nhl5NRNxJPpTURMA6dymfT0u2ahMrwHaT/Wz859ZTikbUt
tip19kWp4nJB8Qx3LSnkJeYoY+0Hdr7Tqh+ilc4r/4iy0dorq4l3Xj3Ft1aL37+KUytd5bopPkbY
3/BxkozjmxGWTtiA5jv34vedlOcb5szSx2FjWXhOv94L7YuUwHReq3nh8nYoJGqKSiRPAA/D61n7
ZEmFydPUCeedt+o5u4TXqs0BdTm3c2XL+wlO+OVXiGyIbT65iSs0HWqfWaG6KZ1x3HuVEZIzDqQ7
Cgf3B20fvHxh2DKvF+WlM/p4kCsHJtw/XRR8nAUhwt3gYP7z4/7ycZRr6jiG0L8CyIdEoRwxahfd
9M5VfqYdvd5RbVa9UhJeqGOzs76+31FrVaM74qqaGNtvJbjOTU3TFf8Pmr690Zrm0dDj/UjR/2lG
GkEOXjImqxCmM8HqorR3mZDFFuceGXAoI3PwfUn0Yrmzuy/qGFRibnvvPLG/nz74zD+rTwtQBM/t
6888pjGG2Y4WAXnCL7gK2wo5JjGeDplU750lfn+/2rT7xFLPWQ4T3bP7E8LMNEzN/ZkDqpN+brJ4
nWTyAzR05wO+QQ4VsD1f/vzbv7kWQYWDNFvyqmB8vf6GbU7rrZmEsQhSxAkpwSBXViqW1E2rfA5x
oM9Y00p7jenTI95uBskqW29gojPFPnM7RK1//ki/vy+WnoxF25MWA4/I2ZmqkOXUjxRTCILAmjMi
4oXVuoTf2mhvMgjVU/DOmcr6vXYDwcLx0rLoCLEznx0yZOTQICCka2WRxnXfjxPCkLmftXvK27Hs
9kM1RdMqlXZMxoFlyHQDacUfDyEp1gXazQJyKREyXbMWFrnDGyA68d4FCzg9+1lYMdhn2J/c+KQc
xTtmc3m8JrYxMt951b6xozE2oi1DwwTWi3W27ZJda7ppz9dwB3O8G5IkOSAz9HF+Dc0enkd2ZQUA
rkMadO17T/fyt8+ebo6jy0iFbjo38ezaGOeIBsYWRMxuH93HGOW+x0ToQRJLcjImhDHExt1iALkk
cFKp70KO8yMCSZI2QyXr7Z/X0Dkvbtliad1L2rY0N4EjnT1MGk7aVA3mkvBWxI9jnagNrV4/WPWz
MTxXGXECq9TUyYcaavA6UT4HtKCKxNU//xyKZCEaZv7SbldnKyvWJG47YUifJjTnT/3YJc6uxbdz
FUN2m/ccg4C+Fk5qX2QtCsc9GRlhzEidHJR3Xne/NwVsftelnQ2JhxDfs8eKtMfWB84JfzbA+8oC
KTbkk7xXnryxYToWxarHiMRdluHr7YTMYN15JdvJCCKAIAVIrzwxiYsrqHTeCwt882L81DQgXB+z
8NnJktRYv4N5Ri5hyXicZGTvS1fkz6M1mR///Du+cfNoenLXpABRR47Y66+VummszHB5soqgPkYF
qIFUZPE7Hem3XpGg0ywF+4WJA3Xa68u4WTxoG1oZh3I8gk2FMJWc1Gw+hsyevgBViKyji/d3ozMo
DjMRFwiVjfCbBZi6WQ1d9sXrsUAxUnV/5HFYZ/gMMdLzx5apcLnIIbUrsod/fnNof0iqQ+KUoOq9
/tR0GhW+xYHjzMR4Ou4It9Cist/Z3N54LdA0pH2ILNShIXB2XMvymi5IyFWMoicUhx11HyOU/SDL
yL3kXNu+91J4Y0dz6KHxMzAcQ4Z69u7HvA970beW1VWy+QPG+QTHBWHX3Pb7sEGPiNsOu4JD6iut
pu4YmZGzxT45I2cZcTZWqN+OPT1INIJefnAwSOxqD5C2T8l8LA15aftAxxZqRvPOCfyt9QrAzGIR
CUgU4mwhWTOpM5UbGKuSCooytYkPhhb6nV32zavQAeSBZ9f/LZQs6hAFqYxat2S7PzUzHGrXbN6j
Lr31lIOZp8nm0c/97a02h2lsjwFnsLYkcxQbClyKypfJBnUUTrE/r+W3LuZxOmWRMftDWfh6LU+z
EnmTaQM4VR5dInlujmVLf8kuQ/+dMuCtu8dzjvyAXYV3xNlv1Mq0BubO+gKm0a0Ks2khbeb23Z+/
0BunSge4kklTmg4eU5vXXwhJidtgWjFWA/LnNUVAs4O2wGS5vZ/aYpMM8Xvv3t+/F0Mbnhlvwd1S
/i2f6NdygrFUJXuKv5Aqd5XaU3WjOmN6Z4X//kOREyC9JTHyZyV7tumgvzPpePA6G3qB79JwCYbK
Z9PdmuSBv9cM4hO/PttwLXqHbP1sBhRJr78R/LkmMhquRV0nMIIiMEIyO7+zwb1xCqWrRzKrdJbF
Tg7C68ukOtJYsTHvAvAyvjYZMS+TmWPTdOoRAa+NbTnJmnuRhsm10WK1yRhRr33iQzaVagDSJZoQ
Z9fodmni1Buz6b+mBNM9TAgrrmxrTnCcF4H/zsnvjR/CIX6UAQATKTq0Zwe/bChlnPsssBaZCyVk
ydzF7UafkW1gffqni5lmAlQ8gkA5q3vnWzI+PVomgKbWrXABbRQMAzWeSfwWWDx4EzbhQ+yNnXrn
K74x6Xh93bPv6HfEPJbwE9ZGSJdTNfILiBd4TmYyb7o88fbFKD4MwHLBsevOufGH9Eue+jOeZyMt
d0OHXV+nY/nlz7fjry7k2cqEgCoVzTUm2Qx1Xi+Z3NGMnX2A0I6I6uqu1bNhfBAVGMkTXReVPBCw
bmVrKwzNH17Lkwk0Hkbfxm26pLpT1VDgSGsMEGEOcsddEvU15QKgxgeGgI594IfPqK5HW3xcNl4C
KQLZLpnsoWNwXvbV1iduGzyZmCEwoGCNYAZVIIrX5GrAs0hav0lPgz/PakMyOWI415MTAJd5NpNN
B3dKrOmAie/Z3Dr3NM2peedx7O/oYSVITsKm+DqUZowasleYeBg3kboeTHJSaz6lVut6ZHlfZi69
UN66y2y3K5E0AjxK9BMoliza+o3p4igO5hKxJhLaC1qLNeQb30NXk87p+HWyap5pDzEK8rTaV5du
kIZqk2OJjVeG60fYoKuY56+vMao4gW9+rAGUehdqrBBqc2Zj6hWLSQzbEb0a+v3eNF86Mr9ffJqX
Bee1SNi7lHsyb8QUESyVGob9yKCYXN12aMKt6Y2uwu49oTNsOToz0C8s+cmtC/tb21aZhb8Xt1kY
DNhdMzUM+6IqjM1kCphOdA+BpoQtmemrAHHo11r21ZNDo8KeucNjUGADjgi9uBsszq6kBcjWB7sk
3ZxklQSFqZU0nY32AIPXyjQDjzYMQ6FVM0XVCDUusoe1EUcRTJImzu5zcrmfW3Qcz8QF38m6T45N
7DTm1gvy5nvdWubXFB/vE/S9+XbOCAIAodmpbx4UA1y0tLnKW1sU5AyR3L7Er5P7ipZBw6hZ1zYy
uk1rSHIhW0xWj+bQu6RXuK35kc6InE/EWHloo91kMDeQdIC7KJAWe4+IJyCVkR6jjTV0qiNdo7Ju
XZ7dO9HAQVnFpmc8dbH2viZEDDCM9cLoQfLvmms9tc28FsFoO9hZq/Fza9Ivh1pm4MKuMampzgEt
mFsTpM20MWV+Iju8Z50RZmbyizWhsxqUEzzoMbOsVYZK+HIEGQY9ZBLd9aDj7CVN8vE6s90OSAh2
/qNLSNSxzjgRzsWEj5aGYftQEgNJJksTx2pFrxYoXyon84Lkp8bdYhUDWFHJsop2joldbyvkHCZb
Hxw9kuKAVJIVmE3IcXYHh2cz1lXwxZ5mDGd5bqNFmXXgRGuxAL2jvIoIZ5pSB1vgrB7UYISEWGK6
w2kDJzBECew12X7ywulbIQ0UJTV62M1ciZ5EOrPAMTClXfUxy5OiJDKxHWAqMcN86d10SXYrYkAR
VWh787olysvZTwyJ8lU1+kWznZxY57CCajaV2jfn/GAMKl0eQi2f0qYt4QubWl7wea0ljiQbfuDV
Kh7Nntpz1VsKfgC0t/EEfdZ1NzPMO6zPYx5/L6ELZitXGMEz7MvystAevidCI/3PoiyGZ7uEOLty
Z5rhK1pfIyFtpVGnPL/wLNakXOU3MB+Xjhd9ykch5fyMD2Z+7NHmo0jHrA8QtrOyaBN1c/dRkHkJ
fzRSLUFlSuMKmJX1yR2i4DZmy8Yv3sb9PS2C+c7XIYKfAhmJBh0xS71HvQAtIZDaHk61Z+MdiXVj
Ihk24YwUbZl9RYIckSKSoApWVWI7mzA2xjsAgeqlHrL2BrcI/ovKHsTLWPeZSxLdmGLmFyRY0iWt
KsJVY4h2jRJPOlkcO4R/hHfIvWI4PghCnDXPseIWVx7+2LKEE7yxmNncj56k52hieYZ2H7fuCRZb
R+JkbfdXWd8Ra6fsoR4vAqNH5S+SOHsMsa96ezpe9qNpdYQVOnWa3MNziXA5k5e8DgLb+4LRPn2K
dd892NYwzQeo4hZ+e5ene4XkqnsSURH83ICwqIxJfd24DhF5IexD1gcRkz/KSeknmAsyfXDknD2z
c/vepbApm2HXVeXXzgnS6OD2Rj2thp/Juzy+H/BnzPmuxltmrrwhHh4ANub9luKVkUut+9C4MGok
vtt+joDZgNJbAtuGvpl4NEn5W1XZBJ806MZL2QXRlVEH4gt2mwky2JjpbzqdsH0kFS3po6+SGECs
XTggGsAff05FmhMrl43NBWF9OjupIccU4pNMQvKUJN4xa3hvdYq834OlHZAECYkgN0y2g2aD8AgN
mY89CocLHcwErRF76SaxNHahEnAWR21DW0TB5RZkWB27/hcuEEjUbfCWd5HXmeUWaEn0YfTmxiKz
z9o3Cc7aTIbRKRx54LTRMPAkYQBXTe/FlcVY3TBw/LAE9SH0ZuO6hSOLzV3Z4dfZ1jkGU3u0rs2g
MfH1+E0JAhirGHGMxfiVlCw50mWTOUhtApIZeIpmAjwT4tNcx17jFLgibYhndtB7Lw6wxI+ZU/nN
pR9i88QRReyfqPPoeZ4HXN29Y09MYnNb3Fn5TJ96DkcZ7btOMrpkcwido41g5XMsfQxLhsOLY6VN
7d5OpsmYdhIBf88o6shalYErLhugjMamEkZ5E2rbj9fxpDqxtwCvhIfeHPznOvRChBUxhpdeOwSA
JXUzXbE1C4KUaAYH11lhYnWzsOFv8sxqWS6qsG8mII1qQauh5wuRy8GPq8TsrMjt7r1NAPA3hzTR
1cEOZ1+Mdz+aBnMbElLWXwb8ct9Ug3WQrqadMfkK3AeQq8mwyhpiL1bQ9vIvnAmR5Oaj37LAB5ug
aFON8oueoNWuI858xhppo8DzgB3OBJLhsfMGvW8hX/cT69ppe//GSLruvgqi6NqZ6/AmikxXn4qW
p9fCyQJjTJrTfVM0AP0mnILp2hvQPULAafVnDn9UIJUikhnDECZ+LBJxSv5wPcFO4qzS3sHFsT6l
8KfYtGadEuvbO0vSJjmxvt3DOesBVvZV7f9IWgekl8X4U8w6UmglQQGhjPp/7J3JctxKmqXfpdaN
a3DAMS1qA8TACE4aSFHSBkYNF/PomJ++PyirsxVBNqN0V7Vos1xkmlJCAHD48P/nfCcSoQ9+BSx0
MurDzjRncWXhgum2saEhg2mNxNg5dLCbD5kIhzGoa0B97/k+Ysx6XRRWQcV3mPtZpLlfxpm8nmOd
kgF3nUs5DL6b9JDOnCJuUbTket5uVJyn2SGzdHnb4/EUATFlPahEQTXNN9AhtLdW34QNy12RFdvG
yj3SnPum7PYGcBB3j1M4qY+TS8ooJcK0jXZaqFvp3htaiTyqJzfU0/rpMW+19GOVGB4AbroOuZ8r
TQIWI2n5Ua9MzCdysQZiOUVGNHTTeVG2naw0mzf94GVPaKek4ZM9qn+yCid6sKqpMI6GM8V4Dh2x
EBQC+KnLPCzfHUPlXQt8qEWl6qZXnjBHAGlDP96uVnPOkfDR8OxWZl9uiBzBCTRMTg4hwVaOieWj
8QZs8Mt0VWYuAeemNzGuIcI5KzFAFGCjVOHc5BVRgaQ3LT3bl5gAUWiDyvsgCgfDIjDg8McwdJFD
yEYe5fhrLGOFlJNDHpSVG/9NmmrIb2OzcpuXQIut0ID066xyB8wzrvGd1XP6xMdkTSRWz/l78A4W
FZO6eFeLOA4PtRG2X/TaK+/Rcmcw3PSx2ZPYm6FuMFYeraoFSNVI6+xtVLdpwkk+j+8kyR+cnWt9
Lm7apdcisCUkWm1rsgCuIImkaiNHNgU4vXGJ7Uiywnra2kVmbCrUa3BhnR4knsxAV27SAg/ctg7L
KWipzdnYl/qcxD6Jh/ITAvvmTnDcmbbsUCj2656s9G2GZIxmxBhn9dYlGHnYRGJoyAQTTVH46B7k
fGWZM//K/4qWNjOjHvUPmapgfNgqYnDqBg3oDpsT40IJ9LWjPY1xR9IYXEWbZ7WjGe1V2RbwOXhX
xGRpmfrpZBjHklKCWbxwln1ZY0Fmtsa/gFG2sGacnmTxALGrNTuWHwLfcZ9h/B9Vqv4mS8vyDb0w
LpydXxGWWTbmB5uW6y8l7VmZymzQGtRAXWH8ZEAzOzBFRJou3upIn36EcTE+2BZOIEMUzWOmufV9
M0Od7S0Q5q3GB+6PU4NBKtemaZ8tDg3ot5/Iy8odPxC9OcVVFCO410+fCCJKvbIVKKM54ldOQ5zD
xZhwDi6Dq70DX6QHmKPmC+98fadnFQVO9iit9DUjlN736VWdiFWJkcxVzaq/1gicxJ8O62dDg2/Z
KcghfuKaPaG7hMteqIC9vDbVtVVJ6uiW6dFROL025LMwc0uu3S4pBMBsdK8UPmT82+Uzu9Hw3VRw
QF/t2Beqvq90wbkyKV2r6wbBl3M2GIgB8ubBGBl9s1Uj0u9+9LGkrDHj0RauCPnsXesQRlH1DQVr
doz1QeG5m8Kftj3FF0qbL188cayoQmih0QWnfXj6GCbCl81qtDBmaGN/5BBUHE09bLYLBVEoHXP+
me55euG9r6Pp9L0jlUWyQ+sWISuU8NOLamQPwSlD6mlGqXnE+sJxYWE3VEEYuOEP8v3bo/uV74/n
7fHATShQJnWXswvqST9BvqGWp1XAsLo030YSEPcysedkZbNDsbJ6WS9p21K1zLSehQXpZ/zB05sS
x2SvH8XUI2aSiRcHoyHZG7/9I195KCyGDAwkK3QEzkWAYzq4NXwncIRDbfsjJHOwZDdxau70Rvx4
+1qvtKzRa8v1u0Mhg6r4rPUwajrhKKWDG2vAmm5Nho4/ZgKnEWDhH9zAjB3LCDpPRk/9MmnR3ox1
kimJEind7YXfsr7t09HAi6F+T/gEcn1sOqcvB00eKIVVi5J4kdXdlDim4SLWi3E35qZjbYBMOTs3
sxEolSw/cjPD+8gJqk3cH5qmEwZ94Qe9bCq4+iqWIhfYQQRtrG/qt6ZCYrpaTWAL5f60hReXE8C7
rNuNesnc90VcUe4mJHMPUdJlk77MEDnNZtf04XDVpunwZaAyuO1rFW7e/mEvR8j6u2hLIaHCDnOu
zW6NyTPnjhGS5gXxvAu5mk4y46SKXO2K0KJLQsWXUyRSWHoR2E2QxdJ1PX0OHe7YhgFJU70c3aeZ
FpafdLDKsKOuB4RoZq+dZj0aHeJTxwtv4ZWXgEYIRwFDwqa9ePYSmHkqVXoLcL2myjfdkDvbkTPf
hcH3yiNl6PEt4KhZk6XPbpFzVrqIVaMYc4B8yJBev2sN0ICqXNTBze35kn3n5TaHdY4mGV8Kymba
PKfPFF5Vg8yJhbZv2ujeghWwKdMSXFeHRO3t4fLKpRz6cJhEVwecbp5N7UNhtALbcYRaqF8weKt0
O6Gq8ZcmnC5NsOu/dfYN40QlSYuJj+bfrwn4t08mcnCqDbHO1mGKi2u7L+unWBbQyKFBubfxEE2j
D0FR3RT49q/GxfjbGBLYi22iB3VHPbl3quooWySZTQ+DnvpNuLN7if0TD/94zBHMXvjNrz4ew3SQ
CqNQpQV7+iYGb0I0Co8soJKV/gStCfxq7glX1pfl8PabeNnToWHNuwZoSSHbYX97di0cdlnuljEb
OE0v7ts+U2QDV830I41bUDquPeRfSluk7TGdZER/yUji4bkBwtht26UlTw/GdGxvTJoZxvs69iLv
wn7ol3Li5BWipyAVzFs7PMgazx2KZqerMIeEFCy0DOenKIHHFYzYPrwAQCRlcnBFc763RRmP5DgY
3vyI3kihLc6ccDM5FghL1BItOhDm+F1TNxUWwZpIbDa5FYJzekLanZ02tOsmSHBVAGfKgNCDkan2
pz4sx2Nhme1tD50m23Z5NMEc1OPpoPUhEBVwtNN8p+hZGBc+lF+r3dmtYypa++I8AVJ5zuYaDP8c
XgEpBC2bzf2oNRqUZd3NvlKJMKvN4vZFuqWa6GTQqGVe71haqYQhJ5xvMQShIm+SSgMaMdrOR0UC
mvk1p/3w0UzS+btDIBrxD55cwKV3vHqfXVj/NS0qbl4f5Jxv0ymJSfvRk/jj2wPvxSRKNZODDonB
WCgk/Y3TcdcQNpKxC46BqHPg81rLCep2Hi+IKF9ur9AVcGozifBy2U3aZ8ObJ+UmAlxVAJOlvgER
7k17Vc4q3uSFbPckjGnL49yGJYVvIteuUOKpPkj6utpAgqnQM5aWp22iqcPHTd0jNIh4nyD9/unT
wCyHtJYOpuHBuDib7G0K3yT+IeNwBFlIUa+AgnPsvLCkvHzmfOhMgy5usPVLOhtMVEislI+VklJM
BJqGEJBksyVN6guj9sWUi7rfcHA4M4M56zHq9N1qq8taFTZJ2pBSNlZiCz+kbgLxvCurfQpW43pY
e0cBhFV1bK0ks3ZvP88X+wN+Ac8TQzcqKf2F8GeEL0NCNr9AGpW2U1KvfAeH2k3nTBE0ELMjKBue
396gbfju7Uu/WLe5NIF/wMHpiazd+dObn2jC9wRQ0GkdAbqNuFVu6TiGH5h0xPspzIoLh7ZXXup6
NnZW2xWUBPfsYQNI0tHdUnrp6kw/TLn8MePQv/BGfyXens5Dq+WbE9Hq6Vw35qd3FXI+B45J1mRi
F9ZTRtE628UeMQpBy64h3qaKRBbalQTD+Ynel8N2me+7ucaEO1Jpaq4pqw33VaL67xoRABCfZvrG
DgDY/mooy/zJdOzpW6jFPfNApai2K2NcPiB0M4ircTpnZ5Cb0JMaUJkEbfFLv0618LRtn2UQiFZu
jM3Ho4H6anRVcESynKq/r+YahFaOcpLuf6lpHxPEguFPlxzY4Qq7jQ2reZxMb0ubNiz8ETlxvsk0
5AJgxYpu2VKGLuQGmkkkdyz0E8cwVqonI8SUvWmps76HXT1WDxWn4/l6MjKCfuiOdKQIwebjnEK4
g4Cc2hUliNVIfSZsIBWbOKrJ5krjuBp4on1l7LtsAUmVLWZ1r2mh022GWdHGAnRpv48QY2GBmPLw
IdXa4VnVdo2QQE9H9aWmHX2wnBr4FGdCYgd+jeY/oqr895Ap9/XP8mPX/vzZ3T7X5wiW/4nclJW5
8G8+xUpw+S/eyt1zAW/l9vnHc/Ssvj+3J+iU9S/9C51i6X9JB4sC3znLM4wU4/+gU6T5lwCnw6Im
8Ah6nNT+jU7RhPiL/6+kGYs0ftUK8bnSlO7i//wPKnh/2VhbkacBIaH+Ypj/HJ6y1k2QHa8/gSXF
sNk1nX6xyE96kmFiwsTifDosLuVEGXXlpYmBf+X/zgsuNjHE1GxOTLLA0T7KtYjz2+6ak4suJpXi
k7ea61hvHld8fm9N28pji91KdYmHcDrdrRdcnSjIBHm2liXOIQOTWYBMjyawEVRq7+O5DvceaLE/
OuJxFYMFjHvCp8Db5UR7eltpFhXgqQBaww5Qm1mnSSiVKS8sFaer1K+rOCjGOIMSe2tBoDm7ikbo
q2CTTcYG2RoLtPyuiHYZEYYwax+mNP3eTyR//zaM3/3r3fwO1Tldn9aLrp4IRi59M4R6cn3Av72x
eUFMMipNUfBtoo3o7Q4C2axtLc2YbyoEZRdGyOlhZr0eYB1UgxxQKVuwFzu9njPPegggg4QQ0/ns
hJWz4XJVIKOsu3ClF0PDMKX+y1hFAYJV/+zOwrlFYp9OXVBa8XSEsJDRb+zzf3AVDv9cC6cExpyz
72rIMIcm5EoFhAI22TGdmzXDx2vUdOFC66dz8mkZ7Fr5hikEr/uY85GeQmCHeke0CqBmDuVjltE9
q6zADRMo3Fpl/K267hKa4pW3BfQek72Ff53y89nb0p3QXqo+74POkCBHZQlvHZrgrmxIRHl7IJ6/
LqyRfGAUG9YTLufzs9GvY2XoOcSZQTpG6UoCNw/hyCL89lXOhjuDjxmKsY7+G9+acw7BaJpcjyAR
orxy6uyK9MSOoLSb4mkFLF3Yib1yKYkv3JE4p6BueGdzoUWkRT1NkGn1fr42Y8/ifXkO9XGgiQ09
16s/vjNsTtTcgBcxOs4/5EaN0m16mDBQvSzItcAM4drFTX495IMmgOsDFLrwNM/e2S9fGOcGjO94
t0zn3GpiljYEhCyBBD2CEa2l9zFrLPXHN4Z7a8UIrOgS7Jhnk28sUBVbCrGcM40Kz0chDxDW0m0M
lnM7jdD53n6Qr93UOjHZDnOUztJ8OkNJmtRRAYGWaC2R7HoHKHHuRdo/uCuE57C51so2bp3Tq5Rm
jgtKuGkwZajhQnrdm6oFF0S4goK+montH98VKxhDkfcFY/f8rhyp9Qsfc4bRqUgDtvQZHNX6kvfo
5bPjFbG94D/rPuAc0ebNmOqwY2ZBU4P97QbVIm9Q1e7tezmblRh2jDW2Gti1hEDHdvaGOttTibvM
MJ/bOGIHTtSwivCXdKYZXviIX7uURQfBY5MmOCOfX8oQkbOMDolsCxlhcS+nj0pAx/eMOX3+87vi
yTlY83Cz6+cfcL8MfU5QTR6EdvRQw4y9HhL68/VMKtPbV3rlLcHpWx2RBu4Hcb5LC3XRJX0UoxCH
z5MB/Oy1AL2w8w9uaDW8rzUMqpfnDurYrJyxAw4WYKtXt4uGwOzOQCYS3QEQv+SPfe2evHWZZ6GH
YXheGRvTEhORw3GaSp/u83UNt3oVuYc/fnLYBG3To/SIWfvcFwzjfLRmPtFgbGsi3dTyhaqYc2F4
v3Irrg0Jiv0zIx1S0+nUkAwijUPi7gKtL8kRL1t5T/95vGDCfGVkn1zFOL2KUeMgKou2CJJwjK/c
Okc51jU9AbKj8/Htp/byUjTwaBXStQDMxa7s9FIWMS1zM5hZYI0svT5LIeVJw0qfchA2F97QK9ei
T4KjkyI/x63zXoKXZZmBMB9VlpXK64wMjZsO8+gzpwh5YW54+Z5WwwVrEz1HNi3nvdoRLHo1V1yq
Yl7F/4A/KjOgbr/98F5uI4hTwvyChXD1jppno6FMwU27JWlmFAmi4dboq+pzHmVudz24kVkDmtVy
98IIfHlNjh+r4R6DB1VZ8+yFUQIhL6BCj1SDyfTDjMh4LbOsTa4MtupmKy7sI84snkx39AmZiahb
easp65cJ6LdTSMXbEbQr8yDqvVAFjll70d72aqSDGCfdT9poe2CfmQ9bfx46NW/ntNa/GKpWnzvh
Dsh10x5RYl1SivFRY/b3Elo+LB47m8ixqROl7Xqp2deoL6M/wiH868fT/HPXQy+hQOc4hJYk60iY
LEfjUtQlcXWDqjkOLOE3LQ/JuH17PLwc4HxLnK4FnhB2Xr8oI789KjKd66mt2eeNqdPNuyKzjMdW
NrjsCV604gtXe2UkCCryAFoAYtIOOVv/jDBJk75g/ZMm4PFJwqXelkOerf2zElk3VfH2/ds3uP6T
vx101rGA4MmlDcUujDFvns4WegQhQANVFyhP3yW9/XNe9CLI0O0nTZ35Uo4f377ga/fI10sjfe0+
coo7vWCvS/o9DcthQhQ36R7mkzclt0RJhEGWW8mFsf7K++NhUiOiGr56UNdZ5bf3Z+aD6ZB8Q4Aj
pxSUt52qH7S5yQ5Y2cz7t+/stWuty6HF52PSPjm7lltb7YjzAui+q6ZtbFfaNYFn6TEHkLV9+1Kv
vDXK+OsZmIonm/Xz/WxcRrYbAl5aPCg+TZM5YJaUvq3wxm05PBK8i2vjwhr28s0R6+ZgDwSEZq3f
3umzrFyjX5Ad8y3YSt2qhQhmSN3igIoffj+e/92f3qTrrXsL7nTVgZ3Pi5qhEcDoskUDhgGYZgBT
7/f4OW7yeNSPRPFN7zSjsTZvX/XlW1xlDVCi6AfxX86to0rOEvA7V23HhTyIhoWM2OiCZifK7bcv
tVYrTr895i/Il5ItDtKe8wdqpp4DqR7aVvrLEbXMsnhHo0RHOVEu5ad8yfKPGckvRLbPfV9dmGxe
jiEKDYxXnZtd60Nnkw3ZLbBEatybTtt2t2QjYmSjik3E/TJi7rTy9CG0CuvSHv/FOg5UCYUbFkom
OqpvZ6sdnqx5LgmGCWqv8A4Ye/IbJGXuhUf72lWYQ+nh49OntX42yyzDYsx6k3A+L8DqOlnbBl7k
9hdG6IuxQsmLD2F9gnCMWUtPvwioPO0gLPaOop3j7bohgzzd8bricfknl6KaspKLwHicL0SksrZd
YfUFNzQSvGZ3oICRC5OZo11Sbbzy7Nhg4Z9mLlv97uuf/zZnYmh3gZ8ByoT36PhQtOJyE7ZEWF4Y
gK9eB1zLOvypdp1vQ0ZD9WlRkhJRKqiNRAjF+Vfb1fp58/Zn9mKgr28J7fFKLYMQcX5YibSpVQSy
FIHXEDPsKyJH8Ybi8QAfJLQDBgxDEZlOBMzb1331/pj30BSj8LXP29+ZmVqpXc5FQGRDc2xDLX22
MjRq/+gyLqd0DpfArNdB+tvrihCqYk4io5gDSG9R4E0GQmQph+3fvp1fpZ+T6YrnCCWAjwkxIvLQ
s0UHAAmBBQvvS7bkOM5bO44ecqjRPhTWQ0W6ZJ1QvClHErAat987XnlJDP7aE/3tFzhnc4eXT8rp
bcGBsNfsIXAJrXnq8Sh8ePtOL13mbKGzVTLNio8rGMxpui089xH70HChJPX6Rdbpw0FKyO7/9LUZ
w7DQMF33WmDr251LGnqgFZqnX3htr41+ig9o5RyGP3WV0+uUbTJkfQPv0Uob9KNyEh+UNEjaxH6r
S5+M8/BGxOWlQ8artydoOgja1ga15tPLopiqPL3isnJJoCvGJFM+5VFvXti+vjYD44zjYESRHrW2
cXoZe5hJO2nY32FwWZNsZrmbaVizcR3NcP7jRYWPWfAhr7VzDtZni4qR9HIYLe5Jq0eE+lVM/q9J
1Oyff9Fch00kh3hwlayTpzdlmbWgN8+EZYI7S301yGhvTW1yYT/38tlxcsfqAAiSYUiv7fQyTjXJ
2pDRwEiYCZZZ1LwZYgfUv6gu6STWwXw6dbClQvyy9g6pIp4LjnJIdZrNUTKIxyLcpXhd93U7F/cx
nsarrCzUJenR+ttPLuhweofxJ9jBrSW+s7kqtWprNvA4BWlqZOl9nedW9ZxzGmo5W3lt9z7GbfNU
Op0HMLp2cuOTA7nCObBn0OqPb08nL54zkv4V3PcvYSc1s9Pn3JZGGhNsRUqN02i7xCHDXKeY8T4m
HO7SCP01Cf9+46tKRHJypPHNuoqT4fRiYUOqUodwIsirUmOmBAc/ePfOLKX6XJqwJZFYuGNDGvMi
idobA06+y3LfDpgz95KlIw1yyrAPDTz55BmbXVtukiKqFBGllXWXc9L6AALDto74rkjTaOtRIC5q
HfOzTLPOvp6aAuk1+aSgtox2aqJHjfXpV3ckGTvqn4gwYnNrIEHFnCunCm6ZX9ilzqtZyQPjXVJR
7vsQehN66aDrpzD8VJDCeaWKWE4ZnGsSKL9JL+9tbF98rCNxeXhf3NjHvQdfH7+aU5vfQmMm3Csg
9roo38+QlJwmqCJN5MoXbltQgfNaRxXXVRYxCPpOEALlj3lkmrcqIaKy8hdbEaXVmDMus4KQ7Sjf
el5bwGNILatEg+ymS5/+mCwtnI5gb/IwgDU6T99NNyoSKnxxM1o+8exDIggzhBKxKUlSSp/MyYxl
409E9NofkNp73qEN29J6V/Wj5+ya2TbVoeMFo2GZ8ZJv7VrOOrcuIYSSeA87Yi/nnpTVbMlnLxjV
MNVwa5tmvh+BNmqPWoQF9zocunZ4cOfKtDYiEfpxiJDU+dpE7uPPxgjnn2DhNeNmaetMBUWoz/LI
BJfrt7bM0vZg4AbuDzhOwnarsMzbn1OIgRYhwqPtBk4URj8kmyoXUmGUyTW+XZbRtTlOuIU2FAPj
5EmT5FxiQCXU2x+kbOfv5WzSzfdNEcbpV762LNyEJPuFH4kxcu2jsGp0/Qr6nPGlmESSks5Wtvbz
1MY6zvWhTgqSWzC/NyRulQoXK6bCSf8QxV2/Jly0yr4vM6MZtwXSd+cI4Mj7u8Xk8rOtcjWiQrUL
aOU9uQRsCGuHXHuEqnIn6lq790xqf36txmR6MIkJJ/tQSQtC7jxYQCXIYftCxLZy/Nzmt/mLUXcs
BA3k0l2bleONPmPK8ynn6ctTqw1N5ztt0qfsbUfIR6Jg8+KLNks+kzybF75QlQXgwQr7ZtNTZCTy
Po6qaJvLUmdsL5ljbmJ9Mr+LAcCjb3mLhm+V9hgWHGxY2AysKr1XXSq+64bKCHsYZsIux0ybHryw
dNuDpfejwqnqoMKNpYIokKnSsjEK1421gzVr/MRr0xGzGBnOsF84iFu+AvU+7sIx6744KdSE22gG
UxLMC/bjAAmI7UJF0UiNJnFZPNSjhA5Qycobj05tceZqsRFmR6JO9XknxzL6PlYcU7YYIM0yKIXd
fXWW1OoeEzbDfdBG2siJl2zzdkcBuPmoykqfb50sMjrQKvEUU3tdOs/y2wG99F1NFqvalVZmzX4O
v1jfDKSwh7dxHbomiBUY68e06Umaj5LUfFhQlMVPS0KIqe+AoyTHnkz5aZd2Qj4y8cdPtTeFH9Cu
G9m2VCj/HzWwJkw3bqMvVyNz5t+tLrsveOXb6ZqiQfrFI4m4uJ6JiwYEo5qV856yv98Qm1r81I1Q
PMYDjWqiA9HvQ9Q2Bm1PER1jO6kzlf11IHFCfz9VhVBPRT3rH/RW6+7FIigejRqS4GvmofJ+wF+U
HzRQxdWVFbbZElALaj7W3ZDlQVVo7t/DjP32gPmjb/Ze2hvJTR0L/YsW61a0rwEWa3s0QdFPcxR4
bHtXeeOhIA+iJ9E4BTscs2N0d4IM8PQmKkdPHOWoW092rCubCFFpfE51Duwu+/1Ya/jYJzc5zpHu
XouZNN6bGsxHuVFWlWlbqJEmUuYwHgdIy3Nsj/5YKfNdgbBQkCaqUCfqsFuJOHbHsf8W0s5vblVR
OZ0Pr3Mwt8wlRAqGTkEMmtLS5X2+UFL72upK/+raYZQ9InbKBJhKDS7QLEma8xvInSrwetEZgegz
jVwCC97QrnBVbcBsDhdbIFFPwPQocyqiz7mYsm/10BhPdg4naieFViCDMHPB3JCwBsAF6cehGdbk
iuZDqGEsfsgzs/WeoqxOor2T87muYFgUkUVlGh9MY9FlYKShTK9F6JkEscdYVgNdH0MwR43VxpvW
zfpwU5KdU95H5VDnTzCUTWOfebm73DgRgrFH8vbgK4x1zSqZxUNebDLahPgP3bTtAi9uoYt0Q6rp
+3ZmlH+BaR7bQdoN/VFqOCkOcuHlbT030RVJzm0GrIHo2eyqLFBu/t3S7Z85Mw3F8xg7zs8GP0r7
fcpGgfRpQEpAPG2Vkc66aA2bhLqwrU9MG7nZ+j0OAO89s5VSV1VhRtOx5hslCmHuMEz7PYDqyTei
vCVxsSFU/aNGPjIugcm1Z4ALIFz2a59/wCEv6/hjUYedPIhK1Azpwu1lsXUHpyweoH9UhICr2O0Z
JYijq9s2HsfsqOrWy6/QgXpI6hZXziHUX0AIT6XWpV0W4FArPAIiF1MMX4l/LtSz1UUq+pAAs1ff
zcmd+ISSMLbumiJyf8oqHFjsdRLijwmyjcQvUzEvh5ng+YSUcqblfWh3GcreyXZ5wvjDp6T5xM6o
YRjXxE87V5OdC/kgs1kX921BLfHJxsARfZx40oSGwSXJ77GiN2JHezEe0F7PSO5duHRPI9S/+cNM
9pW24fbT5hvdVozHXjbL/mAlRqMfdM1dRjxWvTNRVSKE21LJrD7X8UJNzhBpQe4z3fhrCOWYVEuH
SCh/El7ZQLwaROEzSRD52+IpNTcCIX59r1aqBLrwkXceKNnxYfoxemHtK6HEpAaJuInGnaZzhRsJ
7sDZca7MxW0mEszkU0dks98Mempgu0tSEn6ixZjeRYr4608kN2p3TdtXzs1AO7f7Xnv6MN7JaK6o
tjiZBCsUG+hHyP0djW7XaU4t3jllCrlM76T3rHW6rj454TiWqONqD8YQLsze2rI8URHVtLSSGmAQ
MMmV342xqz/Xqz3wc1NFCUvpXMyPv/bt/19++x9rR/D/rb71K5hFz+XzifaWv/Ev6a3h/WWibYHv
jGwCl8F6Ch5/qu4/+Vf/QhzKOXvVw3NqXVs7/5VaqAnnrzU7gx6MRMHEmYwT4r+lt/ZfaPYR//CX
VicU6pyznMK3cgvxxp7WHmgY0IGhGIBWnuY0P3P9898qYqRkRjrVUtC/7TINm9ZsVfZNiylg+ZJp
HqwFgTVq45BZ7t7DJKUh6nuWcvt3ZEIlJNg32rwSZ4ii20Q8BP02KTSWei9a0yIGGL3Wlox3QClR
H2XeUUd34ZKQN6juERKIrR/MpY2ekh517pW9zF14641R/qyPC40ElOzC8wttcJ9Nk+RyOvT9u3By
5TMGoXibhSr7nDiVtbNHaC9o17IvciitcmOFxTfPG6HTTYm7cZ2cKn3kJZ/DKRQkPrFNSUZxJfsY
LtdQOn8nKgdVj43tHRh3yvxCdFupT2xQ5Ywdy2zT+J0LEwMQOK8V9I6tafSubGAVpHDTm+vBwxlT
3TC7aWEBbqSK3vdT5F4XXmLtF3uZ7pwSEb1aUqDoaa8gX7KO3wmEKFTnmsn+oTfqC+EOIiA7tvPD
sRXvVDQ6OELGEMe1XMotkuJVHt03037pMtAxuP/FUbdAYvgkP7r3ygmTb6LUMbI4+YNVl/GhjKfo
AUJdjd+3ITfWtEd3O8+J+5gMYBT8luTwreWGf7du/aVoMxSIPdQ8Xm9/VLAOgnFl568ywQOMnnxf
RHX2aJtMfvi34kqOyodpJnaVlmub2C7J/2bRv+44fOx5adpmMZV6zLpG3CMeuU2qjM2shQN2dltv
Y0xJ9GnB2HRdRB2IFBab4gcn7GSjtflyhflmRfqpPL61EWv0vkF4SuCkTg5zy6aWhVqAyZoz3VE5
vK0JUzyFutqLD31IYgMKY+2jZ4O/95SQG8G5e1uXdrUHi7TsGviJQT/r1jHMjc5P3WHemYBg8iHx
uJ66s6Np8XszXslp6T5iGj4oc3Y27mDelu2ibWyILTdeY99ZTWle6zFwpBQcLRAxkE0dURG3oTHW
D2glirsQ0/yPRS7EBc6qL2ChJMN+MmcWURk3n9jk6B8W9KtB47nxd6WKZqMWM92XZWWxB9XTu8bG
eTVrxjU+5uQdJmt1IBDACWJtaY4l8Wy7tihulqyor8oILBlBTCkRz2MNCcmgMw5Do+YlFA5cLsNW
HInmfmu3c8l3FasHbMziQ6ONxj5No2ZvJPMjucwUHpg8SCCpYmzabnnsC0tcg6irN6Uhvo6mTA8d
G50PYeoRTR1JhAVVbWebET3AvVtO8ZYiRroBKW+Rs6TvF7rm951mlbuhSc1bCzPtfSqX4Y46TX+7
YB4FkFZ48kcVSTOYdTUeFGDH6yaJnZ1w1GfRimhbNZnrz85c3qYCDh4F3U8RtdXpOiJZiZXbSzt3
N/HWj5GumQksrrk+zJF8gAjeMj/FrbML+2j63C3sJJdk3hbEPa/hCWH+1Z2gcAIvTPwOnhLDBrF2
tUR8VtOvwHXr3o0naGdZPLJRNUDARhyvfa1t0wNZ7s2GHfi6c+lNztQCtQ/Oy0CozDxWItzqTvvD
GLJv7DOcd3DM4l2hWUmgatJmQBhW6tNUpMu8bz3mRi/gfV5x7IuwKHVsPfpvUP3YIvFtWV21aSun
cn0rKWOJCccSV96gl8+ZnMHAsFcIGiB0t+Ew5PoGZBJACriS4oOjPAhkNU+tzbbZ4IibBcVd5Rum
ImsgKnhr7yc8PTTpIqBqnImqDeqKHZCRW9AmV6rS6yujrQ95nt1rS49QlLF2ZUSz2IvCZDc+f0IU
dGyEQeB6m93oybD1QueblPURKMSudiTHSt1Y+ZFXOlyfyChCUk3zjx2mN38iw7XKm42+MtHzeK8I
1izGkP9dXa2gXdeZv8vkI4gwX3OtL80iginSd6Id9tVg3LpGuyvTJXDzYmvCPaxS97pOlV9IRMeF
eR1O1b4q+NFLu6fydECzs49VebfSvp2W4PTB2xaRuSvD5X425y2lHWoJMXPFYAQalC/RqcqvJ3B9
OrAxzbIaX5gATzMt/GCmEzOBcZWx8vRleDPm1UaT87sOhxe7f/nAbOYJXxMDJxg7lmAQsSoHTplB
SaVnM783ixFxU19T+ivi91RlSsyc5X1jmjdVlH6EaLJr83YPkqrdNIVuXGEbk3fUbeMfmiGX5Ziw
a30vWlZXBCtqU7qh/dgQzeVtyeB9RLcaX+VgufwUQ3NJ7W7ugoGZc9eOCYRRLycki7IE5QbH2lqd
97dRNsV+KLBhLqW4ASf0vbaZP+xqXFByhzKgltIfvGn8Fk5pdxtyJg6mvjUPWROH9/ZUlZvGoWhJ
WAisLY80VCpQW1QF1o7YqOP/Zu88liNnsjT7LrMelEGLMesNQiHIpBZJ5gaW4k9o6Q759HOQNW1N
gtEMy16P1aoqy+jhgMP9+r3fPR97YOzbQwOSlnzSVm3rrVbFQVR7N5WD52Inu5huN7faNkZU76DB
NbsBzOWLlP0vOLFXWjIeHa6NP+bS4Ivwbv6YdIXQDvaRWT1YavhgKciXiVa+Y+kQ+QX5Ed/CA3FD
UZy2lnof581+SJVrKJ0QrRyyoWk+YMrRXXhWaWzQFLHYx+hrCkx3O/YOhDkB3lXcqZHxpRl0dsQ+
DzA2pku7VYuvQ1FhETX1QyCbrLxqysn5PlCRvMixFTmQdxYtV84x2RtN3vmD7LTXGNfF2mbHFkYS
dTunwEAIJqr7W2i1/sUuimJnNUn2Eneq8gp/8YpjA6FF55YYDVWe+Q93nguyw/oRuWS5Y9cbENJq
kY8o/1tIL+IuUjttZw0qQM3OycsDV4NXbYwApjkhLs6eDqKK/Q4GDNjeqe9rpN8o3QazKm5tBH6+
2sl9ivp8k9QzuFg8fbw2v8lwyqx7S/kmZ8Gut9yCW+NLP8wIekR77AflVUtwjlIbqluu2McjgrpU
GHfWXOjXRWp8KboEnK2uKQdyGewUuvJbkCy7iubhflaz+87yQE7WGuu3vsRFcI9h73aMvex3qnJI
KLNib0ODZECUzIe0JwmU9b2zRaKf+l4/2URw0vNlo05Pgi5XP8uJuugmAuCoGa+uVvy2Qu5qDXDo
YKrrS9upSRUXzVc7TaxN1Ff0iKVOz+2+aPd2nRnJFopfw5zitr6qwzG/mPMRAs48POqYgPt2YX4P
XQ1vYsjjx6xXx63TNxul1+5j4d6kqWVs4NJp05c2dsStcGDVZDLWaEeV+ZZWHfsAfrj6FenkqDea
Gk9Pmiq9YWO3YfTdEiX+EXSHAlGOCgHVRaEnahzlXcUT873EbNSNMqrPejh6vuUOkCdnnTu70vPf
6WaZlUDLvKLylcjMglBYylZyH613Ce9U9fOmn9SL3Aa7DNQMKfsUN5iEw4017kph5N9IojCgPrs3
YZq1V+Tfa78hYXcd2eN8K+t8NoKihL68qXO7vBKT3nxTxyGm7hBpR4zSYK/RfnrExIiFpoNlCzXF
/aIoDqlLfWZtO0pmHAq3bvZE2cBMnfQFZ5o+8XVyfwfqfNql0CLzRUwN0U2eL2AVq9mPSSF2bpzc
ggSFWz2OP8ah04IsRRV4G0mpQh+OW7d/1kZXSQ+1DB02bcUeLua2FeNB7dPqup1ojAEJrVi2r8FH
XHx7q9IRh3SsZo0ixiwCxUvi8UqTdDXgweXew5csYCQm+VRsTcDUT9y6+WAsWWrfe6+Jn+Grz1CZ
89H6QiZdWTi2vcR+2Imi9peBrnAhFim8/EnT43xXTiZgJxWSg31VVVVZXrJXt8qBbTxRtkpSZtJv
k8VhaXJNCYeplyq9tSpdbPLQ2maq7nVHNJZfJXbjfS3HxhX3JNt4JfHYjgp2AmlbB/SIm4t+siS9
zMdu2zQEk6VwLuYOoOhLRvOyGdS2myhIM0JQQmQxxTe6h1zhOxgj0UbRp1F8dDh29NvenClUFfMk
yo6bExcyn+52EHtkFt2aDxYo7CZEsPvDVMPiETeFtj/aVDv7h4a8tH7NzZJj2mnsbAAE3DWR7zlY
YvQcs/QTlx2FupiT0Uzu4sIr6gsjVqzqOLeG2wZ9QgfzPPXJeJFBEewuh5DY2mgL5gWZx5/bqSng
ZUkaokuFW0taJf9MZR8dDallP3KYp9t41vu7UJEWLoalfRsXrrpByJHseT/KJnWEC+3fxlxKoRC1
dUclvh31Pn9MInebO/GGZXl0LWXGLHi2wXgKdZs5ylOZKzdG0e91jE6PINmdABni1khFdcOxUfuU
iyA+x+1Lmrv1zu6aZlcVrJ7M6/aAtJv7LkkkAueKKtbQFy80oX0PhXAD0+6fy9FoNgWOpqTHKu1W
D5v4IVTth7zgd7Z18TR3cbUrQklGqLnwisgDMjHcysTckkDV9gbECC1rQ36u8Sh0bZOa9VJvyZ8H
u673UzJmu9lrtA2ebnfUx15J4F1wJQg3SxsHEKnqoGfyH1nZu7GanofBu6Yn9WvYUUj1GxKeJAzS
Z171q2zi2xhC2VZRmu95dVvJ7GiV8meqVgFsfLhlhRX0qXi1U17A6G3obN+asbPp7YGqYN0c04U/
ncbKs16q9w1+Y3Gv3XQQ4+lILS8gI/+jeqC/asqU17oiHsx8RvesFreROdxnc3OlgWPaiF5pN3Pd
X40hhT9Hv5XwuWAZy98AV32LbknsqKYvlK+IQnvC92ok4Qv1MWr6O9hqL5PnfuMqPgRGFh5tqp4b
x+Y6xGeIw+hhOQTLJCia3yltgrYd3uYuR5kBBF12ezbffjOo9rdczpdxl48+vM5tOAsT9Gh6mLlg
RLn7Q048D6xDUWq9TiR6y37AGzvG/SockuM0h6+5m/40oc5famr5jYTHcWoxumCT3EL/mnd6VTyP
ka7uUGIcOtX5riAa2yqzGvutnQz7Xh1MH2pg0HIK1pG8hu1L4b3X5+/SZDkmZcrv7hEQlR2NbSMo
6ka1ofrOxrYS/GSdv6SL8hXdJsYJ3FJ9181/tYkCHS6m04UNfcm9Xo65+sV1lG1aA2lW5tolGwor
1leN+8FJn8rMuhNpTy3Cau+SHh2/4/KUXfvoeMkRA77AnbvNzP8O/9E5uDJ/qBURSBzBaqc8RKn+
oBK6q2N0nWbj89gM4VPeFTtU0ltHn68NL3sy1H5bS/ci7tVjVSvgVNrAme2gbUnftwJcgwPObhAl
aoPhspdh0IbTxZ/mWZE95bq6sd18p5nRsfTKB92tBfmZ/EJrk63W0wbtqdqFrLWDmphHQyhPYYUj
e90l/4ymACPbUGikLHYRTuUu0r17YwpFEE984JzzeCzE5q7RsHPnw9/kU3sLudm96e3mhqTJkfzM
SyqSXyGB4cwRjdloFl4nhtl9UYceNXFRvbYx6HWvhtCKdnXbxuwYaV9qgBumYZu2indLqrj2+7SM
/Jp61Y571PM4agYKD930kZdnWyOUxV0eR0jS8FzAoMA4tKA0cFLKb/JCfbBFs3NTxU9tceUm4SNF
xf08eN49DVskKRRgwrinbUatIanhHYreoOotzYu5Ni+APW+sPtuZmVQCsjkqHnc64mvrgWLEcQIW
zdkWbXF1uJzhqu+zieQROY670OguyGRx7yYlGcwKiZhQ2QHKCvAQKA8UreFtFCEmEtaP2YxfhOJd
4DCwI7nEh5I4GqDX8tpIjU2rescmYrvKhPQj27lw8nnnFh5BDW61rreL3DwwcVa8Utrrtmq+FEOT
+QPOgpnMyIFo7jbzvE1phr/KpPHV2vWNenSJJuQ2Daf+uY3qrddEX0VlsGIF9J7ykgrNBvHJLfu1
XzbtdrAockni+ALDxCvdyu5BJe7z0t5N8j6vnWPbuE+qPm9xSL4HP0uZrz12Ore1coEaE5Lq2R6A
bYeKY0HFgPD1+9AyuZtjPswVHMePrPnuxvMumqLHduAqnuR42GmRgvuyktUboTZBX+n/lIUSzNr8
G9z8Ju9ggKetnfNNh8sAFW7DY/+YOP1VpPHTqdvSuWbfx/XU+m7q7iiML9UP2fiJ0/zqm/KCQsm3
LI2v8iHcS23c2jll/Tp/1ShDWWFNsFLbpGLKatMpwy0NQrvSkpdgcq8GYg4HYG9dmc/jHEqfGspX
mCc3vYYCqROXZWNeJ6niXFkFe4cVksRoYRn6Thjt7Ml6nehDy6z2upx0yj+6h+RAzeWmldqRQOK5
rlwwkITiXfVK8uw42sUh7BbKdBjRyh0iRfDgADY2eV1d4Uo4dvoTLOotkIOCyxx+EfTqXKFfcXy3
TB5ctXh1M9PbJqO6F4OYfC1ZtImGdSGtkgqWHhmHFOg3hleRb/XA2ceuc49aDPKPQOTVHAkom5r6
UU49yy8TroJTX7cXdWHyWGIgZ+TyfnS8gm3iDc6BJoKAePA1E4oKE6nd2XkTbglJ600vvLsizZ9K
YOHDi8c1ilA2MTGZkXtsZYa84a9iU2Rv0YM2vMzALSIlVx8KERe5tgOUOwJphoLY0uHe9XGZ7We3
gDuu11k77wdFC+9FDHN/n7hVUl2a6ZzFhzxMzae5QP/H+0A6vzMHW3ss6pxmlR7eAC4uelW/tsTq
+T5hh4WYzMr4VVG06vdZJq3fSSmde2yDh/sG+tXSfKcgExmJnhx0xzV7RJSbHenMWpnFzo7a+nUw
IhwqUcNBaKcmUHLSFUN2PaeDco98qH6xZssZYFVXDYRl/Jle6NmieOkJrJr2WUQafpPG7BObxHST
J30M7cwXoTBqOnQHx95EYzmHAdogXiOikZIVUZtW2xzKeHbEMfUqRCm8dmOE5yM6svelqxzGqSq+
6akp7wa3nW8omgN8LDVi3s3/r7LJ6fjrP/7X0qD/31fZNnGS//O2xLb83/9dYlNs+18m0lnYk6SH
/7O8pmiq9y8T80E4n0sTDhSxd/U1/sUAZ0uQurRiUq8T/w9tY9n/4v9M645LB7cD/0v7m/raezUj
PXBAKpeuFWxWASTCkXxfXDOc3EgVbZwvxcSamXFjQon2TV9A9U9xlFY/3jyU238rF98SUxah5n/p
GenQVsE6oGtHvWzhhrQmfphTXTSzl7kX8/7mxtscrln528+H+PM3Phtj+Q1v6oWhjmYmrXKXCHnY
Evk7ReeXM1U0AmdHbzehUWw9N/CcBw0wgooAQCGrGYp8AzjKN8yLjCO3q7szv+vM1Nf9EQ01nD7M
+VmF/y3ePEr/Gjeqf399P8f/E/3DXSOHl1i+fbx/QB+fzF1fvc7J/s/nK3Z3L1ePt+n2dt68qn52
Rpl6bjL6+2cM2tqsbTwoLzL/5dtj5H8J/XOa3+WnfjYVys9vXyPOGVFBicK9cPybyL//+uX64e7c
NFaE5A/rcU1IbkycGa2JeVxiUrV9jLdMpNieey3vK9g2S37x+l74BIsKHIn2+6nUGIWNKErkoXLM
AQ5k4xLnKc7t5wt/9Sn/GcVGak5VHmgPn/VqFCXURzK38mDMTveK4bR8Hjwy6DJrzjGD2Zrevhtz
IVejrERoDuIbfcDq9SNr4Yi1rSJo8KrZz+pgE0R07bbQ9fKCcl9ypuvhT43/zWL4M+DyFBexwaJT
WH/TStqgsdQZsOi40rWmvTORkW4wLSBJMbho3fvOOsg09naxbJxLbmp1gOOWix9O1OwhJA3f65q0
/UZqOCiFdUk2JEmo3HbJOG+VMUzv8f1zkW8W3hVhm+2T16oCznT3UEOh2yWid440ZBSXSooDKn2j
xtYgDbJPh8y6tjMDyy+nyHd1X5xDMK7Xj85LRWBo0alJ8wW8pPdvtpIFeazOi/YGftJ7L8/zfYUN
xf7z9fNhFGsBW6B2IHcOfWy9fiYFx4QMQ6Q9qld9Ay2+3+PG+nd2zvT8c8owFx1JlAm+ZX0CzC3y
ImsqzL2UXvvMTVu5yBtreOig2JzpyVl/EAy1dIlRZMeI3aM9+f1j0zPKyHGGGHiKHGz5GPkJbCbu
TLPZ3X/+7E4NtbClLY42+HXO0hv65sypionIk5LEftYia9e0XKIQQ+CRpMfemT3+w2vywBksZuQ0
72pw21afAs2lcx0msb2nE8nazW49bAGqnjPPeN9nRGMdJmeYyNJNzlLAMmD59zcTCkWXCIlJSeCE
mv67rDWQwW1uJr/z0GMPm4VTP3ii984hwd430bLMdVCfdOTQykq/Ej7c78fFTUxt6CUIDzicV6YP
Mbl9ya1syPZEuslXaTnta0JMhSpTE9hWf/4a1/sa+wwhF2wcQjX2uPW+VmCHXfemyKk8qMh756jS
rGAUsFhoq83Ue733onOtVesnTQsNVUScAIDxgeZZR2AuBhSwXCmmwM1MAjbc6KVe+v8ETRiXsztX
u4gc+plP48OgFt8EbadLHxk9SWtPjhQotTPHZR3IsYJ3HMreifcqTWzuTolabgUGllqvUVPhHfv5
I14vX5ORPXjztA3RvY528P0LtopwLugjJptaThF6Rau6aqr475qhWEbLKHCHaBdevv71/OBzRPSI
hFXQSHpCtCKsfDu3sLEVo3JmQutPnyfIOoUOSeOwhq3K6tPv3CocM12OwaBSda8sI77E5i6Bkj3k
13/77OiuRVLHd4mRy6Kse/dRYiUkq9iyUSOEYYudEQV2Fbn7mcjr4xvi2+NYd4FJWzR1ryakuJ4a
OYWYAq2YlL3EsDpQmvLHX0/FUhdQI0pY3DDWIdEwd0Po5hml56TrOUIrFD69pclfnw/zcZ0zBtcM
EA7IET8whyp3HBsYuUOA+ad+I/DY2Sl92e8bNUnv62nxkZzG6efng66CYxYf1zKQLBAvl4alNW1Q
s/I66qZqDGxkCHd4ASk7zchaPy3QSzWYKW5lLXUylaF9lEZSnXl/JxYkXWOEZezgy+m3+sLoScaw
WqeqL6xE2YU1AGV/oO+EkqndP30+1RNrBTt7BmGitPKuzSO41BRA+7UhiMoko85HfZ7OfJVuqc/H
OTUn0JcMQQcgFMfVnMJa0AlmeFMwTibSIeTGInBLkWiHisGq4+ejaau7h0m8xdMjNcTVm9PcWkUO
2GvKxKHoFPTRYLgIL+zGvVXxmH2mU0a5pt8KD6GUVuJHVrF7TyOA4e4oFA+UaLrcS8+0dv7BAbwN
f/nqIVhC6uAXIXtbB4DRaKdmOqhqEPEcemwDxt47KE7p5Ht9jk0kNnKCW5joRKZbloaq7bPY7uuN
meq1c6BUJMt9bjl4uRbKjA42TqXyrEXJdKtD2U63f/38uBmA0uZc40B1/yCL3kQPo+2kHfqWCe9w
zflVhqC/sPii1xyL8uhq0KN079HScaVB/PgyhjK+q5KhvpamM+4+/ykfNoA/dxTiGUQyy9pZbZmO
7GrLLJopmIwGF4IS/oc29MkBqW77Ei6FkZLHcGb9nBqUJlGacdngllaj9/u0aNraGRpWq2fhMtpx
kSj9dEq6wGOau8rRx53EAOKcqfiHj4S5vh3WeD/s3M0YNiCzCISeymfRpBQYokygHey1Usx/e+4t
o2nI74jXWJHW6pig7QBchm1NQYnv6RG9q8BQVTTORo919dwHcHJqRNcgHwlWCILeTy3WqHM6YpyC
uZLYOs+YnRx0iX+XgTu7uUnVMgCpvq9rJ/uqoia9MUcs+UqwaUbcGtgR9smVxl0jR90QST34fJF9
CBt5FAQboFeXvYnk1vtfpySOkg9qqtLEJC1sDsT0CGeWmqUiZXtpqPm568apBUYIhfCeQIdxl8f1
5vsKnTRx1aFQA/RhOdqw0rtqDFE91SZtlAibTFwKbeWMscLJQQFgUykkMkAn/35QNTd6xYr1OWjI
2du02Jjtzur15qHwJuU27uX0O60rw/nbrR+CG7BZG8Lykq9Z+yGNDe4utkzUIBm8mobH2BPKDk9D
95fNu/36+Zs8MUduwAtbdKHg4ajxfo7K6OGlgbIuiDNVYRHJHBdLqPLXA9rLHb+j88O6E38b1zFF
WDCwARaALwyV96PavVHRl2XjW0xWDRmXZlIcUGGURWd2ww/H9Z+BAKJDnYWUba42Jhe7dTrjMEgu
UuRNXIKyIB/V7swbOzWKzTm12ByQ7fVWo6hN6IyarLRAzm3V0+gwlOqWUxbvyc/f1jrdyTkNHJNE
AsTUJcRb351KO/eUMFO0QDc6p9uhFFUxeWxij7gupMtj6xRD8oQx9eRiQyoTBLEtlrobBWl1vJFD
rjqUSbEXDhI3sc7hwU89B+4GJMoMYi5O7vevNaRnlw6DWgsWyYy3rdLMEnvbjPHa+fw5nNgduTn+
10CrQ477ZR5OYCaoOI+Uz1HoKyrS3ya/11qsfc489eVnr4IRslGqyg2E/Ariq/fTahpkeENWsvmg
hdtEsaEgQZT6UYxj8VBYwrlJWh1/6cJAnP75RJeJrIdmNthrQhHl+1xtQRNNzCBD2QumwisfLfqI
1U3beOM9x4IZ+bn01C+Rgi7C8Kx6M/U5zlKf/4IT7xSbMpqi6EVaYt7Vo3b0qqPTUqiBTUmz8llv
GMYnnai9M5aNJwb6QxkiocStkt3v/VPGGW3OENA5gRpRPM9pVNiK6Syj/MTJxV2FLBwbLLUgaxUy
CKMbJP3SThBaik0tBgcPb4uMp0A9XWN4IObQfPn8CZ5YrA4XEz5Zm9sspoDvJ6ZngFaaOHeCCoHh
Fv222BmA7S/wnAvP3IQ0+8RgHJE0jbG9EqSsEcRAmjBfm1M7KMBC/9K9SvmajRzK1P9lc6eokWlf
a2prlAfXqmV6SBBq4fw96tZPGcG5Qg4nF2d07ozWDlZ99oySsKkwdYbQe0xSnL19XNZjd4eHlHwG
G95ieZSEerKNehMsmkq19qHStfyrpiTFNUZXonkx5qw1Ai/TxpvCdoZ64woSJdue1Ih9AFUa1nsl
Tyl2Tzq+5pdx1kh3M5stHucohZ2Utq5C+9W2vfydS6XBP1K3cCHIkV48N/jG0FRUSMfZJbmo7q2u
Nx0/pS6PAloIp99V0Dp+9pA2pk2CFLPwqSXzSIZJ8V4AfzrjxoLMgWzS6hUaVFghA7XsdGw3RWaE
NxQy+uo+NVwL9ZLRe7OvkMWx9kbaiNw3uRZpftG4eribS3P8psmYbnhImO0VuB0j8+3Yar+lNQHj
Jnc05bsIK9U9TkUyTNvWs6Zn2dfdYy3LMvUNMWuPGGwp/0ytbv6MuQa1By1XcOTGFEMH+ZXWkDlC
fMq2Ia1DTHQaLeMu12zEOj2y3TvM55SJLqvIvg9rC4WSVkbhz7iUo4PaKOTWoYa0/zKn/qnqOotm
gC5iF7WQuTe7vGqL667UaoAapHkwYTYGpd0NaHu+DdhQGAcDj/WncbC0bBc2Q/fLVPsJs3f+BugI
TcQa2hLV+ulG2sB8mhrNTVzQA7tx5hFdcFRhFcupQLc/qlF+0F7Q0tzsuS6l+Z06DwhdkClrOrnQ
ET8tN8e5FYpAOtFap6vguWKjB/cRFUs/RwtO4TCyzsMNtCZhbKNmQL489pnxs4Kahumppg0O7Jq2
Ly5wwMy/j0U3/iSUQnrtZHgQl5oOBMzSm9bYt+4Y/ohctfphGrKgga7tcuwoQ1UpdxUUiRclUm2x
zUTe3tUcp5ymHWq4jHUWAdCT6LQtxaD9TlHptaDdaizMXcRh8ft/99k4oO9tDI4RsfzpyW49yCIJ
0P/PN5wTexw3BoO8GbcU60OxinuKi0sSGuGmkPJbkUXlreGFSo8UakHO0p3UdmcugCeOSI4GoLwI
npdU2mrzTo3aa5RQmAHcqhYpkJo39DDhmvjS0tnf+ZHVlogaMd72gbqAFfh8xuuy5hIXeeBkSCk7
CxVyfQG1QO5MGtLzoNDnBvzKNOuTH+Mvf9vSFX45o7S7j5qo+21KY0D/OSfaXdXndnXmh5w4xKA7
E0eDhqQG8+d3vrmnFIaC359a64GE43fdkggEVZLHZ0Y5EbRTSKIytjgdkO5dFT4RB0mMvgs90IXS
V8gBp5zT30WYjvUbpyjIUSN3fsTOJKrfnz/pU2sLmClwX4NEKWyj94eZ2dEAyJrTgylHToVOypoO
wlDn+wV7cxiF/fr5eB+nipMI9RiiazDqxrqkFeIDr2jxYAU4EdBKEveKmkBV0WzlS2KaCVuxsOZx
H89KdO6+/3FoctwIWFyuncbCF34/VZhYgEWUMT3WmUCk1Gv06NMl3Ic6zQVO2e06BB+Dr8eopM7c
PE+sZ3JwRCnwRckpfbByl+BHzIX8dLQTMIVBb7u41JdJWTWI5Qmzd9IkFeW3SiKMYHI7Y7gc5WyM
vqmW2BF+/g4+xhQETCB2sLcgF8m28v5BZErSGGOeZMemFRSMPdF6l5PQrIu+Tdzvn4/1cX0xFq+b
7MICkF4v7TqiabdS8+xYAprYxUaS7agPd1exOXh7y6Vp+PPxTrzkpaq4ZBrJXn8ovw2F3RQh5bEg
yXD8o7E0DIYQD4Uat7+DkdI6iWvnuQrYiQfqEAgu0ACWNuXN9w/UUEdkE9i3B5xV+TWhi6BHwkYf
2qnqmfl93JDoHGR2LAebVM0ix3qbOGmj2HakJbygsmp9r5hddiHxptp//hRPvDX+tK7zBFnzmK2+
H0ULkYIjIEJjBCiJQzNUHgQcnV0yqAPfphafyR/oy7f3/l4EjgEXYCreNt4Ha7umdJyhdHFfIz+s
Y7RpxC6bHpkMo7kc8QW6q5pysI/w2gRaeS0Mw0Maa/GNGFrnNlHMyvAxMqUcl9KQ/hhOjsDNShhF
fpVCn6bxyUjm7iBqS96lquxDOAFIPWU4eU9zRPB35vGdWg/QftlRgSvguLL6wDpLZN4cZm6g1wbN
xTTwmyUtVmZ8i0pdWrvPX9aJ0RYDngUPTdkZ04j3LyuZdEJ3Cz39qOqjhjyE5pQdWjnH8afIQnX+
PxgOnKHOwWjDpl4NpwjXA8mThUHddO6EWheV847kdPto5kX1d+Zr1EHBbROCUO8kr0T9ZPke3hzA
zUQ/lhNrYQBDh/A96u1XOHvt7edzOvFVoW/SF4Mhd6GFrC7FHmp+lG1TGFS2EhPswcrtntSRDf3M
QB/jKqbDAaRCM6a+a6/OoMwx+8Y26zAAEOjMW64jOtG1KzbIdwva8kJ72NXuGH9Jppme6s9neWqh
8N6XihofGemP988y55+UXuhhoCoyeSTDIGk+S43yib4hs378+8FQQKB0QgaBDnT14iLhRoMHZjNQ
Wqn4UAhwtEQyrB57zUvOfG8ntitcbMlnUMleQJvLxN8sknmcS4A+kxJEuQcXpJdyq0b6sJft9GPi
8zizB584Yyhdw1tFnkOqdb0HW6qUo1doSmCijrnRVZoO7NnOv4gMIGBZ98qx1Qr7zMpZluBqh2RQ
5mctLpIfbHtkH8uRIEFhTylsdNsFIIxN1mjC2nW2GOOtDYjb842kHL4reugedCEm80wcc2rmKC7Q
7Do6Rh3rB52V6Potu1MCEqSFFsRViGisj6xhoMONdtbt7EWRwJVuah8+X06nvlCuApztZHvg9qyW
E59i3HeCfoqcZsdL0A3KJiJdcGZ+p0YhFqZKiQaRsVYbt1BqCG9uxZvNptjxBwp/xrbsPOGcGejU
ikU8QglkUXp8yPvaPR2hVhgzHYesVerJeuMl/S8TRhhEACArnz+9U18+GhIEEQg4OV9XAYrEEiGv
DddDsyLMrWlUYjc60vYnOu3//uNYqvZE2EjW+PBXQ7kWJXW9y8Ogo9Xa23Ru2t2pcWE226zoChTD
ND5mftp43t9vAoSzKDEIaHHXcFcrBC9guh1m5tiFUgaUbXOf3hv7Ke/Jf5HULXd//UyXjP3iGkLF
g9m+33QsOopyl38Ocs2CNhdq6XaKXYMkpxBnXt+JZen92WmQs/GftdMe4oHS0PLGC2qgate5XsYX
nd2nh88ndOqSQqTOrXvR56AFXJ3sttLjFgKKIhD5LGe/kDq23HRGmTNQJJCQ+1gpkuY4NqXZH4tI
9NUuLg0atbxinPIzv+bEkkW1R1UAzQt10/XFNEIaMVQU54Moy8dLV6RyFzVa9I8XgZ46M/FlTa72
VnzrHEowUK4xFVmtWcXwkiptUy9wFbW+MMmm7ccJSrLf0/98mcuw3MAKR0oo+oUB5blfW3BMBydt
5jMJ3xPxAYEVr1hDh+VYH2wVyGBB9VwCEVED1czcqj5UXdtfRCRMN4kC8jdpbQJdTtbmzGM49cSp
83C9WD5czrb3CzpBaUaLGGNTXGrTL4M9IgdzedfO0VZGeAufP/XTwy0AVzST5HpWMVdiJHVXGhZh
q+LVx9geDXdLODgAPVsYPZ8P9sf6Yv2KyeAQ+6Cm4hhd7ezpQJNo6pphINKhMCE70/h+kUVd+NXE
NJy2WnUAStVWLUnmOE/dcAf6qVaP9mR3L3HtVpI26xyqiTtiL8MerRVgs2XnXEzUekB9hEMTntlh
ThwSyy2CCIqvEW/UVbFoCGdvcHuW5eygT9dG/ImIF6HWIJbxafD0zjykU+M5qkOYjdwEE5HVMyrD
JALMEoeBl7btP7VnJK9qllWvSPTyaVumvaWfWXIflzsaM+TgLo0FbKN/3tqbwM3h07JirQAXuchw
DrQSJZi8hI26NVwp6y0367rcIQEyH2YhQKd8vio+7quoTf4tsOQwZoj3Kz5GqNvJyIUUEEXuQYnz
8thJczwzyseFzigIEiklc28nx/Z+FJGjR83As8IjiPO9NmNRX7RIq1Eo/p1VynJbYqilNk6kpHPz
XCb85nnGU9XFyIqdIA/RsXjI+YNahxb6+WM7OSEH5gtgQ+4RCzvx7SgoU9VZTLYTxA40duFpzabt
VeOIs9XfBy5MiIiMmFOjdcBe7Um6EVnJWA9UNziANm6pTju4c+Nmnqpzjr0nZ0WKF9cSl3v0OvYr
C2JeEsB0QMfjVw0UPbrpQRzcrB7ObPIfvzM63xa5NIEfeaO1gjixkBrO9ugg6arkMdFKemeLbNiM
OJTQu2WcSxCcGG9xYlnMy7l7GmvH1DA29BJdEV9ZZasX4Kozv8np9ywNAD2aPfz9PuIuMpDlMeou
9+rVSyuzMub0lFB+nFS97ahy33GVasSXsOitn2pYpfqZy9GJd6fxRKmSLu+IPeX9iowG2WadUrtB
jF2Pn1QDJjA8++1UT39nYf7nE1tS9FzEiP6Q5K6OLbjxUiqoJYO5nIEdWFJsqXqN29Is+zO744nt
ibQhHRlLMMDFb/U1Z15j2JKzJzB60rQSauh2BCRx5ms+tTrejrI82zd7hqGliHknOCeW66LAxNuW
MufUP05uIgMQu/bu893j5HiUsm22D7q91sHsQCAzUcDmXVVwQ8yy8u4mewRqCMFsb8LU+fu0h0vG
g6KDx9FGy+ZqggosZ5J8lRs4Pc3sUPk6uu/FSGFvPNf88fGSTsWM72wpXnFwr8WanZUK4oKSZ9mC
3ZM1hbHMZEVmxeK9PBhqULsU3BvSXVsrbfVfnz/aP6a676Mcxqc9CfdqunXJhrx/l7KibxzcoBsA
/TDrINGi7B+vmTsTWCCA1k2h26K6hRnUYmDX6v+Xs/NYbhtp2/YRoQo5bAGQFJQsS84blOwZIwON
0EhH/1/wu/gtiEXWfDWbqQludqPDE+6AA4U3G/1LZev9raBjQIN9SvMqvPyzzrzysHTJLLbYi+h4
2xF/7bC6W3LZzYZDKchaBF4FjfaAPr3zKmXbTwGddq/3XWOUv7XWout9efRtzvs1oWLCvUDV672j
dwU+2m49oii7U/pwLmkLwPH9b86z/7sWiNM2eNoWZe7rlGnimHOmrGyyol0eO4nlYT4C2nJn8evy
fM6kaZuPru2SX/MGU/B9u5wDpsErNRf3BpTH+GGqaZEGmpW4NgJ6pf3drPu88dEUnSJVJf/1tIkG
94A45uXfcWZdIUNv6DiAclRNdz9DGpkBK2XxbmovLR5lIfADRenp8/9hFGqVhH+cXxA+byfbYfyh
T53m3cR1nsV/ChaIay0o1FyJ0t6XtlhVis2EMyztO2pKWiUblCShXZSqTYzZrWK0IQqQxZeyjO3s
dsrL9sHQBvVaPf3MfUiDmT4LmRDI2701ELr4pPcNfjJ2WWj3A6uNEFuaPJgJKvv14tpXEuuz+0fj
5QLVx6piIPV2SZ0G6TOtQKWiNI3xe+HG4gFjGZcmCeX8dIrng5URo0JM9U59kVfHSUPS/vJnPTdp
iqeUR3SEEaE5vf0Nszmsa5/RxpKdVXyfc8SOTrZT5Xhm1bgIHfgHuCpfHnO753cXASE45VqECbYH
Yfdyk/tPRuXx0LmDg83HiuKw0XjimHdYh1we6syNB3IUmB2vt0GBaDs7f914qjrNtbWQWNgyVc1A
ITD+Lteyj2ZgHCgBo+X8BOTEdfwGvO58c3n0cxP9e/Tt3/81uoHicC2tlBcWGMfnMkO1sudpsPy0
spL2yrk5dw2QMW4+7+ZGmNgdUJ3mowl82r1RMI1+zExE5QDr61dC5nNTIoeitLfxSLj23k5Jxc3H
FnLhel2s7mCi3RnMi20e0lbE/4cJ0UwjA+Zy0+hzvR3KTBPEk0uirljmbVTEKxKjaKr+H0bZdDHU
P53c/+H+/vpGw5BPqlkX9k2KhNwJ+eEmXLNWXNmHZ3g3G9tmK9eDeKczvTtn1JRnsdqVfYO9toB1
p/XPi6F4Pgc84Rks7EBgjXIS6ECFvYiRbgKkew9ejj6iKXGQURCFc5y2Q0E0QUoLn5wrX3Z3E9gm
zagNgwDdiyYmHdO3y52U8bQgFxVHOO64Xdgpwj5hzbJ4B4ed+0IQ6nz+T8fjfyPafzqzVIKgir8d
sdeQpG76JI46KZ9aJAMPw6aVPpdoQF8eydvdA9tQAHqYGt+A4sV+21pFG6PSPCiRSbvkZenRqUfg
sFhVtF3n+Sc+oavmQ3bRdd8UdbVERa5lP6fWyesQ15/u1YgN/FsGo/X+jW19QZceffgH6MTWU20Y
8+T3Wks5atUolPjYNar9sRuV2rpddMH3cih6Wf9qvdrAaknokOP8hG7fjcC+71lOGeQefZljcRqA
Hn62sh7VAJIsBIbydjFQRB7bcROKlsNPexontJJnNPhHbRMJ64RXPynoGUZIClAutgfF9J63PX9X
k2ZroTmadvOgzyuSqby8NaJnGKyuYQz8sfRHs10/mp3a4n1ae4WHRn6tdMA2MDvin7RaGirIJNDp
qpPilDpuMz9XDVX2zVVtRVHO9RA9UQ2BkVUmdRVLlEnID606dMCYGse5B6Orfpa9rb7IfMMGK6ky
PmQlolD+WhHK4VswZ7cNJLgXVAgp7cHJcNAxE+kXF28Z12/W2YnDDEtK85g6ujH4qO2itVCvAB83
eWMEZ72iSTpwjLOCQU+ydEi01nFK3JcC8WGcuJShgUuODCVasSXgxBXnqGJuUPy2dLAHPlJq9Xdg
STgdQ5HLv1zegvvXni0IYJBCw6bEQ2qyF0Xoc1jDg57YUYst0xRMQ6s855pLM32aUDn1EZpnWcZB
FiiPa6IVfj67Fe4FqkjsK2d9F2PxW4ix6D65RFgkgPt629gNFiUc04rUJU0Og6Jn38pOLah+INNd
zNaMEKZxLSfbJ0X/G3WDl1AcwEFj72KfEvouqGnY0bL1x/zOhFAbtmazWJvWZKf6ttEl/yJNV88H
8oileAELq/22cLn4qqfdUt65eV70Vz7M7kV796t27yY/ky2DFG+kFVUSYpLoHhq71Q+z6sbh5T1w
Ztl5zGgyUvuhSLJH4mMwx3GfdCyOFLTyMhesOnaoKeC3YvWOK8f3ARSldSXOPDNBXFAJCujf2Mgw
bL/qrxcOGU6Y0SgURiOXOe5FahuSnTbBOCXfLs/vzEgO4RY1QjJu6te7aCsDm5ll+ahFMkFqsh2s
/HlQU/WuJQi6MtS71wpaNLksXi6AbWwiu92kJiUTo554kdCV55VlvSW7+uT1GRks/lzXnqpzw8FR
5Jli725kxbfDabWJGJqae1GexPZhTQeTKoKiBV4eIytZrdaVsPzdSjI9KMpbMZwK3jse4NR2KVjv
1Ys0XM8+b8heFKeURvsm6hU518ufbVcsAQW5Fd9JHU2oMATL+0ALIziLFMSNoC9l8U2txybmFbVe
HVrKFMiRLu2c+Cjio1CspGn5oZdr/d/68H9+A41OggBSvo2h93aBVxTlEi1znMjttQVfQdMpT2Ov
6e0BSlJ9B8t9/nR51nvK158hwTDYyMgAsMNB8O2QJm9KVeCeEqWFi+YgCI5yDQ2jj+ewSlArR5Mn
77BM8eiOhUtVenawuOPQ3aZukXwWWQoa3RJ9gdrfVA71f4tL//w6yKBkmVTm+DK7HYfHF2+h0qHj
6aT1J72Zy3+d0RgOlxfh3D7b4j7dhnS6mSO9XQNPh+wp9QKb0bqdf4hqsRGaXBREQ6dUfL481vYJ
/0r7/syImhiQDh4/0Dq7T4x8J4006kIREJoZjcNU3mUiu9bJOjcjzieXHTIa1Bh3o4D9rap4cdnM
qCkFhVyrU9WswscP8VrB9ty5cTfGE60DprWfkD31q1tS6Ix62IIYD1ij8U0QRHyEpx1/LR2RpkHs
0HQ6sadgsOEqQ2J/eVHPXUy84XBMN80XMDlvPyCCFGYJ7hTWy7piPAtBqUURVPRj7pdWraiR3iTX
5n3mQ5LCgFUnDQTIvQfpLWWtkSfodqRlvRsCO2xvjBJZ9Msz+5Nw7PYLIDLyJbAADtzkXXpgdhqi
9WrC8lKXFziRmt3SnyBN5y/VgDrZIcdC3Q21vu0HMkM7FYdVm8ruCTDMEkdrZjVtAJpPsX50aW8+
ybgASoSAYULGpa3D8uiBZU0fYydtvqGpOyh3uPZSYVk8J/lnNCH7+4NSr8dkhSkc4Jypn8xYQWZX
wqeD3tJrRhmJqYm/DLjs/ePKonhR55H2OTQdUmTdlNgDTV07/sA3q0cHuGvdVwg3WYOXknSutXvO
bH0LhCZlFeIrujC7wyxnDxnouvaistJMP9GgR+BOW96KvL12XW/bavdttvhl64fbkNfcXdBUl0va
2YruIcPtegGiFZ7fm2ke4pm5nnBCJ4tTl2tt+D8aIO9GNag+UnrYMCm7HdGIuhAou3BjD5NypO1V
k6Ggv/TSaJp2mxFQJmD5xxXXntb6sPZF9aBgYPhhsIs8Auq1rP7AO/ADn+81vbm8Xc8cCvikBpc1
j9fmM/f2IPJqWWsuujhCVbf5FSvW+nFJ5vZ4eZSz6w4sjgYsZHU62W9HyY3eGbLW9SIFP4ooB6vb
gM5Gt+PeiVtDRojwN7/avNCuIZ/ODsyJhz1gEpAYu+nhuBKbYz7G0egNXrjCbg+gUdSHKW8gXKIW
iNZ3nXy9PNs/HaH9B6caC8hSp779jiMrBm9x47qMI7MgX/YHaxV9mA651fu1o9I6Wgox/JuvU8pi
F8731krNuzwfJu2kGLA2bobCSX/EscnzXJtZ8oSID94ql3/lmWeAdgMfncO3lcR2Z2Htk6VIcsUj
6rVkxG/OAiUvq5uyk+IWn5TyvvMqeejlpB9FaelX6L3nht/4QlTIiBXZGm+3xII9eam1GaGp63Zf
SDyND5bR4DwBJRLH8x43os3anHybxjYe81eCx3OXDigla4M6bMoo++G7wpnLkUgVwmr7Y9Yxf0M0
G1vvAAHjKby81GcOGTh+qmcqMA4evN1SOwnQmw7Ps0ifBCLrEDB+27Mqv18e5cybSjDvsVIO2nXv
6vJ1qpWqQp8ySkAH3HhUjD6ndEqPamwiST20+ZVs/NysDJW67Z84lNv77RcsjKETU5d6EVz4GPcv
XObxQ5Jddbo8rzOfirYY+hfUbjXQdbvVy5IMvZgGydBSdsuRKmf8Uc/K5NCqGJBdHurcVf1mrG3X
/pV0whJEAzInNsKmQ638BSeOZ4kv8UxJyEg+1Jo0figuDfwXLKHHn71uVqmPDOHwqpeZqfjEHy1O
53WGg5ojsmuYt/fVGC7RLc/YImykJDdZ5L9/X4ufe9cI2MKzGUusoTIVtEIxojLvCTQtFC8odKyG
uDqyYEhxjPFlXV7rOJ39IH+0SPU/fKXd2eFdxoRc9MT4NGceTFuxwqlr4ttyLd0rD8e5oSjsWgCg
gDHQkn4731qu3WJV7LHGHJLf/TDKQ9zPwxfHbj5d/vRndjMtbwC3W4cf7NP27//68miWtSIrJ8I2
CzsIhHeb57VPnQ+XRzlzRjmgGysKdTkI4rulW12rpgFB3Iv24PpF5U24mei0PmUIvyQotUr75+UB
z1yzm5gjkHtOKiDJ3SEdsBpxUPR3o6Yf8exL6Bv86G3NWb6Bm0OFH7ua9BX7Kvk8l5InAEFL49qu
PfcbUB4AWQ1Qj8ti9xu0vHd6+FdONKXG9MMQJn4quHPCbo8J/2EHe0a9BsLtujuzNtZbeNVIGl1e
h+2S2D3JvHIbAcjjd8BWfft58WKBkCBVK/JS6rCJdA1fs6bikGs4ZqKJP3zEURW7WLj4Vx66P7jX
/dAgVClbku4QEuzOrCPW0pmS1o5cRzjrwZxxkWmNmAKxPurGeN/EpqC6rGbeaYJW/zUdnPhT7jnr
49IX8bXDuy32u1/De7/JQqIzur9NY9KrlI60FelV1/tpzKfB2S6H/5HZ3lETncBxo1tfLy//mdNF
j4+uGNH3RhzdbQFSwdmAfm1HlbR/tCuBvVOU6ZVizJnLAtwMDwQkj63LtxuElBIXoZ6pDYhQ3Fbq
3Ko+BlXLz1WL8a+4PKOzg21IDa4KB1213UmO82Qt63yhFp1XDZYzvYGJfLuGXj+ZN5eHOrd43ICA
GJGJpI6320A4FdoxhppWRAXHDqxKDEe01K+11M/u003LEKdrIqN3zaZZrQzcuHB1Ws0Ztr6r1hWR
alXmz1SV8iHAwDO/lyDdi4BeQfoohV6ggjVPZRnUaoW4w+Vpn1thAmhuL0oiAA520/acpu/LpWCn
6k16hx2Uh3NKOiZFqI6ueU2d/twiUxEx6EBvmIZ9H5rypDmvbm9HCrl9MNDUCkb0TP/7ewYxCDUb
A8DyJq/49hoyZ80dMY+1I2Rwa9DY1hQUZrsctcS5JkJ1dvk2V3OAISqlnl3OJYk/8JZmKNegNVR6
0xx5OeI2cYIT1+UvdW7tNswLsqmEuIAb384qzToso4BvRaqjVLcj4x26dhZX1u5M8LP1uxHPJe7h
xO2F0DzKJK7XbO2frPL+GVDCjIN4HYZpc0ddukBrvP4foiP74DXVWqKz0tR4JplYGl55Td4/4/yS
7SpztqogOmJvJ9wnAlhzplmRM7fNwwgDAOfLwU5gd9ROda8vg34thzg35Eb4AoQL55766tsh7X5x
soTgMNLrIrlRkWunA5fJ+Zg0c3U7G/JaJff9/kFKH6gqH3UrzXi7/UPdHBdeN3MiRZNjmFddcqSW
ZB3qDmDs5f1zdihWDBwPMPd36gbGrBolGvJ2VKJAf2wqtcQXEC3xts/VK0nL+1iEWVkm18qGcIcW
8XYZib3oeAPIigzROQc1nsfjMoyvmNPiAYbeHEZfbhxAN2tu1SXXr8E2zu3hTfbJRSkRKhaH5e34
am4o6Ww0TjRb2EZ1RtK9qGOm3alj3J+0VptOq9GheFPEuD36Rp1Oj2td/0dyLR+VVSAQAi9BHRT0
4dtfMeYdTDAzcSIVvOlRb/MFk7EF1W8d4MDlb3smpQLJTVmPvi3MM/Cbb8dam8l1spmyawqfdECW
ztZ/lZieka64yqcSKMVJwXLgpetmO8IBNNN8abjm/Vqq013nGu1JZmP+7Mhi/n35p9ErYuy3wRAl
WrR7Sc0BRDrG7lBViq6uI8jTyLRS5VXMdhwjh5chfmSvnVEGXSfVIhjqEZoj3gjgW4u+7+/b2ABl
bNfTVB2wKx+aaPYAMUL+yN1XHbOijZKJn7pvJuoIClCdJOpMiBwO6EKp3utidCviEmwyC0fKIklo
KuvDVzMZlRlbwlbHQAnZgW8juCUeCAW4P2ACYd8hZYqNr1qZa340lUorMMwcROu3YxxnIZgN9I4L
3RviW/6UeL0TJreFn8WJ1oWpoL9b+G4/YQhLxW95RqvUzZCDrnB4QCsvfeqEupg/Os2YDb8rkdS6
0Qac2wNcvyxUfFIUypKwFJ5S+aqX6fGpGZR0uMHlrbv1vL4puiCpUZt+zCtNzjcUkvQ6QPsVi3K9
rRQ7UNUhlqGZIYx36+aqghvf6KIwMCqJZR8zb9bqsCnHWn7JRxsbcUTa0+GY6HouHkdby+xboC1t
/tmxhFB8uKJFdofyFbgnR5giC4Dvx8WBCmxhfzYzXf2wzgAugtweDInXX76uQWIU9Frtniob525R
n+bKHcsHuujWy2p5eROkHjY4hzGFonXQvKTBExWyZOLT8bLwWR2b9XWeV+1LPFWdeegqIZJ7RXP6
2ifHQAParJqq99sM49UTfZT2SXpmgwnwClTEL0v0hvkPZ6M76I6ChpVDwJH6Swz4lxwsEfh6o6My
BI6JDJ0/bpjwoBZe/1Ex3MrBcEsh/lOw+EDip2gW41MtbMRW/cqz/3idyLJ9rOKs7X7na1d/xTHN
BuFimYt7l2lugke1DfM7z0UhA2qm8W0LgjQ7eLXiGsdeLZseWz29t24WxSY5MxWt+uLVSGeD6dEt
zgEVkq/jJO1bIWYdiOeCf2Q5VclyO5QWylkiwznjNFW5toYDnozfMBiBULGuo5kiRFsYL9IS3ncZ
p/nL7LX6XUIyqAQytaryXrh0KZGkqhXvpkQ9+KHEjkkNp2J18pty9fo46AuCteNQ5vqE9XZiNaFm
1VL4HFUVr+hWdx8LdNImesE1Ygx9m+DBVnaIz7m1Y390vdHofKszYzU0EQ2bOD34Hx4wr1PJDJME
xNJgpNoa6GCjrLDQm/FZqrVZ3KslLNCALgKsv6pCzZl2SfYtdwag8ajrr5/g23m/x7VV10OblPOn
Yp2FPGEvpQ4HqODbn5nPWXEsEA5+TtZhA/GoqMkFnPb6UYxl25CCWsY/5diuysOC/8QL1p6Z9Mfa
U9RD6WZtAbJrcZwTToL44/X4ovTHhkrDv0ppiwXQ02xO/mhURuU7pbU82wvi9UHKba/D7l9lFXmi
7pCxwbocsY90bQJ1QbI8mF27qu/mjEZBMHkqWqGrHMD5rJ4EvpgqBpzGQsSer2KIWRxFXxqnMXEp
Qa2rgvrdlEriTC2e76Q+yhxdSvQwfX0QlBWcZpg+jVnnkmx6ev8pR3RMDynt2DbY8yaLyAGwWF/n
sv0Gh93UT1abzGGcjwJ/WnRfECtNejUqOmMeD1WHL0tQLFTZo1lPnMzXxjh/st3W/lHpMu2uJGBn
nglscjf6HfhfkFC7J2wct85UWmgRNjRmVChY84YAuYH+GAtBg5+ocXLXG31+n0tHa6+ELGeiI15q
aDygizYZt10gZoG3KeOE0b3SWw6zm2RPVpPjxYge1JUQ+8xQmJ5YG84HiWNSzrdvtbvi34O2hxnF
OLuHyVzEaN3hg7oM0CgvP75biLF7ej0LCAf9ZxSteHvfDtUYatKkU2tFNdKPh1gj8Eu4RD5eHuVM
1AwSD0WWDSiylcB2owyVxOF7sqLKQjPRVy0pvszTmL4Y8YRJfKwmvy4P+L9gdTexLWSmybWtJGjH
t0PCEiacwu4kiovEG18bj4LXx8kqNSUwFMNpj+Zqo1zmxIDd7lfqmrrfL8qybLrKqXacU9k5wq+t
Vu2fM6T7cvsjj13di3urMK3iifphnx1QqeKeHLu54Y2AM/Jba2a3wSrbHpJjq1VGdo/EYq7ftx4g
sU8Wj2HiS2ue3Fvus0RBYEpt1u9p6fV1YPdmVgDd9Zb8AOQiyV9pbLdTOBqLNE6KY6DVMbjaYASe
iG0zSLtJxr+dMrXxjgP6O3OBqU6SP/Tj1G0iSqM1I+ZpW6S4ZiNfSzvNi+OAvsgQIuXQa0GCkPYS
1K7ECRlyNxiH3unS5UOa6yNAAMVDSLPv8vZWLtkU83bW7uxndlzzdM+G/uRmeHtHXd+u+W1RLBrC
+kbWU88SLVByYc/jz85qRjvI9FSmodpK/s8ui9MnBGxbeVtkLZpAwGVU/TBpsFFv+8Sb+i+FREbP
Dh2a7c7rCnEkOdZm78QHgfb3dviyJcl94Wpr+RXsqSvu5xwC5t2UW0tz7ErKjD+npprVoJ9Newzq
WTebQ1bLwqSNnk3dR6DhiLCX67r86FqrNlHtjMuXYRGl8lMzquYRPUxDDSWKctYU9Wuv4csq7UQ1
H8qllXigmsZ8P3YaKWc7DtZPR+pW/KTZfdIfq1q0Xy27HYtQxxnM8tEe1W2/EgS6PoIh+hzqolbH
E840wIAWr08+DyUlM7/W5/m+anVvOtmC/fNsNXH1CmbCaX1zmjCJH9VU+7bEutJ/KIYFG9BOqwfj
HuCI8WiNNp71xmrm/0jLTsSXNEEO6UTrerofXNFUTyuBeHrIEkvP/Xwslp6uqD3fVpUyxsdpbcYv
DiUEjxhWmZ612LLuVLVQvngLfwXmuiwk9pmDnMSSxt8basWWr3ZxMYbTsKxK7ntaDTBBZg524J4s
m9cKTFgSmKYwnjp6JuOdjQIuhtYLc/SNSuIHLox2xYGHpOWzM9XD69C7Uke2GWXXUAWNLO+KuKuM
EwG4IW+yUdb/IgvCxVgPdfGz8mTR4v5uIa8vKG8f18HOXjPQsj8qVF1xilZLt2CnT97nrE9VHGpp
cCN9Ocr5oyIUCkwEYVnvE+WslS9bO9OOZtqk3lEB4BF6Cn2gcI5jQFvp6GgUjrOqjoacxu1NYVQi
5keaGUy4Jf5nmFytDTVNzJ9lsthpiEqE+2THSgWr1O4gz32ctRjhAiOLpXUEpZcUJB2C6FoTUlO/
Gn2bkX+jUNDcdd6kxErQ2YOzhMbIsxqI1AJHXouBPdWZOCf5U596cZjIyaKcJA1DeXZMUeE7ZxjD
52oAOPTqLkWZ+0tPpPegdblmf5nzpbihAlYRkTZpP2QQiZHXvcONFV1dR8+y7iG3hNMESTZ4d/A/
h/yQKN7yIDx1/jnmKy0/qK75GORaa35EoXlQn1bHE3gsdxAvuEpL85cGmqIIYoSq51vD7Tdv9Sru
72e6Cza+wzUI7oaEkMxoJOZ7ykAsR0M8tm3orbqWwmTSRnD1XV5/nbI2a46TKdeJYIdW5JMk8HlU
mhjI4RiLYjxIGlQJm65arENqZs2zaGrtU1IurFhrre1L3xbN9EVLZYyBOffLB+Kq3EE0UlF/2MJt
PxhKPpi+0fcqbshTg8a+pMu1+FbBi+yjZOA8ObPJs0wG7ch7Taxp8tGaluEbbnKcDyNxu4fOZm8f
Ux6EyIi7wg1Ue27zwNPHdglso5ztsLY4SF+xYyiWY2IA1r9rVi2bwimZs+ZrqvSDdjK1vHtJ5VI7
R76t6z1SQVhkYKf2+EHETTIHMB6m6UEsDkD7Xq+cITSybi38hMPh+mW29JVvtmpaEvURxx7LQreT
o6ip0fHGabI8GHpefaTKoTVHq9K7PMiSEWz7iDHeL4nngObXUi9voemZmk9fkM27VADsnaVsnmcQ
tD81BeN2x+mMp7JC+MK3pjr/J+u76R+1cOw8FGPSo7+0ZCu5g1zMF1rwuRlybyP2r7D/vvIi99ig
ymb5Drc8fhntub9r5nr5TRw8A0MrF/l5pJjPPVGjmO2jwdx+nXQMm28VYonuSFBYf3aMXnwXsZa9
0DlObzVMgMShnQYtY1VG94dV0Bf2+XOzIqybqvltuwAObmM1HZtIk3WThoQj6ofGVYo2qpcpe1yl
O9lIc9kJnumjZ6cBEWn6uaRB6VDpZFdj9+FUIhogt2CzVw72cj80tvU1BVqMfWctHdVPOzH/nlwA
FjYU4jhwSVMeOjTJTHIfSz1VpW0l92ZZi8I3BoDVX41l6KhS9NxncPdWOsvk+3wyyA8fq7mvAUwN
Cdm0ApPyFxZ8q3mgUpklR3Mw+x8jVnHi6wz2/wswpUnxlayZkWuyUm7adSK7iuQi0shNUmy7E2l4
P6ZxEb9MS5pk0dwd6vdlnFvrGHex1h2pEKnmYUAu+lF3qu67sboVr/ykDw9S6fRvNCmGNbDAgc6+
MW5ljkbnzzuJZsnssO1n4LMok6/CvXXyVRoBMxtRNu8wveTt8UrTV+2m/jityWzRSa9KTDF7lKWp
TznfbCrIBercU/zJrfN0DNyl7bsn6lKQZcGrCcTB4QQ34aIo66/aGVXLb6QlkxCuKXnp6tiLcTvD
xsRM3k0X7TArGE2cdJBtuHIOjhUqTT6m96XurM/d2LTmCfw2exz49PyF4osxBHLQIRqmrkdRASoQ
Vfyig3gEpNkq8hMBg3icW4nJkDU4PL8FLqufhyRllh6sIdguGTQsFHHi3J8Xo1IwMERh3f6nHjDo
+Xo57j2XOUC+AoYNlI+/2adIZtdUU+mB1idYOGjjoN9PtbMEOhqcV4rvZ7IxlMhA8WkbNQod07cB
9jxOaPJlvcl+arT2sKJKj8nXEteIfCj9yR4HtzxUw1Rz4QktHa4M/z6l0FUGRtOYGjLdsl06VhU9
9cGmgS0wJObRUbP4Ti8hXpjeqIZUXpcryef7RAmaNHUFCtZgpUCwvp1uqU2qOhKVR+sW9NAR7kN9
TK4ZP57p/jEMuHKYHpTggZa8HUZzaq6RNjcjwLEy9yer7z94dV4j719M9b9UUOsPS19bpyJVNM33
7FzYPopp+q2CJdf3y7vp/SeG56PpKNSyxJua2Nsf48JnzB2ilsijW3aPQXzlK7oubwnVnY9E5Xmw
lp70XbMqTpdHPvd1kc1ixcl+Yd/tVnso2153+t6I+k53P84SQdS4X6qjKd36EeXYa/qkZ2e6wdgh
/2+SqruZmqk7iUm0RrTlr7B5hyZ0WyM7lnHzI/Yq+xuXWkV60V0zu31/YKGrA/wEHMlBgpf0domV
fIQkCccqskuUsqvckuGsFy5xqLocL6/pVjV4mxEzlIdiNJuYA7OXRyMYKfLcSowI1MMallWfPAxU
0j4kvZYfC4PO5wgD8soxPXNsgJHSLdv8TJEk2x3T0UbrXK65Gg1m20aejH9Zi3rNTujMbgE2wqGk
PQ+AeY9sEWPaZAuOANGsDXYbuHKqfkIZHR4GtLfaQ4+nzhUjsDOfDYszk+IMJQSQRLtpZbbsLS8x
8CooKN+pVprdzugBHaXiVleAK9tW3302uDyAlTzIX9zpu2JQnlX62FhSixSvWQ9rZ+s/wUfFJ9hs
5m2HBlgAsr87lIbkXe5N5Urj6MzaAvqzOBP0ygj0jLcbNEuL0impsERjlspDN448f3Ye0xlZ80BO
5v/hQGBABRT0D8kDqM7b8aqChhi2FGs06p0aiLVoTvR4x8iyxvIKCuzPb98t7Qbec2joov2o79U+
OsueakvaaoQCBidbxc3xtR9hrfralHa/POzaiKeR1oVNmXtKHlDHmgeYq532KIe2gO3oqKjOdUg+
/eeKGZwi+nUoTME4RhDp7TKY7dDbkvJ/NJaZ9dwZxvJTG+e8CCdXmL+ERqhz5aSeuR4gy+s0Cbn0
sSrdrsi/kHctwq/IkRXwMgBdRKPaz+GyGihDW0LemqvpBhIa7eUr6UwfVt+EU6lxgquBPLF77mBy
6uYIJzAiznY22D+SuzQJ3PUrjFcQBe3U4e7S8/IeBf7oN4M2VFVY1L2THS7/lDMnekNGIQgFFwZJ
o930lQHMvVa1PLzLWhxjIu9IV1HlRfDqGoLizFB0nbk+GIltbu++be0MQ1ZteaTZisc4c4fHQhvU
EOK0fmVSZ25f5NiRbmaTEyntWflaP/RNj9RQpJPAtKGCKB/BelNpV+6o3d6BtgCqEX1PYk7SPJKX
t3snHjfsS4pHtZfrMlCbqvS18KDWqXqYWQn/8qfa75p3w20L/NdWxS+6ytQksekCjtprPJh0aoop
x793dloVzp2OHY5jrd8coy2tuwkYgBnOjZuL/wZ1+/NDwC8A0tpU28Etvf0hjakvtrBH+0aZ8uGb
l2pZgGFN8qEA3fffPuWfocg84IqxzsA4d/ciug+pXbuLg72zYgR5r65hkmLydHlpd7f9n1HoB+hI
qG73774dgH/alLmcv5s0XRygAq4ewqqeETls6qfWHK9hBc9sHF7sTXqX74Hm1m7j0O0RNKZiG1Gv
Vd7FY+odurVSHkHuzsFsWfURHd5rsi6787dNEtM21pJrB8rDOzXCwosTV2FQYyi5wmuhh9OkWDe6
tLIrB+PsUDwtNCIcOBb7o16qxD5jnjs3iZ0BNch0/RE83YxeV5vf/OdPh/b9/x9qtxfTdB0HslM2
SCa8AMm2LBxFk5xSty8CLIOHK3f32anBpYBRtcV1+4RIzE4pMRjD0kzQBUvw+Powtcr0ubGvvRJn
NiXVLb4UmRdIqL2LkWdQFcXSJYmmBih/nE3toevd4W6d3BwdDks/XV7JXcT1Z38gHUNpFiwdB3sX
8owYNkL/GZLI6Byn3EqS9ee81iBLFc3/4+y8euTGmTX8iwQoh1t11Iw9zvbaN8J6g3KgsvTrz8P5
gINpjdDCrK8WGCzYFMliseoNIKepS3n5CVyvG/no7uuPXTakwf2fsArc//sJjA13CTMS8v/bwAJn
QEV9x40CypzaiRvYPPJsFDunXW6JF/nP8ygyp4Q6AiIc4+zbUSzIErkQRoSeUVe/M6hvv7cpdb53
Gtt+F4Vd5R35QpTrnc6LPt+f4dbY0ElIbwAJG2TRt2P3tJCN2vIQ+9dcgBeOrjjnsI/jj3mydA+e
it2Hm7XqyZlRsbg/9NbOxTiItI+Mg+xjdf+GThXmbjcpV7VQR2qPi34J0VY4ZtU07qzjs7DZ+hNz
M0rLWJud+Pzef3FVURGKCmUq4yCGGyJQO8JOD+3nAmRV3444x2mCIsZhqlHM862hjcMHKx8QWB+U
oq6OetibFxBZ5nK2h7xZfEEBEcaJAj7jaLl1A2lXkwZ0zogexh/3v9PWOQCwCrkEOhMPgNUSORw6
tSiXJCj7OPMuYtaH5ZA1oPR/2aGh/wIvov1ESQZLiCQ23XeZhv7ZTo6+tVaETspLLppuPPFut4mR
e11jJj0FS20CHeM24Wl2or/aOV524tmzgO9qqUzSbRfdR2IMJIXboSjyJ+QIFkvVdHHxt6DXnzzG
XUsfwMwMNFYSA8mIh7nzyunSq86iBBW1eazTEMtPg0g38vSHMCGy+nNjNONjWA79UzxK4E9nDLV1
mJfUmTHnsvv5Aapb3XxOkGKy/1E4ZKjSFPXEctZzVO1AFzZuWRwK0M7USahlSLmdWZql9C3nBBMP
r+5tP04irF8T6rfLIS6gJfLw97rxlIgRvMj9PbQRu0nvkb7QbJhj6prnoI8yAgytcjUQ5u3fF4Ob
Cp9CK2KGFX/7DO+3F2+/dIlqyFEgJAKLyJJ76sWZm+JEr700U654vn3LRVd+U/OCZpg77GzOre9K
R52aIMcENOlqc+aO1SuaXoXXPG+mGEBOgSYcxJ0HMTqUfwdsDMrT5FDD3tmrG6cCXiuENjYr4LA1
cHRWNWRZ8hF9+bxDpSgDmKD6sH5Tw3em5u1q9tLem+xMKu6BmJdr/OJ7ZsoQEwrcEDcGXZHfEXFP
bayzxm/JK6Z3Pf97dTXdtGoCsYyD8v3+HtqIQ8RPGwYvZSudQsTt+HA5K21u0jhIi8EZ/sacsosf
KjbccFz0ERdJPO7SEi/JrI99aLSoN2leW+9JBq/5xPK6RC4YmjYlJgnKXu2rqnRzMG+Ocm2ErUTv
vdqI1DP9jbj0qeGZQeVUNUINvdI6+Tm2IcH8gLiYTgdVj3LnLIaiSS8OzsgP1qQo/eOoKPPTRPNp
T6Bpa3sAKSbdtFVpNLOqTuHPI6A247KiTG30mMtCsgtr04eDtled2hwKA2ZZ2yPHXRv3WsVYq14T
KVc3GXvL7+ss+qUMQ2MeQrokpn9/J2xFE0kMRG+Y6jhW27c7ochCHSoWbkRxafPoskDu+qYbL0YQ
GXX0ZwLTaq9qupGJSaFCUjCiGLFkdQlSR+3AtqlA44C3nFua4udltN/4UJdbi5YNlWDAq4y1fgfZ
mtKqo2EngeZQfEmEXR/iHDeZ+59v3V343zDIiHGQyX+gTtx+v9HUwH2qWoLuUdqi1QfNbgJwRB/C
FzPow/d9qtbNQQ8lELFfWiZbWGarn81G5L8AqJt7Jt4b+4dvyvaB7USPYS36JICJDg3NWDB9Vvqg
ko9+zLqlvjhJqf28P/utlSTtw59c9o3Ys7eTX4q0oUHO5EEVTZcJO4IDAmrGzhbduBPYJdRBSGnx
BVqvZK6KTEW2Mwm6HtCm4vDh/LFBy7+qcaitAZi/j7S4vvyHufEh0c8CY8dr7HZu+QKPU3TsUj3S
osL3ZlNJj5C1851vuHEALbQWZaHMkU73q28YiaWezCySp6HhXQLR8iAKqlhloyL91HV7uhib45my
QEhljl6jvBpeXD1jDMeHpk0McLBLzwtGVVdzqY1jMsfzD3VK99haG1eNhbUolX2LrJ1M8Ha8cHTb
yo7yNCDUNPo5jjKjBHKwwLuD/m7UfgHJfrp4oZvUT0gLD9/QeUmT8/3V3Ji1zUqSdNP9Qkt4la9h
2AOUZhERv6KtT3mcWv6YJuUlpAZ6VUW5d19sj0fgkeYdJDSrzDftHMUkjYkCx1ya/jS0IdDsxXP7
+EwqPDl/lgowrHjnpGwcfQh4OvQfem6IwMiT9GJtHWOMclSLo2AGP3kAhV3DAZr0M2bZe8aU20PB
eyUp1Kn+rTIIEvt0jEXGBEtk0RfgmihM1hryO0kT3F+7zaHACDMYtVDyhdtZwXTQ8krnXTuMeGsv
aZs/hiJyH5SiH3fsNreG4mlEEwp7Jequq2XLcNrEomHwruB3IxgVKIKivp0/kO0qezeH3HKrxxFV
M8pl0OXhva1rMIqJtj8K5bABIP0+gZ0xyb2q8QTUpToUIo5PY9FOJxEmyRH5OfCRyAYe73/ajZKB
zMC4+HXOqLPO69vWHZtUbaSIeD38W1XT8NBOE9BNdzEPs5mMn12r+CdMxfDj/sAbNwf3MwPaUmkW
/vhqTWOg8cmEenk2hN01pF8LEGz0/tM3Rruc0hH3x6s25uzGVdWSw1zTDNi9X7eKGR7npOMY6oXR
/MTTIf1RTIY2+dA8jCpQljizL2ZmIn99f8abn5pysyofGDTGVveJ08NiADsTXpup1qOL1zlx7Lvz
4HbXKoVdcqmYxj+xk0dfSiVq551PsRWQpM8dXUBgx2Dhbz94juRMjPQ9FmZNk71PnGj51/ai5VKN
c+yDMan/ePN0ecShLEqPk7R5XRGKRyeiC4dY9NjQuvDsfx0t+RA39nsR2T8azfizKvF7uD/mRqIg
X1ScXYPGySvyXztidNdkE7ZQkVH9bMNiPqhup5+iyaHSudRA6Gzz7RHDoRlPpknpC+rzallto4g7
ygsYCHrpT4o18ACLErH2Zml2zurGRUp9jVRTpkC0L1exyaa3CvLZRBk+MQckjTqdMkoLWmXyhUAd
DuRnZw3HKtbE76hZ4BN5RaN8vP+JNwKkw0sNEVZJpGcv3W6jqsmVIRHsYg3kNTycTLWfWscKMbu0
Ozg+/2E0GtaUWYj7ELFvRxsSZYgmJHCvSZuWF9ErP406Hc+zlo07p3NzXi9GWsUjq50gcZk8/2Ee
5weIO9H3xorBbxqD2PmEGycR3RfpiKHxBHoVk4oRfFAa9vhAFpPCsyFW35EixGd3rrqDi4bGTiK7
OTWQDsQ/GN00R28/Ym0YFG1yEV4NFYSXXxWz2p/0tiv+gbYFZPz+km2dQQopHAV6CxyLVTqblCr0
js4m4toWiL4OaHf6RCvVArg/zzV1hFQCkeFbJ3ua7lsTRe0N6wayZAo5qxDnGZM9xjP0usVNhxOS
l+4TwFT1YFTmGzUy5KuPLJJWswrwBy18+RVeJFrKlNjcLXh5iipagBOTzLZQYq9a7+4VUbdmRWGd
3pqslJBF3w7VxYNaT3DprkCt84+FqkWcvdk5QO3jRru/eBt3lLSbQ1eXFiyJyWpakZkpy1hYvKzi
MESqUoRlf154nP+j5lH4r4jroT1GY278IEHIo50AtzVTOl8kRZSmGX81ukcXCg90z7k6xVx86Ap7
OtfoVvhS6e3H/YluDiXFg8g/gHo/U7tfrJ9TiRguZ+Reqx6WRpMay1EMSfagtvp/8BhzpMoACFKi
JiWd2/Uz9BnBb4WhWs9d3tW2MRw6TFoOsUgngOHN3n7ZuCZoixoA4KhmynfA7XhlJSzJuMVjLNGR
5QsNa/kmcOFpKLZX0U+71Nv44OhF+i/Fg+rBC/v57/sfV15Eq8SWMKOCTyDVAE66+gVz1DWLUcFW
0mvLOTRtlx+Hwtnr3m8sISUXOm1MkvtoDYMz3AmoXYzdWD+5znkUJmhyuD6XtEG75f6ENiI2MC0e
IKRtkum/nlAzLGkvl5Aqg4I6fFoHipFq4NEtCaoq9xB+W1Nj9YjYaBhQyVk9VhMSitAaMdC1RtX5
VCFD/tDV+FAMqvfP/ZltjURuhmIo2RJAiNV13g1KIgSciyC2zKw6O32JFquWRW571pMU1Nb94eQJ
Xu8MmY0DDENfj3LZ7d6cBd1fYp1y7UFKnHnJRl+teWqRW4/tY2qa5hG9y3Fn0M058qaj0yW7Xusb
SdiNaAED0rsYxjZg8cIn3avsD1gx76k3b86PxzCNGSTJ8M+8nV8Ll2Ue2wYr8gVDv2OWArmi39sk
tp92/aJ+EG25hMc0BkVzvf9pn8EB629LikQtiRc5P2CVHsLJB56ZdpTSuWDnL71XVr/oZ8C4NJvM
m44U/D0Oi4585+OSKOm7qKOq7ad9Zv9RaSX8dxg9hn0IXScej84y2bRfLCAQmCMqZvopiWyvPCST
BSlZgcr5TeQlXJyx7VRYKl2mFIdSm5M/6bim38kBSuWMGJ32gBZbDqkKadjHJgphY96f99bqEl9l
YYBsgy18+8lxCkcje6JUVsdj9A2npBJSXeN+RwGj3clGt7oVpFA84WBK09FcS61pUBV0C+u4oFrS
TFzQ/op6f0K55+827vTHbKJ3c+4XRDSOo6HO+aHDL9Y+O2VcPrlGM9SfRN8773rbgJVvW2nyFKmW
GX9/8xd5Fq4kB6OTRYy8/SITYUVBc1K5emrxLcsM71LPtgE7bDJ29txGoCevhDVCx1HjXbJKzzHv
0D387jnOWZfDVCjmIxqOyd5nl0u42tn4lz+PQMr1qsRe1bXpNYXJzk7M6Z2ojOZoQ+L0Bw9140Na
mubverDT02Rnf0A5Sk5Rr+3EyY0bgJ8grRLpDWJJtkottZ7KEzoFxBDM1K+KmeWjXyX1cgLWoZ21
rIx2+qAb25qYTIfeAcUpGxi3i9guNhr2sKevmWkMfhkO+cH0lOTSK6F7vL9fNleRNJaYbEoU1+p2
E8tkgJE3lKsVOeU1sRGwGb3G2sH1bX1BfIRldHpmj8sJv8i4KKWXg4RuBGMelZ+TYhqfWmtK/tTN
MPtamAWCCm+fFvtf4n0k/nTNVk8Qm4nrMVSuiC7MhxYe30nvMHi6P8pGxIfcQMoKsJhq9doybvLG
osuVhIprNsXXGe/fw9A36YmEa6EkMPUXCKTpzoptDSrbpRSR5K22hlUIGhaFGY10COPIPkWqEj4Y
6Aq/z+NMXIeoFJ/1XnTn+zOV22B9Cpki2RawKKk4ebuAjaTRTlMFuihOajifsXGKOgF4bDGSIyrA
xeOEjfghliId8Kf3RPy29g+Cb46JDSGe2Gu7QzWZ8W2yBCeQls37EtmGo+bV/4Qu5StphbzziV8f
CiK9jpyprN2zwvrtbFOt02odwaNrvDj6V8eY4wOI9HnnlL96b1EIsHjRoC5nwU9aP0NmXXSiG4f+
6tWt+6kZmvoDSNv2iDCv8yQKw4FfWAMWA3zx5vSZoanMUYIgaQAIsJpg0XthCr2kv05D3CN0Ysfi
V4sG0+xDzw/3/MQ3JiofWrh6yCzslVoFCuC2GqXlwGilh9YUEObiFDH+j1T07h8uMgbmOWoNZ/Tn
2ELc//7e3RiewiA5EX0oanXrOlK/xMYw0v29kiUZh6qjPuB3i41oeZYM79oS5Fed586D3hc/3j6y
/swBQFHP4WV7u4+83q2g2jYjwTVsDplb548I7ogJLaVyvGhL5D42jcADa0nD4P7Qa30yk7o+5xWc
B1Aa+SRcndjQbcMBPY/xmi7O8JA1nZkd5zLUYdnFy2XSWuVdnfbGT2/uBxoOSXtOVSP0hd0ufkja
7Le1Ff/Vh6W3E0peo83lL4OaQH+aZwC93duvEkF/XjDCHq/gGgghoq/wPYvmdIk+DAgP2ket5mMe
Fii8sy+0Otf9XB/LBeaElaY72KZX0ZQfgyoE55xzwFlYLVGFRK8r1Tmu/ajY3/Gt8JADWJwL2PDl
a4Pa2bfezMdv9xfnVTgDOEagou/iUtKgdHz7BYRCdRCUdH8d094ZTkropcGMLt9XqPy4yTV6gerW
/SFfhTSGRLufVxf/eAfJ7/DiBsZ9hU8e1cPVQ+0AUH0yn1Qqnqf/MgrAV3ygQEWs7ybsELSkcltO
OqI+vw2P1LfTl2hvB8kdcnMbMRn6RpSguf7op6wmU4vE1Gxc06/m6LiXHlOVBqswW/uYGxi8HJ10
7FR/hNX5tCRV9VEUfeUeydgMPI7zzhzfel3In0NBXBrJceLW/m3CzN2ySbLh2oyudWmHqTrT2dsr
h2+tIDq56PKC7uf+X+3Udq5RkUxnXmR1pUDeT6UBUuPsBMtXW5PSDfV2yREF+mCuLS0qB2d1tJ4W
aRmfoaxVdvjBdrlaxT7kcV3hxTO9uWQkx6QxhoMGvSKi9O3e7OoqHlqQm1eFRPRjb3btEzIg487e
3JwZ+586h3T9tFbfz60SKG+JuZDCwAytTK+/pn0iPtOH1C9aEnvJzpF7de/Q2IXJCNCJWEeRanXJ
RhNKRfCW5uuSm+nJA4f6zimb9AuS0bU/IY17wS9EXKMuid7alpIjy9cSFx6fdf1gsRM6DDTo1aui
iPpsopr0yZwpUNue0r0ZdSDH4nYFVEyeTYC5XTxetq7T1cpyBZeJ4EHoIdrQ2PGXsTGLPQ/a11cH
g0k0MZGFPuarnTLRdnI6W1+uY45qhTHq8SP5qJuci7EZ0Eox20Tzu9bq/hojz3xyB2/6kKaT1+7c
Gq/OIrW5Z/Q0PwS3jTVSQFFScMzmYFxLJYuPZkx/3uzbPZ6GfBXdhDk5Cj7izzwwuKKrcyGrSeCD
hHFFx1wc9DnHp9KY6i9Jb5Y76cLrw0EjgycnDVRgVpBebleRm9GY8EI2aBD32WVeWvcEMTA5mnPs
PRid5b35MFLZfK4RI1LKw3o1HpfCkGMCbV51O+/QmKjSBZu3OkpOae5Fwgfype68Qbe+JkwsUgdS
eo1G8e0Uq75qHOzMzSuAq/gIqmQ45BotqUpBl+r+NSh//WrhXFlTBRTHsxrd7duhRscrMbOFOlSb
vfNRKNES9KGpfsq9qiz8ypm19zDG2kAhO/w5whPZo99v/gDpSyAvYpZ0NVfLK7SkjqFJjXrS/Jkn
mSMe8CgGWGvURaVz/7eKdcmbAv9bKrJBCVzpr/vf4JlS8+ojsHEAB+IRAF3j9iPEhdtDs/a864CC
5UA1O5HYr4509TcWtKP3g8yOckbe93nzT6R01rsFMaAnrQ6N+vti1gDozaF2xqfRGJXpPHZizr8r
4+A0AUJd+H4pQxUV7wstLr5UNRUGP22a5cke2l45zGOTLe+GWlO/TIC7m5MyOUt/WeZw/ttLIbgf
krDVjbM+zuLYIxpWHtAdipOgyrXIkvBjjXIWqWP8MCPU1pDO/KE544zEFUJtqS+6WCBG0xaDdiyT
Nv+C2Bomwa2GtfRRb73q3xa7sdnP6pZ0Ky1KXb3OdtL9qVRCD49N1NPEd0Ubf7Yzd578GjWbMog8
K0keZTnkLyMPFc1XcUDDfFqFSXDSitoiB65d8ylF0S77UcHTVHfO5SodpulDDw7UKHUTSk/cXbeL
NgLkAzXb1cHSZ8qx7Yc5yN26P42VWRz7Qud8Tp2xczJX0VQOKqFQQNLx7AKKvD4uaRWVZYpw0Bip
xtkI+8r3pvGNyNjnUYASyKoap59Cxu3UjHpQqH+FZYChkOlnSY2ojqEvfq0ow85X3JoQdQqMInnW
67TjboeaEM7qF21mqGEq/xI6RhSo/Gl7naLNYejcSGl6EhpVJiAvcvp+ajMxx9g0ZKJtPkVj5gTh
4O4JFmzETd6PEJ6lxwnYuNWWCPWxzdGOdq5LqCl+7zn1wcxC7eS66XS5HzNWE2IqUhWFbpukV/NC
kn9/MaGZyZR6hC37UhnxBU6ZfVyoJ+yszsZdxyfjXgUlaZAdrSYECdEqBuq85GXCIUZYxXms0QkB
/l9fxnzCxPtN05I7jx0nYQkuwJnX4C9Cf0lLLw+oIbnvrLAgozbRw3vzKIi7EPApGMs25Sre4m9m
eHOb57A6svJJi5LmuFTuHs1wI0DgjgSFkCYX53XdxHNMkWU13Y3A1Mrez/tMO/VL/tvB/JxeE3JM
IYJp3t7rdXWfyS8ogdigAmRdnDbg7cbou06DCNbkwWgl5deUruHDEBopej5lWnl+lQlJZO0TAMUa
iiwfM5cG5s4qbv4GpD/kSYAJtX5BK4Y5T6Y55cEwq+5nCnvThyl0HF9EYXqwk6V5ryie8O05Lf7I
zab+dn95tz68tD9jy0q45jpI1jl30FA1qKtBMTs082j8DB0bT8x66A66opfvIweOzs6kN0bFBFgG
aJrsoJZWQROp0KlFiLzCPMWqPkWdql8EinLfW3Vy36O1/U8ChuKP+zNdRQG52HBYSRkchKGomsnf
9CIKaFWZd0szlIFXCeODqBSBSrOaX++PsrGclLEpKqONQk9iHaMR2Ab1JZQyAGTg/kLcNs1Ooxiz
+lqCTYyOhR6VlY9Aemr7WeVZzaluwyb5dP9XrILr81ypTFJ4gtzAJ15937FzvR6PLpx20CP+A1PH
v2actBCZ6/Wv90fa+qoMx2Slsx2+Y7dfNUZdcUEmowpEGHZnL4+sM5aMezpTm/MB9sFVAab+FYQ6
bpO4MZulDFqMhA50mhu/MkKHN5myl+OuntfPn04yujmOMAuMNXWitVCLLjFfChxn0r+PRg5xr0d0
3nhvK5PVBgmCwHYQpXFaHykAW3stpme044sE938/ABN32s5ojlDnvf2i8BnC1sKELLC6pBN+q8a6
9ZgIo/iYj9RvzjUo53et6DTyvXBxh0fs/lzlVJtiys7jpE3xoWgQR945shsLTVFMPuYk8ekVLQeR
U+hj7dIElFKNr4pVjQ+a1+s7daI19UnOngcGkFTeVCrIGP129lTVRxR3iiaIFFP95ilN+KFuVOei
NFp7qDOTElUXK4dhWLpz3mneQc8m8dXCAXbnLb6x5VDYABvGUwsIwBpMnkx9o3dx1AR0/0vsFKzy
B0UI4btGNFzefIakyRqPSDrz4JuN2zkja7tMWmqLoKdjcsLPwUTB33ljg49IAE+FRxu1Tb4x8oi3
o8B5DPHydTJsh0oMBnLiMrMZvQHbUEKWeqYw2n6M9HDc0/16tXUYmbhLpkKbDbjoKqFEFdlVUwFb
h2pY9Nno4DnCVut32NNrDv/zBLnOKY0RfC3gKrcTDLFv0p24TYOyno2Jt4XKvTUjU0X7aQLvd1Lx
DA/qpkIlNnZT7y+Daxe1bC1S08cwTmTnossyH3EjcrXJNtqf2gyR4byERfy1beqsRKAjS/YQ5luf
B3ck9Pvk9URfcPW7MSouXQ3z4tZG3K2EJIYPGwYS9zfZ65PFKtAqo0DCxQsTRd5cL+6/Io8Q5x3C
JIgGQTY/FwC+ETctPMxCsmIMv+lxt6gP46i3xnnAZgfgcIG7+IlC9ILUHfoBqR7c/1GvDhm/iZRH
5h5UTvjP299k9kMZD6mRIbFkTo+pXSbBVOXhpyYvvJ3X4OZQZP9IB1LyAsl/O5Ti0YIsvCULDDPL
rphV6v5UZc41WfJvb5/Uc/im0A3Adm2sFxVVnQ5YR3LQCtvvjKYLcqzhoTznyun+UM+PipvLgg+I
YAVoO2rBYL9XR2toWmTz1TQLuN/1vyuTLgwMH8P7pkB8mf28y4tfgg//K03VLH2wIcG5vhb16k+4
QE1+EE1vGvTKMqV/b9WD9amjbqacnDxBVXrS3fK3ijuq5g/tZHyvXARRfT0vKDKMkTHvzWZriWTn
GBkLKly4dt0ukS4AH9PASwNnrDDJ09EVFmojDlju7JV8t84cN6ykYwG9ArV9O1Q0jTEyxYQkM9HM
64Ju/jsgQHsdpa1RYMy6dEuf5dpWe446TOfljoMtOSa5IPSQAUEB0T7e3wRbo8iCIEhEUiNYZrdz
adFkQomkTwILTe0j8APj7Jrunjf4xijUb2FVSVjK62pKAsQ+rma+2Jjp0cfJ7dqjZffFThDfHoXG
l0nNnxRs9cUw0RlLo48YRZ2bEyyN7GyG454m7sZGoxYlhYqeHx/rURokGueUF2cAG3d2Tk6UtZUf
TljN+3bdu+n5/gLJzbQ6pLL0JbvBNrf8Wl0qK2KE17olDWg3z9ce5cLC13KIRN7gLT8mLW5PCVZn
f6p5upfNyrVfD03AI21WdQLFmg+Y0/YzQtFlQawOxcWYWkKQ5J1/7rS0/BJnaaI/CLN9Y6VaXsWU
qEhmqDdLbM0qrtuhlZVl42UB4vXVfCbZcxtwiXnvBraXZdH7VBfNpxYwVX+akS80zjMFjj3U+sYy
A5cllWaV6QSuU3nMvUeMnq0isEcLWe0QxUjLTzCcA1VKDfntFwykVWCLlG+5ZdbdscpwWie2yjKo
xIiYtraYzWfhiujvyZjtvZRqY11vBpPn6MVlnpmhsKwm5JXSZ8Wj4qbR0epa1W/Tb0qq/lGFVrWz
ieXJW+0kXncydSSHQ650taR90o3Cq80ssPIGC228CsavbVkAqymmRHWlxkgx7ci3vn4LsY/IwKUo
G1hc9I1up1m1iOgN2BYEhSuWT96zAUUyIeGdD8YxwlLujAlUdpxSW7tGbYXPQSSak6Zbze8Wc5ed
J9Crt738NfRdKFGBzkME4vbX4G9ty4pQGlReYxxxIxQKzCeN9tbkqtV7LZ7G7yVwwH87JXP+Fqr1
9/04srXo3Fjk8GhroHOxehuxe5OpRSM9UK2UD64O/cPkYarSR3F6DHk3nXsdj7OdWW+EZMpT8m3C
GwXAz+qqtHAWKW2lyoKwK5ZPXQXYSaiK+/v+3La2F6pxvLUAr1H/k2f5xYZu9AVni45EZold5Vwq
YXsG6Cy+NPS2P2dJv0d83IoNFOzRTpTnFfmV2/Hsjiy3RSs2UDEeQAJoqk4WPtcXwBDF8f7UNocC
uK9By2br2atto072pNRukQV2o1u+JabftYm32exZ2k6Ov7lUuox3snsMi+V2UmmbKEoOHD6I+7R8
pzrK+IA3THW9P5+N68x4xsYj+kqIf6XzozZt74y8V8y0WIYPZdhGkz95ySJOSV+mTWAnkYEzTDgJ
56HEouXf++M/P4hWocgk3eXJQOpLSXr1Xl6wGHLahVQ+K13057DamYMKByDnmJtx94njoMwBRH6v
fjS0xMl/lAJr24NLTXP0E2UuIirlGCZ/m5MUxdG0Tpv2sFipWZ7KpczsMwYp2p6t+8ba8KOlBqNc
HmQLb9cGQGtpxA3HCJvm8BM+F8UjdY6dU7Q1CEtP+QoTLxLo1QZwS81RgIVEgVt07SWMs97vEiPa
KY1snFXZDJDsZJIZdvTtVByQbEqMl2CgVJU4dgnCfN0Uze9dZflp0OQ/7ay3rHit15vKuC6ZS2Cv
1VVFjOpWAjoInQ01bJzAE1F0LSfD/DDYSEVY3rT8i+CTir6+GhdPCGzDDUMv0f50/2dsHGO6LJAI
UfrgtbWOGJVemm5kpRA1ZnM+jW42Quk1jGPYtfPx/lBbHxhNKNBfSKlQhVxdezlWRiPdOZQPJ025
9HYXfhHtUP5yeqTgkkzR850Yvz0gPH5CL939NU4j5GuZRdQr11HrnWNUGU+RZvL6MtvhAbvCemd+
W9uUdx6EekkSI9G/3UBLkan9oMIOCFW1PSaGFR3rail34tTWKACzQENyZdM1XWUssIOQDXWR+GiN
vDuYSlZcnAp5lvtrtXEpS42m/x9lda5xBs4xV0FtzFDM+lBHo/7bGoT22BZN+3meWxJ+0e6l9ZtT
o45HUY3V4iVz+wFte5niQZ6IKG9waeGIXugopDtT2wj05HucOnSYSAHWMl55Ek+5ZpZREDr4q5SZ
hl0uVrxnUAb6Q2E38SVyc/WId1Oyg2Hf2o/PDwdgUCTvrpz/i2ygVzsdmgVnrZ/mBJ5FlF2qIcdH
I2O641BYOxfnM/VlFWJoLqCg9dwgBnJ2O2Aduo0+VkMcdIWoPhlYuZq+joqFdQQ9VH7RxnCo3ruh
aoMS4edex34Z6KeY4/xgz4uOn2efYV5TIhJr/Zmm2ImCrsKU52h3xWD46ozdzKFLy8k89JOuAUzW
jDg62V5i4Lk+uAZFWLhzil9iBKscKmaMZq4U3jnnalGdPSdVmgcRukaHjH2eGkdp+ZF9i0avcs6N
ho/V8c37+llTlJoxTvWvoFQeuFaerA6STuasfMKF0D1nFEnPc6SJAwoROdCbeY94t3GYYPdr3JHU
KaXq7O0ydPTC8tRy42DU9PCUjctw6JvYChDccI7YK3RXjyrmTvDbCOxk05ScKMICv1tL3DqtLUJF
aWERcX8+1Zndkco7/Xdl8Izz/Y+6ORTFEzQeSQNI4W/nhw6HPbjyfi6TxD33dpj7hVJET64Y/v4P
I1Hkl8BeCbtdbei09ApLei0HriVEf9CS3Kz9RFTFz6IPxz0Q7EakgNVCTgAjnR7DWrogqoUjqhz5
3EQTbM0s7q7kfcqHYhIYLyZa5R7Q/CESh33zH7ID8D28Dbm4NqQv5imKMdqL46Dt+v6diTPY2THz
wvBdN7K/tJh61SerWPAfNsPW/GVWhngnlqLYa9xtxCyZFPFKAnFs8ka8XVtYBOVoTag0t1kPgzN1
/i4MHb9CO7N4K9rOf9i1SH1QPOcCAD+zWuC8Gk09rNBYVGT971hNfQIrrYt/d6Bz99TyNu4bbgAa
ys9pN1ZDt3ObqkXgZlcr16QYca7U2uZhzlQ1ePuepf8HXJQuFXYIcpe9iPpzIezeyiGZThg9DkcL
DM11ziAV+QNZ7M/7g22FGkgSYIwhcLN35N9fDBaPql1VOny3oYFn7EdVGV2aqpsObajNgcYLG9s1
mDw7y7Y1LBBj2j0wui0IkrfD1qYzgQKBzc3DxsDZbnCdoBj6+E8Hdy40FGrhWQcrL5w935CtJZTN
Aj4s4rD8ux1Y1ApXPc7nQZqkHIXC9ACr23ujbE3PA11B5JFruC78hXBceJXwNGhKpadNbhuJuDTQ
uM7uYHSPHf2K3F+M2LrcX82NwIoaJxx1YIaoqKxX0xspg8Wlyga1Uu0hxmjolBmj44c8HnZW8Jl+
ucoVJOuLXh3lPuqK8ku/2DnoaC2zlw5JgOl9gUldEXYCV5Acz45+1BsFq3tL2GesK4vkWtqWIg44
8YJb0JcQ4IKaqu4X1QXoeUa2sLpmfTF8w+Yptc+pFVrqTiq19WVe/lr59xe/FsdLHFraAggqCEiA
1wPKXGOn+8Ashp0samPxCcA8CqXAxGt+QN6mbEC62VSKluGrOuGVXuHM7BtKKz5UfW0e267rd1Ze
xrn1aqCI6ElVEoAha2EQtLsbUTWkDE7ppZ+6UZt9W9HiQ58Z+sG1c+VIacb8yfKox6H3ip1X4UbU
5zQTfmVV1OA33H7eoYrtbkyjOLD10iiPEabGeJBaXaFfognhfn9WnX7vfbhx3UoBNB41Mp8E33M7
aIHaEjA51NY9RU8etb5qzxZGgv6i5BqbiGKwltUDQK74jRQQWdgnl6BLzcOAQ7CGKkxRnWY6CLlA
wdr6Q+WoNa3BWDvoaePsLOzWl+Vw2TzciEwct9tJOrMNkqqQXZM0lI8cYWiXws50HJepcUaqWHZO
ytZXpbrKM0CiI3h43w6Y9lgZg99Kgzgaoh9jm9Ugh0V6aixtdh6Stvcqn5DpnUn1lWJn8OfprPex
J9Wq/ydouo5gOIeF9L8FX7aP0x46pWKKY15S3HowWtTCT1FaDXRGhyg+Gl3XVSd6mKruN4ZbflDi
dvwWNQqgxSzS2/IDRMzG4jWqhQ8OBZHsUxgm3af/o+xMmuPGoST8ixjBfbmSrCrtkm1JlnVh2JbF
DeBOAuCvn69mLtNqhx19tbtdRRbwlnz5MsdBdF/HacatdBjiYT9OcYCp559D8W8SDSgX2Bzn5Cyu
+bFWmKrRR9uxuhyHRt8HZnCwUsei5vjfPwYRNzA1sii34UOxwPpNi5KbqC47rMZv4hXufedH1V8+
5TfRk9aHhUCOIAodH1cqwznY11CF8nII/G3PvXJIkO21BqjePgDy65+f6TcnEBYEqZMtqzMb9MOr
G2vhTjoZoX5tSeulHeknzHHfbpwjTqXqirUZbWEIbjWn3o2lc/jzx//vgP3DGTzTdHjcs2hD/HGE
teF5g1w8U6XCm+PyWMyD3lI+x/1SS1+dbY2HDsN6b1u4hY5K/LxksfSyHWjJb6UbNPuRt1iL3DRm
ffPQ89ozX7uTuIj6iP9fSwsDhTWJi/nU4yT7SbGPo+59uyrVlyUMyzbzcYedsnUsSusKgdKRfLmt
4tov1+5TUMX7+N9/YAwrzqAs4sXsKH249Ah/yDXCxv5ycxoxMRcs5EVRajFBiMWl72+1w7m8+/iG
zwoA5MkzefujBMcuumXba9iFRb05WLU1i3CyVdqTxPtXlCvont0yy9uTzk3DMqrtDKLhHKfWNuGG
HhAE0b3Z5TDmf/7tf3PQKdqI6ewVsAr6EZLrbEfueoOA3TUxv7k9rEdL4zsfCPEftQPPOeR/JUiQ
EYfvDUnmn3F28fuqwolBXCI86RxZ01l+FrLostXdu/f//lSAZNCbGYCzhvGhJyvPo/cBnZNLe+nj
o2m9MF8Ak7Ow7R7//Em/u7pkRQ/KIGhb8rHfVkW7tvssxSWQ2KuQmOwmqPmlmIfvn/xEbRl6rLgC
OkPz7c8f/Jtwe9aa4xMRLYNG/uFtFgtcURnwNvt+GQ6eMdGtgeD134fbFFgUHFBmoOfEH6pIMWN9
PU8zxwMHqYu9tYZDpbEgslbnbyrXv6ki+SjKKWDHsz7nhxtZL3YhHbvhgTC/vqqk6rIppB2s17Mv
tMKXWQx2//Tnt/ib459QSzHR4hGhUX1oy4qFuU2wsUtRm2mGqTUX142Dh1Qf1X9huHxcNj0ff34v
dOfPdQ1jjQ8/2FK7yQQGBvlkrzBc9ffdx5hije2XpG2Gnu0vbYZs9DTU/73ptb7b4MSGX8oydou/
VOy/62XOUjOMcshvtAnnH+P/dQeLmaRd9jbbHbZf/yws8MULRGeaRyfEQT2do1A+sj0NODY2azN9
tszAFsZEwR2ma+DX9+4iwv60sRVzDRkNU95BlaWfimKT/1EI7f9eXAQ7GIYwY8ePVW8d+dvatIz9
cEUoTtLVYdrb7X7RB96eCUl7UdR6+8vO82/uNeXuWZWW3oXG8gMiGQ+9sotoay9X7FW/oZvpP5rS
7DkqG8upEMF0LZnFkd/s4PLPR/J3n4yiBZ3U+VBGH1NF5Yymw5uyvXQjU/Wp6Y196WAVkOQCYe0x
ZyQhBB3ViqLeVsXr9Jez8bsrcUb9AcXPWxofZwycSLFxRcWlLCMrSkPaoJe69Ef3uBWT1R7+/LS/
CWPnPRC6R9p4ItmH0oe+Xlb9QP6Blhjl8zqjhIisXP7nT/ndM4FmQ4Q6rzMRqf953EtqFODClU8R
TvQJ4omXVrbpDiVp8S8PdP7CHzI9atGIcIDznnVPP9wsnMLa0VpCNpqCoj3NUkZ15ukq+qpbVXnM
bNbu6b8+3Hl5nHka5COQuo8+YGwGs66eNPKyg+7cZRrncStjx5NBxURd+ZdP+03oAOrFyhkkGxtg
JqP/fJedDwRpFYSOeIsRaV775izN26nqvoRBrU++nOMxW1gYGz4lvarKtCgSqO1mCixzCsnDJq2j
dS8Oakj65hCOvuoOY+cuRSoDb/T/8w8CJnEWgWWCyyD54012ZxQ0OnQ2LwOYWYc60cFV0A7DBfeo
vV+SZf/L5wX/OgCQ3kHxkJ5glQQxg3++H7h+A0hP31wWU+NlVB1T1sQo83feFl38+Zf/DSOC+ETb
euaAUsH/61wvIy5LziIueQFmzi2KazdjttSdhgmmWpastmzTQsxjf9qjqaaUL6cF1kYvWhQZu3Fo
2T2WVXhdoSHUpnJk1J27pVJlDt4fqnxrFDn4L1/73ML/846cMUJUnVG2JNV/JHJoFC3VNJAKpd3A
iVQF0ZBtP3cPs6kI/F90pwk7wzIh6LSR33yRbSvNTdiJs8wtPfDfIIB/X1o0ULhA8HRA97A6/edv
xitcsaTiCymnHx6d2gpTTyXJAfd352lY9dc/v4DffByEAhCVc1XFmPpDeVpbtlJiqwXLU5s6Veg+
363NDr8qCUGOcO7+W4f375zCbaX/YETJPAJ1xX8+X+MvnWe1AVSkeqk/qwqKuNManJubMjk0A264
ezjWT6hGN38pe/4d3+FZE9YRWztH94/RguWMnrXvdrscWns87PEssqlzo7/kTFrkc0L+cKbO42pa
OUIgdP8P7zSUdWFvrUgu53LyqmPIZk1515koOCSOsapUKks5mcIu5ZuzqH4+VIGeoxxNjM2kMra2
N/wzaL7Y5A5fFh2U90Mh4JUE44ztH77X23iDDNUyZ6rTpodXMFUl3CK3hHBjCsTGxnLR28OsOgEl
ZV87+t62EPigcgknhMOj5PtkC+vFHwP5INslLAEM3eIlLstqT0NBBZVDxbTed5TFTN7tW3/nyHL5
bowW8ibZtf4ZONvWsKkSbF3mtaxsZDxKJVI05lDJg8Q2P0+JtqtUA8AGx3EJKpPtSWTaB5TCxKPd
yfYlatz+xdF7M50qV8zPVQyCfnDqfd9TMSm1yHQt2vYXoihVf7mCQllpnIhKpUOAu+QXVXQLPgzs
yLX+SamQcU1irWb4XtYeaKQxY/DZsvv4R62SMTjUKASpk4trVotORrtMN63FTPZGssJV5mugRXu9
SsvY1xDZPe/HJhLcHNn4UfvPzR5a9KVG4UKhd/auyOrECDCH0GLQNxFEHkRXjF9kYBXlxvKOTuy3
XY9Jd2G5o/JuG68HxsWuU9suITmyOlp8LHch6765cbWGGYSwTlPaesEbM4wuvKZZN6fW7OOcrbBB
owutp2q7EPEm3qrCXV+YTFOhSJgeT6uNJsQFsEG1pTBPVZc3i3F1iqZghOcLewADdl2VGjOoU+V7
3A2enyER0Ozp2knx2ptSseQrS8V4ZIzjzygKOwJqmqy+or09jKy9TeLbglqpyNx4pvw2Hv0FvDvI
hAc8HOSYQjJw9lTugrwvpi5p04DN6beiRHAscxwoN6wIlKbM4c4lIqdQ0s+FqZw7RsjLN7gNS3eo
hrmdDpso1UTVEG9rGiLbLrI4Qdk3m4J9fmcIE+QbfJpPZk66Oq3NEt5Y3RpD/4sYdsreaZ2MQU2b
NcUQrtmWVPUna54Q+Q0QMl5T1r3X67aJRY/hXT89l2MrrpuAdGV1cvhhvFAmJ7c1zpDP7JOJLEFz
+FO99GGTWp276Yzj3zY4eoJQp9MeRL+czStedizDrvpG1/rApg9GRZ0tPJEv9l54N9U4uiy8tIN/
VYGM96k9qPl6rdG+StuoLD45u12/JCtdIDofdfmlb4vm0Q7G/bWymhlD9rpyTNa4RfkTE5sKo1F3
E3XWIpVQphaeSCbHj76LLwZn0c+eO3oPyQAdLa37sn3W7R48JaW/qmwfTXi3StiueVXH6mfvW8ZN
160HKZ3iuK9Yzlo9VsDnoUE5O8JFPa/6zaxp0u+bxZ+vRGsq/gLB/r65h/xWOjxZHY1Nvs59MOae
mWvzk1VCrvKc1EGV93vsiwtrGf0byXDufi+qJJdsKiNVgz+qSeE/+nuG/u7W5z1YikwlanWZFLP6
bHnhhCvaGvv3tm6bb+jSF02eiE6M+DkuhZVu2KS+RGPUvqPyTK1XntfqsKIpo4VT2OFKbjC9zgJT
r1+rUsxlNupS7ik2ElyQbdILOtBBN/5oA/yK0oJgJvN5BCo8LlUYPod2o97nMBbPXre2+rCE2xJk
yRxWDwEKZuUJjj3LSaYb1zKvxBScoTTq85xCP3EobspiTlVpuSd/bmV59HrGVelWztOtbl27JdJJ
9VS4LphX5/e8tj5qvJ+1XZfVwUyjmY9ta2IQHeY837y9a6o8BiHDR5Kt6KfZqoo1k3UYfAXLm5ZD
Y5VTn7Irur9b3dKftwp1vKe7Y5mv+Bd3U5aUlryYfPrnTI2tg+gASqRtHnJmktSxhu6BlcPmBSYH
TLxtXjadJom9vJZlMeJB0/X29xAk9quA1MEq++y2ryIw4XgoEY4L00Qt6C5GNZ+VNXV9pqqzARek
TVEP76qGvpVPQdjIw7bpKMrG2Bb3LisSnxz2RXS26KpasrCpvGck+YAe7XqNh6discMFXuDWfd/P
TBauo2NNh73scFdzIyzffEcudo6o9TJlqH7r54HNoTkny1oBpjkdjrIt5Tm6GMjqOOk+uQhXsnGE
qm3Y7Xt0iC0VQfaJLCgTEGaRDfX9AYKvXQTFae6H8wJm5Ne8FFczW8iCtnWtDN1DRx4aZbnPIAH9
mEIggya59r33NsskuWUjiu3PyLB3k46yXztM/oT55OltuAnaao5Sv5wglpEi23vjTubJ79v9qRcj
Z7XEm+M9LijmDv1OFU3saN0r3bSonIqpjMejr1HoTpNhXQxsL+Q4U6uRvrjxxs2/rEsG/GVPWMAg
rqrazDTb+DT7XtUem41dgY2BQn+FttI+Mmjy50uNn/h3nNCQet8G/oUV5fGaML/a5aGbIvU+bLuH
XLTjs4DeyZkwaM99csviR1HmZjXRyXG7ecy8Igi7DM3N5VfQgVek+2BX1bExSyS5ZWXyztRhwu2Y
aGKle0+2zHC03iv8Jms8EZl2y/e1Dred2qLqgaB74VM1wmJYMqecSpE6qkvuq7JCPMM2gc6MwCMo
9b2xednEWv3qB1dteRHJ2ABmW+Gn0rN77n9g+R2zLRFQYKAqChOKxNqO/M6pv3bz/R6765wZZnWf
MZ9YzXEm9l+uoS6SXMuCCnkgE7lAhGaN4XXXqHuyPkjWDcNi+ur6vbuznFK2j5PZsYLvenh5Kf4/
8f2ARM+WR7rgTPbuoueLlg26X15ndQ+t1XkyDZCPVlkZx0ObqSbZdG7ac9RiYmE+6bKvw4vGbepb
dMiQUppxWguyLpi2hxbrBnMyPUo9R6KE/RBj4KwpChxz6Fc5JHeo6zWfkFpqqsPkj5HMu8DAqTPW
mZhBvjFE5L0Uw8GukZVMh9Im7WB8VUUIowi7vrGsEpxwmXoxZIoFEPLjpgeuKNH+V7cvzcM+G+TP
HL/CPBOZrN292JdOvyXOWp7msAsS7suiH/vQ9NeV8ZZH25akQQT2G5V24zwWae8SYTOMHKRKpW+T
/K22RS4jjmA4hJMKv4m44YbZ++RdFY2MF54AwDMtJoJy5gg1dKlvVVuflm4f3tLQ1TqNEJAdcr/x
Vvuwt73rAlOMxMXJ00GQQwyCuiTQOnC5Ikl8D/EIS4yoqIo2tZQpOo5fZd3M6DjJdIATzV/WW3Lf
CxA88kwkrbRQiVKnbWE6yaROUHg1eAT8GtxgrVELoIiFyirxahSzy1kpzNq+YQSqC+RgK+eLlEP5
ZAVr8hIhvQAxSBDT10YH9klVVTEdp32RSNRAzZoApgerz6ZZhxYHvrOYnIRd/7Il9jZkgpnABQac
VXchdO09ymkVHv2HU3vpMLmQJ5N1crqjPVo+PNMANkiO/P9CrlBdce/He6TTymcmTa8bIO5IhyWm
dDBupY4VE5oFkTlrPFe7kb2mqL+2P1a326eLzq+sz1LaiNXMUPSfnDMVJQsm1PHSJoTVmsLDcC86
LO+Z1aExioOTVuuXpB5GO2tx4H6dbae8qSKuHVbynhgvkLB3mow1DzKJRbPTUh5K/27yi65J27hy
rpSxHHWSkOzmVMRqfUQuI+Bb24HAL8mE9ms7NM2VCgvVZl2EPGe2jIP+OkLRW9LKmUOFI6qndVat
07akKEcVA/7Eqq0OzkohniUdnU3OUXW6jAnS9LNq/Q3VmqSOmpQsY9m3jgXl5JrmIBKp27gUu97m
ys9jXfdzigSM+xMVgIASJOkQi47GQR5U03HIfBxSVGon3fhQwp3sU9QQih/e6izP+yAnnWuKj473
dO4EJrTUpnwz7VmgI9btlBYMKOH5jGP9ZW725B5aA/l/D82kjvMeSz9txqT8uYxe8Z0RpyOzIB7t
LQsLf+BjEc696xkfvU1+QIVd2eFniRrklHbW1N6Vgz3gVt8F+jsKd2ihJ45248zvh1nlJlm7H+yG
T1/PSlPWUVGPvFi7s77TI59RHw2SS5CWZklbqpfvUmw8njubrckE9OS7gjV2dXQtUf+kRdPvYhDV
DPYvOKK+HKaWbmIbVdpUPkG40AFfWCkHnTNBjyFn91tReMst3InAz9puED8xAZp++mVC1hA+Ql/p
WM17nS+N5b/4K71ZBmVevdDQEsgIWJBEY8LzTVtKv86MU29VTpk3nN+PZAa+7MK8BjochxTfHHrL
wN29V/btqHyselt03gYJ41uTbP1LXdTqLVglpJFG0jql0GCseyr2gPZ1HUVx2kbpqHRdF83PLIKx
PmBLPUNchdu5kBW1+SZrxMjSJZpsKyPBN1cF3idEm6k1PyxV1te9q+fmU+dAOuotGT5XLK+3x0GZ
hJWQfki8awTI6yGPZ1me4gKSYU7dOUCVccw2nOSG8kKqJ+OV1NlF30FwcVc6Z+m7XGupRWYX4Rko
liVpHCOW6Rf+IHGbKrPX9IDlMorDOWm/7pavlzSEhNTmxOjiTo9e/R6Gi9/kwWyJz5tr111+PtTX
Pc4pE2V/aI8Z2x3ujQePHLRtXuDpKarHL7EJGSXMSmk7g3xikf6sdn1rix0uZGLtWHnT5OqLrklG
J6W0mp7K2MQ6ixrEJVJrmqzvgqTxo9Bh/9p65Z6kSiQrsT/oAzrikKrL8bUTE/4GK8kaMcxfjYiC
Op0sPUVH8r750th9/R1CzvgJHR75OoW7E5305oxLxnSNRmkOzUDGkN3aZ9UuI8K/hPybSjocmuO2
8r+v67TceTWfm9a4XbzpoZWCrntXBdoGjUeqIVcHmT1q9SD4u8+ithLrFErHfCukTD4X29IkeWFB
8eImjBOZ2Qe4TyFlUXFVUBgut6bYq8wSqwfxLN4DN1eqq59aat9TIuPkVe2hTxxPuiYg3iETD/em
SH4h3De2KcXgNB2SqfDFEa2GuMm8uCKgmkLJr1SNzo1CMXxN/SFwaMAiZ56PvT3G33XRmFdfuctV
4Jy1ynDANG+Ea85KvAR8YCLXjigJN7FMHSCAt8UE8f0a7eOeeWFT/6A+SvzUxFZ3xb7KEoFSrBAN
wAPG4rIadnCkebR3dWoS1QDV2w3ZI9ynKKGh9eSpoTPXFxOilxaL+oHlHKpZzLcwZIzJ6iWuexLT
CASF8yi/Ppr8k0hntxOkM8+o+NoalP20VtN6z+YsxdDuy+qGopl2zVQYesCImDeZms0FsKt3y6Mu
hFMo0mpA//4gA7f8ZOOUcdG5bv9Z7fNsYd+ApUpaOLHuc1VU0ZCikKQ6RCviuM6qynA7VtZZgMs2
1xxivxI/9s1JXm1rmRr80xKH2eu4J2u6xcbF3TUGG8/WdfAePXvrX5sl0Tg4TrFSaaXnwb6kb1wV
Faua6gyXMtvJKtDlMg1iPXwp/YF+I9zG6s62ErplKrrKOrIsyZSD3czgc1OFTpcLF4sfjtWIuKfv
hOjPNJHu30KxLXNabtFOrk/i+bltdPFZaa/A8InBxa+Zp7lrE5fFxsgR8SddL5rvKJvzhrYbvRaQ
v2TaNjRl6VyAbKf+lJTfF2T9ykz240CGKat4PAyD5f1yPRVXOcLZPWll2bw9DQaPVdU+cZO7wpPk
1BGAZj46ZojF1bKP270lGlnBPFyShyGcVgK0Ze8AG9HkLbkF2tod9qC3OAz4fDqpLXf3ql/70OcL
F+EL0jos2TBqlJ8s36luMcRgrhtPuv8amXX2Mzus9aNq3JL3VZrwypp6K7piNTF2GCitpUbBuIzC
K7yw9fuARhe2CzD13gffAMuUvo2AswwSAue0iPWt2+KW9q2Q8y2VmVlP8rzkmCY1GE+mu0HfT5Sx
r10SrsgGMXd/SvBpq2jI56ZHF3CNX4cuEY8b3gakCo3uLYzLmF6s3fvtIWGSVdFp965z8OUuQxbb
IvsLg0BruuzQ7BrTpHDDOxEU3lXExXXTeCvXV10G8gcVnPvuScNAoMKOFVe4wUOjZygihjTLsjvT
qehq+5pl1mGCwl30Oo9VOXyvvdXEjM6SckZYIgnnw7KX0/MG1uZSvJftcKAWAFpk3FbPaSWr8V3Y
+Gkx+inkz20qCZ8CzDbOVdxb3Lxdy4e5dap3iDn02O64bo+7M+t741fqG+fD+8wasv8Dn1q3TfUM
DxWJxGJ8lWhY3JZlX7qnvd3K74aKMc6mxoAJJRHNWLq3bv+1VFv3bW8d+2XrnOHLhHTTiyXnKTwp
mIr3aBhE3+u6LIbDMJu2yUcQuC7fLeaKUNBsF2fM2f21wzf/NqNP9CI6LXWGihGNK5Wq+yYNOH+O
ulXImVu5JGvstWjN2k77GPoFirOtW8Al8cn/dpqgu52kRopkygJba31KJhAWypZ+eWZg7X5qoqT/
sgZVf+2MddReLNK2q7xFr8TPFMlEp0vl2biQuM4+p0b55WNhjaZMdeQ2X1VSWYRNrWzv0PdT8Kuz
IgOcytznZa9XlBcrUQ8+0HZrDwcGP+pqCJWOIDhEy7NTutVIUCu96NShDx6nnEvI1Twd8gtmtW8I
RIS3uugLJq6Ds71DWiSq2KZC0JgJU28deV/nIR/H/NEMkaZfWOhyLr1BqwByAfPDdEhaHaeUHtvr
yJJClyZeFIPFNdSyqWAq0KXjUPsYiyxEmFRC9a4ZmawcLK90xa8ZgAE827GhfU6z1x19aIRO5i+r
R/tcTQ1wAgS2Mh0tQUu8Dyi9pEE3oInM4gXvShRCPKztiPNvpWTYk3P7JMnKZpyulIvkHF+x2Zpc
4gN9K0aZhBn2RPZzoafwfWZ88aUrN2qMpeV8rugRT+CEQe8TnmYryT0B/dVdFEKpuo7qp231Nu8J
IxX/8wiDbOiO8cCw+yuz6vnXOroWMX6OVxwuTzO5LjihgD/cti7T1Mwb5XTj1HA3LtjB2uTBbH3x
uhI7LqkMtTw2QxSITIRL/+bXRbMf+kLEEzqeIdAzxnYJrXO/rU/jrCpQVmJ2ddqiZb1NloWldMy0
t/dqVOeOjQbxU2Da4cHUTtShvjB5iuK/kbdqcNyHdtN2fRjZBKvTuJ/NeyND77qvIvMYMFz9Kjml
AYq3o3ow2pu+980YPncM2EHQ6pB2s/Oa9UlA7O5vInxrJjoioWgrR5fieZNOAyS0bQG9BIG0Hu8G
0NXJuRB97G0tIExgAg9o3zb9gqE8vHUZAhZMc3lgKtBFVDmNoXK3oSC3h2pyCnoux6uvBtz++OMO
i7DUirVj5xPx9amxWu8hBjml3IB180vZrvt1bWfrZeK7OGlnJ4VhLjQ7rIbSrb9Fi8fqrUuLzKS7
V83VAqY15NU8nHFAoswdAqOiZwXNVeOhKfg6TDV0eMUSRucf7cpLnDfhsESZ+s20Lsc4LDYqmYSC
EpUwOnqCA+yzBXm2IqyLu0D7ts42I5MvnRr1eOEi2WpOm0Tt8wwu2MOFq2jiDoEr9XYQXld+7Sw4
scAXE5CO2FUVZjbyn01emWpfru2wbIqD9vYoybsujJe0nhEpz/uzkD9lydJ9ZjfENOmEBiGk70jx
ItpkUl8AIvo5axJhx2+VLQKmgnE12Vfz6uxBGpE9q2wePMqzJS5Ey2WiTD8xGNov3HmlcRjDYZT5
KOVowE9ZEjl4TmfTANbwOICWDMSOI/rl2nlgDWODsUmO++qaIo7R0QnONOTB96R9wEZEP2/RuiQ4
FUYLe+Qho6wU7xm13/PzjW62hEzc8mWLh2uStnzZJuVdJI0Yf7ZksOpim9uuPcbKyOYYjmNyL7dZ
tjmXBQihcaPzhlQTtsmhd1hLTes1oECsAdiH4zk9OpelqvvotqFR+FkIH2GAcfO+9Utl+rwRTtel
GsWaPksEWzGIAO7Oe9D5VDYpcNgSnpxocJcHE9Tr/gLooefbHQg8PPiUMRX8CVX+YoWxNCeH0Z28
lpj80BKsVSSfe5ai3KMzomKQAwr646VX+k153KKp6u98MxQ6LdUedZcKOH2iE/UxXOZeUASDRtfm
Snr+7LwQtuhokoF9hzqt1bSGqajJwXfaFnXwYCWIsXiplRi9HNhSFY9UVUV46QLjl/fhuNHYtXFg
3Fza/f7W10CB39fzluhp4aAtXHmbwV1V287BI+Q1h7qMqYe3Bedpom4nnSPkj5XelPPDKNVRCMvV
SMgu/Jd94V+hkBUu1/CT3f4Jp4xY/2yEtc7cYIJP2tI+8r7metZ3wo9XQltvNxOarcLzbiOtw/qK
ble2mU1ipBJTqoLqXpDxw599GAzJCShflpmIZ+YjVVAm24HZRPJcmcSC9jfu7k/P+LP+LIpwXg+9
atuEqWq3zLfK31inrhJ/tE+icl3nFk12yzlZTc1Qz5oIvUfi3PiuPWuy8fctEKxYmIUexe6ot6Fs
wEHawmhF8ZI47xv/+HYDBDe2Rw8Qc3lC+6wTaYsXgL6pgmbzsoE1CIpbVIm8jIcetxcki9YbB4WK
6Y1EEquMSVPnPFjFGHtZFQ+J9eBTsA1Hb93X7S4pVMxIkvuuPjn9OqlbsOnIf3FQIokOs559Jiu9
cdVVY2K13HLmnSWjqxzQCl24ALnfx5Gbbtsc2D8d5tpTHtdA8ZeeEmK4BMZF0wFuPUljCWJ3Jk6R
HC6mYBmqPAhrNZ/cFdpQimONcR8FcNCcylbZgDk20Hk2ml53t100E/sFfeucq6mDh67Rz5GpQAFY
pBAj7Gvb2RpAptqbTOYOfrLQCiHSepUAtL3tg2GmzHLivBxoVAvvWI4FaoSsEKjtpktGzg0j7V3n
C6VO/6VBF8AlN9VI8+hVr1be42bQ8jXXokkOcABCnRX9sr267b75Gcs1/p5ywJbwohRRsxzndg/p
GhJ8xg9ut3VLNvlY0+YzHnzmUKA44ubV4o/maxtL12Y46a/hYzAPTnSVMEulKURbMfOsji+O09zy
NI26cLMBi4Q+2xyPLzBjorzntdg2rG0Xsyz66qznbHK9+3VzYF/H5bHCnU2dyppUf5eoLvjMP05C
7Hm453lRs5Pvy5ogKsIc/43Oacbc3i3NxcRlfw5rdKJTrC1i+8autK2OQ6KoJAJFfcmEzqKsq8JS
DldNuZAH28rawxzGx860G17zYDJg09G7wqXH/+LTzsKyaxZE9lLAybajTSjW/Rl66ShTuENxwTih
U+59n6xFcbShvA5PDB5mfpitkeU1wAVT/7leFjBl5lnhQejK4Q6LeWZ0XQpnewZ2r8rjrguEQ5FL
C8d8+B/OzmRJUiXbsv9S44cIoIDCFAzrvG8iwsMnSDQ3QOmUTum+vpblKN+VK5lSNb6Nm5uD6jn7
rL1PiDn5WvjhtD62RloPPjhFeEE+CLrY6mzl3PloHV+4jbL5MKErcL6jIb25fAsocV7lsQJItozo
7MqEJsndsV+uk8yDJi4VbeO1230CiVm/57wiwdJLuFuEgWUMLGyX/A3Kz8Jz9H7Qy66ypAn2jlXm
vfbUoWwBdb53TUOJK5hDlbEUDLfPg1aj/RRV2DKPzdyE9oPNxi6O6hltgOElAxHKG9B/4acEppZk
ZjLmqtNwbTGqmWHELVSUNWquA85rPYoMvPzFvwWgfKumoiiY+s6MZdOuzGhwPWhq/60LlD0fzEy6
8e9yysKeqQAHZk0hjlCDCmvzhJMulvUnb0CbfNxdp1QHC7JVpJO/RNO5zb3RHCNw5eLNDOtA3QCS
1R5Xiy0bXT1v+rws4/TegC/eDUMZDgdXTTvjQ4COgygcv72XotTdheusyc7BqtBC1DQyERyUmNmb
IlTzgbCVBYnqw6yIw8w3f5p9ChSRA7XxLl0+kAg1Y/X43XXO+LQw5fogE2b9l0Bio/hP0yaOaMKW
e8mV67RvfG0TI63Rk/3B7Uori/2d2nclgZnpFhiBOLYtUWvvZGeAoUvW7P1VmnHdry2n35JaiwrB
PTjrCD7vmM8svGfuK6CF1nbSVOjcf+l6qcsTYSBVkwwMrOXBbWUwH3uPeTxOtdUyvY4ly5hZsG3b
89w95NbczmQlo8XcA7Wq+RiUuv/kGaWWIwZlxd1Boij7XJycVeeju7tMQOZ9+EbD0MxPgx8V91iU
h/xUDNssjhodGCFgrhjNjtHutJA0rcgOnVtVQTwQ3w7AEwzofmOP5TX2sbg18WqJ5UExlo9OauH8
SJyRqWDiN6u7nd1+oGEz1qjMsa367jTBU+WJqHEZ3LvMxZpDZrAfn0NyuQBst7baDvioTZdod3P2
w5T72iSMEbiUucmVYHTt3Vbe+DJ/WFkXRfJ4u4SId1FVPE6gmsBChfH5xZSzp4FyJnHaonb4XrZD
/jhjgQZ3UXxuhwjm5rjTKn0tij543PjcbRJlLPJBtlT627LW7g+yFapXz6+7zzxzGuCKeff25xtc
Ez44YkZXBU8aSQtC1+4S9Ce9xwvBtZ+icmV1HGqWAdU2TOFpX632L0fxLh/rNZvaI1v0fP/E+zeF
qVvIuT6SAQEANelt606uFVTrKYAWGJNR5dI/4vEZs/fZ0AgfBs+7Hf7tZH/jf+YM9xPFqPODDaqR
f9LactyDLpa9OHZhMEbHrWRhxavJZvXFKz3eVqWH7HvFVibUidUTn4xyYLTKoVrepg0xMF3zxf8c
ckwhcU/zxhyYgoS3nLPo64ieViRZMfR/yIOym4Ni7vOI2leBzASTfCZlYABcCP25PDI5XzeUgSKz
Y1toBUukjd0SjpgHqN6N3X4p9Bp9Kbeg+wMI7NUP3mYrgOQGA4M767pJpC7Qz3yb5Wd48Phkb5Pf
6+IMlsWmvnVGlX438jaQoIo2L8HSbz8dOJuGcM2QfjRkD9Fvhm+lumfFH5d7FgSjdye2aRw/FlhI
ecwqd/ROQ8GRct1a3atT1Tas2u1HMcPDuEuDkTWjaSmRi9aLUXJ6IwqYZ9Oygu6zwZ72c4GmfrEi
kqOTNiepBkWY3cjnciV04BDIpVu+iLydYaeEUdu52NjpdLLmfn2d14VpD0I+yTIT0/fo4IYbc6Hc
qvHEh4Wat0PX0boCaizbeAZSMsuB/9R+JrMeJUxjSSTQlF62OEJKN3/pOVwZPG2SQXMP6tDf7a47
6SRgcdtrY6b9d5bNa38B6uOLoHDo4pFVEM0xrLa2HGOksa35yhQbOmIMq4GXONTMqmPsHZok5s4d
i9QgrZYPlS7V12Kp6urQa8zwaSv7UH/UtSg+MBm0cGtDEJXwgY1xki1zMs5yIiyms+1M3kJ4U2P/
nLIFPgfW3t8hp5b55zhZO/EMvTIToRQlewak77NBK1xYvnKQbuU/2bIYlt81K1W92AimcMlij1iS
69YqdNKjvqhj4d0Q7ojYF4IBRdd9XVxCto/DMrColnOpEmkl6g2maLejOhkDh0d77JuJ7bxZ0E33
deuYAIDTBRNoV507PO0uS1rtyAquTpvr9YHz61Z2kvZJRob0oT5yfOoopLmdgRUxRWkvLdvQ+sPc
hjni6OQOxaF33KAht2i8raDtQiS+TUc9JDByEDwhadZ+bDr8X8zmGeAe1rlg0AMtaYMxcACznDJf
d/ewm1oOZ8V4/Mc+KgQwifo7U5nlFRWEKvr3eVbRfFmL1fkrGIsgSwcU7JdyH8GEuAOLC9NUGdwG
jI1JwdcDzCBr4R2YCPrvPUBMkGJGyP4i4RC6Bvu987wHblOejMoCeSnYywnFK0bhcgN0PT2tv9tQ
QHTkxTGnEAxPPn/TP7bsMW/l5STVqQY1rn+MA/n7MbUEU2VcF617RtjPr7joLXPxXD+qbiTL3iVB
s9Khu4iI/asO0MNjtw2R6cYydNY7TsdySfyoC9PwZvSKJ2YCztknjrY50eoU2PTyqqivsMfVClbp
j5jYJVrZkae5rR4cENGG9wydIsXcn13bYRseiinIqBYDY78x/ppfMW9EnwMMxXAb5BXaRmG2Cy9e
98X+o4bIquKJ0WRxYJTjiGMVrYwn0NFrmK4VKdv0aniVi2cvB/afrHgxTduF8QT6toAej4uboptX
jO0c5UKAo7Kru4pFXrx9gzPljOJRpj5kK7R1r0Rn1CHqGeQmnl0R++cWrrW/QF2gnU19FgWHpbb9
hxqKq3jdNJ+4ZBN0M5oErkQ91NPqtE9iXwbGdONWRCdhKXVbTTA6rzYGSlK/LOWuL32k8yUO7G76
a9VTudytqLj6iVpju+UfhBmFbmtr+8TwlGrDC6befUZb0igBEAks0HLX/l6PS+XFIiME931HwaVO
qnLU3YxCwfrm9L0132+so2uhvSLLf0TAqucjUf++98XS9S4OgFkr4m+gRHjrOxYsGGBHxWGkYlVx
tZSTxdfURc8lLRcCNKNN+wySHH0X8NvlcTIez00U1SswohDbLzNHGzdd1TM8zmFheKiyKf9jYU6Z
X3NhMW0Ls6oRz14RbnCgyD3L8y7M/AkSWw1AqbB3cT/vQXPyJnAmtsRH1ngQ+zaOiV7l/Lyb0p2p
UDP9faLOybGRaOs7y22pAmvfJcshEs28vLPwIpp+Bci6wODeMuFv0Xu3vu2kddnPE5IP0INrPK8/
q2XmGsph2l5cuXkeSoYffWud2v7RR4P8KmDtza1z6783eV1Gb25Wgn9jaimj+8Xu8vp53cVNcwpV
2J/cXOD1RtWBfetcxrUvu0Ibuh+Gvo/unU4yIfCmuXrz8YcGj9Zk3PJEgZO5qVsxCmHnTDRbKFVW
NtCrBrla70sfRSldTDD/irhQ52Qsuo5TeNR2y/LSnuY9c5wR9Z70vKcSqrCJA9UZAIqW3vZ5QwLS
B2LB2iymnmimo9ft9RwDtg4ke7JcDPV9vSUf0FDN1Cbdzq7eYQqB7yZvz6ZEDptGzNKuEUnO907g
lekXTQ0RhF2CX224Vag4Og+a5Yoj0jwU5DXjFYySTaFCJlXfhJoqpevbpCDgmOMh6uzhz76Wwi1u
hLPZUlxMvps4CNvfVbXUS4yDVripkYX0HkZym/KDNxJJ/UAGBhB0F7nd+F6jsu7Hjc0nt6cxQlbD
W1HWyR6MbX30gE02YEralpLUD6gmgRjAuR/4H06HVJRQyDrNqbLGbrhb5kq9O0PXjMk8lpt1MCuc
LTNVAXXsoUA/7azHsI6sn2tE2nZ53l0Xpy+LOy/sZupRMUNZ8tVQZbZq2R5bIg4IButrvZ7GtdQl
3eTYjlTW0XbF0VHWH1iV5ZkoQvPas9u3RJDvuh+LL+s/TBPDd3beIGobNwOg3939ARdi9VRjWX5e
Ws1uypVZA4ym2dzXmnKXqTUD61dv5hJiKklcEhXQMkxJVrsAzLYZ5+PSjiK6R2h05MGExfjJ29Cv
h4amnuG2s7ArQlNrfm/CecbusA0AbVvuh3/yNXLztFRjtSagbWN3jope/GksANU0qMEi6BDZnkYK
b192ARPlav1pgPi/rSN3xG0qHYxHb+8r+8nZOOcTBhHucBHKZPup8nLxHc4JG4O7NeG7w7be4akD
s5sQoaSzoJyEmX4y4cYhPYYziXfzGvo/ClWV8oR4wbxL56O6CrlF2BKI8q7PXOoT8KjM7VT6cmhS
qFTwt7EenLu925kxlGSXFteGZMwXPY36nLUaJMntM36pTS3ZlGba9q6hbDhlxaDH73NjufZRFiXn
Ow05hywfkh6oUnXQ/3C4UL6sRTAOSUGUjkhtvxDhuVGU8Sl+Jq+DNWl9cqSyXEucKx1sWBksza+1
Ds23bbN6c7WkvbCqNJ+9187xu82Ls8a4v3MpmY95rYuYvxA+9n3eXXS8nkRo67hzfJGJy2YrXLVE
jB1349NkocGuRXN0rNVRWBEW81xYVvublA7a3c22h0+t6lIfQa7gjst5RqLX7An3qcVb+xursMbi
HT/N8oVuBIPcGm7RYdu5PaEfhI1LZuA23ijLf7K6blkxJhqOM1Y7g1nZIgRjbugjH0vYyS/EUDI2
8/qi/4WXoJrisCLAWQrN/ucwM2g1416pO5QNniICNdcxCVmN9cnK6/LrpkIl45HBRxEPG7hGrBq1
z7FXFwqe6jYEvA9Z6bOmTjbCWMjJgfieGUT2ySIsF4Fk3MgLmwjCePf2Jmf+AO/wSxrcyhc5L3t9
qew9GI7SBfhOMnsV/UlQrGW3+XykkpmBRNpbBTUY6fz6l+J1LK5Ti/0MkdB164O1CI5ZY2kPNYpf
qLxvGkYTEPk9jAhkICB865p5T+sxtMa0i/L1kaylJfi5802SjULdaN910mtwO5XGnY+FioxIg0Vs
1bmWq9fzffmcFPVeTzh35mJVB1oYsvnjlXKSx8FmpoHY3ulP0rowb/GnEOrAjPMGDnV29NPuIKhi
CPBaPe72WPepFYQwWtQlnseX67Wc0G0/Z+Y4YHoZz6GFeM5Idod+HSaHZ26EYR0P+D11BDmzgeqq
TiByRTn5NSlp4S6ISjE9VnRqD1JOY36QxZTL+0Bszk+xEo3KhHRevBO60bqdRhUt3Y9qlKObqBnW
/XqjvrqDA0LZnVDwwvkQWDluLQqMMDyPzlKWD3vv6F80wtsrp1qlTjhi1IM1BoZtnGuu/Dtg7+id
QCv1Sy4TZP/IgHp5oExVBW07aeBxI2euZrioVqVrATiaYBfAUMQANkc90jSDR9LV2GHbK8HVDErn
76elnCfvGWuUo46ZO5X35LvuUzpS6laPIx3GsTWCjK7I6gdOS5bZ/WE1kFdeQQfnj8jL1KM7M9o7
jI1vfkH4Rp+FhEq4t0y5zNdmhXD+UTdTM8IOhH2AcTOCS5YuFpADLeEccUXVq7ywaKv9i2PP+bI6
pAUzrGszL+Ga36uYu88QPkqzNJLi67TeyVqMZx3wGbSviNHqj7Zm61cHgtfG9C+wW0Nhmh9W01Ib
EhvQ72fmPYFK/aKuKJzKtUjZjnkbV4VCARdRx94PKAbtobdBbOPQE5WXVo60fBT4Xf5s14LBmzPj
8qFu6av9sLY4RNNaKljAmbA2cQ4s6I9TaXb3uzTQUAcHqLo+2YHMfgasV34dTGZwMzNLe8LxASZl
VpCWW4ANHM7UtNt08dGxj1WwrT20As9Pg5mtHb4V5Wy5ZxBEcgoH4S/rqUfO7DkImvAHJmDxAhrh
/uQ8n4MbB1XlR/TDvnhzCtt0cPncztNLUS2aaQyEaJaWzbotXDy+qs6Om7tU2MFGW0lz3+qDhdT9
ofvCMyex0WQxj8p181C47JHAl5dp82wXfjce5n6b76u5amFFARtpmgRTvAdME9oGaVU7g/tGdCxS
9iZl1rPloFjHiKbO2e3qwIbRWnHmYLgYywMZPu2dX7a998QOjWI4BtZNZhnnSD3zgdpPGGG+n3hn
xkWltjkFOgHbcrs3ka0MMMg5nkB0ycXH0bLobbyWUkdNSoya/KzwysHRk38cnjjX7PlsFcCngA3R
yImI/v0OXL5ROfu9mz/kg2mnxyXad4NGIXkK8ZvmNEIDi7dPo8Eef2qGLJOvfKgWSRbbTZYsmS2+
ZJqhbNI5ikZXFkWUAdK1HMBRAe632Qbf+Mzo/z5zLV8eWwwLd1XFQ/8ibRYnnenQgevprgDggt6x
so+6Wg1CZ6uXPz4QwX6h4RrWk8WIVlxB3Skxg7YSRzD1mgepVNWD0c4CWQrf/u7dXohkbzmLXig7
o1/gihWeX5mbPsGO5dKrTjov3oO+yH/ACMnt2JH66dNDsOsPt5Un3WPf/KvhJE9P8N4ho/9yl25Y
YljY8mHekS2vbI5o5mRtqvHP6hYI15VEluRMv/EMVt/y11aU7PvR9k23XzWvcs4WBKWeVd6UuCsk
r/JXbuQWjp+pfv5QQDqHV6BwJQ6mwkoK6MgI9pBtU3/X1KLMEhS68FtPWk51wvdHDWMakmkucnCq
4uq4Si8Jon2NuYZxERmbOXpfnGfMrJOh9sbu26Ir3jLXLYm+JIuUXQp+a09Tiowd1k9AtuwICNYN
Z8nmdvkTW/g0N+1crym6vpelTbmgXXeWCL+0OWwSvynr0h94ycAjbm3cm517jjnXe0i1ksmQIyLw
MRkFGHXDw+iMXPeR6HRwb1aJZUAiAHDsOot8WKpg/1CDD+s2orZHSSMyJmhRZdPNuOW8PTf8HL4V
XAaKF7ijB0FhblViM/r3U8EmjyVtBJ6+tHU8y6awNJpzZ4CSIlbB9aoTKE0VHl0VNt5ptRh8EqPV
Dic7VKCx/bgJdfaCTHnHWRXixn755dM0LZmGT6uC7mlvBtW+8P7q4JI51rJeMEEgB9eeeSokLthE
d8UM7MmXSBVO4pRrd455IMhnDa9RN7SPOSvps0u0kRQCulLtdA9qCyFXsvLPjkt1uDCqpHFCjIqU
/dxYftjFRKFVHk9budeHZip8fRgYif4cG8bwqRwtPSS9RD2irNrzlxGmf/3RT4LtGYoqrUozwI7g
1M0MsM7dPEiqRUIs/wguR/wZksVPBztwy/Y0G29enidHVwHGvHr7Khc2IfAjgibEbCCGu1CvuX2y
J5jV2Ow5cwcyGzjY2xyvIQpUz83TVGAs8VoFDh80KxloIMvVoMa2FfyOCpkPDAnXQiXhsPVO2pB7
fVkjjs8EUpIwVJ8KeeD+WofxyzjnexAvI9uiNIWSh70qN9uXscrCl5zZjUO5AI5/sL2JvcwOUBGs
si6wLLfEPePIqP1xif1M9j+YcTCCj9pI0L16BZggX45CraAWrM6A4E6VukLuiDSB8RSDLQzBKZE3
uTw6A+L+ZQODQa5qQUcpuyp7RAYEjTv0clFWUlYjd1tGPqR3WXdg8LO/NuFvZgoYqawMI0Aq1n4V
6a6b7QtvMRNCjJRbHDqbdk6iJbGWMITZe+9hB/W9jpZtuua9P3/lBb9t/JtNnjaR1r/FJLY/oLYK
91dvbfBcIQUz0raLURqz6JFrtlGpHemJ6TWGuOhkreM+JGueZXs6sF73RfO4P2v4pj8MxKMD/N7N
R4TcPHzs27yXfLiA+nehxcAWMuf9E9OnnpJwhVe5UK0vIbX4MISxznZOPRERz5Bgm2l1yuoRH3bl
1uQc1oLs+JhCdvs2R/70Jnpn/L42cjvXRAupaz/W7p1kTfzNgLpgnKnZxgKDK9mbgJqVlfc9/NqH
WwxhSzmpnQ6EmoObR172a0r0VIaWyc4WeQ4XK6wOmyiw9USLF56KEHDh1AHpEcdg9SF0QZi3z6xf
678Tilu8qq2yvjumZXDTSG6TeyKsapEiUc5+ArQe3styxQTCBh8PiMlmSaCoJLBDk7nL+TbXZGYH
ML/E5JuLh9Fbu582i4CX1KweIQKEIeD3lqHOg9PKSoCIeQq40Ou0BRFNHXdPTIMUfR3h6BSel8wE
hwhv6LsPiVye0A/Wd+rC/lvgVazREo4ufkycemtaN7b82VvQWjGAcL6eiK63f/BIkC9Ka2LTC8ll
fSIcwruF3O2+x2qCoarSMTLj+Nz20wAQLXbnV9BzYcaY8CF5tSR9+5DvsntT7LERad+Z/FkR+/Sb
y1wGB8vUeOJpTMlJwLZV/2yZxK3g472kl9kXD0JOVIyshlmDAu1iA0Lv8JvCtYaVf5YuDVlSwMwj
G7kkNTOoJVsicZ2CMYW35hH5EooIogl4y5yqXM8Z1/wSfJDQueBNEY3/lMuc/scpI/ExZ9Jloq/l
+lKqOq/vAiCUP4Gc1cdodbzLDe/Wv8TR3RwIqWtkQpxR8VVqXc7nXu14LWQuo7MVCXd5xNvF3rI5
Wg0spKvEdg0DiFGKxxkdRFfsRI2raQ2+b8vK5H810ZSdKkPX4mC4U8eO/TM2pdF4E4wxM3qn3dq3
e9NPi7m42OeiQ1DRqOIWXCJ5xxR0bHgJez6FZTQSNB7LsmLGSR7EwXemsnts84x4Cp5e+0vFadGe
wK3YHWWJahtfq8CUz9W47b8cnAqX1cERydTNbFgJZ93nbP7e/B1jUYhUHWVB5CZeRxVwaYPes8FK
LKLhPFVU+cknV4E5u+/p/LB61JcntPjC+VzHdXnX3myNRwyJwcM+5c1wCohz+K4MnQXCate8AmO2
S7z4fHE8BlGLxsj5X2P2CPZXXRt/ixEPNsjbwQqpSpwAMsVYGxoTHf6Wn3PUydS1V8XjqxrHo3CZ
+9+TG9IkTNACUzwtwerR7ezZS2MaYR0F8P8vmzFbcPEWV/xl9s5vkFMC+znbqwZcXofm47aSeoT1
GjpKBa+N/OsOJKnSksSPp5a8KQ+Tfs6jdQs0eeoj8Pt0Y+XqfsQz3gK8YoqJfVaW/VjwwaOch/74
IwqawroYNLa3HptBGeNsVo8TMHB5cETnPTvo4Txwm2Ag4G5aZQ/YCBV2zWqInkanrtcT9kpWG7u3
sQx8TP9mORPqlN26UZH6U93zJlnDZJ6iJV/zdFtqtpSNRMXrMycVxVfUOKxJ5smsWUyyhlXNoyWJ
BFEtZEiRMyLjUJpCcepcz8cP+S+BqLkZPJE2uLGSDZv2na/XmYevAU6ihioYxxDFYiD8HAZXP6uh
iJ5KbjpCXrhTPgNcWsNVFVnuptYqkR/QIxaRSqJC1AEHrXx1s92BXBdd0bDeYpDPU9Fz4I+Ges9q
ekyuJNt0HOUkG0aMBthNLw57lXWIbG4njzbDKdClthB+YhjAIELatn6lXqOmW7Tt4FgbObFOuy+2
p9rhOI3njVna4pfqVk0PiM77HJQIY1oViVrBeeM5Y1XLnejsery5Sqgqf9LeSEmwh+8+8T1zrfi+
zQYyZsXbi0eu1rdM9yMZCoUAp98Vh8lxtaNpuNo0M6/5IrGXen6nAIDwRc2xLqHKH9Ae0MFyPXpf
s7DKnqd8zx5sxjXZnaeDXSZEZ1hLGkWL08T75gTbXZd7xJ+tk938YbFi990qTPZ1gwHdL7d0rT9M
QBQL0lpohzic9pkY8b5AGnOyqLkfh5urTHhz8ZNYokKeWBvEHshtq7eADpd0g4slu/4pK3oHGT6g
B0v9gXkff4aixY7kB5k4SwsWHls9PrJDOPTD7ZQL3HjCYHT12gZ2le1tPruUFEMLMJgyO3i7DAHT
oJZZIlLVpn3Fv2Cet9LML6LRI8c2cPoIWV+s3wbv1q/gBZmv5CpAhoVVI5c7zrzMfuORxBQRbKKd
wdGI5kzzLCSvQQ6waTGN6i2u356Wuyxc4SB9yyfkkjFekwRh7th5XLG06q+eMfqNR8M1HCPfz9+N
E0Jz07cMr8XUgd+TbHOnAaH8NNsYxpHBlOMty0Sufue9cdYD+DcxLrf8CzfeQTyyo48OM2H+F9E3
P3OLrwS867dqVbw9ymun8xZo22YgU3h3mG1yNy55clgYQP1Tpn4lSIjYlB2ddFSKe+azU8uicwTv
p9bUwDdI1v77FIXzGHdGDLwNcD4Z8kLODepRTo6Pe6b6KM4JnvKT0WlvjuycOie1cqf8CMay3489
IxfzzEddXwcuK+L80aZQUQNfTOmOdQBWkrss4OvymXU23j5+Jb6JOVBdh92vMZrlEDt5EHJ11AYX
BtAGjIg3TNYU57eVCkkpskadBnvtmBeYgdUfqENifHT3SL0j+gf+I09jTdSnG5gsdXqfO44xAEP0
3EBOI1z6fZ7a1UK6C//p3KckGJNBUMp94J9GCBwJ3y3+KeQkxFdiGmR5GOZlKo+jL6OChquYH113
tm+BAGHxsO/CCt/yzNvem9sbiVxR0vV2Ogre7QExE0Sqq+7yIawFaTnR+DEz/lxPDX75x4YLgo1N
Lct3cwZQmqvCLJ+TVS5/kX7g3XtW4xFTJMMsTHIPIPqKK80mhLnT64WkIf86DKx0jDGp5FOyU2nx
vNL3+58Ooug3B/qSMgrGCFETZFK+BW4tunQe5oDUGi7oZMQwdCFUYu5P/LOiisdlZVBQu0FnHwQu
IUgUz2yftVxQt/e5iPKDS0fcfCLMhil23ZvEIyAPzrR7ljjDDJrrLGZ0JSvsfd5g6Uc/mKO5NYZ6
p7hdEgQ8432oF/FOqpr9to5u/cviOfk+Nqt+KLx8u1lAMo5RP9vaX5ju7Zvb2EE+i0il+6toLPZl
MYkJ1njjEruLeNK3u9pr6merKis/2WF+y9iXQAcfpFzkONdYzYrTjIRltPudzpHLhrHzYVq75XUt
y3161Qzu8EBFw/S1QaOE/vQ9/wPWYglP4GKih/ppOS4JKpV+3Pc0oufF1tb4yYjcbhN3UX13j86h
r5p6az8NsC9uWti5hT0BZIvAnWYtXm7p3Z9OnlGNtjsACTz2BOy222U/EY3Dvoi4Z8KkEZhFV572
Pdpwh7U1xXQX2BHPXNF6lM0cgOtxi0B7EuMU2/QctV71iDFmKO+XrvbTStoNkFWVixYSuPTy1EdV
7igp59tEtM+k90KiGTZ031FhewGWCUQCh5X9IE0rL5874w/lkQUabpsObrTAXYZu/8hO276PHWXz
qTHNuO7VDUG7IbDD+lQ7TV1cEUw1dRzrjYDg23GzP6aws37Tnbd8u4uWL1vQeNCVWzkEMQmQRr31
+T4eRb5uJq3dFQVgd+cRxlVk+ghFVz47pBYR+6R1tz+qvhestcU2w/Y+ANu8efwfEMDAmtS0XIJw
Lq5EbHbyYXZVFsW73Fbn8D9uJgYP7rW57NnMei2nabuW+ByvrdOFMN/1CGFua/5XO3iCLrvt3A1b
K9PacG1thj8cJohq+S8Jnf8QBhoEkjRYonRdxxN/y5dmDLox7OnMxZp3O3F8LSBEQHRd+s7/ktvr
/EOqJoEfZKwHt7BTjHr/539lOpcrYcS4c8zFEHlwyAgwSlXgho8bQS8JipH8tLKd/iKiGGS6DfKs
qc4x9ZXiv6SG/1PooxQsNGA0JFnS8LcMXItHGvnMNpdR7tPREHB5LUY1n/5ziubt//L3xEe2VvLL
sn+F7Pq/Ba1aObLuRltyMdnwxh8w/yYKekdbhNYFPYGmqq8xV//nH/rP37J3u75EwDZc72+/W4ud
cckQIS/LPDvPAA3hiX/bSjxZ84xlFilEkDZpMwb7oVvwHE9yj5Ju0f9t6e8/PVry3z7ILfPz3yK8
SU4a5BDwJc9NQ5IewFUYOuoO6+f8X/a+/uOfE6CONdiEpGKj/d8/SQZrUEtvMJeAGfJJ8Og9Bt0e
vv7nb/Yf/5yIy/xKgn1q8m+vipjyAFJqNZcO6/GFnQ95GjLH+UbeVXstBzhGqrH5/+dJ/bcf+reY
7xk8xjijoHdmsS0Smeef9TL46X/+1f7hT0V+eXiLnralY4u//ZSIKhfh0TMXSbZhyux+ejTVkhHE
hoXvP/+of/hbkTPPjokAcClyvb+lMxuCkyBDSnNh456LF5YB5xFikgH6/+vPcW1hhwHhw47jyb+/
BsX/Je28diPXlXD9RAIoKt92csthbM944o0wYY1yznr688nn4rhloYXZZ11sbMDAsEmRxWLVHzLC
OXAWdl9Uax/ySYIHnQZ/Y0+8F8plFBgKGv5O+IdpC11ehBcBgBvsPA/pxJOdl/Kz5wzKcDuFkXSp
C3pyw3r+vVIuLlYC3eb5SwH/WIwosSix0BaqXVKE9ktg8MxQoiQ+Dpnpt7tqluiPzRwlN0/KDRHb
V7Xmy4BG30SzWVCIp4Idc3nOkAHSIHmFk9t0iqm6sZdBkaHV4PAKLjKZu50FAtGtWvKxM10Cs+SZ
ohq3bQsN4RQLp+Rx5cEPpk+PBouRWGO6h/XgGecMaixAghRNTzqvtuPfppZBJ76okXZLoNenR0yk
GlRE0S8BM4i37YtVTVqxET7fb0+UqjneOtgZtPy1+e9vgpbqJHkYhnIE0xqbL4g+gWWYAvF8fXO+
P2/zKNhioIqNyvTyJqxiJdbpcYy0rpAMCJS+2StdIN2+mOqNS2h1Qg6lSkefbZSXDokC2ulk+xZD
dR5dbp1K7Qwi3DjVaxNyhGE43KZgK7XlpaNUTlU5+ujO2Kf9WBvIGEw86uAo/LtRIcJ6QuXihv6J
0eQiVlHdjNJWLweXmoVCSS+lf5r3AOZ49t+VpYgOppYXGzfMyqmzVZUil4ozs2kvvTGAVmcQIe3B
9XmV5bsk7RGYavtZEwkFRBnco9Ma/OydFtSvTJQx2IhmK+trq4iB4IEkbfRvF9uy8IowsppqdCMl
TG4Ds0+OVtX2Rw0Jm3//lDba8EQYXUhdLg1jfDNCCD5mb0b68A3gbguBi94vITDdGOn9hcqX/H8j
LVXGm1JBDqZNR7chCf0Ifsv8kDn5CBVGdm6JYgk9Wts8/fPRsznYEvfm2T9iab4NXE1qZpjQcJNm
iUpDqhwCUDMnnGT+l/lxwokmwE5UcrHLWAK7jre6DVekBjfySwN58TsteCcFYdQ8N42tfh1p+v76
9/nZPANB5TmqtF7dEd4EMHSkeaL2xeD2OgLfvV5CNgq7/9qhdzZuopXPh/WITXmQIMZ/i6yrHPU8
61Szd6O6a55QBNVOYzvln2n1lve25wNkDMXv67NbHVOXDuQygWD8q1HYm9mFI2VFdW6XdgCEU7rA
dXKXoBl/CAdEkOD7C6R8RnDl+vn6wO8vek2dXwv4WIDhIUW6/Jbg4bIYjaOSS88IoEbTfE/0LvmT
p23+n4bgiL9xON7HbQbUyN9taKgoJi0iasXB6wOYpOjSKzVvRnTh0jisN77h6ii460hB58N65/mj
1hlKjUNTumk+ACdxAPA/O5EpNybzPnwxGbJzm9RbmhhSXq6eSulU77ymcqsebTLQPPV0Y1JP7A8B
SsR/r3+qlcFmByOSZkIlTn+LPJ1u12iVYdC4iOcodw2mhadg8NIPoyi2PJPeXwuaOXuKmiZIIuxl
F5r+Tm8YdBW82jWpoY3IgogBLXeEBsFOdzQiu9sMac4nTIcSXrkq1/y/TZXAYtH2m83RBJmuujiC
OeRi1aAO6BrwzY/o3cpj30sHOW4zOPzzULaYvx51AovgudiP3EkIjCS15qoZ4vKQLUC7xVDjx2Pc
SnhT10db7ksmBqqYgoTANFdlcpcbxo8AqUaI8LsTqe5Og0JP2003Nm71ZTSZR9GlZlD+4Ehbr0/p
N9Ek0gW6ZqUv3AAhwofKmLVF0Ii5NwB6H6BZQeeEGvHz36eGMBP9f1IYkr/FWUDxmOJXiEe1Zoj0
rtbL2IXQvuXCvTY1Gr86bxMHmqW+uHvsqIklDQreqdikPMqs0u7TsqmfgLoArygdisgQflRnI31e
G5baDkbLHHXuoMWwdEabEN0oDKHoND0jHCxOXWKEp85MUW1Q44zcnVYAKO5/XdT/O6g+p6AWhliX
+wUwTQKv1p5cA8bCPWoH2QF5PrFxBpbHHewbNw+hkrsaq6ZlBcDv00wxuGNcuOJWd5jgr3enAcFk
eRJRI8tdaEs8NwD+oMxEHTre+qqvD/G3L7D5F8j5sjUgdUJV0S7niZ6X3sLQUUmZVJRo66z1e8bL
wEuZ2OzQwhNjL3a6qciPc+Zl7lD7138rqJV8c8xC+w37rUfbrofri0Rn+oHGvLTQOhY6zFLDVH+g
0YN67qwGDiMn7cFsS7WtPzpVMpY7IBDQ/ZCo9x81yFU/48A2vit+EgPGhh5Ax6q22h8Vfpt3Wh2T
nodIlimHYjSpiV//4ssLeV4JcmGqFoQHjeN0uRJGBMg3RrEaNZsWcQekrQ5gNtFERWseqYWiPV8f
b3mrzN67GrZZmAxyHwPOvBwvGkQKMj933A7xyI8ONKWbBLqmq4K82Jja6/Pv7Ve21LliaBBqQZ1R
u1hEv3BCcHNENtCNywgBZYzf6w+JYkGxnmLeXnsHVwKaqaPf7RU/DL5TokDH0Ogc/VHWhn2PASIA
5kipB3FstI7rPOrzKv8W6d5ofSgTATrF0Q20Oksn/FMZCdSavqkFevdlYJq3TdJj1ZB2hgrnWvpG
8FgHg4G/Z1XAVRqQqhd75Kc9H4VLS3zHdRyIWgElozkNyD0BVyxAkB/AtEMqUmjxRkiSJoCG0OQu
/XM7iOGroUj05i3Q2C1waNvGHCFCmfup73tMo4emGz/o8EdoC40EqrPe4xr1BFgXBGTo00JFMdvQ
kYGwoKDd5G1Tm+fEDEakvewmsj9f//jLsMYH4bUgKLvQMmIDLI6dyK1E4Yy0bmgXtttlABTPNYX6
8r7GA7M8VWkB8AyOuj9u7AV1TiEWe4FAQwbIHYU5o73YCybwHh2CeedqdoUNLQCFcNoFfe7/EHls
dTDT5KjcwnLRU1dtFPWLbWXIiCnxNIkNy8GVVZi3pJivyjmZW/wUC5R/EzVZ5yKHgWcYXKsdSBr5
Hz4Q6CEXKTxPq/Y37uh39WzWHuNf+l3qnHxTLLk8ePi6o/9W5NSza49lsDVfw3VIAHRpNJX6kWf2
8U/0U3PxgKY+/fbSLxtwWlEBPx2zD57r1zfDMhJAPBHzBYexGdm5XP6gIAtRbUKMydWz3Hn0WyVy
bdED4SjRHr8+1DINYigWG80PGtNYkTmLYl9CnMBDtp9oorfRWcfU6LZAGO/m30eZk6C53kV5e+kl
ncbO5Cn0lWHTtukhmOLqRgUvvZHSrexkjQYTAsS6KpAwWj4CoAeGMzhMuNB3VYQFW3HL67I+WkAP
DqieBC+Dxo4KyztaheYHRNG2ml3vNzC/gPHJmk1DWMvUK+/rHO9k7CpRhvTOYV2H59JqwlNoeZYb
z+JQwEGnjaRBnYPD5QnWVIrA1Ex1QM2WsciJaEgHaLuYE/IzJioB0kPMYq8MSO+e2mwQboekmn6v
cAT2KgzFCvqvYA0AjmO5RGD/3gFj+NtZiEts/LRXL/J3P40HBKkENw3J6OXZSsA26HhATS4oInmX
gzJMd+SL5S9aQtzmkF7S4QbJ5SE61IY+2rvSAOTqio5W5l4MHohnBUU97G0KtKVRZq9Tea4a8o69
0siAVpOCQMRea0h1kQvpza+aVtM6rwoM9Q60+eonE+LTAFYuyL+HaVUXeyRdMBbA5SKlnqbFj0Ma
RMjYz4kNNK4SVBt43P4vsJswBVNpAfE3Gt/voBJrwZOe+ul30TZFdLx+SJa533wUTY1jiCcey6XK
y6XSzcILnaae3MpQvQ/CyKz7NPKRXNZRZPuDM0f7t4TyA90pr8yX62OvxEBNIvdrAMFk54LBvhzc
4amL6j2Fd15mYX60Rmn8jX2j03Y6MKJhB2nAe5yNcNGvQEU/O8wpxFf4/SloPL2pjI24NL8rF/uG
og96/QRkjvPy3WkYPjKaZSNcFDmA4pQQLTrYPWZyVLXRAvgUxLW3V0cdE5FRB9Gw64WibTykVuIw
scoCJ0nLz2AJLhdl0BWQoSiFuUVe4ZxWi/EolNj7NFN3NiLkSuDQnblT7Ggmhc5lvR7DBY+8fxrc
SYzOY9nEyKqms9qIX4hbkBT1ASJKsrHIy+CvMRg1e5pvr+u8fJ1i0zB5MVgpHvdBey+aFl4LeiJf
ru+t5SrOo/CeoBJLgZsdtggBdjjlOD9zvQapDE7elP5EdSs9WjqE4usjzf/S203DSBTtqBYynOBF
urjMgA72gTpYlWtGk7hpB9uP9jQtuhlc3rU3+KI0W++llcnZtDxIo4lxJj6Pl1ukyP0GtUOjcUWl
DE/UXpH+NSfnTiKqdbo+u3fXG9MDmkcRYa4FUVBb1GKQ7AkgvKBcrCPilN7OZvIV0HgUOHYIJ+i3
tVHl/yFu1f/EMVAeKXCKF4kX1z++U/gZbBhhUKTUuM+X7yJoy4Ms5UxQgLD7gsEMeGQ7rJXzmMKg
vz7nlS/KN7W5VIVg5su02LLSxGzDkLQYGted0hfGZ69sU+R6akAReDXg37pxZb0fUocjzj6iboPT
trOouEHJybIkjGoXH0jkFw3zCMi6Pgi8yfZZj9rc9Rm+P4MMZ3Ix8pLk8lYXd/fUgzoKGrtyAzVo
XVQqkWtirhujvN+mjEJ2PxuICzKFxSgJpGHd673KDRtn+oAmrn3D1QxzetZjvT6h5VB8KRJKNir3
vQnyZ57wm5KXUurY67UKSPmqK2/rXKuhpFr5yTfCf/Xpfh2KVoRmA5bgfxfxGWQldLEqES52n9mZ
bsS3EAGsWXjF31i/5VdajrR4nqmj5sRxk+MiGRT9qW8986AraG5eX7rlpTePQkGZwgt1sffIhS4a
VRW+nuqqlICogBrml7mw6NKMs45do0ZHrBucB4xN6+OAEcHWYVtmIIzPYwCdb8EvIIVarCecJS2s
rUBzkajxx9NQVKF8NlocrO9w/UH9FU3m9k4KS/zJkC5E+AaNT9imdfyCfr14cXSK0fsqjUp4j3jf
ZcEevq+FYghC2qjw1Y1aHSKvsb8MlglYWQ1k9neiGf6pK2jonjy8EZQ7fB6832YC+G2nGIH/GWhR
nt7b0GntXdRaUsX2ElHnvd155u+kjQ3tBrPY+LdlgNBHYEkx/sOmRftdodr+iKmG/atBmAW72mAW
1ow7WaB6X1r1TeAUrfUCOAmlUx6zZfexHpIou4vR7nueMqOPT15XTH+Qz6/Ss5ej7nag9oV6iBhL
+dIDp2Zvl7SF9kSMTD0NfYwMqJ5kvbbzAZf/TmIv6I75GDVQTXh9P8SFYoo9clNQCRQjHrpdIxrn
V4zSxTPkiCr4x+7L6xelr8uWMk1KC4sbMVbjAuPoQrgSwsxtptjtOZzFIa7v22XInEfhxYWwBfJU
M/Du8sgjom7qIZeFm8UGuoEp6mGhmHr8e0Nnb2DD+4+OyvN4lOeJaFTleLAvxmsnhc6Vp/Cc9BPR
7SH1R9+qysIH4Pq8VkKZfD2M3LaMtwQtdTC1RiUzJZojLeUuDy17tK0bQHcooyA6uTHcSpAB/SJV
ao48xAnXl8to5CWcf/QigDgYSMeUUXSv0r1wr0/qFXD5Nkti9QjM1DU5qI5hOos0QjZmBPABBiVh
oHa+hHkWAEbR8/qlLBT4e7YIAKh7iR+cMr0ecR0tpSSDmnAngXvcybkkqAanxm6t8OQ7ojoTrtR6
X9HA8sBABZzclpsSyUCw1895lTXKAWFj82mCZwXMJlE0/URRJXS+D44Y6x9BIXlpkPlqEgAzBrO3
g4fU7R4lX2II7sgC3j9s3XEjpVr7wHP7h807F1zE/Pc3d9XgS/R/cYtxA2FH7oRKFDXNJAeDwSG/
vuwrZwSIm0GCD8JCgC+5HCqKUBfFx29yxRB0Xy2cg11EhPpDq7fFf8PY/bg+3Eoo1yjKkpVKXt/a
u+5M1bcZTwkekw6drv3kp389q7M/+ziE7jEdko8IrqZukeITe33kd9UI9hfZIVkbqDhukWU0SBMq
qGUJVQ4cnm/cFZkefoO74nzsFNtwc9u38RIIWv8RkH350mPEd4smg/lSern82jdd+ti103C8/qtW
vjSFLqo9gHp4yC2BZemgqn4Y6xMt29o4+1VT3yLGmn+G/RhtLMD6UIRc0iCO2fIWdfQJbUmFaoxo
BF4deQW9ygizh1yBEfQ/zIr6JOVbi5TVXmyqtJNlZAKed1GXRWsm6IbmkChB8BGdwObp+lja6rxA
eNHw5r2DEuzlDjZ95iSQoHNzZZAF6m+h/rNycFp0G6u0qxtaG5Z9wg03Do99FQfoj5UxpMRhGoxv
PcJm2SPs8Fhi3xQiO+Dlem/TuAmxY7IRAItPNbpM4pyXXfQ5RYR4lrL0ivaErBlSd3P3BB0v3O8+
R0j9wyAYDROWF9wS/UfjI5i0R0Gg+T0104Sumw2A/wDXvXwZ+8jCBsUuBzi0LZLTd6hbajh0Xl+e
5QOeXT+LRZLKOvOpU+fVexNKnCDWUBlIB1dH1CtASEyoCqzHFFt5RPVj/JiCabqP6jHaKFKsBBaq
f5TtOe5ztWIxcDnyto9qGpNwbKb4i29Y4vMAIeehTdDO/i0p3m/liUxlcYFoqqUL0Fsa1dYlPi5Q
0tCn0Tq5al9YKFZisQKTFOfj1gfLmPjlxoFaWVpuYdDmRE4DPNZi49WdUlhl3IxuHPjyMEg0xLoC
SiIUpxT2tf9bUIE4X/+ca5ud3jYVeJPHBWu7/Jxwo1Pf4GLMrPwjBCvU0aDV3+R9Ev5/DrW49psc
DoiPBq47scPDY4YZ53NK8Yv0NxFyq92z8sbgyU5R3wJLTG9hkeMj79dmdslijnj33ML5GU96BiQ2
nKx2Dxoy/TJLU5z9qSi+cFjlp/9hXS1euvQciMfL5GPmuRY9SBbXQNLnw4D1xk3DM+NmrqNsZIlr
VyCdbGqHgKqIWPPf35zIBnOeSBkzhoJyuy9TC0afM2J6M2R0+wa1/dMFNTyZysyzjbR7a+hFihXR
ucPYxBlQ3pSgjf28PKM5pqJ9FqPS35Ma41Xv7zJabxsjv77kl4dT48rn2JnEW2c+TG9mXRpFB50l
Hl2nq6qcXKvxOkjCY9gdMNCK7H3Yenp56FPYlxhowcnbITdvqzuBqEawtzPK9Tu6BLjm0Tc2vhgg
Akx0dg10n1CeUD9jqOD4D22Pavbx3/cGDXeu57kLCqbx8qenQerRbouFWyZ2cuodxTogyZmQ3wt7
I1qvBU36MzM+AaARIfFyKNFhfqb30+R2VTmefJo2Z6fDOFH443SP7O54c31qayFsxtNT2mdA6pOX
40G213wfWyS3czxHnvRWax9ginn+U6fl0nZTb1ZrVeO6+Xh94JWdSPXc0EGOma+n4HLgAoPPoGuU
3oUKWv/iuFs/0daJ/4DCRxkv0NDuh0SpYjtWBx1lruujz6FrsRl1Sr40xNiOumov7ibsHbTOw6vP
9dNJp/GDAr+zQ3or2Lp9V74nJSDA9DodDDKBRQytfBCFQ8U0aQh4pAYqTPiGE3AylGH41AlnY1lX
rge69fQedKC+cE0WsWXqo9oUBmhpIAZUDwIzHJ0jhsZad+ykITew2Wuz0x26AiwhL8NlnUtH4Hgs
kapxy2Zq0Y1usE3RQ0UOBzpjaMGa2LttnMW1fWMI5EYkT0wqoYtrws4Dv9GCcoLjhQnJQxPPAmxm
EJuQSNOf2Io8WJmlDfvMbryNuL02WzggOIXaummRsV9u2SHKahN9woFnMOFpj5FbQlEoDvofIL6i
5FS3bVierm/UlVuRngvXomoBguduuhwTDftM1DxcXTLQ8kzQSY5pA82ysvXITWJdP5sYiR+yKlKm
XdGV1cYXXttPpmPSNSaHo+K7mDNHKCVtV5lzkz3bmDu7WFD+mvDF3QhErzyC5ZHkrcATlOBH52IR
ieKsRCmjLEeKiqOkF+o33fARDQklo1sagWtFkdumiocBb/ajrMvsDMvO/iLSTINGCnblF5luad6G
EI8alx6pV7jXv8VrUX/5E7kFKHUCO4Uks8i9FKnmBOeQMihXQHLjdWlb3NXcOrctNspownV9pSFh
okZ3lo6o3E762fSdSno+7ZshRjoEbYLsRlghegqWVal/agFpHgMqqYFom6TV7JFtV7IbRJGR8OBF
iCO6l47IaUSOE1m/TKXGCwjnLCHveM4l49muy94/mLoV0yMOUzqQXtGMxSEM4wKfwobged+NY/Rr
oMz4rIe+/1cWZtocvF710dtmq8N7hbyKOEDXVbeaLyz/kCrmmGEk3MtbTdRp9n1jJd+HX3j7lJKA
BczkxcUhhq7VWE46TK4OOOog2waDuxqBvuujGPM/s/heNKxBLfHeBzeoL6I8ESTy8oTiOE0BkB1N
hzQHCqVtiicoAP0RDxETYFli95+cKMDtI9ft8SsKdtiUwjHwEFaybc88+tNk28iZFRhMI/neo/oA
ZizYFVM5hLvR6Sv1AIW5qI51j3/Bvsb227yx43yYpQAnZG18zVP/pg7SyaiR+KO1s7zC+qQWWIHv
Jgj4H7xWpa9tqUoAAgy9LFejbvuS+1it7zosGNncdfvJ6WFNnRwqVmhXNIai7ctqxEEFhITTIVVh
xi4qmehoGXTcXBPfkf5vHqDK4NKQwk7a7FMjO1SopNCixsRqwJk1bZFj8gG/GRvh8pV7ulj+V64c
m4f158Bcxi4sTHLw6Lbp9rjXKXvUyYwPvN8Ae+ildF7aUEZ/eTcbCI6Wzljs5sOBzXnVZybwTsqM
u970reIEjVHJb/B/7NVDhyFcfOrsFrES1Mkr++AD7qye+rSR7UGd3TifMvRElcdxmmhE8Aif9eSA
zCPYQf+n31uTCY5tqnD6K6JY+015vZW/r++8V0jEYurzBWHNb19It0taboKdFLqrvkFVh2n+1nWn
6P9rUQz/ilRjUD8Jvda1hzINnOGMXgjeUe2AtVBGrTrYU9wd/1qITKSH6z9rJZjD1eRAgEByYN8t
4petYoiTlKoOjBXVjJ1vqJ+pPOlPTUYucn2olbuSoWaYKm9x+qOLEy6cKuvzwtBd3NuRf2y9pkSU
O7Is9J8adOg+0s0MNgpBK7kspT16CoQsssolI9WfQhliAwolwElN88x17ISnXuJH/c3s7QKFldBw
YCoE/vDn+mxXR57TAsrkcNSWBfKgHoEzTKrmphrykBoCKDeViTMohozpV5Qg+lMqiufrY64kQvaM
/yB/RYKGWHZ5umyqfF2TBToEGQsqO+rpst73dto/VZwmjPw6qqj+FN+hruhvwcnma3+xv0HWW0Ah
6YDz+F4cbR5pyHmCg4XgjpEf0klo8mO3uHXhro0C4BLZH2DncFoup9iHWCrjyGO6cWv0O19aySEK
1GgjTq2cCsiFFCqptM+8i8VcosZwPJ083R1wxTyAaUUdOm2Uo5aDVbj+zVayuVkBApwEDSlyiEU2
ZaFxjfVTbfLyz0fnBJrL6U4KavvhY13pjrIjgFln1cQfAL0/C/FxTAcibyvVmrfG8us5bFaW1kFs
bdmmQlgEaUIF6bSqs5DPNFPjXreb8BgqxnS2RouLUU+bb3rbaYdAsaPDpHXaxrddCRAzhY5Tys0w
M/Yuv62JqApy+ZHlGugofU0io/lolap3yu3e+DrW2FNuZAOvB2Ixa/Yr0cgApgLac5EN2HXCRYEO
3vwUy15EZqD/M2Vo0DlGcaCHDoB+xLs77gdspPyw33vlZG1E4NVZzzDMOQwDBV0c2ngUI3wNYeE6
5OinGNnBPVbe4MXhSR1yzYq2qi4rBxWgGhgLSrG6Zi/rCSh7JmbktTAXPGy6UEB24mOJYPyhsfFd
tgq93dO+Dj/C5KLxa4t671g0xUYD4GFHX+RAI92+CRHZ/nL9KKyETNYA6AyxC0LDO1IVquxpKELT
FbHqH7kmf9hOI78Ovf6zw1vstu4bbeOgr63F2yEX4UTNsegEjGcQtGz9I3mIujPazt9Ycm3tG/P+
5r1EYQMW3uKWxUcTBQObu7+o0lbZFZYCNDLPhuJJsxJczBo8phEeSsjyHrM6qBFfKlBQf5BRm2n3
sWi67/hQjWcsuL3ue5goOua0MkNhfEQKGhVkqKe4xyBC6O+rvo8/AgPHaj2WnbnnwpjlQJVk+EKj
U7Fu8LuoDTcojNo6eCXp8EET7YR6GnajWFlXkeodcEw2vI+2N8CxzLW5vuubg+kf6h7d2l1tGvoW
amUl5NJtlHQFNPi6fP/Lw++ErTobQJvuRPPrGJm+jf2prOilpP9MXBKCoahszShvoGHz13pTdoyN
GJUiys1uB13kT4xE0s5Oi/qY+tX4gG7WcG6RNb0lk9tCiq5tN3hg5Jbckw78wcXIKVyzaJxMt57w
j8gM2e31Idxq364tJQIHtIgFMAfYn5ej4OMyxiGzd/tpSH5NvpoSRyLtK45Xn6+f2LWRIO/BwrIB
nxFEL0fCSBe7aC3lNkb9ahfHYf5zLpo+hA2gretDrQUHghalcbi5FAQWV7KSYVJSQJ1y08HSbn1D
KV/MNJX3IRWmezngzmiZ1UY+tTo9umTg62iYvYuUfjRocRSykBa0KuuooHmS0tbriqMm4uj79Qmu
D6aDHqQUDnZq/vubXalXTpni5G24IfBpDmM+2x2q0RnFeH3jynk/lAp6i7YG+QaN7yV6eyTpjfWO
QOvIZLrjvYjvnWdMn4op2Cpev9/xDAVCi0M937TmYi8iHxsTwqThGmh1Iq7IlZrim3K6vnbvIOFg
NmiUz01b3hb0fRfRI2yEwJAz1lzEX0LvZzFXIXeiDAhWfZ2o+kNXaD0wkDiSsw2zk2DBR60Xrz1c
SZDztAun2rjNVqpXQIgF2jAqU5+7+ZcfdMCNMW7AFrlVHj2bRTyhMRuhhq/RZq4e7NGCoxwgSUxQ
/48+h3MI9CBC7lrT6P0o8UFGzfCysU7zgbxMeKDRQ9PhizjoNi1TrCnNoaIluXT1ZGxjdGptJbsP
MwRgAao5/ldewrpzHrJQF7sau71onzpiUm7RgWmS25R1jU56mHZb2+RViGH5w8j8CFaCbBgpisvF
sigzdtmYI5Ue5HmHIr4HZyEZ+9J5GB3R/pwUJ4aCAckx32MlIpo9Ht+4pO90/Oe/yLQZxFlBZ1w7
8PRMCiRIm+Yn8ILxsQjV7s/1ZVzZ1Dw9SNVmWi+c88VuM6yxrBVZwf7uU/EpznwxwI3GRGQjP33/
NqCwDJGdfrLKE+EdpqtF9McOhOaKPnO+J52PIyi44keNLAJdZdyPU4zFesSvhzpBcJvLPFM3Gujv
4y7+6vNdOV8mAAYWc4V1XiJRXXKA+T+f+KTQXkQqoSbhU+gfkZt3zglI3Y2UaW2J592g8SSh97uM
hmGBgnjdTFRLpk6eIiONbiHdy40zuhIIyTh4eFGL4hFgLF4cXoJqJKIkukt/BMNZaoHO79Yp/Ge4
6iLaClIrS8mbFaEOxDrQDFiKkYg6jCoPyQ5X67H2PHDQzexTHxdVe2dnyoA+yRA46T4Zivalw7Wo
RiNe4AIHpCBsvgcIRvWHRkF//kxvBXMAgThTeVdGvaUdR6VHkVzFPGarP7zyJfjVJBNkrxSI5OJ9
Qp7YQXBMNDcvUsMdiXPPUxP5G02F1VHoaoBkp0SEltHl+S97O4swmtJcUif/1uMRvGMvlv/I2eSa
AJgBYpk8AjVre/G9s6mxPK0ve8If1b/nDEHjASlTacYHBDh0bGNqosdDRjt6Y2TzfeCltwk9h+Y+
t9SyHJRN5mBbeTm4gWKVN3bWV7hrZNG9hLbjjnkZb2y213xoEVDn9wbILjiqQPUXC1pruopNo9a5
XdxX1UMqSzCKGFnSDQNGVj2xPhi620HZzKZLPp1rVPKNI5TRoJgtFdGv6YsAn90wTSP14EPy9R+h
Pduf+3ACLtTqSfJgJSUiG1i0FupL4HOv7wZU7sKdGnNR/NRwGY6/FxQxfipNoObnmEBXn2qUQK1T
n8SYK6WkkP7HxO5Scxfk2wJmKwfcegWPwJelBLjUjQnwQi40J2pcXFRQUCorDYvPIRv975jk1fLx
+r2wcsB5t5KA2NQvcM6cN8GbFM4KQL/pZdO4UaSNnzwFg70QxHYJOKaRp4FrD9titew/Xh92bW8B
Z6YdSH+Xd+QiRAdZicWCDvFERdboKfFxJjRym1p2Ju1ngAXNxrU038XLrQX1z6GsKujTL1Nx9Pha
clIYIOEQGM99pta/kdYP9uiYYg1UNdNvk301+y5lG7t6JUrMinvAt5HnQdJmkSMbhawLDw9dt9Xx
BaRl0NwYvjHcXF/PtWSE+iJ8mjkYSRRlLr9jOdlRXxYmqlFhi4hwY3iiPpuRKl2zoP/A8cjjibaP
rSiHBGHw6c6o2ROfWtWj59y1mtf8GRLVzE9tKvLqyZOVBDuUK/1nKcZA3/i9K9sOeQSQXySZvI+W
q4L1rxa1VURDFoYLmD6zeBqTBGPMrtHidhdWXuLmQ5M4h+vrtDaujQIcFWckmShtXC5TEWlIOWPA
6Sq5VZyTtgmf9Sof9viFqo8kEzWWSVX45fqgK5udDooKvoD0dRa8uBy06wZ8DmdFL82eCjxMBC7r
dmcfhzb/4uHy7l4fbmXHEbPpE5KFgOJfNi2qLBZ6V4WjW9ctYrxW52CRqhfJFihk7QUDCIouMjcE
/y2vpsko6SIXTu8aIN6nQ+9r4U+rhIiExqNuICURVLqrKiiEAyqIQ3idgS5vOr007tHt1sef1+e9
8m2RGkBGCZkjYAbLJ+LgZQqOT6J2eYOWw62t1yUFQUnHtJX5XYzwvzyqSZD/e+1iDmMQClDHoquu
LbKNKY5FSGUfja8Oqz7P84JdEvv1uSMLOV6f4kp2PatiQXyH/g5+ZJEMjM4IkDcsajefAnVv+Ka6
Kyvh7EUUstxa4d2onmhOIWfpFNj59HJ9+LWrCZEBRMqRbaTmudjIA9QhDFCguQ1xOx5MB1j5TicL
rA51l1diYx+vlLqBwYJwn0Gicw66yAeiCb5EKIvGRaB38g7SapEkz7Aqfco9zve+sFIvPJUWd9RR
CxMEcJpI9b+KACewjftj5QiTawOshJVJvrcUdEF5CSx+U0PK7HNQf03QnnmMtuh0Zd6hbkW2UeRd
ua9obNLepO0K6mEJSQKZUWA3UjUQM9tm3yoqRpaGmrttpCona8BVCwEj47lEMX0jQr4fmVIVbFAA
zxR9EaC+DFZmNDqSP40uhmeF/mlW63T+4obeBjeY2oFzCNIKkonRYei118Hu5Bs/4P0xnn8A4Gfe
+4J3x6JqViJnIAJLGV3Pt1PxAtNBlg8+leobCu3RBxAi9eMIMfjb9b39/gtTV+LipMNApQ4q8OW8
w5rWwRRrEx5ZRAiBKg2ObIO16xG5PY09l+T18d6fJRpnM3YPvD855FKlM4mtoJyXAWpQnR1DHOeO
RiX+a7q2318faWVB3460bJ4MUmahUUAfa/I+PjaD02KV3WFamCfhSSITBVZjLG+uD/r+EmJ68+El
EBMtlo2RJhrRCwyYnvRAO/WhZt92Q1xthIiVUVi5uXVsU0kDpHD50cq8m0Y46RjSlll0nmVA7yaR
tRs7ciUQwRmbAfncLAbBdxF2m8yKQLAYDGMiIZBFVfjUjlX8vcQZtNhpslE12kwJzY+45saVVZnf
1E3bb8x2pTzHI5AkT5szifewSDsujDBKQhsCaegjVqYH9klPpf5TR7z6U6yP2o/CMJKHqtCqhzD0
7VPtS7PfWSjj/fBRPfKOfePb1g7Lsy1VvJXzwxuVHgW8ZMqayz6BYobSHloFNq3nlfvCkMVpcJzh
LhPVeCe6zNjY1SufHiE1AjLSLDPha/FNzKRIzVzDi1iEbDC1VuO7MZX+Rhye/5XLd8Nro4B4iJ40
cX8+W2+eRy1A/8bx2GBKogG6gPLvDXh59tqHTNPjL1UZZHc6mPB7LB/8T3gBeb+vn6OVw4s4CAFi
Fmk1KWpc/oDGxze8KfjkERf9c2UNaLI0upacvWDGbmWh6byMudd+uT7sSnRiWO5cdPLkLJd2OSz1
oEg2FcNiZNkcakyMd4UPvGbAqfd8fai1jUNajP4A+TiCn/NPebPEAoqVGFrJEvMM2HnCCrjqFHWH
z5XzQQUwvnGaV6f2Sp2jwkBqsbhfbL8oqQLqlmt1I36jvlne2p2ef8wdnG2uT21tj3ISaA3CU4Pl
spgadGuJiGNNn9wPALklvfrB6Ppx4y39fovMKaFmkPjahNxlydUbTVl26mC7Rq2IuyjylZM+BRar
2BRnSi35vpfs2utTe7+K8B8pzM/IRB4BSz6WOdlpGHe8XSQWrqjBYytHbmwA2/w/nJ3XbtxIlIaf
iABzuCWbanXLSc72DWHZnmLOsZ5+P3p3gWmKEOGBbwx4MNVVrHDCH0btYBX3hwJssBIJzGclChwE
m0idWvdSLUl8hxC94cemtZyLNIrvXp7VHxHA2/O+TovMkCuW12sLVIbH2TltM7gX1ND71yCFHfrV
ddE9drrCbwuibkHESVV7tCKrvkKsoFCz0rhkpWJM8E9Uoflw0OUPkKzw4AFJCsPvqlSrfMhHfYFZ
m0RnKSZazkM3S9tr3dNpDzDpTl431KEw9M2G9ps9chnhZRi7w3gCRd6oIVhh76er9Yg+YMVuvPEK
7GR9oOVKFcA5ro3QkCWi5pgSeQeX0PN9zF3AKPQOQOWDL7o9ohgvJ7EtuA2aGGRuA8jvdW3mzUEp
6vlFwCgEvQT7YP5BVN6O4mADvAwjBzMvrFENAW2J3Dcg3CEQnbqIzCyrT8HLH3xvb3kotWiUVtdi
8eaea+0YS1Mj9S7IT/KIQ8bptMCJFyWwEqs5KBg/f0xWdufaxaShRT1gc5crYJwbmELWpZd99R0h
DxHfT02eAt6ZgIWd5tlwH2d7ngd/QXA5OmljrRUHW3znW4IbQpYI8ZC1rrv5lrl0UPSqScz7SpNh
kmoFIHWc415eVzpLfK3NSSJZwo9kvSAYb7OyZbFMPc2gFZ2VltNnY8Qs8rscmnz+4WCkVTyoZqxP
Z6j/Di59SYtRb4RhLH7LOeZkodnpXnOhopDRX4MvkPq1vfTypPDIZ+eqKqTlG1pfN34e8x7iPFXX
6UPq5bSDhZ3VA8YVkF9PgJ2H5tKxXcd3lACkjpG2O/6qzQjlmThpekxc40gq+GhrWun3kMbzO1wp
y+wsDFyEoTEvxvBOiR0KRLC34vkjIFjlk52kGMmJXAziwRrdssTIYBL/RLaTOSezxt/x1AwJqBbT
RpRYTth0BTJFefCsqnb9BrRUkodre0xiN5DYb02QAbFvG335s6J+c2dakfbowqp71/KDH/TJ0+KT
iIXKE9lObXeSkqYEZrZp2rxCJMhCdAPD5M9ar7lZEOtRi6gYJdw3U6/J9GsnOb8+qiA9KiNoiK4K
00Vbf3fTwW2f+ryKAGiPuRc/WNhsLW+kqqSfe4Q7o1PTdFN1hz+gdx710uh/esaYfEBosMjOto21
6r0rZlm9Uyvyl58lZtwt81VqEeix3WFi3kv9A0bY2Ot0EwJnYU2zqHqXNmgDIEFnuckPvaO/e+3c
Fki7wsIYgVa0OhZgVjl691xzUXKBVIL7s8SrHmWmuse5OWu15To2dDwDGE+98jbvR3uCplziwO46
Yoi+2XWKGGqvm3SkVlUW36Bf/VWx2g61OVvL5o+5rHXv5EJzNd5GSWrWIczCAl1THE/dz5NwhumV
bIbJ/mxjYFv9EFlGbKI7bX9vtDrbD7dV9NvMFEu9V0oficnn/HJ1S+BQ5kMrEzO9F0WFFmzdQe/2
sdFUUEssFxvZO1RRujvcxUDb526L/omaWkb9ZewSZ/pCFNTpfo46xA/RGHH3UCWlyrbsYtw/ZpJh
9X5pFLT3cDFlQK83qrcUXclZac866h1+7iruZ/YwPs4FpOkTH6JsTz1YggS3Rlsz07BvEWCDXyHz
q1oVhQwkkfv3EUACFpQypYti5v3ymJmRmfsuQM8nD6NTg7/a8+uqyJAULtGQGIIMoNRTFLV24ztZ
kdYPpevNv7zOSYqQ2iefnWbVbDzUsWMpF6eHiejnaRInd9Km2BHmmKqjdWxYCM5CCdDRwRvdXguM
3DWeWgvAW4jqDeixCFt5NSiIfouT0Fs1OZWzkhT3WjFoBdjsCK/rpPbSz9VcDQ+2FRtYertR/qha
UFZDN4XwdAUUPC7X2tOS7s6RTnQhIc6mt0QEyesUX8HqjN5j3wbFUnKweA+A0szxUohXqtZPxn2e
q9OHHMeQnwhK9ROu9bj1BdKyUTKeplHUBA1KikWa3Q4ZQQOOemfMuuXrpXWbB1aNRQevhYxPg/xO
4S+uWmqhTL22OQF0tIfPs9q3zi9DVQc7dLvBhOIwL1FLuU+nELJYZRakKDpq8LWpH/wq69HWfs66
On6ek758hxqk9gk59EicE5S1L9PcFdppqfrGeGiGpm3P/C+My+hSFPUr9J6Fj9XFUXNp50Un9Sds
N8FHPucPRLLHDhlyPQQZTDCtXE536KzGAdyQOWyxc3338quz87ZRsaLXQv2GyveWGVCo7Tya04QU
KI3fN7Kbl2AcHPcgJ9yJt5EZQaMNBhWy81vRHy83eMZHdKO41L1vVd8JzyeDCwYJSMhNRu0eF9vx
P0QqlIso5CAJgH2Muk1buDXzFhrIJZ+xGkxqhR7sIhD39mL3IODe+WyrTQ0ouXV2OMjcBmKUQMFu
lKoHkGGqPH9SsuwfxVDmN3CK1Es9uEcy/jsFFmo3f1TNVhYrpcfbEWfRsIhGEV14UCE/y8z5BXjG
+MKR9z7OYGJOZdZzhZjQxrDjbr6mS5PWB5HRH3L8JmRxQJghp0goj57uJtlP0VgU0msUAo7O+hlb
bslpVJB+GJErdnBMoPzuO26n/lYVJ3uXwjTDgdVbkreqmcofuiYt+bGIszTybcAOMeGkJec3VVJU
BUbGS9oFIMITcfKUscdGUCiJdtf3mhMFrZaqmF0OwuOiKVJDhmjGeq860PuIeAw55iFocWNmG9uL
OwXjgoDxqzHnnfdHNLOs+1oI7SNwHG+615QU7nguRuN9h+TyFwj4yfu+LXP9lCX4wYWEMnF/XmBa
PMpV0d/vp0nL/J5cT/qoxJuLjzxyp/ljYs4f7AyuYpDVpjqf8NfU3mKPZuOtaxX5+7GMC/sUDXb5
cRxiB3tyt+Yp6iMFjVgrAZcStHPRAoxoegeNzdGri6DHM9n2e6GJnmRHSd4PqjaiLFbH+OjGw9wQ
S1Vz+WhVMfaiGIcNDbz5fNbflSlaAmDOjLLz08xdrqXdN/8UVq//MwgQYvXiiTScxFB8R5Ur8/yZ
56QLVAhrT7BZjI9tkRRP1Hejb0Mr2p9unujLFdVV+QkkLw7OLlNtkRIZ3FeQNWAQpI6S3+FtC7sr
WrmU2L6vhMQcFLr5qVAcOz6o8e1cYYAf0IDHvMlYO0q3J2GoHDdX2ti7iG4sQgMphzutqsqDE76T
9nC6wSmhGwq/6U+h8V81l16VUVF0rXNBom34mE0p0bdudLNPmNqIv8+xuCrXOghIR67nzXUyKYPt
tYlnXUocBoI+yxM8jhM4crLJ9SONv3V9NmeY6j34V9wdqKpvi90pTuS9UKH0KMS6weDNy9dRrlm8
C1L7nUm1tIF766ivEqM/1Ava+XjgRe0VSUFX1N1WYgx1FEZmw81oHL07icXOgn6xjooUe6NQVCeL
05Fwh/pyu0WKsYgAz6TuxR26PFyy2bjnNTyCN+5sET4Zvb41ZaUVs/6Kf22RCoMRW8zUcxN0I4K5
d7ggqC+8TZtlOnhQdye0Qo0onzKnLfg7mZ2yArbvXnAbiMMMMfoTrdT5AM60O6F/jbIpGJOFpo1p
Ziybnkhwc3VxJ+Zo/JjiIX9wiNcvsN2E1I8o1wL9Ugmkb9duyWLNkJZwL4vSZq+5phvieK0bn7wG
DAjc++H0cuCzU1lY0Y5AC6hlAB7a3BoQ3ysE+ipxrezaqU6Fk04PMl1mREmQavgc0ybxsHuPszjw
9BKpbS67Ojk45ztHDwGOVal3bcPDQbudtWmhlxvPnoIXtEwuM6iHd9UkwFYkS3ufxNDASGI6dlHt
HLzcO+vNyOuFicw+mPfNp3XiAvo8QpiXXlNRPfdUpViA0yrLP6WMOBmxHVcHJbE/33Dzjf+oCRDd
gkeiS3s7W7VPqHyopnKxpEm9hl60P9hWfc60JfbVrHstF7X3sS/47HUkfE6PAp82pkoQtdEjsKrv
kZX+PUieChalGGzVyGaRo739TcvgdoY2DArM2OTL0CXoFytWroamWSYHofbOaQJEAyGa2g5rvkWp
NZU3AdnWOU1NOzxSslHeOKOsL4lwRPjy5t65HlABsS0KSdxGyDfcziqb6b7pbuxeetLd+2zolzeo
lRsHBe29USBorkVt+h0EvrejEJyJlFIJpOoFnQjFGcfXuQ7D7OW57OxUl8AS7BENAQ+Cwe0oNkbd
ZTU5LvbRmvK1Lgz1NZ0WbH9Wf/L4NFduNR4MufelOBuA7OjK8eBvolo3nrQmcRhy6jR5Wg0BTuYw
/TTUKTu49vZHoqeyqsqvX+p2cgrcrTIvVXoCZpcHGTIRZ/LxJOghx92/vI67Xwvi1f8Ptdnp2CPl
th3ztZwUvomBp+YJff+/b2LzwHKIeZdgQIF/vp3QUDZuNsYelkHaYIUdReRfneKkTy/PZWfZwO1x
Vla0BS2Ozf7WoxE8dc/DBOQnOkEhBaHXjTNyUNqRg/vOFQ0NGf8rEkkgvVtshbBL7md9ocRO6VYJ
Oq2kQBdlboo6KGT+Mix51XARtC0sWmhjPL48053dT1wEcF2n88VTv9mKsYF4UCHpVC3TjPXDorgo
8Me1CautXj6iJSAOtslOqs6Ho0kLeZREdltxlzll+JSS8CWGRaL6g2W3Zijmvnyr5ICzQIarb7qx
jf5D8EQMaFLrJyVdreluNw6mH2UyrIUIcH/yuk7avVv9nN9ScDb1gwO+cxaoRqw+giTPGviE28E6
zlkkncoBHCTssDW84o1b6PnBKM93KRKMrOBazefLbWOa0Riks3RddPEott5TV+38AV+Ut7NzaNW5
87ZS39DQf2Lt0GPangiiHI0aWRxdyoae2Yl0fYlPawcuIXow3E+EMO0UxMKxp1PXF90cVEUEJ9Ws
zVLo/pQPTeI3NUKYJyVu4i+qJasjE6HnW2v9jTx/oMPpSW55GE5RKZndJMqlmOYFHE3qkL02Ncip
IFW73gz0RbQJxZPWSMKXj9HzU8zQ2CkBm6alCjju9oPPboVFpqpFl2QYrCKIaZKPqOYAEfcV0VUP
46QaXyrdyKMTxanDl3Jv5iseZn3CyD+2HSQdObdlTCnWxBBREHBxx1PSd+ZpTE3lJJVEfDTr+YjS
sVMiIr5biWAoNTDn7Xq3bdMASqiii2rUSTBipaT6EHvt8zIYZTBovRpaWqrhXOZO79K46+8Gc6rf
v7zye4cAbCkOmhxv1P8255qvMnad1yqXeJ6MYPFmJMzzvgz10rEOztvzU73Gs+R4QAfAYWzxNE7W
2aKaKoXOJAYUZkos7+iF8R+2Ei8B+5jOK+do82Q7sh/qsnTXVU2XO1XLmzMtqDScMxRcBlxPT3mG
M1bioO768lLu7SLKmORIqJDRJtwsZTwAaIikGV2QGrXJTWwvGFBqOot8ljgaKFzREIyOahF7qwpT
lV1LTZo9vMlRUuRaiigTHi7AiauFVYys+X2pNkN38PLsyDTjkgWNkrtqBcJt9yv28KZmWb13kUhY
rPWyItO/o3UlmvfWKO3iriyG8ovT98Yn2datCDioVRJKlL7jUCaFwFaqsB6NqiuPsBs7uj78NtxJ
V8VXIEVbYC1mQzJXW4zw0tzKirtxyrIPqp3qrm8PRvPZaONqusMyoPyuKp4wfTTZy0cjcfT2NA1O
KoNGqXEWfHlDPM9hSc7RpaPkbJHBbsWGumxVGGgd55Im6vtlKF5VgHjOiddZ10VoeVjG9a/B1eVJ
5E3+9eWxdzYjSRMQpBVmBR9msy3sUo+RZqWkLzT79VBmpyxuAxow+Zu8imn3jd5ysD92bhJ4XSbm
lxAReOs2B68aUIMSWeNRzrfmEy0tlA0tTzyly2QehOU7e56hVmg6lyfgwU2sPNQLFBS0qS6JUyDI
orTDCRZKf/D5dieEVMT/PQxblbIsMagdUvq+0J4UdHqdrA9UvZreyckgG3j5e+0NBneSDJcim40I
2+0LiK6LbkYz2aewya3puZcnZCYs39ajo4xt7+EBEgz8aH1rCfE3e8MUSeJ2Cge5KdShQH6NX+VH
M6YMuGSlcxWodqJF7BFXfOiXwf6dt6n4snhD+unlST+PnrkxMO2iagsMFM7x7aSp4rqEefwQ1VXk
yUWSLZRG35wqZ8wDGDVHUsZ7+wZBVeAx68kAb3o7HlQ8XVvWXHXorOn1ChdE2D05Qorszcp2AfwA
9gZYrm8OwjIqtO3IjC5i8ezkagmt+lAkBje/WjvREFIY/HvoNcQjoHLg63lbUW65ndiU9W6nCx4B
ZzJ+62rXvqoLGb2mF5If8c72NiouR6SRVC+I0Tev3KIUgzexWy9zrU7hqCPD3tIVCtQYca2Xt8fO
UIC9QEMjorUy6zbbQ5WAs4zFNi6xA6g7lBONSpoWlvJPHXf4nb082g75h1bk2kSg/gXRexufjInr
AlzTgb7xyJtBVIj8mzLGuYUISdpWj0Y7SSTFRYsUxOhN6njKMr1Ng7qDZBdS5ijsg0thZ7/i1Url
hmxoxUlv7jmMb5qsEPCvc1Npv0hVfJkx+X3/8rx3BqHowLtJLMoDuhXPVOPI0OoIMS+t1gVCNVVy
URbkyV4e5fmhWGHUcCPB8FD12hKYu6jRBjMjTx/cqn5U7MFb8ABLbF9rZPojWcSRt+eaMtxWMxkQ
YX2q1bQKcGO+PRIZknZOp6FjBb0oeuxts4DzkHZfwGNQyIzHr8g7loGXWt1B7X93pujLrEW3tQOw
vsz/ajN0WtQbqTqCxgXfcAbgWdP0NexAhwYIYsA4YrQ//35/yuREPYQaq6TO7XhL5tkgNRsg9NE4
n6s50u7bcXL++nWnCLsaRugqs2Kn3I4y6KjoGbSdLq2gzL6ohnhVtvLJ08fq79ePuax6HWx6KFLr
h/3X+pnOMGb6BHoaCWj9jT54IEL6DhHVVtHupArY8OWd+TxSWoukqJ1RZwDXsTXka50xje3UoLKx
igendtKGM3T7YFSi+QpP2EMgpE//w3KiWEuWjYMjxdnNSwTA1tNlV4N9aD37lFRYIIBbqMPVi+LT
y/Pb2R84mBirvS34EeTLb9cTbORAL2yO7mc7iR/Hbmovbq1NR5ZO6wbYnDeG4W2FakXLa5sdLEZv
1zZyqveVayp1oGhadUIKkcaQqmdHBfTdwcgmgbvTjqL8djsn9H5NbsYiul9UOz93Q021z26i+1hr
jlgZfwDSNxMzMFEEQK0BpKB+s+WEaninuYXdxldlccEKx6gTOKE6ZGjYtIvZ/1yKeppPFSYetq+2
OSr9g9WXP0rppWUoHKvES2Semy+lVRW/p5Ik7m6Qw1JR38irp5ggiFoLONooMK3ByQMso+AmzIar
OG8NwTfTfSFMMGC5TE3HX01h8qAqK5Q0Cx0ZpJMcMhGdaOIuX4wman5PS5Yi2goOFn+GglYgF/uC
hulKtg8MfNj4R1lOlEYHejhBPUXNW0uR1NcKKRBa76RRfOE/wBtNtuX4j0xFew8+3NJOcelpA9je
IQfrpsrs/SxdEIB/uWHXBYeBy7EAUkwyd/txGwqtGEhp4grY0gn6RHr3GBMftWifbSGA35xA6hCr
CDG9tttRYDx1VpvPygWpTuU9rx5YEHKKzxlti799xv8MhQ/uulWpEGwmhD96LC1MaS9O2yWhMbb6
gyyL+e5vl40JkX2t3uR4mm5jQIyyBxvVAVplU+6dEaxUwhLo7sFcnt2WSFb8b+y80vKRL7pdtlp6
bTq6VnShNaeHkdPnIF6VVUS4pMyeunp6amZPfn55bjsfi50At54yOzfYliVMA6uzZZ2I65itcpCd
6pwj4m8/jjEWfnmo57oDzJDyBt0LWhjEXpuvVWmL3sQqTd9IX+KYIdopCvpG2I9zzS0RJvmQTyC7
5cRRie3+il2deJ/q6fxexzv7w2wZfYwb2qwMflXpqRtycMsnUD/tUTdnd1k4JBjbrVyjLbcDW9Ne
KI6hXCZbGR4VYENfYxXN63ZOmvDlZfmTU99eg+RqkKcQtqUXhvbD7YfXRKbkje0BLHWVBBBULCaP
h9kgwVhasML32Ti70u+iBPnDBXsf5V4Amurvda13fxSJZ8SPRimUEQ3z0fqKxQqI0RitH+M+K7N2
8Wnh9U44qdygDyPSJVlgxVYbP2rRnFnoWBR2ikSj3ltn4qqu5LJKJ4xHhHQ/eObSpWGJr6QRWs7Q
NHexgbIYZXYVlJuqS8BOusja8efLi/LsaWWr2Da1W+xYYXhs7xDFSjVLNEuEcZkZc802y9WIGlD0
Lw+z95lXTijifgz1TFdt7PTJKocyujT4S/8cLCN+XWv5bPp2Mtp/jcpkTg5MFC5GQFsgyDffeUR0
QMWL/pKnYwbWWuq+pefFK7Cu48Geel6IWMcySP5X5JbtbOs43jyPSUcCcnERC/cnGyJ6keVuuKhy
fNWhgH9WSly9pAvCdrJzDyj9cBRuruHPdl9TgmDGlOGR91rD+X+Fm2VbYGufzdSSyN8Sv14y6z4p
eA3w7WwCnA3GULdzLRgn23rVjYfGMnt7iKSSi40Cocv3vR1/0qTKm9p5F6uM4usU2zKAlX7Ekdm7
tunaUXVYcaBo7t+OksEJiFs98i4EBPmnuenkObfi/NvKvb1XlOlHOzndwVOxt20hPcFlpQxKxXgb
eFZeLPHtji7WJI1z3RrqeQZfCkmsLs9/f0KQ62D5dGvdSZvLqTNHxNnWTRu5bfaqJIB4KJvBuWvr
8Siv3PlebFeo/Nh/ELpvw+llLdIhzSCu6PR2nxtDrFj3YjxQXnuWva6Sa+QlSKNSjyANuv1ediXi
ZTYR4TJGN/tH6ON0HnMHfyPD6QyoGFphOL5hlfG5yOro7yMJBl/V1Va5Bu6228GdTHHdnt7btcbF
6QzdyJhQDoAcefTUrrWizdkjvENKlOoDWI6ttYiNl5DoemZZlV03hlrjdHUgks7Ig8aZ4Kx4hZZY
Zw3WWB90S2PlcAHL4r2ZtWVxcMmu5+zZbzHX4Aao4Yr2up2018uspI0hrhJacAh58V4WY+gl/XyP
W8iRZ/jO9+VuXcnIK22O0PB2tMVYElOPRXKNjboJ89zx7uphsfGQsdNPRqM3F90t2q89LLqDo7Jz
E1Dogbu7tkrofm9GnrPKQ82wTa65DdZ71kbr3Od59hGqvfGQy/YfeErRQfFnd0yX/YQQGhSDrQhn
45XaMOXwnCgv0zMqpNZrfqF7k+V3hajt87TgvxjMadMaB3t5nc7ms2IFiKY7Dyht/m3sLTslQey3
iK+pM+T9OR8zAfa6E6b1vsq69rVm2tOTomfWW0LJQX+FoCU9oZdvp+edM6pqKzuSQ406Kj3m26+N
b/pajy+Sq9l0g/I5twx4vjkYP1Scq3by/AEZSRkoWN4+Yf5ifRr6GnFN9k+HEEDjjB8g85SGj41M
dXn5t/0p9m8XiH1An4jaAECu9dv96/2TRlKzboS7ntvOyzVBQkPzK7tyeh+8Ydk+AJqD+YaDkqU9
WnVlKoGRcR79zlrbuDoZYuFneloowZJm84dISBNoP9Ci2Z8Htb8OWmcOpwl5qMrXMT0p7ryBPDlI
RZm3gZgX93USD2TTi12rErJblvzMenNgI0r7qRik8d6qlgmsYQ8tyle7OEnDTJ9d+yQGxepOXe4m
VagNja2fppHDfQcnYv5ctUZh8mwv4r6qrKn3i0RTvzd1Ev0u6sh+o9kLHi5YhNkf8e0xnmiUYInS
l17tPUQlFCq/nuouulsyOX5rZVwoftYkgNlyoaRTWAwoWb5yRC0Wv5oARZw8rAM+zXGvZHcS3b/L
kuXqLzcqnclXzLZ/KppxKYKKMoKAEQE30We/Jtrr1Gzmz1qLtv6dSw/XOk3pYiQHe3DvHBC6Y36y
bkB8+G4/szkAI6FOIa46dkWntQUbpvUSvclzmsZRYWOOqZTlKZnn9pTRPv/7SJmGHRHIWgLmHtjc
rtEyVlPrFeJamm3ju8pivYoI9D++vJl3Ig4kjgH10Eviid7GUotLagpInlEEKTBIMHiqjHI3NfLo
Gt0falUuRwsG8+JNmEzxsnMiL+O5yHQv7IfZfDRSbTrBKzxKvfaHwhiYaRHjbDsutRiIr1Ihrmkx
9fhHqeapKKX0h3E46ljvReSoM/H+UcnDGG+L5mynPC4r7P8ueZnZD3CBy1CJDOujoZTdmzmpkG9S
S1J+BBXv+llDSsCI8s8vf8XnzXyuSzYpjADq9nQoN9dlg39XEmuEWIO2ON9owSbCr5u2ftupeQq7
FKvM4jxnJtl5n/F8vF60qZKnShjTt8rUFM/XbSzmD07Q3iOGHgzVh1UFmEW6PUFqVkiHW1pcuUXH
p7geZ+hNuVA/OVHfPaBAiJ+SPk32QVzyR1doc0ETC1JUpfJBG2yrtYfT4ohOhpJc6QY1BTp7Xv9U
wVX6Uc2L+q3Uh+b9uDh5+V5Pxwo2aaMOqg9TI4XznLcKxhF977yfLTf9JNE4zf3CkcoPrPjGMijl
oH00ag+Ad1I2zeirxqSYAcxibTi5NqioU6LU7d1YmToCCV7X+w2XInIPQ+p8QJWd5pjRANIG9Nhi
FRrLuPtOX6XMHwo8Bn9BZxm/g9xz6hDftT/0JdkMAazsGCrTkqfvob01v5Q0qaagghsGaQoOqgVb
Ok6NMINFAcNsWaofnatVmp94S4NHV2oU7zwQs9XXzrWqhynyOuODkHMWFmYnu4emm9OfDZ2734mI
p18vb8+d43jzPTYBFPe9u2QGu3Oysh/6mDjh0jpNUJqZvP/rkdZgid6VjVUBjazbHTcsJHNTn6TX
xQQKaI24BZXT6JzKZLbevTzUev9uNhkd67WWvvatQAbfDlV2DcK4Sp9cx8qrHnqJuopdtUdCaDtL
R8mV1jFJIfCDbWvHARdsL8acXqnVD1/MKEvelB6CdyVuGQch5x/9uu2MeHJYPjKMVRfndkZLYcNw
dPL8CnupjkLgFQpSe24lOt+Z3GEOG4vyHgAxZ9TP0QyX5VpApoMxN8biS96k6ewvaLf+hMSvW/5o
JmUdgnzBIUv3BsvPu4rTYIzkaX5nKuKsKTOOfa3XWi4ZvKW+rbulGx9Ad3byoYvbqPcJqlw9SFDu
/uUWC5ooipcAihpa3a8rL3nTpIjA2TKavkZCnf5JhIo1qWhgCvgxKsk/QTrn30o8cERod4Mav7Gs
pfveZ5b5vkcQ+I1DwkZyKFV7CTAVaD6+vEmed8hXZgTFbHDWgFhJfm/XFM4CkrKWSK+T4jU/VGwd
vyOAKb9alSPfDXU/vZ3auvihNWNS3ydqPOFVMxlDHU7QXL+//GN2rmNiGey7VtQbfetNITq2IPqN
TQK+wrTaN24v4dpjuEHsZzuhVaX6V8/K7YNjsreBIaKsN7GKlOCWsjxhCNmXiYyvS1/oV6io6ESK
qL5KTRqn/zC/teFKJ5DAcxuXoz0xSMEEr2mSUFFcpbk/CK10+GueRN+Ad4AqNKk5GgcPzt5VQK4G
hBHBdzhfm4SgV0et1x0WtsRN7LeiTa9pxzgH8eBeSkTGr8OBIYRaZ3i7lRbMrXuHAvtVNxbjgyuc
VR/LzJGn7iMTXY9a5O8UGPE/mzKaL91Y52iJdDjLhlMxNUHfq6l218ix+Q9feAUCE/ywy9nqt79L
6NBJ2iEmVdW17M2kONN5ilzvVSazo47pzkIDeuIq5NgAA95e7xXeTW6O3tp11r3ih9Pqxl2VDsoB
SXDnnCBHTKeUYu6KBtycWRDjjSc9U1wbnftqNuQJP+9gUdMliDJytAEzyIOtu3NK8JfkD9XdVWJ/
Lfv8K6WcZnYOOFHCcCvPT6Yt1LOtTZlvo6z1908k0h90ZnFFwIduq0dGYB/j/z0k18l26keZpMoS
5Lmp9XdSIud1UNFcN+XmTQGTsOriUrGiCLiZWNbjvaEVKUejKavHhgzmQ+e4ywNWneo1Jot9sOzO
VYIsqrUjiPzeolIuXymywMUpU90uqlCrpXcaO77WaeOFnstXm1KP4tji/peNyRBQ1DifPICbLbNk
IMjG9WxWyM6+tVX3hwqi5ADmsbf71wInOGmECbiUb+eD5ctkSN7aq9al5cOMWGkcxobZque/vkdp
zABXJuDAW3Nb+e50/BBTMXHKSmPy0XiVVwXnxxqJALUOvKwfkwBmcPMfzgCpC/nCKsBgaZvp2SWW
plipcY8oZvSuracicDV8W/AQPbKC1vaWkiAHPhNtbA7c5imEDmR0wq7zK9zQObrTh65J3+Z06JbQ
mXthngxKyZSLbbP77ekIP9EgjNtPHcivn6oQw4cy75EPKkoL9Z/Jq52jHOb5D0RvcdUoV2l/U+na
7F0tScxuKZb8WhMM+dUQaSF2vfXB6dwbhXSRHWsAUedmvd1RrjeQIziCiG8qk1OKLFi4NFkdvryf
np/DNdhwaMch9UUxc/Nh6yGmxNM3qAtJO79jd+fnttXqS9ZC3Xl5qL0JQbmGGbJSRCgy3E6oad1U
76YpvVL4t0513tVhWxVHInXrD7691GDh8fq4gMTXbHvTaiiWfihEn6ZXtUe+zNf7RvZBYdj566EX
Brl0PWttOAIhOoLW7FQbwOituT7kOSAY2+Js27U9CgpletXcyspPSRabP9PWjjR/gYuU+aq3oEOK
uv3T2OUUS1cXoJ+6aPBUfnml9z7qSrd2VgQt7c/NjQdPAFipoSfXuuzTc46Dd6hXdRZUTuYd3Ht7
y716tq+oZxZ9W2GpoyWeFGNOrjNKVz7AXfuJdgZwZ2dsP0AJ0gJ37v4akgw2gPIltxFFsRUGdruT
xqHXjIbq5VWXunbfLfCN1MrTfJC7yqmq5qPb7/lDuXIAiG5A8XHFbz9sk8aZ0kVjclXrtIyCMVrE
R4r7+UO3TMUru1ebi6m3g3oicTtq0O19SxaXbcWU1wDkdq4tkLBFnxi7zHMP5tqIelg0mUiT5crB
ttk7oC55AGeH3QF57XaoTGkIwgu+ZYSSWzi7ZX1feUV/cOOsm29zQGFTAFD8w05HueJ2lHwxZJJL
O7vqCuXjvCjOEQ0NX20Qg7IPRSXMnUmtUhwrN50RYVLdDmdTGEK5LCmugDANGlRLp7vBqA/tfKrx
nwHko0nTm/w4JwgHCOdlD+j/YRMu7FH+ctj1TyUadCPhyQDbXJIWm8GE9ffPpug101caIbBFxrZC
vPKqJIZoACfnNwnv/NZCpM8O4LuZb00vTt43mo3CaKN7beG7VWHMJ9lrOU6KPecmRBDPgL8TC305
A2Yol4B1Qkvfiv6Hs/PYkdto2/YREWAOW7LDDCco25Y3hCX7Zc5kMRz9f5X+xafmEE1IXhiGBLi6
ihWecAfhFsj09GaHDJFWDoHbSTHToi/NNKgb1fxjNWo0gYRnAW/I6oWKlll0Lg5QFn98/275wbPf
fj/2MZVv2l8qbPzbBY1xw1Ms6DFhrI+6CRVZs6HOVs77tJrM4iKHn09W3EPIdgX1ML9rc+VZlADG
ujQtgkoZ2/rBMsrSDZzaa58yNS4PDMb0nVNDbV4G0ZKmyjtw+yPnmCUGXcGzFqOJdV1BNgFyMtIU
16EBoctnrTBi9dyOzfgujmZzCNg9oj6nY1N81pa1+C/v0kF/stW0fgT+PUixxs7EPDbNnLOdLl52
UoHYQ2wt1KZ+LKggKqEH0UMErivtjiJ3zedzGdl9HipZJo7gCHv7mniWTJp8E2D2JjywqVuky8hn
0Cqv+GyWpucbqCMeSL7uvWlUrgEWwl6m17ItESx2giUKyoePXT/rvpmo5aks0vQRDK766vVZTZtv
qF5KZRhPA/lL4DjjkZ31j1r0dsvZOFlL3gQ5/FZ4Fo10o8ynxX1EHcowz14skubUZn3bvdpp7Y2+
QqE2f8o9b8qu5cDrh5SnkqcPfTZ3lj8M3uRdwWNFy8UwJsQ2SwcNqxzpbsu3qHe7z/QilvE/VeOj
B3ppU0su6ch9UUerLx56d03Qxow7aDyzItT6YzO6ornUQz59KwsH7VMEHrX6xXVX78VeF9s8dYnd
vc8sJfvLbRSLW6YwczTGirnnlw/lsgRK70yZr6Dq9BVZYst5WBOznD7CZ6YPuaD6WIViAR809emI
Qyj7bD4V3qK9U40VUyzH4wE8eAB2To20SEGtn8eVjHDzrppR5MxFXMmDugzPVjkOn6V/8KNui/zh
/jWyOxQUXWJOSdLYdoEQaaRUM+bKY0Pf9T/L6f+h+ZmndPDz4uDG2nlw6NMDwpekbNl5uL0LsMBR
zTorkRDuSRQCGwjzadIgdCp5354IJpUP9+e2U1jkSpBUf7j40gNwczajWmKMOwVVA7Qc/MwGcDLl
ZX1Km5E+11gXgVv2oDB77nWVPuYTgn7d1egX/SA62wlcgIJRUQSKBS5tG3Kji1lmNEX4IfDhTlOb
r6+KPg9nNoD1OozqjAZp6Vws66icufN5GZj8FHEAOvFbCUaHUq9nNPLEql51ifpMDcjzzYsU4Loe
rPbuWJ58ieDK0ifZRLudtTjAuUX0qDPqC0o6+J5kLrBxvzdWusN2ma8fslQgkOq0Kj1OyGtj+nmc
lPVvxMGTmHcqmpYvRgQ9y+c9tRdUCZb0SJBg58bmSYJQTQxJ3mjLefxUR1pmjEsmqRznKl1xztNy
DY15Kh/vL8dOQC5hvvTQKEZC3d48z45hleVCbAfet0Chd9aX+n+QajoJOBi9cB5zx/UzK0mPoscf
gdvmliakMxBhpI9M2rE5ZxQaJw3tAY70yj0GmpTWsZWh1IjcbWk+r2idfih0emdNralPcxTrnQ88
1Aqgg5mvVH+QlFWE8s4zZuWyuqP6KV766QFIjfKXYfbzNSmUI0WcH/jP7Y+mNytxBOTANKVvP0pW
4Hvu4WD46FqZ+DjUpVmfbUTkc3p2nkXPxJ0cE2bE0CCdb4nl22yl83+8CsNHVMTpHVf5omF0mxiD
d7a1yGoJbTAVOEVOI/5cQPjRq3Qy5TIsjv7Io5TED26zxOPBfbpzyaHQyTtN+E5QsK2njd7q9F4C
dprbpXjM1jK5To1Z/pfNc/45LRXt4/1ttnPoKLCQ8MmyAQiFzboleQs5ZmA8eGDF9wKqTBvUYuze
x9QTjigUu4NJ2U86IwhabAcbsNLAF8xWHpd5zE7UXlDaTvXsATlP63J/XjuHlHFkxZySISIqm+yk
RkO0VhrmReN5DrRVH0/1Yh11Q3a/FmBEtojNzbxVCHQtFTBOIh/aAqhK067F2aQ2co2B0ZySWj/C
5+0tID1DWeOl4w6l6XaXK3BqOiSeo8e5tMeTBS7nrAidHKev9YPXdneonx72zf2DtLaWzHHGRkQE
5kJHaAgieMNf4ij9Zd8J8jkPMUnuU0jtNGBvZ+XQ9px01Y4eMwTIE39cjC7Q23R+QHxEHJyvnWuV
ohKsUurVsp0ip/3T5a10g56B1vAey3yMz725Zq9JKbKTY61/t2Pyn9lr08HDtrOSN0Nu3rWpWq18
tlbvUbNTGGGVrc+famSNBRFqf9Scl/t6cw9C8AS5jXAyWmTbNlmrEf2r+NQ8Nq5dvSrocT/lbW8+
lVoG1AyKDIQr5bMjyuXPGaGhgzhlb6pAnHCykakG4h+3q8sfrkM/Ri6uj2oe2slIna5e9UuMw/vB
/tw5etLDFmq0BxYOOtrtUAuOklo/EJvVQhlOK2q4p8kYogDeWhqQyx1ZzOyNB+oOC3Kkkt6aEEMM
jkZRIe6QjyK7pMO0/jv11lcT0fswtYV3kLDtrCQIRsT4UF8AErt9/lMtrZSik3COJCmeuU/xw0Vv
/Iqi75Ev0O5QCHf9eHJIs7cnvU7hLDbEU9xX07NRWcsrZQH7/egaR9oVOxgqSM98NvQA5FnfTsuy
C8we7Ihrmcjjgkw61Jw0z68zbfqrojkLEf0KqRZy2mtnNMMf5ZRXga41ylMcU4O5/0jszZzeFcQt
AizqvJuZG+1SKjWth8cVsenzAvntAb67co6pSx4AP3buHSk/A6KVl4IsZnPHiY7Q1BHw+rCAWJ6b
vo4ftFRRL90aF+eut97PSp39fX96O28gY3o0OIioCSM3r4XalwW6v4vymPVVfPaWKv9Aiaw7qNHs
LuJPo2wWsVHL2hYuWpjCzlKyc53SWeZJXbBUgA+6P6W9OgaNGmrFLhCkt1iPMSpWc8D14lEDNvQP
eiTZuXVW72RiQroEg9cUZ0dL13dam5tOkK4GQK02+mVyOxAemV1TlpdwhK2bjdGR0WcGgUyzqEU4
2E4RerF3JDa7u7Ly+AO3QBNlW/JU1MyJs7KJQ2zBsFktWuwgrGR49bzyN3o6LCeHgHaLQZF6EwZO
4PWytgWi6s4JAEfdqx4KUX66//F2zwBRC+deSvVt6TDoD3idG0kLd/wD/cVZurNl53irZAiPiyLt
gzFP/rk/5t4a0kjSgRZDNaYPeftMgFXRZgdJ8tBc4v40Cb32m5XVzCO4wr8xFE0MnauNJHYLI6u5
OQt00khBoN8Fy5KXQdGr5WOEVtzl/lA79QD0AakWoj9CCX4L+iQP6mq1JUVDSLW4jiNuAc405pcJ
aYlTOU7ZV/Iu68sQz79RrvyBNJIqiI6kQ9+u5zRTo0Cenws8abxrjdjWyUnH5QAdsndz0cCXdX4J
at32TPM40SbL5ZQD60UBpFPUx1zXj3ATe3uDy/hHuEQyv9VL1/U1mSGXwrUW6hKubld89yrdONvO
rP3G1id4ACtNL5B60mbZtEXt6OsXymNcl+5JIlT81FbHazNU4pLn+OOVdZ0dsLX2zhvNLmDYMorg
Hbj9VlIVN+lUkDxKNAmUGzXsc9DgPueW8sF2F2D10Ih+4xAgfCBTV24tkMGbMSlWJDrmwKGjxean
vO7SABeB7vvirF9/+QxQLAI6hOIu2dC2XFRmq9b0GQgipUJjCBKE2T0Zaay9wpHzsKax4vKTPZjN
eoVfOR2kETsbFJK5lI6RZVZ3WyNxsqGdcI+KQ2sGJOprnQoYDnF/9WA5d8eh/kMzWqKJthKQZh3Z
SdtbMMy7vAEnYk3OZcIZ+tuvryUpJVxeKgCABzbZclIixbCagpJaYbUhPVLkoJYy9WlTRiGWGUPg
xfDs0qI5SjP3JsjsOOSkf6Qrmz2qN8pi99EUPXZjKT5Cw2mhRXRHz9sOex5klCwDQOclFNq6PTij
RpfPQwRR6aw19pGhaynOO2ZinbMxTiMJvtU/cnbp33WrNjenrl9Edy2L1ZJV3hmbGfpBg3di9YCl
61qlpRc74nqGwFPqR83VvdIzNxJaXa4OtcLdVnwjNPSdpZXan4lUgC27fuxPmpKwCZRmWSn9TVXj
nMvMKyMfzseE6HuUTDRMVmN0AqOrjOYghN37VOABufPxjSZzln//U+pcu3NsZTVU+9JUl9de8Wag
9vNRTL6XInBANVIEmiXkkZursh7iuOgL23tEC6QJ2tWqglnvmtCt5voU2xAojELRAQiW8Sv94Nn3
klE8qoPXYtGUHYl97X4IAjAwisjPAnnZXGiTNSqCq8Z9LBQETE5lAl4A1reVtqfKXhz7AeWhEflG
tcVXTydHOTdos3QXg76+6+eKPWWP9w/rzrMlrzvWB0YMAKvNd+DqLbvFyqPHfEmLS0fL+NnIZu1C
wXz4jU8uvUAZRHL8t6Xucq0jJMVSTqejJmdraLOzMrdH9B75RTc1C+JBrlNiJkSrt2XBeakio2+x
A7JzevpJ28QPQtVysC5ddGrW7Puvrx/FbUknkgHMNt/1yKPropZeZPZsBmqHGERTCQyeRF78+guM
mSrpO98Kx90tbJfSRIskVawgXZZG197oM8U37a55Fv1qGUSiiWb4uZUcCZPsvPxc4vBaubDQ29xq
7Ndorw54WJMlcfdeu1HpQtdZ4qcoczEbQvEgnHvj6M76QS7bfkcZFUr9KBUR683JTRpo7Rr04ZCy
RmZc+ppafJAmCDRSfq9Ix6ChjuGIi6HhZ0bSfR87F6dVpwW2IYwsIjxRc6SNoXg4y8MAaD/3R/jG
ddB23TKe3aSYPiyrp4BL6PJ58rV0nDMAHmPVYHCURlguluBrLwOyR39hkJvHQSfs7qs6QOx433tC
YMYJjushazrXCQQXWRzc31w7kTkHkwdNdk4otW3eM4cbOm2bhgqtktTY/MxO/twujXdpnYxCrUZP
+zp0hfnPbDXp9f7Yexc0FVv6/MjzcUFsxi4s+NqV1qIcruvpeWyN4Vqm0RGMeu+0Uq2lLfjjXdpW
MuqSTrs68WIrbVY8WGqngmfE5y5qLFylaiM/qCnupfzEBv834Oa+65qkGBNM8x57p8blNO3LwKjX
+F08A4XjvzzfXDAuK8Ds+XqEvpeT0li4v7S7k5YBGO8R/ectbQczRVRUoH1xRTn4rROSXqXza6AK
s3+Jvbo6uOPfHmBws4xFGE0UDchq89ZmQEK8jHgFUt8a1Dg3vqzlOgUe+kYB3TTjVV1r8fH+JN8+
LLeDbp46SGvAueghPyaNNgUcZmidMHcCMRb55f5QMqC8vSoYypPPGG8LvgGbopHtRgAUer5ponTx
hzny0gAX2eGSd4iH+YXd1x/ymMqfp/TotdnTkcbL3lQlm5T3Ew78G31xVheMxzACW18761Myr9Wz
O7bN+jiIPFcPXtHdwSCvoarnIJux1Siy9AnKFaIYYdN4TeisVv2gONH8ngqBfrBv9obS5UMKFoNC
zhb6N5vxYmZdAYzT9prTkLn4ukHROve5+cvSwOTlDIKPvOvSzNuq1qpd1ajxAPEUp2XladGU4t/e
EMPJWYz58/3d8vb0wWWWsTvFBSr9W4ssLHCVhZ4HqD9SZqXnubCMKb7k0ZSfPN1dz/eH24n5GE8e
cxI75E5cuco/Rbpdny1pPCGSi66t+1l0VeTPawTuVim1sxjHBbq/bVywgVhOeAvmzw3OgcGca8ZB
HeTta4LmKwh14AZUlN5QHuxiSgSGoyA5pyF779WWFxg2KbWRKU5gzovlpy2upm0lrA8HayBvmO0J
/XloeUP9tAYoHBWWGJc8bFdV7YG79M1gnVUrz19WF20+v8FyV/j04+HnllpnhCNpVxOORaReel7m
gdVrjSNtsZ3X4IcNFGcJjjs6pptHbkbQrReUFUKcfXGrrHr7OihresnETJZaFs2TIfrsNAjh8tG6
5JrVk3rwyO+dMsI65kZ5Hfl8ebv9tDa9qeGRwR4J88Fygqjq1K/aOA6BjaHkwXfY2/rIt/H6kQ7q
bMrboYQat6SX8GvyZv0TpYJKDVyEX05K3zifKgogB3fV7voSwDASOtMQYDZNAyMxRUvkmIRRNhYX
PdFIfNOlNPxRi+xTbUTm2eqG7KnWteSd1VK0xbin8+/vvr1ZE8lIPAIBLDHl7ayRqHerPp5ShE4z
92+1G+x3YsmrC6I8/ZNJBHckL7Y7IMU5zApA1rDOtwM6WpZFhce9qblsLatUi4+Lgne6MykJYBfX
PgjV9t53mnq8gDKTfqMMVSdjbjQulK1yRAjCmSbc2yowc341Zgu5rYhOXWYaBw/87iw5hRIESp1/
WwVJYkL/TCDv03li/jo3yeBXSpK9TlZEoxaFo8v9z7j3yntkqNxcQLfB5tyuqt52pTpUbhLCEMPw
dELpRivF18WOrEcvwoMcnHUeYP3c+VWx/Ht/8L2dLM8N9V2QNKq19RCxRC2FWvHqi+hRYegaa4hb
ahos66sy2OulxGwq1DvducR4Ur/QOzA+VmJNnIM3WR7RzU0qHeqkxib67mDpblfBbq05KeYxDgtq
Hn6BfsEnjO3VgzB5dxRkOID28iijNnI7issKu4VLs2hJW+NfaKRf2mo2/7y/pj+ohNu5AOVC9FuT
BcmtjYlB4aMdq5SENqVK5ttdtn5rJi//W/MklTJd0+FlVJuG4hrFglB1E+cvznCR42g70w2EgNKZ
lL4HPoiSRGvnLx7b0sclkUBztWdsZ3PI3MNprIQ09q2xgT963uW2ezMJME865U7Cgy2ovJA9/rTU
mIRttl6gTMn6nM1J717roczmS9etU3QqbH34qx+b1jkpqsietChv/omHMXq268ItT0QF9ZFhyM4B
RcOaJONHseBNTDVBcC8qSwGNpcTTZW4H45IsU/SvXtTqh7laj1Tz9zYNYmqw4HhIgc9utiabxlEE
Ms+hDmc5tPTIrPwRiuX7+9tmR/UAbB5vilQLIZLZZsUI6ygJBbE4LIuscH0YHMk/SWSbX/pVb3Nf
KSOkDOFZxf/oo6PNL8pilA+IA3UiWFuKQ6/GUufOWS9lDgQhcP6aODY4AUOv3PjUgvbDL9oq3A4N
H7H8hcSS860T2aBetZkb4GS7WYux8FqWn2o3wtPZH8TiDg8TygreuR5rHHktqIquv6owQC/TbFrd
wzK4y+ovZl0/AY7zYn8SWv4pitpBCbUMSujQl/pXNcnGhjLtGHdXHQTF3w7/u/x/QwKXGeRqFzvn
viF4OkOzaONPByu7s5WlX55Jc0liRbfvlr7m9boM8DnVxQjV1rNfp76vHu6PsvNa0VJke8h7DP6U
3LY/xTvCS2vI4jSSmqxWn7pmap/sKu3DYs3LV1gyX7w60v66P+ZOjAXFEMQEzDDe5e2LPIim17H+
AiuYYW49l2b52NIePiHkdcRh3jt1qLojQgUxTIrZ3E4P/GBWtCtQoqWtvzeeK17UJF8+4fvhvYti
rxoPwsed8RA0+5FigHqjgXs73hK5MVCTEvRAZCy6rxlLg6FY5U5UrjoP0gO0IDX7cn899wYFqEjr
HboxF4xc75++IZbpRbuMoKuHVNHO66R/c5K19+2lQayxWY/A+jufT4oCSblshCKtrQ5G66Q9vBb6
F2NXT0TisbzNqRtaZlCnRna+P7mde8yUPUC+HVJUxHG3k4tNo4nVVqJC6hY1ARWPPiCFxsETKw/T
5t2AsG1IkAQkNNqIt6MYJjTexqZf3Kk0WS5zj57AH05j5k+eUM0EvUR7eFq8bq3PTVfH9un+JHeW
FD4qUHzp5YU2/+aFx4rV6lFaUR7byWxPutNn19GLJ39a4/LXh0Jly4R6ikK/gcTc7UyLfskSdMNA
tbSivjikuC9FTvwUTNWSHlxh+s7HAw0GJozqP9iwrbA6pExb0VejCB3kmKuziDQIkvaqWsK3LNHZ
fkqq+b0bnfTvtCzHEnkRMee03QrzvzzP2hfu3mY9GR1cu3OT60g/z3EifSDTrvYhXVNGhuANUsGD
463z3g/9N03o6r+GG9s5RLts+uTitnXk07w3MfrTGDgQ4HN5yhT7pyNnziNlhFnJwyb1OpTwl+YU
YTNycDnvjYLELPuRphn1Cvn3P4/C82TNMYm6Za7FQzO5a+AZy3q6v/n2RgGbSzWCKJZ3XJ6Nn0bB
GCxOXUMUIVDB4TmFxhX09TD/+jkGtvp/o2xu4rFlmEnvizC1gEkYs51cdLtVD0bZOUhcE6DHiGRR
ANhCR4G8Q76EuxE2paoEk0FRiS5dfTFBr/7ylQEOgg4aPWdUsqkl3S4bHee579csD7UoTruAlKM7
R3bpfhTYhccnY7KcC7rAD4aTJweZ/NtZMixyqlIVwIQ3u9kXHiGjrc5mHq6VWWH3lKq+YYolTJRx
Ochw3l6MciikTHEskKCdzVAJAnAVqXkRGgmcuGvSZ/146ZzZjYOigk/+XXcEFFuzNKJwmBconPc3
5+74iCtQIqReh8zC7SqnXT7RtGaVh8aqnsx1il+jflB9t7eShzKZs9ey9dQL3K3+YOTdRUZVhhab
PILbwHbQnQF6qRx5VbU1aPBC+Abfzop9V2+O9u3bM0gazQtEPk20wlt5O81qaoqxR+Y/TMm2fViQ
yTMCGuP1/mK+DfZg8lGchxINFv8N5CQzqolucAXlFlm7CgW92SpP0PL72hdRy+XaJkP0YlOdOeos
7dRdGVruWASAfwgB306wU+Nq7I28DGtY01+iuptfiiKz1XOJxNT3ZLDEh6GvnBPK++NTbuDrF+RV
URe+7eI19hufVqYrOM+6sn6xufFiINcZNPCCAmjzuU1K5zGxEv2EDmzy+ddXnLoTQQVGGTDKNtsX
GLI+jHZShkDXC4TXPPXDAunZ94qm/9xhYXFxwEoetKZ3yiOysU8TRJLACX43r1MvWgq8ZVyGlaib
y2LHSC5o1vx+cnFUGR3936UdvWveDQgjFjhWUxg56hjvbWgoZhT5KK5Ix+Pb750qUwQ13snDjir6
dWxdI8gA/p7vL+/uTKUCDe6fZJ+0Z2+HUUw31tTIysPZ64oP2K4Kz1f12cv8QmsS7TIv0/IM7iQ5
u3Za1n7V2NOXFYfDI/Ty2xicp40aECuO7DL59u0PifRpMEeIsSGGK/nqN4YzfWtyCJZ+iwbuudLy
o8O8t8LUNNHxwq8aua3N+0OlWmutPitCt1bWV3Nq7RBX4+6gSL17cH8eZrOXuhH/oJHwIzSNwniX
keOHaA0a/8zoez553dT96/KsP009oIQgnyK79cc8FXnQ6QJi9/3vvTtn2OUUOYld32zsmcpqXLYR
n7v3rCqEvBWhP5rGo3e6P9Du56Q5SwwB2PENqDNRJ65Pj2cvMvX2Yhn/mlb6DWcwPag8FOPvD7Zz
LUM7cWUsKRHnW2rNOKhz7ORGFuaTrmefc0VAz2sGSP3Pue1EV2wT6kdVHeeH++PuTBIOHVIi8rJA
KUn+/U+B32AuJv1tC2H2fgQ8LVZyhiDKKJmlet4/6dUoDqpFe+eVh5yxiCbowG1vJvJ00aQdZWq7
mijM+1M76e2zqwxKfy4xNPy4qrowLnGzxujTl7HqhD3SR8OlnOLB/Hx//j/wDLdZH4xSojeEeKTB
5LZV3bfmAO6uz8JWVM6HuTaz74pnwHMHRCQeSFNS61okSvpCfa5pH7zBSc+kxOPJnvv0c78m9KbQ
JzmI7vY+C31ByOlc3lAR5CH46bOgW6LnrEsauiC9X6Do1qdG7wQgwDp+TpzxUBRJHuE3ywBDACwC
ZHjwTJsBucNp+aBf4xojpl9J1JxEupjPHX30a+fY7alNcoRNFr0PbLxvA9x9n3Il1r4Sif46iw+Y
Jd0/YGPys2xR/Wjnj6ZJWSqsk1xYp2I0lfJi9d7yR9u56UmMZv/oNVo8HlwtO4EmeC6kg5DrQD7I
21yn8YQ1RF7SjYvjqDyZa1WcOveilWcLz5tnMXjvjcw5cmSXK7tdeapFgC7xh6V8s0nGQUA1riM8
WoBqhGZJMziv3lof8dt2Ilmid/JvKkTsp229LfH00iO3Q9jTUiQYI+4uq7ZEp6XEhff+kdobClgr
pXdIOqBkNpFVBVAHZVb0tbx1gtPVDt0qkJzywG+VAkPM+6PtnRRmJG1LAN+Th91u3FaBbNwnShaW
6ozzXBrryHRm7oO3pt9W8GKn3xjuR78JIzK8C7ZbJFtrM+30LNT7sn2kfe+eqslAe6Mv8nMWWf1B
uL63mHw4dFFp6eGYsDmXFTIpo64wnpj6JEymaD0PSMmcapC8B4HU7lCSvEbkIrk0m41YaPOipKir
h0pJHNWslX7O5177c8Bd6mAV3+55mhK8NxS8uN9gst5+tL6PPS9r5jxEzJ6QmGT5rA9QPO9/q52X
hmFM7EnB98o6l3E7DIwIm42vM0yHagGuufmVDMw8N17sIlNguO8RdWuvDgqevqLN5sk2u+7gYZdB
7u3xlr8BBjSBvycLEre/Yc4G/CgWgmDLGtkw3OIPs1CW54zvHUyNN1s+93ntY2CGQcOSOQen8e2d
JsenOQtLCsD59nyoQ2yjsOcSLqGrkvm23T3lbt+dY/qWwQiiyRfNunwYnDw9OJm7HxkkLmU/A2GT
bX1s0PoRdfaS1S+T4byitn7tK9P45V0ry/qSuMu2JQKWu/qnlxKcbJW2OepNc6JEQOk0NZg6zTnF
faf8xlJKXht9XsJOoMW3QzFRVP6HhqGioX6YHGe4DNbc+I66ehDCZvUCOnS6WEOP89v9rfz2bDJL
GHwUAIHUvdlFsSFEpRgW4WFstwvIryz6uCJy1p+UrgN1fH+0vS9HxYOeoZQ9wMHmdqJz3BQOLtNZ
GGEyZfiYmbifW3fojwQQ9/YmYFZkMP4/53MzTurQuF/TOqMgMHYCTbIm/+IKfRXIY7jzE+1a0n5+
XhH7hWlEB2nN3pry4lJcpU3zlvJtOWlU1lWehZ2ql2GZz/NpcK3iYViNowX94fu8vQUI5IAqaBKf
sa1JOqYomsErs3Bd1zb/qJfDjJeNEa/xSZOShH/yHZTxwY6EJkK4JxjPTNmkLycD5J0BHwUlMz91
zSYBM4kDwEIkr59nq3f7h2Jd+7+GWW/wHRkbgdDiEtkEzsucPqiqMCJ/XczEOLjXdogc2DKT1CNM
THGDJbzdJNi6aW0vRBYmALLetXHTXvAmmQKlUpNLo5RJgJxNF6QoPby41oTAEkya/9whAd6noT3/
61uWbj/q2dAYKMPpt78mG9IxtixUSwEtDq/zKpTAKUvn4LLZOxjyEgXYKsONbYkOzdukGlyQD2Xe
ikfL6ZQHpMjco0LC3s6ELWWj3ucRsG0RpatwRa3ZSCE3nWafEjW1g36A/+kVsXNA734bPlHthxiG
6Ba4D/gZt+vGTTlBc0GoOFmb4QUNdg3bd0qbMxvxtBru8jtvMs1s/uFZZik3UcaYz6j8ofBHd9lQ
vyEptIjz4FTCfCo0p8JFlKJ56xf4QhW+V+U1goVj5b5T8wFW1P09s7fM9NqkUihRyFsw/5DGirug
GJ5AOTq5ZheFSeY5lwybu4Np7w4F3Yn+HiMikXe7zCZAFAhnYIRriODipBVqr71MKG8FGK3QKr4/
sb2PCo6dkhsoGB6OzWFIsDFRHTSMwniQ9CrwUU9xBlzBSyPzO4jOI6zwbqDF1KhdyyQDif3b6ekN
mt2U5nCpiSa98HErKZ6MwTSbB3Q81zyYagoKSC3Fn5cqydpzE3XxQz43xlHNZmedQaNZ7GOPfoG9
vWd727UnA9ksyijrHJTaivsLKITsQVRT++vvB5V6WUun1ofI0mYn68XIp8Y3JgQrrT/YXtadPQeK
Xq5Babn/QXfuHXrCJAGQMixQhZuh4qkzE6iKbJ96Va9l2TeXSI2OyC078C/oRCiEuBxLKXu0+YzG
MkNdho0R2uiCmj5WYvN3PKC0v8FGua+GVtX4QEyRXj2NtWiQSzRaff7HXjk1Z+TAmy91Z9v5l6nJ
phwiUqkLhEb1qXnIQD8KPyPR7XzsMnKJ/nGds7k02KveX6q9HYA+jayJSorGVukYy3KuO3ScQ8U2
MPNtXc1HxDl/yO3COjjUO8cM6TZWiuie7b39KqVIDaFPaRHWyFm/aMo4uAHF0OZrOirzxTCjRTs4
2LuTI7OmYUH5k3Ti9pwlw4rgR0mwq1vq8jL2pnttlXiAZjF6B9H7TmwmdfKxsiHmBHuxeRiapV4F
9ED6RG6cvlcqL3tcu9yurzJLfYF6R1VuzdpLA1PzCB+8t93payJcCySJYvpmbHSpwHmUjJ0iBXLG
Z8s9D1Y6HMxwbzGlrQyPORcl0IvbxawNoUWD7Ld5bdnaPhgoC/VhJfufvZrZ9f6u3NsqJCegV+CO
2URLt2NpSMuiqj4UuKnZ2TnVk+ZpVuKPjS7qU+W404G80N5wmERjnEMyT3Ik//6npGhCv6iZwOKF
Fdi5U88780c8NjqOgCK/loZ11OLaW0rybKIvVB0oYm9KPjR6eIeQ2QvjxPm4Rv34yJ988fT6SD9v
b2fIYo8ksaMbsYXBkpOhyAKgK1QjET1pjWjPWVweNZx3p0OmSFOFghyH7Xb5wGiPo+lSUxqW2Amw
i0YyqfFMf8VR8cv9jSE32SYxkL0isAo8FsB2N1duLmqAVE2Rh243rBeFW5EeWeK+q5S1vPZ9nz8W
baQeNAd3V9Hj7aL0zy25PdsVYL+2jXOukZYQ2YrJOdSu+ff+zPb2ILBonkhaBlKz8XYRZwhfnQ7x
NjRiAUyn6XxUpJdLvIj2pGjVwToejLZtAppt1QNsQWdZ1Kn13BTlP1mb5+8HDl7QoBN5vj+5vR1C
PYU2tpQqIge6nZynL5AzqjgPFwFZYQSSECgJHNa4HrTT/aF2Z4ZhCQAjHQ+o7Z2Pb+6KPjKb0VQU
75IaevGg9/EQpFmqnrtkFpf74+1tDpj51A9BglIM33w3Q189p3KpcuAfW1zQaWrCSIo03x9lbwEp
R/NOIYAkPYFvF7Ax+7r0xhoVOVd4Zwsu73mhLPgQj3r3G9+Krgb1Rv6tvck4XOqzxWRzGcaZnl7q
KE2MkzKv8xktaVEeDLb3tZDtYVsAjYSju7no63h1utgoi1BJVEEDOpmC1EEjWl1p3Tl1f4RQ2bs/
qNAAYcCSjDBErvNPNz2oFOgrFY/Y4pXVl64ceh/92vSSNr36RcWw86ynyhHCdWdQwkSJpqXhLjtn
t4OyD8sul0Vpiit9WBfoF/vFYA/BYg9xYCslTnBj1/91f8vsjkofSupLUQPbkh8VR8eGxFmzsK+w
I0zJnK8F/ZgLnjPOExIgFe5Ltfbr+xTwD2wIKjf8s30KGuGtosk6Bl36/HWs1uRjpqX5qdRn8wBM
tnMkyPd5CUgTeXt+dOF/+pS6k5ieiPC5m51Ecy+RXbTv4pxD9FjbpDQHKcXORuU+QTQL6hlMiS2b
fMbQpDCSiDw8L5y/26SNrmJs+6uVTkrv02+dDh6dvc9Hpk1qhuAhWqCbR5VFXCshsGGEW6cEaYqd
im4is2skurhUIOkDU8VH8P6ekYHH5nklHqWCIg376DhvBtVbdxQ2tuphW2nNe0ebX0lf7Uvq4J3p
JG16XeJqvs7YQH2+P/Dex5R3qFTnI8jc9m20qhtzgCkUF5EHywIsKOjnlxNUKGHb0W98S3TYMTmG
jEVUJFfhp50DTCBKbMpE4ejE5XhZxtj82BhN8v84O48duXF2DV+RAOWwVeVqd3D2eCPYnt9Uzvnq
z0MvDlxqoYQewIAXxgyLFMMX3kANrICW9RKCbHY3nqWVZ4LGNOBHpNP/6LncjoktLG49rgulTvY1
bC9PH12xCcBbGwVuiVQEBBFNJ+F2lNiuoFa11L2rzCr3ySTLjWWfb1zaKwAXaGyUgJDRwjqLGS2G
EelQIv+cXHujKTy/RTnkp1eVykvNKYx3CdIXud/gv4bEQxeZeyFMK9zPEZgT1THajcLC+s9Bfxov
BUILqnK3P4eLt8gAOBJdGKA+RF9kuxzD83fanNtfS60ov+WohGOJomTnlB7Xvkuq9lGMqE7e38Vr
RV4YGqTRFDypJC3D09AbUw6uRjadJlaNe3qWndugt3fzUBgFC5V6V5FM8+e+HsR5KqzpGcVk9TGs
p8jF/KZ9O2FWVrQcgnIavkSWi+gEC197zgvqvHUS/kpRryFvixsf5Vb9NMRKtXF//Cl5LC8Q2euh
lMQ9CQj09lM0vPOFSNmAKm4B42EWDg0fe7az7DBXBfYUfZSGw3U0kkKD6jjYH2KrDWENW9Tyd6NT
al81TaCw7rrDb3UIU6wMGr1vdxi2N49JGYgUaihyyH6NNZ5z6udRvI+0sTVxm2/Lh6BIZtUv2ljE
sEea4ptZF9p0InLDgIH+WvuDonQVHimp11/wWYxMP6d3Eu6n1Ivcc27ZU7TPNFG81FkGN28Kkdv9
ShGOUBL6+XyY284U57EqhPZV19vpEyaKzVYTdO0Ys5cBtRLu0fldfDUUn8D1WDbRuRbPHyynSp5D
IBYb1+DKnYuOCFarlHLpfyxFtRBDsScxGahc2tFwaAz319SE7ZGso9x4qleeFapjUgTPwQHvFUBF
JEXvIGUB9zRLEaoxwyIeL5nbpE8qYhel34RZDlinwo9k0uLI2AjR14aX7TnA2IhDEmnebkoxu2WT
Uvi5KtSv6VyDE4qrpjhqGGecUcqzTzVuCgc9BDt7/0JYW2JUNeRNwOnDr+l25E4IbZrSjHaBmkyH
2FHcfegEyamo22LjUpZ7YnHyQHtTNoBRiFbYMn9EWidVo2YQ12Ru2quqtvW5cbNslzVi/ASNJmej
m9PJCXF09OkOv52sSSmD4i7XDMUsgs7bqWKGMWBWrsK47ZMDxKD5OLcz9Ka2ifZ82Y2FXYmO6A4i
7COTSdK8xWh4vBeoYtbBJY899LEUq3/n4guyq9V62ic0nA/hoIpP97/myj6S2mdIR1KTQuxg8TUp
tCSYisfQCxEVeZqjuTmBtsuPqVLG/4tLujE4RoVceprY+Lgr06U2QNGNIg5Jy1JHMgy0qs4HOlx6
GRbXWkPrTh/D7j2lD5Q2elGjrZpsAexXdhRB/J9Fpt/zirBTpVjydB5syqwT5cGbU3WfILr9tdKN
9BjNaXkaRd7vGgfEVz8W3T/3V3vl7BCHOuhJQoWSuh+3G6pw+jiBRoprrJOohKA5rmCzkCbbw9b9
tHLfAupUaYZyOZGkLYYqs3FyvSmRTba+ED5usf2+SPNxo8y4Pgx1FXYsT+NSrCNuZpfoA9CgNcx5
5meTyH7kYbHlKyF/7eImYDYcaRrOUMiWEBohZW94lfBJDD3rsXQr7xQ1hu43tmfti2He6tavTuvP
dwKaQPVUfsi/wmljwILKywmn81Ypr7Hbph/HtN/qtqyPwpRIaKmZLoW2KqF2aoLlwrVpLBwKxKRa
sDFo0Lz9VaQ/4UrpC6mMuZyNE8OFBwAUXo3BbIXfawWZV+E0sJ4HBTj8/U2+NivA6DJkAiUHovF2
7cJC0+OsAqqW5pni1yU47bDeFC5cu7ikDBq4bDoEzhI/ZrcdxH2AP1dTGMoTZ8rZx4jFvZvdpPEb
Z3T2XCv5TtPGt4t207umtABsDI8zDtjt/GbFg1WWgNbUZlqYU6Gmu3hWuvfwC7/dX8m168Ii6+F0
yXrHUr6YrWCMxGzRFZPd/p/CyitmFjWfRsDTGx9t7YBxW3C2eGnZjfKj/rXhY6833KjFNhhHVPoR
tXdt9TTd2fn8pQ3br/fntToYJRWsOkm1edhvB4Ov7ypGYobXoRPto2dFoZ91qnsscYA+jKzF5f54
KztSRiwUTinm4xYjX4W/JhfNpp4ORoHiTRZPR5CP02WGdrq/P8rK12LxIGFwTcEmWhqPRG06jJM2
htdOR55+bPCisekKvuuaYQs8ubL5ESa2qapzwmDt67cTslWcezBVCa9mlnrmNVaTNN7bc1efC1fx
LL+g2Hmq2aRfvGq2N678tXmyFzl1dC2gcy8y5dwotNDB5ec6Dmmd7IMh0z4G8RCXezXUp+P9RV1L
hMka4DDR7aSfvyxsKKkIcruy82vK9z1okxHsE3VM/dhplWPv6ME50rxPUvnYV6zc21UUXPdul2wc
xZUty1cl/ZK1DrbQYsuiXV8Fddxn11QvxCVHWGc3AhE/WplHAtXHW4HKyhcGL4mgKIx3WURebFld
LRSzIkC4Dsao1nvHjcJv6qjozd7RgonwJbKfmySM9pMOkev+mq8cF4n5kwk2kSE6qre7q3IHHvPA
zK5NBuKPDxxYLwSF7ZYk00oECB3OQfQKZDMP4HKO2dxaCnzOazr0ArnjHhIt4PhD3oD5qxA23zV1
k53/w+QIh8jmeUgJjW4nJ+ISebVay69moDYPmVlnl3qIq43scG1qUv+QaxvuGy/U7SjAP80yUab8
So/I+tX0s34ONCf5xytlzaQXKEPtuyHZgoqvfTkkjIktQVYx/OJowrsGYhiEOfXxpDsktROh4akP
G4CxlQsAxCZBuyyqUtxcLGFACRw+UlpcVaMsVB8gj/FPHTdFj/eloMZ5/4OtnAREfDh5VKmJKAy5
1H9d3lVLhNYrQX51g14Xe6c3QrxAVbv/1nhamO8dA2zjDlPXTgMfOY2Fdbr/A1am6xF7ouMBlsog
D739AXoDdBohT/o5Av1TVbjT0TFS80wip24MtXbbsWMQ7AE0DcxniScxAy1hh7qMNY/wT+bOTFQf
VFr9owm9GA+7yirnc88VhdZGnLSSW6G7MYXsVmi+AvE72Fj+lYsPHJXFc4ZUG/jqxcWngJi3Kd2k
xHBVubfQJH2HO2GHIZn0KoeUvXH5rLCxsA2CHyzpDlQ+X134VirgH4P86LygfWpi23oh5q/cI/at
EzFCqI+zTy3Uc48N0tH21Ujt+qNdVmjYD62jx5fJq8wHIO+oYr59J4DABoYNRY+/Fzsh03Mntwsv
vdqFmx/CUUGkVUPqJG1GZUMXcm3ToaqCa5FsnMORu910iu6mI3EGCgZG9NsKTO+dW3f90aAg+Pnt
k6LQ/Adlw028vDNGCDpBpFvplUJAsZ/UKCKrQqcu0ydnIw9ZAwmCf4EHgS+b5NMvUoNY6a0pjKrs
2qZB/H3I6/l9O6Rz4A+Jl1y0wTNPdl1ltm/GGUI9bmEdhpaS6saefr24pA3w39Fs4InjXb9d3FjL
FS8ujOxaGdpg7vIo7ZI9KDcJZ5v0ekttdG04jdP8J82TKp+3wxVJ17tqCPLbkddlkUzpl8m2f8x5
aLz5cUO3jWufOFRaIi4TvZ7fkAeI2F91TLi4JIP5UhXpFqlbLs9tMs4oWHzJXgnAtyVfEuDlYPRu
RG8CGd/P7BP1XCDB8B39CFPs1NDuDr2KVv3GV3t9E9HApw1ETwnECpCt22VMeKvjKsb0PlLt6ml2
8vh5aIrmyZ7MSpx6I9L04/2j8fo5ZUSbzJlaJ338pWmGU9QkZpZJuSYS1p6aQLZXSkfbuPTXlhMC
FIRLWRqnpnw7L6Pgsmto2F+bKhXnuii0w5R17lOEPduR0mj7UaqCvv0o0rhno/xJ+FjSxVEMIxIU
bSaLjeJc95OAozd7HabLKBF8rBHI/T3QL71oXZ0e0TIUfgm3O9/4pH8kFpZbiXAaZQSTOIK+8O3c
JeAVHCrfNE6itN4l0LrfVdmQTf5sVA0N2kTgtCQcRH+OMafnE15kmfhZiyIEMq43X3sbX3i1bbN6
39pVb5xcpxEyK29n25/DwtR8RN8MWiIjNbaj23rWAeeNsjkpqBgeysY107MIkdg5auMMXsPTosJB
waqMTV8gEKtsfO21PcXFTvL0p321ZBCVrjmwDeheUfLOTkHoBQ/EaVsVHxk6L9dVgrF5r1lB8qbb
dQXUMmm4ZsTXUlGm7jRFpndWiB0+CT22vaPe9qoKNT9MP4A2jrqdjnHXy9sPD5LYVJZ1AxLospyN
zKFoMz2EKBH04mIYirYfkBneeCfXLgXJIYDOKplty+ZcxyJ3LY5EV90V827Kxu4lqXWU5IX4Gacg
fO5Pau0qpz4iy3V/JHvlWf4rGM2RtiElhiuhatznSm0Y2BCF7qW1NXvjbKxdC6AB5bngbX5FZwE6
bXDiHHDsYVruO88CT4+K63yIHDuU+tStOM/51H25P8OVfi8TZH9CbSEAo8B1O8VuUspBLagtCKsa
g50Lumg3joH6ToDy/W1lTU3n0py0k0XX1/NJi83gUM2z+4xdmUIfJhfur/u/ae3MyIRGVs5JOJZN
igzFSLee+vDaDJHxMxFu/mL2obOx4CvfFgIMaSi4UhSCl4+n4irQUuoovLpWG1ydAW0aT++nR7tW
t8wGViaEkpfERCJQJYEpt2uMYDUBngJyYiy8T1qX2o8pou4bOejafECTkgfCxKYRoN8OIoxUb5PW
iK5wido9ISANAH2uHqx+UDceypVTqKF44NLMIVQlWbgdSg+Tcqok1MUcVA09+nl4Hlo9fHTmWf+R
qwD/72+I9fHIruWXoj4vp/7XMeydXFdmh4dZSZFRjCL7Ww6P4NxTqnxG/dfdeCzXPheiZRSzyemg
0S4+l1J6PfoYIfp1tdrRKNfGg4jndmOUte8Fm1wWl6TBxxLlWYlZawpYl9dxShGj7exyXyi6toMJ
Vm5k8K9zatgKzIWiKH9TXbtdvwLFRhxMaMaHtTX9SlCj3HW8deexS7tdqbjxOwevqRd6gls+XSuT
hPTNrke0Weo7LG4Xa3JnCNBolmH71xv+CGAAfT6vTJ5MkXtb52xln9Dlo8gjC4fEF4vr2q6NCWFm
ySJQp+iICUTR7joT+EaeNErt17mpb6h2rGwVnaIsKRv9PWnPfLuyiWHM+RiV2XUOlWJn97lxko41
h/v7f20VuT/grMk1hLlwO4qtWJAQ5yi71o1JQVuEBMWoVuwA6G8JYqwNBXCOUBHdLhqJiyVEEKvz
8CnNrgh0zT96dRLBjv6b/S2ClPfv/WmtPHm6BULXQsxOFucWMWlPYGbGFn6rhT6kj9o4TPUuyBr9
YxToUe6PulagqFqkp/8yLHE+jCHQl8vEopPc5HICQFu7Y975HRdL6fdhapHim4q1q1Gavk5oAW15
DK6tLZeKlIqSznxL+skEeaP/wx4axs7eR5gqfsoNjFOzUdU/3J/j2lCQD2UZXdIPlwVJJbH0Mckc
HoM2t9B1QZ7ed0ozPWSDAfLo/mBr1wslVh42OH8S7Hm7PYcWwdvMxs1DHSz7a5OOmo4dVONc7LS2
LvFcGmcN0tBjnMfmFgt4baKYo0udDAoN1OtuxzaBzE5mS0ZhubBdisqcD2oVVccocsXGWV+7Xf4a
atmCTLshFeWo0SR2s/iYx25zHHg/fs9GhGNRFQZv76xSCZXsIWApqKgua3GG0lRllONh0GnD78js
g3dpE20lKPzfWKJF8iCFVEhGwVJxWS8+H3IjEV0FED5BGVrmpwzs+Vz4ENgViLidrh7TOWocPwj0
pN0hWWN1GAh52lVUQRr7lpHn2c7ROmU62ZVrl7tJWOr7pm+Mr06TCceHUhPXuBFko7VXzbSxX6Y5
qX8nMJNiPBhr75NIrDw/ezaiDifDrcCeNGFeNL6CnPc11TT84L0sCdRdmI/Db1vNXfxbClf9ptm5
p+8F+Mj3fT8EH5LenpvDQOWu3Nv6qBW+F4v+nTJ6TXusvNj45ubK2O/NpBPVLk+NOdunCPV4+8aq
+s7Hg1dRcFed56dRN0r7Ug4dIPdBAWu/8+C1/rIakqsPATQ67ozATrSTXtaNRiFpporbo0W3m6Ii
SXdtoDijP1ktHfgZrCK+ilOWN08wjTAqrlI3xTmoLsafGUqEqGBT6AGNkovxyyjG5DO3lDM/N55D
G8oH5J9a/6JCOSIE0WjhP01cRcMlK03vlPWQRS4KlkTiQESrxTsjUd30EKhpYh/UTJh4UJhCN7jX
IkPZFUYcPc3AA9J9EU/N/7g9RvtBT8dIPwhFqZV3yRDn/ed4ItDfz66Z5S9zUTUfy7iyH9HdE5k/
28NYv0x2GZZ+WtvzN9dKvF+DPU9HbwRD53cRoP6zotm1c8rVKkP6cOj7py7J9eRxaIZ+8CGcglAm
txpI7TMrEfs56/sGCYHBnM8q1nrCFyqv3gFpfyfda1Nn1rtysDFGLClJNedE7bXMF2lZmfu69aKH
fBqazocE6n2jHDi4u3bMrc+VZzW5LwNn91FXhuFqldqQojlMCWin8tCM5z4spsrPNTczI8xRmkzz
WwqbFQyfcmj3KZio6qIloV3tSh6Lynd70f5bmej/+UGqIH7XGzSYdw3+8+oD4GzrS6cEIVhMK853
aZejtmgntKT9CW8/8dKTUGEB6tqV8iUfa93eCfjUV6Vs5o9GjDD+S4638OwTtcU9m9Kb+ssYVfXn
fmqs1jfL1vhaVvqsHVFgtYvfOFrq2U7HimOzbvTqfqX2besuDRFeLMy1FqGjbit2gZwiLaY4jYe9
zOsfptprfs5m7v7PDk22lJq5ie7nVG5/KqXLgxagmBQ8TGZp4P2nCGzrur4CNakGuUp/YyAIvf8C
rf5KdC9JsWD1UzK8fQWQ1KyCKuyQvsTT88rdo12UWNV2gKnTt6dZPOAomgKhA8W2LOiM8djM6VCh
AV15xfsxHKeLpgcDuVa95an2alawimTvgUCW+BJy7O2soFDnwlMh7QVDl++zXMw+9S/rqCvBli/V
ShzL8mFlRpEewZslnTMK56Lp3JyObDVU/0p7rl9aR6PpjZ9J0qQ4aXQsET8jlbudkIgQPYsF1MfR
6Dlp9TzG3s51Y+uHlIKd3x6WGFKqXiqg4VOxHM1sS2PycrKeBDb9Oy8yhlMP9H082cZIpFl50Xgx
+1w7FKo2bh2ctW9HCkkdiIQEhdDFuckr4HGgKuKr1eAVmbVmrfo6415ypW3frmzr/fHhkP5Z9HSW
2vy5HaltOFP+0zV4+YnOreK246nBc2RjTVdCdlkrkXUiWrQ0SG+/YJmMInFqGFlWlxkvoPGDT17l
ub8y6lUfq0b7tx7LaWPMV0spmVgGHVJW06HEuQjxmsQdnAoqEeZcU7RrJAy+jJT4MCnWz/v781UZ
lcPGXgFiw8GjnbtI/ItUV9tpdLNrKNKel2D0svfcXjaYQy9uv5V96Z26pCl4iqfxS5r2k7G//wte
xWL8ArAYLu1gyeZe7lk8RicTg1V+QVDnO7zrebqaeTD2aen96IVjHFx3THdBkG+RtV5Ft/KigS9F
KQLoNCt++2ULLQoHUXGFTmowHhQjzw5pWfYnK3Hmd3pkTVtFnT8FqZu4U45IN5+OHK2yVwAqLHMm
4LkOnUh9DnpfH6CS4ww9WGJvGm3NAxlUbuETukheZZVX6XWY4vq7nsTFexUvqE+6FZnTfp5gLp77
DjltP4+sJjwbXuV8zprGHnCNKJPvoATSf1I9ALM0jTwUh14vtPkwVMb8Kx8VtDXLPgDUoEe9luLA
V9f6F05S1/oAXsf+fR1StDs4DbRSumww7H3iH5v6Gui8fyohrNEnL3CiHUalsedzBvrWFwVWMU90
YJOPNfJMga9N7vD1/nZ5dW2zhAhDgFeXxVI6dLcfLVCVCn9U5PVLwF87k1Dk7CLBuLEpV0eRBFdp
6YCa9+IAqk6MiZaaZlc1bXVuz0h5rLNqS0TyNRiCydCaQZyFwpv1qkoaoTJsp2BJr7MTRKc0DYYD
gY+6H6O44/trwS5MdfM5jNoIszpr/h7WjvGMZNaWdM+rS07+EIoShIAoeL0CRNlDIJUMQWVEiTkd
cDLiCVEaetOqMe4TV2FPcuVuxBVrJ58qHQwL/sAgXNysxaR6swSBUAwR+f+ElfWXWBGu45NoOsfA
LMzvUMTixwDZ7i1K8coNK1ecSXPncPksthFbq+SQlfnV7qbhoVbTHpxZgMNa7/UbbaLVoQB0o6LD
aPQkb3dsrJTkfRKyhGi0S61TEfArkAsYk9k93j8cK5+RgFBFP4/HCtKB3NZ/VY1JJ4QxodRznRqv
OE1mUl7LxLEPGv3GXVmFxYPqBPnGoCvzA42ls29oqYAg0m8HrY3KJkSfsyuS2O13A2PLU1R3UPci
fXa2EHV/oFeLKxS9D8Jz2QwDFb24tKmgkUr0bJqa/NGve0u72HWd+VwJaBZHk4qXTB4f6qRzfw/0
zfZlBNYusdXmHENsOyn5bF0oh7VSHHL2g0rd0jFaeVJdqrGEfTzdNCcX37tHM0gbR56VyHKAMoVd
g4e3nk3xA9ZoxSecg5pvM7jh45igDoXeRjqd72+DlYcNx0ncLzlTMDGWwVHlAnepybmvs57YD2pn
vWBhgRDmkMHvwQNlI1pZG05SFni7KaPyit9ugNKu8pm2c3YtXU357BYN0gNWhtBn2aeH2ZnacWPA
1ygb6XwnYdXSqkNKut2O2PRl7qVZC1Y1sMsncETikLVliO6SlcT/YF80HNOqLZ2dkXvTp6CN+wv8
w+LX/WVe2/h8ZEJehMXhPy8eCX1U0jozAdlkdhM9ZDASkcntK79VsmjjPVpdYslIo95IwrIEr2ep
OlduMmRXF3+mgyMi74RiSnr2SuE8tHPt/PP2qVHkB7SALwjLvLge9XAsh8HuoMSKsPnOSNYMGzY2
P1t9D8Hy/mBrk5O1CEBTUgpwuV2lZ7XA74osds6qU6Il80mr9OpUAJHZdc4Y/ofJSXgC2DuJP1ty
lFItT5xgxkuh5KSc5iD/0HvjeIhM2/xyf2ZrO+TvkRbLCKpEEzPh0LWl47oHFpZQAKMAhw3tVuV0
dSjEpPDLlmdjqZGhQ7AJPY1Ec2rKwi/CoXhMmxbjqTEKP/+HWZlIClIWpaS/LD1MtIbw9AUdFat5
e40cDvu+cJOR2rBObeT+YCuR2B95VtoHJGFsx9ujnlAzUykXxdcuFN1ucI3pISzdeSMUWVs9sL4s
HhQvaUZ4O8rQ2JHZAk1FFno2PsdzmBzG1pqP5dxs5Xav4Z9cXrxblG1IXbmiFzMKOiQZ8xC0rem1
ujjEemCPVEdj89jHMMqBCLkZlGsFoq9f5F7dnYoiQ6E2SfDtxCUpy3zaw92F4OnNNRH502ToIG9x
il/ypP4VP/SpR5Jb0U1sRIpmUuhUV1A2W+i6lbiPTQrLjXSTzH2pK4THuB2PFWZpELxRolWb0Dfd
qblYvR0eQpcaclT1zQmzpK1rdO0zS9g/CEL401zat/PL7BQEFA8ukmFxBIdEnc4QXZJdOibF8e37
FgFl8EEwAHikFkvZ2CMWWfIrE/rDH55alD57Zwt4ufoSkr1KuD88YnWpYkynORwbBx+wKPC6Q9zE
M9VcNfw4GXN8pMRJuwL1pvZgJDPlg6Fr8GR2ig2+zNoHpVlDsEMOw1ddPMd1L+I80OkG5MClHwa7
opthO8pLFhU/h2BUf3iItX3v6T1svBxrlwNiczLokAispaGDHri2Ynhleh3V3n502iH6KnnAG4/v
2vTku8RzQ0Xmlfo+3g96npQZmF677j5VInie6SMggNioqD9o8wlMzeh7Y7JlFL+2XSWG18D6RnbF
FuvamhjtuC2iTlZmqY+ZNmWlH3hOa/pglPSf9zes3JDLwBoWzh/rZVLBpdG1XTfurGYMxo+BTmtE
Q3kiqwmIkevQPOUBaPyNz7c6JDI5ODhRr8C+9/Y4hmUqUOLkuqGpZH6oNOXfZEy93/h0haS/XV9v
tDPXtguGxP8/3iJgq8NA7z3ZBm9TrU/9XG+nn96s/4fiAVBXqOYg6dmcS+4aJXQYjaEBAqQolEel
gqJMqvb2IAaiBq8viCTJXVjMRXWSmuNMhIZz8HfDSrD6dTt7B+CxePvbiIMYZQp2vtSp1G+/khqY
tRG3yDp2XVZ8aQuXGlFewMFLJ/s/vMNIA4A/wjPXZSj5Bf9+gOipG11K2ctFi+Bj6STWcxiXwd4Z
e+d8f7+vXZ2MhQ+crHhIFPTtWGj6qzR/0XPsQ73vz8g0UYablNje21Fqa3vFtiPNt/LO1v2wbuvc
jzB8SvcZbm5bPf21ShAiDLIeKWugVLdufwyGG7liN0iqWY3ZQTuZ9O53lpTFz1qtyndjrAVHLW0q
yPsYrB3Ai/UX3cg7zR9A4G3cdyvXjkcCC1CEGrQMzG9/y9TUpatoxMe6HYqvXT1pO2so6muaiulw
/yNsDbXYxQV2yP3sAZYKcTrdFV1X7VGsyp4UI9tKGldqI1AGHKQnSLMB3yw+d2NgGtzIWDxMNHBL
DtSEMYyjize2yakCtHaewi38xOsLB/QS6G9ZXqcnsgwCRj2q2jivqW2PAfZsgbA+kTKqW3LA8oPc
Xt0MA66TFIozw2N4+8ESk4bLFALJspU2/reNqy7YOa1qndxgpL6MCObFsijfRy7uhG++wxkb6STZ
iCQMWZacjFA41uxRwux7dzpEIjIem0HJ94GS2++iptnSLXj9ZkhUGC0myAr4Ri2ZLXpSFQZvLtWV
sNT8ptSCR30Ikyfd6G3wU9jj3N+ha58QnJb0WUUGCbbo7drm9ui1TQUttgl652OnaMlTq2rVxiiv
zwFYWSTjZH9VJviLOzYyKSHYaDBcBzKOX0j1BsekC8dHQ002FOpWR6KsDa2DZIf843Y+ZhCG2aTn
fC+rVV+EPiUQzqbpmFThFs5mbekQ0Pn/oRaTAjYCl9kAw1fglXRpxlF7F43lFnR1bUNAlpGtMmny
tgSVxh0xLzE/CsdT2e7yQXFiHzsJ8RDZXXNq+G/e398Rry8Syj02AEjksAk+l5g2uzG0YIAfea21
avTt0AFig2TCOWiTOvSdVqIdysbbur/+TGR5yk2pDgKDjd7g0iR5JHPryFOy6xBPLbgQh8jJb3EL
13b9GOafyirRuD1VUChG0F2TsVPegVrHKgqHyK9Qqe0f6KomNU2+LM5QVAr6jb31GlkP/xaaD0kd
EaQMf243l6snFs5+Js0ZcCAfUJBKjkPdB5+QEuvfYSQ9n4F3YW2d5oVfZa7qI9Ns7ETfuI9p4YQb
h+qP6sFyxfgdaFJTB31dmLRUkFBR20Mxh7uf+52dBci7JYZ5HbLBrf0utPJoj/thNh2VoSiLvTsi
++lHmpG6OyBNZua7QW27O+jb2FEPWEcFz8OshfWu0O1x8p1sBncVhS5F/bGtdXVjCvJ2Wc6Aaw6w
KK7AUlP7dkHDyg2LyLOzq0eV4GBSNzp2KArtnM6tH/UANR96NT/6EJUQuFxb+rUrR8uiDkA7SGJj
ga3ejo4xr4eJug4xua+V50Ht26NmpdapLiZab667JfH4h7SzmK5FYk7dnEYCPYXF/uFcKbkQGNXk
WNhdMmqCh0CY7xAGPYwUSE5e4s4PcLOrYzfNw0PeuBrORD00y51a6fFLV6r1xzBwt4Drrz4DRWZw
u2CCJM/nFQenyG3s5OloXvCb/VbVZvYC9d2WrVfrXJd19mzMNZAwdU4lOMu6vPHCoXpA7YsuOdhW
Cfa+/Qxl0dsYhYz2xVMghRWAyJ7pH/WPLON4zHTsSCmgbrGi/ySXN9+CKjM1ErgHUvIcOMLtqKPr
zW6sxt7FMxEefMctD1utGRIzeTCt0fuC6LR7Nea0i3y7dquXnsW3fczt43CfILf3zL5SlXPgTXQP
5yARH3N285Nqo446m838wFOub8XRr3YsPxrF7z/0HjCMS3Y5xepxTAvFvfRV+DXG0+1kOiI5NlxW
u7Yxq43wdWU4yp/AcEkjaOovBbnx4WuCENj0Bb3G8UPgNM2OLjEu4ZNQfrpV/emtGwG2FFVrqSlG
sXzZ+3YdofYmjrCXwsgNmlpJ0L0zev2bkgbmS4Z25RlYaHu6P+irgAFBAgBFMtwCdIwc8mIfZGXV
S4OICzCm6eKalbszJ3TxhgFZvvtDyY282HIkQFw5SBtCoV5K/vVdMYqgGdlyNgp0exfVR3E2QWf8
e3+c15/NJCIHYswTLhXhFjFQb3GaqFc5l2pI3X0MiODidACHgjmKjm1ZaRvb5PX1IRn1khNOVQAQ
0eIebfXBrTK9cS9WJ+r3XlK05wpQxVlYZXHVRq/3FacontwRxfPJyLZK6K8CFryiyD24Duh3kOrK
L/xXUl2ZqafOreZcMkMNnpFaSP+hddkxqpVb35Hk45X2nErs76/y643zRxmE7hycNqqg8mf9NWxX
t2jHQ7i4hI4yn/CSAkQNxORILhFvbJyVDwpdm5KBKum0YApuhxKZQA3U6BWOvfoZtLZ+GSLVORJE
5fu+HNMv92e2MhwlA8681IsFN7RYUFREs4K+GUfCrofMh/3V/DO4SfQ0Fhly/MP0ZqQSn82kyANQ
Cesh4s7b+U0NfDpKAt7FHXL3o1KVqh+jxfoNDDodHq3+fX9+KxsGWQb0nEmVwSwsn+EOK2CSVs27
BDK9GiCfPk1Jpz0bilP5tad1l1k1uuP9QV8lsXKOXG9sFMnYXiaScFKAqMy1d2kz0xMngc9Z6XuZ
hH7MII2SS4EGxXcrzbUfRVa3W+bAr+8ehpclGPSmSKVt+e9/7VZURLvBtrnKayZ9nFwjOQdMcqOW
tjaKFC2UYFpQP+Zi57ixYXRB63qXqq7MrxXql9ciElsFyJWTJ/tK3KDgpOjkLEepTVNQhUfqbPKa
Q+WVoPkCQ/VJzrce3JUJ3Qwlj8pfy5aJZhSeAnHViXKq/kqjH7oy2YrkV0cx2fvkXXydZQlSFGx7
U6AF67Rztde6Sb8YnRvs7+/A1VEk9wQmKfI6y3L0GJbeoGhIZyJ7O1+0MQE4L+YtT8G1jwNgVQVR
KiOUZQ9KE5qWVTVCj0acf5nbID1ltRbtKsceNpIHnhhW//ZBJXLXuTUgdNMWfq0/VQ36GOFS3Ayu
8+wUlfjWG4r9rM1qGPudkaAuFOWROfpDkSGwBjZET7/kvQXHPOg7+1pMYQhi2ByiM6Ie+C6YVCef
QyWNfye6gBDCkQZILGllyWNkoxy2D+NO/aUWod358Db0D07rAN/Mqe+FALt68zF0s3TyM5M6qp8Q
0uKbrODy4YDnjXZeG/X6MdXaSv/ExZvRYUGHpz+gQu4QaKaZGu+LCo/AHV6rtEknp7Bf7DnJVX8q
FSc9KIPJy+Z1mvuv6SZqCZVB8N4k9Wi+uFOHjHYjZm/2w6GapyeCXOvBamrUIvvRVX8Uoxf/DkPD
eQ/jVwRkfBjV+Db+J/8z6zT/kKbIzZ3+j7Pz6nEbSdfwLyqAOdySlNSttt3O9viGsNce5pyK/PXn
oW+OxSZEeBYL7GCA7VKx0hfeUHL7P6NZFFbBZNlgMJVBZLo/4v3yJRVl9a0bh8L1J9MsnCAf63Dy
ltmOP2YONJugh4t30kNnGh7CQVqvcYgvx3fW4ugfatOVZOZdqH9Ne1gZ1J31FbwTZ+I0DbqMPAsh
RnHO1KR5VcipS/wpE9m3BMWq5KFE90t6dqe27hk/6rj0HVc0AEnxIDVhxEj0xgbNbJ6xOFObIJS9
VoOgLBrjcemi4ueCQ/yXCo34BhPGGNKLSJah8cyudyzPyuJRBHDM7MFPK/7jOcKsn7EaFlnQhBCI
A4vYTWGlLEFdoucVfjO3gKGCyZ71J7uwZftagIPq3nWRrvwqq0XV/axBzNYbm2Zp3mphll1Sq8Jo
IwL8JTxAL+3/ahZ79KclC1O/6UpYJIYjq3eLLSfbM1O3aR+EpjX/ws/P48eWIVkPDXqNZyZO6r61
0lpTnsfRolhDdtK94sJFWABIXA2G1c7t7/ikxBm0qbFI34cwTasDBYcXp5DnDJcxIj8eGFydNuFf
aMTFGBv46Ijc6dBVV8N3XTgM7//y9vo9yhr8AB7nzt/cxK7eLsLKHM76oNWBQGLqjVWk48+/HIUL
iwiECH0lV79w1LCSRlWgziXXuY+mJ1XvQnzjy/Yg4927I4k78AfRsHzgGbt9VWYeL4n5CtItw5QE
cJcWGthDGrThdOQEtDeUiwQgdpWQFhBouR0Kx0FEQZMcmfFFYHJEKgXyI8kupHXdASd9ZyjATTQg
UBpbOxCbvoqiddVkpo14DNNe99OmLc51Y0Wv9H50j+BA62pvbn62wVoqhHoL/3YTEfemhdUbOG2c
K4zhZM1KdjIrM/8uiih/NanG1B6E4C82OZE8PAJyYEYExrVO/o9AIIfWq1VjGT4udieDAh+JoOHK
OKow7g4DdB6k4SoYuy3/9wCgc7xcCaAIDYO8GVwfA97WdxCz8KxJM/5njm32YM2FHhRWVD2NzfwD
u5Y8iBarfJhqbfD7thof7h+LnYiZ95XeMikP528boK86ZnqMzvVjZ9Vo4kduDPi+UVDwcapvxmyZ
FwLMI4jJzn4i2QGQ8FvcnAvm9pOHXK5LDlb6caAqHISJ2pzHJaJrPwj74Ap7uZ3YSWublG4WX35L
AZsXp60wJ9Ee1SjKBy+OZJh8bhVozlMZd8n3agqPFBxezo42KpxJ6vooEKOIdTu7qIQ3K7tRfUzk
5AQtkpanUAOSnpbNGNxfvZebiqgSCgjx5YrJ2s4udECvGlhQPJJ+mf+MUdh/JvY/GuXFN2Qi2BgA
BsKhawWs3E7IQut0KFe1EkTGgSRHSjqeHJOKQ9KUhufyVh0cyRdfkBeBxjZdzzX7Bst5O+CkxLip
9jDcohRmaS8U/QmJscWPYNoc5DU7c1trYEAR2CEs1+Zqs8dQwP3AzKWImuKhycrs1OZ9f2kqpfbh
4x5WJ9f76+Z+W+e21omhi6+kIe12bjQVTKtPpuxq9Ek+Bw2SPiLI0Lh/V4h0aX9pWt38coQcPs5z
CrfbLKX9MNir/+D9vbP3kcGyURfjl4Dr2zxV49CYQ10iT2GYFfa/zfwzt+cyKBP9yI4P06oXk16X
c0XLrAsLqfB20jV64LPT0CVMjdFpTpiOW2dNiULL72NkQLxZ1va/WdmrRIh5nzqeYhS2c9arsE59
rFrsTxoN2iiggpyEgZzwUfLIGiRxWmVXXqZrXRPEg52tZsaV9pwg2CCx5q5IE9CXNrKz6Cbzrdvi
WX3JOjQIAhsC8CvTnSPt4tLvcR+VCJuYVzqPquEXwBoIxlyp/bT61uzOmIdMX+1KlfNDjc6SfQop
Jf9T4iGVwILPu+Xc63l+XtRppLfbVqb9uGoQ1GfVTWcnsEaaB09i6AhzI3tqjcA08sT1FTENyJ50
vRKe4kqCN1dJL74VUNArDEKKJvXoqulmkDii17zWcNsPXQd9njDVAdeBQqSt+lU4UJ3CU0BHHc0e
6eUJ2VehJ1xr1jwjjzL1H1lUVgWToss5wLhK/DCTNgl9IsjsfxHNTuNcJq77FU4wRCg3KvOnTnXD
9tISJVd+blhdfB5Qb/iRFWqYn6G39+/VrB5SfD6SSnolfMncq/RBfzUty7Q86bUbR6/dTDijHwLW
+GpOiUUiFNtolxdutjzFyjzlgYM8UO+PSqsLzxjC6mePnTGukBU6k4GahJmA9a/Xrxw3z0YfwaLZ
8FIZ6b+WvCi+ZX2vP+ErU00nLY9k59l2GjUPadYpDzi3Kr03uAVgmKkUPzUL/UxHbc1v8+SKh2zU
8h9D2zVf27LrXQg079FiqoYwMR7yUHc/DEs9JKdJqjMyorzX8OCJS0svXtLxF4vevE71YVHfKvli
WSdHG4f8HSZqOOGOEHPboNHE/HFMJJS1Ih/Hi0jnRD8ZYdGj8lEn7jPCWaJBzWBKbL+3lv5UOFoa
P5aDHlY+2Lr6W55DsfeMpDX7c+cuSvZgW6Hxq5K12wSUhQSI2rgzsiAfFuiPMjPDc6NEdelrYPCS
oOyGiC2gCNnO3qTK7n2IKMRqHV/pzSslIvP0+rIz7WBSQj3zcK1EwkAuon+wxnxxH+h2of4pcRF+
bkRscBqs6f1She7rrjKUD3NML/6hjvo88YrRyj/R1c1nVtOI2lPTO0506Wy9+wY3CnZgDdN2/B5p
y6QGhduopK7ZbDaXOIFdUiRdm3lL31SxH6tOPQVOPRYPMlHrNiBM0N73amwub1whu3/aynJ/2JhZ
iCe5jEr/FMcR+amIkuppiq3YOUV9OoF7knquejBq+uc203NotogSiMss0CiDnRq6n/Duk9MHhAn5
lFrKDud8EoY8VwS5/QdVksu+W7Syi/whR3D9yqpo8DKW/kuI9pt5Mcql/lhXbbMcPO0v0dYItFDK
5PWDNgQpZn25/ohLx9E2q6oO8Y7s7UZeijKxXE9vFLc+2XVYhp5ORdF+1+Jo9MvpazULepe6CF5k
IYTKPHOg3vaxZXuRKswjFtp6Yd++Yvw4EtwVvAvdfWt/0CP9i3YqGrjYnponOJN0yqbGuujci5ee
It4nBCwXP5viixofeS+8fLPXfAdDY55rKGNbF09bnzDVqkHtNsKsPmHMKrwoFb0XFnqWeUjgK3+b
/7AU9IyxWiMYWdHvt0thpNPSIWqXoWcM024sqV5A+BAeRtFHneS9D0scwp3ORwUcvYlHelAQCpqp
gEIq9MyiAYKMCy0L0x/N+VJVlvWJN3t8rJMIhpoQ0VHK/zIqoM3CbqO+RxaGufjtVBFfcfXOtAhP
olS91otlXKgJiUuF1dxBAPIi9eCr0jTnv3CKkVXbBAUojcwUS5gqFpDy7BRq/sYqkRybJrqQXhxS
iKq65agruDcq25amC8SnVUH2doKYvCmh6AFPStMMP49xJHwsDEIv66fi9VCnyxpH1AcFzb2v+seg
WzkiWJO2raR40S9oyF5MhFufpmal+DWHkrUvUoL12qBDCK2RVqSxlRYEUdcMDpSr6yg1Agwy+mcl
zNq/Bc7/HgUBA4oBAHm3Hoh6PEBgC5kQVUvtPSaExbkbzdJH3cRQvUoW1iWNp69C7dzT/bB1b36w
E1ahOoSbqRDcrl8dUyzCyy27YimdvUnRHf9mJ+Z/GoWWDsuCOvQLO9RizERoU5W6jlTrIVi1A2Gy
m/9t8s1X/K3gTrGRGs7W8MApALBARQei1yS+DGWOavtgnPKkRc1n6azTWP010XYdkgPOF4QxA5fs
9vPZFYgiUIfw8YppOvcJZlp118YBYJr20V7sJBiNdD7Y/ntrRt2Ib8mTAcJqU9Mp6+q3awXqAbIL
Pw9aZryj+HukKLh3yAAY0AnjjoSks22Oq3qytMgUX3PZFD4QKtVHtKd5PxjVeLm/CddbePv8kRFz
R69Kgox3+xXJtgG04rNwJXVAfGIaaizR2gx+A7JModdjewcSusrPmZ5EX++PvXeBYTqK+AP7kirj
ZgWrhF5fNwC4xmPT9ru6t2nCG/KU2z3Jskwy4RPsK9/uj7rzcWE6/H5vV9UZZf1Vf0QjRRGj0DXx
5oo6cV7lAr2FxhbpN5TSj7r+e0ORlaIEQ8URivvmCYyF05Pz8nGXxcj8ccaKQ9WLMhjwrDrI/nc2
JjtyJTqtzx1P++2sdCfsDJnjgqWV6nNC/e2pRarpoPS3Ox9eVPTALX2tpN8OgiEje8jUGCRz/sVC
If5IFtZdoG6Wf3+fUMAEMwjoDtTdFvlUCzOJck1gDh8O7esYD1OfwjrpZxb+yjTcqWzhhI9/vzHA
9QAmwolbQWnrdnZhhh9NBg3tGvZa+nqWufkuLJZJen0mp+SgMLSzXlxfa7WWFjEd7/VT/7ELUTvQ
3WhC3lmzMsWf9Dg562p7RPPbWTCNliRRNxcJzJHNXp+tbKno1KZ4p4tvWVcWgRSF9ojw8vT+/sdb
74nNPaLRllg7t3h9A1i7nQ9YwYqexBxdu9oafkUUThYez1YFOaABD/bWLlT00SX07AJ04BYZkBFa
R2ytva9K9RtQyGrNCrPk9leoo97A0C4jzMatGYW+ODobojqiMO6Mgl3Sil1is9PZ3axdv1SSMiP9
ihQhhCd3krHp22ntHMVau+NAB1vLTGsnZvNNAX3I3kJLD1J2omI2m0fPOXzVgydt3dablQNTSVGL
PgXB5Ja5oDqZpU2FEI/aUJQ+bWAX/3B1oarQaG+cOtX8GB33txHgtIPQa2d38raQjoCthIy6Db00
M1bGBDnlaxKFSOOZIjyhEuYEQ7TEB3nPzqdcAQVcWywZciebWmWkj5NGcI6fLPoIb9vJVr+bYJMP
Rtl50EBAAVtA7hgd299GBH8c6iVpkkEMYXStHOwqT2oTab/MzHIRFZJ565wpE9fysYooNP/9zQzI
f0W3UQDmZt5c/3k5tpWjATfpJ+opbpy1QTIvdSBLEf/9NQkP0zJhS3BFowR0e8YmtUtyoHJIt9cJ
lqqUc0tgkFFyxj5J+w/TYrEQp1+tuyDZ3o6VjRm2CqEdoZ4YDRi45LH1MEN1pWmdlNMRF3JvP5Kv
ArdCNGS9NG9Hm1rTbUXSJdesIXmzkYEKpiY0AycRR82qvf1IcgwoBOe01YzpdihHU3sn1xYaEWUY
vaYANV+EPv17/05+Sa9b1XEpiMOvWxdqe8AqtzUni3ILoqlxfUr1rH2HMBUm7+2kn2TaNwG5ASan
qbBOYTKZKIHOf4214Tes+gtIbvHO6dvifJzYQ6qEFOcnpWgec71RL/qEfnsTdfPBbtn7qCQE621G
xMBVcftRoQa4Sloi3prlcf/gyHS+yMxJDhisu18VNboV5YhaGJvzdhjSEbq4sBauSq1qQVxp9rla
isWzYbT7gzLkwYQApF+hdeO181C8a0Ljr8lK61fVKdOtEuAGsvG3vyGZ5zGPlDqBtoupSEL3CUxn
NXngavKDr7p3Koheac6h8Q/wa/MKxVhE10PX4nYuIxzChtlGaky23+busD23O9Sa7wPSXVtLm1k1
th4bJlT2K/z59KQhvhboMoFqnehHyNiXbE/0OXh0VsM1qif6NmAukX/Q3VwtrriZLUGZydiThVL6
jV5OgV1KncKpqXg2bYk3YTJAAKWveLEWVFjun9J1u2zeXzqDAB+5TLnmtr4TjhlFotcR0ol1J/a6
cK6uWpuKC4+w86Ewozm4P97OR2Y8SgHASMj7tjVHRQxppCmMN9RLgcGbo/WvdKqsb8GLhQd7Z12w
7dyA3ACGWZHrtCVvt+lo1BOkiZV8CRAgDUxCwQApBLdEISEr+BdGll6Q27U/3J/jTkwD5hneEUYK
JNLb0pFiVnqNlC284rpPT3EYh0GqK/mzPqIXUKppR2NjUJ7LvJj+PqZZm+VcAlh/gzTavCGyKAT8
CBMdhn6SgRnFcYAxY36SxaE58d5FRA0CqP6q2wgUY/N1O2tGTizH15zuoNF4dmLJU62p8pyWloV8
gK5B0rEq+6oJQF9BJZvBempcffhy/2vv3LsUlLEqJjVci8ubY1tliz7XFoW6uNDc12hTGK/7Ok1O
/2GU1WlIA+DCfbTu6z+CK0w8R1vS2rn2srYCV13ywFZg2d4fZed0EAT//yiby72M8obnii66RoXn
o6oM01mL5lX05VCsdefgU4VY57MyJ3lQbiek6fPYKlQ0r0ZWlCdksmyqPHHor9x8L2Hkg5Rz51Dc
jLdZJpC1cd2t9eJsmorvcHejTxq0oUtNIPJopGWSer1qlrT7rKH8dP+z7l23MHchfNDEAHq9FSyq
mrSbO4HAFADQKKYXHOWPaZ85X2gN4Qg4DUhbeR3YokCZw4hf4ub6KzOqltcQY4ojHMjeKtOSwN2C
8hNY481eSo2FXAF7vivvMwL+Ns2x1yhRt7Vn6NPw8f7c99YZiBCZIh0CLNg2Dyj9Dqm7dKfR8am/
lZTRznGKdDPsxyTIVfnXkCR0G1As4c6l2MvkNjcQKXYDQHVGVDlx62tsGJ2f2oYI4sgyDyBJezsK
4B7cbJW+N+d6s4PjJpxiHUddvaVJDmI0jN9NokJIPR5ALUx2BOyjTaxQBkCasoM9tfNdiSkp1FC/
hLG0RXHTVp6libTgVUkWC7RF80uZkb0xtXp4l9ppfnB8dvYMkrGEsTxlv++g28mqk+7MOQjk69iO
/VtUmox/m2hq/qlHMRwh+XbHoifIhYroFoIbt2M55pLFWPOgkmKb8lUZWuYjcCbzcTCRkL6/O/eG
Mmy2CiQa6unbml4Zrp0tlQsv7sf4zSKm5WxFxfgxFY12uT/UzjtBIMpe4cBR19vK22TlZClViNJE
Ls30rQQb/EDf/j+sE7GjvWKTkGN6QQhUQ+rKjaOsINwm/mfu+sbvwV28HodOP5jQS2dBEEcIliEu
AQiQs7Y52gI5uTREeuE6OYstwC/XdnvCF91wzxKkROLrbZEOPpwz4DIYu1o/wtJA7DdtdeVbv2DO
TP5QzQBDTTX72BWS/0vcTxaOKWLs0PTNI/65N2cTWudEsGoXhZOedJ5+N1DsLrV9N3ZFEmBBxIaP
qkL/haf1lJ4VM+yQ/+wdABj3V3GnnQ8nFUYiUm3sTA7EZnPOpt4mE7rfRlVnX2mT5aY3JcsCoB+V
3hPsHqhDaZvB4+tdMXkJwejnsOuqNw1eCZrXsQs0vxvz+ChE2NnLKxSNpPo3Pmu7HOCFBsD7cC1Q
e21OkM7mk4su5nPcTW/vf4Sdmw8MEjXAVSyGivvmkhVOFnYtWu5oxWgIMJPhXxxpZRc8JSr8JIvC
14dIekqHbd39kXduPZqh3AsqKb3KW3r79Qe7b8NCq/j6Y1qcUr6H12TZdEn7qPeKUjmSzt05tFSV
OK4GjyXoum3lLA5nTKbAgQ+WEZ2qKly+gvt3P9yf1d7KgTPlFcFUhyt9MyssHOMFhFxyDRcohOmo
Te/FhOwe+sBHucHeUCRapD/w3OjXb8IgQZ2RlEuhINFaVdAkUXuGxpJ7GQIDB2u1t0vW7EOjHs1N
tM3SMcWcZkULcZMxUjFdrF4HojUM3ZfGUPpT1sxQYQqZFu+gw9bRwTndnSc7BSQ4ASaA8NuN0kyq
vUSpw+Ax+DOENeU/RSjfDKHdvP/7xQN5Tc9kxUCgqX47Er0FkMGmif6BiFLEFCPDRxnV8Ge1Ojrh
e7ufR//3aNQ+tprR/fQbETAniBXNhW/B6f2eh7nim240v7IbqjD3p/b7pd1ksKt1HUh3eN8rPvl2
bhigWUAIkSyyp9j8qs+l9qUBnPlOATz5xayL+KPMGxyFEruNR1TjQ+3fCvTrBxzoSsVXBlvMPvEY
5pr22JSP0qUf4zkdNn8TzqX9eUjt8ftodk4N6KmR0LGk2RRBq1Xmk7GUxl/LKPBiUQlceTBUj/Bj
vJ0PNPrRQJIovZaDM4IEEMXPWquTH5WdtqNvLIZDEanVZLAQnXzSJ6dbDh7NvQsF80uAAugVrt29
21/QmY6028ZGgWAxqy+6RXO7yiJ50A9d/8p23YBWrFCE374fm3nCY+pHc6XiiHYuwcMl3UUmxSfX
lc0DmNTWd91Ee7i/WfZOHHR2OJJw9SnKbS6xxVaNLjRoII62+AErSn1dZ2n8oOX9cFBX2TsGXF4o
Q6w9+xffcImoYxAQQmdaFPHNEYb6Xe/yLEIVbqleTV15pNS2d5PRpGe92DwwjzZTi10cSyxzdReP
2/qZIzH7boJBVi0cw1Pqqf+sd2I+5Tl79/5HfbmQqwLGmjxRFeQyWz/6H2l/p8PYqSqu696d8hNu
0RPYXEeeHDxhfTlgw9kUZvzXu4dBUfCl6kkm5W6l4GjrYYA28ry7jdWg75YZfr5EGs5MuflsKl0U
uEqE5dD9qb7U7iF2wbCSZhx0IaqTm6MRNejkkRaS0Zip/RmsZBl5JqLqYWCqY/lLVLkisYLI0o8L
gcZ3G4A73oV0/RO/1woiPTp8RX7wjrw8r/wo+AQQQEgsecpuF0CtZCXygXhaKYb+QR8RybVamIn3
5/5yR1PVQL0UpYJVsHFLpMFnHcBVRVjjhoV5NfWl/loORfR2ynQ68IPhFkf2NS+3NCMC+2Iw0joo
LrfzGtQicQbBTZjFiXgqcoq9rpLLEzmlcikUfT4PUWU8Gcj/HIQFL++JdeSVFkYEzWna3E0QCOBA
DnTlwQcC7h7BSLUNr4VQ0WS6/1n3JqlRcYNbQy0SNZnbSTZ6lxZwKomrorh4jIHzJ34ZusIInFyU
OMXNofO5Cbv6KV1QcT3YOnuLSg2CNWXfrE5Pt6NHaWSlRo2VYKPPnT/nSfbOjuzYW6opvRhaFl/u
z/a3isftrQ/lHqkLHmwbyZytHTi44jlpqtXDedTT14nWTxWU4Lrsgc23KMJDlyhaFhecvL9UTo2R
HN3F73bmds5JqK2Wf6czN3/NZew+OXHT118W3YFLG0/J9GbUl975MiaT6E/1RBHtwcqS8GtkA7Hz
EfyD70a+Z4qH1spkeMGgOMnWgr7qBrGBR95ZNm6nn4oRVhASr2HZeZQuBt1b+rF5PVlj2uNOFVrI
g2lq+FRkIwjyylmsL7SQnchT4qZcWRCV8Tqsh1jxYRKNNZICffU+txNUMycp9OrkVk2RnNoF2Ltn
5y01tIh3CLcLIx9XTLOOINlIdUww+6SCSwFuDpOvYdalb87W+MOEp6QFkylt2pLtmHPiE2e2/bJb
8JvVzL6FYNcJGiULDuGA7eWYWV69mKMW5F1oOWdtSGLVy2ulkNcRuH19FSm26ecBofzmgbhJ/1SU
tTK8LkDx10EjR+WtQls+8YbQGuNg6SdVf39/d+wdu9XjhGYPUf+L9u6A5gMvBT3yOY30gDIP1oWE
Y5dm6vuDR2t3KBJdWI0gKtCNut34Pa2JJrFyeuTuUpxHwTWNDkv41FXKx/uT2jtilJBX20A61/SP
bkcyIbUvRTLSjERiQveG1krfE/Rbl146/Q+zUY4wbesf3B4xTAlWX+W16rEN9nt7GaeqaWAfF3Zp
eiKMGmwfBWfq4OramxmPL9RKXHo5ypuZKdZg0VbAfntR0taf6KEGg9r0HrKpI8H0LA8uq701AwW5
fkTK//gO3X5JGRroeDs47OjKUl+wWmqCKhu79wMNydP9Rdsdik4JORNSYnRvboeKeHFGpYzTq6UM
41OE4vxVrfXuNM+WEfyHodY6GIoufMctLqucIS3kqeQrlqVxEl1meE0Ut6fYgP/490OtxGrSsjVO
2La+esuSelyjtDwXEr0+Mcn0AXmxMCTfQTv//mA7D9vKg107CgRMtKVvP2FiqKARldVmT3cyX19c
Z/AgMgye6GFrQDbS/R6Z6Tfk1UeIhvVPb04AgFU6XtAKVhnbzZta5xXaoAqBQyGN5AdtleaUGWrj
eK0pMeGm2h/Sv7BAH8Psc61PkRjcozz4pUzfqkHEwUdmmBf2BWfeVlruZd6XK8BrmzpJ2Yg3wp3Q
lq3jJn+FSItTvI/4gi3i8yAe/ZmSI48HahbPWm9mz43uRNqp64fqWyH6+KAzsLPDAR4SQFOLA8C2
vZakWmijlVRsOwcdF9zPMPyJ2+xk9eER+3OntYQYAjEODd+1YK5sAjm3mUBA2kQZsZZqXj+78qEZ
FsdL69gOMrPJHiy7qs9GtESnbFlSyrRDyA/DT/D+nty5GumF0NtCthkE2LbrrI6mkhQOSVKa58OD
HZrJO7cwwvP9UXbavjxhlrtWWlYPpu23bWncdSD48f5w+vE8CPQzHRe6F5Yc5lM3OuWjPo2jR4Gy
PWf98tmgKH0QaO0tL3HWKjoMEobw8vb0oXVXVTZCClc5yyhYXb68xswWHzvuowrMzjMAro1N9PsS
g6F1O5SscT3Taj5qVjcgEwEu+DMr/iYl2vhpRfb48f7n3RuPffs7KSBSMDenu1CrpRdNQnlCJFGM
gIENqzck2/s5lkr3vhid+mDb7C4oibW5uiBSO9gi6oouCZMCfP3VCBt99JSqc0xojFr7k0ixfoY6
kX6qksF8sFshPy1LpD/ms32kNLp+yM21xr0NbAI3St7brYCb1CzmutSsqdkJSJNxPj7R7xreWkMy
XEiB28/k+fLogdoZlsKvbhKur+jhbf8p6ntqYtQwH9VSYldYLU6Mgy6Kp+eWgkTpQ1FGWKirHYQd
76/0zsjgfyg2kypQnN0GabUdddbYZ+6jYfb2WavL8tGdbHkRBtzLFAEgrGfKv5bR4tkAGLKKjwD4
wUDxdjvrSJ3YccmgCQ4PZ8Ar+ckaqSzcn9rO+URXesViINzyEqIGS8qhc4jicwriNBBNGgWtoZ87
uLEHm3fnzuMmsnGCxU7HoBd7O59oWWIQhhWe5SAkPKm32ts+SrWDUXbmAzyZq539SZHAWg/tH0Ug
hF5DO1T66BqSqp0rGOCfpsw2vdhejnT+dp4TYJlkB3T1qOLBQbgdi3g6BxwGHtoq8SAt3XCZfcO0
tC8W/7bw6MqK51R1G3LAegk/FEaKsKkT2+GraCDLPIhzdi4Hfg5xBohyvAnow9z+HKcZ43Hgyr/C
eg/xeKoSv21BEXg03ELkFjr13MX17GuJNgdFIjVPCw3r19/uJ34EFwOFTcJxsBG3P2JuKrPGh1Y8
Dkq9BBG/B9kmx/Ib5LUOtu7uhBFbpoeH+RGZ/GZH1VVhxGNkiscMjCdXQdSkupdUOmatOUCGB4ja
Wn+pYkWknh2OZnwGJNdem9ZBc+n+tHf3AhBPLiaeWRTjNqEFw7lZb5oRvaIuBuZc1daHFOm1N0VU
j/9LhZ480GUx3s95Oz8OFVLUJzw7Dd0rlxjFrPu/5mXcCVDxjx+j3S5CrSq8gAsUC61UyvcxzwkM
U3W2XzVpPfn5rDqIDMGVdp3obY1K18EZ3F0Y0mfgkqukIZfm7fhNV+vDiBjdNSUFDKjjZWi9gyT+
gbFC0RFz1+6beazCM/J6q+accK98C1Ge7n+GlzcOxo7gQ6l9kzwBb779GanBZoysIbpmpt0/FKY1
C3/Jk244GOdlIMA4YJZWJB9dBGe9k/64c6redmMxqbAvDAkt205BKprVcF5MK/aQKBPv7s9r/Xu3
7y/jAVugxkvrAHD97XgxZO3FcCV3XFGLoJO1vLTLOHhzprsHPIW9oWh90j77ja3fPvWlM0alM3Gn
pKZIvIj+VRA5C5p5JXIHBxfY7lh8RxYMrCJCYrfTslOzLMoyi659GneemcPpMjtFAvMyjzpLu0PR
E6f4t7bmt6FEmZGTythCgjZX4nfIcxifCmsa32Dd5n69v1h7m9Bc5VCZEWnYVg2zCwVW61YaXRtj
nE5GHYqzneXF+f4oLyMUErT1MQLJisyOvk74zy2Y6hOBD5qbiasxwCA/lG1efQPgZfkL7S3PnOY5
Pliw31XZ7UZEUAT8FNwmB4jD7ah6EZlVOM3ho5sMMjnbCc3q13M8Y6rQm+rwJWmzXPULe6G7O9ZN
/z2BXpNe0GwqMz+u3Mr0eZXmBAyfm34sZtml52i0aBQ1/az8lC2vtleHsurQeGmTDCOYPjcuLXHE
EozLTKWyi63o38RIAeTxAGJLE+uJTP2qze0x6DuBRMJim0ns41Hi/FsiRaQF3N/yLTZlMvQoe+Xy
uQkrzpCCLmbvT65War6atrb9EDlKY/hjHFulnyIadoZWWzRo6A1WG4y9lO6JQkY2YtIAlui1oi3O
p1TNZPEKS98ewWqUMU+zkWK52GGa9ZDbZQEIw67j9GHJLP2bleMS4IXlEIWnTI7FcrHzSXQnta9Q
7qyVOndeEdjPD1GEZqe3Sni80UUFNHmexPC5dfIifIz1tv2pKIUbn4RSZ6+1pm8Qy5kK9E9g4PfD
qQfKjXwP4HQUgRF9qryOztQH2kZQTOMo0Vqv07B988pSndEA6lqKgYkwqu8U/ZP04HXaOXxIIhEd
gIhBqd5cCzZ/7NUwYT9qyJg8psaUP7GvcPbNI3AVC9Xlwz3KH9tsUUwB0dMm6FyBMJsYIWzbSo/K
lv6cFSUnGgnSQzd8CYoFXAXSNkFZ5IgW2vHRwDsnUuNkrJUXQIf87+0sB60a9NZ24quhZNnnFE+G
L5M6peixa07/KIuMAKCvI+vgTO48/WQq3KJcByvpcPNxHT0OhyYzKF3HVfcM+Nx9QH3+eTLwYkhd
43/ObIpLK0cK79XQHLwWO4AvWAlM+zd0gLRivQz/WFoXgz2j6IfkCoezdJFJGusLRk0U24YeomDX
GmN1RYZS6zw4x8U3wDzD20F3SR2Rbc1wqW/1SxIP08P963FnywGtYcNR+fktEnH7u+wiKpakVYAm
VbhW8l6TLaaDDCTdsIPdvbfu1MfcNUFGq2Eb+ySoaGlL2saIDSQWvM9l8HO3+KXoUeWlg+ueALwd
db73pkfDdm3b4XmEauXt9OJ0LvLJgU2ILo525gJRH0O0pV6lQj0S/t4bCrgwsthrLk5mejtU1oPx
IqpjW6v0WU16PcHYqiP22OV8ub9o6wnZHF2oppxd2Cdk3dt8JpxcB/CHwcuZzqHuVbkbvZqGauzB
DKb9JYG/pRycnp0h13iKZHqV/GMb384uwr4FBzknwnasjk94DZgf6TdFZzdG2yozpTg4MDubZeW6
rAnMCkveFuhykNm2JV0yyKQZ/HbUrGcxl5M/yS73kULufVnXf22suAonYgDOt129ubZyGEs8tVXX
QNOa6ylEYJAaJ75jThweCSbtfc3VicJA1ZDy9bbHqkZdZaHxJR51vKI9Giaxr6eVE6zKXJcqycXp
/obZCbUgmq50mhXMDu70dvXCLCxSu5fisc3a+pvtlIPvZObRmu2cgLWgDgCDdgJp7maPiGRcUjtz
xOP/MXdey3FjW5p+lRN1j2p409HnXMCkIZm0ksjiDYIUSXi/YZ9+PujUdItJjnIUczMRilCpaJAA
tln7X7/Ju1LdjnNfetVS2l5Xtcbvz4D1ZiA/UdZBLjnaQ1L4vSa9Ug7TsZO4cWwo21krhW/EuRrA
jPrteDhGxs/XO3qA8zQ7fe5wa7oaVYdRQmdSaM5DmjZ2QM7n71teIg+mbGSf4jHi+PX+fQkt7mYr
nJz9rC+jiw1MdYZXqe71gyROsHA/e2nQN1C4rlwK0NP3l5prFBVKqzv7bs7WR1fVO72euKse9fWv
R+EPedHRugUYxK4PDg1Ye3zs7FqzjjIrJkStVMudifF3Tz8/HfdTaaWVR6qfdjVmrZMFJDinL63e
t6M7riHMLppJjCB1bbaXnSg1vLVzDs/mnZw4i/hidZMuAp1oF9lT6Sw1flEtsnFNqJm6tcvMuE91
UY2eAUfmPM5L886qFuMeb0nKaNNccu1SNJIVbthxq5c61wpsCgdbHELOQtGzTQ04u0gwSN9KJjhU
3qQqMa6R0Mlld5RC23FrHba6i/O+sJ9xehdygOozekzID5nd3BhlfW+3pTx6YSIPD5majv0WVarx
DVSO/YLDAsb1WoxVjC4pUeYOVjfT9p+t9K0YQ5Wm1K9fxvpej94FrTdOROv5lc38qCBZTDM1kxoX
51jNzPN8zEJ/VvA9x5Tc5BzAoVmCpPGaI4k9MXc/GXH0XVAX0GlnXz6Ox+kUahmZlFwiKoxqM8LM
8/O4A++Zjen21zf5Gd6CyB7pNJdbZc3a+9EtakmYZaVJe4lwvd3M2RalmJTNlLqMQCmfJZfj3+i1
salf6aX2hItd89ugBPkq9BeJLoBpCA72/jMURAf2Rgn7rhC145kwVr2wtZYvmsiWE7vmx3UelvS6
S7MmQso61vcVhV5akUkrfMQQY0ehKe3yrOnffv1UP7sKZDa2EsAj6vejdd5YoM/UJZU0KYjKRTWP
+h5fUPUU7+pHTfx+iK7uuFAXoAyvxMV1IP1UM5d0WKAfcXSP0Ls+DWBlhVuBJ2XbUOvHJxNX4NqT
oDhErtMO3R08Cnp20EbEk8lRUlyICE+ASe8GHdoNJ2x/Whz1uYZGQx6vjQrAxd1qmTZxJAswHKlq
MrcZtO4LUXrJvd0WY+xqNAh3szqluZ9GobIed6vpEVJUo3E0bNGk1PRUHV8zFyyzO0nBbaooJqwX
lcioDRQrsvYkwNwB+vLKaN2B1eJtGqvYdgW26SbQ85w2njpMdgjuWCV3Tbw4JzHwjyXHaimjrqPD
hFh7nFYvpgaLRohjUBDt/kah6feUDdNielgK54MHNbsjfc7CG5NTuvhKcMKynRNUt8mimE9oY5Pv
6dg6z1JrLufJIpcE6sjm11+PrE9a8pRdMBhxlVp5qvJRUxQGZa7a5Rif4QDenVUAXzOpFHHxNkh2
tOO4hMW0iuTxYi6jgfN8sXwplmwM6lSyfGOw5M1g9ebVEJvL/tcf7eOqRc8JYzZkV2urTTv6ZHG/
JBO5NzjR292wJVKx3Rkh8T2lqeT+718KUTliMgxr1kL3/bi3JZtmXo6ni5B62ZfznjiJsgmDXMtO
WSh9clcs/c5qxEbNiyT4/aUkek1ZF2NEUtjJ4KnTUgYqFOWbSatOcYM+nr9XiSFm9xQaCov/0Wzu
ndzQQoej2FKmj0qvxdtFMoRnF1rrq3YnXzsw/30S4mU3KcUpxf76zI7WElwlOU78yEUiNe39jSpw
GOw+BxlutUz2i9YRPhLdxosch+RdNBBQCptTXjaf3TKiFdZI5J0syEdPNxqtIpNwXD6b5NQOWhow
e2F2quTp/RjelmE4Q3gJi3Ab1xVn/KZvJfXENv9jdzm+cRAeupicutEGHR1L8ZYZZydUQ4yERcZy
5OTFnj5Q6LzNxDUo3x1An94d6HzsBetHsiMFiV1xoYEtBW2pq9CHU/ubupTGmz5WY+HDGlexTpYL
Pfj1uP9kiTKwjQF3Xo1xrB+b+U/rfRFrjVDSlMJAgrbhG5IT304RkI5XzVVLnM5cWt9+fcnP3tBa
+a6gEOXQ8VRzGh1mmtWG+4LgmsarbThyWA0n1J01bu2mK5JEtZDGLFO7q80olr8qSafbJ97SJzsq
E57amJ4Mytjj40yZyJzGspY715zZw2Ypv9ZLUf9b8fAf36f/jF6r63+/9e5f/8W/v1f13MKtEEf/
/NdV/Vreifb1VRye6v9af/S/v/X9D/7rkHzntFu9iePvevdD/P6/r+8/iad3/whKkYj5pn9t59vX
rs/FjwvwSdfv/L/94j9ef/yWL3P9+s8/vlckC6y/Defm8o+/v7R/+ecf63v7j59//d9fu3wq+DG3
7cvX5Pj7X5868c8/WIf+hDiB7RosMNJmVJal8fXfX9H/hDCzdsrRZ8Mq4Stl1Yr4n38Yf64M6fXY
uUaxcwjlfNZV/folfgZIkwQNhhSiRmqwP/7353r3gv7nhf0DDv51xZLW8WnWFeJ/Zi+DAdBFZdP+
4QxB72cdOD9NiaWW5Fgn42fP7mMSyPFVasmspEtASogzfwO8LKBiXWR4AMtFRvzjkOyWpb6cnfTx
p0f290f7+aO8n5x/fxK4CRzcVkXwsRSu7+KsACcv9nU27sMZyQShWclfhlMrJybDpze9kt6QMa5r
57GzQNPhMxIXfcGCFN7HOlvSpF5MoanttBbz4zoMJzeLxvySg1LrLUk1B2abp5tFZflS+pMms++P
Sj9uHf49vbfV3pNJf7R3WIR7zbRS831YjaCUhvMwAmEGba3vY3O0OGviXipOFkPrhnj07t9d9mjl
xm9WU+ZmzvdjU7UeSdStq2Sd5uHXfOKE8sm7/flKx2rkXiF1IWuVfM/x8xnb9G2YUkj3i/WSJ6dK
PCq5d/cF1LCiUEiu1ofJ6z22Sw1bp5U7DMP3hBTJLpUxfvN6mPsN8QF1a3xT53lbOMobq7JRSUGU
ndWxrgZCtx/UuYu3xbRl2m5Cu1aCXvcdSEB7MW5zkcxBUZTZJdkJi6uXGCpHpOxhBgQRTKpu1/Lg
ui8botMk/dlI4ysM6GO3SpWHkJfPG6wisJZdHA9fs0VvNp3ZfU0lO/GGoZ+CIm4HH9LF6DpJ+BcL
xHBjjrm7krI4E5DnN6n2ZZjOajDi2P+tFXoNE38o/1I76ZLEtups1uIv8ty3GyMd7tF8e/qcWEGr
qnfKos4r5yA+kNx2cCZstsn4csOYgDkSJF1C/M6UXtrYymjvUnpIbj0VptdGTMQu7r9Ck8dntirG
oCpC5c7R6nM9KjPAFOzYNWGzdRJ618eNq9PhAI4oN10iXu0yemlIsXCxIEXTgCChjRdcm+O/kOJv
aJxvqlEmpCEa/VZDLpbUX+WxeFAwW3aR75H9sq2671gfUi9ISbhDsF5B4ahrP5K7ekfE766r1B3r
xMMwi6skU1+zdD1tE+u0taE9umHFdtfovcspk7zhvt/VZQLtdNS+RgrNe7l7lsJYcrum4oPlj3ZV
2TTbbXcUzXbpFscvejXmIbEctXguXGAT8CCLUN4OHfOlFchK2y5PCVvT76iFFMKum0uCQ3IKGEMO
hkxEgdyF16qxwPLV+YbK/GYpjAtn7otgJaN+E73ZYeCbPqoV9N8iNGt3xfQtp2bNWTRiIoowgyJs
gf9Uqno22YbpMQ++SeryjCzcuc/S8SsdIIIxJHN258LgMKl1Xjn0gY0s0K2tabdo+MmZ+k2UEvzR
yFNQNvvUar5PaTA7tttn802uyIEU44ZuEXsoyPfzpVickYWluHWTnMcKWjc4Xv5ij7ehpN5McU8W
WGddFZ19Yze1jPBF8uVBqMyaIlhEcrukijdPyejLU75zcvWbGclf0rA+Y3X2tEGuqUqxubu3y5YM
kDvVKffR9BLF6gXOmh72ANt8COre8HMpJjziWdYXzmHtnrz5g6ohjsofwfw8zvHuQIx2pNxFLOjV
qAelubjIyF07lSFCPUwco5qenJMmPCt6GaVTH3Rr/1h1HaO+n1hebXL/kC46UXWdlBtTcUFPz4ou
22qTr0oH24AsDo0bI/A+Ly/qDC5PfBn128i+jZJsr7VLIC++LDjnTo9Rt+0Fd5f1F31zldXDpiJ6
a2ke6dw86fFT3b9ICK76cfFWklT6QvBQkCvXkfJ1ibFTo0VWM2zVaxit/OfkOVK9M0kJjF5Sctzb
+G1aSFtINrV4SbCxint/KaRzoQ4b2K9TcVtqnR86SjAO7lDDQioMLxlc3RSXZWsEZNT6E+kb4Cpe
HLcb+hUobR7i/jGffEur3Fltz8LM9pJ7Hq/TTbeTTgJMU7iIrOoqc8NcDxSHsUKEUaX6Spzvl5nM
Xb9S5XN0Yy5NAZf69wyzUl/K6zOIEuyqDOGh2FTd4PUIp7TmuwEfa9YshtFWWlTfjnTM+eMrdRi8
tOQJj44v2j5Yn2VREcM5mptWTCSOMCsBRxuIXD3T1GmgfqUbrVBvjcZw2+iutqpgWO2Ia5QisurD
F9g0zbCp58Hr8sgtw4dCWYJ+CTAHCXRz2ShxcUYSrKskqp+1pler87mtPiXtOUopP00k4l3kCxEr
u0Zuv5lh7tmlflDj/K8WvLg05cCQL2bEa4a8uBISscJKPKnN3VIOyB7zu1baxUnhNdL1kgaGbt7q
leOOckZLVA3Upd/oYwOP8WkZ78zYWNeUQ2mQYqNfpeqjQvppUSj8loNaZbdpEl867dNYXkUluZnR
dwP3dgd2hC4EyZOWW06OD9ndH8bQs8JLkfdbtSDg0mjRIDWdgxxu/diNkTtbClxeWGoAM7X5Tknl
/UiM/aZSkseyjXQ3CdPaxVOk29T0XgCq7Ac5ikyvEMrsavG8yYbhMBZL6/UsGsusKHirVN+KNnpr
CnEYI8R0ST7eTXrknIeKWHuKuMLjFraBHA7V4U1Th+tW8XXHhNsb2X4itecV2ZaTwPxqJMNukPLX
cGEBgnByyZ51rqf5S0UHdJek/Y3aZBetll8oHUonIUcnIGVIfB+KCk72eLaudIaV9HhULCVKZ4jE
AO8Ex/fHZG5u03AHU7q8G9AABlm8nGe9IHoRfmzmUaEYOkRQWT53zLHZKnpSnM9TM1aumMore6Yv
j9PmkHcbpevYK4cgdNKnWagYz9Ao717CpdFN32b1caGbFIOlfWkk816EaRw4zFulpo1gb6o5pS4Q
sC6/TELPvaaUpsswL9rFq9SDnu6dWUreFHW0oIgvxRNPx2r+WuqrViIsVlReJVd8lA63P72T1NXW
92KpPSWJ7iPNQRHXj27sXEoSsa2KfDHqVuumCr4ti3O/lBkmYWThuvi9uMP4LVtgCw39Hq5Q+Fwt
BG0N+XCnKJM41yupubYLLiNmxbymqYt7txlnnjwgmoyXuvHluJ2fgSqr+2QGti+bg+jEpapZ2Y0w
bcnHTOJhNCARDSNBtTKrCS7xALaLE6Q2Sysxu548DgvLQfWMqDdQ0ry/Dq36K87deoAr05zjskWH
hGQk4FOnsFjh1fmK3svolkXXeO2I6spAYeaVvROeW21JrCvhsIlbEyHlFVXDvgtxbUNa0WMaRgTd
DE1IXOIoGWipRrYStcO1QZ5vKqHcVxhEeH0rn7V6LR2kdmG82tGlFdZVEMXOi9VGM+HyBalWDSFU
k8oRLKVJsqbvVFtnnO0zCi+d2NiKjNpWivwiYkVmCWFtcho8wgloLAiUu+pIz/WbssIcVnxPnfqS
dfBiWoyv86KcQRjcA7xkwUyEFUqtb20sHiKp1r1umTG6mM1urwmmdaaqzTaSm95XKFoPKLdyHI1a
4QIFtI8hzT2A8Ak/1WGqZZLy5kW6yZ2x/y6yargrNedeL0jHqXQ2ylp/iFCMuIWIrjOhXExGTgcm
H54WM1UYa3V6PuE97hGJd7VEwiPmOJgXjQGVGVu572o/boGNE2X1mVNjXHBFCavMusekmQpDGx7s
NG/Kxyq0cRFfJjKb3WLOnLOOW7Zc+nJDFtiSnLuDrsI7jVHEUkM5qHtvpExgOMUJ73vWmexoqlWM
r7mqHfDUi++WWpEYCg1gYcqIkY2nVD5Ls63SxN8zp02cgNCvL73o66dSFk/GRNBzSZKvVDt708ii
HdGlxBUUQ8Jd9fre6B6xQabunXuNWCxDVJet0k/31qSciUG1rjNlJiqyURa/XobC6/vIk/LzrAmq
sqJRV8/7esDJtgwv+tneTcjfC0k/KJLxQNY3iO2cGJbb6VbmqsPYQPp9VEXaHjggUTX1c0Dbog9y
XErIENPbsvTWDW1xtv1EVdAttq8yjZjY+46mZ1iddU6N0Z5FK2TT5ERFO9p5wdx3jLdVHg1lq+KZ
Pmv9lk5J6ZHlPCjPVcf/n8ifK9DGlNs1UK6cFEh+X/Rs9JZMua81P9FKF6X3XWVYHva/cBevm2V2
q0g779Zc47Y4KNbFWN83Aylrs5dRRejqkz1ey0uzye1h4xiIq8nRJD6HkdX5Rv8dPr/lUmZvl0b6
ghutW5JdHNkoGlUt8yP1OVnKsyruE1chXHjdGbEaMWtz1zWK28QEzE7IleTUWXZVIjcB6suN7ECa
qOXAQRtuj5yR8od+fC26c03EaZC0uRc1wqVjQM3Zn0d272WlGTTmeNbnwPZt5WzXmooy2l8FfXDy
MaumfIUk4UtFcU4W407XvxWKRRypvoFg74ILulKjU3rnaWAuhSCSZZvPXyyWiD69Smv9PGfzzocv
WHI9a/ZrP12kZUrrt9HzbT0ktR/G6WU7HaSQMmxqrMB0pNyzsFKPVfz868U+TB0baqSmbhUWryjO
NBbMcYShql22pXKut38raX4LEfxSFfw5BvneAYP/Ryjw3XdtX6sVb+uOf9X/h3ghpus/oV8rHvkO
MLymun/6x+Xr+I9tn5SvTz9Dhz9+9G/s0HD+pHcCYkuvCtB2Tbv4GzvU5T/pkCI3WXFl/oOv/I0d
SnzFMlbwcEUVgV2wYvpv9FBSlD+ZumgDcKQFHln5178BH76HlaGLawD+MC35CxQCfSdF00/o4ahN
sjQ5jnXRQWNnndaE9FbCAtn99HA+gQbfg+g/LmNokFTormAISgzO+8sU4YK7CSTrC0nU+VdNJjVL
b9dlFDnYfSQp+n0lJHWvQZa4b2LTPCGq+HiXUGbJwFmZabSEj7ssEhbtnVEa0aGUyQdTMrvwyZS/
/fU9fnYRemSYcJC+hxvSUX0Zy/CrKwWABlUaQZlzQ8QPFtPer6/yHvJbnyT+baulGqFM69/rp/jp
hUkoU0LsN+KDPOHYIpUlh3R7KXzJLmT/15f67IYg36Mrhq6FAfrR2Mj6hmHd9vEhndP+u1PZ0kYu
KNFPgLmfXQbs1KHnTL/kQ6aOiG0D6hR3BIdbBPHIkTA3MnGC93AkMvrx4CwUXoiY12xE8zhOJBm6
SlJQeh4ip6oPnVaRnIJZ9aYK1dexm3K/7Uw70Pre3ozwf6mQlipoC9P5/bG4ck0h1dBNoJ10BBUP
UP5CabTjQ9xZPUEZheEDo+a/hcX/+27xoeFGWUlQ76947k/DxJlLXOg0NT40mfwyIop1HbO+MWqb
YoMi9fdHCk5/a+9wjaugNff+aj3PnKrKjA9Jr/fbHuCKA8l0Knbmk6H/Q4+EoBNaOjf3/iphmwym
WnDs0BZ8XyYnJ3i9mF9RW44nJtmHIYmbCK4RJuEG+H1zqfdXKlak26zT4kCmNII4LtztQqdTTqwY
70F1XtJKbkLoR0IFPesPSvZQ2EVmI2g4QOdOfLDJDKl1LYCoCvumWtJTfswfb0shTA2aE3wnxp5+
tArPitatCrvkEC4JlqhpRQWk2UXwm8sG4Sw4YPPO4eTCoz8aeg05xo2d6sVh4rixX1Jt8HAw1U5c
5eN8/nGZ1S2TKY3g6WjMVXi56i3EuENtAmu1ky77qdpML0lZOZtYROrVvAw3mt10bzWxLVehOqxk
02re/O7t0jZfKXKrWoHV62isJEY+kyBaxgc91ucg7qWXUEqm351g9BLpK9nQPdi96Pe9H5B5twoO
EiaYEyJJCdFk+LNlNv+PVzm6laqLwi7H4/Yg1MzxYlXnSI5R2omrfBz1Ji4S2B1jjyiTj3B0lVlC
cTjEVXHA2qDZSeHQbUxJSvZOJc1+VmjDCRe/D8sGWxjbC/MLe056sevXf1oK5coe7cqSi8NcKOad
psUDBwvciL4hZDP1393MVnH2SpWFL4Nb0DG9jg79AoZbVwezi6dzIULDlYc8PxF/8HEic5U1W8LC
Ipg/R/QfLZunQURTdbCVSHK1IglduLnZiRf18cFxFYvij+KV+XxctNlxmdaSYlSHhlZ27Q2q1Bfn
zdKFkTcLkUT7X0+kdfn+n2bmuhrSEoeDsvKZ6LMdy/CsVFvIcMjqg9XBxgjCZsm/kUTUh5vCXuzL
yFrsF1A38zDVxAedeG8fByUFyOpzjqQK5sjxxaPW0ittsppDJYQCjjLlVuTmZZv+Fce59hjnMl2Q
X9/vh8dLtaNT+LOVgUoax7FBarZMXRMV3SGaQKFyOY+ugbFTzwgV48R4+exSeOJT/xpYFVDMvZ8C
mhUlRtlXgtpHGV9XGeShmbRxO+GZ9buzDb3WykrjGTINPvj9QekHvQElOiyTBemzs8YtNnzRPpLC
8OHXD/DDO6Pi4FTCTTGtoYofLYqVk7W6ZLT9oQVkhSC8ur1ODTJlmzhyneinE5XbJ09xdTFc/QqQ
K9Pdev8Uo0qgzCJK8yCp3FBXQxArWwQntHZ+zwiUubDeGhIw2LPQWjm2vL8Uw6+d5KzvD1RBytMo
56knRUMBBmeNlyWhwIlbOYMZIM4yTrzAD2vLemkKQpzZYL58EEgvCzo/0Sn9AWhI3tCcUUhTiJcT
zkXvyXZ/3+BPVzl6d2aTNFHvqP1BK+S/er2cAlrAzq6QqvBLmuYATmE6nmgBfPr+4GpwzLANRufR
xqOVWr3gHMyd2RAK9ER6aFLQYtCW6ERN8OmV7JWXDJ2R4uToKGiqWMdqwuoPTl0A42sJRGCjIE7N
VE6VH59eijXahA3zwyf9/Ugpx2oaZtvsD8s4VHulkuUHglXo1XR6eeKdHRmn/nhpa346Z3gkQsyE
o1HZqeYwIngdDrbUhCDqpp0SZUDoMYTi6CD3E4T5qUYx7GaJAxpWR4X6ajVtedW0mXLTxkZ+yoLl
k9FKF55jFO7bykqFfX/7tTw1MpvhcJhHGDBLOOo4tienMks/uwr2pfK6zMBoP36fS7JIYhFcZRny
EJCvnzYZ5Wfw2+sZ53nAEWAdNqNju6cknkQ/q8Z4UEe224RtcCu3abO3EBw89F13ykjr49BZPcs5
3KPHQkN3TJ6H9Bl3kpCXw5gaKn0VAAurAzhflJMWHx+XagYN4XQcCjgT8Nf71zTjLkQ3SZcPqdyy
bBVdp0JI0MAxsM0ZrdDDPK/ITmywHwoKxgWmqGytrNY63M33F42sImxUJXIOej858yFVjC7ZrlHu
7R670bCGPCDK4Tp3tKw65AAu1okP8HGR43SHdpYdA6Y2usH3H6CPVblR+kQ6mHZrn41WrVzNhdRt
i04ZCjftJGyecEBK9BPX/ThcKaVW6xCL0hCy7FF5aMRGCEpVhYeFURaUWdu5bRXGu18P149XWXcH
kAxkg2Brx6sBjvvzZFZ2eMAEfNnM+DoGVlKdAqGACXlK7+rCVaWCxR0eUlhAQLF//xSNGn40L1q9
agYe2M1kTZIedPZo2DeRU7bTZgVJVYgNi7JcRE6r6mdFW2JmjTWdMxWbtKnRahVK0Y3BEi6yKVy1
ze0KY1f8XdPLrtcARDQdBtiegqbVfKNN48ottGgiO60fwm+SWUrANLOm57usDmvVbwecBLYF7MLS
DZu66XxMHAjj0eURNpjjoEt4bNOlmL2adOP7vKR7d531CXNMTerOPC/DLlmzRKasru6UpHcyDL4H
zdi0Q9GnT0k2jGKjDaoeXsfQSp2rLDW6N6NrlYF2LlSaixJnXX2vlk4vbvo8ov+6GBE6Mb0xc3lH
1J2c+anedw9RsVhQEHGhiC5sO8wdd5o0WpZmp8WFG+emPVwkSl5fyDB8vglBVyFIQaiSL+ZsJOwp
VM1Pkzbn6mWcdXVC0Ec+zUFC5sdjB6x0D4nJyrcLJj4xjLixirYILsL+HmFRJl1M6ZRae6QrqGfw
3gxD5SYdFaNxqwKB0tWiD9K4oeduPWk6HHM/Lko721dlVzV+OPWo+VDqjIvb5EkV+QmpFXSLKkcX
e7wfE1gbBLHA9VOl6U4aVo5QLTfpQyuKGoZWbxVV0OlsVZ7Wa3rhk56UPNWx3MObkA2MxwRI7l4S
ePf6NPLlbuXNQecpiB55DuFZ34oRn01cJewhuZCFXsU4UunO6yBye/HsZc2fSQSnhi35d3OBoz99
2YNUDsa4yRb0f3yKjjoxiAEq4Flpkingj+S99cx+iHullFk9LdIyN1CK1taiJV6FY+4zdPPu2Wyr
GkN0keVQS7oxym6yNlFp+8WFrD5OwHHx62I5o7qTEsOutvAl8y6Yhri2XKKoYox0Jj0zNpaR5vI+
hMTsbDojGxXPdrD2iulMabgp2HLcTGeqoXbmPhOaIWl4yNg9tBFnEKNfikaTfZHJUu53y9hAKcxE
Js7N3HJgbeVt2z/Os9J0G2cctWSTZGTXBEiN6pFepNR0nTtrRLud2wZJqW4jGQz3dOiK5Lztyjwj
fUwSyssYdktJgqqdxvWhJxl89DDpwxeWzn6o7gUeMcnWgHomPZkDVCJIcU4+rHSlKt8OXeIIz4py
84YuQmzHXgLgCzcxbCJjbzqxGm2svK7a7dKHot4nGT/sIhlN8mBpBS3bWoyxfLaqzU3fHPImdsEq
kjAYseO6xox/NF1rpLlx1UETzFxzssv6MZ0IfRUubYe2/LYogxm+LIooo4eZU9LYulMeTbVfYjES
9/t6NS4BtbcnrXuq88YQtxmzfb6Qak452wwxCJK0WgM3cNN4CuvWL5eme+nVqWNYlGkls2Zt5LLs
zPhsMbR5p2XjWxRKz1MMzpahCcKbs6/P2lJVXmPF+Eu01lXkxDkkKuNuxiwWL2Ej8roWaqNldMVb
10/lRpRq7zvg8G45aJeFFEEKSjSSYTrRXUKavofPyVBKosQjqvpK4G9iucRnpV9nShQ3AVM/6/t6
W0B8CRx8T5BkIVvXwqi+DBtl3DiLrrtpAy0kreByqgq8JVyEmps0XPMNFoxE86S5Smqa3P1oSTu7
r0oSQYHrpNl4IxOVJmdiHtI26r0+NKTboqn0fa46V1oZlsEwTtFuUbRnfG1GP7OkC80QXWCXZb0x
QLK2olci8ptoOc3aVLo5uNODqYmdZaf1xhaJ9qUfqwtnSJdgmptwnyxpuqOgHbxSUa8XPU79XpRo
yIfsnNQnXLoVtXSx6m63Npl7V3kpQ5lA/hHoZlkfcHh41ApDwSFgvmksGULAYHT03sPmHKAjegjH
NPPLaX7oFBWYTZVhgHGqPjPRHm/bBtqoXbyaurHJxzDc6cIkIMjx6mZSOroS2FhAY9caw8PPZ+Y0
SONurO5qEcFt6rGtqa5JvachLvJMz290k9BlD79NRTpjnXR6WCkROgACBjTDM9vYrq6qORzL78i7
lul6bkvL8GWprezJS2VCoF/h3lTDW5bM6nDrZFUkLlPy/UDfQUq0bd1KsfpaqHIxC/YxY1m+zOUS
QuWRpagbzhoMV9rveTXJ7bVcQY7xZWZ0GnQ1mvmzAl4Fq6Qq57cS49za5uOizVsl7YsCKpvCkW0A
NjI2AtZf9VY0RdgrXsxem9p+MYOU9Z4+TtpFGFn6d2WxEucpZJGOArODCxOYZQoLoyrhRsP1zRKh
7VK8I0AbmVFG7dWxoSLYDq3BdFUCph6GXOrHC3YvC1flOI0zX1Kj7LLqJqeFO4IKw7e6wflWxIXN
hit11YvjlLXq2kJapnOn6BbTRSVdkKIxjbYRAEsUeOopgyO7wlgQ+Tox1EJ4MXLMaQl+z1spQuzh
4XhCauipSPNgzNPkkS1da12yM5rSq6WeaPUWbwU3a7Qk8VWM6IpNg8zyeuqF5nh20+vcaV9J+hcd
+u/3phihPckDu8pFozhYLWg2G7Vvj6KXL4VR5isFMik7n+dC8Tbbk15zDIjqFzF2oeJXRb9gQxjN
9MUmLObN63KCJbhzkjlB6jpJTSY2YR4787Yloy2+aKdYHiO3ahUNfoOA/RDEWPaZfqG2KLqJNzZH
T261H+Rms82w5W9yAV02n5zOBwBTSPTqMduzXLMwjJumndLIi5S+vK0dIB92Zjmbr1B/wOklPLjT
b/vSjtrrtvlfnJ3Zktw20raviBHcl9PaultSU5ZkyZZPGLYlcwcJ7uTV/w80Ed+vYjGKUZoTxdgz
QgEEEonMdymy5gRr2/WATo8oYxHWsUMLamvMD10zBjz6HZxGnlNjNKKn0atG840yFNI+lBY4ZfB8
ev0XWQHotoI+60GYI7oNWTz16bkgyf+LLF8v30iOpGL2Wln3DX8A+c6e4sGThxRlieWJy8LJjl2f
w509QMfs4XIvkSOeJml28NSGJLKf8oEUFNKAQotzAfcwZQxuk4M1teTpmo8GzsX2jNE9IcVVCAyL
ZecCyg1ssCz4SphAaIlcEPTw3Hnhf54Cmm67L21TT7gGDLgb+eekmer86NfKN8EGqgUkNnXYNY7d
lBrgYikBQs0z94KMo6HwDy0QyeDI1VK3bydR1N/QP8bYfhgEiBvQqpnCD8e1M55Mjun4JCvDml8N
fYqrCyKu1vIU0b1VIFXlsWCLDFhOmZU5RkujW+cvQaclX1KvbOyDhbLxJ7HoQA8lOvdg/fso+Jam
BtCWtjGR01q6iFZzUy/x35RNpHieyenFpcgQ44TmBD5qpwR881qj4AaLPCCookhM6ev6nUG9PvWN
FJEwPKvjMKvqithiiPdcZNG5NDuAdpAy9xTWbx7hP0bFio3kj6bjunVKUp831dwnocc19tJgeH7O
0sk7yUrbm+DNI1wN5cM2pexs0we5eQ8vhlF3C6BjDs2h0fT8dfZtqjXlEplHvLDSHQ/3mxciA1I0
sfBmc6kvGKsymBejuuBUZhJOpeX9GQNq+JoH9p7Py+YodGrxukI1Exbe9XfT5dTXk+UlIRQZ2T5r
Tu1G74N50ZOdqt7WQKr8q3Qx6XCu1akG1x6avO7SUDqWfDGLdjlbc/aY6DdFNhaNZ7UPkgQyNCqV
19OpuzbRZsB4QMPb+DkAhkCmmYlXr3D3CiRbG4LtgLa+akPTh7geCjVVkvVxTENHbz52BXhyW+R4
qdj9V9q7O9X6rY2uKtpIDHG2qL9eD5ZVidf4zpyGoi3s93o8yn+XFvioNZt7hfrND0U9C1cp9bnW
UA9RIKNgdQXFScOKuWQRLmy/IMiTDL8/WAJR34riK50Owgal+us5FXaaIhBnp2EUiY6nhua5Xyx9
DLrz4+MorAAIJsrJ2H+vxuFWsIWWZSE8wv4Pb3YnGEVLXYhHSzooCijKKseIP4CgXY+zSBHBYWBD
eInTn+LEMC8zMnyfHp0NjVXUVnAQQuSNR9v1KNhPz9ymMg/BfE/vCjno70o3L3YAP7f7DYFXqkVI
g4FShmt2PUoBwnnSg8F77fHzOkYAZY4kQRIGEvpPj07oeqhVhUoHu+3X8+zR0e6NV6kL/z3NqT05
no1drdp3gAmVpDkogOsJ+XFdSluMwatSsniR/QA3jifvThf2dtmAF9ADVW6kWLOtW8tDgGiSUTRx
WA/JeJyr0uTJb0ttAqYaZF8eXTjU8Lj4AjApwBnXBVJv8My8L4M41IpYb94LMILlKy1e+3J/nI2r
/Wqc1RWxgMZFZbhMQrhV/mEQ2tlov2sevAnsI5YLrk/d0/0Rt5YRWAidc2xkVXC4/lg5pJdUJeCh
P9tFfzTzsXwD0RX28ejMyb/3B9vYGWhmKRckhMsRQ1I/5ieEw2yOmZbHehKmECJCz+hyjyx5qv+7
P8ztnCgXAylDHcZzjRu7JYqfOrwVK4ccWWRfl3SQF6eveOsX2rKnwr03lioK/zSlzC/QOHGXPBxS
c/kAphQuTquPWB/mu8wg/qqr+jKK6wQ7QhLimxi4robqqfZF8TSlYVda0RcKA8aF/qr3aPNYjUKO
QpuK73TTjCjd2rKbtMzCIU9b72zAius/NqDZhiPEFN/aOca3W4Lh+FRAex0l3bIKFnqEfI/TW2QR
MFuoTU/tsTP6xwRTVa4C0IsrlptJIb701bkyVb3f6blooyGdeAwCI5EEJWd4bnS/etf7Y4aOZqKF
tl1NVD+MEgGjhzelz6IChVUORUBurjeK02bUgWaZhV5LyZwn24KOcV/BQTJiNF5O90dTf9tqr/jK
f1d1PUjQ1p6CdmzXY6I1WWj3MOl4BdHkdGtYInaOzVTWd29j0ZrPTUDH9/7IGx+UkVVLhwxX/ed6
nniPpeiywA+A0VLAlTTScz+a884u3RoFBVywbMCXEApbRRLHn3K9lF0WpmAe/3D1LClP/MN0zzVZ
XfHrdTToO6plpOW53jgRpY7Igbwaata4fHI7u/6UeXF0dCFWnWrqv8Hx/vJtxBN8aomSQOoBGtvq
B/0UT0pvHpd41NKwbgHczr42XIoW6fwOvMCn+0OpL3EzN4IwIs0A+G9ePUIsmczsKA3zWIkX2qhS
RVzag6l/qbAhPqEAu9fw25yd+mBkVSh8rxPekWp8kWppFjqDYV9KXpKYRCOn31heu3OxbZ0Aupkk
8C5RF13F64Vs0g7cxkQc69OugOMqi7ey08o3Yyf002A4GczdqIbElXu74pBbC+sxMBOlHOKtMrqJ
srjtBFEWTobb/mUFXQZjoF2gFc9W1O11xze3KPRP3WF7OkS464kmSYmDKGOEfu8bx6i24LMteX4W
gyHeuvpif/2FbfPTeKt3X1k3FLaoe4XlONt044vvca/lsMizDBfLsnxnoHy/g+jY2jcmXzPAh49G
9VrK3xJFMgaaqmwiNPUWYirSFUPSi69RAutpJ3b+EGdaH4yfR1ttHcpOdLcyMwuNpq3t0yRkf6D5
F/2W9dn0JDKR0FOkEDx3fg8dzrPEH9BG9jKLlXbM/y4t2snkSfjLoTO6qvMEEdp5Y+pxE48jFU+B
sPw3mSfUkzrPomI7VPFQINpG05AWVjV+aBwz+q1P6/i5rK3sZWr05YyqvVPvhPitwAEZFogvWQhe
NKsY5fvt6EaZnoWz0SfnvMrG9iIMXAzpMJsovEGT+4fLvt6p0mxuApsMiv+vQkatNh7QhCjqexrh
vUOvpxLWlyWL9LMsXG0ndmzdLrzHyLIUvB6E4PWRkr7WRD4UutDCwQ+VQ5Gd3HnQL/cP0laEorhF
2/ZHarLGC3RVmwulBRtWAGdCPXHbT0UytO9Meyw/Ll4XvLUiu3s2ZBQ/CrMkC+LF5PPtfEpea31v
u8l1HGGMLMwDVFUCGJHn2BysN2BO5M5eUR9lfZYAlJgoSCnK0Q2I2tf6lDQ8D1Ed+14GbNWulcv3
VlrmV2p/M+xFf/6Kj1H5nZ5nu4MR3DxDlvLJ8XlXKbWn6y9Z6LHk30R52PAmeNI0dOvfJEsWYBUx
1c2nvE67Pzw0TOjaj8a3qXS+zmKwL7XfW5/wR6D7mzjjshNBtz48LBS01U1wWu4an5nPc0PpmBRJ
R84VZRfDWC5RvXR/m+M8UKorxF90FdqPGvrDOwuyOTSILe5epOmcdXY2WjlKeTpwOA9PD++YZBCM
kQ2iT3ZqSn0UJ81yaPwaeu5Vp6IMgn7naG3FDgtTG5BceMdTvrn+IJoVJTwG2iw0Yeq+l0ArPsMv
yl6NCc55qyfOU5AM1ryTVW3dkWD44a5QQlRn+nrUQGYT1bc6Cwth1/HBqexKNa8S7f1ApfzFEoa2
c7i3ghWqn0RxVpvsY3Urx3My5XS0oMlahoyPY9lXwamYNCc6eGlR7GU7W8tqK6kHGgMgydbu5cMS
oYVaBFxZSeMzzij/afMY3E6QpMkF5m3wX8JL68v9CLa5rLAlKZXSF0CU9XpZYcv0bgpJMuyHiX7q
gtYsLXN6rk+KINlfrN5oP98fcmtdFWxbVYFJWdfrOnUZOhQwQMN+ssR7Dynx+VQ38ZAAR7fzD78w
GHZ24LbhB/Fsu55figtSN4uOx73TFF8c5IfEpZrS4p/Gy2mg3x/sFrVKVGYw5KFw1gCPt1rNKRCt
DHxWs614x2gZbHYNHOuZjixWmkZ8xHnb+JDqyCd4mZmc5sWj/RO3XnXQpmSvCaPmtg7cgPK4IUBN
UWxYJbGqTNV7+FDSe+3zr+h6d2FeJRQnyXf80Mon+b7v8wglP/qu7xyfJsDO1XHLnFILQqyCiMtN
RQy/Xn7kLhrpaPyEJm/tY2C0+vRuGZz5lMl0eV8rtYwjRge/dUZnv9NSzzjoidFDTBjHvXfgVtwE
IU0fiCcZhVp1En56lg1xlkgrbvIwsxP/QuEKRSF7ieXbvvbnS490/79KNP21rip3b1+o777+EooV
DFbCxPVrnQe2TT/H+GQVocBiu0IDR7P/7Pys/1PrHKyw3bltnyxMAf3DMtbISBdCTjhxS5jUO0Ft
K8rwmqKKARuEjbraE9lYFnm+9Hlo9DPwvhR5H0SE0pYW9DJT8b90eRz9p2mFvuzkflsjezToTJ45
RNR1Y6FjXkIjnimMD5obcS305Nxrnf2x6IEmHJpkrI690yFZd/9UbsUbGMWq5Ym68I1qpY0b6WyP
GjeHU6H5M8nxaOtCfhzM1Nt5d2zNEQ4nW4zEjKmunh2auyQpUA7aDYDbL9HUocRCKfoF3K/2ti2T
L5kY9J113Z7e/x9zlem2jg8ssEZoUKcy9nac449gCcRbrLLKl/sLuXVXULWkZ610pyHfXp8glIZ6
qYM2CKNKetNhNPN5eZKi74OjZ4q4P4y91uxkO5tjQkZUDh4AutcBJAosKEpznYejoB1/sLul1w6c
cNhTuRWcq8Hbu/a34gQJpUquMJ921jXaScN9K7fMPJxScGtY99np0RSRfDaVNcHopUl3aLklT1rQ
7DXfNvcPGRVlFZVtW+rf/xSjkgH01mCyfzT8Lys9Ct1sgtTh9h8QNGxPc7lX59h8KKMX8X8jrgK0
CLzC8KcsD4UJfhZHIf3U1qh7Ayhv3nhtN5wWT3wtzSl4MrthUaZP5k5I2nqqYeFDCxBqBYBH9e9/
mjQ1W8CwNdvKLIXzlAao/PluNOyUGzc/qyKm/UAlUHW8HqVYEmuRCGSFifDyi0Nt/9Dmrn+KUZh+
h8dlchm62a8P2gz29v652TyhPw29+qpu4vOAigyaGXSHtQMOwcln6YN5POieAhHfH21zOZXqgDo0
AAhWXzRO26Gx26IIZ22JvIM/DGRWtRynverG1rQAyimkPCgFb+22bHYU5I1UPczQPsU0y3WmDvCv
UVJQaHQw8ffntTkc2Tg9IezhYMZcf8DarJcUKTl2qkvHAVX2Qv4BCLb9T3OjvviFPcnbTrWmVadm
7dRVTHjCikUj1PVFfWrB6x+Xakp29uTmlHyiG7ue9smaJA8zoK3iIC3Cjp6GfrQTsLFPlki6T2Pr
+Xvu2FuhlFQQJjwcJoQ9VskpbmOUNPumCPvKyj91djd/ReA7+RNZFhtbJEoIv1Bl4sH2A2Py4626
SjYigQP4AhkndDwEJKk61k9D0IFFLICmH6tktn+TUTs/P7xRAniuPGYowGOPsDrpnRMVviVItuzF
isYDQvgFzUPwaQdfa82d98VWhqv849Rj3OfSt1cPDCJ25DYI8VGeEPA2Brd9k9pF8SJnRFndGKH4
zozKdxnIs/rgNDraZDBV/yyMVuzspo3vG9C2YSfhY2ryDrk+IC4WpgURtAizwZ7ql76JQBRGpQ5W
tEkX6/dONO1f95d6475Cb0iV52F1sa1WZ7IREBaGBe3rhTrrP0gfw1lpUv1c6oP1HspXdAEA7w07
kWAjwlG2VHxVzqYOge16ophjB1U/6XxgsczaqUk8JCLb0fTz8/3pbdWeiHAmsY2ElSrfKreChOhp
lWjKECc0Oz8bTUADzjWr4vPSVTyXgfRnz9kgj9ngZGfShvKUyBiGNaorr1HRymdXTNpv93/V1ndW
XTOHU0yOuaZcLU0QSV7QZQj4yTh3ckiLg2ZU8gkijf4CGbX+en/ArSQhIJ+l+GfzkL4hY5rR2OF5
SpwiA4qOneiC41KbM0wHfVSsCv2Y0wDuocCAikXcWvyua7nYmfbWXiNUknrSj+ESWN1r9JeABwUc
a8qqy++pXP72cUx6xmvV+1SD17+w3fYkFtROWr3bEM1S3XoMk6DQr27uKS9sbaTrHOILMn/sYx23
GUxhm+YYUFNAhrr4I6clNYP06ZFem7C8X77cX/ytr006SCkbXiFN/VUMrUeIJQ56iGE+Z7F3cifh
IE/J8/A7gpND9zZYeqfaqbVt5Ep8aWpfsCh5tq81rJrGStzcdouw1Yrhs5lhDRgVlv9Spek7b0Y8
sitQT06gBF7uT3brG1MTgutHEQXhndX7aZqc2Wq6uAw9c0D1Uqu0J31O4RoXuoR+omVfzaUpdzbW
D/bg+iuDfqSgSUkE2ug6AS26qOhQ1gytLK3+oOCbAhr3xi/NUo1PGILKo4+YO/B9dHrtKD65qDod
aevUL8bSJWe/qewnjImznURuM/o4phJnI+2mjLOKPlGl4YBr6WUofGgEmO0FJ6B5Y3r0wQUcNQPu
V2TBFBrSOT7ZaInSjZgPsECjYyVn9Pl1/Ivvf6Ct3cjThNc0aQRiNKufNGd4UaKvWYa0mr3xMA3Q
UVmdXhERU73hphlmYewsxNYpVK0H9aLmz3XNApPlJHIDswy1uTYuDmKbLwGwmRdo/PIyOeAG8EJ0
j0M5RSiO1+O8t0G2tqXDlUqDnpTi5llWpGMiBJ3n0LURnDiNPb26w2BZUAnAtC9PwZw4r2yuo4Tl
iY4NxW8XAuaBwIL2tpbLN1nbzP8l2Mckh6nxq29RF6PHr5tj8e3+B1J79Xovc+rUK0d1HE2ajtd3
I+JAjZ1FwET7Wh/7I4wJ47NVNPayc1JvU1fYvqqnSXSk0LnuQuTZhK6K6q91ksrdzH91uAhrrCGN
woOy+PCsYAsCFFTbjsFW204ufQBlwQXQW9hufJJJJZcnO07xz358IGxOCD6GSiDX2A2rFpjWpXTG
/Rz8Js4J5QmBhT0Zutv4yo2CNR47Gtop3cnrj6SZVstsKTHQBK9SIGB+jfI4ss89hgBW8qXUcLs+
wZlVVFQ9yIe/78/y9kAxvrKeVgBcE1GD6/F9cgvgYWkegrbyfgtgLy1nYWKg+2etNTX1SOjH/7aa
l3K9dF3bnkc8Rx5mrKOiQh1SYUwRyHbWibNM6EqkiMKGXjoX5yJ3UWltQXnlnBhjBvUkfQ6LLMyd
bOY2hHGpAUBQQGrOyDp9Qp8mrkhXeNo1k4nYeZ0s8Xlq/XJ+ckqGPyWDXT+OCmVQ0K427y4++xr9
IJCErPGN4a1sF8s3SoLL0Ruc4ckuLPmOx3n6pwyGYOczb8wUADxNOpotSphqlTpoWuzWfU/hE9Vb
XUnx+1aElK6AemlNSq12KXR/J3XYiAsqJyVbxMAEnOhqayEYuSwVVKsQyuoklHxY4T8FAW8/7GLM
cef9sTVDGhsKUUnAw77leiNLKgJIOpc8MN3Rgi4s4Dgt/qR99ttuDKm4d9pOgNiYH11IdA5th/AK
wOt6xAo4hVsHUREaZqe7L0unyxEzmMCvv6D50Dx83WI55IAXR6yDkuu6y7/YWe/MpiVCq1iqk47O
Qjggk3+MKWc92XQqPt8PDBvrSWEeUyHUyGjWrLFy8+TnwvcL2LCZWzwvnWUdysCcvwu3bacjZli7
ipy3Vys6i0oQRCG8THLs6/XUisTI0qUXIeQKUzvVU/Qerwj9ULpz8Yzva/A2KJDY39mlG7ckJQIC
MEVekKXrfgycmAQA7SJCApD5WYM094+UyfxyfzU3R0F5CxFQ0PQ3ykoGXgh9BkQ/rKaqOidWOxx9
bdxLEze+GWsHfYf1U5C81Y5EuVVIW04V8AzexBc7BXN0GFMnM7Gg8hPz0pozdn73p3Y7KBhYWIGI
R/E4gY9y/dmsJG7SHh+AMMHn4KOXLPYnC+GB70sSOZ+KqkdM/P6At2sJS4lXH0BRBXVfU5UyobRo
dasKe9fVzn0NRTwaOm2nl7I1rYAECmQ7XBseA9fTErFtZ4nrM0rpwU40C5jgZRXBwG0oFy+mdfmF
WSkoBzAQlXCsvl02R17noxQQutpovSYdhEyrmneugdsjxt+PKjhQW3qPwVq9stM0Om1NLsOxEBnC
8LioKmta7tnSBHLbptOfERLoe8Zpt5FSDUv5BLVn2DHrfmsdgdecLNwFEFEZ3jtxZryhPY4oAA53
ufb49gBqhFaUBSIGcMhqIVP8/nClTmTYuMO/fV32T3P8uNYNKpLsPHXSkA+82R0SevgcDGMTZr0U
mJLojvxzbqn+ne/vio1dSGodIDcK9vRWkW2OhB0XFLVCE7+Mw1B7yubV/M8sahFOWr0H974djghM
Hd8EagugbB1A5spGeCNfRpzK4q+T9L2jprcfXGfwj10x7xEBb3PfH/H+Rw5GbdhaJSVlJwXO6uMU
GpXmglmL9PoY6VmXn7m+g3diKBP8xGJZyvMognGvFX97GAiWUKjo73GxUtW5PuG+AN4vcjlzwhF/
Fn7zR2csX2IwVUfpjO9FrcvLg1+TSw24o8K6UGDgYXY9Yu9YUC5koL0mjQf1fbLPmom0RSJ87rfF
eDRj+DGax7ED6cD6riKYobfw0PCkeE0LU3/mgdZBQ0u75ZkLH6ewiPiwM+LNOafoTML34yFo0nBa
rWg69XqFrUAaIue2uKep0rTuEEem963Rk8nZORs39wCjcW+rRxOTI5e+Xk0asRZICsWgGebqYE+9
9sHu5z3Q4daclE4+wuccCHvddZ7GJraIAmk4TgsSH/5sYK7ja2+0QoyPJglMSNHfOO9KFH995RSJ
kwl0krNQVlP9BjRPcZ6N0dxpo6uPcFUWYBSkNtV7jsTnhqZKtI8GBz2msKe88nsFaBQt1zRrsJTF
rU78M4o0x/2kRY0lfttb0VQdvLwxgz11u62FJY+l4cXyIdWnosNPvd5E06M4n8DVU3aMqnNvyqo9
IfXgDK9Z4Pa/sFmAaJLPEkcpK6pf89NoQTs4vecMvOYFYGtT16v01FWi63Zun61ZcSMoEB2ZGG2J
63FGnLFmsDaAagovWw60e/1vqW8uRyNCveaXBgM/QgGOp90aQx11kQGrg8EAgg5UDYIsPqMY0Hxc
ynJ+WKv2x6y4VAHrqWi9emCNqO107qjRoSxlAN/KabCmB/mb/QtxPH1vumX28HlgHbmI6GJRmzDW
KVFZI2hC5aoM6SUols7oCe3SlRUKXY/GZfAkFK+geBD0oLJcf7QhE1HiNFQVm6IbJEoyRqkdEFWq
5pM31Gl8kFJVIO4PenP9sJ7sfgCsPCGZ5mr/uwvvx1SWcRhXthamuqZfNBSw0GVpyuelbr+abWLt
5H839zstOh7jKsBQQ75pYmU0MLIUXG5oZ1N67pra/loFcvxITM9OWoQu484kb4+DzeeDDkg7FHzy
2hCg9qtgmkbaB/lEVeIUVF77r6bH8++NNqPdcn9Fb2dHp4L+iA+wDnC6t7p+ZKXb2N5SAignTauO
ptno9WmsZ02ikKOcKVOnlHvOGLefEXEB8CoKhM0LaC1vkQV24bplV4TB4kRvUFdGwKuY7e4jXsXW
ocumGKmyPjV2ovjGXEFSgh8kbaLbtVaVdQUwtsWj85d7y/fOStL/CiH6L74tJCBOWs+f7q/t6kPS
W+UZhBqiQs/C1F6fxQUUITZv1fRKHIqOhup7+SgSnZLO21OoVqftpwtKDcVewZgeQjiHfy2wrAM6
0mvMuV4FHtifMKd3qUIu6U6usjUKzQu8Z/jFlKhWx69b0FcS3Ty96nZLjYGYfc5sq9jZkraKiqvJ
qKNGZRVMByTK1b3jROPUVIkzvyoeTH60jEyaZxE0SCCmkl18CobWm46e9Ob/4s6sqwMQERcfKoQZ
whE9w69GXHkfK72T07kVpWWikFZESCmlbcHyI+KkHWKQVMOhLYGRvow60lxv7CrTutd2YO8eq7GU
xYWurT0+mbOFO5deRKX7vm9GOZxMOwm+j4IXKc0jkaAKNtteHL/LXK9NXvPab8U5wNN9PMZ6o7NS
Ng+eZx24yvwiAll+zvPEWw5RU1vTY+my2ggKAk+mTFUIcfvVJ1pMo0bcyNdfZS9a2o51cDZKZacd
ZBI1Mmk+RqRR41FoBhZDG4P38bqSYZS5ZmvlaLxao7SPhlU7ZwUKxBfQyvb2xe22wFWBFIH7lObq
Ok2gmj+4c7TglZd33aGPQQssLabQ9w+tWqDV5vMBW9OhYwsiyrpaQNtD1S1vJusVyw8NZcJmii6j
1xrn2Mi1ozn3/3WZ4VaXeYB6dn/ojePFQqqkxAP0c9Mut7RxKFMs516lI8qT0ET8QTcLb2eHrIIv
X4xSIFglil00ECjfsQA/ZXUcBN2dEAx5RaHqdzdFfGrysXYVyfcYOZbDHO29Bm6nZZucPNpqCnhA
2/N6QE30o9sIzXjNkNt7bjPxebbrPSrZ5iA/hDAoLKiE63qQoGoxBHWl+Rp3QN/72EguxItlZ3Pc
RnTqyXjGI6eLsoe11n3uirqzNPrNr4AHouoy1EvrHAAlU1NGxXWXhbfxqSg8KRq7Up26mZTndTKa
o8F+nZLA+Nqj+PdiQSd/Q5c/fpVQ2i8TsIadW3JjjuBIGRbKB+CktcyV5hjtjMCd/cpDUvtm+030
eRlTiFH4jcjHMFfsRcDQnDZbudzQ3VlVM5xxNtImw3kXcS00wTUnP9l1AisL6bxTRCNr54StMoD/
jaeaVkqDgFqC2kU/7f28dMc4oojxmkX5eJoipzx6U4v2Ik6qByQZpw/3T/TtB1S56g+vDNp1NOuu
x0urFMIdGhOvZKnecIxmq+5ePA3/7RcjaD35toXfAsi9KHNnJ4u8jWOOha8PXAAbRD3FjOuhO53k
a1wM5zVFyvMYTXr0DwBiQEbgi54mzFA/2rAAj5Mx7IlvbSyyQmMCaeXVDLvSuh45owsczz4aO/Qg
x1OdRR1CjDOW9gMSckJM7sMflUoDkdqheK9uh9UmQu9a1hBIqRB5Mb7UrOVTvqT4XadFPhzkMA//
3f+qt7GG8dAK5/EI8JQk/XqCc4BneJF22iurbx+6DpfPyZd7Jfs1NJLNyjBQj9TE6BXc6PtMi517
uau9OpoTCjtfTu1Q/z06+n9OZ8UHP+0+pYnfnjx9fj8azrOfTdPOJlrVPf73E6B8cEiZLXHveqbg
rQFKktmEve32CeipyB0/5RVpOpKLgd+howofv3xCEzuJvveGgdqipyNCuBN3b88R7y6aF7yGeHDS
eb7+HYttyiRP8zgMZBTgkNvXBr3ttv7brSGu1hmMPzuZ5F5h4nb6yiGQZxHVPZ4ra1n6wQsmmotl
Glbu7D4Dqm/ns12XtX5oE9OdUYXU3b8tc3acQ71Y3WdhSPv7o3uN8j/FSFydGQry2/XMPa/RvXQE
0pUgzvTa5gZe5kKOOzv69shSf1HlciyK2HBrXFI2eVFegLMNhWbqhzEb39Bv8XGP197Qe997xd+e
H2UfRPWRfMDmLbE6sASrTmZxV4ZY0IivuSXssx9k4/P9lfvxGrnO5NQwLB7icnC917XqBA1uezG1
Kkwzf3HNg2T18kPTUEx86nsj/V4JW19OgRhrZDs1xMTHNzFKEuPJF6g8urU+eEe3xG3oE7rYWnJw
5pFysBGA2z1mrS6r02wEsfVCyPGyHdLD1hpRouX6pdau6u3X373Meq/CF7sMM6N3j3TMtaOnDIrv
r9HtXQ8qSFkPwtQBqHtT4ZuwdpmDSISeZtoYYfruaYwKDK/BD1/uD3UzIcrpQJ7Av5Jz8rZbJWh9
tLi18KIq7IwgPY5Doh19FFZ3OpA3gYJROCxsKh5BNM1WAauKsl4YxVhzYsv0IhuLXKKZXe0QRbjU
HECRD5feNZOdvbYxOSUEQcIEz5lprna0ZY2FiwSIDDu3W46t1kNXtY3p/PAS8sDiQYwbIQXFdTWx
KKc0n3EPCMfIGI5d28W8O+v0dH+Umz2BupsKs7TPuFAxHLneeciiO6lMR+aCdu7zMrvZa0Fuc6Io
s9epux0KZaEfySYEV/hiq2WbFjxUhmCpw2Vs3ae2t73TELvw/bTk4RuEDAjOBrwGCmsKNnY9K0ox
uYUsrgx7YzL/4NvkyIfg1XdG6XxKD3LsI/RiFvPRBFcNi/EVPos/4HerGepdJsykbmSYmRZMtG7O
0D+Plq9RnpSXoCy0B2k+0CEZkE4/uTSPLTKI63mmnVSlCCFD3S/qZx9481OS5925z70He2U/hmIx
FWCSNisFveuhJsfo7aIxGCo16mc9Q+OyTe3+nFMcepuhgfrh/sa8PWSIkZANUbrjiYdvyvV4tldn
gRZZMgTT656r0hGX0tAeRGb+b1aUCDkCYOWpoVyP4iDLnRZDIEO0O/VT7Bv4tI/ucnHMud5JXDcn
RB2S3hK+r7DArofyjNwdu8WX4eIY0d/Ak8bf2m5edmL8bUhk2X4aZfWZ6BNhOoBmUQi/wjmmrtdN
RyszGwwlAIN+05zx394dss+/8LGQc1exik+2ftlJTzgGjOgmXGI/fjMqqXILJ4jHV5DtTp2NhyTi
BGvfY8fuIi1p3Cbs0cTlKGf4kCTp/HBEJCVReGCl2QVfb3UXR6jYy8Zno7dRlh9tdFdDX8bTGw9d
/9/uL9tGRMR6m66TIuxyRaz2+ICqAoyvRYbxEMSfimbRX2YjeRvP6bBzZW2ORFEBDKkCrK5ruSl1
O0d0nkT2Uu9Pfos4pJFk/nFOKf3fn9TGPldmUsRdICYK83y9z0ljOmsosybsplg7lrUpLmZsffyF
QShFqnICLct1Clvqbo+Rp2hCQz3tu3IZD91s7B2mm0T5x04g91UUC6qQq3jeDAjU1/3AhuOkvsga
gXw54/1BsiZf4lLs2TVvfSVToUtUGqv8IK+XzkspawX9zKzSaMrIA+deuwgt7d73g1P1O3ti60MB
twPCpdQ3qNhdj2bB0YzKeWngTVv1UxrruPU6mObc/1Lbc/q/UdaAqiiA04U4aRO2adqcqPOLo8ww
damS+Pv9kbbmQwuBJIbEzKJxfj0fyHvdQmWyCRstHV6ycbGPcTtF518YhSciH4ntd4MTjk1RoeAX
NGGNJtypMeZ/jRI7hl8YRKnM0A4hY19n6mkjRy0e8zaMzMQ+xWM3PiWz83iSTvLMzcfHAVZ3A5hF
ss8Per9qQ1AG/l+GNTjBi43Dpfn0C7OBOarIYdzl61ctHk6du0Rli8QqLryHIJ9099AIIfc0Rzd3
AFjUH2QsuiFqL/5U8OsCp4MFlbJs5TyfeBp4B5y9Hn7QErPhUSr6KkRW7rzrUYremdLBRpMNkyjr
HNUtrkse+IWHF403mlKjQcMJ8L+5GmUAUOw0LspvxWAcsyzVTlbdPx7hSEYAYShbOvXnapR4yFy8
Nx2g9ng4/Gamqf4v9DHrQ7x0+ctEEPr7/qxUPnX1SqeuxHxo9FHvoqy+ulx9MVTe5INgXrxa75/T
sh/zjyVWS+X7aJwr+SqmKHIvqYe99TM94i5+OEWndEgp2CJHUhrnqwmPJUs+2UMd5k1LjTaJY+N7
XWDHeIRSpf2JMk+/FwFvbxFePYyohIbZM+uEwg4yTKZmm2NGBtMfhdDs8gLEYHmyHFxEDp5Zlnv1
4NsxlWCUQjpTuiFTWp0EvYdhmYEtC+NZH5NToBfS/aNYrCH+rNmNZv1d51m8U8RQf+f1t70eU/2m
n05f3I7DRNG3C7teN98ZeNmfHAqKf805Oej9bXR70FU4IdTTcjdQu1t9Rd9fWltDHDGE5qSdpgbo
cSHjeueC3FpEtioi6BTL0MRfTSgdjG7QW9mHs5V/Ke22P+A99a5fzJc+q/aS263VgytIbob2lIcO
5vXqVZWx5NR0+xCHtvYNSlz/AAeen/wFV+/7i3czkope7GiA+/S1uGKuR9IsSn91N3WhX9XaKUNm
ExaP1R7SZW52hrr5TsQtbmQgxjbpzA1hoZxllboYJIeRQC4rz4L+lHX13gHbmBBZIKhpEFAKcrwK
yK2cBiPFEQzJkFSah7hLv015VOIW7uDd/fDiUR53QSxwlul0rvaEjdW0HH1zAB/kVtC7awie/4+y
89qRG2ma9hURoDenZJsxmuaMVmZXJ8RKr5bes+iu/ns4/8GvJhtNDPZEgLCqrmKZzMjICLyDHKXy
aiwf96a2uS/faegq99SSB4MNX38r4iajaXN9uKj2wDMg4OcVHjYTZvOAjZdB3XhqMaCiVtd/q0n5
xE4gsl1aAtFFxpJ3CLBrQ7icsL3gE8sXM8viYw/U4rVKIM7DbOwJFWwyVyBiNibdbZxtCq+rYBve
0RzVQ65BjcWdExO3kuzETk54GusXNWusn5kWxB8tf1Ix427mTVo0k0mdr9fXDseaUm5jXYRNQ8GZ
ElBonBEzV/C/7aVpT7Joex5AXdEtZu9QLqMIej3cOIg+DbvSpiO4l70uUkxXVndvx+1HW9xCqMLT
WMbZW6ctkoYwmKMl8yWL6Mc+NHbH7rS61i6wTERxa+eQL8fr6t5HUZXCFdU4ePhLh+v1pColWZwN
Ju2Ch7d+iEo4T+ZkNyfVGGXsmGvVa0VMQRkQ+KGt1b23YLNvUOt7F56mGsgts9aFMSNIHLmw5gvq
aE14soeGIVqt7bJn6lyNgSMn8cVhjjBqOd2/DDank6FhjUBOAXsmjdKuZ64rEcaUQakg721X1Snp
tUg5OVUUqUdOaj8eeHYN2zOiMZuPldTqH1SpWShTOj2xACJ8adQHVgljbRJFlUqvX5IZ2zYjdexX
JRLzSzS0yl+YmO5VWTafGt4ZpBxyBf6jFLq6aTuRO/E8mwaNRVLzoEpBaj4apZFRp+SNPKZFjOPd
UFtwI/ROxTJMJ1PWjvdXfXOIlh+xuHEvLU4WofH1qkvQJPIpSw0ABhRruJKyp7kw1J3awuYQwZtH
d5l8BYxVhTF5PUreVrPd26iKDZFSPg2TlR4qcP+DMHb9228OtdRb4ZtzyTqrA0SlhKRFsYOL4XT6
dOowX8m9EM++2dMFQqruR9cPLV5Qav4jDAZCvp6ZpdVWPvaddRmdKnTNEI3iOo6rnaRvEzwtqnAk
e5A+QVE2mtKV6lBsSm3r0oPT+ZbdqL8smCyP1YCpt5MX8k5363YR2RRkyxAvWUg+3PWssl7S5k7Y
ziWa7JTeDTQEPCq62ZuJXtlHbzxeJ0D3pVwPQZm89nqsRjUy/DHb4EIDeoE8uTQ1B6lqqqPc6gY+
m3jjwpWU7Fw9KlJkZqjG6/PO+t6YL8UnSp6LXvpSvLn+DUll2NRT2DQlYukPpSLEIc5L+9hbYnq7
v2HeG66vbni8IADjIXiAU1KVX41latnSojCkfhModedGFEirc8KH1/xUrkVzNGMu3AM+hJiNNEQK
3UlumkY/V/00SQ/ciJl+MI2wpX1hWIw1Ey1Kpq8IoxTNSUriIXDVojPT52bWmh7ipmP817S1Ubol
xgkTDqxZ3veuWVeoN0epo4lvzRTrjIKSeHNIRCa6w5QlJcpGE6dJd9OwoReR1qgi+JLqejA8yGlp
h27DhSK5g2K25wmAOvDQ49G1c6p3o6/ksPffAscMgsdEwJf7pAxS3bwoYd00h9apEKEYi1jXHgvV
KBPsOfUuh0GX6fl3msKm+dToTTB6UzKP+Rdh0dF6bkI5DI+J2rXzQTbIi1w7M8d/EUUpEk/WOBDH
OM9R1qsSul2Pdh6OtjvYs1a/pa3a44/cmIb0gBxv0HucsyE8sa6yfpxTdG7eREHprnWVaRqckxxb
bfM9Eil6125GNqahu1HXne430lD/I/he/dekb+z8x6gKkb9KcQMOHFZhGnwZa6zFcGMPxih4srW4
EK/BqMrTZ0cr2wlSSqyEj/PQKJVboetUnWE4GcS/RJ7mG8xZu3y4v+m29wfYLlgexG0Kk8Qy1/sb
8mmLxV6e+oSb2o+hrudvkYY7gVbZ+UmSq2InEty+5WSvFLgwK6Q2g3jm9XjFqMwoGPWVXw6Z8azw
YveHAF3w74DP0dNApfYF7lX/ux2VcSdxvjX0gijyVC0c1HVClmZhjjmoXvsFHWn9Q1VkCEvSlD9j
3DFpVnmeaNzvngZlnJ3zDPC9w+rdRlAUv0gJ8f3mJ9BxcT31QNPbqZeW98fM1AMWReWXRkZV91gI
Cb8cvS0cA8w76f++/4m3VxjQPcuNVBZbV1s3w6HrEDcYGCW+VCfD6Cn4MHkqqrChZ2P8vHNfbvcT
1Q+0WNGfp5pIGfp6knWZ6rLgZfWHtOMi6Es1+y+j0/cbJxSyU5MpRnX88PygjoIUks3baMGungkt
UrFnq7XUl9K5VE8qZunZsaDXt/80y9lsP9wfbhsXkYqh97ionC2k4tULGJcASbaM6kGONvUx6yfl
FOQfbWYn5ISLAJVnCXv5g7M6l8U4hDNtjMEl1fTuXEHg/FyKuX+QEbQ7pvA0xIfDFQbkgy1SIEu1
Ytm9f8BKqp7oCZYvwYV+OPXsJJhTYPX0QYfFZVr0ScIk4UV919S6HiUHJitMM058h6Pua3NkepYU
Wh/+RDblUV5tsk1KLmtZ596KiZpKrfIjLCKOLaaSbqWG7c6+224ENDfo2wXgZC+Qb67mYrR5lYls
8EEXxVuV6/0xidS90vmNUZZJAIZA+oN4tfz9H98lC9UZ6MAcfF0tpieUogM3B5358IphnrckzWQ3
7+yu61GCFCTfNLLRfyd51rkU/x6rat4TGVqW5DrCAXjgrBI3sscQ+74epoA4Rl9QP/pJUzxHgWR5
aRcmGM/QWnP/lK4F1BbUm6IBaTn5CxzhNaRTmcbItZhMvmNIkGU7khn73KvDbL9WbdjIRyIPo34d
U7NT3IEuleHfMJdAzuphLkI3MYRkHzG6Hz4ZQygZ/5uxoMl3dtCN5Vjai4j26LLlR66uEsnKQoV4
Z/IJfRYMMpMfRqUTvm0Rx9xfjxvbCGF2LsmFxrWUIK5XPtTkXsz0uvn0X1iNG4S6VRwlc2ja0/2B
bs2JEId8DqEdLuRV2qMFaTOkRjL7fSr6J1oHc28CUDzYs6XsLN+NOTmkjUsHO2I0UGau5xQ0qRTq
XZr78iQrD104R16YZunOym2fbZ5s7is04oE+ybWuR7FiWZulcMx9UffiQU306hvdi8ZRAgh0HXQf
D5kQ00795NbUIF0v4uKI+mxy1UU7PRydjkEr2tWruMg9FVB075Dc+FhQL4CwkBfh4VyHBmHTi0RK
isKPK/ADh8rFGfJR4Q2ylr7q01z9ELTL5y5tYsM5aIanUdaHH3oSZk8ZjobPlMubY1jCazP1fE8D
YrMGoJOLDPFCEqH97l2K8I+bDxHiSZ0sofh9XoAKGHbrypKlPt7fr9tRFswcLih0HkDK9cGgDEdL
WYhlbTTB0p3jVDnaMO13tur2OoIjt8R9SwfSQj1d7aKEJLdM1U5cMjWfTNfRCQV/I4Qg2k/hbNTy
SyHIYR+oQU804c2WXZ0zyZ7tpzosQtULRJJ0RzzL59EdzaEHL5mnfE/+bLMdFu0hAm12OSgjdM/r
rW4qVAVF04iLKqk1jvcaxDqkb1xJTdWdrbdd9qWxAEwNtj/g8BodgTZAxkVP9YXSSeP1VlSetSR1
Dh/9uMuRZYRlkEXy5XpCfd6XtjXXPZoJU3HIE3Ia1J/Vj4ZOS7fvQsSBWgw+uLbxlfW0VWDPy5dZ
MpWnsk/zgywmaWcLbSLr91Ho/wAYxMdxTV6u6WKDGd8wClmDKxLjp9Dmh7LGosUMwj1r0+1WALVi
I1CQWKpya1zOGBKyzUxTALedIHa1lAYQo61DoO1M+37/K90caymOLw5OGICszkYZtDRtIgp5kYoE
He4m0r1S4t1wTBDe+0Nttx3TWsxn0PaCt7oO3nGWywRSBcpl6ELTU+QwOMRzvVcW3jwZfCrIvrQM
o9PBJb56bOc0Gzp1ZvFwXysPgygmABkh/dVpNOs0WlmdFDPea/u6OTWgWnnJurbp5WjaUQtWqFzm
aWpPWgEIGKViD5O7OQqRBF0jEJp5569PlCK6sI1KXblEmpl7oi3qZ02EexYQt0eBM4OM99KmsQLA
zW6cxhoCJw5QneEFSVI/SlK711N1cxQ6u7mFaJnY0ClTI0LIcrLZd42F0n3CvVx30h734+ZmoGNr
aXYhPV2zD/MpLcweOOKC39LsqXnsm3LwJSu1L0lZvfRF8DFTS2I7Nt//H2+N20dyYuAkwxdKqu5H
EWIKIpywOhiF2KN/b8oUy0gkWRS5gY42JjYtIsNCnyTlog3YVvaq/RCHxYMVIcqh1fPXei5/BCJ4
wxnhg2oO73NkNel9JRenjLl82T9CgzZrjC6J2R9ogwdnVfQTpGKneMgAlT4azzLJhU8Fm4ZUAsT7
eqi0Y1vMM5skEo7qYSltu6WjAT8O3V7Ocms/cuHC/OYZISJZ3YMyCHNLfVbFANPBv8/JpSeTvunz
/Svw1m1rgr0tvDfwvjUXKR51YUxNrV6awLKPGNb8DuBDHOww3auqr63H+ExQgECyKeTCIaFKcb12
dG+0VSDK+VJoaYTK5wjZaKpULyut4jxg/OCLORpfRK/0p0rpghMAZ/VQdOEA7mnt6Q1tlxdWOHEk
0hhIj9KWdf1r8kKbDH3W58tohJNXZA6S1HOhfTiwIemEdLWQdCjYru1yKPY0IWKc6qVgWQ9h1/8w
xnpPkGA7Fa5F9iMCOFQMNlqR1HhTYFttuoRSJZ2UsMcxzO70nZ2yiTiQEYF8QX17aTHncb5esCCI
hBI5kXWJa/PTZBsvPc2bboTIFfXmvc2ymZJBeQXxZnoiIQHBwbgezBkR3eyT1rggPKUfhlzHICbX
9oQpb41CI+XCKaScwze6HgWmb584Y29cjMaoXVPtnZOeir2O6JujgIDSqQr/AErH9Si23cC+oTHg
QmN7TJuwpOEFHwZ/3T/IN0ZZ1CiWRxIhACpk16NU8Cz0mbbQS6iV8wHLdOXYd9J4uD/K5rqgBkfz
C2K2C0F7E0KPk9O1o5TY6Ei13V91Rpko1tLuF0ooYufo3BoKnSVaMvk8CyfzekJ2jOxxww+55KIv
3HJW+7OlU1WMnaT5aNmZWcFgWrxCiYnIfq+HAoPMUHXKKS1KaXTAqVS4k4yKd5vPezywG58Ja6Cl
D5SCOttuNVRcll0utVQxQxlrVBEo4kWxu+mjr/4yIdqFAKRJdCjNXk+oicD2Yi1mQo7+T4yB8qMm
HIQG7PGjSOEi1QAVCbM1Yk0kDa4HKjqUW+IwD31NUsTRrtRfJdJtOxkVnXf8M1dIIZkAqDe5G9jd
tuVKLoilVFPYl6FppvJQqXb4WuPoNnqC4pgOr1ktLZ/HtM4O0ZQO4bd4Kkf7zcJNUX0Kge2H71ks
p8VxKmokyEzCx8qjqqheqibtg+/KMFSzG2kdFc9SkXrDVZPe1B4rQ7IbFzl9elPczmxHrIVR5i3O
WISm7SF3pilzS1sOpYOKm8zopSYR8SnostZ0FTUZ9GMpj4N2yh0aW0+O0g75OcRHcHwSvW3WZ8cK
8lOMtJc1udQqRvXzlJfz8DfsNiqqZj3aT2Ea6fUDUqVO9Dg4aflfxhn8TQCrKad5SOzwk1NEenxa
ZNhF5476LMeHoYLA8nkcidvfglSPovM0KA0YjRRPzSd1sA1MAUBgKSwXbTrRZF7GP8pcsOEJUB2Z
Jn98Ety4LHJ87WF8emOlq6lbIqlbfOIpH5tTrSfzZzlrrX9SZchKfm1WRYdxlvQftg54cLSnYlb/
MnvN6GAd25nq0eslqS56EDUSwFZQmerRhLJQ/a/NRfoGNURREP4g9DoVnYGpbN7gNeUnCppjT1NT
DcN5bDEmOqUJjeAPAdkhkg+IlPVvQ6z0/0iT6CDH8BYamedEUqD/Bn4MZc+cx2z6D0szS/USDDs6
rxjzqvUyMwmszzMhlnOqe73qvSLv5/5sKIWRPHSmNdKAn5fTIL3wJNLAqDd6+FqyRPFPxxqC9CiD
mkWn2k61vyOj0DWPbr6sOjpDmltvcjpl9Hf3QfQ5HCQn8yqzrSSEluS6PvRWMshsDNGrh2GMIlw3
6dbWn9O0T5WnfAimmERxcpLXjrbk6UFvinR2+RgSdffWqm0vp6V/8qjuJ9F/8xR2tueETf4rCNvi
sxniz+UaxFqtV4VD8llM2ih/yWahvUzymOERzE5THLTBTDnxpsKQygPGo+X82HVy3iHu76jRmzHr
WXLoIl2KfUXPpOSckFuGZ2ghZnScpdJWj1PUCWgYy2f4XldKq54ACFTDk5NkqE5jmVTyGVKIUD0l
taLapcLtjGeqrsnkRnE2/0BQz+wXYwzOk6vXgZ4dYpRlfvQKvj6HFhJE5dKmP6oHW6sV41Bhnm4c
m66Vzd+KUueyF2mNmkLIcNTXWpNj81WRy7ZMXVqw2r9Tzq3imUYaqtDFMqU7la0u/7r/Mm4vdq4X
qGHUcmmX2+CTog5jwFWF0vlQfMYXNfoqoU/5+YOD8IoDoisATBYlpjUHhoKuiPt0LvxepnbbtOiR
W6o0ePdH2by8JojSoh1PbzLk0DVgoQzyMGRS2fghENapc6r4wYgl9VvTIXx7f6jNqi3BCkYPsJYI
k8kfr98P/DmMSG3bxjeqznyI+iH3tF7RDvdH2YSuyyhLPYvGbl6QddWs6Oj8wiq68WvyoCco7A0t
hmQ5cM1PyIP/7/5o2znBUgLDZOWIx4n4rudUS04gZ0MifKccJhTIzNKVQ7k+fnAUio0UT2nMJB1d
iKDXo6BdEFDi6Ds/dXrbOOTDID8bozN+0PSbNijauUHe2XhwQ4CBr8dRW22cKprVEKGkH7NKoz53
YVkmX6mN6McRStEpNEUR7nyyJRm8fvGp1yEhBOdxMfFZt4xkcTQG3UC2UVt98GhZPxNlwD8sbOni
TQsq+lFnumoj0Iz46Louph8UxkhUkS9aRzShjPDTXJnmpaiU8awvhmmoJ/11f5Dt7Ig0Sbbf0w4D
quP1ojbarOWL7thFswPpZEq69pxQVjwYla2fslR9zmLkZ5x20D4crxHjku6iaknQQ+x2PbAmal5L
rXMuQ836hdDGnlvs0Hbi6c15Q9MNUIEsZDGA2/j8kVfV9WBKzqURQfLmpFZyUvRK+t5FlN0ROpi/
3l/ObT1lQTrRfqXVdpE7WVNy6aC0RMi15U9SXgyuIhXYTNVVSGd5kCiqcFNbs6Njm+Yi/5/iTIum
aioFcOjSoWw/FVlajqesplP8JbUyQ7h4nwd7VbzttcqPBEbnZVy4VeumTKXiH44CZ/C5fWWiliY5
JITCbiTGPYfVG0OR4FFdIvrnHlqXXcOQrxuNsvBzY+oPKNGlX9HJ1J6rUhI7tcmbQ4EwQ1OkYkhv
//WOkqJ6coZIF34Th6PlcSkA6RhhKIgV5aY2Tzuferlvri4GQJSlOLfYqZB86Mvv+QPsm6qsk9XJ
GvyOr0gDmxpJmEjNmYEGpI0BmtcK/rfHwmgs1S21Xq6/2jruttAZq8RCJFuJwwe8w6mYDEoU72Ex
m0yFnwdLmzuTbbgYs17/PHuQug4ifu9bkhJ72pAQt1JG+xSrDn3MRk0/5ijtVRhuvDgAkrT90GMO
sKYuP+qPNYk0ZD0mCq8+l6lARAel1NeANdlZ++2nXt41dtTSt7jNyKcMpc00n0dfFZSEPU0qZx/D
Uic+iGnWw52L+MZo/6/NxVr4xRu4cMrjWQE7m306IqeHOBawVgPs/Wj++Xl/T22/2dIaCcy6ZMvI
UK1uY6fEAjafgtHn5ZbeUGcMjUcwc/VQ5LaWn9B/qScvS4cm2gm0bgxMsR0UmavrXcH2+rtlVgjT
BGqqD/xQHYDUJTdSpOEgZKf0lbrOHoYlnr8/283ljBfKEnQBli8vnbX8/R+bxZoRyC77cPKLbHI+
x/0cPheS4SDQF/ef2jxFd/3+gDc+JOAkCTpXBI6oa71URRctmWHBgCz+S2gliJigz/01CHb5htuD
wOMGTsmHBOt31nVKswgUbbbyyW9lO3pWkxTdwTze8xO4tYK8njQIo1+6hdpKXQsVsrPJ14No+mYZ
cXsIFSM7yyIJDgK16h2q6I1ZLWKRNERQRIQxtfpirdNggxkXsp9CQ/2Ley13Qyuuv93/TDdHWSSd
FlnzhZl3vS8AiKYimGrZz0SO5J4WVyenU/fk2m+MspDnQSkpF3JNrgOQPMuiAt1p3xg6/TEdnOkF
GGdP0+HWKFzCYHkgh+RiqxUbiralMt0ofmtBlEizbqSLdMwP91fs3Srs+i1iBgC7qL1y51M3vF6y
wYpDybYC2e8pF2qHoNLgyJVgLigGlqP8Uxpt6OsdDN+3qYlq5wTNvw1DAKNKch6mRlZTTw2c8dtk
jdP8rzoUmXUsZEsYHv6Zg+03aiFnnmzCJHxKg6b5ZQWx2T2VddzbX0lDKxkdsZgipWZEUXKaol76
oIc6mRmFi8XLGNIcy7kmTXQosWV9USu+nsfWhbQGef20ihfyoaJ8v7+gy3qt1nNpbOT0Ll7Vm+h0
bHLuj0RW/KyU6dFWDMinLn102isYcdMemyxRzZ1YdbtVeA45VQBhi0nbukBqd0iVjWOBsYqUqmfV
jqEwzXq7s1U2Af8CZNMyzTIurbnqatunqtIXKYIMvmOW/c/MaPsTG1f7XMxAWtPYmN91zK8flUnW
d3ju29uXBA6+KDk2mhO8/Nd7VAQabKGIPYpgRvUpayblm0hhvgwT+OX9z3djKRmKEjDwBK1OawIj
b00ntSVDBVo2vGhsladYFdbj/VG2jybBAKAE3aNcIGh+XU/I6hCoxitd88F8m0NhDMYpHwv7ZVSb
8K80NrP/ORisn+4Pup0a8tsoqEFVpcsThu/1oMgqZ01ZqJpPAcbxcA+Mv9lOZHw4ll5IUHwl9N+p
oK8txKYq0acSbyUf18P4E9a1HHV7MF/M2tqj+G63BYgLNFMuSeJp/nw9oXy0nEqi/uk7cvSzmZ3u
URbVdBqidq+Ud+OWRHkOXjSlKaQJuTCvh4pMDdvrWjN8WOCphOkvzXzJMU0QeXpUdAwRD7E+VHQa
4TqkPJnRPLeH2qxLX3Zquzmq8VhN3+N4dJAl7fWluDXqcvIQWn38Wk9pOB2mRqr/hylyGL9ZUETC
BxU5jfxoFnIc0Y5k44isiDx2XOgqdUCrU9ZOe1HOsmDXdxcHnJ479ODYA+BM17NEjL0IBrvU/KaN
/yu7WvMsXTxWAc0+atz+O/XR45Q2mH5JO9Hrja25dOyQaxONLFyw64HNrJ0HAG/V15zS/DTrkvRv
ZjTKzgF4p+Ct5keRnUcA/RXGWSN1PeorzWw3hk/7k+0B/RuXzDbFIUy67k2x2taXkew9T4YovXEa
qlc8BuJDaXZ7Rmrbnbv4+vKmE09SiVSW++GP+JX8TcRIDti+hceEC1Apec1YlwD3c3r86KlfuvyW
w8gDuChrXQ/VmWWYB5TRfF2y46OGkwUFEaoi90e5MSHYxPBWQNgWdsmS8f4xoSmUOzsyc4P0I+q8
OStkt8xjmUKT6ewkHNtnyFoK+MSsC3C4KUUj5JY6omoNXwkt6TCFovtqKmnvhY0N6KHYEd1/ozIl
h1HLqp1er+0+ZWzwcS5udiuI7PU0nbwh5EPq1q+kMjngURqe7WGadj7ZzcXEvIAmW9BwhKmvR7Fp
nsKCojf8oYLSl3RW4AszqU916SQ7t/X2xDMha+GAL74MkMauh6obacRzVDb8CTYmOqG8EZ+dOG+/
R2zbQ6pp+f+yJhF/B0CBoRuGprOnVnprsouDLT6XVBw274Ue61FfVRJLinH3X6MU9S/oKobf2Ux7
kN6N88+TizAfLBNI2BtjkrLRkaUIVNNHvKe3HppapKFbBZjMuIqVJJZXOtHwrWzjJid4HbP+LDtt
XL+YjWLPhxouVnG+f25urT8BM68YyTtx6mpD6elkofbZmL4ethMQe8YvUacvVVsf9dI03DZQfrZO
eFLK7MOivtDk6ZGEMaKAQEHKv/70M/4mw2JH4xM6214fywFk9LA5x00ndmZ56xsvGiu8oSw/DQDX
Q7XUTEBRI8vvi1F1oTOZvtSZ6JGkgf75/oJuGVpMC5EaNhQRCEDPaqxuwLS8DgeL/dT10kHM/fA7
yWoUGXMpn98GpZ0m15pF5k9DGo8HOmqD9NSVnfjcJrk5nrVUjfZAkhv3BnubwAsAAfRwTaHqi7Br
6zKy/UFu9EsJi/tlhEj25f7cb4xCjoNYI9qni1PT6ouacVjRPiIc3xrECN2kaMsfvWFOH7/rlxYG
+p3IsvlYK8aRWUaWmKXc5kXJUxhH0/R5MJThpESmvjOjJeC4frCBlMhM4fYtIt1rUNBK9NkSvWz7
md31X3sjCp5h1lG5tTLZlfVAfPvwCiJaAxOYzhEKnfrq5i2kslaBs2zftILMrbqMLl6723MMv3Ec
KHxy3hdJTd7l1QKKvtVCx04dP80LcQxsITyltHLEd+VmJ+S5sSXeG9PgAy0yYmt9VTouBTytzPHN
TOkPvU6pKcCLaOdJvjUKUDHtichdcq+ubrFQlhqJxkc2XmrWnhHHjqfJuvhwlks+xjEijOFpJBK/
vkVGJSqIP9Lwda6EcS7KQbiyFuz1tdyYCzwqdgH7bXGRW4VmJtrBSGog/1QNWuaJ2EofU27IHTjs
3WjmamdzTt8FfakYE5ytHUTtZFCsHM/ZVz23xXyYuLTmr0raFplrGpTHHxeqS33Qg8L41efKbL4O
Ri6PXlKqRfWGYLk6fsZUEtoFEVaTecTmuFMvihJS4hrccv/EMvoqbo3Hq3PA2snhz6kopIcsAKt6
se2hhMohWwUVldgw8q8NmiWvHVdLjCGt2cmuIwYUtxBSmLKfJY6WzUtpoZ7gKmGYfS5EKqYvQ4Ee
fuqqZqLrHjPQ2ueqCWADaaEUI6aA36XjpqqR/BpS/Dc/x4nRlQ+NWqrGUUfEaHgeka+yXFkBI/5n
aOR4Rp5KmcxnSY8Vy4+drKwfY0wTAhpQBkSkCnVyKC3O7Ty5OF/0lSuhRpo2hxCmoP5T6fDd+f3B
S8GCVPwOrXPnbaW0eiIAhEEm2xe8/wdTy8NDl6MYf3+UzVW3jEJLD71xS3yyjsRaSVJUmqFs3y5F
8mpiTeTmfag/Z9o4HoMha/++P95mny/y+mCuFrgKnT7rW9zRa6fkbxU/EXF5qlXUaaNGNz48q6XT
kBgT2AFQ21ydJoN2DRmNCdVvQqs5lFZSnehFk56NapQeDbXe6y3eriIp5NLDDC9aAYNbZTt5IkvC
bFrNx2tJf8XrzoncCJb2tzDQpNCVBYbH99dxmcH1QQbmYGaIAywU3DU2NbVOV6VaTwTX5Ll1MKyq
/g3BWUrPat4Z6jlU1bJ4MFoKIw/3R35X9lsNTUMOXFYYzfQZrcuW8AgX/znH8fN2FNOlGp3sV2oV
6d+NNaThyUpV8QNrIWp4WTqGI2KODkIqwgnE76rLW+nRybCJcjUzk5wDe9KGMahRd/4amXarnskX
m/kQx/TVekM9dtU/mpWHaMaJZDK8Km1EfCwBe5qDiI2y+8shkP4vUHvrO22lWu/GE2KErgwH8d++
pWi787S9P5Or6UNXotZFp8bSer/aW4qkTMKkVd5H7aNyayptfuIMhu4mk2P81PrpW2H3hwkJ/V9N
2bf/6I1Z7V3j64+/4HeEdMA9ULwJ7K6fpCaCyoV+geNLSRqfh65RGirGaph6U5emOyjoJvGleqIB
2y1K8OAza3Z0MGiknk3r+E4IiXEgZ3LpW/1hjpQ6Cqk+F4X6Fto8Ave32eaiIDGkwRoGCxwPWsCW
I/dHat9rDS0ooFO+yoY+dS0paR7SLvLRUUBDYD4Ah5Lbm5uVbKxcNtI4eR3iUvw9SGXmIlysfrs/
yibyshmFbgkFogUzWaO7Rj1j4ZUWyWvbc0CtXJE/0T2ZnkC49tKrzU1E3s5AIAUgBqBp65vIGdoc
RTVwl8zBOMIc/xnT0PICevA70Uc7t9B2YvS3LtgW75SKtMJqtDAqxjKsqvC1GfrK6xnyU5VV2kXJ
xYftB0E/YGaDjzMpQCX1ej/k44ggHnYVr8lYUuOpm/zUZ4P+4V3HLNBLBJsAjCRpvB5FAqsj0ql5
CZsg84g7oscyCZ3zR/cD1QzKeAvRgfKuvsId68gqrXSIUpYt1cJDVTrVD3umkddN2iKSD/dH2zwV
1Ex4aZmRhRwwBY3rORlBPJj5wOsuG+HsGjkiak4t/Wqq/llK+vIMl3RPYvHGvuAlhG+OusvyAq+G
FNxI5px26SsE9+oxMDoqX1MnZZyuLuj/uT+/7U2BnCHFE577pQfxnQH/x00RWWOoy2GFPlTZhi8O
OtRfEj0vjx8fhdqryiu/KDytV7FXJxCpzM5fUYVFRavtnGPvTHvf6tZcluorEpUcKyDp628VhYlS
IFmQv6rCDk50ppj/hpjI//joXNCN0iFILZrjIMGrUcwW/wttCPJXMxhTvEPwS0s7tCjvj7J9OBjF
4KPQJoZy5frEzpY8q2VbFK9lps3nnH6uozOl8wnxpu5Rl/ClrZEKf+7q3NwjwGy3PIneu3kEGcnS
ynG9jMGgVDCno/y1VKx++Kw2uZlc6IpRx9cGO67iy6RW4qdZBUbyYU33d/MFNFMQLQTdWu/Gtspa
JRna8jWLzMH2ysrBdA5D3Y8fMYrn1IQIjfiCiLRcTzGLp8Ca7bB8Dfq5QF0As0gjR+fMyUzrw5fi
IrbA+8XLhUTrOtbUkryEe96Vr0U1ixPgiPlaJl25gwlvYdJF04HmKARtiF5g2FzPKG4TTUhSVr72
STo8mKmeniJLCs7kYvFRHSrzkOfwZoHHbW/EY+rY24N+Kbjzdq7n7RtKvz5HnbL2UsBY7x7OdgZM
aZWvFa4656EuTDcfouKoSU1wUFLKaPcPyvbQMx7d+qCGIO8bHKOsJ6M2wqR6Dco4oUmrnvAPLvYC
11uzIqnlwV7EQDZ12ELNdK4vUb3S1xN6s+YkXuEEdJOqQXXMZ7l9uD+rG2eQBkGIz6Qp0BvXORGp
y9xMjVW9clQ0j+dJO8ZUt09OBr/RnmUUEOou/Pf+oDeWkvhggTyXjidAvOs9xL0dIKi4yBEFquMF
CF8ankoEa+98shuLCbIFgk3/Fm5MazKwAq95NCa5fi27Qv4vNovyc56axbcWN7+jWsUfZqXSJEaj
Fm8pDoiI0K3iElttBm5su3qFnas9LfLZJ3XUqdJo+t/3V3BTGmAk7hXgSK4vItYVFtk0NZTPkJkB
w2jHNszq3iPboceqVlMkTOIsl7+aEz3bTh91j01SlTu/4MbGAUymVQ0WGjeos/z9H+95K9S6n+ek
feWOK7Uj93WjHjVlEPmTUyr/R9p5dMltrGn6r/TRHrfhTZ/WXSAzgTKsYtGIlLjBoRO89/j180RJ
PV2JxElMae6q1ZQYGYEwn3lNVd+iaiC9L0rZKHeygWfm8lluJ6AzNEh5PEQIuFZLj6I4ARPUG09Z
jWeGxQNlVAimontQhXdofdbxrVMBjHoTIWbe/FlZ02L58pgn7YfCWiDPuWlpLuafitmW9b00ac7s
d5Nat4KZJBe31z/VehPCXWAr8I0EvkKkaOcL1Y8grYdFyZ4Gq2iPw5LehVLwVOjhZ3rHr82UxGAA
cKgViWzwQlNVVcpesZakeIrKVsHeNRswXJVfm74wCjLNXFICykSutJpSm1Vqlxdd84RToXkwDMnx
2Wq/GU5VHkBKdDtvznqzi+FA7JHHk1nQoxMr/GKrVTqgTdue26e4kiy/03ljMmdQTvDChsNoT5nf
zqN9ahozPKhzHe3cIuvbiuFh5REkER7xjq/1brKuajsCr+5Jk/CZ0TIl9CQTgt31bXI5Cuf4WeSB
W5EreXV3mC1Sv9oS9k8I1NgPNZS3/GbK63EvQn5ui7w8PSosd4WKCHII1MvNdZxgtplUOH0/PlEe
wjFH1ZLJ9ltnke/Qll0KL7OX5A/dkGrlXdSgNbEcYS4hFQsyoEMmyZb7tqaCocLuzaow/pgMmrz4
sPOS6WAPI+oy84DQDERRJ0ncPjXtxQ+D3PyWWnL+MQ6oTbh5EyXYKtuh8/uM7iusBln6TTNbM3ll
UMRkKRuQ9wq5IlGkON86WgphcaqL6al0pC/qoEd+VCbmzgm/YGeIUWxuQdQDGIpjvhqlDlU7j6uZ
yuygKKdmMjrdrQG9zcdFKhB8cqaJqpg0dQ7KvOEUFk+Zxun3EyO0Ww9T6wQtlgZonTshayMdaTRp
4ytTI+GzwE7m2NLYpYqyyvaq2h4p+i3V0+DYBNu5Yj1KeU/j/nkf/+f36b/CnyVZADj7ov33f/PP
38tqhvQQdat//Pfb6mfxoWt+/uwevlb/Lf7T//uvnv+H/36IKa+15Z/d+t86+4/4+/8e//i1+3r2
D6eii7v5Xf+zmd//bPusex6AXyr+zf/XP/yPn89/y8e5+vnrL9/LnquLvy2E+/vL3390++PXX4T4
93++/Ov//rPHrzn/2aH/RhT011/0P//2z69t9+svkqX/i3hRABS5xPgGIl8cfz7/ka3/CyVExHJE
TRq7TSGXU5TwDH/9RdX+xV3HQ4cWnyAliIPclr34I8X5Fy+gQP4SkBI/ab/8z886+z7/+73+o0B4
uYyLrv31l/OLh1YjfxPYNewO6MIT5Yk/f3G7lnXXpW3XDX7b2rPXaEoIN1Xdi57F7vrfW+evUegp
0MznIHL9rI5IQvGVonw++NCbvhud4hwDO8BKrUnlnddib6RVYAL4xqpGE3iGVA0aDt8lEGRcCY+x
pDk7R+r8YXqeFJA/ImeATURA69yZNhnRuqr2fllKIPBKQ3qTD2Nbk6dHlT84TuXnrdx6NC7bP0an
0V4VR/89Ps8wqyrIUOsCDiFX4GRIbflmr+L5ITkJlHOtPL7Yx39vmJ0NQgWbug2dT2KY9e2mjLkt
LXLR+2mr2V6S9NEpiMiXr4+y8dnORll9traKsIBJ695XKkmCLFhGdwFo/aMGuuX1ExIeT7ANaH+i
hCh+yosdX2g9kEkr6HxVDpy3md5ZH6hdva7v/fxxqCI/Uyhg7FFKPB+lt8Y4ziqhZoxUzT1qDcG7
2UFA4fqyibBgda4Ql4crzf0AbmntncGTTK92VDtaScCra0Xv3KqW7dusy6w7gARIcKBQdQRu9zqh
j7/mBzQLkJ0ggkFhOp+fnEhW3hVdhw/63B9Quq1OY2y+Du4mRqFsQlGUvFvUe9edSGuRy7jO1cqH
+VIeyqmW3ihTjJZdvTSv6tf8NRS+qUAI4DuAuFrFCoFDqthWU+XXSm7dIYBr3eYlvrC1ZezlBJd3
Ljk3kDpBCeebrTH5wyD1VdVIpZ9zH7uwE5SHGAmEm+t7Y2+UVZKo1RNed3lW+VbXajelnhr3E/6i
O9HP5cE9nwuP28vT1BVDpC9EPz6YK+tIEypHzlBNPGlRpZ3NvjmU8DBlUxAjr5t6cZ7MeR2GDLWE
8w3E+tF1JCM+JnIev/qOYFYvhlqF4whadNDk+ELBbNm3VoiaiBmrP69/oL35iPflxUVk9lpdlYtT
+lWS234U9HBlR0k5tu2wJyEn3tfze4L5wI6kB8RxBd98PhTbPZgD2S59NKcaP0SW4CaWO5RZ7Pw7
t2H2T7aeYLVT+xatz9XlF4XSknQ2JgOZFUue1EXFIUUu4tUfyaZCTvuRAErYpq0mVQ+SVdBXL/w0
6j7105CeKkcfvVd+JA1RFt4LykecQ2Kk85Uru0SNg07O/M4ehoOpRN0PLULqJqgaoKHXx7o4sc9j
QWemMwjSYy1/ES1pCMhdyfw6MNM/gjAYXJnq954u+TNO6Ww3MA5JC+BeUdEjjFzNCXh/HsF78mU7
jR4lk44glm/jCS2Z/M3SFP1bBXr1g6SN9Zsauj4aDLbxue+LJTkokl26rRYtD5YQJ7Cw87znBaC2
os3VDqrrYteK3ynghAAWkWZdY0MDbDONuIszvw9750vTBcajYpa1D5LROgrwwM4Fs7H+QkYdBhNU
e/rAq2+tq/GApaCV+aoifUK8XztmsjW9dtfSCxBKjkIMmP+ta3eomwQGBjeZnyLv41l5PZwCY9gD
xD2/IatvLJ5MRAlFlZ5a0Pk3zupeA+9CJ7vlM32tcG2bj6akFapb6DZ+K22CGFAFrOpQLPn0u4bq
k1+jHf2Rp0l1I7WtPthKqL4Z59p6k2sshFtLw5iCPGqXE3jM0hurUkH7Yxqqd689B9SW0DinPiG4
Vus2nqrNS8mrmPppNttu3gtcmDTbOydbXA/nK6TCJX+WZAZhTQJ2vkJS6Mi9Dcwbqe8q+ANyknJA
0CT05sGM75uhad4E4/zTWqLuw/XprSqYhBr04UFV8X0gAnIZr95MrbIKyTa7xLdgNSJxPSXaB2OZ
ja9lBYjuMPYW7ECImdO7OcFi6FhXMwZ7VYuz+xtgSwKo2bXOFwyW6y9hZKKhnRqtHO5JhVweP3IL
4jsdZTIS0LUubW/kyjiFceovZqYdxyz5YgCzdIsOK8V50fY8Oba+h6jTU6khPKcBcv49MicsnQbh
Ah9gmHbIC6M7GSIpOJhdHPhmWulf+jQ1/Qomwm/Xv8jlwcfTAp1y+GKwQBEZOB86UptkbqM+8afA
LE8d2isH+np7WqQr/PnzdyftEKhFLnghonM+TBGX5hhD8vTrpGkKN5OV2TWHfHoPz0K/s+IGMYVZ
iX5bokiodYb67VgPgX4cim66RX5xjyS3MW3SRuoSgjDDM7q67+JyUZQS7TO/zeWUzY/SUhMjsPDq
xaUvAj6IWgWP2oUYzDJPQOqN2O/hTZxCNa9OStK/rtT319q+HGX1CTG3n3vAqiCtZuDSKe859l+p
tHNnbB1dTi5afQpMRvDZq00alHpt9zOFxHnI39qFrH2IYvCprhGhzefGsgnqNpoLTMOUXFXe4V4p
/V4jqVF4dmLKt2holeL/dNQfKofqz2qy4r2219ZXFV1tUTci+FqX59E5kJQwsCM/6cf5BpHZ5UnP
ELe//lUvglfBKgbmT7ZEWYD9c76XU4GpS+Il9uM0H+8Mp65dyaE2QOT+OhPXvz4tWkWiCI8Ai7pG
QkQAXNXU7iKf6sqfU2K9bWMdM7LO+q2qAi+x1W/Xp7ZqcosBIcMhv0KxCnAMQPzzuUW2MizNVEQ+
tpCpn/egFd04CLsjWjDtW0VZUOxtzO5+SuTSXYyw8KpSi574lMbn6z/lcpXFTYh6GL0jUcpe/RJF
LdGSS+PIr4Zs+WjaiXKM7KlztdjMb64PdXnbnw+1epRKgNRU5RlKJaz2LCdPbwyln/0pdsI3Zl/r
/5/jrQ+s3qJdEzCePBepZ5aV9iNO0+mAQ+LkYnSg7Rzdi2odlxBND+zfwCvywKzGS4h1OkcuI1+L
AuWmTmWd8wqnNjoE86A8SEWTHkarKo7odth/ZEmg/Hl9gbe2FUsslEIIMmHTioP7It+LtBSPQ4V9
HNZq/a4Z+/KTRWUaldRAu4dwFJ1qK8/8bNbTOyesg1NvR07qVsNrU3YmT+eWRtJzfWrtahlNpeWE
SEv606hIbsOxO/RD37ihme1Bpbb2L21qcaQolJJ+nk85mIZGCcsw8pvGSA/LDJQynWf7kKnVHvVo
a/9iQ0D3E36OeGXPh+pKGlk9kjN+LUfRnRZN4wlKZnBK5lhy5yjb8+m9vGYBMZBECQocTMx1EJcO
jeTUyJj56RKV90UzKH/CmCh2qlLiV58HqYzCbKgyY3r+l3Lsiz1TT+jat7Uc+niwDZ+rDHXRPkQY
VbWG6DCRlx2rJnl1yZf9Af8I5Q/iMbCWq6UMqb0Qahahj2dg9WEp+/FdpGh7vr8b4ZAQ1SW+p+gm
7FFWJ1KS7GlCcTP0F9wu36VLOn8PcWi8mxMteFTH2rprZys66YVaUVPCoxz55+mJrnfuWmWx51zw
zERaLzUbR4dxStmN+Ox8A0VQVDQ1yVlqkvC3KRHcpyJaJF5QOp5OkmrvZRvZLRdX4vpnmSjaSc5n
/SbFsOEBw7XwVitQD3x18MQaAWKh/k4CTDh+/qNyWRmlWKpDvwGj9lOWC+w0zWHcLQmIg3gxeUQ8
UH9ABOLCnGsetbk10a/ze7pS30q1ck5Z01T3Tr4Y91Vvlrcztki3TthKpwo1p3cLphV7keIKtv/8
8ALbZCcgQUE/aE0WYy+gQWtJkqfhd/p7MTY6pKaiR581aw91jwBsOTnpsVuS5HGJrcJF9GAP2bJx
rik5gAUHMAMqci10MFhcWZVuS14uW+k7CdmRk+2kzetfPxp4XK04czLZdYghjl1kFqPkhUv3Seqm
9gFFWK+ojYn7y/lw/eXZuBpp9pOTiz648JE430RIHWlLCgfKm5D+9khJrRPxhPFkZIV9z62fvr8+
3tYScusTHVsC4LmO+CMngW6f9UxOwzBsVNLxIEGWexXh/nmz4DtDnQBAHiYEz9fLi6uxL0YCp76R
PKuHEYCGJ7FgMO2Va0RAvzoYjCLSX/4nDFXP1y7M5qbvFhKJpFv0h64au/u6mx0f2or+zQKge9Pa
9uAHVWB511dx4+o/G3kV+9FeQSAeFr43NEbyhEtXfnJacevIYXvoy3q8p7cev35RRTMJXIgwSDOM
1aBxonVtQuUbxm6OhvHArY9Z4J7o6kZYwGak8cEE+YJrEEqcmspoNJPjKTlG1lODKrdRglsrYyU5
XF/FraF4x6jmQWZHwGT1/YagUbIxahwvitCUssd6uR9Dfbmz5Wg+Xh/q2dxmtVcIcsAUU3EjP1zT
5tUORcilyRzPbLTJm2BD5yclSEq3iCf5O+i4wlsSOf5hJna2HCZjCL+Xeq88YnoJ48RMYSQJDmvb
Cz6asiAU7lbchod2WKqHqDDs4wxyZ4c69Nx7X/9qKHiw4oHyUSpcZXIymU2A7pbjGWlWPerZ2Ab+
omjCxhkoap6zAfoIXryFcTNq1vrgoqkTf0+lMn2vpkbwFM2WigyYIi+Nm/HdK9fUSw0K/xj24dP1
Nd74nNgKkXgKwRIhUXB+HPsyDROHDqfXy03THy1VmiOCg9J5DOzcPP2DwWgJUv+iweCsLRfl0QnN
pptsz27j6S2vRXurqtP4UE9LsPMVNuf1YqjVO1+jW2JiMWB70lAoJ6eCF4Qoe3aymmYPvrc31Oo1
mIcxCFCWsL0otduPRdrIN6jI2W/qqB9fH70IvxYWTygBQxM8/1oSZZ9hmhvb64xuOUiRvSAcj6rN
9c+08dwwChxZVGeR7lwzt/CR1+ekYe0o3/euU7SSW0V4SF4fZSN/PBtltWwpjgLIyte2pw11/ame
alrfgaS/wUxGdqdOqxZXamJU4Xsz713TbNOd92BzmgSBaCU6OOI5q3B5tDIl0OWWLdLkkgurH/Ht
edxj5W6OQuglnPAwblxnbMvipEqcVux5JVZ8/iliRfNwJ/zZHoWCK2E/PfC1Fac9J3OA0aXtYZ6N
/WxQpZ6CVe5O/2hzp5Nqix6ISNXEr3gZIVDGIePksojrXn+MIin7NEq24SOvsVd02xtK/PmLocom
t5vQ5FDVaZffw7Zy/E4fl0MyVXuyjBtxAeEOQlwUkBFIX78yuoXkutVzqMxhyLzFyuoDuvLVYdba
wdfkCY6fnOf+9d2/NT+QaOLNJmOj6Xo+P9UcIoE1sj3AneXN3CXtHSaT8RHbD+t0fajN+aETZUDS
poG1xnwEBXjbYkj4auNg3NVzHN9lwNduME/R3Fi1m/uhiKrP1wfdCJEBiNMLZeMj4LQGGQ/4kRZD
aloYKIzVSbTETlOHZLlrKeE0gWPV4p0bf3tEGIYwMhECXrMTqsaxBgxEbK9KUvMRfXvNU22pOhlZ
bz1YESSM6zPcOHIO342gTvSdoHudf8EhNZZK7jjYXdkU0LK78mjgZbtzF2/Mii2J4i+QRQVU3Cp+
JA2RZ3lgFEVOh9MYyvZRmwwTGJIifawdWCXXZ7VVRGBAzoIQSiKSXA2YlHnVDCyyx+Oa5PQo1fad
GsZF6aHab//RZ9yVeqUVT2FbmV4Vi9baCNX4Hs9h9VYidtn5RRsnRRDuKXYJeBkIhfN11mRcAmdV
szzEg+JjPmPGIMtB7aEq8k8+KSE6tQrEndm96vlQOmhNeEK25UG4j98NoxG5ejjYO+XCrY1jYIBE
YEvkpV2onkjlKLc87l5nsT17kOnHuG9fJ4P0nM1h5Em9iWqhqE2uli3slzYJEkap8CzwEqv/ujTD
nqTW1lRQhRPEEUHLXyNGUmuQqwzoswePbTlpc4ZBqaHv4ZQ2R1G5oUnrSabXch22s6hxlo2Wh7QV
4G+1tN3Rjvqdz7K1z4Cl0D3WCdw50+cfHzGGrDGj1vLadrZvRilU7gJ8ZN/xpDfH64dsayggV6CE
RBsPzaXzoZawyLDuiSyvsQrzaIZmfMKJqPegQe+58G0NRY+H3POZNLOGLaSRMljLFFoe0IXquGRd
foN3VH4MJaxTrs9qqx5PP4nAkXoXgJs1O1NREgDX4D08pTFu41RCrKaUTlSrf7ekLnSl0PqtcGzU
9wuZO6NVv4xd/e36b9icLnATNgpBEL2B85VFQjJIU5qC3F594ZWGTXkv1YtTUzvjzkfciF9FKATr
DoY0T6u4uV9EKMZkYx4vz6bXVqp0H5aGeqxCleQpwJPKiNXCncaiPgFOH97ZdbtHNN46FPQbQDvS
/KZeI179F8OHTpdKHD0Tgkmmu5ZedAeYI3sYgssKIuIDondHkQuCNinZ+TCl5BRzPGDLQEqou3YW
WTUvqoULXcCDV7WBeWrKpPytH/XBi4u+fcLkC5bz9c96MVkhgUAlQATRkOTW0dJSK+qUTj3mQrac
3+tmnN2Zg/zKkAX2nxC2FdrVcMQveishvhSVXQ/YBtp1+dASTx+6rqg/h4oavi8oje0Videb9XlA
yuOoX/ENnXWeVRkhtlcKVAGzqdtTkmbh0ewG2S2atj1dX8B1DEjljiBMeNRzE0CvWd04WJtFhlpg
VJbwmv5J7fDHImMhkDdhfQOlKLyZlnb6en3M9fSex0TnQQQuDLw+i5E1F406sJ561qjHJZwSV45K
+wAEbN65etZREgUigncImYKcxHiroMWwEynUCuzxAm54L1OYWl/K+pG0tXMls3B2SBHrsy/Go9wM
wgVQoZBAPD8VKqqu+TD0tT8VWuuXk7rcDmFSE9fG6XRSojFxafOatxNPyj1tYDzJr6/t+kA8/wBq
ACqngVO5fhJrB1WGwMxqiIKtlboQ7rCdk6c83jl4l/sGhVmK53h3CmjXWhrE7nGLQSoBhr2NO/Oh
KtTh+2QiNO1WZRHf2kqvHXOwjv716V1uHYaFjCMYO7woa2CPDo9ZN2kb+OmQfclsOzk0Vf1xgYu5
c4lvrCPVDEhBtEkAra3Da62yR5h5c+lPRHu3eY33ForL8052vjEduARALumTkwqtW6kLVkNmNTSl
Dyhz/DxqgXRLv6I4ymjI74bL4ii/LD8S7UGfoejMBzOpma72ZlEHGA8WUe5XBfyBwzhjR/JO7yk5
nkCxBO2hGMsuOKXRZIcuCjZt7Sp817eiX0cdPBiXbxzcbDjMcjDnx2hUdb+qNLioXVZZd3KbtpOb
RmX1zSit8EcagVqkYpgH3f1itv18dBazR7eIjt4PyjjxxzFvptsZx5TTIKvN2zQZG82VFK3VvShr
itwfrXkJgWBkQ3kjVYv2Se7asfRblJAOEgHhccam4wsWIJRqLAy2TpVZy1+hPmY/pVmX56PVoWh9
sBtH/hbV0qycuqwPbnTJWOqTWpX54g6pRW1Y1cPS1YvGineu18ttxJqjvib0cyhrrl/JRUkbJ5iT
wo+kvHV1C7IwVNE9os3lLYcxNMwXMhCuU7iz57eOXM5yDEQ19+uwT46O0ukHum7+qCvhocWd6tV3
DMOJNhfnQ1SzV2/GlDRVWpD5+VI5OAc6ASFWY9MeRnhjUiQnSB3i/QVzbw1tZ+mSJUdH2u/NFCHi
RTskqX7TdnnijpI6vPq8o7dBZRNmKZgzdQ1agfxoGURqpd9M8vJO60ok7B35tXhbkXDBsSZuouAH
UUBslxexmR5IxqDUSunXVaa/GTNl+qSVcr3zfS5vFUYhV0d6F82ri7srm4u5yTodDsIiI5ujC7kh
ZdD9Kdde58IiWjC07+kRcNULq5d1/JXIRo3Pj4xsUtWgBAowkAZ+vycouHGKsFQW8tiUY2FCrfa3
RHHbyKYM/sY4Kge1WjqYCNJeG3Brw9HtAIUrUHbIJJ9/HGcquXorLHnHtLZ/j+ZWOfWzY57wRUwP
jVUHO3nl1qwoLzriqRa6a6vNkPVKntbqUvh9QifLtqTokOPWsrMZNkZhI1BNgL0oqDZis7zYclNf
jWohNLNLQEenos0A9JvlnnDmxpYTfRviLO4hqkSrLwQEN2yUWCv9aBzyG5KO/LSwbCBRuz3p+YvM
gz1HIkn3gTok9bV1Gw3ftjiXEp5maqidayMxYrTaZzrH35oo+zPPhvuoLz6Us4OmavPKru3z2BBh
II2AEbyQah/RQRspNpS+04fzIVGQPo2sYm+KW6tJZQyaMo0QajWrC1blWsTpomSUsgUp3HHBJm32
LrabvWvvMl5FXwuhXZIo9ORY1PPd4Sy1KcGSKH0AMbhN173h2q3W+0HWJo/IJKiHEuDHDXjQ8H2d
6XuqOFubk2Y/cTlUKWoeq22D5IlV1Uif+lbpzIdGUg2PBume5MPGwWZH8gQD0kXBaA2vh4GIrCGq
IH7UGe1Tskigv+NFr8nDCRrcIkXe4nqYehkdA/6g2ow9JvkbrO/zZU2VvJAG7mEff5D63iz7CfeQ
Un9olGSJXMIg1QXuUDc7Qfnm0aA6K4xDDKGwvwrxjAnDZimIuMImpHmDPpZ+CzF7vrMbVf8+lXrs
Eu5pT11cNHcq4fmnHvjPzo/YmDsAd4JmkgNO6jp5jfV8VHrZyX2lc6S7ZEqyB12m/N2iOnwoE3V4
ACqwBz7Y2EiA98TrgJcHx2Z1YmDCd81YEQE1QMpukBvFFFwKu51wfXMUkh5YSxDUIMOdf9aY29o2
cjX35XoO3y1R1R0lyg2n65tHvDOrOJ1yPuwo9irfcb1dI8sq+iLD3j2ou/htuVTqW8ifxXFquwhr
MMiYSR1Jbln3e165G/eOIRS+iE9wgYSydj6/DpmKBFmf3M8rFEgwA0c9WptLb1HlcSdRvgABcpPC
AkGMgY1Kr2TdB+L/C6porHJfMs3v5BlvDKl76GLnmGTNk9oNN+aYO0QU9m0NOz2VklOthTdNVX6+
vtob35QyNeQ3oSwi6sjnc0beMiw6Hi3o1Q03YF7kLqqxy+t3DjxkSiwifRWenuejaAmcoixcIBzq
Sky0rBmYHbd7IOCNi47FJOMQ4GcKO6tR5KmplTYH2az35eIWRSbdSoDRoiDDEx01ZO/VSyfodexU
ogve4dXSacGk9F1lpX7cVPIxq4vmD30Yl8fro2zcJyKDgsnFi+vwoc6XLrfCMdaUNPUNJ52+RJPa
nuZlQOJ3Spw79LiUu2QQ/rzXR11pzTxHttzcAi6LIAOw4NXkosVJigg2hw9QtRxdqU8zP4fHc2Oh
y+4nSTiegnxW3y1KrhxhKtCGlprMG1t0yCTDzg4hCatvBLW1E4JcNOI4OTxl6EOIWgehwOorz1LG
ix0RXJVaObiJFFhk3UUIFsh5Y+vJY4C5qafK4Vsryt8kxfiY17bqJsb04/oSbZwcvAYojRJdEjWv
2+NJU+iDUcNak8xOuetbp/bmuR92bsPNUZA/EMpy4mJafYdq6KbeKKTE12vQcZlmNndBZ3y/PpWN
i4/yrvjUYKRFJfl8jyH4b1f6bCZ+sAzVcYqi5eC0MKd6p98ZaeOI0t9hI9Oy5PCsIx5tApS7JHPi
m0geH8KY+621Qr4ekf/yeQnTvWTwovnCdoFEpQDLQBWWCa4u9bYY02yI4cLZSxzeGdpUlG6OM8CH
sQsNv3LwjJamuDm2me240zxH981cJofFjPOdnbv1KdHSESxjg2BvjUURkdKkBHniK/LQnLDKlQ4S
OM8dIP/Wt8TPHs93eiCI+qyOh21FYRaVcgIftwy9Ph/qowPM5jjjELdzNV1OCBIjUZZ4qUmAn7Xh
X+RW8hzpoxUAAYGZJd3qwfStHXX59vre3AjqGIU8gK0JhvNCCXSW6yTpVA0ec1Itn4fGMf+oE0M6
2IrUvKvySHlQct3mPWnUO6uQEeW009d2Cwmr+A3CkY5bh2RhdUDIhzJ1TrCmzc0l9CZ1WNypMlq3
06292HlrUYXaHbLdDMhOOT+L/Zj2cuugA6DWZnQq5yA9Ema+PvMAwEaog4ikoCqtAfBOpRlFjWeH
H6WBdmPk4/CIi3G6sxe35kJwI5y0AQ5Amjmfix6mLOkyQjWqyo/yAOofXw5pJ5S63PDIm7wYZBX0
R+ocR+nMICi3F26b2KlfxWZ0oLG7R8XZHIqshp4RpcYLh7kiXPrSaobMH0K5hcZUB14AyNHtp3lP
jPDyomRWQEmILMR1sb4sFqAks2xmfKCmKu7aqlORyy5z+ZD1TRW5WTHtdd0uAw1G5I2hukB8f2GQ
lQRN7CBqnflG3WoPKCUbB2MerWNjl+pBSIh4Q7LrOLK5ogL9J6pn1B5Xz1uKfjaOEFHmm0M83g2l
FrsWNAIeBUxerl8kG5sRGgQbnjsR0tGFauo0oo1cOKk/x/n4kOWq+TWtLen1JUEhGSqKQIwD+W41
I6vNS1luNIYx1PFRbcv2j64I851bceNjcaJ41Qh20TReY2WIcnlgIDz4SZmFh6iqlds6lhW8eVAx
fhiH2DwOjWXvQMk2RxUepGBDQZ6vBXXh7vXmjFWoH8Kh8mpdqw9KNyWPZpDKXhnqySdzcQz/9d+N
OdICQnaay3d1IVIOVUWVJPW7ShluYqcL3BoX78M/GIV+oYh/iBPWU2MpdaUtu9QfcW57M1UBLnjY
DpU7N6J4fc+TW3bHi2HEeXjxZM5dZOoTanS+0dnJrUncZYHpzb+jfpJ6TtyaPi5JIPHnPLLvcBza
szTY+IK8XpYmYL0kY+vec4t1URDVQeIvhd49DkhRHSY9rA/T0KvHodWbWynPw0/X13YjZKePiCk0
5Qk0r6BNns86buc8qeoaxQVjiOsTD42DAHtjkZq12p+jbTffh0a27mnPDa4qJ9NNJEmqb8LFe5Dz
NNjZURuXDh2pZyykTnS4hhnl3J3qJFWJDwF7PMAMzE7FrMjHOtKinXO6cekgNCH0N9i8ZCuronpu
B7OaTSQJbOzOTaI6PRWYHZ2uL/DWhLCLo5AJFNBBt+p8ffVYbuQAfqAfpBG842WpvEJO7AfNGPfa
UpsTEi1b+BukDGvQrFXKgVIbDIUN+5fQtIs7vIH3yEFbuxRoBM0b3kCF0O98Pv0UQZSw1cTX7CAG
2lxPp6qYwzd6NEuHKDTNW/CIe5nC1swoWaJgQ02Y4sFqEZMgx2CMZYMCH4wuNbbx/TSU9W/XP9XG
u05vikdW4OsBuohf8eICQIAr0NWcBMgy4vFtGobNU5EEqHD0hdMdugB75+sDbk2LLYFQA/EelRdx
I70ccK6rbggbEnmltH1D0ltPmuU9/bytKF0gQxF8Fc51F44smSTng54OCZYDw3gnR+N0O2Ix/Ear
+vQpDCEWE8hktyXmH1/bdqH+E+XLnmT3xjlgaVECQ8fpWRHsfK4QyoDiLiH3jL3onxwpwfRGRl6h
CYY9yP/GsnLYcEEAugAOeV0L7cd+nOx8jvEAlIuvTqyzO1unOL7644lojE4O5uICTHo+oUQdARjP
2Dr1kvKlzkENajV8+uuDbK0aYA9SY/Y+jI/1IOjqhWkRxT7mQNKBMtNwKBQcO3NV63bmszkU/QAc
7EhOL6BP+TIWZlNZka9E0h91OAXHeFSfJCkJdp7zzYHY9mDekVND0Pt84Xj9qmG2kE8pLdS6y7mV
T9qEiTnovD0awdZOYDKiFCSQeOuqo44uCPR/FaUWvaYe1YCv1KVwzxJyI3BAIglQLF5OqPGv5XOT
xhhytbBjn6YU4gag+oPYs6rUbE+QDabTOJvWfAhAYwgvb5gH4DkkY4fncnF5kfvQjhNtBkC6jrmK
bdFFtnB+53yh91i+jYekhRESBy4YaAs/jiJ4bdlYjAfcXJT64EusNe2dTmkQZioSf7Cs3HPksXdt
vQt39v/FBySAJKwUJk+8N6gmne8V3URmloQ79hVn/F5L/XCUlWbPCeb5t55FfmIU+AOUoah78Xqd
j0JxmpJmXMe+RC2hcue4BaAgIcqWRa323o6d9NEck+Co6o3kW4nSx8iXq/mDpSKGF7Ztmh8cZei9
pQ1bN6vRJm20EfIIcEIvMyTp2MSRsMLCFvdgafX8JM2xuRPIXZwqMQegAbxc5GtkAOdzyNE/bNSO
ldIR626PdV3oRMm2mcUuWuR7VKfnjOx8ybBd+QsJztt1YYOKLXeagMdGP0RVUSII5zo52QEluztU
5+3grrXGUnezZgL3Hkz1jwZ1+EenHEv0VeZScu1Ase+gFhc/IlOT/HJWp9xtQ6N8iAtreIxSPTz1
fRA/lMtogS7tC3eAt3ootEW/7brE9otBbm7yUddu60D6CuR3j/V9ufeEsww3FNHxs3ze+YrGilwo
tOmRHCoz43FO28RN9SreOUfPH2a9kqg3E2+gesaarra4mWihkqGo7Adq7Lj9onpypb7HxgdUtvMJ
k4172F5P6MVlrp7rHlnxraNngxsUzSEq5qepGD4GA5X2UR5ltxkbr856DRcvvFm1aaegc7kmVKSo
GOHcIkLmNWEJerIj6XS+PL0Y5sEtSj2vXWgA0vH6u3d5mzGOSABAM0BBXBfwwxRhB8jutpcHi/Yh
tpLiW0kZOqdxnOXvF9CAOwNuTUxwDui0AU3CtvH8Y6etNTU9T4MXOAPGlwl5lzZF2WsDPoIv0Xp3
qE/RMbiwO3ViewC1Bl+jasZbve/io9CD+ydzAbhAgC6qAes8wNTKbqly5pJ0c/QQyvXoVnka76RP
lxcOWQ0cJ6ocRFuck/MVMzBf0mOw9F6IX/bwfzg7s+Y6lXRN/5UT+/pQh3noOFUXwFoaLUu2PN4Q
siwzQwJJJvDr+8FV3ae05LDavSP2DntLWikSyPzy/d4hFXZDyEgxaaeOZTe+RpT41WhYxPCGQBkC
fNsfmH8rlYvQJphRI5KQgxhSfyhiFfZPHdyMVybvF0/eXjsC62H8tffTnw8knVz2xRT6xy7P1ys9
NBz4HTKPK+XpD8Pqv7bK/Ho8mlQ79W5Xyz0fr3Q92Q7UdMcWoctXPWM+6bcYI0nMKA+6t7yPv3+z
fvGg75o0uJhUCdCIT5abre6khdeVfwxtaV9lZNYdQKiW4+9H+eXtovCCIrmHhZ2eepGXR1h67Vfl
QJwpoGOcT866xN7qvybQ/9UEsvOxTO8kL+wdnk+gs4bY8Tkbag+w5sttGwj3XSDobtcemUevPPQv
Z2+31MOJjb7yzsY7uVuSINveyUrnONqrHxfjyI3ShnP409nbm1AodYBegUJOiXF95W0Lw9jHcIi+
bX5tJaTFR8fRnJtXUMNfXc/uR0YtzjYOjfH55MlBNaw/tn0cI6OBmO/NaZs32R8ve1wPvE/KcG4T
PI7no6xObuo8d2yasOTBlPVsfTAma77/41ljrcMEBiQSkPfUjT7ClrHoM20fxYolIC4p5bESnvl+
sr3slaF+MW2wCvYcVbh+NABOiu3NxSC4DxebKn+4mJTrXc1t8Jo53i8H4eZAvt8D7k5lcMuQmdj2
MojfdCu9hSC8LLXxWk/rJQC41x17uxfgkdbWKfbeqQbf07a1jlvYjfdjIWFksLXI4o6MdVXdWpme
prg2RY1kK+uEGQsUxvnFmDdNCS6pi56OrKdeWxhfXj7PI3X/vrmAhp4ujGbeSl2i5Ti6uV8/NfAN
6X6bwyt90perByA9JT+4DzD2C1VM1K7t1HidySTTzSNiCuv1vLlWxSCIaWzGV97sXw6HspG+7O7v
fcrlNisbZU2bm0demO2iE659LH38inLVFvFitq95lb6YRGZuLzeopJhH8Lrnb57KSnd0O9c7usqP
Ytjs3cHc3D8m9zAKThEoXxC7cQI5GUWYG6Zsc+gdp7X87ioZJOO0uijo5aNheO0rJ91fXROQCOIp
nwRB1CnPr2kRZTUNo+kdF+E2Cc7s4pBHTvPKSv/iTnFNdIgwAoA1vMPxz0cZUO6RNea6x6jw8zOi
09vYVZu+mEQAY9ItXrOm/DlJz84BuwaV0mZXspMVFJ5szJrEe0eBQB5dSJnrYRtma4j12JIOYap5
OYadtX6nC2IUl7xyA8LGtbIuh3Cqt7htlhxswS2tJZW6x7VJSTNSZ8qbuh89oU9eHC0B0vgxI0yY
bWQgIHy1avV+GW3zQzBhwnlQ1n5k6zxLdbGB5/QrE/rTFvfFBVLl8BjuSUPmSWVVznTBZkxSj9WQ
0ZgVm5IZoSFTMybb4CLQcV0hCpB+G1P3aWtsLx7GXH8kgcOr0sII3Q+qFcGHBkoTwXaFltah6S2D
zEpz6GU8awnputFifa1v+ALz5tZwFoSrjuADfdLJrj9X3LnKGtwja97yqYNXcVg7w08dgT4Qr6Tw
ekHM80pP9OXCvI+K7R+kFA5a0CyeP4HzQvZmkHPky7eiuelXFV1F2G1chU2ozouB3Ii49nuderkw
OubAD49gq/2N21fZN+X48ysn1V+8d2BFUM6Q1NFcOHUayLF0UG6FMD/qCvdmxXopNpt1+tNagavm
w7EZAap+SecAgZTkykiMMKS7Xrta+ACDgf3nawitC2y+cSSi6D4lPUZN5Lbh2rjHeXOqdCWCI/HN
8jV1+S/WENhh+7K4h5VAtn5+ByswJLNcQue4TFMeJtipGTBnDfO9XFbnWteh++73JdAvbhH3BgEV
fp0IoE4JKksdrFbjUJ4adGVjmB281QTOvTJ5v3gdyLCEMLpLANg4TxZg3bmzOcymfXR3M+/IYpwD
/mpWmmnKlbhkzY+heciPv7+4fQE8WT/wOeDZMJEec1Y/mU2f24XF5ko9ZC15PK9Lc1/pJThYYg3B
B7P50IeZeZeF64/fD7x/8MuB984Tug7m9uSEMVgBVuWOoki25+kgVTvf1NjRX6yzb73yjr2EIgHe
KV1D4HGWSk6izx+ZUkQtV79Zx110FI9rJkWC39rEVS/CqNMM/PKxcCsvhYsdHuj4zwe/Cio3cbde
HjCQGy8hwmypHNsVyvkwXjYEk5+XgcTc16D7GM19eTXwasTFahPUQ1y6+crS9YvHkB0T9i2rBUyI
Uy1ZhBWXya2xjpE3+ufGUldJRgMq/f1t+eUoeIUgKtwZP6cmK1PrmqBR0iKKc3w7TllwK7PKeuWh
25/lk3uPIo7FF8E7G8Apw6GfAIYXc7aOpbGx1JbqWyRaG28xdbFOoBD/H5dEtRvQXQXnOGV8d6VT
zNkkrKMk9iQ2pRNc1BtxVL8f5aec9vSiKDQ4KbEA7lFKzx+yjiSgsVmEeTQ7r/MStObjF2LEgFdB
lcJvRt0WH/vCrspkcTBtA5dd9HRsFIBvnFezid4xtKYfg7NkIh4x+Xxygml70NmoauIr69I9oHMY
y8QYXa9JRvjT5RnuduxYjTtvAnvtyH/wWhFFqeusmJjxH2TMvWOpkuNF5nRxWbnd11Zn4feIDumT
xen+Xrmh/rBIo3ShPznuF4Ia6iVGL+99cvMJXQDaFmnFJlI8WKt2CBWwcXNzSVqMbd+FJPuGCQEm
tJkQbfbvm1LXX/JxWPLEcVtb4ZnVb2NiiXDpdiVMI2N+8dU7/GfYB0ERTp11VFlDUKefQ/6NzT7s
vr1ya148bnBiWVu59bBi6UM/vzNR2JDcDmX9aHF+ONhLI+LFKAVxUMtrLk0vZQ48ZdhHIIjhFQ1f
LDWmN4/1tA3bseCYNyScaLcLAAlC1K22LceLZayUkdROUc1pM+f+R6JGxDe71+3VXHbZnKyNBm12
665//ONZ2K2naWTt51HcXZ/PwrIMourRIyGdHuwkQumY0oi1YlsMrzUyXq7t2BrtsR9wlVjfTw8T
lpjyaPSK7Thmlj7gjeseDTPUcC/VaxP+cttkqB2aYBPba7qTt242pSHD3lvx2Mw4UVtDJu6szV2R
d7u5cYs5F6E7+epgVvX76Xy5UFKFYNiGqIXim87r8+n0pNcUmbusx1VH22XdZz8iT5uvFAUvJxI7
C/olhBQgfySs7/kgPolAKrQbBgFwpjKVMxagfTgBaXqviRBfXtDP0njfj3cbs9MLmsFFtFWJ9Vj2
akzy2Y3eFrpovv/ptFEYBrg/03mEkXRa5lilItV87ZbjqNw3uE34dRxNrAJ/fHewbuHQR+INiQY4
ZT6fuGqdDSUsUx9N+JZ0x6AFdeb6mkfay32M5iksX/hlFL4k0D4fJdzkRCJbr48ROvw3bVW0t2Mb
NZdW5jnHoQ+dVwj1vzi97N1wmkU72Z136+Rp38rB2Twv10ft4tXuqeKqHVUbW87y0UCsEofd4CYD
NjyxtwXv87a6q3x5PY9/6mPvBWiAdm6bs1ckL36PUaqNU6QtUYpV+lwLTHc73CT++CYyCvIm+nhc
Mafb59Nb25BOckfLIyRGOMdjMKVNjgXo75/IF+8YKzWFCAABpy9QxxOIoA+WhoxIhUlUptWbqsEH
lDXDO5NL2SS/H+rFK4Z4nv4H+/3uo0Dn5fkFyUWKfFNNexxkMCVj0ZW301LqV16xf/bVnpcirE24
teCBjticLvzzccRGEPNiRdMx63UdnQ+RXI1D61pbfXCydfnqegMmIGafO33sy8j/qMqwMlk8tY97
xjBlWVr0S2OlymsrO8aQ23DjUjpDGVuWtorDEgnPPnBYWNxD4S3D/RJtfZHorFwqjEawxTknXRQI
f2ijZTjmzYQzhYdV+aFrstU533Qh6mSZ6D7FVInNGNMOq/KkzOgD3Ii2JStp3ZqgSlrPzj8PqwqN
RISqCNOoE+E1HODcPffzASp/MPZRLGpt35vzPOQxlp0Gp5asytVB+WNbH7K8Le98XEBa2t15KJOf
2Q9pNpu5GTs2Z8kY/6XxSYxW1qSOtfoirjO7/Tz4Y3OPbqe5U2Hufx+y2XgPI5iW3GAI630wWNan
2ZlDxJmic9qEqL+hi4ep93xEGbZ+4zaWjVrDW6K3HW9hFkd1UHnJuvLUHadiaDAdD4ytv26xEIPT
svUI21RpzDmMhxD0ZhBhVN4A1rQmXoSBes9WZ1sxyRjmh0GFTZnUwlE1pkNb28Zb6bVZXDoYHZ0N
viha5Jx2VqVwMax3rh5L56AbexLnbTHOHx2vcB5AziT2SLtpSzn66sY3jKKJw5wYgQ9ZKaarstjs
7TC4kS52hWjvnEkutktCs/bTKlzaMHa93P0RjZnvAap5K7xet8gdcgRX663SlGVxXWrzo4vtynjk
3JJHB56U8a7pDdWTumERsGZttgQl9otIxsFaGefTAPsjxvTVyKgMt/VLPdUDkxYa7O3FbKzk7YkJ
4EZFgn2/LGnlN71XiISU7Z4GT759U/mwFuBdISc7vdXTNSjx5hzFpJx7paJm5rRmFpL6INdR4tuL
7RPANxc/Oqd3r21Pl7ewNTByMZqwvG04s74L86FpkiYKOpXKIaRzaVaWeBw3Tb7ZHDQsgrMxZX3C
PquJHJgdddkXtfethogFnYAGCNfTRpt7yKt8/SHG2ntva+UHRC7YgJOr9Fed6gA4ICFMmc4L0VgF
5Uwfzts5zMapTTKZm7fKN7Cp8CFJJXZbANouusiWuA3DBbJhVYofdu9lX9EbD1+6EIVxPOnQuZvo
+jmJHQE1YcNjjW8m/22g8uuhFNm9FoPxI2yWqU4GNU9dghtz8KTdZfxCPrVtnY1R465HWzlte9X4
rpSxLqvxEYGi15FgWYTF0Z6LuozHUFU3HaKGKgncNXwQw6CeSmDmO2Ynw+SHR2dJTDyRn/qomIME
uwmjizXZug+EUsz366pNcdZjos7/DSIlU6e1nD6ZcXfP4k3U1T09FJZoE0qBFXcYa3ybIvDQw0qA
rZfOa8ZzUTde9pkfK6HSztqP61xXRVJ6Q3CAa+1zeveM4J3E63y+8Ko6jB1rkreNIzDsI0M44GGc
ij3VoYy4B1MXFCJ2UABcRdrOhouMtAB15EWK3vq5GxIfuKzQkVyrH/N48m14HCVmmEFMf0Dfc2rC
yJ1bqCuOWpZzFfb++s5pKzPRlYMwX5urezlskcVDaxWhvpxsLVC2A5TIBL/lvI25QE2KZOBPV4bn
l3eZL5curbvGI2lJme77rMjaO78YJp9b2FuE/PnSOvfofN72kY/4L6BbzEkMv7DhMLmEkBiR7OAc
z+X1hk3x/UBaznb0A+ENlx05lEMylQr77XWKtigpVV1c77lOPBuu9pdjL9pAHbdF9t2ZmivRgeh3
YXde4x4LU69sodkv/fS5oZU5JQVEjrMwy13WWdERt9BO2rsO5xFLhsYerBsTYqmf6LbCWHCYMPpr
SUQ9I+OWxbMjarO8JMY8lyQQFdo683zFUjng73Q/1lXzWNiGzs+8Mlzyo1RVV541ejOBTDgCO2el
pyOOs6JgRaryUnxlgIXeTcFJBvl5ZL0nGqdWMTdIfR+8YfzqamdU8eIaa50UTdB8dnzpG2fjrALz
nAhou4g97mTNzSmFnSxRu3ixM2dhHyNxlp/bsDSxK6lMbK26wN0+k19PBOLWSvsutOvmwpnhWcWl
HvoldhxcOA5VkJfTecY6bKZ2PgdGjK6RWo5kACiOi298wQGlFRdBIAyT7AC3aWK76pqnppxHF6Cg
zL9ANBqverycMyiu1kg/RwQc29dNrLdZtBmKrKiuZfkeM2+Jg6rCPqEy3I5bjdn/RbNkXtwDHpzN
Q2AmW04JORfTrdKGZx43jn5VbJMGOFEoCcUU4PpCKGC+B9jCxZlv3XLJqxiSbf5l8ox2TrxRoTui
N19dmrMnvvfA8OA93uxVceWaHMg5NhsibaqOQ3O2roMV58Lvy3RdA+N6brH8BX71ii+OK/032zro
8ozV0llSYdhsZYVVMVHKbf1EjoNVX2RDtdx6czV9afus6ROnD8qVBdXDFR0kQ2TpBj2ujnutPZXy
0jTRIW+VfNjow55hN7+GdITK+nwY2T/SKuBM+1B7tb8dylrn1kXRGcXXwFSuSJ3Cs6tUWrkfi6W1
9sqxP06lwDrNderBSrpVtNfMZQVsU/ZTn5SbkYvElqF5szWozr+569KLZK6lfy9Gz3kqIh+huz81
2jw0MiQrouNi57iy2KljMxxZImTvT2/rcRye5MBud4bBKERZZ8pWsCCW3ukp13PI1mTSu+kyc/3E
OaF9UptlUxgM4+re18rQj3L8XjRHq2q376S0h1+WZuuo5QRdoiWTkOJs2FthbKjAH1LumwcPhNTY
u2EO5aOcG/Wpx3yuiQek+x/LJVDfgTMo7IRvCR2v9kRh5+Ic2rzfK5O7Yl6N4kw1BbawEdF4KkZI
hQxu9OSsE4xwliLZlg1poxmV6n4c7eCTCD35uQ7Lab7B5qN7xACg9pNwsoIxbjNjvAmWqfzhyc7+
bDuu4PjqZtkPFjf258l2QWmJWG7zmM/p3s1uZ32ozTZ4r4bVhH/YGsWcQIFqhnRhqTNS3sYmuqCA
8pdD3VvLhb/xOCFe2J+eGnUWjkMFwvEwl8Ed0Xp1Ey+FKBBR4054Z/aNk6fakN0XkdXeU42dHuVz
paIPhmcXDk4eXvs0ZZHxthvX7k2lreVQKqteD501tnuoSTk/tG0/PK6DRAnbZpnY7jVCYOsyWLT4
VFFWn/fOVH1ZIse9DvLaCog1xfAvVhmNSi6mXjEI6Pr6AzNXq0uFTdLHojfKBkFZb4gbzm+WkSqT
nkYasPiLGKib3amqSy84E5ZFqwOTldzjyCXtEoBjaqu3pvbX/sNUsnok0+i4W1ovJlRzlgR5VyzD
KJIuClYZtzyzN904mndrY/jkz5iadY46rFtjQfOEM2tBknIczlW0xnWEAWoMLcHLz+2I8EdCIZex
jKG4iPlQyzD/SKx09L2n6w5rOViKLZZwj9/Xg09WlvRN42tLTtFGNd0U77TNlhqXJQj2MrrZFtsF
nY946fO+j42M+8p72eXdpSetpSBIRjk3Lf0D+2zy5/LHIrsZRM6uszSqljZAYrvsx4/KsWRCjIyY
kxHDXeNSk1JX4tASFvdV0CiXhXA1lo/kfK/qPAIdWA8t6BGhqaY/QNEhiZg9J7INj6aHP4ujn21l
dz6gp7q2RynXtHYqOkxbE9XHrLT7CStPx/uxZ7FTmOou9C76uV++Q3QPxGXrOvkYT0aQAenaeZvU
yLw+O07PK1XLgB2lH+dlemuT7N2e5+PcRMmovbJOrWVbPnaOnB8yKOB5Us+qmBJbS/FQRuWYJzDE
g8eu2ghHnrtu8/H75f4lJWH3XuwacvwkTegCUFXb8KHpZwxPsYMEp25bL78mmmEwDqb0rergTKIg
/pFt2okXZDl52viVmafGliumZyt3h9S83tozZbcoxuxAVSXpRfj6nPkkMLDW+DONmrzqHX2DiUyn
b9UU+B+MAB+pxF7bbUyFq+0HOHjauQ8EqB/TvRjng73Ke5D/3E3M0mneh4Zm7wV79umxZiGgOP7T
OIsi41uh9QOzJ16uBvN8mBrH/tIQOjTfGNMkwgRrs+5NseZDfxHVa3HTUlv4ZBd0bhdzYpVfsOqS
t6MV5F68bL1XJZFBAZuwEqAq3jx7zpLOlxgiNTYMnDgc1opSv2rq97i0NU48qy4iYXeaJx37mLV3
SRtGkz6TPBXhWRmRl5OEeQHgY3dOtF5RTZHIEggrvGgGYUIa7vBlTpoqGN83Vj3/6GpW0FTX6/BO
m6531841B4Uq5yR5VWVTw1qD+Iu8P9HL4toQxrjAfRiFImy2rXHWLxdezKXQ/Rjj2OU+4CAxFWnt
e+J2WcgqOjcoG87qGgbLoVdm9nWtuSHpSDlYJ6EczDsxDxSajjb76qBmZYz71ATzHe2tPkplPcsp
DrdocOKqc5g46di5oAY1+5maZ+F5A0KGPwRH2bOu6pL16bJQo+ypWHLxKTBMWV7U6Cu/hCbmJOm2
5eOWtlGXKfgDK4a0VFzyTM40VzAfz0jqlWuwPLVYnFxOyuOcqzYC+GIkvBh2mWJoM1a1sFW0CPv8
zYS0/jYshH9nGyFLvDXkrXlYwyGzY+VTcdOlqeoASKUsIsaaa5FERRiJ2N60+RiqEUtGWyzy+1Ah
kj1HyJsd+2WLstTvpu5xnpzRTP/TKVQvyCLUx3o/O/e1TbE5GIv5WgDNy1YvHXPc0LCyAxqyTqXn
gFpuO4HXAdo19HAUO49fPS6Z4uRvfEGlByf+NSL+C3ANcy4z3BWGKK3ov57gsM1MkqM0PSC8rqoT
q62MNIDVl2CC/cdyxmAfhpYFBnpwcU8vz94mb8s8uR5dUmjiksrpbIOu8wpa+ALC+zkK8hhELfSt
fyK0/0aZbqq207M70G8QxnZgO9/izer/2JhrH4V/99h06CqnDNK8DXRgyW6lbbL4scfB+lhK0hu3
yfiXY/Z/PS7/K3/qb/8JC07/+G/+/tiLdSR3V5789R9vxVP3Xo5PT/LNg/jv/Uf/77c+/8F/vCkf
yb7rf8jT73r2Q3z+v8ZPH+TDs78cyN2V6938NK7vntBPyZ8D8Jvu3/n/+sX/ePr5KferePr7X48o
ReX+aXnZd3/960sX3//+10/rqP/698//1xdvHlp+7kM9PpTd04ufeHqY5N//cs2/QUXFZgMflF29
tDMl9dP+Fdv+2+4aFLJzs3C61q6m7nqK67//5dl/4yu0GWHR8UW453/9x9TP+5dc929oiHeffhuS
M3c0+uv//GbP7tH/3LP/6Ob2ti87OfHTALj/A/AS3WODh/90oIHKFPBaPwd422IeKnsedVrVdnSZ
w1S4rPPpNXvBX44C+5tL3Juap02UoBRhWwo69EZWrgRjVbU8R7u/fvs9Kv58XdovBhIzck8aNTAd
Sdx4fjGSljX2MIVK/YCVfyjMPskwLDqPsGe+DOZu+mB003bV14Tbv/I2n6TO/3NsnIPwGcOKg4Xq
BPzvtCDu0QbL84reyr42NG02EveGsBg5LjvmeN2une3GlY0hbUpqVP4RjZ71pQPaASRvJ7x2jdlp
liQ3AjsHljD77qadcab4MzuP/Vd1TVYDuJOY5OA9tC+1/7byuKEiRmk2VWoVjnw3hWWV0eOUSMV/
fzued1T3cWiS07qlJ4J1+Au7sWqyQ639Dc5jU7NDFwDk3lsbPYV+E/bah6AmZrVVn4soLzn2/37w
F48cWlmEKLvXjEVX9bQ9OCNC41RfhWkwQQXcCBG6cgY5Hn8/yvNdiUtkJ9rdhmjD8E7i/ft8Kgdn
rbIcX2aO9QAEyg+HWHmO+OiV2+ffj/S8Q/hzpIAUZto+uzbphWraWyG2BDAT0hI5SBF3PsjKgK4s
Bf00rpra619L6/7FDNLD2ltZNH+CFxHT5Ty7s43+LfVWNzwvfKUT8jKNVyQOLx6SXRhCFgDtVTQO
/k9a6r89jBBcoEBXjOKYIntX+Xl9bILSTKuldC5sc8Dmem1ufz+Xr415sk60Zeeu7saYNiVYbCNi
S616eBSt73+SYe3QtQiCV6R5L8dkSeJaf+73rOknHd4gX0ZiW5XNmEZ2qapN3sIxXy7J6CTl3qt0
LWMF5SV75SV8+dz4e5lGlbb72Dqna2JOgHFYDdJOAeCbd8obi4dmy/zdOiWYqT7b15yrXrwSrID8
gyYeywQbHcbzV6KvCQRoBs9LLRmKt1YkBpIzzLby04FMjYvf38m9v8rn/dsOZu98bN5v2kuQKGie
n0wssLJYgwH62uRnjTqbJ44rlwKO6vapkmNTnOVcZHbM283uzpDg+qCcGS3BuMFp79yzAPkeaD9C
+InzulYjjlFNmF+uY7AaRzFuA4CIA+wWL4voir1Sd/uDhW7dP3Sq78jzsxcLdCqYFud8ngOiC9RY
ooq1w7kck3ZcWwH/rd3cq1XB8L/UW+E4n8JtCYZU5g1cauciaorIOtCXyNi3MMuyz0FSF/nNLQfc
qtZw1f217v3BP1fmHGFc6WfGIxCPNtOyNMTnvkMNc+FXapNx5BX0hzwOSh39nb7vktzsPStdVc3T
jgucOiubcd3irBUSmK/BZ+JNZUbzFDuhk9tnZOpVt5p4IxVvUD3VrVFrCPWDHYjPYq2pHqut8sRx
kYMbXruBQbQsLMVQJNZoFm93zahDS9WcPmaoqIIktPJ6LGIs0tf8kdXRpdcLVdQmFjbLpoGpxWm8
1lM8boH7QZoLZ2HRrxtTKIEOYrIlbPsAC8TOk40S7uO6tF2OXUZNA3Pp4bfGuR0049WGuPncXtC7
Htw6yMJ4c9zsLhKSCt5crehrFgYSgAqy9uBfwUMbQf3cZgnB69kurDt38KrprF3X1j6D9I7FYExP
tc8PRlRLTaINuWHHYlHKuIZLC3htGK2y7wOQsi7ut9zhHEr0jT5g1uHjOGFVdAYzW/r1rW1NHZEu
wHBtYpkNfyYj0q3SWefBcgirzvoEITmEQqpr72qauO9F7GyGmK6zqozu81X2QNlVNjswh9XwMczQ
BuzsujKCBwiB88YTO+kGg4/sIkO8ypNQFE2T9lL478cxK5Y4A0Tur1jXKTag9+VrSjAQLFN/7LyH
sZsomIYwbOuYXrAIPw9Suk8Z/hYrFL1NWUeTfKiSJqE5GPGCucxHJR3j3raHpT46jtHpuG8yC4l+
rSyD7ke17Y6RNV2q/bH5wZPfl4nfC2Xs6HL2EbhogELnz+PO5Vtg0m3C5rUg77i87DdPF9grSXHX
zVbeHciqzYYU9NhyeK2i2TkLuj7/1DfdyIegvKhiaIYkjhjzOnxzcmXhlVT1ihwb21+DBOojTdxq
Vq0bb1sR6ETrzPoeGfPYJq4I14XHizNUwjjyEbvmbW+cNmxGk6t5GWaD03zaaqesYu5dvZ6XBTLE
4+R0hjiuTiiihEi7bX4rKKx0GhSNcA/myntz39JOyt+xCYJJzSR1zgn723CzomemZV3K9suca/Oz
oYbqLRJozz2by8VDuV9NSINHs9FLHEWGHX6AFmJe8uqaXzAfXvPDSN/ifTflW/SVA3+YH4fC9UgE
qENrjL46mMUUt85kZjRI6LVtfE5r1hPQhMggb5wNtDpk3Jl6/GS57TjdOgSX0qxvrPm9AkwpLsx+
tBsdzzIrwBPMmk35CDnfzkmcaWBv1t1cVNeY6zc1aOQ62bdDXgbTOx3Qph9AcEZDnbcIP8vY68p6
/F6B9Sz3xoDp4DnvZtcctDu54VPub2WGxbE/Vwk4V2HCIjfA8A2taYU2YUUhANgz39itos+gBq1B
twoiqHK3dL4GI9tMAtdpyy9E5dZ3psGmm2562+6cVTmfiVdzikNUqeZQZpkqUzEaAG5NWV9J0eon
q7a2H0VljlB28Lh6O6t6G2913hgP2WCHXxGMB/dBSCMsycoQ4m24FNNTFGb61nRnBcHe98anKl9o
zDf8mWhwR1YDfS4YvBfwN/GcY6ORKUwDq6SjjMNK7NG6OfOQLLbn4LLdTdHPW4rS3VGJhGQwH5Vd
2nNKX4yms8baP4xzU0bDpQUJ00n2YLH70mL5jFsIcfB7y8Y/EM+qQzoVVf8l8Da8fNrKmYvzlgPI
kCJxH4YYkZPxOBk00RJMT9pP0dqP95vjo23uisWsUlB5+wmOhdcd7aF35GW12uoc6JA+6Zz3vOWZ
DJvzvi6z8WKapf+AYsIogMiX+fNkNbTEWteoZCqqdbmZXbHdNVNJSsVc5AEX4flYkYvcMbdDa2al
FVtdY+Pzzi/91DZe9eDUFU6GZYQ3EaojsXO2PKLPE7XZo3nWmLOTH3ujCu8cqxnGe82s5IkFTeIB
42HzsaE+obCS2oeaY2jSui2/pNm3evX8RgfmEpI+tLhnrQK/PvTVlHMXWzadqluLz6vH9SM4rKbu
wO5rFomNR7adFvXo6CTPuvp2M2h9pHICVz1XrcFinEXuwM4diJUm3lYSK9Fl/5u9M9mNXLnW9asY
d06DfTMlmalM9U2pnQRKKok9GQwG26c/H22fA9uAL3Bmd3ANuLCxd1WpSklGrPW3s0xmAFUUUGgg
qQRZnfZD24GIbhE9VWPau9wdv8x1co24iab6BlTIsg55G9Jxa5aOOAVDW3zntS/LpDWCATV068kv
VOHIsqqxNKILtIPBTxmWykhhPHkUFr91X9A0QZx7vs4gb/HDSi7d9U6Es4eahLAbP47I7IWfbfz6
1V7KYji2IoLD9MTMgxRWbUE5MjYfltbN8vKj5c2ySQxrFmUcRF1xvyjp5IlTdNbvITPRXllmYeIi
ryp/Bro0QPTrVrx1piZGupo7W2I0WJznbbaMlU/Wcsd402P32zBav053mSAPsLInbNvFYsM7qWH5
QLYqsqOCTnjMymDLU3YWmJOwIq/kop3DwUykxPaXeh6BcQdsO+bRGGw9ovMSPdSnQ08UNGeN9IVR
57PgMHzEXu+3aeMKRZNTOPvDkbaDnFhapi590KT1lxBLHZg1gHzgHNE3mPo8GTpokpGU3HdcXoOT
VuOGUmbI7HI8QJdGUUwO9MDFLUdzi4PKHk5LpdWvNeRcOYu2HkPEapyaaVRs0ryds7410kJWfKqV
1vljwDxqpLOodlWbrVaSG8ZCHhyFUeC4UWfzWYZTxajaFZlODL/EN4rwDp5AFD4+M5f4ceRjzTgx
Tqkquy3RRc4nbVEVkw5791xMQKp1LlppMzvKKi+SXLTLe51jbIzzpsmn0+wH+hFpRasvd2EsN8/s
5i9y2pUl4eICihqwj3e9HFv3AiYv808B4hN9cMqewbewhuJ13sT0W9kzJSutVYRB6k5F8EOGM46x
wRF5nsAY2z8TZyPMxRhdmnjJSqoKpHqZHLN60XbmAIDnguc533YyPBo8M+ki/H389X1fJu64qheE
coh+lmCUn0uXd09tMU3Pg5JbyBwu5SnoNH9pJQsqjisvVFUczFmEqwzxcro1bsVVXPntQ7vsoUy9
I5Fx9Y3Vv0JDofj2FrO97Ax/89McXlHBXsvgxcgrCA5nzUJ1qIlwnw/cSfyJuHCYST1gDTPxB7uX
BxqAffrZ18jqUqpZ5zFG3hNc2Q2LUZwTL3xD/4zXpeBaKoi3xdoppIAVOFaMbyLW8GNzEnqTjC5X
5DITLKPvP+HodUnrtbz2xgvF9kZsKhE/sPKMh3sIMoQWFg0zcbZ+Pgc6b1/FKgwmoa5pbvk4e5iH
MtReYge5/eDrYf3ItxbuA8N584TixXyy7bV9Hsq50QnSWfE9FUuPwq1Yx/tILBtFzmGl9rzNNbwN
hR6WJFJL9kIzTNEniNt2FmkJl68pb9pb11n2XYMPdkJRXNBGOS245w9htngjMyIaJVZSsz3LkEKt
2PY6u4T3NxzIrWCxXw139Pp49FSH4msr+eZPZdeitPJ5dai70A8bJ6TikZi68hhFhXha3ZFLhPan
LF5X1+4PhTXKH4t/TfROtvSfaIWnKfZzR90RH8UqsARRE6K63KAStY7kE/oGeUQw5JpxTTqUfygW
qJY0z7RZJMXiz+9Z5sktjtreuzFmzvbdcd89lWNmcDjLwmW/wJYD8yW44S+FY88ZXFjdPU+yzD9D
NKjLqW6Ee9dO6DeuOCKb9wGTQXehScl7qgXXWGws3fihFUmFNN7O1LMNi9ekzALiJeRBqM6u3XGD
m9PsxLvJisl/9IJr4AQgSBXq4hkJL7nfduG4XWwZZTQm5dZysC/EBQVxIPutjGknjZCSjK770wwT
We+jpbJLnYfMKrlUnU5afsx2IhZpZT+TTRFjOcDYNxFE3OFcR8yYkFXQsKE0uDRQLijDPEwGSyx6
2aJZYn9AZci865nFYQvM4MKtOXWTbgiXIsGKQL6dygxkeS3c3i/L7TievTn03hts4HZqeaW8ow3X
hTGbtHZiAOu2iG1mgat+wuielINA71HM1iAeRlkzEML6zu+TE7W/KtakmrO1bG9HZfn9LYDgzrEp
k+mj36x9yLWUs6VAuQtWa2i4NraLtb9fIoLUj5kRzXwrGo3/eypnDbdZD/YXVpnwfYZUfGkpnoPX
4+q3Y10b8jsPKr+P3ajefjdbxAIWNiGHt1WjM4uVMZtGPAq7/PEXL39ktRrpEZmy6qPHyfYtbTRl
xyUvuIRUrQzvAmlKuQIwup4gYbfKcYlr0/+BBl+7uxbL1QokuK1R3LnkzaW7gCNISxsf4ZF1u/zO
jXLKE7pD6wuLpJT8UrSZeRjAiJykZoNAfYY38LswZsDEpiXdNm4se1uTIHNRyQQD03uMXqu+diiJ
exvH2rnOBnTHSWNKVsqc7NPfttUY15Na9DtR34URB4qDA+9YqR97HWKXD6WZl4y1VmmmlefBfoZr
1rVHX0vxySAwtkkRmKTRCMPnz1F2GXYLU/Hkx/RQhbdBUAVPBs0Oz6hk+99C1Bt3uFNkv8Zm31dK
0SH/MVARPy2MS3kSNUUvbpq2jpyLaIr4fRgDwCVW1o4/9uDmb9Iz5bMI7ALEvi6EPmV0tpuxHjYK
Q9mQBvzOob/pM2sog6SyVcXfo2K+uJCzbn5VfNBNUjaed6oygk4uJxeVZ2LqTF+pLWN8N5f2CtrB
kwebysX5xNm5zQmiONNIMls6j7OPvutQoJJy47X1+seqmpsWg5yDlgaZT8nIDC+9wXriII/XPmPU
NKpKPbRiw5nCWoacWWhO3APyuULGjTF52cXoDfLOJRP4PdLanhHw8VKmnMB+hmZmBECibcRFGEfs
24UIAraP0c2tijGh9fYgvcBVJ0FkYvi7hcmy03FrVjNeCCOgUaDrsBFFczgms2Uinp0dr7zbsyb6
AzDVVh9wDCyEBjRNdC5WDALpLmkZ06BepheNcRe1kJ6s3yOTKL0Ew0rJ1Sh5Ni9btrHsNEWo3GJ7
ooFmXHjwEqPAbpbYVaPlVTOvip/hsYNCHJtv8yIzkteLdnLOngr4M7SOkf/ut4ov01Ycb1dqQLN0
Ut2Coh0RKw+WO418BSpNQ96MNve9kyM2vrUU+CFqcFSkqUSp5HBDRnjenOdocHBcjsjsY11qNLVa
7tG6Q9/PuNQK3UUHNyPDEPkA2i30aNt0LN3eqFN/4Fk5mC44wZsJHFUem5YKuGQxFh3GS+NJP6HL
JhgT7ADDBdXnPlZGKhwE04uww9Ru5uWZN5gIWGcAFWFV9MqTYlkiDqsRKkL5Jk1q3xCrfVdW57yx
VqwrR4XevlA7epe25S8cdUPmv3nuGryq0lZfZBhEVTK5eVTH5jJ73+DDNYOHm9HtAdZCSmIw2+Of
OVi8v43k/XvU+tZdiAdl4U7Jwmfupy6I3Yrn9GKapu4BFsMMbkLlymft7ELDweyj+zpoqzeQC6QY
dBZqRuZ+GMZ0sDAwkEy+3/DGEqoudnpLGbEni7ZF2GGEX5sgVoQQaIjKQZYkOIqlW73UpuCOcP0w
cz+d0hRPA/pfuhADYXo3Wzh09bEU1voRUAhQk7eOC55zYXLmU6WqGstMARqYqi3H1uQEQ2CfCo0f
I/Y5ZgnqQFfspRshmjBYvL/3NopFetAqX/603TBOJ5z+zAtL5uCemLq8yBP0uVPzTH1C97z2sDVx
sekFIaZ2aVXA/NWm2mPdPE2BDvYWOcrY0gUTyXW3DBzn7jxFnAoTmgGQPSn5dnu9veuI7eB6dGsD
Ae6IGDdFfMVPMaK8fQjHYIliC/3+GGtLVL/zWtjABryEsP4kYk3JIv3w1cRAkyWGvV/e9JtMfOGu
XJnWh8a/WzdaDU44+CPWBi/PXiMD+CYZ185G1YJXY0C7Hbh/YBOUldacBjV5rdJVadvV5XvR5+i6
0WeGOZIwixSpzt6q8MTRPL2FTetnR3P1WiZtE3ApzhpPWHG9tKOI6TmSr13fdd+uMK2nsg1pEsY5
MfNhAlAloz30z5yY0609BR45z6yUdBJxQP849VB92qvTceHXi5FdrKSxOAcXTfmb8CgHT2jmCv8W
tDreeD2pSKiro94/zBW6o4PReRQGamjJlT8XMs+zB8gLnkVYcHYq1gp132o4GUK4tr+PaqNRCcu/
eFirFk90bi3lPRJDON0oau1T5pC+eHStqbk1KmKLjqVhiSheXRE+B+W88hYPTh8mg7/vmaau7fDY
+WKgqcSzNiaXYFzDI/uTuM5NGH0kZJkeLstGdm8CILU/CKJyf8wos+tjaxs5iURRLX+5sKp8aPS6
fFBvJFpEYq7THRHd59khoCm2jJ0uau8Z8cKvOXImC+181ryavrGKVKIWfS6mTjUHy25hhIZlQlWj
CyN4nhZUkdz9jbsca4q0vqCTB1pUNeLq364SG1PxEIj3AOxv4Nw1nf5zku4mDroPAJE5I6Psvps8
k/Tq2Zi/HW/Uf6zeXaqYO0aNlwWFaRPCw9mIjl1eW3euEyCeq6x5l4KO2MdJSo08lhmQiRvFCWFw
Io7rCY2Uo69dbuZX00Kqn7gMKmdnHvF9e1K5Xwhnwz7pMfFGbMlh+1qaRSjIZ1jDu9KX3iMlivYX
TlUHzGgJjM+cCgMvQX5chBeIgjQwhhXIn771G4MrcjVuFq4KJ/YGxz5BWNfykpqZ8Cpbxx51paQa
m9m7kd8RsnhOptForg1DBgJjQu3t7rit+sxmVS68SV0Lck/TmkbBi0o2xt1AazfWDQ7Y1Vtpxpm1
rsOY3Sxk+AutTqPS9YNLg4L2P6WHhJ8TFF6A83LGzt+EfD5Hd929My1weM9QK6ziCulahmtiC4p3
K+x5TNjKyHht/IH3NxCDvqPgbv1YMPKyzjlMuXiHxmKLQeiH/sKAiDUAdVb1K0fz9W23WzGlpRyW
27onDADxozMrroDOiTBYGdYjAQnMFcLdhirFCjMBa2Q8FonDkbGb6ExG1JVluiSG3vPuZkdPA+uo
M4FozKCHB18h7U8dYBkby18jvXjCOxryR8mRl5rjFlH+3WQisQWgfOwzLfpX0kdmn47RhppeD6F3
O3fSvLf2p5rhiqs27bW0JqYOB1A5g/CdoX2kdz0vtYYOar3NuHOMxs4P6Ed2m1BFnM+xVp1tHiwj
5H11lCHCizyHgiSiQwgOpnap5oMcamBvwu2Qb3VhR1g8dkFHXvu8rAyQNhfjDbG0m5HSOlcgKvSn
9r0JMWUkEssSol8WygcmEaM7MGgydwXrVD/XPRvBoVw9sS/NPu3i9NhNFJhvW1Dfz3ZfzAcQEB/w
Nl+tLa6WLMIG0SOQOdRLL5p0qwAAEq7srUtbXMvfFjsZK7WoCisxGkiseKRybkuo64h+omj1wwsd
8B9i1angLJx9GSdOwb+xusK2U4F8iGMLXRhWG3uiVKqF3VDpFCH7Y1Pyx7PGNHMHPNIAmuUhWn1l
OvjXor7Iv91NNUNawPbVx1CxOmNaHPwwMXMchYnVlTiNtVLrL17bxjhYruY2HrGC1kcZmOKuqB33
1qS37hOHqbElC7AMVq+ykhapWbtuHq8Bqkuyev0u9XjlwOAJHCyOkZDGyuG2ikevFpG6iPq82o9v
4PM4yJxdccwCe2IMXoIjmzBADVZ517hk/g0sgowLM/9lglnrr8JkDjvSL5TzeDciNIBw+KrVHUZG
X10w5cMY0ntrNVdzbkJsIsUJK5bZmuguubKPHR0WiCuaBdxXLkttnxzZc9G2hW8OR4j6ujw5XT3e
Wb4H0WFZw6Iec0rCmOI4tvw4y4LpDbYfoHiD4SKGxK5Di4QO5PZ5WnM9u0e8m0FIS9roHJnzFyvx
TTp7Ykn6xiOCpOJj6PAFxBsWQzvu+2G+BsRnTCUJoHlqdBTdoGZZsxs3I/Frn2Nz4zgA/OfHxmr9
KjH6NhrjFZH+FjveNlbpwu6mk6GMasFZZLvMI/U0LScnb0igXZytebc45FktyKQxQfAn/x2F8FhD
DhSmTia7A3owy0arM1+5fscnYl5N+F+zg6zM8gd2onpbCiRzBJPV4xc6W6n+sL6gszrmZuG579hy
TFxyGtOG8RECujY/FaJp9brVhMqnfr1YqGrLTq2XoF/deFD+CDUogrYe2GHQCsTBIjkfnBqeMFYO
BqSfvslxNPWDAlp1qK4XvyAbcs0uNavfsxtwehh5gFfYLoXvXsw57qqYHROVfx+JzUtq5AKnDBuu
BVZMvvDBVMiSDiX35FMb0mpCpLQxnhdsoEPsmWX9snFq9ocS/l1e1drnXI82qy+Snuthe1oLrDeE
iBM+RpmrWcEVhbW5gspjRrjsFCxjqhl+ctBZP69TRcZVdayInDbOcvai+5AhrzkQU235DdhXKbwT
uMvUZ4lNYiR9DJEetxeZWUSMdH4utwrJANAo87ktWduxdd0VfTk2sYlztdiB6DorYky7YKrT1oB1
qaElTFQGY6cRfflcKl7bGdvRKuYxx/Gg/PlynscF/URTRUchucpggoin5xLxWRYWnQ857TJRR3+W
MW/jmR9amGIMpYFqYw8whG/cajnMK7nb7Yf0tG2XIaZdEt+sTLPJdNDhCTxNyJsn/eGP5pJ6IiWI
TJzWgA8k74uEwqReXY8CvpnUGUP3IwhiK5YmtUBz8XSSqYENb7A01pIKqD5pugV21GtVOF8Z+EcJ
TI+03C4InadU1IK+xlOmbYTlQW0d276kTs2vmj66sMvGtBOX7l0yuPIaa4sGVLp0R2UXF+i/fH5z
t+q2Z0m8dnnKO9/JU0IGI6wwGc/lcu6r2v/qKLz+sno9Y/JEjTBHIGtG59+wM4wcoagS+jiSZtA8
k2Gl8/sML4f8CVtXXVTDXDa3cw3If55AROu4WED9D9oN8jugpUEfwE8M8kUN8DiM4+Dy7cvK2koK
xLINwbk2soIIL0ZY71xbk3YvuMtN/4jsu24OixUC6+vRg7N1C8qDrq3MYYTfwLXMCwfOMMdGU7jR
IXeDXr7ZXIntvWNEPQL9BVFHAmQByucUfv93xdc/tMH/onv9H8Hxv2uT/6Pi+F9Uyv9XBfP/g9rk
XdH9n6XJ8Vhnv1Xx+5+1yfuv+Ls02Q7/iiiNdHtSwEyPsGlEq/8jTUb9TlSvhfbZJfGP//IPaTL6
Y4JKEVfCxvEZOnv2xH9Lk62/2oSY8KsQ46BQJmfjfyFNJljp36VdDnIuQkHQ8vLFTPffpGQuBRnz
KNAdcqqVd5NT2alneMwsYATmRdAzxGAm1hy2tAvCu1R12AkikUaKdQtzKF/RY/rWYZJedavcQgzJ
zgm0aQGdJJLS1tub5RoFCZVI1eGHq8keEpjBLcAB5UFGa0jf6CyRnTxuXNwRrB3HFLOQhJ3Icyt8
GDFQMSLj92fsVd067pd9tiZOlFl/eotPB1RweSnzVVxrsfFlp2ypdkSHseYceHXAySK+bQun+4gj
jLrlqs+Pam5fp6Y5mgGKWae5yz39ZmwCxCC8Mbz8uioh5Rio5gl/14QtFpuUnS0HsiYOOZQC515s
D9aJn1ekVenQlbF45rkPsy0xyNXRQNqm8+nZLyrqPAb53L4pQ7b5qEikUIcw8E+DKX8TL3IrjDnl
qrqSffRsVsvDGkIUQuwfIIUZIgM0Upk80ITLt4GBjoWEnI9+3X849FmgFLiwiXzGWfklGP0ESJ8E
rApG5y0LuuPaNmeN2YWkOI54HW6nBRg6Nvw1sXvL+F63dd/RmpciK48awLPwu8+sh7fwJVT8XO+k
UZ/4dXOWCPHC6pe79ceCDbNOm/xh2MwjoMHZk9ODWxFz0edvyn9h7og74x2hxbEcuktzs1OmhQTf
7I0hFN+kBTdPx4LlzNkbMlF19BBloQw1n/LgscjX52lHUwv0hSCauOnxHHd5mYKpkq9RRanfjlhw
dOyTlVJ48tIUEwbr3r7q1vLcrO69K6KDsLokdItDN44YuvbZ0X9kWrsKZispCycmr2DkO1e0oLkN
eTxhWgTztTNcDp51kKV33MoXs8Zz608HDIb8re3nMZNXA0dzFtUOgQQffhfcdBC9F0hcubbuPIsx
Ei9jwaeGTud+yNRhUd5jubQ/o0va6zK8uHudxTDUaQgDHRg1A7m8a2WWDl3Fi4MYsvTPbkOewWo7
2LxvC24Txw4fd1mMgaZkEo9iJp5saLPrmZUlmszqOZ/ZTBdkf9BaJ8oqaE/drDgwAcVN49IXGLBU
fzOaqwMMgb55q9SLwU+z2f7iVYx3DdEwS71eEyr0q24mMzXD8i4rpgsbNcPKlAe6bJ4m14QfrPuB
xXjGL2/B9A9k5RDtceX1Ap6pHw5C5UWMfpPBMDh7eXsiUOrGFpK4FUpRAAtuIUl5WYubSlgnU9aX
eQgogPHvPpDLWWnsZObKCCVMbNRwLmY/JNFc3Yo1PwNYnxbf+1mQroTNfNzLOGyjOWM61Emtbm1/
7u8qQ0f3SIBjsMTrqblcLBQPNqvWtOZP2MODOAvlQ7HOV+QAzOBts3kiUyXOVP3tqz4pV7Zg1GO6
XtNoNRFBGtX7amLdV+Nuhl/rtPRNel1HvJerOOUO31HSfC32kk4Vx7mSF23mwHPNKYGrd7OyQcMQ
KHd8SLuYowBRHAcfCqevnkrLZzfg+RP2s1ehLK3UBTI5HOTZZWA1pxJ0oTB6IPMB4MFR7f3SZGhc
thtspNcm095iRGlLYByeq3POLD64Lh5dNqiKSRQI4AarRiJHK+bF/Vkk5dJGEfuhPll6z6kZMX09
eAXjn+qhNd0OkU49X7livQMivPTpW4lykSjLvIJPSjsyelq3PGfofcnr8k9q0GgX1z6MQ/yxbW0e
KmcaY8eE1Cb37XNTYCI5RHYcmeDuvrqhbYjnHOeIYd2YVn8JGdAkQfWtQIBfpaMIAUGYYlPnAylw
Lczyw0XY0RT5GSKIUIvtycz0Te7igg2cJVag5c58uU4djxMJCTDax5rO92VVDzg3f7awO3orxC7X
2nJafeduGCBahvAQestrUOlj1ADmDvl8HYz+2UFINucb5OmMC87i7zZE4YUwgkuNNRIS6no/jhaR
p17V2+fF/TZElEweslgn+LMMfWq2oEjFPfzJdFy3PdMRHBFYWiqErZvxs4gb3SyX7hacxrC8Lll7
eWPUefT42J3lFlUUNB4C8kWsH/bQIBOCVhmG4p64ZYzzIzrY7bGQb00vl68gX05u9xQq74gY60pU
5k2vjSYdRCNIdLCQEeBJ7xYORLB9qEhM0W0cIHKMEtGJ7o9my3wjVlq+2iCB7WlWglRta3aiB6fG
+k6MwcDVgrdd/VGRo16Q69avEJOEQojJ8+6XiRxrNMFh8NFhuHlFme19ri1fmt1crUXaova69mAS
SE2p0J+glOy9OyGQHMtZoWjFDAobN+R29LxGDUgqfmockIIiqs9IBcaTMw4ewSitZV7jW/AJw0Cl
2x3yPouKI37lfErIkJ2v3UqX5BkuZvU9uMGMZVou6poOcEFNMZbVLplMVMgofXnDCalym29MGvNX
gNEzvyW+0Dc+upUs7iRq9XTRmzOW9Sow5HiRh27dH8myEuGJzdRy03atSGbi/0JdLYgL3rSv+dsy
IdkxVn9WqXUh8zQu/KrFmjRPTXddN2OJJ9Zs/YHmwaAKb6y28RKQssp6oEh5ZAqqKOJKbJ/kb2Jk
BoSlq65W4+QYWWZdgzYX/sWMzYBMJQ7bNcl1ZIrbbSBtIsXdZLgHsj1ykRq+KzgN9DxAXFvT6gME
VR6DWLjveqqSxphg34XKNxrwyENJZ3Tzi8+uiHhx4VJJJLG7S7abygZJFXV4PZXlTDqqtbvdJ8vq
5tt5yfOJp0z6baJDrYeLYBpKcScbV/lvRBXoOkEpFSI34AafDsOUuaQ8TJbu7ivsoBkwLgj3jVwc
FFNEK7Fs+fnQvvVlt+hkLPphSnkCXO7hDCtAgtqeEvKt6MYmXSlPjqDAOmYc4lhNL8UnslqJa7ve
djLEtuBrBlUsAcImCb/cbHDjvD/EDs5ozn8s2gOauzkk/eXEhw/VvjtY5/Nm6QFSheX+0ggmD+Ex
quhn0fkAU5Wk/voILu1z1878VlCgYvUPBFrwxvihUWRnLQoGgbUVQX/RA5zm73WDriAWhQeZiyB6
9MEXCCOIEcG09zyzm7wUiPdoSBBud6lDiknitu/W9uCHA5yss63lq7uucj5sXC7q5KHWfKUufboW
SEZIUCAs65ISE9/hnHVKSisIa7WO6zTUZAkterqSsnPZ3JncOUxwZhNCoZreOxsRyfiJUWESiBt/
IZZCG5X7odqSMjIy2sw6hVZVUUrDd5M65eRfjYQyd/FsVP71zItJfhn5LGPMUuFiT7fGqkq3aXEX
MGGFI8QZDXq9vEIiSYkYe/k3jdNKrDOBBrkLZzsAb1WhTN3NIXBsiJzhYx0JvWLlFvPMhFEGOglL
UQUpl4/lHoS7MuJM/m7s5tHp9oGB7CS+n32gDlm9dX+aoZ8+R2fxwHjGcTe6D8K7LqJRfg99Rtbu
RDHGmkBrizFFkwFfaj+RaeYerIbyA2LDcvOp8hw+JeT+zYl0Bs9JlcOctGXz/Oq6lE1hpVjSzRrK
LkXSZX96sjOR0Ym5mFM5W8XlhO3zqp6Y+Q5+i1CRWrWmKC6oPDceEJBsxXHKuuzdC17ILoEqb9zx
jy7Gybv18mJ8qCbl4KfKaqaq0M+iL1cEhcvwq9e7dTV0k5CaZb+UHM4As2XA7WyQWitivsH+UyBd
58vpNO4Ae/b0mKJHl19hGw7qIHpFVFwjvBq5C4QD4wiO9HPeL8OWNEuj31YTniVhUOK8pfgQjESG
zg8qVuePG2SBTo1+cT7sXZuwYx3hmHI0I7Nwq3zm1COHuSFLIrR+slnOLtrNyV6PNDkCKvdb59Mn
EWnyuxA1oAjYqi547AYXHj0iCO5rGdrRR1I48vGRngP/VHYmHxJ1H1xJJrjiAYIRahgSJ9ZBXT86
qu8bYLBaKOifiFisPNgET1NAiXxMngOKRKj+Dr1mu8Atqc1yLydA53DH0YhvQDsyH1cZhHgpJmEs
6ex0/UMuCgN53ljmH72voj+WIQlH4FuNXJMMIjWT2UDoQez481QeJTLtx9p02wf25/G3sc4oWiQv
cnEYF62AWTmzgwMKxO7c1UphBRI2goalssl38EIvg6lAcc5t6AyQqZvZ0XlhtVaOogPpxJ3sQLAh
Ox3DT+pGUSBK/TLJ0H9DM/4/rvN/dljlP+M66XfTfanfuvj6y+O3HD9r/qH7+YvOv/+CQj7r/hnv
2X+nv+M9jvVXbLiYvHcDKVnHe+/X3/EeCys6xRF8BNjO98RlXHb/bUXHib5b1H20COirrB0k+gfe
Y1jOX4ktBp4BOsLcTeHc/wbwsRzzX818GPkQ5RMsYe3/s6Exdk/qP7lBp7CdDGOJ8rhYl5nUHKRf
XAJjQQXET2cOhHkOq+Si6JymZmyJZkukprLtd+kbQ8WmB1JE3QpvHWC6Q+4OJqv8POkIdL2JKAxK
RbNtxUXkm8E9Apf+tz+O2VOOO4ma2wrWm0DJZdwQN+wnmUKSQBKSI80zx0HJIRP6vJElynCy1zp8
rWnmz0QCZqXG+cuujjdi/ZtctVUOTFpdPw8B5+ahw97qkoaTsWA707IZx9XYVH4eZ3SM8ZhjNkrw
v/hfvHHLO990HeJT9yt8Vigs/gi1z/8Tmj3W47Lg6qt8/GHRFqhLpHUbOe+rvxEKFiLdO7SU9k4x
y7Z4Jleo/UIwuI2nycPpTXsqZgQkwrr+NXR7lBI1UojS58FoP0Z3W30k2CTrmRoYjF2dEUItGm0s
lPj8ZFTL3n2nI7YESMX+Fc5Y4VPA5YKqcTDxUFqaQKSDJq57hfnz1vWiazbUN9w/Em/jHM1vM2ZF
tC5gUxPqnqL+CN0OxG5irIeDQQD3s0Js3DXElzASIA1eYp3Z2HJBS4Jf+N3kT2CEZNbRmjgBi8Ou
tkxRZrEdI3RxKCBMAsVi13VJLoLX8WhxGow9qAaZ/hNKHlPGqB/MX7KsvI8imFgQSCQIX4hBHsAS
utJ56cQwfFXUI7PqBIt5teH7/HZUNiFOXziJCbzbMPthPUeG5bp/ApxsqH2KzByRZbglNKrH8JiO
nNvlYWNtIuluHMP/Yu9MliM3siz6L72HDIPDAWwDMZDBITknyQ0sSWZiBtwdM76+D1TqNklW3bLe
90ZlVlImGREIwN99954LvZ0DKeyyPmGrRNOwsJLLGocrfn/Ypnl/UxIPYAau0yDaQ+6C+sfOhQIs
LJbeaayxeWj6SW7tQvLUODlkUpsLaVS6kDnqi7Px0kjucsYHu78JYe3wYBnWFJhiNdBCWrgpz4Ax
mHJT0VHKdImcH2gS5YDijX2ta6BVRA80Fp1b07s6ge0p+GcY6SV/aUxkPKoG/HK6lLQpY4xWSbT4
74uLc/QQCeMgZpVcklcrvOzxGqdCskUdoxbsrEtFML+xHspDVDVtgD+j5OSuQmvsaHCUHpEcAI3d
niQv46HVLD4YqkaI9BH5FYdRIgfhb2QdUBIExCr7GU1NrvHYkBN4r1wgkS+D5sl7a2eLVOylrcJ/
bdjIVlfNNJcbKnDQita+tFDFA360MTuihDriwa7dmSfxpBJ9sud5mm6V4mR3pcrGheZWDgH2OEhr
FveDIZzg33bEgh6F9kYu7qIgGkEbvflW8CHyY5yA+Qk7pue/VSyvaMutMfXtmy6XH7WAHLm3vbWR
b2kFZHbHuFK9TBayUGxhomerZvkIcYaZ+HqRkJw4VpJ9qHHz4EFtuv6nGMs6JMZULg12KkT6uMTV
aH2LLDt0dgk3mx5mfuYNPxZKyh+xinAw5e5b5HuIdCqHiUn45SBHXXcPTHnlFBMREvf0AoflMWOp
fy/pDq743DNuTZA38MTjL5qu84Rp4lfqrv3RTUa+0zl2oAk6KR8px68J8kbib5HEtC3qR7/I8wds
w+6WE2R6mRabHrvYjKQzka6YrI54yP37slu6zzUPh1dOZeqTSll7OE7+PH2EgbXg34SgwZ12V6Vt
8pHOIOQuvFK6SC9M+vi2Zc7vwN4vsA5myqvuPmpyUqGbSWPz7jd0WTHz8jZZgz3BkU6cnsawRi/f
+PQ7cUIuhh1calHfMN0zHVsyYw3QYLxr9tFQtd/wLkclNyFk8OWXCxKZNN8QhnOcpwm6Nwjlujqy
WQ/VaWQWOZeqAOHMOymSW4hi5bN0ceYcZuly040SW96RdAxg9FWzx8k/sjw7TrM8f+316L2xF8B5
h81SvQlCPv5hWpBfd62sOv2g7Uxd+6tkZnUcRiE+OrcR8Yp7lhMfX+QX1oaY1J0xw0Y5uPn01hCd
erR6abp95hXOcuOwZrzNwTX/YvWBBalhNfDU4jibTtrhkruQ3oiRIwlZae98Z6ifkjRohn0+DzMr
Xp45eNsCrFMwakdcDw0D0cnTA+5CPPn8qmXVYYvMij7HP8qahDXBRH/9jpQW/LAsUdV4KBOvqg4j
XU/3+IHst7ZitYxXA4U19kf0TVDC42cuLDs9w/P15M7MxN7ilGkJBGw2BM8MVQOpBTxTUP4sKJAx
16130VodPuF15m5G6nmYWIsUS88/rda+xoJKxkQUURPFjYsVmkXPShVOiYOY8LGyR6Jh62QxoY+d
VPvZVMGJ/Qkppr5Q4ZPblnyGw7RED5Ww+22gyYuPiqdzE09rwc0MpER71xGOSGJq4DzSHshOROAq
OJuqsN8LzFhIwyonht/xjnxwqvGt48Sc+VY1U/3hAHUCndltC97FwwvApUzUOtvc6mupoy/ylVOz
HQMw5te04nLI1wsZDSIsNo/OLLwsJFz4uKwItV/bRvMxDky8I3q7xOUThdPKtT8TyujAKzSHOncs
/5FEChOhzTkeHT9VJttTbdLV10HVwAU0wAp/MihK/IX9VNB9RlD2ck2ZjMkcgC2Nw8mJXkdsFt+G
ufRrUnpdzr09as03hsMyJHdiNfnBnYvhLgkS3Z9mBVQ5nnsOWKhl+OsPbo5VKS5T7kww2hJ9YG7G
eYe/rNZ7qAZkR4Ty+M+TfA3HuGmHotzlGqnjWM5zBuuhzKrrKQpDddGVA4e0CVbfesI9nzS35DKX
N6bVejz547j+8oj3cTF0oH4Pvp6S+rqbNxp31LfrtTSe+vLn3PoOxj0lhA9LFv14ij4USEyBXF8t
P2s7YDJfO6XfEkTuGs3G8q5NMnQjPcHgTTYSXn4xMrD+8MwQ+nh2LNHHhmGWaxTmHCL9YquXwdmg
wYvbBbfVOJBxJG7EezNVExmpzJjiyptBeRwIWCVnG9MGWHxyMPcNR9qvKa3xQmH4qR87U+n3aJyL
r7Sfo3Jvj4xqQBO9/F1PLMww+ZnmeaCe/CegL3WHWJYgWwA5ezJBVJ4JVjMSYoTg83Mm88kz2dy3
Ss4Gm7MTjJv1t3jJ/dz55QKSeGSGXS8meiP4jbXlvo+2VT8MltOwREC7xPKXMcAIlD9OZTS6fGjK
ir4vQeX/CAaUURSsrvlQqwEwPJRLdN17ktMVWg3ER06Y4VvNlXJDxs8RMap2xXqDSFodN32FHjvb
LpiFaAXnPwVgHHdLCptgj9N/qmPorOpD4s43MAhUQEDKDOopxTcJu37Gidqkc3hnhHDRhVwzENdZ
1+hxgcqXk3hZl0uH2366Kxi6v3NfwxCZsh0hJc3NGz/16kEpnL1ubA+FqHxzUNvV4pZjiIgs86o8
BLWRrEQRvqejWVRPsKcz70SjoaLLiXqBw5TRtLETbm99x3syfcpW2k8FdwyFaEqfElHZNXhGGACT
AN5kaI9RL9eLdU3I1KcE7TabZWcl4D5muRx8vx8D9L+MEEiS2Ka9UATMoy25k2KBdkzZHBqr7KOL
vjAex2VdeNluDThNx6YoyUv7rdjMM3B/KBGolPWUdEk/gWUX6swfSV7I7ltwVDhlWfuwaUieOGWY
eoe014u4maukqS8MEWMYRRau+52Qo/wuHdE5OMY2iTMcOa/HY18TsSzDpla7sSb4Pc+IXYdk4rS7
x/oqOLACPuLRIb3iR89VglTvzTyAVD/a7zMSHWNXpjpWMRYC7S5Mgj6MFZyK6ZCzhXjlc1Z3LNf9
NxNuXl8c4dOtZUXVa9K7Az6dNepDVKEwe8nqVIfHYLUyEGEk8GpU2h6zAbLp9HO1i0TwKzl2EatO
9+mRr8twkbQk7di6sxjYrcSyW+DVtotmw7jXgmYSDJFwFhY4BZUTEufRlcyOYp7qZT8mmuES/AaR
bgs7uLoIbWDkMXENVopo8RgLIHVM0XGTLrH05unMR5OlFkY/36nVqVswT+4cQDvHgn0fugwMd2aO
dInIbwuLkGcFjsLcWn6PnbeKuvommAuq8ooUOSqGbYruVKMqlft+IGe5q8bZAVDRCE6bwehAEceQ
1SCEVzKXj5VXVNhzrJSxNJjWPMWU3PKYmmHHq93UyrE41WuZ5FBZAATsR6+WzSWUgBAGTVMyIBTj
4k0w7H1Wa2pNomHv82TBVe3NTXPiQNM9WbJsy3MibdZxsGnYoIsS2X5fKcVddkx9/zZaay/cN+lk
Pcw1B9tTx8az3YFjLaMbMguAPJw05KWVUxR9EYtXI1GrbSYGUEf5tGLWqOLMl91yZrurc5IP/fis
yeNbJyUVrMc26lz37GbY7Z/tSPf2QUHr1jtqDlmhGnrZwbpVTt7t+b5gEVw7cJ77YDaijGEQzzxV
NXzkk664tI5GAoPmzcXgeSQtwvUrPOwjbKWJAu4ZCEHAsZlDITDDyFoJvMUQnmqnq5Jz5nUZM09d
leqigvzNdjkg73+R8mBub1kMm+JiDVNV3+BrzvMLnv95yve7Z/0QRe7SXyq7AgJEPD1gtULlJeP5
PDfZkWAnH7PrW11/l2LRIApJxYP7lXiBUkfF7ri+pR1lbWJIGpW+neEWBTg72U6cCn+qsws1ygxs
EdGV9lia1HiH1a8Z9ntWhOZQdh379JTx8FdhT6tzCrbH+75vrcg7Z/xqsJdB3IbfiJy21S1u837d
z+sGBOoX+JOXEeSxYU/1xpwfrJUymCMBGRpDyA7W6r4bXRtzS1Um/lGFReDs2RAk7UnYSRIM1Ltw
GNzlrjbhcWQvN11OcxtM3xa12OMtTN6hvsKROFf3UatM/sQOpFIEH/AbvRGc43okyI7d+gG0a5Jd
U2FMdhGZtJtZ53OLX9RoijNOcVjsk6t8QlmkjpOnQY25E3KeHgoex4OGvakZcA1DOurJgQtKR6yV
ef1xvWTrcF32Ghx0rb2Vns5Z0ETKBK8KQnOyzy7cgrj+wcWnXuzIkWbI/xkBe9zfTVR8lKq1XsOg
rvVZtd0a7tH92nlPlo9jSAgSsr82Xrf0PFEBL576JfV+7y6e1InsEjNmCAcNRUqNDcEOJ4iwYBZT
4xxYXoTLnsRTkUET6RRSs56luszLeuguecAPXGm+MfJBeyIrHoagoXIEN7CqT0HpaedI58kwx6OT
N+R2V9ZpYLR4K09eNHvXVjgPRKzyXraxkmTKd6PrGfBvVfFjaqjS2CkwXHTYDYajr+lWC8/CgOKw
l6rqbkPZBHf2nNb1Drf88B6CUjzhWxlDWP5gwvGzrGS6Gn7j9oC9nyNh1nKt0426POYOzGY4DcUs
9osLOuRCrqF6knYbzQgATm+Tqoia5VAgCuYHU9LkGcO4CNuDyNfqDnEApyoUR3mJ/NZO8YI1O8WI
VtRvwPiol4A20t8SCK4JYDHmvuYmjF6iEXj/bpVctXFCXO7dyUX5sTjLavGeEx0g70pGirtEPp6p
aM4NgHjeZ+6W6Ig8zuuNcpRh+NsJU0HmByEQvVc0KpLVxC6eMwvSZhRbhcSnZIKWbOvSW2YfBUYv
53HsnOW7yZkPLpconV+GoR4xe0ljmBzTcOYoWo7TQKCTcBUlZHyZ4AHw/s79dAsjLB+qE1HkjoNU
azM9g0lqslTuJVvZat5ZbFZd0g+DM5sLz5XNUjyMYjS6v7RBuNUL4Bf8repYRrXqj7Yku9jvLD/t
1KNdRmzf6CPCjOonRTl9DuHqEmOvYBF5Py16vpN9oPHfXmUsjjm4YxVCj2gGUgBPTlsT9Qw9MFJ7
LUuR7zF1Nbk6touxE3xoYtALnTWZq4R1FDJB7szGbGSjZShI4gkQVfKiCrZw+Khbqc7MguMKQowB
DpTHgDJ+gvQPO+JU9MHq/BirJRofqtSuwwuRJb7gw5Zp8NCUxJZ/Uh5BCyWR7YGp8mrKA789IQ6Q
Ud/VOvV58jAkZ9wuSkVw9jOLsnG6sQkt4UujgmvEEdU6tsBrEdSpiwdsct2y2A26XvRHUlA6C0BG
lsNTmdSbt4FQAlMCmT6JLAZIvesJiQdN5ItXDtRZ9+Sna0ijgOuG2ZebWxPMF27es3xsUX/IJpeR
wO0r+ojYep6LEUsVl0b7wANpMwfUpiAGwGOyP4i10ufCS5dns8XfTmPI0q4gRxzc2jCq0MECbJh0
fK0XjP8a5J+7mcHa1NSXSbtKfR4sILd7bMqsgtnJVz/tJdE/aUJ2wKFSS0t0X9vNwdNiIyxoDOjc
XAlIntK+LLJ9BMHKusTG1zRY2/vgOlAsq86Vimb2vOSxO4LIIoed7jXhfAq93BFkJhTnZCrC0Vmk
pZbHzgpzLEednvqztw54nWDW0crj6DLkVKQbp94D+8RO0C1O55LUQVFCIrL1Kw6C7MsqKkoTe5hm
jypro5aFAK2zlI7j8Iy3VI+4bGCR3I0uf1OMD66/QSoidz5pYnAclPr8gJw5+3eN22IzYQUQpviD
PFgy7CSrL5pL55cOrAhsmCpU4W60oCpxX+mATZggyX85aKC8hGDrvqiNPyMCuHPn7tlgpFBs2nD8
1IT0uZ27nuIwmPRAhYplMqACPZztYTW6D8XUz1Bg+8X5ZExLjzRflQ94QDIctyF0prWX+jkkmwPz
ZvUDeqp6Fx5S4277FWeE7bK3FcSxqYMNtuNqZhqfPUfDUVMrJpt58hX7fQrRxmCQ/V7bY3m/BMTi
D+EaFN8WaEjU4bCBdXeszLHaNEHYHRZk9gfBmNLuGfWynz0HxQdEEd6jsTfTYx8tGNy4tRGOGq3O
v8PKoBp+xZneeqvg+xxzhgC0pkzIUlw2OdHainbF77Vv08g2KrHeRAG9cshJK8dMSyWcR9eR4pId
W50BdEKVEKTO+kLgJF5L78PKI6KhLZmeX21a9T9Bo5HdQiraL5rbxbWV+DzE8wGsDmldDd4osCKm
rcSy+hfBmXihCyRF8Z9YtT4lLGEyoI8wDVhI0UG+dx2eu7GwgulmjuAeEA4QxU+mKYJtjBLhNbaT
sD62qYPTYnRpEnB7LtBLNxd4X6uoorSkoQwZYFPD4sZXoNYONOFxWsYaZa+k9uyAO0tVwhzMhdTk
X9FKnIPhHpidDUQvDso9MlJbRjTr8t1iC4fDV/CWaMt5StNqxDG7xXXwoYUdDXTcnNgZWynnfbZi
DZWAWctiSJLvUpjILOQPRl/5yCLefiHWG63HevWyezxMmmsJiCRhDfSmr5K7PaLIRKIcNYfY6Q4x
Q9hnTNL6M5r1/OzwfRJUkjjdrRpqlzpc2Vr31ZpCbCiCzXaddj37r6FykycjgJIg3XoOPmxjMdLr
iEXILQfD8F6RVRdEnyv+JNAa/IcpCnBwscpa2vuBzNhrROUwYYzRkxdrIiZ1DClO7GLb1RpBRy51
GQPIGepLJkD3kfktOCcpB+VDJwp/xmMCqZcriw0d5ILCIdorab6IPe2Z4q2jB/xXoUm+7GyqVL4C
sdblAwCePtq79iYFI8awDArDdnggWRJZVzJovFsYT3Owg0lZvMq6su8nprD+JJQw+XXH73cNXTUi
Qzok64tg9YSjKnM9/INjo34J1eKftCeYXKRtbTb4XuBkD2PdtT8kEY1yv2BffcGMkG71BdUfjcH/
v6b/DwE7+H9e08fw4WFg/AUmv/2Jf63jHfkb23Q26kHkw3Ymxvlf6/jwN+BTUkaSbCtgEccDavvH
Op6VO2tlD0nWtgMhpMtf98c63vmN1X0Uwt6FOmnbRCb+L9v4v3F8qT9wXeIXAchdukzF78DzP63i
27JzEg8X7mjjtSSnvl5pbxo5FK/LP0C0/4Yo/uMn8YN4N1x8Sxs6+U8/qXd4kOA4wrcVujiLYLCy
mrHz8lgH9gcoZUiCf/oQ/ggD/Rl6j2Phz8jg33+gFJ6UQChcP/h7USvz3JQJ4moZ/YKUXc3cuQt2
qr+WcNswddtqlHusyBD+I+vlf//Z/+5tlb4XBdTdwhINtn//pxeb4LVqM4nXFFQeDh++v8tJOF3f
7O22TKt/eGv/3U8LJSYFT5DMAU7/15+GGN43fPn3CvHJ/U6wAcsvQWtOFBOL0PEfuNr/7n3lXshL
c6X0xd8Z17mz0PJSUd0SFPUJEKpFN0vAQq/wOf0BzgtpProrXf7xv7+nf2Nrb58nDRqB8OGnOnip
7b++ylH64PJCYruScthV6xiQg+Su630mpiL0Q0XQP1xB/+4nBtJ2EUTYzkj/b++ruznTQlPvU7uZ
toVAKPYR0e4rH1/VI4/bFSvcNPxDabMU2wv5E+vaAw4jeBh53LghHXnu3y6ewEOYxYF1HHurYzRj
ygXuIFwU/YE7CYQWN7nJWnzeF0Hi+vro9Jm8xPFoP9ECk3KqC7auJe3L5WGxgLfuGyf0fjr9Oj77
BYnvWOVmXLeTrY102AwtUZMu3YAMQ/MxmWAz2LWuuLMiaebTTMKofobgRflv2ExgD7tuTls6vDQc
AkkfTLBfhmb5JqZifMhQ/+eNqNncD1wRbKMMIe1DlSp1ttw2B6ZYAA8mehEgEVZUri2M8V3iEmUP
BnKgeatgeWinba/CNKeV6DgbVnpHl9XRxkOoKVRyYtI1xXhalCD0kXk1bZDwVeiTKgAFsPsap/qr
r8z8iiqIPzl38vIBcbyT97S/4kwXRjd76tpKsc+m1Y0rss56z2p3zA4pmwfUSFUEE8NANI5x4dUN
mSBLl8XRqoL1fYQpktFTyi0dnIPy3lpcxiSUE2vDXJm2fE9pc8VYJLi49hGTxvOkHNGcoo40/E7P
jgNNoFkD79C5qFBYWdL+1sdSRFK1C8Wlzdb3Jy4VGsHITBVfXussnG+SDv+3Kxx5ln4xJhdFCxuD
MsO0YXCkFau5rKNOcaBjhFjeijZHsZ+W0XdeSXcz5m7e+aC+pZWuI/rM5nNhnYG1MXspOSPYWy7F
p8t5Bvmj7jmw2BYZdqYgBJMB3SPZlSP0n1eLVtTgyHCbZbdj61pkba1m0OV028y9IPKCm52ePYHB
95gRx6ATLkdHx/Y8y4n7YDPYEUcRGPwPtp/n2bm2J/YJWLepJO+A2+OfzX3WUWKnSYun1+iAvvWa
UbeID8KeSfCycq8ltnCSS46/vLmQOpZrnOQuG0Htsd3ui3HUX7pFQWA9jT2AEIGR/YjRNkQLkbeO
SPL0EzRI6zyKcE68Y8hhkS2W0kTn9j6j8/S62m5LSWPEYnXv+nTDvfEFM0g2g+2m+yXAwg7/pA1+
DZVwNS4kImExpIaJ72MUDqAsMNWPWL6m8akONEd2O/XQbcCYoVqWUiyvGSygp2WeYXt27OmnOFBr
FlJo11iPbFynV6Za/TBg5wa8vnYYtkG701QboojeVIGRbyyFEgR5xwfbPLSoT4uFV3o31xEsBdUN
OCMgYbF5Wpml8VST975GCWr5+tG4/Aidcn2u8RF/WkB9fkQwk948biOfmmo9vFz8Ths4167u0iaz
P0wXRl8lZbk/aLT1R+B4pASOc6hZRlUEkOwdTaHWvdQZ7YItIcRPWhZ8Fxp/Ix5hSCtNDDHi/ayZ
ImAas+5hX7J6zIZdWf7y3MxXMXI6S0PWfmmMSth2bOhJYb3Tn+cv0JCh8m/YCtEUb84wrfyNAdQi
T3fkoCAa9ecO4wzacCbARpYkGt6oDSNUpocSEb/2C7rC1plVrLJ9pgfZ8z87wugJDWiYJV6gu+XQ
wtAY4ShrF5tD1sgGNFu6wg+wqAhEPPQUISJKWbfyttpFq10Srz1PJDU2x5iTPwGvQ6pNYIZQAJiP
/qsKS8cG1x6gp5mEQADbgyh46Nn4YJUgfcj1jo37vQNRGh1sFIb6KADjDTuJAtAffG9F0KhZj7VX
SbHo+iaMVjCpE32UZE2ddLlJwDwt8BqD9IGdeLnual7WZYjSn33D1QhPpDZ40Qp2GK5IQNpiv7tT
ZkCG9+BmmvNcDy6zoJiD6bz59eRpMydAd+DbluzJLbBzMtY2Erq6ym+8vkQMBwXQUgHcOF7N7R2P
yCM4HcSsulglCUTDA2lXTx3GYlFMBoyBxhx/yDNf9BSMW2G3kcPoAP8ZqTGNnlMVpOm1BRw5uRB0
FJojXc+Wd9UXFRZIMjRV9sWScTTXRodLvQPmI1jgaixfuO+XSd+VqlfiintukPNFxCjOg3qI6ou5
hHkHIBgCOoksIrRb+/OQGOjwtt1cLUATxA0vbF1fuyFkDwdVOSXVx6Ek7x9KsPzutzFAzTwQ45TF
h5lrNsWJyUOkZn50cK2tKB+wrkyeTj/QSkcgz1EoOoU/b/Gny3EavRZ7Q1cDJsdE9tgS9/AuFPe+
kjYH9zkd8u4X5aDUUk4kGTFl5hifWsv66vTQXThhjZ9ycdiPnwpy/UFM/TxfPbf2ByJwDUgZDGD8
KNrhfFSoKEyp9g3Z1+yYN/loqQHmMctWcu5OfQL6mKRA539i8l82TCxF17VxrTHeTDa3FiJNF+dE
BTY+uwk/u4WK552B8PIxgV3xDmXUaW8n6GSnMtIOe3Gc5iZ5kdWSwCamRS/E4FUk86snYcNi3bXK
Kw+ZbPvEp7Via8VeFzBZtZ45AOSgOBOZhPNeFma4joD2rTcTrQnOI63d4UuXbq7hEFP8eugyVKQY
1P3oolgWCE/g0qCyAqIS4eUqaNvap/mM1UJTd1qfx0CM9U3bOCyQB+339XeaK1f5yu17oArBaqGs
0PMbmniC0/GVOqH/qtc++uH30rpNJ1zvB/jszi1WRfbKMCyWCwCnqsXBR7rhwKKx9Y592k6gLeSM
U3jFvEfYOrFyULQ8mtbYs3qyc6Xt+OoCXFAG+Z8v0ERgc9neVvYlJP+kdos4bcf0XfjBcsMOHtl8
HDn/sHnJrHdXSfeGnSLqnPYzYi09VsytV1KuX8gMHZwXjMY3AJNzks4iC6yjhHS1BavS0Hyf0GYh
veSdJz/mEBP/CesdSV321FRVgwXB8mWxXOAuGlJVe57hTGYsdgudHEHqdOnRgnOH1SFZtH+l+SaB
pvezcLhm80XhJE2Q3GjozOCxuc9wpeJrhOxcEhVM+WawF2QwQgbC57BnKSteoQhuCZG5LyLoK4I4
8gJ0pMN6WSUZZ7UuPYsgCry4jzL1ETgrJQ9p4C6cSaPlZl1G6Mwm4WHEWWcjjeBJXrI9WDJuxATj
cULsyE5hYVB9MsgvXEKOZmncCpKwdOqlya/Ca0dzopqCL6WdZ3nxHRwOWepdxNsXfka5LKoDyKH+
RfpB+2EB4ubluAseW9cOyEpTkWP/aFN7Wc/YNoN8X2QZ1Ou5ym/7yZnfOjIlD2tGTdf0kGPLafcu
q7so7hrag/t+6revayrIVWVTcGLjk9wCS/De6LCwfxgB+XbnpcPynivtzJcheeX3YLWhpygOO/Bx
QaXfzuTafsm1ZdNpOWqjVRnzpt2lEHE6KEws0G0wTHEqmL9lZuQEyA04taAml2m5L9Xcv3WdYNPg
OvQcH7gfoDyNpsVTz+EYbn3Vdu6PNS/W78RoMPdZS5B/hboYiSiR+OUjtP3pJgM1RJdOqcMfQxbp
R2D5lk9gpaMAHQBUe+irZL3La2RMnvjGviBTghKQA2yFLUTq7IO4jr4cVcOebp5s6cXAF4D68XtW
P4ZuiO5ob/UtEXs1BS/WiYd5dul1ZdghrzKkcObC6UKu2dTPKzY3fcD/huNfMl6wckbDTONIuPVd
YrP/w4zWea9tX0/f1aKb76JKyluOZE5z5CSa3iSmMG9LMETFkS1DSW4USz37c2R5PQ097ncYUhRT
C1z7sc9m4MOjikId2CDY78MMDn3nAUa/yq2c8vfOTeR3aum6+46+iqc+hU+5C5DKc+wE80i/0LC4
V37dwOFXxoE+CsbXe8J8jbatsPg1V0U2i2AvdYLLriM+BrfIDYU4Jc2y3FcKzTkWLOSuaxezUzx4
CMiYnyqTQ71bvKd+GpgDCMOqWzta6ubokOABJ+dV/TXGYXjQoJXnZf/76P7/yuB/oJv9ScXYSin/
Uhp505r28/MvQZ3f/8S/pEHL+Q0Bj+Y8rje5iQweSZl/RXUsJ/gNmwqhHLJ3riP4CP9bHPT839DP
RIi6JO3od3HpD23QtX/jaiGAwSMuxKaEdPB/QLOgrvxFifADlxi1sH2PFhMO6b7Na/2zjBWuKOrN
AntmENZ6VS+lW98qUZDbrhn49GWaE8vEnNbX1Nr3M6AXf6dmGXUWixbau6v8VOVuI20uxLQZljuS
wkYl16y8pY5i23jI9gI/1K96XtZyxv6ahv1TMYELYtWE70gkl9JxQf5uEUKgyNsOItLfCYrQlSzY
V/oZ7S/a5UGfxkVL/2nHYa8e0yF8AgjGgIw5O7P75ob7ntuDP8OVNDyarBiquyUdBv/VE/iUDqqd
vfYOBh8Ham5vdvQjr6O6OAt6tpYYlWSWh6jGWxKX9KdXx7xObfucuhjyUN97Wx9mTKC/wJ505jQI
dzSPPigB9RAR8O2/KeT8N0u3VnAJZrczF3Y92ngXSFHCjpkGzQLRVXg2ZVOAamc+wwS2Jqbk/zfu
XvSW7gDeNZTykHGh+GsgRHVsXIwg34KxtUkCj0gWxwg8pHVBlNar7km4YMIPR02+NzO9r065r/2L
TqDPxgzquLmydEAvwV2D22wO/fKVZ/5y4yUON9ypN/MvhSY8fPLkLptblcy2g5umS58sTg9tXIZe
8klgrCtO3pyr6VlxIIo2ylexdPBQbHI/P2o788TZq00V/tRqyYrXaGYU/UbzdtRd2SN/02Ho2K8e
sjEYvTP7b3E/TpUKjyI080ftQoI89E2CR6xAOHuA6BpkB/zowiVd2rvJIV8b7JkqZc4nkCMz3Pqg
hZMNAuC/syJrHjkWpaRl53R8QsUTiM4FNq0dbqbgDjltJtQo8InR1gw+fs+/qrb2iZZnuEuMPC7t
cXzMcTDnGCgbLCZlZptvJphCPKOlH6GZHzjpRGabtSd/4uRfsdNOSg8LKU/Etjk1OdxXmlOq6Eze
hkRlaedud+g6po2bvgktQ7qSrzR6n+X4hyxvovK2GLYnOQ695VkNtrrJgjopzjCkZ7JreZin36C1
o0SkYcPASgOY816FRGN2q03JkT2q0DvZOCPEztaWJ2/gjLvYYXq7eqjVRBn4NFnYHsbK5fO2U7Gk
Jylyc6QtqfD3edZWpGemAPB6YkGeTCGAtUcp8c5yxA22UDnHV8aOaLZxdnS9MafWX1lVYpIMLMgh
EssBR7elIcijnLfcbMwWCy8rjku0Ju1ddiYI8GBipeUjdKmc6PbDMBTJwZ5GyyBR0JnHbCV0fjm1
fsYsaNbpWQs3q09W4Zb3WdYq7KnrjCKseWdG7JSyBtwUyCbd18lGKkLZs64rkq3LLgw1xjxdkj2J
I7A2m6iab9UiswLSotvAeeLWmz6iUuGUZHwx4cFNkkk80eRkb5KgP1W3OZVK2T5Nym2XPDEWkuV1
YDsWFqrYK04mzHxwzxa+cqtV0kAy184P3utpuptbKe6LvqdCB8+HZT1GehwveOHWYWia8Icz6VZd
iqkWkre9ZmtXhPTcxZi5VXNIc3f2jpQZyW0LSNHWrlBOufb4HObGXOQzUiQb/t6pUEz1VjCiWDGh
rgJsVO//yd559UaSXdn6rwzm+YYQ3gB3HiZcRvpMmqR5CZAsMrz3+evvl1UtdVXPSLoSMA8DqJsS
WM0i0zDinLP3XutbclGVW4Q6qnKS66mr/E6CsGCr+Cc4R8xC8nYF2HouqJU4oiO1MVbVtZ4o8NKo
+TI6VQ5GVvz6qRgmKfaQFjakzTeqJu2Ac6ioSKJ4SVfDIFvPSxhWD2rU8W6lk1DPRAgitOMYNo6Q
TFJRSP0m46TiSVEL2T4Z04jkEovaNT5MDO9BVeUC6Yx2R71zGWrDeKOOzoanjv5c7yu8NehV5jjL
7rVwtvBhCqKSkGqTSNpapQIbfe3WPKIpWeGcN2gP4awmwnwTq70o+qTVyO8juByu0AwMtocUIVOO
YoE4zMNr3jHhULIidkGoCzJL1BV4lMiRb3FaK+mVz5K6qEJYG+eWgE1lRsKMNjeyTMyTYpw1yylO
AZEZpBN3CXSeW+4Zza6e+mWmH5YQYCDbbTwI48bMjSjeqtk1gVV9zXQkL4zHhPbdjGhAKGAK0Piw
NOTtpDgVrfj4KdZniDADHJbrB1pa8RHp+XKTx2oj5bZjAS5leRkNuTGOLbWDGlRTjlQN8Fgvurg6
xjhIFxLlXHZBSD8puojhhHvUWFZJSSu6d9V2HFIAgRK9O5dTCrJeRwbPdkfrdeidWp6AXs0z3WwX
pb12PaS0J+e1mjIiwjWkDtEK+eUE6Z5J51k1EwN6SFbQGVmLkYBSVJNipn75QgNipyhmPGDeiMzs
OatGJIko1NJkpDlvVYopQ1KOze7G9izi/jOJhKXadpnIyNWrQlpCpY8fzezfEMyUM6067rDSlUaE
E9gumkUuL6hMZgVi/9XUY/z//HLrdY5cSMy9OlwwBHtkJ8TLvpyxrHg0t4txq3ZDZ25IUZ90Rl1o
ODjXIE5TCcsosEjhUNHE7oYpDk3VU+j2A7lBN0fyhAsacYCWZijSLftmHkqJgYUs3IgW2ZCL1zWX
bsTaJC+WEe/zApfIa9NrS7cfJbEejlPZTlAeFYHktacafY+26yXoent5aAV9S8pHn53MntKfCcNk
GEwz2+o6nlDoCcsDKDNxfKEzIIL2FFoaGVDM5iVZL3IEtpulvGhbtF+GTi/Z0KTqFadgm2zzbhJK
T9XaPHwhJgy4WxGbxoMkS9aeN864uoA5cHEYQ9igKGyYurxOgHgpMmJaZVurpqu9STgZZA9L3Mbj
W4b8/71BNIWwuRohhMw6t/EakNKEPsrS1emUFfUITIwDL+6soSrjLQpWlSAdwZzKwMBS2D8XYscr
ZWActU9zkWr3bTGUL7qsSPKjXhDB6ZTm0qqr+irWCckeGuxPWlEjnEwsefgMxqkd1hKzX+Ehz9ml
7yaYeIWASK5J2sBUY7aCsY9xtpZ9M93F6Isn719lUL+sv/3Hv5tUDn9dIPEAsGD1Vrz/Sqi8fc+f
6yDlT1AJQFSqCjUPEA6+9Oc6SP8T3XKd//6DQ6n8zqhEJAFl2KTaMSFe38Ztv4sk0E/cJreWcRsu
6Kb2DxVC4DD/UAihyKTLoqqWIXFm5Pz/ayEEC10iyC8/y3OCgF5YUvO1RJB3ViBDJbTh0rCsj6h5
e+vBGC1WBMhb1oOIGejbtc4XwhBEM93gXSomu8vN/ImsCrqc5E9a67yrlKcxTGToqY3IiDlOrncV
QEFsTbU6xZumFQxhx10rpjhrh+RxoNx4baXJHFdXGZ2yr7Vh1+yReImAz4s8apxWM+mxliIG34zj
icvpyHyFTEyjcEyiqSF8p1aYXwwVSlQChXWyUZOp6By9oIOOomnqWKfiUPV0C4G5Y7ZCqyDUHm9w
AfNGgK4JEkMkxmQP40ijMHqhG6/aZiWGH9015/A0yZmBZyKls+9FpcT8IFXoV1gLUcE2RQDDPJ0p
xuh3eh/mTsgsnfDQrBsbAiwmA5n+OKYEwtJWfKjFXj30g3FlRtKgUkQnPqqWg+Ep7jnzs5jbpLnR
uJD6RkjXqNUXD5M0/F2lt4qnDEkvBJVCbZ6mGmC0I4GjTTwdh8QIppIdywPqm5euogBJtg2zNTjj
XVkSgAWagAQmukXBYqSZTKAQvhCHVmo2BxxlYV6FIzL/Ub3K39jRUFhaKhsSzecWs06j0I5F5MsE
zYGXJHQeiBsYkCZ+wshpsiEBvzgLNIOWdBGlSyfHECGHOoP5N16ROAQSDUBGRVR9mNLps23yKZ17
n4C823Srtgpi6eSCWR8uTGoDUUJjI9JN4mRiXU2vq3r0NggKmLIkQojt/F+L2o9FTWU9+euLmhO/
ffsFwMLf/rGcycqfLP4xWXVQVdErQNf1G4AFkoqhyzJSHZGW8O0BfhN88T24rVgEaQWJks7S9Ze1
zPiTqkoiMjGWM52FkHXzH2nqSLe16id5iXx7WjTM+aEW/+Jl+3UtQ6A9qPT6EWlnDTE4phQW07oV
Yqtem2EsYeaVC7AbudkX2YNiVfEZuAOFL4wAYpsYfNzm6SQ0WFKkqYFO4BFoaFaNbEtsNxANsl2b
O9m4knylR+AhbsFIN07/9Sr0nIyzAtF+15Zy+xhLaOQdRJt0eOxoBIXqwsbVRviwOalNTGaHpNpi
wpq6bq1NGXA46OgEW826OAYqlnxanHmTYfJnoUzgOlblCT9kuyoR4lf2rIqrLlGUeAV1gZC3CGv5
oJaLSwpXYUsFkofDTFtcPDBpkZjD8KzEXcmM6hmWB/PCLAc09WxSzL9FqDRdAXIZM/ymlE+I+jrP
AkRWtYea+F2XE9MjXgkipuwiNFqmTMJVk4QnhR/hZsxYlLtpKK7toblFzyDaBxEGP9GK7tKi5PDu
8ETrOcPtOjT5TkRJpZGcDvXhWLaxGd+JABJoIRN1VNbf5kRLP5tGEFONBk+mzgj4SHK7j2Kr1+40
oVXLlzpqqwXkY6w4uCmnbxLMCGLvIEi8x42xfEEUVZsrQ3s6jF6L9+8ITFQMcHPBNdGprxK/67Rh
T7LPNT0ChJ47m8RV+dh0SSggpY1pGqUs7AvqcXH6TGm/12dq/hhVRNRPpBPIiPIfcMiFm5ZpgUss
ix6I9MTxMk8Ze5lETCQFFTa6tJuJayZv9H5hFwLdwkSfHIUkMSIiV1D+65bqTBmBULx/CWLXlkRZ
chfnUu5C6KL5jEvCjmL2cWyd1jSMjt4mUQXEj24LlDvFbGk9YB++BfSJTDevPQTHsObtjQoiuAdN
zQ1vVivZ3PbRhG0PpPa8rCOisTq6g5MubIeELt4KH6R5kkPggBuQfmkM0rZuQtQ5/TBi2xr61g9N
Y8gDowUmj3w4nt4AuX8xlJv8OaEsyUVjuLeWfDgRGQRsoSD9ir1er3dLUTB1LYrO77VbUutgtcWB
3ilb5RxehT3tRaP1x1xZ7mFZpi2pQqSjzVI1nqO4Xgi9QbsiZ/SQDibz4vPEvJPeRieXmQuOL7pI
hPAGMjapW6YFd4bXLYWwIvOmVm3Ikfk9GQ3swnEfN+u6kdXzDKbhLSoj/SXkCqOdaAhXpCr5hAt2
QQJH+EFJMcYIs1LqtaaUReaaSYavQCGNMbITVB3CLh2y/kkPtfhhpr13MDPe8XaEO9P1VCRxVzSP
/TClyfwtxgcSUrOEDBkNjudNz9hqwZUcTk0/frA4qMrgMXtsOFvMqYJxMnJrijEuU8hxyNrlldVS
AkorRWz6GbqZNEXXV1hZ3SRv4w6Uwz1p0/gv+9yKaU3X9B3kqxeis6uKNQNtFHFfNZX2mHLUy0ID
wGpXMEzdARVKMcvQmDbHFocEHBSA4nMOOqvY0irC4QcWr5mLBvHIzCy8BbbDcWJWJtUHCFpauTMb
vPl4LsQM1Abx1NJeAVo4TZcijE3ELfQ8YYAi7Yd7QyFOJ51irQYICAVORlLT3Wg2jzd3Ah6uUtan
+E21oq68WD3atxdiMKrsgTDlafYBQVTt3sr6pN3fpL2JZ2VxK+V2RedoOLWYTZjNtoRlQJiYCrfk
SGmgZtD0NwbkRcRa3RhBYSXqqlfIM6iACb7G/HJtzZopnHj33VgjIgk4jnBvLuXsMGEs8AkUaebr
JL/ivNNujHJ+0P6qNe3GzHTzLi4bug6cOb02UVDhMrnEkWsNIrXePHUvijLhmmxlC60Nxh2XZnAB
85q8DYhWpbRC2ZRf4kUzjhGCMIzGlQhOoupEV+kjg2OPgTOHZM7jcEOH0z7PglAvdeSCkbkW6wmw
FmZT7XUE6uj0mKRc2llXV8Q4HVCxVjuLVR0kV3NdHjJy0uim5FrvUXQqLvGpBIjK8iyv5LKDZKUu
MnlgaP5XDPikRy1j0Csi9KqiYtjQtP3SVXwVHLY5vdHIi+2ybZU1k+zyQuNDL0hvarQVZtx3LH5N
+xpHLMib4bt8LcyVrtrXSTVLHlwyfuG6YXSXGX1d6mQVe+5L8kMGV5bw4qCuQPvZwzFRo29gW9M3
lLSy8KzPMOd3bZmVph+mqQBxjY3OVfAvkqwB+2Zk+phMJhVAV55n49a1xOdFGM2glwc9QyrlgrDC
+SmbBkbXBOnczWQdmXuyZzvaLBlrKsa1fpXK3eI0LShnoorSWzxKsZzg/6hXT/ku+5u7jJJHbwA6
Zd51gcsOUAJKpETD9GqN2NeV2nzVhqvoNpNKE4hOUXoGnmnssAzqd317NfBJEznW2hiK8JYkZikE
Im3s14ljNJMm4sZ8sJ5L7SEuze5nMg50B3Nv/zbqIr/8oIzZbsAYoy79wHWNijH8rmhcCnJzVrir
l62S6zIAGWB5dKESsOSGEH8tVzVaCGcqW+76uMda+UPh/K8xKWNSyva/fpZGdvP2xykp3/DjOM35
l+oebiGFN9NI9ts/H6f5CqYFcIZMSTVDpQf1l/O0SkcBpwHfhRye9qD5e2/g9iVZNRBQGCrWAJGh
6z9wnrZuh/ZfztOc8DXk18CxZBwUHO5/PU8bsaghdkIl1sjnjkxsd9ieNXdxrj5Jke4Y7Dn5sLbZ
0T25CZvJgzq0IgvmiMPiShY5TIntJaLPWVTOSln13ghz4JkZxWbw48JN/ekZodFm9PrNFAWavhEH
RnV2d7gwPbKLoAgMz/Sv7W5pgXorXqEHcnERl6DA8E3JZyNQIlhgP2p3EDlGnhhBiP7ompI3+5x5
o1dC1ZzzwLM4D07owZZaxWv0TCts93a1xcnFQX7ZDVvug8G+wKjZiQf5nK9FXg7Jbb68IQltJa9q
V3vZCi6VvCe44pMatJvck98TP/SG4AL07F6xwfvxCKGtGkey8OCpI6sgn8AW78YXeT84g30Onc6T
jjq7jH3ZnC8Xy95vb3+g777L1533isfcxnq1a3ccQTbwW3nu6CLtZ//hIbLfZ7fegcfwijua83Z2
afDUE8DaGfZWXBFgwK8jwcBp2cMl9m9wdH62Yb8m9gPvlZ2ue5eToQ0i+wMhlE00omm/ty8I1+96
F1jXjv34sFipQ962XN6RUppgGIbuiMvPKHESn5uP60pc10G/xYUHPghZmMSD8H077ZycIgemRzDY
0hFFPo42Ly48+Zjw2rsNH7p5nIxT+3z1aQy4yS5acx1cZm+xNVd/zTdon5Xap8jvXAN02XRCuJ6f
mEwyhMjO9bs6OZjohs/6KGWO+qn5zXlYDavc7T+AXHE035YJvzZFW7/OhCwJjtS4tPzdcbavn+Oe
siVbsVV1K1QtoHAgr9jio8Kr4Y3bj04oe+1rtKa/kcVrUg3i9amM1y/tvI6/BkCMiFVVO/WZ2G7F
teIqO+Qzr1Nn0znvOPNVttUEsZpin3T7yJXgkImusSMIchyfkPtq+cE6A6Z365X5xMBzJ++V+3Y3
rYZH3TgJ79Z7xdYgAsUdCWNwFD4RN9khdoUjOeVOKuynyROdNkMFZ4uafzPgmciRSHNGYkaWyAqu
Pr5dl4MrEywVIXrpyRzCujWA34T68OsWNQ7SyLIniBMPwxvSaVrvR8CjbbWels0AWTgOOAps4lO6
Tnd094ev8MyPdN+ZlNqn027D828c8b5xBZYA+JSoveNnINX1Q0nQh8J82um+9Fd9X2zjlbUOTT+n
6eUpm8wXuMBaYECCp33A1OIakFZu7AFgwWRc+dEZkXw/2vrkQg2Yn7nqGvDGT9IpI53zhTxGO7wX
P1Lfpv1nj6shUPej4owuMXzaBy+MTr0f+4N/WgLZsp0o2zK75d2hmBrd6KAcw0fBJ/iOO1hUHpcn
QvAIKOjeeV6hgwG3ftZYNwxnfA7P6Snazt9002s+hXdUlARlIYMnR7uZA43Yiadb4NjyICuuFDBY
8VXHZ8buIYrq11f3WPva9p0B357bJtmm37KDvrmlQbxxpLCzT1JOBcbAjvmSv1MJtIH8cor21hvu
yRYM40m+U06J9aik61F+AeHUO9JZ2csv5q4GoRThfRjsD3EtXffm0bs6xsp8xjm8L3ajg6P1XT6t
lbsVAtpD/KUczNPoKN5yr2wOzToNKp/jjhjdGdkavJJ6UVteEJV+Z8cBpZSbem9vDNBIo1iL9n0c
VKdN6inOk4emwj4srqedyZn8IGfDjRwYDTs+szlGPZdvLwqLOZl8WHv83hvcyY/fYGHb0ERsySFB
w8sDDkPetDvIvuQcaKxeOsaQx+uGlwD00ynW1W5we888VmuRv0ITx8bw7OiuQWOVv2Otct3OD9pm
cnlCfDztJIfwxCpImIcoaxVi3F5/yYhE2/RfCEv5NP96MVbfn8Whv2CxgRO+qu38YnjUgxXdRCJc
d81u8plaIqphWPKVyhtglyQCtfbVWXzdbmB58JqKNZ/uLHQFLDNsVf0GCWB4zAFw2720GhZ/cPke
3dZWuYalxr2aDnBFTdyrH5EI9glsghedtNWLsJd4DRY2HXBfdrziqnSNleRV7pvy9siIcHPvBF/C
GmShvNW3pv94KPFFJw7sD+1Nc7J1y75p7KUD6MvlBBnAHfzGBdy9uv2v94QzfWbhlT2Wp4/0EpHD
Q/lG672zVt2OJ2U+A+s4UPvZJbKKyY73VvMKs1D4Nqou1HESoRL1GHpny9Umtq98tSTHMULeyz4H
FpSnTJNNSUGD+TWxCYz66VGLDlx93RL+iV7sQ1Xw8X9vh04Q6AB0orj/fr75/U+rz+qAZ7X741/6
5XsIVvvt4HpTtf3yByZgSb+ch892ufvshvzHz48+edf7t//fL/6mk3tY6s//+PePaij720+LSMX9
uauKXfRvHhzfPt6qf7v/z7v/8j0/zo4SMyJdVOi26oqk0Hv9y2Dp9pWb8ZWKCSvtD+ndn3uxMtln
qggPm7OhxYjp916sDEFb1M3bKVTRse5itfwHzo4SjeCfjo4Cj8IR1FK027jpJ3so5CgTwGgzbg3E
s6F1yCoFxOV+ihKEHKdQ8+QpfBpGf9r25S6zlJef3qPTj17vz85Y5dcW8O+Pe3s+Pz2uGKsdbIdq
3I6cPYdNLt2LEwKJ6FGKzUAkteeo9e1bmNdc1rrbGXNgVBuY2YN61/RwqWTsPiZChk8RhseQlzRA
a6fSj6i17EkliQQWlpm9IHYgRXM7QBVY5ve//dxl81d75O9P/vaifnryt4ys4ga332bJehY/Uw1e
+qukeHQtnbR8YVdq6o9S+jLmw/gh6UEcudfpJIJJseaDhfbQah0DANVL8s6fClpqFXQ9eSfJu30v
bJri3sgeM6hgLW5D1ugQPoGDQMKbN0zHvzJ1cYH9xusq6IJyX77ihMRU5VOo+u1qCZAMuLXbeYN3
OwmQa7/D+mIz+fI4xTm3c0DmlUfBfqdDYZNMhbZ3l+5IJe9VFAxPGv1NQ/bl/AGu8czW0qxD6UWv
D8DFyxmLnGcojxn92knEM/NkMcfJugFHJgdaDHaD041HEYhBBAbLXfLNa6fbxKU0LIZHLIHNnYBx
qgtwB/VgJ8gg6kQ/DA/9YrnoLhk2Nco5W45N7hKuxxw+bx94wBH4KFHwEnYZiGppuyFwaCoOan9p
yk22BIoWSHWgx4GkBvN4aoYjQVESbOVxrYzf9Aq4FAjVMSggh/GBOU1b7uIJrER6O5QVdIO9+p0E
zMdOWWnZXXzda3v2BLI/VC9nAb3rCH/j3OTNjAMvgrrXv+M20aYcrdbnQ9pU8c1HgHypsZOXSdfx
Ftjjm/ohfgxwIFOnNJgzQhfvUiL8dJefxgUj3cG0DXFw1TTWPqrwaL4TSPVSrjre2E5fC3Mw3SfP
yGD8xpKeJpZ5hgUY7ZbugW6lc5VKuHPNzd7FDM7thH3CnlZtiwwWbPKmw4ZGcc/25vI+xd5suGyB
qQ6RwY3zQDG2oG2Uy5X/o3WV+qTHaOtkuQwLenGOQfqmty7d6Dc+NmCvWytevskfrUDeEEzta77I
5qKHjqiusvcyOfztW0xiUfxvl6VbpfvTHTbrRI3gNx22wn1+CjfNRgrio3LQ9sqmPMyHclPupVOx
/TuP9quf/Pf7+Q91czq3ikq/dtiWu+HSHNrTfF+9xvfRSvPSQ3soXpb70mv35qH6Jx/xxmj4+fXJ
sEivE06VrXQUN+FGv1zXzSo+chTamUdtkx/EHcXzk3lQHv7OaxTN28/+fer2l1ep3l79T+/pmE+w
siRt2CpHBIpk+gAp6ghLerIOyWZe65v8AahRzPnqsmykdRPo3tXPAm6BTesPG/6b37rIJDflzvpA
+bdrT6iJ/WRbUvNRLvl5F8REeNEMl2whcXHIRS6QenXy5ZtJxcPYTawxOYjM06CDN9CRZTeGAMNs
e29BHH6X4Bmfk9mFjkPic7O4Q+rAZ/Y473DMF53dofLPRreaM39Y1hrZOc/1Tl5FIvfcrh/PYuuI
DajglaYHUreJiHrfht3uZm1Q8HbaIBdKl3N9d8nQhX3hRLoO5KfY+hcaYmaKxao4i3uRGp/j51tz
1xys7UO3UgpGFECpHSI6s30fdBWUUnt4biN7OaELDH2KAnDx1MzRmgc4XmE72ZaXNo7p1sC8UvfG
dmYpIaurDwZgnvKqKTZD82mx+lb1l/VMtEtev/TKRS6/InHdGoGZBvOHvCf39yUjsDZ1idaCd6lv
6ijAStt+iu/pXlknXwz4VJKXP6L36wtt85EUNsEu3ueTeL5Q3kXVds5eCe2MCnSEjqAHfIJFD1ky
ZivML3xS9x4XRPdlDPb1IzlgugmioLkozdlSb/vITetnW0G3XbZkJExP+p14J9J4iR+U58GDhuzH
3JL5vgpwmHIT9e631pFdnfItOlon3n1pYnmEI+swPxi5VmSXnBjrVn4pbu5nqzLQ9giPbaRcvnym
FUW15Sl242UHEmuYjexGf/ato/gVn7aRC+/MuXWFsFrx8ATPr/Nn/DXHAcMfF58tofCwVW/as+mt
DS/0QcBueIn12rJj2Hlc/C47N9L+p+UoHaLXLlv11jkCLbBcOu4DDt8x/POcWl53lvJd/LS2zV39
0r5wETR8ZDALVy3T1i4wLUcltsBheEkEuxN9iX5ZesljvtUFwTfHtVmu+getjZz4KJFUWj3SzeVb
+QHEgzH6kO7E5d7MfeUsnkwUGeWdZvrKnbgWzu1betDOzbN0Xo7mjjQyv/CUHUxmJ3MgGtqpe7Uf
dAc06p3wbPja7vZmCg4D281rv7b426hbndK9ldrZ3qBCeyGg3R8edL9fxd4SNP7L7HzMdO6WXfaN
dnTy0r8lp/wQ3g/PY+vMvKTI1k9gmrE+8NNQqG8oAJ3QvQHDbfUto3zBaIZzuHHh7neTJ70zf4Iw
As3VVvXtiFW3XiBAKdyeDoJrQ0Zvc8d1N7MHI3NTOc3RDrD80h+33G0qbCi7ehYt2mVbk5QCTooO
KDYHX4Lud/c1UyR3XFboWQpXWFU77sTrqtgVsVczAMAc5WGUPCfCpXqFD7CjzJ8HwvPc6QvBUW2t
Fy58eQ/Zjw6BiEhf8WfLl01Po3P1qnoUTRtyWjkt6WvpSXpSAtXr1ypIhVXerSV/OFzXw6GhSVBc
hO31NJ3HDxkIXBvghMNRzh2Jqy3mSqaXAr76IyXX/iyTgxrZ9F7KeNWYbpSvE/pDBBqMSDR3ZrbF
gsIQtpvPmhKQ+n3tT7KCgN5pIPz2tAZzAJmncDnMMDVXTGKmeVM/lffZNtr2uy7bVPVFll5q493K
XnXhyXiOrtlLJxpB08MuF2OH0M4OqPgX8uYSOO5jfs7n/oEo3XejxA8XORXBXQgueB5Bup8Zabzj
fplpqyyLnRPxQmLlN+F5fBhP1hOg5sKpmua1krudYfl6LbsCio2b3tTLMrv5LD7NF+NOPomn5Vig
ab8FhhNq8dG/RS/9HYPi52Y65VO/EomTvcVhzLUb39gQiJybJsh7J0xeo3yllRJ0C6RIdK+cKnlU
23VMm4BgZY5Q7V0pRE5/b3723xCqc2pOWsiSu+HQH9UX/Z5DzrA8q4K+Jp7c7mZ5LdHUWlgj4Fst
bwk18riKxrUlB3nkq3dwycLtCIIotet78yKO71n3bZHWwnNx6Z/Vs8gVN8KZrjpOb/RIHetdHlxA
tXQmJm7xqnBq7JDj5Tr4YekntS01vIecPmugkuO8qzkKRzrto+6bYoGOcXEsEV+H4g0TQvx4yymo
GtXun6jq99rkXvFHsmyzyBLymax0664g6T3cEqoM9hTZACNLKqN2y+mZ1qC+U4Ps2NyHPoy8+IJ0
Y2hdenoFiLLFqRd3xHtIAm7qoa6Duj1zEI08ddyKmV8W3kRM4vh4LbjCaGi+sLvx0sIdYsBz+BF9
i5GuE7B8qcvTUrzokDriwc8x0i9QEHxt4YxLO9abopXIBFmyFRYIOJSfdD/jDpn13dU6a/3WIG4R
MCFtk6+RQOqTvOvJecZRH8Ttm6Js83BXqO+WilXc1bU1ymdqO6l9xHrg1AWRqVOQkWw720XtpjPd
SFeTcHNv5/xdokuKzpaIDgJZdSfOLgVyEX3+lsDKFW2DA0zvC8flwtp4NnB/c9cLRN4etOGQnVUv
ucvetGP9rFSv+TMCoOoJa/yRlMNbsm9/SQHDrjt3vpNe6dNJHurzx8RFnQytA1g2mOeZ2yyATgcG
EaAK+XpL56pWYOIqrRg6lJO7SE/Egm8jSbKx8zjiemHXWxGoeWpBUCzB8h5VZ/les7xiRONEeTKV
D8N9zE9jrP9EOuxDc5LZzK5kcHhUHTPzncWez9OHAggwt7nomsQb8/WVBqVDQDSlwQegHNQPjvpk
PJh+d8o1J12hhLxFRvR2dt+/miFsT19AtVBvDfWhrbeJ6jD6Ngp6g1kXpEHhNu8qKaGPBrvzdrgv
z/mnUDnznis8MtGb23xSvSdf6W5+wSha4pJ7JD38KTwg9yTKZqbXTaRkal+/NU84JeDHQpblYCPL
QQO2Q3Eatm/CjHzxjl+zCS5adP4PhiViL8Ns3CZhCpydxQi6aUC6zJmZsqM+xiY0S/q0ekp2iiOJ
6P/3BKrYqH0ol7ruIs8uwq/an+AJxCNKTtJosdDULchz4UVq3gZyQRBF4Uta8PNjS32eWsJTqq/v
x+//gbnq4W1Myq/qf0FjTKNc+usDVdY7nKfdz12x2zf8aIqpKp0vQxExt1uA0bCJ/nmgymhUlmlq
EQ4io1/8PjX9rSkmSMTK3cBbfNkCoaBYYKl+s50KBMshW7QYt8JpQxcF7+wfaIt9r4l+r5VQoUHJ
02CuMNLl+cF++7VmapsO5ndGdmgdDa2OWktbMI+b17vhmoh3iDw0BpcD2ehoEsYPsaR0CCEn36PI
QKeRtpgrqrJ8yW8RobApWpQRlopfC41cTMWBci21J/JvTxjQi9ixsHjuS1JcmJSasPVtrYuGh0nT
wksuTUw9R0zfr3VbFruqbCt69bjhhaHgLBkZ6ry3NNW6oTfDek+g1fV5QYByP8DgJNsbF1FSxI/k
slRPAgmOlEp5zcRIRIG5ErFas3VNppeZNPwSrSo/ZqvVBeen3/1/0++Tfx1R395QDZqYye8Puael
yH9g78VWIS2Yf5gTabn0cK2GdqOpZp5ynp7Mc7V00jcUQGSCItRgIt1PM8cfJOV3V3LaQsq4oYqB
dQHy76Wryko3qeljJ8/XTd4nBdVAY0ifV+wxLK28OYRvp1L6d17Er02J769BRWQIhc2QIB/Kf6Ci
5eDd8mYpmVyWANYnSwtXpbzMni4kzJ8glrp/+02TfqW//dcHvD2hnyp3JRTj2JggeiGxAThL3g4E
LIkqVBnU84KHtDU0YjBnk4k8Mpa43OXXnHadvGnD5YnULO+m6pyzKfjbT+zWHP717kD6J6Lf/y6L
gBL56/OS226euPBpJ91IuACAaNFmpHj/E49CBpOm438Ga/GHS6YWOjgORs0lQ6zErm2l1msUVJV/
+1Fu2o0/vhgdQCPCCch+OM3/cKsrCp43IpqYvaQm9PekUjm511IYbZGwhRdMX4jhwPsvT6Leihe0
aULJIUNM31rl2nyhvcD+yyMoZKOQkAKC6wo/uiiyT0nOQWOo1xBpP+bt2Bvi2/4DAXoMRIt9J1T2
gxUNJ0nBT+SlIOrux/yW9QwYbrNoMIIcLcxvjksEctBUqLqugJFhzkg5DeiR046Uzte1ghkztr+/
L/8DO9ax/izv+/bzs9+/1f8L9i1Z5Mb96xvX/dvwLfm3/2zf/mAW+v5tP7YvTfsToxeduQm2H4Yz
N9XPD3m9okJUZdsQAanItxRTvvLb9qUwuEGhY5iodbiolVv06W+7F4BWxbA09j0uPzT2yj+ydzFc
+uWKhnyusaGyTLHcQm+Exvfr7RktRpR3EjtEDsRQWMEMLj4T1ZqIMmHB2MyalLjkUFNgyoIs0oVQ
+uVyvS6FtB5T4UZFQGT81bJi30eRVSi+DA04GEyw+3J8pdQQRLp3eClDJo/ETASIQxHkwgMjliZt
o29aGTVrsxMewY9pTmsCtvp/7J3Jctw4urZv5dwAKwiSIIltzkrN1mRrw1DZFud55tWfh3JVtzKl
ktq9O3/8G4cjZAsECALf8A4CbB5gCRMmYRiVzspAd+YHlEX9i1NkYnbgi5Ys9Dezx518ShF7R72u
T3ZBmQGMKKrYfxqMxP42+jFpSOgkX1wxIjroIXh3EvvQIXklZzy3qgniXGDCVWHIZx9aMV3nqgOj
0GbWFbptgJK02qKZYPbk2zIiRG59J1yaXk5ZABwyHBd02yizw99cBAPXEu3SKY1AI6eTRV1xcEBJ
xIlOaSmoohvan0a3NXtMTFdOjUjAeRAP4TY3awjEWoEEWpg58quOKs9wZ8i2ApHtRcmpE9b1Ty+w
ky11fx0VSRchCYx0yuRuQNmqJl1QoNHpOJV+v8syBFe+x2Ue44tFetAm6X0GrVR1Kw8zMbvcYipv
ebfd5I4+6oEFQj2gS7oO+dXnPsC7SuAMqrtFTa4q0xadm58CkGl7ZZRSprbihfmGQi8e0wgIDpAz
3UI/H1Lp0ov2J8xg4SNhUBgs2d6InMOUQOYrjq2lITIlziPXRaNy6lByg6Rs4WRvZHr7o+81gGkp
O+g8iWRdnfRli2NeJyPExt2phn7r2F0HYEsM9oMnsRKl+4GY36qcBh8NvN5VT4hk4G6ey1idOlXH
bVAkOCa5FF6yimwbiUd90w2tD06fmgnmS6aRnDdWYnVfbCvt2FqpaVvfpISThaZFSimurTr1gPa+
e+uWcX6BEQoJrR408bVjD273RURaJk96r6hqHDNd+96bkMEM9My0LktU6B4HXGPD7eRowyIbQhKa
clCqXw64RFy5hY0+U1tgWYFQThoHd/VsobntkB1LUUfN8N6qEMFE1kELx1WeOAiblQHiAE5hNMGp
R2AD4LyoJCKp+OYoGFfx9BWXT0nKJWr/dDJ6amKaQoRk4QyhgX9IpoFU1nArunQD0Q27roAGPrl4
/G5MZ6yuC4T17iTuFxqC8uX4LYNKR1Ugc4lIZ6m+DZqlai1jtxF74ZKeZ9PggseTnQmDYsTyoHOF
ukNKixqCbOzwBJ57BZNbK3xvKaH0DevJL/vpSXf7ql9zPfqzCAJedvsgist6h+QcWXKTmPRuM+gs
lzB/dExPESiYKLsWAQhvrj0b7HoprMs0D1tscUfT+VENWWIvtaQb/ZXRV4CiksjHccgNcWWt2jQY
VzBKwnSdxna3gc1DmcdDxSpdN1UeUO8QdvBUxCkcdNEHl6P0QGZ1WeM8eK2JVAgCUxbotV4YvBRP
9PUpiHc+/whz+Z+TXZhXhTEYeyV7k+KwX0bPDvooCMsleQIYShkjHPMpwCco0JIw348DtlQjSJLZ
5tgBIqkjgIVdjp/du9pofJ3w8aAcM7n5g4F09LdBtNjBEHiHINIyBARBoCB7wlaZnfqKMIQ6x//2
gzX2I2awzPB02cBjaP3TGBnIFaz18nJqbfWA6yFoj17xDSF9agHUcbCV2LgwAzy05j3y7LRXZOJl
VMKYgKHUZemmTJuQtmWYJdly9DTf3DhNBB6GWMYMT8GA+86JgWw7KbIWWhToYAW4GUWU2jTS8QZH
n+5rqOHlu2m6KpiWmociLr0RCDaVWGAEPuELj8JhZ59h2I4uLIeH5QrAkX7dP2JXotaEWCa+Aq2h
Y5vRrXBpKyJqq6U/Iu96hWQNymwgXGVa4gpMvM+K1nwi/YSUqmfpSSZg1WQ6e6OsQBhAnLA0OCAx
S+uuQxMZhHQ1OIi7LaEpDTMtEjpAfBJJrYyWBpeiOMv0bDB0hMcEv3cd+B3YhM1oIYHMoUP2ZsjU
GfESwDISzw8rmQjH9Qq7Y2Brvj+0LREeosKn8Ka8sqJ6F9tDfIVLiedC2bBUWq6jWmjfJYLBLfK3
/lCeWRBIaI9l4lH2OWBxcN4ZOjtuS1schmd2E6LQmS/toMWsrU/laC91/Fiqa6x8/PbMA3JCzVaq
CYjuUNfPiczqW3yFmmHdgD2haVwV6c8AjQh/42G4CkQNc5WRktRgPBZJEEy3Wt+nGKfZTkzbWkNP
dJvWludcGrEZFqe+ZaABFA2YGvBRQOhcuCgUUeTpE8AuSxdCVrMtax4ekGuY1qA2UreTX7GQLqjo
jJU9NeBMW1gfLYpFCbVHlDg3Dv5elDf7MpuQj4s4jBFebewTE2vw9CzQW/9kDDlGaPa3ulwLg98J
qDULE+siguFiXE34hplLPBKDGLRfZtvX5LLCXBlINjz6NeZiCEfAtsKbwY3qi95WMcW40b1smJG6
92EeuxwpVidJmbzO2idIAVUncRVrgBFMGJHZZRMLWlJur8tLHYUfuu5tQ30qmjOM7wjXQ+9yoW58
S0rNryi1Dv6F7LTxRhaet3ECi0OzGsMA0gVMghRSgjBaA0emKoA6A0Eyf0T7MfyK3XIIKDfDoGIx
EtHbJ6nml+G1KoLsRoy6Ie+1CFqETlchJr3j3KA/l5R2jzWvL1T1bOVM6j6HgqSQyk07/FTdZiY9
svtr77RKyH22UdEn08at4xpnCa+mAAEJ26pDjH1LDKb3vqVH36lD28UahT8kdgL24njVpUPgP7b4
XjxG9iDNJVqXPGiU5vM7TVDaWc8yuyg7mF0tb/1MkwVoaCkRzSYy9Fpwr+1AezYQ3lmrUIn8QinF
F7fhGOiYlpc5JikLpUrjEX/ttgYZI7Orphicxwjf23INZcMwt20TslUyYRTVWvZWQdndRGORZZt6
GnemSMPusY1I8TgdaiAcsMQBfmBNTHmxg/9Id0P3qTYnkYl8JntbP08DOPS0lWUSnGBZDg7RtUk8
ARghLU9dskPGZmGWGshcWauqW5s+BGsy0tHaEHUF52LojQeslaNLQ2jprZu7qLNIT5hy3ZS9OSKm
2RGDN4ILWEcFFbeMUef3Q9+CA4QaEtDnWFUPumqKYmkFKA+txl5iL52gwhJfxrJo4kshpGcsEElR
uwl/tXo/KkonOPEM4QbyV7v3at198ooaLrkm4dmXvtf2q5RNY99geg4jTvccK15AaW03BLPJs43E
9s5rNZ/d3Fr1c67LAYmnTmxxzHSCXWKkxZeJT3XcmGPNFg0djk6bKZz4RoeZMo2la6+aWlR9G+t5
qqKeDkwq88vSLoJyMYePuJZqOk1qCnbUwDOLTYMrFFvf9W2dcwK/dLWoVa8b1FBw7aaHPXm+vXF1
ZZ1OCIvq4JQ6M/iRxmkpN9DWETfBL0Fy2cJQVCc4WNtfc4R+T3OEtdE4wE0HrawJdhxUTX14klU5
orTilMiFNoSMAeWTxAbrIrzKOXPtPDjXhIdFZV5XKDDXcnYVxOjXuSJQV09k8fkGqjt1q8b0Qjo/
BhCwpRlZA8bwVdjdBlPvtLsJ1ZYru2s5fUbfinYGO48vIPAwGXUaJMRiHWvik7STnH81SsIl4pjC
occscULbN0Mr6MDgWp0DaOB0/5XLg68E8fhO9e0Q+eEYqNtgWWBBUBW6TgZ6lBDmFRd9iXYTElMJ
Z3w8Sf8mypDUSRJQtAGKb2ifEKxemWGT7ybu9v6TJzisGL08geMoQQ6NihnE5PnnrypZ3JjlFM9k
2CLVvYtaS62NhxP7ryr7P87zsJTDKPNOEgZJNtK4FKeO6mWxJQZDiilFc1ZxMEBAa54H2bPm5D+8
m0ZXaDDUFayH7asSwTsrLA7rm7+W2LQFZB/bsnQAmocTnJI5E8KaeCmHqYAXUdZpscQtXp0ZQw+V
T6Hu22EGSDFuDuQ4VURpm9MSjTDr1kIPqPikrvV2xVGzIvt3Ydi5jn3MCWoiLfcSCy3OaTStjbDJ
4DNv9K8/nvd7o5iz/AmLrSMPcFQ8iwW1LAf9s6VERPqE3AhYu+Vln8Cl5sLqv+uN8+LKWSoAejgS
ldTqjhZXDgg51hHmrrpN6s4pjuggiUs53kU4DeefvMu3c3IcixEhuVJ75FcdvkrUV7CZ9Xqg/5li
64zSGtZ4LSEm/fHaHZaT51m5kLVABLty7je4R+N0hd5y5/FVel7WRZtckwSt3ggwADHdbB2beISe
fDzk/CsPF9KlsWIi5TDrOJDyHk5NCcy22jrFIcXO6ucqtM0ryIe0gIPWvtWnPv3OnUMfU2OffrIf
37xDpjr3dZispO/zgvh7dQLktg6DfrQoJcQJdUx/QBhtYdSwmmnhRcbjxxN9kZA4mKllSJseETVq
9EnfUOKMAhX9EKlyVN1Mrp1GDVwMUTKOd7JLibUY37mGDS7v3RJToK3E7e4iLOLw68cP8uYl8xwc
u2C9aVo56OAervhY65FhahjUR407BybZRB4hKgIqIDFzg0km9qc7651zkKqgYxq0KRyqgUc7K/RM
3JFdTMklkt332BwIXyzDSEnoDwjy+FvluxMYqLhSfvoJdPPNe5a6qSPwoeZdzedzdCKIqJrT4CBd
Jp3jnepyCug/IbD/7CMVn//epqLEOuubQMrUTXiWqAYerm6a4heqHBrwZTXeaalGccFu7hQZ/W8P
RDkVOqdEtN1Ub3x4RNS7focJOXfncOe0/R3FyTu97O4+3i1Hi8d8kK5kUvOp4+qGfbR4DRKwoS1x
7SjtCXCQa4335YCmQzD/7eOhjjamaUgpdA4DMVsosTvnn7/6HsfabvXBEsFyZnifti3il4vStb8l
0KNXFT6Onx0AR8fqPCD3PncF5XI2x/GAhYqawGhzhOgbh2pyJLtV8vmF9GZatuE4BABzMR3uxJur
wg2RPVVasGyQdFtXKhIrXHcChx6nEe1sxHmfP17Ho2+NV8aA83B8545rH98Wdup3eefhW1z5pvGY
kPA/DJze1JsgtfpU0QJI/n8pHv1joPN2n5iWS8YmLIk1mzo+TGvpVD3Snj6l7B4bbba7ytsfCfrx
v73vTbqdihoh+jMWaOjDXRKMoSiMKgKtwYmySBIfIeIEUfDIAMv78UK+M6e5uU96xoAKa6/DoXq9
H9GjFageIP+yeplUQmS/+g++5mMBIl6a6WJ85/LeuIYJGQ/HQiFGRjU9s2WBsAlFpChzKRf3TXce
lXKK9t7k+NdmXnsXU0qquhByAiTnDunkbTsrsZPzQgzJX+J8v/FWEUS3LTS4dUvnJDha7KzpMC6r
8XUyJtJiT4cpm+Luvcb85zNnureLjcIqO2fWYCJsPl5s7KUDnNn9AOpt93KedWn7X51nlkXcz7Uv
hC3c4xlFIUqtWUDDAc9dSeoO2MZCgmKhmipZ/+72sfgkIOLrJjuVTXT4SjHNdZAhchGNrtMRr9fJ
u3CJ3Jbh/LePh3r7yVs2hHvFHaeobB4PRYEqiSsDdgVhYrSjVs/3PXTtdJLiObejO+SfSy3rvn88
6lESx54lc+K6s13aekzm6FLvshjXHKRmlpxwCo8BcvWLXrbtpcIV92IKgv5hChGYTLgrlo1bpp+E
+u9sGW5YyFC2ixgCwf7hAlNs6F0knOfQqSuMK0dPjMc8mcOq1E55oI9n+3Y0m+gYwUUmzLV7PNu+
aVzfFAU3ex3t5ws31cP9f3XhulRI2Z9kpVh4HO2aREpyxNlaAl0U7N7a8UdqWrPFQfPj4/m8uf1s
h4yUMJCFIzx6oZS9um5xTQmrqKHcEVki2lmy71afz+adQRxAU2hUUDx/O0jjpGOY43EJni7LbtCN
x8cnQPjnt6fizlk8qCi+M3l8xaZ9XtIMGmYvNhMueE26VzbtZ5nl2w3gzOuFrCbxJH+df/5qwYhv
w9AK8Ak2ciRWVxZzg0puRYTPKq6J4D+e1LvDYeyoyJUVffqj4byxzjyHthDD9eMd2kUQc0ZKFYnt
DOvfH8p2Zz9HUlqALUd7zkTUR9AfgE4OVQvOi0JhTge1dZKXKEIvPh7szZagCCCAsZGgg4t7k/HF
aaRGKt8aqm26tdGokKxRA+tWvzkKoQ/wGXRsDfYDwK3Dl6VNcdVZDIOhC9utpuy6Kkb3txeOUVg0
qn/zncLBezhKW0SdZlexhxqV3vZwYVzU23QEUL8QEFnlJ0WHN5Eko4HjmLXI531xHPpg2FNjjYCs
mhPG4b1p5sAXdLP8gmQcLfcIIPfvr6EyUIHjPp5deY/OVz2K3JKuOqIPc11Zs41uNSi4QL89CvNC
5pbdoJtvLn6P+DyPytyDPq9546mOl5e/db2hhNz+uyPhEEz9iSCD6s0b546xmaoCQVe+qBTXOzps
BrTPyE0BFn88kHxzH7Ml5vACGX8ANvx5uC9qv+8zVO/nY4+zG9LJcB56nvFnCiDhrKhN8PA9YnGX
haLfqREYJSvh40q0HSs9cpHTjqFF0iWB95+ZOE5i9NeeAXFAdEJgHrkWzthetE2Hk0NumxrWC0l9
4Yh0ug/USO2Awud4Z1vIoZ2WXks3yilRxqZ3ayEzGHBPL8CLkvwHsY3weFybytvRxHwoMSzHS8GT
/jdQo0OwMeZU4W7oK++CwjrYMTo4EGCkntV3WPq40D+b1LOA3uvmVekb7gTjRAZnahB9zBXme9Ha
yvHFQHHEUD+nbgALz1neIwFR2cNu8sfcvWjCWjxG2MbTu3JayqIfv443J45CLRnXFoMKGhfr8XeD
tnA9RC3SeK1PIFbHWkb36dN9/PbrBB7JXUqLkXKrPM6APJYDBDHXg+XmlJPMZPAuMtUSCPWadyHG
YvqkdHY8rdkJVyLRZ+lEmQg6zQ/06j7Kqz6hRCQ1kCNx/Tyo1NomWefvf2/xGIWDlConFTKq5cdl
ZBCI4SRBfCyqwSSeDKkCTFJLbz4e5fiyYxRQ0ooKIAcBJbmj49rDEaetkRdfdAgNnkY1ZqtI43iE
san9abT8zsKRZvCBEr9SpzkOF+KoQEI1byFh9xpKRCnXAjhJ69ch8Ftwxf9Ad+I8/A4oPX9ujnGK
JGn/J9UpFIfhP2MZt+1T+hqBP//rv2QpgOArieETcEVyblLBvyGM+Dr9wWHKPjcooMyB0F8AxlnI
QoKsV9jTzJnIjOH+G8AIah+PJrYUP7Ne9Cp+B30/H9j/Lt5ybRBazqh7Hk4Qy8qjAx2lcoypej+9
7Ol+3tJgb3deZUZ/io6u4sI3u+whtJ1A7ShwJSf9hMOag3mSv1ZRJEFJNCiShsY57eV8WJdN7H8B
CqR9MXWEUaJUGQ+ok4a3QtbeI2aJ5jovQAhhH3whcn2EbupnS3T7rDs8JdrTRuu0LxrglFU4eMOd
8JoICMRgxmdB5ZTfUeXeuDgMQF+OIXgZldU5OCR34OR6Obn71CiGepM3GljJvi/PXmp//8Xm/892
9v81rO6ckP3z9l4n/3PzlHRPP/Lq9S6f/9OvXa65zh+E8wZFxxlF7lBZ/Xuba0r/g91NZ9RW/PHL
xOzvnQ6Kl9bB/GnwE5dz8vVOn1G8lDDZhDPj5HegulS2Dna6lHM9GYEZ4iNao9gjzofnq1vFsaZh
NCdbbjDTvm1psd3Eg5Y/GYBmdkVtqJM6k8mplaKuv9A9qCWtwqJ5UVeUApYdeLyzSqTw8f2c3nzo
wp9vLCCF2PxpUNgyC2fqXNTjqW0XiIxmtj9c+q6Dl6peSwitoIRWWSiyO4FR2iNq0NmXmq4koiFB
Lq4hLkM3VyI+LfI02GGJ25+EElMe8Bz0K52qzGcPZefPqlER4KgQ/GE2dja1qyqpEG1qonwZ+rr5
EIQabEIp4/FrxnUzQhW09fMARVgTmGeqXUc4rF+nIpU/ijArIR1OgYEwQF16+oY+O2bSMVq9SNzh
xYkwAP3snZkAx1p6zMNZJTJ01C4akLxFBdSw4V4OUfmtyp3pbEAUelM6hvUYNsTdy0ajB46/s5Wj
YDpK9VD0PlxmkFV7L0n1VYLF/KOBj7RaEDvSkE+h33NhQ+dzix9algAikCbF10Vc4Nu24gWAMgz8
5hJ7p4qpI6MjBj2I1lkco7ZYdNusb/ZZrOzVZLvPui+bW99IEWRqaoXVF8hroCADSqJLEuH0HNPn
6CIr0ivLSKIfOWZi0CUrm1NHV3nXAH3ANHkptUTHqjeAEO0Ubf6UD7UO9gno8q6BnvJVH5uvQ1wW
FBxQJ03SGBJtgQ5hU/cV6YvxDUgudshEpuSGUrsgtKm6Rdd1/rNHC3QbYzEBRlDcxaK6qPVGP6+A
Sq6aSlmPQPweY2zrZ2xqiD5p49enwGvgzXcJCjcl8WYLGnMLxGbv9HW2AV/WnIeNdj7a7YVfA5l0
wGLaS4KBmkVx4h0hPrpxKc5y116p2+dxpsFdcsP6dnLS+LtswPZKhLnDLVcCwtlx4LoP00T0GogI
rddivKXT5KNeEyAUaGKDuUgzF4kU00Amum4Q9/arxkQwJ5ByUyXRTUdetx1A5CBwDjvLbZI1Bn/P
dt+CxxuMbu0D1PgpBVnAULdPVYbSq942X3sDl8vclMvZHpuaZteeoVW9yCPI1aCXHvFwpY3LrFe4
Uf9Z2hW+FoFtYG2vtI1TI2ZWJqg1gHTWdhF+5Se+iYWbCIp6k6m6WvWesxsadQ2SnH8fiew2LtXP
WrDZ3dyAkplXV4Vs4lVeIBBH+QWNSKH507py8unL1LSIaaQ415MaJ5q2Lkj5d32MX2uudP1rhZPD
xjfw/VpaY5FtYxsAtpUY17keg85wo3zlNjjQGIPeA5Qb0k2S2vfjBPan4Yr9E7dZG8VNUZtfq7GT
bCCvIm7Eta5YllmkECkbbQU0SVxVreRrivFJlUjPIy+TwynXXLlqTFCm0Ie6ZWXjkTO5mrH3KzdY
xx7MLuJFa2lmhvrieC0k1DIX62rEaSPUKrUY8fPa5CB2KPTGNs6HQVYraJ6OONOwveIA0qduPXiJ
i/JjUnq3oC41uZoorfgXeu/WG2sER6iZoYnN2+h8wQQ5W+Hn7DVXgwzKvSrL+mH0Te9mGMfeuspV
16xBI4dLSnh/xtYEskgf473q++EqwZL3JmdOEVrG1nAVhwFUVF+MAhRNnd/4hfJum86ZdlbcIItX
NTVynE68d3VAIjTE/A1VlXCZEpB86Tu4DOBV02mD+SYp6TiJDu52hozdFA2XXT+Is3xICvSNk0Et
+TF9635AcaCwJdQgOXh7uCnD1RhF0I+jKu9+ynb+woa6eAozoKZLhTf2c4tDWHzl+W75UKVDwRds
F/ZNVjq1OEucBvDUq1v5PXTMYcIxX3NzJKnPHBe8JYAjHV5zRob3oAw7INeBuiDbQN/Dbtd6E+/T
0NjbGHMu4izeYaPuI8WK6kERt9kmrm6zvHyIsxIUPVSBq4+fyjjMTH49lUMlk+zR5TJ/0UZ7dfmC
4tJ1Olxy02o4FAwaElhJfz8htA/iGk5+J6ZbAQsfF63vJpsRvF5er/xAu41D+wJMB+oKedSCbAOi
rXK1smSaLvTGvTWTtF9Odfuc5mhl1pSw583z8eO/pLj/jpJ/PT7ybZSuSYAJmYl6XscOduWQuHkW
j9+O2VaVwb4f63O/z5/coQOlXHi3tsqvkrIeFoWBRGyiWycyGhYmpvOtHSN+4KU7UoFPCllvYxqT
uibtayAP0PbUUXaJ4oLCAgJ8vZMUDdIOyIwHKbUMKdqF79hrs+l+FbX+f/L3iTThnLR9EB2X7VOT
V+FT8j/bNsx+Pr2Okef/+lcmKP6Y+xIv3Wuq3+bMjvtFZoPlhp0bb4tEkEwMNMm/ckEErCnswbaG
nQCdytH50b+o2H9Y9G74bwC2yCBBZv9WjHx4dvA8tBioiNDTBzZATsiDv97mMV4lRYuCBdYcJSyh
CsvOrV85w09sLVS+SDSReCuTI/e2GHUwu0NbZsM2zURTnSeF7wCDtcELLAzZT1zlDlTrtdfZ8VcV
lug0cM8V8DmV1n4Pc117kiUYzVNLD+oC91adD37C67tdV5rl3urZ6KE74AZZs0GcwIaR01Jty60c
5o4HtmetJaIINmiyDSdWYRoIizmgPRfYc6BP/OptvnOqzt/Rv79/FoZ6ikkbkpIKuc0biJNP7iAL
xE2Rhx/3vYHojRBtii7yFJwlkSa2kYokWghp7j98PPLhwflrZNoytmujXckbPqqFYZpjmcwLQVQf
XXu7aC5mvssnx4h7/OLpgrPp6DBRFRcuR9zhi4cEAxbOjpd1G9FrBcPb94twiuW1rokxNjnKgDuf
Oo0s42ut07trGFtBKACtt228xt4c+5XVgI8V6v5jVfSEgZNfncHzCdUijsYUM5nEN1Mg7EZXbNLR
apyFeLF4DvoaxLIlS+dOqC5vF02Fleli0obBWlqD7JJV2/SN3DS+2SLuMlo3cZFbP8YiISfSA9LN
/ks8wVJsseH4VpVOcBEHgfFc5YMdrgpfH6c9xXn9id5XjtSHMXbVwhCjtypzN0M6ZCyLPxVR188i
65D70OHUl/vUBFyMvvKgResqASRwDhkI4r+V05Rb1lWX+esSwPy3OOqtcj3B/v7p2t3IKRxPrrGO
J4hfRKo1UiFwRD1A2SNJ584qk5q4m91+pfwEO7HEyDtKyYUhvhp1h1KIp7Uz7B2sy09YZBPkMthe
N1PWoP+XFgq5ozqMAm0lIxHCW9ELLz6NPRtmQQ+BP185boUjZ2HlmHhMiMcMnkRRRPooyBgqqOv1
xxv0SNbU1TmV5u4hPV3ONepJRztUm/IwTuofOdy2vcS97robGokwsivwYEPQaCqRFW+Z8LcesuaC
aPEizfBo7EvypEQE/n9xQ/0/WqHhWPrnO2gTRuHra8fhX/9VmgGc/Ac9KO4K5183Do3KP2aZXCDq
oGP57Ilp/qX+gcIHAGt3bl058PVnANnfV44h/nCQlqD1qAMymxVAfufKOdo96JFYXDqziMgMJgfZ
NZ+8rwLD0k3CRhq1dT+a5bhXPlkNFPsc5cRoUCdZXcnLwMymy9hOx5XnuO2FBsz0JB5gNw6NNn3H
VyW9fbVu75z2Rwjzl4fCR5ISOoDWGdk6h12vHkpDeNbXe825h0lknjRWDvsuifJTa6LXgjNNs9C0
PMPQATmzBD4qcvyFsQTHl15+/CSHp//LgyDMgh4D/HJasWL++asH8SbD9Gi1iHsvA8UDiIichgTx
1xfzj2Co49LY3P3nZZqUoxWQZYCDh8OMCdldY3TeveZBrgWJgKtTqqN8BGR+EXuNux1s/A0MhY93
PfU/h6IKEDWSzgnc22hpxlWywZCxxazHz1Y29JITJE68XYZV4rapMT300m44tRNt2MRFCUaeO/8u
bQpcnGra5msrq8o1oD5/+/H6vWAJ/n1xzwsILnGu+GELCv775U2/WkCJIVjaAZy6h/Z3WrScmmF1
kYvwrERbpHKynbBmX0rEfHP0BgOo6WO3slrkwAacC/x2beke+sAUmzNnnyJsG0WUDPLuBrTvotC8
rYamr619ch+/fe3zUxNquFRRiTmI+F6/dgOumznDcu4Dwy53mhuTjBdl/cnivDsK9BiyMgf2whyM
vh4lHbzcdsPMvR9lKzHpxndyrJ1h8/ErEIexxcsrIGCi/2XP8SmYu8NhfLPMAyMxAsTsxvAabqLt
byuc27tljHbCdVVbpb4x3Si8J3Jo85WCdHweuHrlLO3YykpoxXhPr7FHmi+TaabvYKoeRZ885zur
QcMRMCQ4T/p0x5iAOKlQEHFS7z4qCm2ttKZZGCMigx+vxnufGvuQVBLIFYCU4y+6LyodCXfNu5+h
Z7suh/VZGnqx1DOkViPq18sCv6J1FBX1dsLYDOGw0sA1Pkbz2oBDDlNeX/ZVEG7GPPsRBrXaYXw8
XUUNHip2QM2SMMM8U0Wtbdqpm5WKbLEZ2zRb5XGjX6fjNOyNyMjPPp7Yy4MffWkvSCggx3xzb/DU
GdUFo4Wle697Sb+vRmZiV+OfXEPxFgoEGpx50m3agYJEVMbVeebkJSZjifVFi2Z/SqyflhL4xycL
Pt8fB48FKJ+GBCBvDIJQ/Dgqh8jBt8B1Nv6Db1jYV4QzChvr+FPXK/PTsTLzJcdadV6ndbv6eEXm
uOfNyKRmlLupT1CWOdz3DWZmdhhE/kPqpmcZbfwbR4t+VpmnnTSRXX9S95mvpOPRQDqBzTBmnKR9
9JVBaI5xs+UrUwAmgSjj3d1CoEe2L62xJykGGOel+cnFMeeDR4OStjomJJ45gDhu1Ps5EQfFGPce
trO8wIsTixpwIUvDyvKvNA2d9WhlD2Y7TVvZ9d0nX+ybg4VyDOcJYE2AxbO22eECR2LC5TYsOL98
DMVNO3kM9DxbJiM9h49fpfXO6lL0MWZgITk48KvDoUqyJ0njQ91rXdXC1S1re+tnov+zK9tgV5rY
zPSusxN9+acLPfzaa6lKVoNcKd957vS0XCGClsP5Mx5brB13Wml9I7hyNpNmtDAdY5yakkzbJFaM
9LwKLygSlKixxggIgmpb5djCn8rWfJj0UV/P+H7SFsNai1ZzTkPInesRx8vTSeje2sBqz3LaqzJR
1UmeUurv8zB9GnOplo0umxPwFf6GMqWGMxyWVMKiM+TAfP7ky3tnzWAiz3S12VYBK+3DNasdOZgd
xOL7TFYIv3YJ7vIpUsyYQE97ujMIPMP5/GTQd3akQ7uQvrbJnUNf/XDQSJIPmYWtZhCZfTZ0NmY0
Dk2ZlLP0JB9HWhDkIys4jc6lV/btJx/EO988ikPAXGkwMuNjaCOluBH1uJh9Epg6HHyjueowATF1
PORCp20/KUscUa+4W2FfIvU26w9RmeCEO5xuFQKnUmOg7u1wyq7cFrcwqu36qrZRLjMC2W9i6AvL
fvaajLscjc4GT6OPP4630TIPYUKSIF7GhR3mzuFDDGmN8IzMtfskp39XNU6OmR62ADEF74XnmNXe
mBL0lMdw3Pm0WzZtgKVSrZfBJ2Dx91af4oUkpAGyiBXc4YOEcUe9IC+c+6EWKP0Qn+I8kOcX0Si/
NJMu1h9P/J0NPsuy0aFjq1GZO4qaI1oWXZaZ7n0V0qctzAzPBLxxzzRztLdJNBoXvbJ/fDzmmyiF
acHtm2lLOqfRcTDVJ301WaJ372s9sNdjmD1VQ+x+cnO9Tcoc1IkoCHFxCp1tdfTpNk6n0rjpw4dc
KzqMM0r86GJzPOl72/4y2x3vYDkNez8tudTwR9yi26bti1A1FwAQ0enW+uKTTOidXcY9KrkmrTlj
JV08fLmoNmWNQQvunhZBtrbF2J1FHUaeIvaSXSNHfRuY5rim6hKu6ED1+7qf/cZgi3/y2t97Elo7
fOG0sAngjuPmHCmG1M/z8MHJTExPk6DZqbzoLklgvUeAbd06HJxsmwO52ckgjfdZ1wk05YJm+/Fm
eBvbQK7hEJBUa9kULy4Er5KbaACHPHhl+CA1cKarEQWN21L48O9rOCeorBP1NUCf/eChQYHD/ORW
NN4etiCdobWAf4eITQJ5+EqsIS/9TmHl5mFVsswLw1z3Od1C18IZkRC13wEQ7B7KEBsZL56ybemp
8oZOsfsQedZw1g5d/QhmpLiMLcO/aUe9W9Abrvb1xIXYZXV6FdYuplOYTyMD6KFZMKL/XSbGtARE
8L/UncmO3EiWrl/lovcskEYah8Xd0McYFIMGDyk3RCql5DzPfPr7MbL7tpzu7YRq16hCIVFVCHMa
jWbH/vMPM+raZm4Wq842wndsO2h4od+e4sstBR0GOwoFOwxbZ/klaDkQXa6p6Rs8XqIGK/KG7UiY
mBE7OJgNWLHfHu/y++Z2TbVKD8/iJn5xXwVqrPEm4JWmGKpX2UQyghIYK8fU5Z3MojJDRcf3PV8v
rcXHRCIr3ApHz99GE5MOv5T3Aq4WhcI07JC4zUyRgaahyJTnVGI0XYb1jz4UJM3FSXiHsVayz+w6
PAEpeyu/7bKq45o+Y4oO6wrd1KLUytNEaVISrN9E6OvbzM/pvle5/qoWyppu//L7IRiUYpligdGs
5XlR6W0xiFxkb9OYZS99lRff2zEqXTst+kNQ2+GrJpp2HzqTtbbDzhN8Xjkb1nw1RqWvzsfm4il7
FCU1/pLJTK4Tn3zJBqFbAwF4jTkKFxuD70S/00L2rfxH43lkvdlKtfFrTfvtBQ7TFr00whzwa1Wd
F+Qve0jZy8DoDJm9QWyINxptStc0AZEzwkJqFcX87fV9CciwAUp4xHg5zqijujg0pUiTKBMprEJ9
Gt4IC44Odao2D41ek7xoW91rOedSd2ml7vSq7p9aNXjpCD67s+i2HCFmcbsJuCFnQarchwWxGSDw
s7Y79D/Utmg3GITKg0xtApxSD6OvsR0edLOoXouyD1ce57IEYBNn5qDyQ/WnsX0+e1DBVE9L6+AN
l9bkcx0R164aPoYJZQWTQEAxmWRkrxVc8xydLx6QA7wm0IiCxPLWzkdNc9sOAy+J3jgr4RYkmnWf
ex2eQ/IP2/xeqVm1w45mfIimtHuKMqtcWTOXm5S0qAtmXec7CLxYvHWDk6UTpckbx2OzNcYC68Cg
WGMyXG4EjEJPm7VJhxtF7PlTjqlqTWZpxW+GCiOmDAaywKLCOmDHWa0c6VeHonB9d0sGulgUjlWA
8qjHnvwtyWlg1ZZHXGCkf4mkaa2MdKW0MrmfI3Oh3QbRyl48lRMqJgbXcfrW+761x0jf3ystfn1W
rxNKEivmoa3br4pVkBXSjM1LGw8jxlJ9sKtMg0z3zOlXrtGXb5OGL6ABWgJomyh1z+c5hAVZGVHK
L/KIQUzB8cjmVtYu65dfClY0+G9gKY5AiBbq+SgWzj9jofXpG8Lb8LGzOjLG7CHb13mQHh2jlVtl
MNascC5Obxs/CgRMOAKjakMicT5oxaKiQ2uPb4ql/2xlRRIqxp27Ipr0XVy1ycrRdXkdYzxa6BTO
tg7TZdnMUAlJb+B2TW9tmoS7wXS6HbAqOLhPgJqPDZerTA3BMfrQPmbtRHh0j2vg7R324nUia2I3
58tENUgvf/E6xVyb2p4h3npLRNvMIuk3ziJzZeO7ODrp26DQAD1WadzQJzmfWfCgMlMVvXjrBFuz
AmXuUR3Gnjg5g8a81fY7D8r3UYTDp9uPd/5KqTRpPTG3s60JYLK6fLwYhU3V2k79xZfmo9ZGr3Uf
9dg/aacwS/++PdbisPpnMPROs9yJl6ovm++jMTaphi39l3SSFX3cua85y+IO8JwtSHrOeEjsxtxi
5mDtnAofTT+tsZOxFHmXN8LbG1OVHdTII2k4a1C/Bx1JyzgKwsYMCTdSM6h0ONdR9RKaxUUqOtjZ
aB9KWZNDUtfDysnxLgj675ODB5rlaLwzLLh5gWx3568t5ANUJm9qTyMWVPepEis7n8XywUtK1Etl
KMh47InGVQgOw0CTBFOh18cupEkC/9Y6NRbup8j4il1mR92O2KCQSjyLT6qVZIe27Ksn1rZ9nwzS
3kF/jT8pVLM7u8SGGMfcajb5VB7oavw9RM5wKDNPfxORRYaXakR/2XgBw5odiH6CGxDfG0bjPdg4
+qMbw/8/TIg8HMre2poaSOPtd33+2fwzM1LS1aTtN4NWi60iaXptLNFonfo6CnaR2ZBH0DPU7VEW
hfc8DCUfK5fLNV4q+tIBXXhB6jSGp57Gbs4ny0bil4bM2LY4W3ydRgxI0wmWHG10efQgmc8rIzwo
A/FqgsvIY52SVwlVo9mOulWs/LrLOcBaimYs64IPGBTtfHXYnlKNqdnz45wMpipJdhtaYM7aEXjx
CTMHdKIRndAQogheTHUWBbUWQlg92b2PAx+b2RYr6ApuiJE808HmWTUvIJlMb4oN81L+oQpSBiYF
49dEkq80ydbceIWNs1cr4ycaD/3KTJzfbOfXBJY24w2zHh7blsV3YgRhp4a2op3iSMot1zTcK8Oe
2GwNJq1ss+HolTI4YOn3w675TG6vkvNy5J/RKa1oldEPn7tR5++h8PJAyU1fnBJ7iO5bC6Z96INa
psHUrLyMy3cxN/GB7dhVsTixFvu41xRTVSSZfuJmgYNkq3lEZkIZ1gvhf8A0dFqZ2JlV8Evt+v5s
3Kcp6XT+EzRnMaBOH3jg3NcB7T3j25ga+p1a6cWzo9WEoAEpbGELTXOnX79TlAnH6yr19hOWby9x
XA3u7Zm+9vgADBYyfkrMC+5KoMaQ6pmaU9ijlAASJ2CM2xCpnI2xzVqyRG+Pd+XNsuIBxLHN4F/O
/AX+ctsSxCL7cWnpJzZ474EqkTWUD9qTYRF5dXuod+z3fK+XeGCxz7Dh6NR2i89Meq2ddi1ruK1z
63kCJd52vfJq9j6hk0ZvPQVqQeq7FVl7PUm0Y+lUYsOVdQS1qT6LnLcQfdcPNQaPO0VqKalL2tqB
dF5G/LMa+NQw/EUXpMNGOZ8PM0mDYvIM7dR3wvhoEPbxoa/zZDcWc4Aj3d893sTWNoeU/XJ7euaZ
vpgdpLPkPs9M6aU9m8L9yTfwUmevE2Lfx6LfV/ZU3f32KKAZsz+Yho4OpPj8+aQ1GUReKMbJxpAV
RTZoah0k8cqrvvIsLN+ZvkFnGQvCxTdlDUHkBH4iTzWWjKiSs88o49ZA4StLF5do2NvUuJCg5eJw
0JQq17D0lSfslsw7X1UI8Gvz7MGMMvX192cNcSOWyfCtqd3n5/3lKxljmEJ4E8tTkwXershoXma4
OK+c+FfWHgAu74XVR/ty2bbgIhaYbTUYp5BC54AjKoHweSRf+7GPH8a8GB5zld61XjmrYTPvnLjF
6kOjC+GXRAuK2eUtMMrxiMRP1Thp7eAEWB4qo7fDtNj/MyFJiCgEDhXy6HBLegjDLvpSNYr9ERir
vDfT0P6Lurj8UCSm8wZ9jri2qdO8P/EPVgjXlMVzUyAMd5WMWEZDpcseIRDyNlkSTd/TMYiQ00g1
/nOi5iT2dQxTeyNiE5SA/m3x6EzC3+tlR9ak3mtQ9KLCrv7UpA4eqYTSfsg6W+4QbhPfaksup2Pr
FcG2mQoSFZyqkX95oUc8YtlVOixQnfQlXzaj/hgEoUBsAq6JhgyLdrT+tVkiWAdP34R2pf5p6J31
QzGaQu6GaeiPYZQqWMxqOTnVfhDXn6CNhp90oy0Munq59+Lp9Qei2xDkNfqYkejaGNZfCGdnUUFB
RiYFYw8Zf0JH4EZaTXRzjIrgwZFx77ieE3YT2XFa8xiXHsTkEuScCB/Mp7/h40GealsJjN0R7UEH
GnVqZS/p6mlXJwOCljLXk6eSSuxQVD0lTFkbE6I5S1ZvDYaAyC7oiQf7vuw5TpGLZH8ivvMODb0y
Amx7wfx5+qj/gC0J8kVZx+ZbZ+ZTST8v3GO2l5Eql/YD2bVIbXVgrXxOPp0d/45Cbb1PHdNPVGec
dScfs46/nTZRjqEe5c/zPeWOXVVL7zo/q37oXmr7rp4W0F8HpSN9sja99guStyHbcjlpvhTl1BPO
qjXtV3uw5TESAxa9Uq+sHzgwTI/6UJf0nQuLeFctj5A8TE2GRbeN7vep1ErSLFvMkJMNjqTTndFN
BQ1qIxtfqrQ5WONgiOMY4SztGi2GiWgaq/FrVyrC2qipr91DDc4Hd8hxZiDVBNMjNxFe+U2wHrks
a8Qd4w0my42lVORKpnBj/u4R4VVbLUwEsQXqpL/ZBJd89IJpctwqCo3HxlfVmADTyCL9kZiJZ9EU
ZGhrVvAVFaHeuCRPmHtCS1CVgGXX3Nim6T+z6P5HZt056vF+vnHSzyY3SHLmLsL5TqZMndKBaUKs
42z5MuQjhDenRP4COZ7I9him146slHB/ewNd6FX+GZeeMB6j7DIQUBYnQoJcZQg8Is1MuyfGIvTK
NyfDbt7tZPV3WUlYxjluZz5dvW3Rt+W2SwyPzGJhvNoyzHbCLqAllNz9+CTt+zjHcfz2T1zODI1F
dvHZLHf2YADqP5+ZtvKEnmdxc4plFz4RTZDs7C6ySK7FdsvBXvgj5cga+nxt0NlsFgwBVPEfifAv
BwtWDdCy2rSj2rVIvSYZbwNLesKmZzc6e6vLftx+yGV5OT8kGCENy/klyCX5qCvQtg5K2RFoUh4q
m5v9gIsuTCitOkIOWjnQ3v0+fz1VGG6+uM2NSUBQYMbzOS2NzMQWXnanfur6vUEYwDaB3/pMwk13
jDgZNih4iTZ2wmrbpJF3DLjjbZD7i01UROW2oY+9sYLE2fHDy11G33Gj5MRlBSFhjw6mTdupHceV
6uXKS4HBMFcv7x22JYfBSOraCWTYn2IxmvsuNewXLRAaH3umHUXZersA75aVL+TKm8GvFi3K3MJF
1rEoMYBf+qQps/7klFV5HG1FOXZw/lx4qD1iwS5dKfyvjDezCu3ZtUHXLmyVSRJoaj2ohxMyjo9h
BInfi325iQuHJIBxzaZn/vWLhYDpFQoeSDAUbEvbq5QokR6YajjVFXKaIJhTTZ1q7YZx5Zl4HsAk
qndQwKX7DI5kSh8P5XDKsN/fdHJM75ve/Mhx0DxwRV/7eK8ORw4Y2BWvTFu2zCjXVIt4tuE0Reh8
IZ0MOwkt+m5Uih8AT2uueFfmEJAMcg1VGujfkg+aD13fe1M2nnr86vaQlvN9bvnal9/eITgdcMNj
IrW5m37+yWamgiMyeviT2sg/ZdK+OKL76Y/DT2sgQvX2WAuK5mxWR7ceARaXQfxDLgi/fmBbQwGB
5ES0SrsVMTm7naVMuy6qMWiyiuDYU3GhG+7Cu64Lya7P9GFrBZm/qRMCRApVYmxAjXD7dy1vFgBu
uJlxQQWsZ60ubYydMFGqbNTak+J33R5dNNJ3RbWPas6Rf3uoC/hhHgvbypk4hVQF45Xz+aZBJ8PQ
s9tTSwnuQt5WPpeBFz32BUEcuPPCW9AHOKFOh2k0XlP3g1EXB28qkruGSvzw7/wc9gUge5pCNETP
f06i5VAWjaADD1DKu4lQoB1sjf4pJZABTTLYU93lOmR8uHvCG4xt2k7lFtl5fQzbrF/hTy1UuvMC
YXawx5pX/Fw8LGan6PLUtxoFeBjG9YPaIbmQA6WsAydhawrMKowgBdAeE9vF87t7GkLPOZR2RC07
9gStExdiTU16cGjnbmySyp/rKbF3aOeUp5YM9PuJrIt9IsDToAIO2zYg3KZJ8n6FLTT/0PMNUJ83
diCF+XmQT5zPa+ukHdEwfncSyRRt8tzRn2KDK1YQNCpJco6HKUVfPRiRcbr9RvVrixmhxrxPcbaA
B56PrHY6sn87J5o8I6OOe930GZoq5fFgqZ/0LnK2dYWOuJfleKjFEB/G1PkWRp54baeieMtlZO0U
SsKN4atEnoVYRjixJndVT+Pb1hUFdYLDypUGmvoqMPZm2Xmb3JSpOzlB/sVOWttN+dhoP4UVXgdV
+6BhvQu9IJh2hWn0m6YakxdFiPpQ1uO4UtddbpsG7CxBd59GmE46xPnzx0EDgbYPx5O0x2g/6XnP
xTOUK+/3cpYNNgwA0lm6QI21GGWschV/CnM6+TJvN7hpYGDROdld2fRrcbpXHkiAkRL1SK1KCb9o
tiO+5cbcqOqphdl5qKeu3Cd26m1vr5trD4QNEzmW9NQ0jHLOp82nRctNPNZOsF9s3Dd04v0K58VO
tXZ3e6TLYxTGNHxcwi6oQ6hNz0eKdaui/1GCvnfaEV+NcmNq6WsxynsT8G9lv738Dml04+ROB98B
4LvY2kF2Nfx09BNZB5ar+KQqpaNZfVA18D3cndTjmJOVnKjTGsZy5THh5sGqhitJm305oZNStdzh
A/3k9L71ucZ2RgtU9YcSEmuMI1y/spNfeX8UJVCPZx3+fOc6n9XayGxCfkb9pKaqtlWr0DqEdp1u
hGK2X26/QFYEf+x8d8NDjDII8IgwC5rq54Np5uBXY+RZp8D2H2piLQhdqxr/sckBq1CIGNbnIWoI
njJixf6kGQFuNZnZlPZm6s3s3hEeLPN8pAhtG4OilzsQlol6aicqphV5FnCvV6NvwLX+l8pCsnGs
Da3StrrB/XUTOUUBNp6meNZUdofXTTbg6eCHmDmAUmQ9alaFsoJD1NAJ9KpaA2ea2PoIF5KzSxTk
ENFpPDVNCGdx9HPQXkpVSOoKPkxWjhdJ2rTIFXB1j4qy+0iSVm5u/J6JdwW4VL01sSz6auZk+cIK
GrWvgVF+7OVAXKkUTZTAHlKSb5ERR+3BRnzQuD5HabLN6xFWfRHy2/yhVu4EwmsSTkm13lqFxXW4
VZtXSSwr3nnO2ImjwRH2uaVQ/0FPWnnp8QtpMXIsvC8jSVIom4XaBRvcVTT8kokCcwn48CiFZ228
rDAhdivo/s4mANPSOHJI0nRJ4CJneQglVi5aDOS6ic1+eB1LFWBOTmExYzh+/NAmRJhlcR5/09pR
+c7uAACHMKxgP03MoxZP7PuiMHFklHkcDK5D6tkfsIXAYmbcUyI4npRvGXzQz1VpxMjczFBkGHc6
Nvygaqq/AN/2cOEhUn1S1cHHfs1PDtXoN59q1Z7+0Cylrw51kGmoeROjAnQz+sk82PA+o00CO4U8
7roLDLJnw9J79hxcLty+CINnWBfh7yl53q2WUdNArMDOl0Jl2c/QwJ4LNDXTKQvrTWOZxRHTJ3vf
BLqyJ2jTdGlcaVtLjVY+7csDAJd4ugQg0tSM3OTPv7aSoPZkCBTnVA6QT0c1NqkRV9USl/vVrIIF
eJ07ovDcFt90QXCh0mFdd6I8a9Crm/VBEGa0sWUZ7FJprFXClxsW41H/IvycL3DG4sDpcy/AAqZT
ToUNidnLw8Htav2pRna4X9uvLrYrhqLdhQQKm0HO7PMJ1DzkokNlKaewtoKHwNGmnQaiuVWthtZO
qStbP3L8j1ETEl5IEujffuGn2zn/cxuZhbImVDunXs7raP45OFxAnqO/uuz80OlrKROEcqomc9w2
QRm+4PE23iMQsEiq9Mo9n37gToYv7yuzAORkdW+aKVzDBK4tLFignMLcMunbLIoYLVOI6RK+/9Yr
SrxtjQmg0mu9FeThyovmDObSAxUIWcRSGAZKXYW91ZgnEWAa4OhJsKtHIQ5YSQzH22/6ygPhUkGe
goYABwH1olTypDmShNU6J7y2jDvhZ/GWUMW1hLUFy+r9BZozjIIpCilYYDjn6yl1+pj4ATQ+hiAb
W23D+mEgom7PFjzuhEPjwswCQT5uT8pcPsmtSZrMSvtwIQJ4/xFwabDfnp136Ystbm4Reaax7lfB
mxd0EPtrK/MeueWM6T4NsV6AvDAfk8JLFboibfFlQlpb3PMV2F8wJ0Mvcnvq503ovCSYVS9oUNDt
i1ltdT4nZVyqvocp25tvVZPYoLjyy72YCpmTkuuF+q5I2ka9r0l/XTOfvhyaJh1nuQ2UyM1nKZb3
hT0MGfvmSdHMdhvSs9rAW3ewI06/YcD8c8gNZXf7aWdU5Pxp8R9wZtcA2MQcBYvrXaS0qjnNevUS
S8efCcTgWeZQl6fAwGp763uEFdJCcBrCXGUoYmyjoIqt1LaXqx1BM0xGeLDQGaFPnk+5mbdOGELy
OkWqEWwJ3a7vDQUpwu1HvQLanA+zQIgmE+JJlDJM6RR0qkyiVi22jgerFNqLpaTJczzY1Zc0gRUr
umbacmMhTRN7tKeiMpECtmP5PJaRvXIFWzBZ5y+AnZSjkaaz4LxavoS29rSpDVXlpAgz3/N/Sz4Y
Kt2XlNTJx8ScnF2MPmkbhmm1yfw2AdCdhj9wdx1QJ0cRvuC9v3L5vDZZwN7zPgfnU6Unfv5OqtLx
Jr8bZr2L3h9i9Ck7b65z8TqMNjV+mXAhte7Q2P1P+MTOc2H05pY6kT1/MHTchurEbRy7/+2Nkfvb
exeIM9dh8zr/WbnnC5MOE22gTu9d4NJ0W6DLW/kq3vH9xWfBzXEuVrgYQDJZbAIBBvPmEBaICpQ0
+qyUk/K3CEUx7sJSS1QY81q0CWglb/1WnzCt87L2oKtR67tFoEcOcZ+18+LQ7n1VYItY27oIpatF
gxruGm+wVtCmaz8X6wEmBrELaLVc7OMEM1gmMbzRmz7G9tM00Z5Txth/YnfHW2GCIKNbSv2xDrzw
Xo4UDMHYpfeGSnpWbBpYE5ZqcVBNVM2yraKNM4Vd6w4QFVY+9GurCswZHxC6afiEzwZcZ3wEC6gr
EIN9KsapwsgoNcFDRflkILL/7g9e9yMYKuNb7ifNttYaaneJB2YMLFXN7hnId2UOjgNetEZcv6wa
2XAhUtG2Au4ijOv8lxlT1CoGRilIL3Gw7NLpG0QaMp4NxdsUeECurOMLQix8GY1C7h2tJXxzWUxg
LVsGTjt5p0K107tYEDdUGHW/QVlh7sq2IXsvxzO3CsbpUPsyPbSJ5z/DHejRMZv2QbeyfjNoleKq
HbLBOgsCnJas6mPZitFNqGK+dKXdHCRBtbAiVP6yb5PKZLXKxvfT5HR7c73cwmmX6TYML6jvdGgX
e2vRBbmKqUr8FkOgOPZWYN9ref7n7UHmZXz+Vc5kL+pNsssQXC3nzDA8bVB6NX4LBuG4gZ/KLdhn
u600e1wrtS8PRghAtEZYCmwEEHHP14OIwmxUfC9+K7TAdMtWFVslyqrHKs2bncr3cVSoqx7zoqq2
ij6o95Y3dMCKLVZebGE7f0rNZ7SX2s5OTaJV/cjf1WQoHCQtsk8+sZUr39b7PWMxO2D+UNQcyLfQ
9BffFvBt4pMqHb1ROpqQnr0w+ZoOQylcp+9IWoByUj7DryjeJFHxBr68cXLXVfUAScYYW+Q+RrEv
hjx47L3R+yx7HJfdTEbpR/aSARRUTvGpCzzntU+L+IMysBe50whwsctEEXxEaaEi6I9LnJxFq3uP
keOV6UbLG5xw/LoO/wTjTGc/rpBl0gC8a8yxuXVSDLcs/sS9HWekCNMxSD9Vho11mdaMWrUxm6FN
QM4FQio+YE2B9dA1zwRztd/U0s+g2yRNtyZpu7IhwIpnR6Xrx5XCWiwAIiqUhKMxepOZFuxJoay2
BcjU9z7Ogx1jRytnzrXxYMdjFAX6MlPLzxec4gl6YoYSIQUyza1eFiGetgYNFKNydmIchpXL+JXi
n7bm3AREZsEOtGSw54NiTYUWNfh51ALwZrSdt6C1xs9d3wV409P0/4DMHyVwmuDJ60ZqiKNPlyWe
slJya5cfG27mXN4gcUm6DM7i/OIvSqcple4NcKW6ywzV+JzbvbMv+uLeRE50Tw0iX9APqG5u+3+V
Afzt0IHDrrZVdTdp0t+pI5/aHClC3ZzXB6DRaBf10x/cfNIVT6GLbQiSI0cEjATuZxpRX+dvyoZc
PiRRgzMCnslWCMQVT26f/mdV/Fv+oP/rnO/ZdP5nX7VdFTbVuaPnfL36x1rN0HG2x9yFM4R6c8aI
/svRUzf/RQ8Eojtg+9xYm5Uq/+V5b/8LqgmFBBd/yAcgWv/fXk0T/6KtweuZOw0cG9rvmKudH28s
ddJhqIbxR4EAPK/881dO7wh+rWIbboPt8773NXOH2GtNhX6+BfBnad7yb8bBNhRV0OLWH9RxLppe
GqjXkvJr4yTD0cry7j5I26BDM9Ov8Q7OV/L7gKhYOFLZbtA4ycUeN0xWmVqYU7pDWReuM1gFvVls
3+MMQ+hf3vTLP+fQ/wGrfsnDrKn/739czCDBLeg7eTwEC3PA8fkMjiNocqbk0iWxIvujpqW38ZUi
+Hx7lEVX+v2J4E8gj+P2TN6NWByCmjn6gTa0M+/cKV4yCzjOFbCwPwlFKTcBqsSfXpN2AfQ5oe8H
zWr3iVZnX2vdtPYGFv1/3P5BV2aYtYsigIqX1bOkrdV62OdOy++JDCk6V1iesskxdv/Tb8XaNfrq
WECDtGlt1tLSxQeQKE2zqJdwEh3ruSj79nNhxXIbWtjNrm3ZV9bq7J4BpwMRFB4vi02wD6txzOn1
Q7CN9HutwjLclL69q3Il/yC7Ln+JJ1neB2qDm2aFCsUtVa3ZhJko3U5BRZeqHebUuYi6h6hJxr1R
eM1KGNqVNQeGM/NOOOVovCwui0jOukmLU8q3VMl2nu5jaSvyNXeqa6OACFJR0ySbjc/OV7aahS3l
Ln4JVkk7yYWo/jm2THont1fS/GP/u7x7X9msoJmLRIKUoBN3PkzopFWfxr7pwh5o9ubU+ncRgpu/
8jGq7vR0RNcTaIazmzn6n24Pfe2rAg8DI8Qmn7W1bMULo+gx/gqoGauAuHcc0qyj49Ob2ROXrT3L
yNcm2sZC4qtrB6PrOxibZBTXNWYTff6zk3W+vf2brsw6qw4CIq1enJyX9zWflDQzj2P2ylR6rzF9
r21R22v+lVdW+dxCAFtG0SbYWM4nHe+hPjOciH1fU9Jjn06acNWwMiwyp+S0h6jm/fX7z2VjWg34
gscix8D5iF6ZAL6GvnR9ul4b5tHfIKOR/8bszXYjqBCgLwHynI+C77JmTT55Vk5swkaeksodSQTY
//6zYLYNPwoOJXvF4stAMy+0IS2lG9ZF94LoLkS/OJUr8NmVbY+eEvYtJhcu6EiLr1wRk5YUKScL
qL1x0IJebjyuQFt6AdbvPxC9YkA6zmbQguWmZ9G/M/HUkG5qYXpsD7G3zbwpX/nSz6vh9y+djgql
CwsOTuBy21KHKk0bWGxuWpst+2RvbUIt3ul4V+SV+IT5f0j+uf1CLMHKhnllKh2YbfCnkFa95wSd
wTM20txSmaEqo48Ct4DiOjsfmijHsjUyyDnW/c9DghPQ4KBrNiuQz1cg8ShWM3CUu12U75PW7Gio
ZJtA9VvkFuK+rHEO/e3V6HAWkNFFxcOpsNhApZPbTTP3jdEKoLXAp3Bb65G2cg2/NoUAIDZwLts1
8tfz5xJmWk6itwxXZp1+RMSNUr5Jq6e+JYfm9gNdWyfc3dAqSY5gVEvnQ/lG2nfmHE83qKZ/5/i2
uEvVtj+gmNUeIz1V4EzEyecKHHevFsYaL+Tak6KLgxkL1gAWu3jSPG9gSTeCPSQ1OfYUUGuosc2H
RPPX7uLXFgvXQm6+tFdnt8/zJ816dQL16Hh1Vf+MAOTjiIvfNq6mv00Yh7ZPUuftqZ1/+/lhS5cP
KAFjEEAAKLnnA0IIFLR0c2OONdX3UewJ1EOl3P3+KDPYONcnNhCDfj7KEBt163mZ4dLqSbcWbiD7
PPGslTbt5XviPjUn380KAYjhi1EktIPJ9wvDrfLS/BSRP/BXm/fNj8TDTPL2A71fGJbzxt5F3U1/
FFHCYk2IOJgpUdxgqA0t1UV3Xbz76E3k0GmdfAaJaodNYPdd7qay0+ud5B9JNi17tdkqRhf+MXn8
FZcMEHgWoRqTNORzK9uWWVWdCDjRgt3Ql1aNwyumgK6up/TG+gDjaNUEBdrnThV+GCEVxlvRdDAu
Q1goP5wgSxD+BCokmzmcc3CbXMjP3tgYQOBZG+duFhp4MUFNld89U2v+1jkZn6XMojegCNNwi4Kf
zo8WZv8gtcz4HGSSur5JnKze+/zqb4EytelOZKF8dCzF5zlJTr1HfxvEW9Y29vW9UyuTG/t4yG9a
XQ7hVk1g6a95E1wuXvA77DqISLQpFecF8Ys2IxmwBsB1W4eGIMWHtC3+sEfNu1t51dcGATbis+TC
egH4xkWQ15jOYEHbxfjjEBpxtAsHCk+arLkrX1nAdCZnfjwJBHyPi0UVlaFa5RKcZRrShOwnAmkh
yZLilHZjsmYrfKXWBZjX6QFzDefWsPQVyPBXzjEHlG4Gk+mvvpXkZcUJDMIKxnfqUqB19cZyUm+j
VarTIUUV4w8ECeHBH+LotQTJWpnqhdXBfFbOMykgmHBO6u8Rlr++0LbQiemlznWLRiT3TUEHbOPp
oTwqkZNZrpol9gdE9EyLDunV3vS1PzzVHaIGNy+mRrh+KC1UYXrGZSyxAu+1HGx1XNkzLzdpfiV6
GXqGYM3gNefLLrfxFMwILGCKUvG9LgktiJGB/83NX/zsR8188oOo/fn7y5AbAFcS2Av4Cy8OdSQ2
oRrkI1OTS/0xjVqI3WqIZWwTKytdtmvPh84FX/c50wWH/fPni2HacMnC7FwG3GahdZmuYw2vVZj/
HGX0ZGH5tjKj1xY+8k8gJ4NbyAUEjdhQppE/YyZtXx7rQuJjwH+5mdphWOOEXRsLzImwGioKByXt
+dNlZOpSieHSzVnU3mm9Ym6gDRWP9D7blULs6lAsZYd+JTvIO/H7l/3J5sibupy6ZWq0/milKqsj
4frWGGsl39WRWIszqsxXtDS+6qd0jMaOy5Qxqvoei2yvcXGgiPY5N9Q1w9wrNQMBmzwUdnTviPr5
DAY4K8vMY0PqLdojdMGnPbdm8/vtBX9llJkiIWaTSor05W1H81Ot02q2p6DU0ue4ivPjpNar7r9X
h+E55pxdem3O/DH88o4ctY9qpWc5DGAbd5CA9EdyUdTj7z8MpQmVyRwdDbPlfBQ2MmAwCKGubOru
dXDEuPVLR6x8uPPGsyhKUPIJCCZwwwBwF88ie+QvTYIhBdd5DkUj/dvT2hcttB5zBTzl9iNdWXIz
2XU+eW1OD2vxHUXI+rxBZzAOGP2rllv23lGD/lAF4vfhLfBUbvAQHfHkst+7Kr+8o8FQbDOCy+ta
uGU91tNg7+2gXrMbuzJ7yOyQXII60V1cooqy1vw8mrjQwGm2jngntndDOhifysZON77eixXEdNGX
ej/tgNHo7rLyeD51cY4MTm2NzBZgU5F5IZ3BWLxBUG/uFVDpV1pW048wnrRPxCnlptv5bXfs+X2H
2+/x2mNjNvEub5qFv4ulOenm4HmUeG4ZFtOxjESBAZki4FoH0Wb0mjViy7Xx2DnQyfE5wAdfrJuU
b8RLJp7ax3XwrkJKt3f6IPjSYDJFS1Qqr7ef78o6pS0CcXMW8KLImP/3XxZP1Q0g4u9gsVK3e7t1
tK3W4WcC3vb13xgJCA067uz6vmQbhxHBHxY2Vm6jBmLTozXaOFGXPSRt1/82fgELAUdj/CAgw7AP
nz+U7+SK5ht806VqvNR6RliJX04fTHtYa9XMr3+xp3BwzWlx9P9UuLjnI8kAdiSSc9OtRBe/cCp8
si1l3MLtplMTWGa67dTKPPYd9dnt6byyM4NzAXTpQP04ri7KkKoZIG1a7JldMNhfmAPPJT52Wlke
V5YjIjqOLCATLqZLqja4hmMrOnsLQkess5Tpq1VS/fpa8LP21tRy1wZjd0ZxDUhIqb+4bZc6Vgyd
YM80/YgWf+OoGxnE/maM1H5XAKmsLJNrU0i7ZW4n0vfi9nj+8pJpUuYrnXTjqhw+Jr6VHMjPXfui
r41icXjRzESVCqP0fBSKraQQGeseCv8XYsXaXR+t3g2uDkIfGm0yPTxU6+eDpJ6XEzfNPXS2V/5g
Fq18qiCp726vuWubBdA/EOtMLbk4abJcL/8fe+fVYzeyLem/cnDeKdAb4J4BhtymdnmnknkhqmXI
pGcm/a+fj1t9z1Vt1aig+3YHgwYaLbSkLLrMtSJiRRha6zvhTDe7t4Vrn08toW61kb2lBXj1gtgE
13EcaN1TNTDzHS61GQU9IraMVnkKLlFmvTX1tn4kp5/vqiMCpMDEANf5l7dNSh+f7Z43YBK1OEsk
AgKfgZndYC3LYWxrZ+NpzaXUR17C2n0TJnlldao3ygPOLfYP8+XqCTYoDMggzRvKXH8qGpU8iz4w
b6rAiv+4hUBS6+PLvG71DBOe7BarJFGQvUO5OPhzpEj8ekjrvthP1vBWQtSvWyJLwcEbQHHr/nty
ooytmTJkuQBba0ObRqPlkFTTts6z0Cavw3AcxNyvwpU33P3+9Xxl5TVkk++Mg5B7evI9y3ZB2+sr
a7XRifc5TfBDXjv+e3pQPw1TLDe2VHtis8wmVM7v1/7106AhpACDq4FKhyh6+SwDvIDmku4i7IQp
orUxO+vyLDnM5Ma8sdSvn0aAsxrqcDrC1fLv5FuPY186tQ2k5Wm9d5uTz36IO+Y1f39Br6xCNb7a
yvkG3/zptgXS2mRTwQXZcxJEzuxoET/LW8qDV1eBylyLAr71IwrzU/nh1+nMxkw5bjKmeeYSZBJa
Xalvf38trzwcXn12Ech32vZTJsVx69IyGMshTnTBBLsbAkysUVoqHIYOv19qLS1e7ihIqfA5hLNh
IPQX2GhOzbEcAcvJYXSq56KvQCHTrn+2YzHfjHlTkCJtGn98kLEozCSHGWwNm/PLly9OvKBI5ATI
mcTJ52lmrLwatOSv31/aK8+KMgNdyjrkg1+s+XIVY9Zs4ZkLbwRt9E4ts72BGXrLvOT1VdiSaZ/W
WZSTVZrazbWsYxUy6+Mtjw0dQ1m85Zr42htBwiat2UqvQtC8vBayV7U07xD2wp0sW2DLJWKKb4nI
ZXlLkPkKbMduSCOIsBjwDq3dy7VGqLNVP4d/FQFdgNm1XmHom/cqBEYwDhMnwCcx2u5WobTeEG5f
fqVVZRiynWy5L7S02LrSGe9JjDU3ozPbf4wTr7s1zn0oAtg5TwWj0q1ne6JeDq2xL8/s2tP5ScRb
u9avxR2r8D0A+MCZcjNf3oVExrEIcr7BxEvcD8yhVOe5WjAZKfS0jDggxeaPX1fUjOvsznrzQY1f
Ljj7XZA0LY+4SVz9aiysZZc62fwGq/LK60pPfAQU6NoIlXy5ikmqXb8I1wpzr7Te82N87OP+rS/v
FTD66O/5I6jGgyp6ucrEKzM73cpi1I19VWa+e3CXqnlQEtMwtIdJ9aHM8yaSZVVf5XpSfF3ytM83
I0YkV46XvmWJ/crnA9KwysXAnoB4T05axL4OhlLeqovXcZksPbGv3bZ7sLvFfONQf2UpDh+wu3U7
YOT95DHahZfo0kTggZlfelNmqrh050LtxiWWb3wIry0FDIUeBangGmLx8i5btVf94OGIMSZ2zK3Q
j2Y41w9DIbI3jtdXPgdczKDIkN2iKnfX///TwdeP+BOihgHdMGICWJYpu041L9iIwdV2ahZvsbSv
vKcQpwCt7HlrW3jyxAKbDsQ3ShtUPna2WS3EmavPbw12nN5B7hmZ3nCmGJ5QBlknVzV2Ttt5klXm
HiKIqCB3o/uJeMwK7U+FhJjrYre9SnKIHEEyfHJBLlE8psoLWG9Yu0jL9Ww7qa554zGdTKrwcrMM
UDDONHALDGucbN5oHJchx8sNLWYSOqWzz/sstMhfXcjJ6KW3XQKTgOqGqI3M2AV2/H5NiCaqe1Oa
bxko/Xp3+Vk44kHlHb6rUwTFLOZh0T0YXKcq6og4bZNjvvP3mLF0f7h5rkI57i8oCtIM/B5OH6Rb
Eb0rkGWQ3JKdB26qLpRZvMXnn76U6ypwDRCtR5r91CIck9y2FHz6Yavc6bPhzOoDlmsf/+wcYBFe
SZd4HgoyZjhOCoqZPMGmV7odloFXbdLcVJHtkPv5h6us7wevB6NiaxjF6UCa24yYNozcsNzy261L
XXvhVMGbvrT26b4BJIhzFgfNmhSw+qy+3DdMNZQjpLYVuiiev9TIGj8PpVd8Xtzaw7DG9JrvXRNM
7/MmDp6t0WifLYEHK9brGfYIKRq2ISRgpZLYJnjzLRue057pY+GdD7Uuvcexz/C0dCum6faCWdtD
stRNcuaJprvtjcGbIqHggw7UwNVlVWUMcrjTYH2ZixzfK5HMGhnFtWVstGW28IHkU1GAY7qptlOJ
9cVGmmN7SY5e24Stm3afLBlT55XF1CdnzTg0ksFw0z8rpNKeVU/2ZjgMZWZHk+li417pRZ6kRJ5j
c3GGvbruRjVFaXIzBX1+Xcze/DTYBg42HQNiNykfrtoVpDWYuwKDhiY0yK6XB90uWgwjayI66q5P
H/xZNHMUuIu4KmVrPep+Zzw3I9N7oVe000j6Fw6X+4nSJd76ztRdURDkn0e/a6ddkk62sZPMHARX
LbZD1Rm2rHV2yPD5NCNGxe1kH/sZQzWWPwVaSDLXsoQ40Vblppvcyt80mZMOexPNVfI+bcepi5iS
x/AiCYbiopwg8vEIE2XN3t3XGSHJmmwi123H50ZvjCdrHluif5nIweKmqoJH25lcdUiZ1P6SWi66
OxVMPSPMriHvHMySb+0Bi/JQxVP5kbJF5OGYyTqOZskETNjlDfEBpDqPepj4RXtlapb9ZNYVAYiT
4+ZPOv/Ne94N7pnCkIpp7Mlv+92CAa/cDEHM9p8hbS5wRFxyCoMFLXZY1SO+GkJvWi0Uren+FRNa
9DTEQtZnSV/xOwavnmZqZKf9WjEGHl8hr1ryqLQ06zHRc33amjgsfvDaeYjPPINJI2/o/dsmzq1D
NvfBQaS2PNfnQUYW2rlwRJD9edZi9wkIH2tQdKh5GWpWN8ooXkijCQfRjm1kZYNWh2jTymmvQDa+
6pOXi02DUywvO8FAGpug1P7ibMs/5nocNFHWtwW2JUg+pigI0vFeOhi0btqGijNUXtuW56BnyRy6
xgqP0f3meoh5lvc0qDozwoU//2UYpqLcL7E/XVbMMaqw7YLsDIPdAssP08543Jk0grDy2+lrNxXe
X2OHvGfL9Ggsd1aTpR8mwIZqE48EobqobfxNodfSCmdjwgMvLKrG1sI5a/p0C12xXEpflNMNOgr3
OZUC+5YxqJx21+Vu123rzkXhYLeV716Swp6NN46SlvXoFMaSRq4/J3wMbdElUUW2jbXBK3lkdBMX
ouoOnYT6lK4U1Z75CWGix3GG+FNmKYZuBNaJQzRoMv/INJffhMnUOktUtWL+UKi5rYvVlCXzPzNd
u+yMQEz1ZeWW+XjWID+sYOvU8EmmS1rzcswF+0NXDXi8OE2qQjUN8mOvT8N9Yjg43gbci0NlZb5A
2Ufe2Hnj9Oay6YzEc8OywaMsJBcDO+OuKCaKLyY+xo0vE+GTR07QZqhjAjNcOqleGmcZjnCXdStL
GQ5dxsNbCvtzWbr6A/u/+tx0JWyJb7XOGSK/ZtUwNc2nZphVsLM0tw22VoqbJG2VJEA4CcbuJptJ
P8AQWVVJiH6U/+kw3fGUijy5HWZX4PHbmUu/Gq/EBbi3P2NMNkrnexHUu8T2imdD2MltTlaCGYpS
r+d9PBXck0TPKiLNaQ9wDI7xuiNvzic4sAymNt52ibBuurI1zU1XLGMdBbNZmeEi5mDcdCh+k7PS
U8WcbKeu6c0DuGiRZIQWVePjLOPhLjF6gjS8VPr2U2sPJNzh4GV8jg3b+Cx7toLz3nAm69l1Kyqq
wxBbUJ2NH8RXM98vcamVND9pxjCQycIAtRch+8wdbDOc/BY8jXeztQhr2eUOYTDhYGAHFrYBWebC
I5kMkUXe+3tT0d2EhPAG+XY0svlaBmsctzNQjkZECrbTtiX541oTcfMoFk/PQ9RwHjZcaT98Q8K1
tJEurPEhJ/NQ1B/6qmhTDM6k/b5kfLyRa2a2VX6fE9nMYZw6y3meE4gZVkHMzMZKNJlbPg3VRz39
fBU2hkY/G8S6L6LBMvJzK3WCKWor0z84GC4am0pv9c/jwi6wybTZ/0tLke9zfVPxDV9njJYTZzKn
nQLsXthlbOS9oh7mZy2o0/eFU3dlOFp+YW8TPiiw8KLAT5u57owXmEAkd4v+2LtfBKy512MutUGX
H59bmp7nUav7/Ox2ks3BllHC5i8x9jX2TWhxqo1rt/QeS9mLg2B2P8WfvFSAszgnAs0Gi5GGkxaQ
NjtOcb5vx1zcdYYgNJ4jTPaMP80O9q5t8ODreclE6+xOTCDDPzm4ELBlbG22vLuGdPA6SnPsxYkd
sTS+/cBbhogEP+0in5pBYyq9JTXKydLgbomHyY70vG2v+2KS133n2Wlkp0u81RHDB1FbK/eWF32Z
IqJLnfqLYaVpHNmg+MP1jL2odaWmvI5vltgYpyXs+tj7bheORnD71Pj6jYE2Ntsq5kzsz1Ph4j7H
a+11N3pv49YTGLylV6abZiZSeLzs74Wt2PuE6/bzLhWx7X5UJulhOECQMLY3ZYGmSigC6a60wpwx
WA5Gx9xreZyaB1qeuj+ki1c0hJKJ0dnFmUrGSAuK8Vk23djfzFlv3ZPWEMdzOGFQ6Z/hizQY29jD
3TiiI3aqT70YrO+/L1V/aSOOjp1oBSDxaddOaS8rzxXb+cwwwzzW29Qscc21k/zGI8ji9vdLrd3R
z2go1epKrqxNC+p/mIeX1apmGehGrMUOPaSmnEtMtLrS4l23u2DaSTzTz0WizIPCB2CrVP+WQeur
l4poAYBvFUKeagjGXE/ztFS0MWIJdm3nWO/bGAdWv5Dt/veX+ksvw6XCxtPSr8OLFLQvLzXNq9qc
fbTJNRaVG82w532LIdAfQhTcUIwJmA1eDTnwCjm9oa5exd7IyWWqOt9mHtVX39sdoin9rUzCV54d
es4VL0DGBNtwgoYsuo8JzIKGl/wEPTRLC3EsVq/4z6Wudc1GJnbZ0qRXfYYNz+jE/pc/v6FHMgfJ
Ay62p+u3meZVlHDoyv243c9z3GxxpHtL5/naG8LsC6gF80NIkE76+6YvFzqp0Q5J42i29qSpre1R
WMwjPqx/ekGA85AZMBBIqX5pEWVn97msfKQdIsi2C6zAlasc/9t/ZxWGGzjZQJdOE9aYV6aCAXHC
7g9xtTn402bEu/CPcRESPjBMxMDNZhIXEP3l6y6Ej/ogYRlNFeMN/be3tYqk3HEcBAPBa41/Pamp
p9IYpmu3NLRtPec5lh2ITQ6+GgaA5gSXQC2o3iBD1k/g5Z4Dk8/kPLwxqgyA5Jc/WTm3yq4poEN7
cfXnZHC0nc4BvOvxHN74DKp1odtjMPXntx2PCKA1VNBIMk7g7ZhQ1Jojdd3pjCpSZU0Rj4nj9r+x
CoN3UHJw/fgkvby2Ke/Hjp3TJvyu9HeqHD9gM/gWYfErxMCAKsAMg9SMHnE5LxfhQBN+4nI+IOLH
XqMz+o9VrfSQuA/vri6N6cdF/dGA+5X4ImtVf+/+Y/1jX+qG/Nkk7f7Xf7z41f+0MfijYdtv5uDV
+NyJSjD6Tv/ezYev//rn8Y/8mIS3zHeYqCDxBLXiaMES69+T8Po7kCbmbTBmQojMUPG/J+E103kH
fo0NP3QqA1xwW/8ehSf94x0aPmQO1OXoe3Gd+ZNheOyBX3xqqwoEBJbZGH6Yla47pVisZLDMZsIH
ItFJtG6aR/bPYY6qodLmvXSAOdapym2QgBf0fVbdNKoSF2NGI13oefB5Mv35i5ZKlVPtk63pIccw
D3UjbojZchkewZcyr8j3ZAztg+/SlA8CXJ6JbSezz6tOF6EV+9sS3CHrnEfWcvZ1lR3MWe5IN+83
fRVcZGb/sZftbZ+Qwzr7Kc5i1NxbcygfrT7WIwunoaeSfm2b6tlMLk63EtAc4gNeToRRpo+rWdhX
KYxJ4Y2Ct/bDxBiJGdHwDuSv5IX/UJeYADo4Y4e65iRzVI56e51UXhlN+MjeamSP5yHmHSVh5/E4
KDLRnDYBVLGq/tHQ1EheTytnAcTR++Jrbfl1fb5+IUQGaQGmG8MUG05Ox2Gkilj60biqU6O97NxY
4yoLNx8+9LZFpe9mnrsXuTkUYYNPBsEjcjJFmBD/dZfazniFu0BKyI1fe6FsrDHemNbsl9tGi5NH
pqvanrxJXKzM2JOMqIPeX7GbTk9mPATbOnBLmDRjz9p3vVMvoVdbaYgJsRWOuqbOMNhMLnlptiNC
p3AmAiPUahkcNOJ14PjJL23plYgBCKtMYJqVntlitncpSukN0zw2QULptskLhHvZRSfzx9ZrgVRi
+UCURLMjXmi58wyaG10THxYnSK/wYMz2UgSBFmWlCxrSzbbeRO2cSuODL+lh3tPLm76kYcLNDwOe
oKM8o7Jo/x4W+6N97H/aDkUR+dMJtHnunv/ei66fy2//+uftc/Hc/7w9HX//j+2JvemdB35BaY2r
xrqb/Of2BESNhwecDGpuCqujeOtvow58OhC8Ye0HCwVgvirxVd13KRvfO9julZwCPqfc4zf8yd60
HoQ/FQGQF+i5UCpQ0DEzwYH58gwbzDYuawDuy0CU3cbIPIW5kU+bZYg6HBpglQZDG1tY5Y/DjGMo
+Vbf/ljiZ38Lbt/JwlDVqPzWKUUu83RhsAkXIdAoLysTf8TBxeHA0sCEFZDaGzXYScfBNbIUWZ7e
6hOE1uqkdB1AL+YeZOWyjoMiWvHYHfiseOOCjlKIl7cSNymiVdfRQerG02AX+jNEakXbX/quBhQj
/XSndKd4783ucN4Jfdw5eWGY205OJNSabO7h5NppEfFDj89iSo3taCs6v8Vs5V5bzLjDIL1uKE4X
z7xprV7PcIeasq+NZe1Qj3kthn7z/N4AScNHrB2/DiLVPnmaVZDW1QbMpkzZcD1IrU7AntP5ng3a
fG/3Y/upSwzvAkT+L0dl+p2sqnFjDlALKBZ1tBdEZU2fQTcAfH/6LF557K88C2hwlEXMjLmrX//L
980ka9M0Rr27bEXFJIYmlm3cT2X0+1VenrcYmVDP8vXweq0cExTLy1VcfDETNfrqktCyp4FI9f4a
vqDZW26sNr9f6jiiefLYsQM1V68JsjT4Il+upfoER+0mVpfxLHYtNvMmFsI0z7tsjor+S5LtGtPB
N0BFTS6i2eHEHXBtxcbZ73og1Vuzf4aUPYi2/pZo9jYd/X0Z3FgKTMm8dlQQ5cUcEUS0ccon3yk3
PYHJI+DQaF0a8nYQ53oXNeo+1rMw1T/b4kM2nCvkIlWkLUmUolJJcvA4ixCHrN9pJKhlC2P/DW/f
BxXfZPV8l+ddFGBARiEyZXezi+fL07xkF6O4Z1PC8eU8HsqoMa6Z449GF4ImoS4ArnSfPYvk3MY8
q/p7mck3bu6xTf/l5gK9+PqqooXQfXlze1FBkilDXdapMPb8cuf6lc6AcfVN4CMfzbkhLsEEn8u2
1vbeEshN2g3pI0fftagafefEWA+XaexekGFHWnesg1LO1r6EeYzKoZJ3mdLFbZzhbm5ly8WkiWKL
sbcVGWoSkT8aX4vG6Q655wwXQT14V/g/8t1prbGRbVE9MPbaHPJJjDyeat6bVZMefv+GnZju//02
rxJDkCiTG3EinckzU28y4v4uHeVbGy8WYscmhG00TpWRXVnD92Cc2Le9gunKobQ+JgigAPcneKkx
cKMhZtJRGJmxcWSP0yUGx/B7QxBhVtcTx9bUZxA//M19Xm5tO3/rKZ5OqBw/xzVdB9cpGHIk5C+f
otanTtp5pB2W82hHOKO0kUoCd981s71V/liRZT7nFyN2vlRu/QeS6+c32s5Xjps1BYJhajQKlP0n
LxKuJIOem3l/qREBTACjll1oGO7sEcC+FVD/6lKcpzD2GCqhDXh5tZWdtq1a+v4yc8sE44kUiQMu
qCHgevrG93GqujjeWQ9JNoI0wyFS42QtHIJ85fSNuiwavbsu/dLfWJBOd+PQjRfcDORW6eJHHszK
ZWrozbbpJa132jo39OGEEKpMXRPQW76h9jqJAVzfWTxmOAnxquDfTNK/vAmJVy+j8qm80bOZW5W6
Y8j8EgV1BuIRaaPVU2H6fkRcz8e4FdbGGkmFc6px3FUGTv9uMS5nmlaMTAMM+nXizOYbZ8SvlQ/D
BhzUa18G4XYKRNhxkrrmzMRmPXX1PUQ/EC8+defuIqu9N6f5IVOLe2lY3VtxYutDebGpoWEHnMSI
gjIBcQLt6s+SpjbRDRyQqupizpUPM0E4aNL7b7mv/7oKRR1FJP9gy8Ao+MtVmiFohnbK7ItSl9NO
LwX33qu03e83p19OWkRFTH6v8QT2ukWffFdugh32Kre5KGdjbzWSdEHc7EOK13ajgeUfV/ujzuH/
TQRk9bL4DQDSpTCS4vnnDmP9E387AXrvgD2YtEZ7BWvICfGfDQbICHOvTNkyx4ntGLr7f+Mfhv0O
lRs6SywuKJBwjvl3h2G945EiCQXPRkOFaNH6kw4D8ODl+26tCvwjlEuzAdByatedFfOkd+5E/0ug
LvqZUjq3ZuO0GsiZmchzyYnQMy5Z1W4Z5rqV6t5myEkQUVJC98vMNuXHNpU2bt4B4fRphKDBlBf4
tGWfrDEY0vN0slJAUuhKhHQFPNeWAsf1D12bFeJc9vhgh2mZGTaRvF78yaNgu0X2kROTk+dGs9Gc
uR1QBRnl166p8s95mRsePvJKJvsMYv8BKUY7b4SkZwdpyZth4/qN10XFNIo7q7W62zgpyPp1XJjK
ve7IpI74SxzSHCg8c2CXRl5gC0+yQzbDdYUFak1n31ZOY7xXIhubA0A+pEExE6PC5VdJcpB1F8Sb
wZZJsptKPYE41dtAv6nsWZP70qHn3+VxRQLLkkC3Rq4nqyALUUfjJAWsCuxNeYdGnILR1wXe0XE7
j01Is5WNIQipVNvGXfSUVB0PAnnr1LJhp8a3aSXGp8xpwn4mhWZ58LI6UY9DTnu7HETtpMr/y9TF
NPUXFcaOen83eOSLx1GLYDwLrvtRd9V4b2rlyiaXiiGa8jANk6OoMUVv4/pzv7gZJzKMsN6isslV
JZE/DDgA4uDf14kR6pUMvF1el6rf0gmR41Tiud1cNJjsdheiL/LPjFnVGd7bHGn+7TinnLMLnU4f
6oGshoek4HvZ2hm0WgiDbFT3ddta+ZWF7ibfUzCNY2QVmdQ26IuWFF+VHrLZx53PDQ0UXc7GgoU3
D0vno/sgOXNsvKge20CczY7ZH1TVT6ShdXGwhFlF2OlGZo45bm2mDLwd5oqoyLAT0q1zcyZv76qe
V7vqSYjqMahKZdBn591tQuThsDEs3rlwyT17ozRydPddsvi3qVKTsVGIdMzQ5a+65AllN8LJq+Ys
6NFfIaQT00fPyzB6xu11XN9bNx6oEfUpmw4IaWITarY3MsZ9VDsyVTfM5n5yOoa47EyAS02FD9VN
zNtkfkao3eYbX1TKD2tr6NuLYCL6KAT7MrEtMuKkkXdGIL37wCDi+mwadMXQ7w9ydpC6NN5rMtPL
vXnkcpEXwOvmR443KVa+lx58KHrqgJUOdmZPjVlIMCKcsc7kNIGP1pFYzjrbTz8iKfW6m/lIQXdH
OrpbEr0RoXNkq0UXaJ6Iuh9k9pHYdo4kd9qWCdl0P8jvIxFOxDaceDtUQWStTHk/5JDmzErKa2Nl
0inoqU0NJBV37ZFqL460u10rjeCYlYwfj8S8yFeSvj0S9s7K3ZtHGl/X0tnZ+Akup4yXr1S/h2Lp
oV/5/+AoBeiPsgAMWNK7ZLLyPasiG1BHCUF/lBPYR2mB29tDynmN4sA7ig+IGnIJyx5XUYK76hOc
o1RBxCt1v+hBlkdapgXn/lHYgHfRcOeuaoc0E6mLtIYPHyWFSmVk1zniiMRDk06wzyqa8LAHfp+t
SgrFjH6O93YJ6TwKZUy79ii8kLkovkHEIcfIV2XGdBRp1Ktewz1KN1oj9g/2UdAxrtqO+CjzYP6R
4nM4yj+6eWrpM1TqmyCjq0SkOMpFUBDo5yiAEZHwhZTfid0tLuQqM8E0GcWJvpQEi3zIg3Z8cI+q
lNkIhm+UPWhVhKWMPEyyVcKSzvZ1c9S1uEeNC3LOftlMq/TFnXwOA7PXUQUSLKH8fXpUyiAfl3cL
xnExNG2HlkYedTWcZGhscva82+qovCGtgA8qMVdFjl0Exif87Cb2CbIt7qTTJNoWgWVsZ1HSmL1/
M2t8yW1Y4D3fhvQGiR8urlrTQJpAnxwiTXOLRyBxqmu2q5cRJ53vjsGHhuxx8NuOzSv0TI0ehdIe
JVfG+BU+6e0YlAURmDJF+aS57p3IAtFZO9stMH/KdWfxwwIk54PUmA87d+cM+M41OxNzm8AvvSio
bOOrqUt8PRlzUNV5g1oSVxacYppNQfZwsbU7pqPwYLKMr5XSF4luI+i9EPlJ12N3mIu421lTIbEi
1ar4oskXnMTH0u/Fhjgs66o1qzSfQ9XY9bDVWhcguxXS6t+Pgd0/xAuTbehDi/aWT4BrZUwcdDGQ
2nAoRcxlYy1ef1hM3g2Ub0DQ8GhlD3dvJkF/4fZLToSYg6lY/r1KhecfeDeahcBJxwLvn4ph/SFn
iTkvSsOqihjWK568XM0qHPq0Tx611NGaa110dvsXTX/G3TXruqw3eewAGG3HGL8CuWlnJZbd0gwx
kL87jBk6pVwH81gq7QkoQg1Ro5vqfkhGK93B+PrXNdzfHC16Md/m3Lk8LGtNJKEWd0YcOUOQ5tsc
Z7lnft/85A1dcD9n2sILUkzz46gP3vWoCl9HlNe2Hx1jNJFSTZNnnS8jgZ7hIsfgu6ayJdnkeV9d
B/ooHoLZ7m7NIG78sEqC5UPQxfbnZiqHT5kmlyuEcjVCNCmau8JN5aM1NEsSJhbM6K60ORvDXmA+
t75fdR5WcOD81Cm8RTj5gvmZNFCBCBUcPXUMUZpT5ARJrcJiKu10O5bTchmTg9xFRlUmZxyn3Rgt
7pDvXNEm5T518Z+ouBSsn/Jc3muEufZR0rfZpQXyS6vlO/UTrb+8HpLYxPYUrda9nzXq60hcyX2e
o47d0LAayXb2mS0J3RjEM+qIFNoX9FddNFTgBks5jt4Bntnpw2JsDBfIExxmp1tF/d7RRXOuyYTE
AVONzVeyqR304CRmfKQ8Q+hbBan1hd114hy2maBnkCzvZlR0sbyBaiGNEOFcO0W8JEUZGkGsNRGv
0njWYbRRRiNE7yUdpEm16Tf6F7dNIe4HMcoglE6gJSHqIVC5snWrR6YdrOpiKpPMY0LHp+Cpqrqz
8HuVBK4FqT9r8MiD+0k3cgTEs1W71WXK19mEcyAzdnqN0NWw7Ay72S6kZ1ab3kYavfWMFrgZ/fbw
qUcN+zGzjJa/tkxndrzFXTkgqheFoqwv+82A4UMX9d6ifZUwaHqY2auumdkRtwilwKhjU1ZkVoZu
N/vv1/XHrZpibKOI72s7HTusKkb+2cTg7BwXbQ+jlSDXY4OzWuOsTsap3OXIwvAdRNa5cTAAQ04+
FySSpHWpXfVeLY29Riko9m6wUJg3jAmoTZL2+tmEPagiLbH0t3UhY39Xltp4P8a2SvazQ6WIxhj1
sqtC5J9WEVVZ73yruST9AQis3zSo0KunejWmDsLYtkWwRxRPEwFisej368id9yiVHYgNbrhgtnUx
aFHZdc2d1hlByeWN8kMAsFdYexH4idoRZSjZjoVXY7ofuoQMTlftaDZFHY5VTPU353zyXciBvTi7
3G+DO7kE/k0iK94RkfbTfewqUPzaaowprFCB6aFODYn032Telm1dtyWJ1+hcz4LWLoeNXaqg3yXQ
L09+Uojmoso1fPzKdKxgJInHmEPwSobggf95PeYCj2Hhx8XexOvC3RA01GfosmXyt5rl//ff/1xh
+/97/72T36ov6T8eVgbum6z+8Vx9/cf/rrpn+aUTX/5xyS/Vz635+pf9aM097x0CA5uZY9zxVid+
8JHxm+r+9U8reMfkFzYUK/7EKWHRf//N/WmG8c5Bhw6o4hBdSPsOQvQ3+6fZwTsmUF2mY4mqZnr+
qPz4L8pNnfz6ZwruZV8O/gT+x0AdjBgp4Ou0zEuEKBMzyNeSpJFFO/eYW15+0y2G+zzodrwrrEGG
uMK9NWJ+9BD7L/SLVZG380av0OgaPm6egsGTilGUB8R4kkQDi244l0j2ZXC5ZPc2CXqDvFPmfdtl
27KW7FqYXWaPbfVgi3wzjJ96ZwyZvD2U8i9ptruBdJN8ODPjQ+FNhzIdDm5/V2HqNMRZxERJJLJL
M3jE2GBboZ7QMpiwfNnaaormvtoPqRE2ervNGoj8IGIm7w2+68hj/u5yTwgvS7aEy2B+E3kP/pW4
Jo47ZPxoo+3qSN4Q/H5XPEmCWyJSZ97gDV4CnL/e6BNql+5A0+OJlbFS6UNrGm9i+TExsm1bie/9
5Bxs9f2nj+IVcu8E9f11yRPMsXZc4hAtlmwOartrt7tu04Z5WOycfXxWH5gs2D38fslf3uGXb9Op
+HGu6xEDXFZMD2Jb3BD9u3vLJOnVJfAdWYGyI0v/8jMxekzxO1PLosn7svhi6zq3SdsS7f5UZp9+
fzUnVM/fN/CntU7elsKRXjtkrJVcV+jmv/r79r08my7q/fjx/1B3HsuRI9m2/SI8gxbTAEJRi2SS
zAmMKcqh4RAO9fV3IbvNXjKSj2F1Z29Sg65qAgE4XJyz99rVjfglLsxbG/fJZXWf7JneLeKWN+Pz
53fxm/9xMmYDCjkrMWmF/tgnd2EXHalmWZHDP9niUPNJMdosHqc5qkXESNFL2pjnshzfF5J///J3
1zwZraXRunpPMS7srHw7pGpf9QubFrxnIXEx/6kj/z/FBx8MVNppGCrpTDDzod97/047X9NKrUCA
yKpuc7wrpnuBfHaXzzhxwfdYBzV3/a5aZHlNz3OVZ7rz09y06tA1VnMpKUnd0hE2bzUEnr9mUuH+
lTqTci6iDKg+tCZ4B2gMT56H4WgG8x+eKjamadhCs4iCICWYTpuzEENfGsWidc5MGe97BlwUrSRI
DsSgFLU8dCfvH4tulAEKBULm6Nh1m9IX7c7AtHH4fHyts8Afw4sgQn4TNB8aE+vKeOqZLWbc9kSU
zwfU9UYemrWrOIi4lfOF8qq8nerZu2xLgw553rqUd/TFjR8+v4XTIQ6Xjzgi6tFI/xCHULV9/0v7
xhz9tZ1xMGmsbjOUbpdobestJqiCrm9q7Gj555eNo2fRLDDi1PmUPXR9Fp+h8Z/MLqAQXLRC4Ph5
HLzw00e+1EFfoRyRu95ycTumS3OZyaY52q3/y0o9zhoJMXRnfv3aYfrjDawXZfmlE6uvWEzSAN7/
+tqqs16rEi6K1O5RlkrfAVTKnzwzyw80v9tyYxKkF9ki9t0IGIQ1bSi4tDOJxINEo2jk1Rno5EmT
2F+ZEHSHISaSI4cm6VSxP5hwaUdKb7sEZWaYljSEY2+wwiZv450e+z/zsbgI6rQOMQwOUR807v2Z
x0IH5f1jAc9OU3RFI1lwFE9bZs4SU7Zqsaq6WWDgqBkrtupuMeg1zfU6eYCnaI67rh5s9tt2IrzQ
nf36Kk7a5s2jwgSCsCKmfJPgJft+5t7WT+/dK+OjxHiKjGmlLFqnDhFbjJ02NOaw03BmTbuFo9ND
VhXpoYIt8+A5fdpsdHuQRmSJefrR4xfH5uhZMy5KkjHuqOyVBooST6u3HgCop9S00JX/y7vkS0II
g70DfBbfj3OypcSL0XujV7kHJoD4imJR+WIgccS1I9wQyauxyy2jA5IndPoPU3UkvgmeCwiSMJ1N
hZMuznEQyRwPca/OeEJO6CAYO7k7ZNq0tdg9o9RZ3/8fLIl8tjpPgaI9VPFMC8bNfR8MVWLunBIP
KhQq76I2YutQp+2w9/223GbCN8LEjn18r/N4ZhU6faXr7TDuQXGhSlsRte9vR9I16pGeuofMxkgc
TOQm96pD/lnl51RKH1wKC9MaxbFmQeJteH8pvXcU+j5BCs0ifunt0kejBZOhpE19bsN7+hH91l1B
mzDpcUMDPQWBGl3T4FvN48PcZj/mIM32fWkkqGcBsLh9ZT2NrW19y5qiIKgQrUmetW3okBIcjlNO
aw+a3Jnv+rfY4M9vZ70lJBKwSkCVk+GyPp0/3vtoMY15iRMf4r7Pfk6FZd8HyjmCf0EMi11nn9F+
vSySPthVWms+GfOosHoTG0R3D8cj2uHLzh1cyi9DYEV21cnLfll8+hpp89CwDm+NAbv85x/T3++M
uwZ7wimPA9NfiT0F65Zvdml8UIO3XKVpUIHwaPRDEevnoAynyyFfhkF0N3YQnAykA9nrxuCPJ9RT
90mzxA0OnVM3V2VegeF1W6EOEI8BSykal98cv+x+JTHaQzMz8kM9L7LaOYPovfDzH/47i+jkfXEw
hvmyoiBX3df7u5ldhfWuNuND1Y3Ncz3G+b1N5/Be0ubNo4KMkGGTOrPqoRcM2s+KTyuliiTt7eKj
rt71S9Y/1Y50/OMwal2zXwZV47SUKLcSqwjy3dAP1pUa2uytdDKnBqrtkOhb0xem7Fw75ePnv+iv
xW19vsDoEB9BnoTstO5+/3y+SdUMqPDWEZh4u1LNXmhh1T7oetdvnbKoADaIOXKoCO36dkFcb3pq
//lNfDCeVn2izd6HnR3uu5N7iNcYRsVX0OCW3hHWvHD8VfZFyhp2Zh1YN6cnL5C9nY/Sc51tg1PK
ZtFkmU4/UjtkSiZbZSF8QoScg83F39R00D/GWn/W4647M/t8eGEkNVwXpQHyz/e/0erkEmhNpx10
JxVRLUsztJrF2Bq5rCJ60fq2bHp5OxM3dkbxdHJ+Wb+gdf8WsHVGVITv8P2V+ZI7WjipONqqti5G
iQ8oVrN+V3X2HKaTev38ZZ5uG08vd/Iypz4pMXujESB22z80euIcFYEeu5m9XTQ4WDpqozhHVflg
BLFRXZmzGMbgCZ2M4tIaWEKQAxx7QYht32nPXpU5N7o3yjMD6MOfB4cG2w4CJs6g758m6D+TjrvB
z+NIEjl2vEH2kr7ShsW1Xcb2o6Mv3z5/on+/QKY/VPoBByCqU6eTTm7P/hg3/LjElOOeZ/vFKmsv
bEff3uXKbs5Mcuvi/v4T4XLrZwi1m3PG77zrP2YEDdjBaPWAL6clV2+8sWILZf1RpktBVw3X/NZv
YwQP/hJsai0582P/fr4mpw6UmEwGJJL83in9cfVpKbIAUaI4WolfHTUfcViB/vum9dYNZCrjSJ+W
8tz+a/36Tn6zqTvgzta3ylR4sjvMMr8wjNkXR19IpJ6JqejZLRoNvBCFzvRPVdGNNvvYn4++GRsX
aGG0hvJfJV7rKTlXBPgNNDq5HQymGHfRgKy6pJMjNvP0VC15EDAhusSf2V15SFo2oW7SgD6a6asj
SXEiiJvOMeiy+QLZQ7mTcRvsYw8bMbiz+B6cnE5byqgPfPPqosnG+aX0snbbVXq3LSfLvUzjTN4V
tq+OsNnzY1HNU1RwAjv2syjvDPok1/1sFRe6lRpk8A7NxTT7GJ383juzpfj7tTMpkiK2Hq/IKDjN
Lx3ttG4XRIOHSSUAJm6W1tz0zkvV3KQIhj7/nj641rptYXvLaYAIkHWf+OcQy2oAZ20ljilsiutG
BS+eIfRLEuHGTSCLL92CFezzS36wzBL9AR8VeeGKTj8tmqSFiTykD8QRXcBPCefh4Paoo9bp6nbR
VXdQXhwQ9g5vyu8tj/bPfC7n5+9phFtgDeC4hpuf3dT7n12nDVBOUxPH3KcBi//2DQSCiNx5Mbfu
mP+7DNP1SEMoCA8XBAqKUqw87y9XVUtlSSGSo1/N6sLQ0uZ6Qa9zVRAge6ZS8feMtTYMkPLyy2y0
gSdr69zPah6TKjlOvnsh6rhFT1p6kW13xb7jabKTj+NHVx/dqAFIszvzbv+ePNbKFLMW2ABOb87J
g0XCa2kDhpGjrGs/rObUPzbCSlCU4GxgvC+Hbi61790AVMOv4+W2qrXn1B284MzA/vsNI5Zk6ubk
hqIcWtr7R06qAU2d3E+Puo9cwCi15VUVo3U9lBL64Yxc4sxP/3vZXS8IcBSeLKkf7vpi/viS4jYb
USJ76dFIVRpqgd1dVkXygq7QPXz+kD+6kkOWAslRLIVsZN5fKY99pVU4D4/6GARb05usA6eTZmMt
+rkwjg9G0/oIKbZQaEQqfrJfClprtEcEnMei7oaLIXa+FPpacOuk3KFcWzYSO+Kxxyy+AYmRnhnL
H71DWmuWyamQmufvOvwfj1RCPuPHyuxYdVOxneKm3oF7bECdWccFJeOZy5l/T4Y43RiiLoF8XPN0
YmKaaWg5ATvTFiuJRtebto7epltOJ+mh7Kr4RskhuzDSYd53MtXCCenUl6Tvh02j2mqHwDLeAKZL
v+uqnUGP1d5h7p04Yncbb8c0kMdaY7uwIIPc93om9lpcTdcx4P4wpgb75gz9PXHg7dPnA+aDGZcf
xkRLr3KtT522ClD0JtBIOqzEPgLDSrhGNCiKO0lciX2nkkt/VNYRoQhWp8ktkT7O54idv6fU9+v4
6tJm00Yjk7TKU8Jlp43KgEyXH/H+Nls8dUYkzclCv9gZXzEnZLdaM/Nyk6m2D46n9Vdm5fgvBr65
fdm29d6rwfgo0mpXowKqF9cdQ3S8DuktVnCl2UJGHvvsi8rg4ImmRt3Hg29ulKbZ1caX45vFXy89
q9p3qGnPHCw+GjqkCLPhZ9Jh730ywzfrrJIkU3YcDTvb9dKotguu3a1WCAtdS9y0G1nNb5+/148m
Ah8rI2la0G/oe72fCGxyCgaHYsmxcZWz0euppvKLBS2AqH5mI/zBp0gdHmwJmnO2CaccDmyTSFP7
lhGk1cYmjXVxyQAqdqY1Tfs8w/H9+U9bJ5aT0YI9kE9wZV/w8Z/McUHd4rJyGbFGZ7iRZbfQHp3m
nOdpXY3+ugqcFGZuuv7MM+8foLZ4stfEkh2Bzg2HzPHRLgGEDLvCG/iaq+BGwwMe8fXEZ3bZH/4+
SvqYgZhuILm/v3IvskGuXLpjZ/jq2sDC+ZVI9fbu86f40VujK8VmnnHJjHayuyOPIaHQoUFvnAJj
Wwsdgtk8aAfN0/J7XJbn+LIfXw/BAGcWSinOyaLrGAh1AYRnxyFFpu539c50Fdg23iY+ynPNyI/e
HnsNWp/srOiDnew1cmwWK4ArO3qdUV4mI4ToHgHqYcqXsDXIDWmmF6GJevu/eKj0w/jKUWZwFn3/
6vBCuW2MKe+YSDPZZ5nX7ISBVlqQz3ztpbpz/7+43mrP4nJw6k8bcX1DVnc54HTChFDgMi6qK9hb
co3dLPdDjQ7/8+t9sObjwKMqRDOdr+J0sbCg8fppwxGIwiesClRKh6lj99hjkAd9YNfbYDZqiq5B
cqB6lJxpqX4wqbEtB6pOZ4KghtOteRZXrponNz9KfhvVGWe6mbL220QH8N/vo7gSQwfix5poc/J1
JPSwg7xJiqMxwGxFPd0e2pSuuUeM85nP/aMV2KSLiV+Huj4E4pOZZs6Gyeh6thaJ3iffc2tpjvPc
eLtmyZojun95FFPlX5O2iBbVsbsXZ+jOHrzWi5xOd6u9nr3jmiry+yb/3E/hvaxiY86OYD3iEOvH
vGe7TixBGUCT92C1FR6gSMa+CLMqqUPhWgnDIMbEQPzJ/vNxZq0CqZP7Ib+CDi+8fuBtzmkxxwao
ZphwMg9p1hjGpveS+p+yt41br/aSZY/AabYPvcztn0VbQM1y7Xi8mprRee16OVFtdo1Ht5ra635q
52VjqMl8hrM1XDjjYH2dbYBpUDv64m7xqflt9DyZExhSYjj6+evQVw+m2apbJRdFxpxplb/itBph
qcjJeZ2E1flMI1nE+XGDT2l5MJVR3FR90WGG17SH0rblnWYlGTuqsUSRmjv6DOvDZnuKtdxF8p2K
Efk7muQ+GtwKkRPtyJVgpVldtWvp2BabuCNZVmWNZOfj5CXhQFnnc1Gy/X7U1uJ/LcuUFbec1Pjd
l3Nx7cMlfLY1iH6hLBP60O5oxfBoAImEiapLMxJV415h8ZDXU2P2AFszyLhmx2zYIlN393Qeubd5
EirfzHbSoYuFrtzMdfe1pM7jRQaAlzXevtcee2472XS5KI1oSUvjtdQr8aimGsSo1oNLhW3Sp4+a
U0ttT/fNx+WkRE1eSOZcjb5EdCFeskCh6BpkH4CKKSrjpYEjNB3MmTbsDSX38Tt0x2ILjZbkAerF
eKAR4FqH9al7t+WUIqUkDFld+hR5qrBU7MSo1tpet7VQwz4DTMy/e4k59FuX9eaV0IeRHN3enV8D
o3e9CzrhdhGpIfVuJD7aNweZfHBsNc84am0L+zIrB3Wz9HVHlEo5VuWmRRQf7yun9n+kdTnxEosa
wY/mqvg6mNz2EZORgUUAGYSxnbQYZT94VbKWkCDNaEbTYHks7ZQuqoprvA157w1LWMCjfCotOdV7
Ytj6g53U9QOuX/eI6JlyU+bq177jyAfPZ8fL5NfQgvCGYbiXGLSysO0CNKzFoowvesyccmgLlV0t
eqvfubx6MMbxRMC0q2n5tJndUU/2MtXFQWHImsO4nJUfEWF9a7ulb+9724tR8Y9N30S1ic+BEVzq
P/Hd5IiXFpB5kamEfDFHOXwXXZ4FqPC8Jtt0rS5fLYeI2MAu+kfLWdTbQj7txGie6Lyhd+UmxJjd
4hmcnbCbHee704+tHsZTA8/GRNozMg4TVICT0z6qhpP6xgf0htxbOe5b1yVzGc7MQW95lo/ZVjO8
4MXMvWyfLmNpbSw/lQQ1puvfKTLwxQs6IZsTcW18rwtVFPsAMtA97SYBVj6v8X7knGyioE/srykm
2YuqmbMxLFJjNduLakg3KRDwb8FIiXXj1yladZnOIt1aZmFdJKwfNYqKZibKpSGMaWuzLL94c5mQ
xRRIPiU7pV8VKj1pxU5Vap63RZKuwut5wfKfZm5xV1pVd1dnYq5Q+nkiYh5of9TdVD5rVmYfyxps
1EZPkHduqnjojhADrK9LXg0/CVkrkXSlYhChkeZxh+3RAD60xOQd8nEU6hXCdZCHFgqQbyKzQKKb
4+I3IIj1+Ae49P4rebTuHMKVbID2WYUZh9x3UkYJulOberI9N0e+1P5rVyXlTTECndn4TQt8WpS9
85Dpi8XZWwbrcbdqp7vEHrH1dHLkhSpG7U61pfkraRfnpw7yc94sUsx38CYSDVVB1ldR1w4OozyV
6R0zuBjCxbGWgbE2i7eRstuCdy8d6IoMfX41ZPn0fcA4+d2bjdHc6AO6E+BJxFNHVr5gz+hgx0dd
7VfjJccj60uhPBKE51FQKB/dTje2fHR4VkacQiHt++K+1Jv+hyOhMS3psw4OUu0kJk5Q3sSc2PAj
WqlHUhubqESAOkYxgjfM7cMkWwRGaZ3cycTWd6XReNWhNpdBXHRa4nnouE3tXpGvmW3TbGkfulQl
D4E/BN9HHuYXUXZXpRM8c3bMsshVrDZhz+yOKrZSV5i6lnmbMYBfpRrwzTFdBS96IbSFE64522FZ
lTG02lyZ6Vbl6RpBYYnX3GiSr/z51ttQmOI9Lfkc49UaAm+TanwsmCT8+p8ai5jCqaSVTyXSyCfV
FQ1ehKGYsE/OkyYjmFwgnAkwzliFOmcWrFmW8+BDH9jjsDOviia3GdsT6K9NpXqt3fpj0IpN48Qx
gymhxc6YgPi9CWpsrH2S59u5rWS/wcdUHJeyG7zN1CR9EiqETPUmD0Yg6Tr83WPf1cbrMIhuP4px
8KGMy9IIa6HBRkgtjI+eJb0hqtQoJX6AfvIwOdT9Ta/4xDdz5davZdN0t5IdogrpGU0D9hEKz6Gp
5SUKFinQg5rNYLxgLvKvfbqP/22l/ivJ/f9vsKyV6vOJmD6tChTzfwrm1//Df1l+SN8J0ESXRh2H
huoKa/qPYN7U/w+0SNqPSFhWVNWKTfivYN7ToWWZBnpO2B4keK4q+//q5Z0Ayh+5o7jJUFTSk7b/
jWL+RCfhocKg5I4mAU0sd4eA7v0JTdk5GbOYTqOs8pyvaSUIFHA7GyJ0NhojZr+pXZ7mOWXZ0FlL
k02dGgP7w0WvnwVlP33zx5O7+88O+08J/0c3RNFtRSnxqOCbrBvhPzbeI75vk32IhnN50IpwSVzt
QQirn1g0yD1AU4V7MOt9mzqg9MGC0z2pn2M9zt9K9LbD/+J+iKGkjsNRgH+cHillN82j78xaxEGg
/25ovZiI6hkd0hgCTc92qmiWb540/WbDAcGFxqNNxn3Z2C4QjNokv+LzB/T+yMkLQ/29igpRPqxn
vtMe32p4jNlvO1FSoSiNmnphEjTZ2C4bV7mDAfx/murdKgVrsaXWxhbvtzgHPX1fT1jvgtrkSoBd
iVQU1U4O9l1rdpYvgfdQ0G2ebZPM5rDKW1+FBHGYAdPaKB5dDaXvrqhGLz9zHP378kifOJ0h++T7
oH3/fpD0qoJtbi9WRLVbYHxoHKzOtt+mZqQr17xOhiWfQnbaHVm8BQjG6POX8LsL9X+Ph+jtKHvz
WUMhXnl2uF7e38AYLFY96d6yzXlIb37mkbfQ+Ap/Bx7E8cVPByLlKhSAMuSIy0YoVp78Mixj32yw
5HavQ6rb6t+OVe5qrQMy4nk6CHNOa0rElMRjMOnbkbAbEivqlrhl2buQkErdqohWn5vvk0wsViDU
whCkzaK47oyg47DhqfYcYtlkNuFB/PmgLEbrOmCRq9GehZP2/kEtLUHGPYScqK00TxED0hp6SDLW
qF8pffSHe+YBYUSjb4n7SZ/LxxK2BlsnV6usEFOh+G5Rxhabgs8CCJwcAIo2YCiMcAJ+/y1hTWvJ
Rms045HZye63gDTEciHwo4oQGbbxFV22iKMsYz+wh+CTjJFbeNrAMdBMBrKaUrcJibTQXqexzP/R
B6OuwrFBGnZMmHzdzeJI5ETdbAPbHjTKIOx+XckmWfPG4hkiUoCXPYB1EY5e3Q/XqLhcsXX9xkGo
OtkFLshx0W12qZmUhxHR70D/Nm2aiBwN7H+iIUI9KlPlPZZBC0HILmZnIgunD3DCWrOFNyFeCoIG
+j4uCaGJf2ZBDDTfs4nksIqkmjZ6raT2bICBnUJyLbJ/9ELFbmR3qSHYHvjcem+7PXCNgW1mIeOa
c6lVc5ZxdbXevtlhk6yHGL4+MQTgFeagnjfpMnTVvlRk/exUj44Bu3NqLBR+F455o1O0KArE2PbR
olovPZDgob9NmhqCfdOCYw2hx7o5G9VBoX2ebWygY+LWXTQAOJ03FmWDO87dubNPNGs2d6Zq2Ud3
ajBVhG0bAEhs2uziIXLndlgshv0lHdI0jWYr6adoKjXMxA7/lh5NmatmK8iYuIsrLLxh4072LxoB
wWYZF3J1Wssls2Qqf9BNti9wfnrZT11rL6rYTbU7ZDigpCjV4lX0mn7kaC2nVcJaVOlRlAjyeCGi
RfVA1GsaZfESA4CVPQ7uOYNESp/NnkLb7Bxro9ktA4Z9+XhUShrzlUiXHwt//BXLWtus/vpOI4op
JY+pVk2YWvNDTHtn2riuEB15R5PZPxakR+/6yr1RfretFy17XcxumDZeLsiRCBwGcKtc/SFBDoiH
vvaU8ybSmM++9x2+FF38yt2Z1A1hESk3N9Pt5PdzGaFe9ruoACq2uqetwYsyYSJkrTkQBaI8DAuq
/UB1XySJKskmK7x4m9oVNTDABGQgdGxaGxSxu2TJJjf0C2s39oBZjthzSZCAmxMc6jZe16HMAmAn
WXtsMo1ubS+XF6IvtGumSyoihD/uNWd4KpIy2HR+IY/SSSE4dMFg+KFlVuJmxKbEoTt/oENsPJd6
tjgXjmZPiKkNAI+hLMwDn8FeH3HvgFjAcm8bYaH0r8SUX89eubytouf7EUPxm57CwEKKXJYPEDrk
EhWFrT0Mk23Ne0f47k7vtRdZ6PPBQm22B+W54LVO0g3/xXWdw5dNSnpi656I/iPnaj0vmBeqFfjo
CriSK55h7xT1Orl2eKVlifgZ9IQ4es38Ege9Vu9yTLvxoRuTa1RSr0iEqi3GjV2XQfYOivLQwInj
rNYfSrs7xIm8HCiyDvGRhG+cyhUR5Tb0z/YYd6bGBD91d2ac+JfplK/1MIpqVYj7ftPr5hih9MWd
nPslpEbINOmTRKzIo/baabtoTfmIA4TiW0PQjKy0kPcx3MSIPo2tm3f3du51B5Ga8VVte8M3ztTW
mydM92lQ5XQsGvcuUPYxKLwj9Zs7ZocrHaBDL+wveZ5X25l82OemcPyNWOeKpDDeWJn2ScaMp+NM
D0c93Yk4ybBJuwennOZQ0rhaSu+m08ofgWbu9SGhoJJkyw1s4GXc6vS5+LlEEgzT02AFcgOB2u9D
X+/UnQc6hiHq0ycOZJTOSYbPKEW2GKPbjg3/oo7JvRpTvOoGYizs9smox+T5OVa2pUZfm1ddHTjx
c+kOzh2hug1yemXO5uXil3Nxrw/1cx3X9qMri3b5govdu5nGqvphjdobrmlx24CLIArQNNPr3s9H
9bPQYqO6JO4+SG48fSrMl8KyRg8lLJE1oT/I3CAbxtQepEwI79E4Vbu7lFJ7EVruxKnXnvMs3Xeo
CH7xnNWVwSCQWwp4001jDDgnWsBAXlQTr/MceHVTwv9x/GKjj9TDl8HwdhX9HRbAIXkSbpBcDuhH
sZSnGpp8wx37vZXE6FqcXKZdlNkA6qw+0Q+JkerW9eiW5T9lrKgEZbo1Rpp0+ya0u1m+6RVlJn7z
6O9EKgimwv6/k9rUxxeukHoQSTf1Hxp/qB4czZqszTQnqR+RRupEM3LSf1yFpWKjLcn8pPVqKBh8
A5RQl+F3l/TpBJyikAml3HaQN0abFIT01j37mqZYdu2ApIJwakOKi4FKy1H6C6DvxTBG2FT0DMLB
GzNoSjE1VNH1jhkqsPacJUTXXVp26oi3aRZ9glJsTfCqwJVHDfaPaxxDybH2Ez+PQJykwc7vNbM/
jLoJAoVFE3C01nGyZ5NfNqzOHDhkfVNbRvwCGychDpIKLWyanh1eBI7IaMOkr4qbLsvdOJrZH27q
xm5/ZhgGerxg6rlOx2Lj9bl139pU8chPJyElM5r2sjdMTW/4KIBuswjCzM7zKJ458FiFu2SkdpGq
jnScY3vUDMmo3XV5O3c7uwPSsqcuk2+b1s1+ZRkJx13SqEi3lgDDsFqqHUoLlsDxsIxAv/hq48Au
d2XhOuAwTAxsmrdxLPu4FqUY+YiA9M6oj21R3glvXZTRn+yDYfGCnQFc7CCNpL8qtEkZIcgvOXi7
Oh7oOiBNkDRL1vVJk3kQ4ZLTdpPI3Bu07Fdm860gLHSfdUn51FeleZmY2tbObYUZiVZL7Q6XGSl+
FEDbEH7Ul2oQb4T94RqYg3AsDTqm7gHGyi0ZfXJbjMMVJuAt0Wb5blqWB3dJRJQmg34EDWNFQijz
IV/QGABU2ptL9uYSANdGwGe04pIPzLwxLYAzrqDRhLxtQq1TSFsYR73DND44nZ5c4OL2QDiaecbE
ozWLRyJRRnGFHeroJ3kqrtNipFCdOBDX7/RKL4OfhPnkgUAMm0zBPwYbNv22KMCVPhuxJpJtVuDS
2k3J2DjWzq0oO+3azh2LrVqIxNrCaNfMTdcL9MI7fvTcvOiCLc26rUysfKfholLTTWU3zbjvsyzn
0xB2kf0iEJCgp1LFc//QzmNGu6XwipbM4NR0N7JIkjAnYfohtr0XlrdOARG1vwZZIp7racpDv3cJ
3M2EvlON2d061By/yM5jVx33MTMUuUl+irlpBo8TNoXb3HbjJH/GI4CZMmi+Nz1x1pMsmHaly+nd
RpfrDl5wj9gwuA56XHfeIEEnxeNa4kVSWNQz4z6JJ1JqO/+ih7Lzi7Jaws+a0q1m2wrlIxmMz3aC
ipo9Q/0YILsNl8W8STOUKxoVCqpcjsP3KbrDaJoj7ofRE4/6OJlfJfSMgyKTbjs53rTnzFhcDmU/
3haIe7aguxPyVaf0MRW2sR8rMewWXb+y7EW/ZYZ27h12FRHC9PwlUFpzq5RbjWSxxRq6fHO6dx3N
2GRB+7WvujRkqzlsO6hIKPcnQOSdXqOWtfrLrGoBrCG0vG1Rxm71yjrIXKR7pijttfXGG6aDmanF
yTpCyziURAh3OfXEpUyemV0vp75xyc6OcZ3ZEjcPP+G7mowg6iiSZF5VbY1Z+rvEJBWyapIllHP+
Jiv5JDPgmaxZN01MC5ACE5F4wvEfMr8SOyj7MFJk7e0ze7EVyLX0mcTgO0Njrsd0D78Jw6Dljt52
NtG2eSrZoRoV93KSM748Lyfy0+7eCr2atvGYNPtAb/Kffm5XF0licuxVJYfxJdaZBhaWhFFe2I1f
XRZFr0X8IRAgnd/+qseebLBElU9tOkx7Fai7vB6NGx8l09tUjSJUQ23cdthevrPv+keR2VXbKdOb
v1xaU+BHkJO6S0RcR6dIvX1q2/WrIFTNMfqcxlN2XQgS8Iy+sx9L34g5PJJ+RxyeXoe6GmlNKt+/
hOeUXNkEAMMlEfO1nil7Y5jqclmGcWcGnDltaYSp527h+y1XRZZ/NzI7Iq07HFO9/NKS7tD6TX0X
gNn7gsuH/92JV8GV9WbaY6SmtLiG8Hg7SEkcVps3V8yFxYF9TryZPbXsu0U7zpb+lfNiEq59Eo1O
DUGG2fpmIie1XxZBv2YOrKckXULHrK/dOEifq8I+BIEwo9h26qvGsF+bqV9J2a24JmyziLx5Yucl
u2e+H5qANgkOZcz2S29nuOJVrzZDF9PSrL2flY1PobXkczMNUZFCD2rgb/mjTYKg4GlmKSclh0ox
BbniXnRWup2Mco4saV+6WvClrshTgutU7AKpx3euwTbYHaFaVHHzaBbxVxNdxsEZKKin/mTuY0Un
b25wDvhqLkJz0EyMTWxWApwL26HN+9sK5qBTgu0xF1vsMH41l0v7j8Wvp1n3zdWMn3lQflGKtga8
vQs6kVokhsygqyJzRIiIC81hHr4l3phuMaT9lIsEmxTfTKJqj4H/P9SdyW7dWJqt3+WO706wJ/fg
1oDk6dV3tjwhJNlm3232fPr6GBGVZTszIyqBmlwgEAjDCh3pHHLzb9b61jr5yrMqNmAwKw2NgrU6
rwtav3ZFI1cfMf2RumGfUq+9wGgyoNook8bTHJpLDlgzlFN+tBjAw17qRg1JHXkcpVDVnZw8GbA1
d55VbbcBOSLqMEbtxZNxu+t4ltp7sEw0Zdjviut1LA6KBADfjjsX8JZgtt+W0Xe2xuUR9FDhk3Nx
qtuxuVgKY7+ZtvJC1tk9c7vqVHSp3+u9HfRDGt8ZjgyGfoGjmS/cFDJABczfp/kWSFlca0t9uw7z
rRv39y3DA7ByqTrPJXaqNE/Ms7nAZ68Srkej1R46Oa/3Tr1+WWvnZYrcY+xWT0sy3kI74JCqgDQp
vT+CCZGwQ1fvVk/Knd3p3411ucubZdeJ/pTVbcDKbTjM2xZ77k40FVfIaik0tDS59ww96HAN5M4M
D9w27gv1ouLipp+PRVs8L/V8nbRqN/Wg6K1v5iLesJnR88FcMsR1Sx+imvLWRkCp5tJPBEypSXC8
6Ds5GOAXqnGHAvcQVcTIjHP/dU281xLXAysgWkga3NGedqt5Edl6zSpef+GgEg8tU0GgJi6brBsU
MHHyVa6jGd2y47TFE8OTvAoaogqqwIb+3QV6VpKRnA65l+2LeraXq8azO+vUWYlpHBnTpvORN6Zv
DjFgtZyBCrPOah9FkCoyf1aldJ7aZnGIVSCusUPn32G+iUlCWBoCh6266K/JgrVId66bSRq+4a6L
5aFTcEX72UYg2pCZ25CKGE+NMj5H0eyWz0BXI56Kwgb7eBkhs7GqNea+P+qRU97AjDCISmnzBDNH
idCYr3RBwNNExCL9BtXyhCF6+GLFrRHiS3ux7OErV0Gw1dDzOj2PqegJW4jKEL2s+UbsMe+BXU7l
iaGMTu1IRRHOTja/NYt71jQyDBiSQM+MxgGEYx99Z+LahVFJjK0F/w9BRUKcRlmqezQKzn6JDHCu
PVr9Iu1DUFzy2iJy9JY72ziyti5uG+ae/uiInZZo1Vuhx5BJkbRUQZthzmUgFocyFs8W1PgvBqVP
pr2vaTJztCePOJhI3GznZFfkLbedl/ZfnDh7IEnXKkBpDV/0pjsjLTD3KLLurcqxn2ErSDbFCPkY
M5Jcd+xTC2N6nr01U+eGJcmT+0VjXCRz/Y744bbY2LnfZZNfT5SGD2zLs5zDqjOelCNPBBete8Cr
drB4eeb309oea5eY97lM2ZdqmBSsIT7HRT6xobfyY+oNtKpOz1RGMG42PJyfftbXSK5791z0gzjr
7rZFjz8EFxmrBVrmzLlLCd2Ng0gBJSF2nNRVMRCZ5HiftSE/LfageIJMx0zXX/scUxHZdWpm15nl
l9RRZch+/q6zm+bEN2QLlC0w7/puuIBhcH3oH3e2YaZIjkRBnmj5KR6odcwlZX2cMzAdCrEfq/6u
EUV0Y41De5WjURiz6sixLu9ADm/Jp8wufIS7w7kuujWUNIkMI0V7ih01+tOYR3vcG2nQRkb6uV2V
djS8/slSqCdVMg+nVfTLtT6ZR1rd+aCTVuGj/lRkJS/uHbIXBnCqJ6oc+4y6WUQi3gB6JjtFXGkY
L5SmcETNXWGRIx/kma0f8o5BaiR5yMvcJrF62aIpwJuNle1CC3QHcweh8kvtWjHTB7pl0Iun1bUf
CjNzaNxsEcrScJ/MTWLOG04L31vVc+EhD+TW4kxexweRkHHcpU4aJIlnHbUeaYkg4JiR7nJpKLlC
mQoR6IQ8w8Kvp+s66uy9vQEz6+TVjEvvao6m+sjAE9MXXYcfMca9tZG7nJ1srA8kdUAERnsF029t
byJmkocc5/gV16FOuQyNMGiNeH5Wi/vYSz1mJOdYVDxr8ZZ2xn0v1Z5kzS7ssolNtwYxExtSMhyN
2fqCOP3bpJl1YMGkuBSyyD6BUqQXHdObqGqmM2RXhp+udSzyJr8SWileIRQUe13TXws3uTVjc8ei
/zZhHMcC3J4OiPQv3UDnQl1eHxqjfLQnw7xpgHbC/eNd060KB0FFXb9kdRKyCyAQgfzvcF6KV3cq
7fM4LAiQZF0Ekc0IZ3RCr2R2mK60M5nDnZ6NUXy0JdEBWvUNJdi8/02flTqE1ZtcHWlevnuZlZyi
lPOHVvzKQRLKnwrStj2aEWZD+WUb0AdL47zZaMV8moxLlaY3S50dWzk2O4OMCERrEst3w27ras3V
fmURwngSmLdXXeONVPvRmsZ9VVY6/RAt7bLKT+2ibiclX8xmcuYAfEh6iaoccMi4kr6W4DmcWcAc
qsx645HTPkdy/EQqLrhGTVSQPqY7SW3GhHIp4iNSwi4A5zruSuGaQak5H2MFUxRDRvGuqUQLBsDr
oWPgiFUL/Eyagm0VE+m7QWv3KJ6yg9Wp5OgwUL0uh1XuOoeHMoqZi9mU1qGoxlNPGpnvpMXqjzCs
j+PUy13UTM+W0b4mnvtk1JbJAoXMFiQg9yS370ZyPw7csBRAnT4dNGdqz6XjHlG825+bXGR3fV0T
dzoVh3ZYv8A5lbuyyb9C2fGtelkOs6WXe1FJHggzkt9R1tGOpPADszTtpkXW6s9MMULl1O5nXeli
z1oc3gkWtF1jusHSNe7BWYV8kfRWobH2886sLO0uBw3LTOF2FitQs36EFjtqag9KkTevkOdEF68Z
qmYYolB/RBS9DGUHcFQh/H+uR/sWELG3a4d0Ouhm1D4jV8vOLdYNRW0Hjyjnjtu3djEd8pGj2fYy
yG6C2J0hUuauTsz+vi+NKrAgBavR1UFEpmkwmJITH/Ul6tOifcpQmlBMGN/z1slCo0di6ZI/7ypz
pEyqtEup0ufaa8+jGO+GKLpqaswPi+mJG0QB39rYUpfGcp+NZD1ppTrzGQC6bPpTOeXuY1f03009
PTa0qDQrAzzvBqtORhIWxUIKWyKf1y+CKaAPrXnwbfbefmTbs1/3C0lt8djtCaYvzxPU45M3Du7N
FE1B3qYPy4yoEnkK/Fx3TI+R01JcsjlCAUweH3RIVk2Hpurk2cVvf5Qx6Cq3512YzIGrp+27JXTh
1/BoyhpciYb5LOLevKMMtl6soeM2ZHBxpkaeUEIl/UVlAHFCyxZkY4907ax42osxKw4CvpoSJLnK
NY4FfRmKZ3LgE8D2FLAeJ2XjTQ/6bOi0PCYCohpoz9zrGGPr1Oh3Q1zJI6OiM51Jvl9nQrlMPtCd
A4b6kBrEYQzzuu0pPOfGaGiV0KJCItW0wB6WJEQolO2NgmpJKi2/FGRgn2zFg1GjKAmlnZ3nrC6O
usU0jqHMY4T59NuoxjaIcbYE1lxQcRpx9XUjNF7cpXv2avZeel0wLy8awGCbWELrGPfhoLjJmSWH
VGQM0AqtuOW2iR/MzNyPQsOIxUueJ5EftLyL7xyrhhXe0NFYXCtoLCFwh5qYr3Wg2eeZUSq1mI2i
ayjCQlj3pBRRylB4AmlX576sgrrP3gAK3+oQDaOOTASEjFTwtNLzmH5l/wkeqUgulrYwnZsqkx6M
/cTBNuWH2xuIqYZir8U8e4kWcQMjk+sxJs3v5CpIUpkjJi6Big1K3q3qrYjt6DCaznXtNdexUztH
Gpz6uWxZqnJQfRSGGMFqDAOd+pRfL7J6QE1ZBdVU3FdxmVxS+ul9MgvjhAY41HM9DpntfyZaKQtp
p5ZTXeXtPQNqdVPLpTugmEPEK5CIWG3vXnOQce+INAmHDLJtQ6aBP+SCDtSMNzXAPNxgba1v3Cw+
uvzUJ8COzqmxqAst0/seGQD5x6qN/NyQCdX2OPqi6KdDAir6tEZ2EprC0z8ydBUJ2t8l2ZcrLELS
gG5rqwTuXJjdkzFQsSVj9kxlYgZIxZpbPcsYaPXsKrNaFQFTO/K05EwJOHC6QaFsQg5+oMm5bLCI
uSuiX4hl+nYnDqtbofBNzGM6kk/gV52pX3VZiTEV7vDVuHa5sXedsmMrjWE4VKOVsyyLprQOpVMw
Kqg7e/oG21DndDDS+SrvaI/9ujCHR2QzAwUk+kHpG0g79HOpLZbYdUsv79bMiat9mfVstRihjY+9
W6aP2Zg1BXXjNuG0lVMyEBGF85SB9a0A4AydCLoijrVAt2LmXVFpxCkdJbuz7Wlef15blX5oQsgv
SHnaT+Dom8nnm0kvKISwXZ9VJuUUEwegu5VmvlC1z5+7BeUNwtYB75PIcoSBCsHoeN2P4KZ91x5c
L2RAp4qvHfOK6TZnVvwVMhXnVD+1VbKfPLfQLp3KK7bEmUn5nS4MsxgSRZtOV4uqexf9yEjDZNhH
G+a5tidQQzKU6tLUCxJUTq9Mc0bmPgCo8eYuKP/KiA0wSpgpZbhbLeplXh3uFSItkvhSIJVMmPw2
Sb0zkkm/HU2XILxSYUiFFkDsh96OAPhSQ+jmXkzM2C/OvOSvJmVlfUQt6L1XhVNWSL7i+tMwjuuA
CiBJvjb5oH3A5IbjW/VoKrlJoIzBZXcJQFkUjf7SrV8tFl9cL3nZfqv01LxncVZ8KdCBmoHrFjX4
rA6e8clU67BARmsNUuEcq/kAlsXBVcYKPaKdKgOZ+eTldRDF+SYFw8CXsufKs++jwHR7dtp+1Pbx
2ntHjQbB6vSbBuiNVy/WIU9ckjribjtam7y/kxmFa7gyQHzTsQilrOIHoMV8LCg2G0JPot1aMUu9
FG4+276L0/1zmmQJhPGmE94pYY0HO5JnzvOUTHI5sqyIKBiTCEWPDuxhwpbijmyPiF7lg56q9tFu
rd4KKqtindstXjucZFVgIlkL5ENNgjIkYO45ecxq3YVGn4nEvMNQUNjswNBWhFY+G8+aqTO111U1
NQRjpFN1GnBKwoJWFomsrV5GEZy5OY+CogP0gTfxCxIFLBJRIkdU97JE0xBjvn6Pi2wgtqQqWWbo
AF2umrj1JCOSpeuCBbvhQ5UWtEpxioo0MApH9cE6z232gKQs54fVHEDncrW8kzAY85qkP87QnJoZ
pTaq/cQ34XUXuyTJnQfAidxeWjF1N6RHEC6bTnr2mk9q/JRAb9tro21SAMdpxgmNuJ9KTemsqhor
SQYWpZDXLS3W8x1JOkgMooGmPlzdhKTJCSz5C3RB/bUCEF/4EilQvF/bvP7eNCkc/dmZ1lfbROTI
/U+OWOmZnDt8sRtMa62eVMkmMGhjt/BoAvSio3WOtiuWgZzhYyhJP80kJhAZqIgRIadvtp/0WY0X
N8EOAeDeNsmNT9pahY7bOvTfMYiOK3beKYsY5ITrddag9UYKkyKssDulP2KB8W5yaRk4oEvpLQE8
Pil2xK14X/UeA3RgxsOU+E2fKY7LafhtdymIRJ6ipLMCpMvaaWwwimALjhe266nsap4etv6uhmya
dgA/0fsyrDXGw5xnGy03npKMdrCnDq5EN3KlalDJAW9yvftzNEwfqTd2xq5RWGLDdS6JbomMlXWy
cHJE3qaO1i6UHZ4TLlUGuFwDusf6pmBY5uM7kJKTtzKeGJoIl6rUMW/JRedMXyySnP3J1QXpIPPI
8mmc8zYKVuLav1Z0EecMgnI4DmtqAw2XhDX3DQmNOd2Vi9NnYtPEd+vgzkfkUPiT2TmkGRJw9JKO
I0DDfpXA0efWXdh0EtX+ih+FDIe506r1YLnN8GBZWfbete78qWVk0ZG64OGNjp1eUhetFKnsF4th
2K16bb7VuQbraIoANjtaXaDi6hthcwrlpcv7WDAhzS3b8bjhMuc1iSnJ9l2cadwESvL/eAP7yqTK
9c8McDUWLXTjzi5LdJzYdOfsVlgSi9Sv3GHhmTtwkiMfap0yEJARSGpiC+zXGX4rH3UJ16LJYX2b
dFDEfJyd6ok8B0hImFB4BUdHr+91DZNMwnr0exELtzxHVeQVe5HgottJwukxebvIk09ry1TOd+OU
6pcBmIYXJJdKsCU0mO7bRmIhGPcie2WFnqP8dsuh/KK3EtahNbdiS1GI6TbxovF6OPALFaBXl1vk
CPE9fsGn3oWN13MQRlDJ3j1S4FjyZiP5u6a5LH6EHMc+Y55mAl4YFZt/2dumOvLbLfnOadzMPubC
ie+dzBZApUmlTnfsSd3yOPN5PmYKplHoZTgtg6yFae//3zY2lqZb5MLaK49erKVC59a71pzsqZEI
1GgibXzVvLJO9o6OfoR3Tjc/Jm/ml3V18LOBwM3CDG3szGb/F0LRzXz9k/4RshTUJ5doFBAfhvxF
kjlVzRLVrMB3S2UsCBqErGpEe5ZDQYr8no2K0Kkj4B/wabtqazeA/vU03W7y/Oc/y6/K4c0hqGmo
vS0Du7G9Md1/VFbbOdUHG2W1i9BIyEAze+K2o7J1jUCr2k1gqFZd+pWteptV6pZONRqx+Yei+n9P
/w/0+KNuli3kvP+PfxmOt73e378MSPwfr78FWf/0B4qPtF/uh29qefjGmKj/L5789pX/07/8Ixr7
aWmIxv6oh6rfvhsmlupH0b++2WL/tU3g+Jb26T98/e8uAeHqf0M0wZMQtSzCXT6b300CwrX+RlQF
hFT8A5prQbn6u0sAAwEbCeIQIdiAnzI2Lf0fLgGduG0C9IhlhLaPvdz6t7j6P185G08LepgLZIl0
7o3u9QthYPUYiSJvcHfVOE6svGHWshry5KleUjaEsSHr6zkyYi7bSVsOo9fCI/rhrfonvoCfrc7/
9SNYOroJzA8Gv89PF+8WLl2rFsJnXNX5XrXk2VpJpe+M/K/4xZt0/b/v2N9fiXJ1I/kbvNavxFfI
CSIqtcnZlbrehlqzblL7ovyL3+cf31LeVCT0PJNR0ri/kucSr9BqY7CsnSCC7lbVi9YFbU0knZ9p
vWbtjbLoj21bMZ+ZB/vTONdG+hdn03b0/PyLQsziLHDAHZiYLbYf8QenhXSr1kUdZOE+arfYvM65
LpZIsj/HLD8zqQnoSMRfKPcNuSm+f35Z1gkGdMTf/AOgu355WaNka6NBGNUqMqKYWaeJdhJWYVJh
QqqTOznrCiKf0qc1SGTLOgHgy5JuxXt9G/fCem5WjUX9mBf2VdU41Mja6LRveQooyy/qOE79TEnz
0uorksImo17yKeLwJktzEyOmSbQ6wbIQM0RelK73B0UGy5Pm4V49pKTqub5ys9T6miWdaBl9imra
R/oUER+TZp/5sLIHF+bqu5e3+chyB0jwscx0VkROK52HGEjsl9WdbecehVlRPlO886SSVCzZkerA
eY3tJbJuAHcmwzOcvuJg1dk67j2KBiPQndVkHNuX4yd3SlLkHLMlmxvKXuMxdtyKAj11s2d0uoN+
wFVqoduYEln4tbKcdVcZ0fDmtJn+YcY2gxqnnMxLPZJs6BOe4GAktDSS/1qU7k1g6QRAe8PaLTvb
5W333Yw2xsfZaMc+dLuiYca5kP1dZaKpw4ZBLHvxfh7KbchoNARDTTSfPeEtp0rhodyhGjSzgOdP
uU89V+mhNSws1QvoBDdeks5PcUOGs6+XKxzAuVi9Kyb0qcI+nnofZTHbOUYOW5FjmepWuEo9O2iY
ONH1OOsyBw43ynCYiuabgAL4SIZWtu1wM9AORodgkSBDRu/xMtMf8naOd5Ua3+ssXcgwy2rqEuXZ
AP8tb24/0DGVwSo6/ajENLq7yOrT+wJr/ZXsHPlZxWPybVJp2fmm0Bi3ut5qfiZGpD00TEQPeD68
S5kvLjI1GFavLcusO6M1t+yaDo15NbAr9kFOGdczupTIX3m83o8YIugV0DjWNOCxsY/zGhFPbeDQ
jvoFac9UaRYFmGdNN7OeDGguy5mRkqyhJTE8EclLk4/4dQtCCJFmN3I4blTzlKaviHeMj+fshRF1
ilAuTt3cOQ8DPG+/WVukOLOFdv1Kwn4HA2yU8iF1qbGCREhGR3WXIzyZSTALjMWz23CIKrNA3C/Y
7pJ46dRHa8KSYY2Lg6GB5U6DN6HxKNhHlv+trLOPxq0JITX7VSt3DSViHYDfF+ZtZk7IxpaKZ+tu
U5HfINjqZ9rVaH2Aw1a/elDmaPvZfFLKi+ietYl3mzBDwXkJxfa5HUhz21xp3TdC/tBT4KDRgpiQ
uPsl1ft4l0UEpYZGWmbd3rOF/WKxXfqijLn6LqteeD4pSOOXbvWid7h9dMIJTHSGuVPltH7HwEo7
NiwbotuxUAy+DKmlZsAomElhxv5eZ3+nF4iMtZn9OSFj3Ce6m8k7Z7STPjTGSv/E2hr0o14NGDZj
AglLFnmVcaP1QJl9x+v1IcyHhXGY0wptDuFF8sHAttWNfarVjRUak+FawYik+rUVjkgY3fbVmx3X
BDYZWznPZmjAiypNYZh7nBqCQNPMU0aYemaShChoqDIZX0jBDHUt4luzIRE7MPNy9EIHtFN5GMat
PxcTRV/QJK2QOLvTKdlzvdeIjzDKbmFUccR/R4rBujN689s8KAEQr3YbbafNDb9Z75piZZxmxfGu
zaCfhfOIi/5sRZuwpJloBkO8BtWbF1vl3crVyyayTQwGXapeb51FVGj1vTH6kEOTWdvLD6/4eLWn
VthFxB3hsVdmiUbjp9CzI3zKSE8LDUtT+FWrBUCfRDklw6kjaaGEP+keaXwzFVaON9bnaei5Mmci
F54HKHwY9rTKK1EgYAf/i6fazzAfG7YctTWrVzwpAFB/K99+fJSuNbMECEz2jnZN3E1GuYbTJLz9
SKV/nWT9tz8vhv7py2EoBRJkoZv8FVzo1Rx4A7OhnWgH+77o7oG8E8O7Fs2D5fLR/Pmr/YZ2+vGJ
DTkPJKPN70Zzv1WhPz+xlapWGhNl7Vg3DvcJUar4+Jl2zmjGJONAO6sgFjJfyKZdxsy4AnnqsX5l
JEcPTa5BV4SbH3IJe1r+axxHBKzWMRDzgCO5Yqtl6svBJI7PCafGRovG4dM7PiVpnqMtGpL2r5xy
P7dl2wcGSgoTo46Bcisqf/Hv6TTpKTgrb1cME0Yxq2NW9g6FG6gFxgzpkGyMBP/UZqXWkbupdUQx
AsG09y0H9/B7LfhvdUT/ss/5sc35j//ffNOYk/+kIdqrt+qDS//bby3a6ev/+z/b1//eEEm80aR8
U5xS7jsa5fjfOyL7bzhxPVppDzaeRwgZFeYfvmlbpyOix5UaZbVOpgTu4T86Ikv/G/U2XlHLgYxL
S+X8O77pX+5ACnaL0wd2KPpI23J/9X/mmPlV1FSEaSRELB6x/qwvVm7Lc0US6hWhlqz1fnhr/kkD
9A+vuBGmaBcMgztwizL/+SZEJ9Hg/md2SbYplXliu+RoThNOknpWqtmzVVn/gqal8+7/WKqTeYDJ
FaMrH8X2z6/mzbqFWxJpOWnUzkpcLmMc0mUJT8xMfzVWN5jjxt05rhNluyIt4s+DRfiQT0b09xmF
4vvUGCNgJNOcCfM0MYv8+TvyS//CT4d9UNJL2JZFgMivJmCzHlCix2xic8j9ZKJWnbOEpC06t7Ze
M19bi8kLwdKg3vzzF9Z/aWG4eAyLawhOHFcaffn2vv3QOaWDQ5mssHwtoy3qoNY880Aw9wq4sE4G
jThxDedX6hjqFiiM0i8tYTQMvKyONaCKWwcWA4Ot4sEmLFv81dn2S6u8/XTwoYArYrvFtP6rg96a
rbqcnLreHCuz4UOOcu6U1bGMV/iJQLKUqXsUSngVqxa1OAdjg0nVnJMaCe+i+zKQvXJfDmQ0Xidd
GotwQcz7V/w7mAXbIfvfzxVGYltmj6Ex3WCwYGJs//ltLL3UkTRJ6IjtCEVtHOF2YJFwyfNCOyLU
+loX2boD3atekniy3tsqw/toFQRoK68qrpYstl/hIW8SoGrs7sXMVglQVA7J0lOtc8KNY382U0GH
0qQJbvlutPW3QcmlD7JpGz7mS54cWjL5knD2RL/eTaTVg8uSqf6+RrVjHRvaKaxjDdDSnG0ktkRf
yNo073HEQUA2UZClFW2QlyHATAmcbTHBqXncQwZfs7vEYXx9QCNboYiIc1RTgIW92MYkhDH60SVy
mcC+aPbeXbagRahSvIon5HH9flwIfj30wA+x0PbCpX3V3YblUsY1JyAwqZNiI2XcLiPxLyeAui5U
+brfwlMV28HAcUfoI1U/zW+xm7B2XyvJzeAkTKyvltSmLTNX6CMcOHzHtVnQhY3aSBZQBKPlXmGc
Dtnd2mWQuV16bWG1VNdV2tUUx9rMvwWmtjgQOfyiIK7x/fl49HgrCWEEQdbKGSVevRooXUpMRPNh
EZr2jllsuEZv9d5nRkwunF2iwGOZvm064vbcRAzUCbyokuJp7Pru4iGmEf6UJ9lyO8CmQ8Zct8UL
ZILOQ8kpva/Fsrro0JWZBKU+YAiB0ea+a4vq8FY1dLE+hpgZHQOx6kcMCPZF0MKW7OwTZgKa13Gq
NbWnfXgKGMueTUZ07WGa3jtLg7ihjEdUodC0PAA6cg3WYeqxkECMPFmriLkMDcyZE+E/qx9lQ3K/
eqb3Na2pAP0ldXwUlpjdOsZJ92SI9eocgWnqETbacn4arBHNtzLrRO7LhGyeWFbtnQ3hTrG/6atP
gsNlPJI86zw2dlPPJ1uMyCKzMp7uMVekzEFmoLU+2/PU3tHt1qdtx3EQea+fzcJDESaIZXdEnb+t
vSWMj8aJ1L7T8uzrktlwXtnvcFopc5n1nT1U7S4tq+GyrM4FdsD6FV6jBrO37w5maowfm7bnWlOZ
9uT2WsmqSlKK++M690eoVeZNH9klAs2h+4R6xQzNnjxcTON0uDPx9Algv73dowcDqmYsfPBevIux
pwHUEvW4x4CHj7WyLS5fC+X1fi77CA0wXW1YTZ3+scZQHtCuR8YnFtv4FAjumsygHjOIhLbNpivi
UbHXNfcbfvfsSWSW/N6K1l6Cnv9fBl1XlE91wyrVNz03PetqFsHCbDxEgNbs7LVrHjNLLNil+ir7
lNdaHqbKG2PMh4bLScPHbfhYamIaoViyn+06jrAVdNXZXQb70Voz+z2dl+pW4eRmIoSUI4Z3dmrT
vr6qa+xmdCJ2fWlsg4OFxY85opDJs56ULobv+2Kwmv1CcNe32pPqmq3VuhvYm+PNr6PkPFlLYkLd
GvLvdbduWCsTCPuSiFGyhhP5HVomTx5mt7bDLlXrg4a9EzG6Z13yuCP0MQPDdL30m9y3aAXtKoBx
3OQ9bu7O0NSumdJOBpXGw0vT1ttcCpcHWw/WAp0cFyuuG/Pa6Ih96QDB33ns9Q8ZoQF4C6O+wyjX
G/c5q/iQd8Y8up0HmmOo7ZdWNnWK4iEl2yapxbqXyoBXkhpExAzEJR2xnuEiGoD6nxdwbgcN/3B/
VceFdTIr5soEnDNxqsTYBeg8hkce/sU7gw/zOtPVuC/LOYrue31FF0NQLRLhdjXaB8gX0Cqxhg33
i+kgb9TSyLnYo/Tyy9hXyW5c5vVOVMgpbG3Cfwk1kOMs6Vr4Ed36xYw7xkaIQ5z9Kt3tARTXlnef
A5ET96SAwaNM4YHII89kEZ0QSMwlLSnrp5Yrlns7t246F1clfvpph6dkCjMHzBcewiEUnd2d58K+
G73phPznqY484yofl2U/if5g5MahdXXmYusDvtpvnd486LXEoG28L3F8q9Zpb63pHaJ7C7VY195a
pkLxW3Qeu8Jhk+Il+mPRONc9G7t9h+LZM2b7ksmk5hsjQwETSZgMN/LzRg7Zt4bt7KtGZsdxQQKI
G8A88ZxzQ8F2/luE0ZO9YdweuPzcXe5M/ftotfOFLSzOao2Le4dgAwurZ7YvdYYEMuwJzSF5b+72
tO1EcttmX6VnRdjREqhCNpch07FZKY1Ro2IkTno08SFZu+6Rp2jptQPYYQp1kWh7lIaKBT3vZRS/
sTVlMONFnnhs0jgmxE4mRDNkjkmhZZaFfYyiWPOuUY3Y3g4HefdUa5ynBkME3ty83KGsH6KHqjW3
WEAzmnyuvybQpB7FZyLDMV3OvX01ttG6d/EkdwcKjSmQarYJGE6n+WZbek++J4dJXZlLM+/SUcNN
hOAvG0PZjkzVNd0aj+xs7ZvW2QRPi2kh70K8CpJymV3GTBq5Ww+QXBvuXoJDdNYapf3KsCuBVw8x
jzW5tuIrLGLU4oDnnWdu1/YqW7RlCirhuci4x8oJs6Vs7lbOnn3GSrPajV1cfPWQQm7vEZ49BW8J
Y9ZiM6er0+zJpbKX6JJQcgeLWTrGwZsQ77kiRT2Syfw7sxbB0K1Jhx3IsurUJTGTHrSNKshdXMCS
+Kdn/Dve58SwSoJCaonKMMP9UJ/61Ix4aIwLsjWtbjFEjRXjoViGVdqq27osq+TIg6S49ZCgvWLK
YXKR2eq8lJp3P/LX1wzbPo1e1p3d3DKua7OIX4xlKv0hMXr9i00TeIFnJRl9Fvr3rDPd/2TuTJbj
Vrbu/CoOj40bQKJJYOBJ9VUsklUkJVKaICiJQt83CeDp/YG+4SsWZdLnH3miOCdOAxSQyGbvtb71
hc50s64Lv/vJk7W/tYavX/HiGDH8PL9eZbXQWoSGdv3oVAWwUWeYzPWIr2415vWPQRRwETjJLROz
K3eNwE69wJUwUISWbACgRZhq1wUpopqkpbpM6elgVFTEFm7PfSbKzPMN7LeWTx5t3VSEgCVhfh/Q
xfXbrlIJ1Y2ixxxZ4hsglwbon+Me9CyojKUsB95k55njxtLsjq2Vkahj75hXURD3h8yvHXT8Dn/o
Sv4Ydfrfbsnn1vnd3jfB41vuNNprpi11UxjmFQDD4g6jGj0URJX9Xg0DZTqtdE/Kbo2HJLTzq6w1
qptRluNpRLfdcmDKvU2iihyvMtXpSR/22tgn3zmYop7xFGJZFoytq1PcWcvMQpSAX3Chl7GCbmdy
HuLEWP3KheUfM6M3rupaa77M5c1dPFrIuSFKXgMJD04VCtcgbm7l5OfHcux06peBfwikts/jOnly
/EI9Q+EovnTsc7Zp6pz1JNqyfxthPhbNltIujlLZp8e6s5tlqVOkR2AhNkZldNeTRoyHPYmYtSxV
myLNbPQ7HrGoEF8WCQT6B1NxQi9cM92O+Ti7ZtBFRlGC73csjzItsYohQbvxEolz00EVKvBOL9uK
gEXDHJpbM0n8vXLo15uYRq9Qj7eHslfaA7stROZ2rmGuCickZ7xu3nuFeLQKQ7kaa0t8HcFLbF2z
nGY7roLXZ/8IS/CSGAcrDOwZ2nzgjtvEN18qqy68TZdM2RqLiH9VaVO8CEMKVXk4ktabjcUD0HXM
A7k+26wp+a+H0GQjPaK3mbpEbYgKbK/GUlIM1cZxl0jNXpUabpLMypuHcEp+401sfmWKrm3QDx7h
oCJwMYpjdYg65W/LIE63KYYMNvth7q2cvDhmYfYLaYO/YdudX9F4KpiYqWyjXzK/J6Y/LoOyxFhb
N80NrTANrWfRMKZmXws12oWTs+kgzoHujRPziqNkSw1+OnduKx6kFULSrvp8A1oznPMAKu+6i5sJ
omKNyCeGmKmbCKZ15t2fREC6L7LGbND1BuuM74t91vjaNfS9BJyK5X7xLNwHy7ZN1ZWWlt067NOv
7kT/L7ER/flQfpa9J+pHA4uB1vrxoS0gUiI1cjhYGT2rflrpGT1IFRw1yJzzhlhfR9UwHf3SMTaq
De55J0RAwWFEbuc3m85TX5HS5DQah3Q/kJzWWMa0NjXWZxhT4ybN5DYc6e+ZYG/KZVUyRHqnGFf0
JJleshEbiIqYjhJOMNCC9AfQR+aOPlxEOI7iYea5+RMwFuiGTt2ZbYknqe698FGHaJRCHdpown1x
dFsceNtodVla9l4UbWGZjuu6am/GdFBXzAUc3JSW3bNVm3aJ1abLUAjW0iE6QitFtpNn1lw592SH
nCilw68VYEY8lveAz3tH4cvfsC/+ltGw3HqOZz5mscSjOPZsqorQwVc/dRupMFI1ifej8dx70WOg
Lv24Xpal0S0NIwVaJ8adxgcEJNoyjwPGyV95mqpH9HI8Akhvw95VyI/GKT9Bss2ypZLYE/yRiJUe
YXC3cGAum2x6/B2GxKcIbsymscyOcxgi+wULWLbGMgsKxHSdbk+AB6rxrOtaKJttzyusprCg7syB
Ccsnu30XIR56ofyH3xaP6TC4v6qxja/m5I9bSRqIs/cpwV8TqIFBPqxr6ynoCuvg9EV/o6X2+Izw
uz4poxyaha/Gagc66NkqdaddOm5dXtMNtJ5BPZUnh4DBQ2Vp1nUtcvNkNZm11AtOFgoay5mzpH3w
3STHC9GVB9MAqbQItNCg65p2By131XWLQe9chGl9U0Uef5sprJ2dZt632UBTAsb399rqjR+ZajP0
+21Xb+1cofJJmmTceUmemDi9dG9vO7LhDw4BDZCQNbIE50spJ/2Xr1nT2uvc8RfgGBiktot3XSLq
xqRppAiR6U3bWlduh5Tzz5roW7TilFKNlja09Gg60ZatFnWTmV+kMFW39gubTefUeo8FVOJoCafO
fumBrLTYX6rqjF0h/mpOXGkVlz0xJVIbD0MtKYMmSf3TrwZvl1Dkf0JaXhyC3P6lYck6WCM8Qs0x
5QM79nsUitGxijnMLhxzOivi0x4hSITrsBy6na7r4Y/EIvS8RIVLScBhm1W3W4wTzaHPJu/Y1jl7
pDYpH9y+cs+6rPN1zKDZebGur1ScBIuhjHtwzK3YQhPQ7oTKz8NYhvhMunNXCONnCqhwOavCr5Ne
fYP8iSAgNJB6LAqosj883er1LTNSTS53EbQrDkg20Ndo8HdYHsunoaYdq4pEuwqcGLA1D5zOnx5c
Y6qVEO1IOcJKFTsHMx8UdIUso4zDLtbaoARkvNOyD5aeabm7Fm22f1emY5LselxE2maqCSYpxei8
SIWAoDJUfF0GxX1m+kPxE9LarJvvhZ0b5yCTaPkKKhq3s/yCpB67UrD4at04GDQz2Z13k3DXNRML
Dk4jGcKvFbUnVMZOqf8wvNIZN36quu8eGy9iS+uK7Dk8qoxCOYkrUI/WuU9qikvumFE5A7unIcQN
SmHhRZagMCK85TJATN/PCBPYTI57ZVc9fiJRJ6O783JQW/t8otZyRB5LIY0gIRTzRmWLeFWTH4L/
1uWAhe8q2LLyIS0hGaI7MZ3myTPwt4gid+Lgs5kHrf2kQo5CN2HSp85v6m9Jicx+7Fv6rFHcMnli
z7A6f2NmbLkXiVOXBtDw1Aer0PVNvInZtfzqDTN7EBwIPNtLuzsMdoN/JWmmf22zOv3K6QnelK9n
1vcJxHm3jXLXnm6ATgEtjHCxrW1bWTcdXxkn81hgAsGkHGXrkQPrdVCMWOgzKol4Ulu/OdXC93MM
Ux20yQJvwopYn+yYp6U2Ljw3nLebRTrg6ECQwVazD85kCZMfzZSA5bhBpQETIS/T3zOMnkQwkqDs
L4Yn23Q7J0mz/zAAR64DUVI3JCepBWCgFOQKxDlmcWPoA3LKRNYIXifKksnORN1aL2qBkXWZTxPv
tck8uidTUw2nfur5vJ3Asfq7ECeVuCVDg39dsu0ExEAV78EvGZ4bo9fhluCqVvU6mVoDwVAQ4kCV
fk0FL+xrNhOgjOCCkXtpbegwUhiJBU4lJ27ktAwM2T3S7lC7PglT+84pwKGlvo3GB+QbTA8OiRyX
7RwUFLvy8BqTEbtEsxuycAXFn7+mT2jry4jdJxLnIFHJUnZWjJXCTUJ9gTSYGnrvwbdYTEYydat0
aKNy2bIDQ78RKXmeYIdLMpb8yNmbfWRSzyhNheE50HgyOTC2zIFivnTiVm+YVij2o2DKhweM/pJd
MtaOgI78yALSW/Qi91OOUnnli4w5YyjKX6FVG9my48D9TdV+eGpMM//VyrT76ggFI6Yvm1sL3nez
EIXE/GBPAzL0PBvUtjNxx+5sxzcaTA7O4O6LuqacS+u3UBg57ebYVOihQ7ZVJzRl4Oo7qHtf00bD
nRtSrq5WZVV6JotpYX+x9VFPl7UHWXTBRlk+T5XySHsPC1ZoEjychQusOnuMZjU5+51GRr97r6dY
b4SEsu4aZbHdp/KcZxuqL413DFhrt55dY6iJXH8cNty1+dxDQ2yR6PggeIvRhvo9SEaemQh1QDkd
PcE4qB+wa7agxJJgS42B4aIDbXZXLXvHYNe29pRcTWOiqyVKJlBlBT7qdIWRn884njJTbLNBZ1Ol
aYY42ZXMzKsxzfnVrWOLFA9ElHcgRirEG7ofDD6GtBZhcUjY69WQNxTp3VFjUmuTBo7ACH6L/rOZ
HXSHHeKacxoDW8Xs9VeO3enfI1Ko8Tvrmbq32hASalh0fBE6h3a+ty4DDdP0TPMqlWwnRp9HWUQh
mQMcv5058wv+h+eDkNhNdZbczHH04pakE11QjDDYVoGVyEDOSYufQHt/AvpcahwBxetY190gfME3
IBysDWZ+I/iR5qrs6W+6gMCCJWqQ4juOLnRqlXIM4heaNr2njOs+R1WbfB8FBtdtXJopiJeIL2AK
Euj8OnWARZdj8MgCgmMoKg79LUBTJ+Y4gDgfATc2zcajsLLXsbdwqH4dWjITibMOAV7YeB/9OFsI
M9BvLNBtP/yeenPWVnycXdDy6kJjIMtBKhunY9Sz5eaKRLKsTAsw6BoWb7khyZKda1xp2ZHuJSJ8
D5nFjYVSHrpQqutb1aJ2WTu+5qx1iSN9FSHugsfeG36714Vo1DbHKjBsdXvCkYAbmr5Kn/dWClgk
hf2R9aUqgEgwLS6YtFK57jJR3WKzZL5jAe5W1DgGf8PhJsuPs2fj2FgTTp0Kc+v05FhZ8XOU0m7w
dVlivIIbkgznJsSgOCwyJSr8ytOoQJkV1RfVSsyWVVbQ3hi12O3vXvtXY2Zk2V6fIsvE8BIS9tAo
76ZHLTRumkG4WLpYH+nXemVwn8S9ELteM5y1w8cG+yLsvK9oE2XEWdRt77yImsnerVVerIGfvDSe
iIDyAbLFeGB5+7CnVIRVwm1JqPOnYYVtCSY1YjCb8nbFMgeMylJHvxIesMAm97a25lLbbynu5zus
J6wKoZMSiIJl7+gbAt81GuPM+dVJIi5OsddWwU3ttHy88CKn9qgPPVlxLUUScdWA8J9wQUIGmc/O
ZronNMSH61dr+D2aOqt/1wXOYBpnWvK1NCt9vFIDAebfBEJKWDVi8NO92Rh1+6xHOthEQWovBwBD
SXdtJ+QE4HUErHJv+XguWQGTdWm0HuG6AAOtFdWfCN1RQ80HqA/rBb2TCPsmT4mjpSL0ol1mklXi
hzXhL52wJddZd6IYHzfnrIrEl6mbCrluKs8cNlhzAnsJQrizb8nPgSCUB9HK7fWrJDfEHVZjNNCU
BR9lmkw/g4iwMnvCTKdjur5CWD89An+K2F03zZ0MpmJXoqjBbu7QxGkdd5ewVbqtRIRcrjT0cpX7
kzyykeNKotQ7rN+2vLdMp/2J5yVg+HiQtPQwrE50sNMXo6z7381EOjhf1eivCO2o7qK4jL0r1WXu
lVNWDmC9RCnSPQXGIEXg1yMMzGiHhmvdCuCKqySc5HeUrf63RpfeF41t70q2DAWZhBVgzMB+ySLs
MmjdpLjGo4jft8/12xCfk9yFqBbEQfkjOV9pUQJ2Qf+1YzKwdxyp6hIDQ1z8ANsGYCjulDYg0yW8
xumq8NmcrHinpQOnf1d5V45pDQcUpw0wAM07jCH8oGBI5A1ZJUTcjm3rLgc8tsnKGmwLeAUL5DZL
w+k+jAC+075CsLkIaopb7mSBKKI6+CzaBqee9JJbvqBSg32ZsqGUgD9+KtNLqRnSgaLd3cfHlvQ+
sUwooQAcTqIc1Aqn3E3voaJfFzILbydqrSCyyoamqh3AcrGMErqDIHXkfrLT8DddbCY7o+e0Roy6
Hi8pJ5fmss5gUoZ9CKULE5a1Zk+bH1Rbms2qSpDjVSmhFTpDeRn3kb8HgobA0nW7b85kkAFUdfVR
TFOwx0ROT8zwHzGV5Kw9tk++jwSaaq+nWNWPozJ+u5EV35Rd/wXVGo6aviDVgmrWkbbpeAtNbeax
E014V7TKhkswszCpeJLT4zf2oR2QRzj4gB9CCEbPIwzFo4G4AvTbPPAn3LMb3a711WBXjA0PLi18
BRQvs7/dA+hTCH+fQgMzlz6GUKzIJQHYHhEm4Y/MbLQD/TaMhHUJSDKO6i2YNRIONC64siBeOQvF
yRjml32vD252RENSACjWXYnPNrZ2gmdGk5pD/gk186gWYEmK68kvvT2H4/Qr3YZs1ZI4QoENRu/S
9l2koxaRs9D+uuL7ECEpJVolLL6o0pU30RQTt1RWYo1/A/YRxfnHHNAe1dyWJTUqaooVZgIKa9Mp
iliLOkuvbI2VHBeRE2wCnZxepZW/YTP1O5vskHQ1i4OW/wOH78ir9uMFJAtqop3VijWPXY5LXLTs
1wK/OMQRBalGxAHyS5WvPxbHvFXlIOpwTUHQBXo5KdBCmrOO6Q9tDKp9ibAfCWkTwysDdm/aV5Pf
9T+VLWiz6ZCgYyXYVX582bfyqNfLYiVwEH3hOnQgzb+9bN5FA1yslj42nHnIrOlo+dAIeNrrJnM5
GMgcAezH13z197xVsHhEQ8xwe3o6mHM85GZvfiwy8TbDOMgiZM2VzLjQ6UHpTF4LtENtDUZAdQ+D
j9A5N9hPI4Nw4x29fk57feJM7TocHf3HmAK95vAU6RxcZTOUj7ZobW3vzJGanAsdbE3PDnzm/Gdp
W/HvLEmxbBeQJNiu6xjLrsbYaH9K9Nf2pptT7ViZvRy0Xlrk55iShgYWYDJveqPsvriccNUya9nW
ngsMhAiA9K5sdzAXYXC1sSKOKYHpRVB9a9Oag89qVD/A+M3aETiuzKJ8dJTJPN148KKOxikR4dqe
mK1Eo6Okqhlz0E9728ydu8GMUz4tzgk/1KBY68LBpf7K1mpjamwu8d5aRCrFBPiwLdQws1N/Q7q5
QuGiZ49jk497J9U5qQ22Tc0DYU95MBIHuzHbMfMRbWGVr0q70F6yHHDdgvgLWDj0qaJvTorpYxvF
vduuISGNP1PC7fSlVg9dRZwQhsJ13A8oAaBkOisAmMl8vCQbdqFREwOJDUqg2qdZCzqw9hLKxZ6s
6ysPcA83MsFURTU046YCWYxAfUrM+6tQi/ItIUaI5ArHNDMAFW0H6oDgKYoBRoJHRSCVsRdj2tUH
y0h1b1MNIxhjb9SH7esQ/UfS0ocCQUP2apD7P4a5VxPcf/7u/019un0pbp6zl+byf/X/oRXP5Uv8
vzvxNvVL/jP8b7PqMn9pouc3ElT+y3978pD4/ctCL4r40bRs5J746/7tykMy/C9SUEiP57yEBtTh
v/q3BlWT/yIQxMLbDT/IcSg+Ih9siq4N/+d/14T8FyUDQ4JR95ipcGH+ExWqeDvZos20ET+ighTo
mU1Cxy8sXHBxjTbig71W0K43VZk0V62Ku1u3Z3efwJe97oZWrbE40c6R5nTocrp7AnL9StUcl2O7
HFZm2nActmiwaw5Sum5Ks0PlzCEcVIceItwbhANNX/lovkA8e1bx0D34SQd236a8SxxW+InU9dVP
+B9hID+LCdw2PCS2s7oXGc7baVUhyCtK2CjXaTm5e9hZ+vcSAreqJ4IT5xvVwa0FTRSeLCcaD2VV
DJ/cgjlLON/cAneAyhfRIhUd0khnCegfy5iDNDE22RtfT2G/eXKrMT/lFQQeSkfaOnfrAXmCrwNg
sUTwJFvNmfuxo0P6QssB1i9udKN4oHII16NwKL0vaChNuyxxwK1iF86fUMTEP10pM5wxSXfgKC2N
RQ71dz+QB8Lxi7Beh2Pfsa7ZY7DH9VAktF1MIwE9PSI4kSI+IqkslsvEnRZ/fA/zuA+K/E0ME+P3
8vezjJrM4Whrpekx9P/8/TVUMZwg9XCd4WO8S4O2wspkeFq3KKym+m1ELCoLp+nGDaZFZ2f7nglG
TPqbqEl9jONMnZ9GMc3P/O074WviY/SoNpiIwi/uSUCjLDGcimvfEhXnhzynPRRCxZVN4m/tarS+
mYmyWb1qM7iNg3I4pL1Hdc+iBsjNloR+a3SSik8e1vuxQg8DXw5ZN6SLO5eO0Qa5lEOZUl3XUfy9
TTjv4JhJPhmR1oVlwcVGPjsW+P0onqU7p4X9+UZ63w5qSpXTNVTxgTwTBSDL0vhy7fA+qar24NLc
eDFmhnpIm7VnD6QB6ivb7CHDFAmRumjT+Z1Rv5300e9XtkXwB+QZjUPh1D+0Zg6qyPRkfIOXhaOd
MbZrGebuOTMA2C5R+D6PdsH6ReyATp3YiKx7i/3yd5nVc8lqCtbUpGlO+A2djzZnjwoYCr8lKAWx
aoDyk7rnVL8YbuALLAGr55NR+/5NMGkw8c4KaKTPlym59aREEYeDfm12RUsGJoeJhQ0QvOZmTZIV
i6jZ+E4PJD8uHcgPnbxHwJ+RYgNVCCPRA8r6Ok5/fXJb88B8O3Bn8bxusVWkniTMC6Fz0zRtolje
r+Ht0JfyJ3GdUICjamt2ENb0aalpSu2noldfp6mo6KVyxEXInD19cifvPyGPRcOhYCexVrD+vB1E
BnTNOC81/VqDOLGCdALAzZpMXlKMyg28h+ls4gC/JAcrffzOJ1eLmd2EamKwC8InHD6jxRw6vfr4
zt7u3wl5ZmhLLKZsojGrI+d/e2OtmbZB2vr9WSb5M76BZolPM1nqNqgP0Df7j69mXGjk58uZ+K+l
wcfE/0O/OC5o6MMDvA/9marcE2uAvq0hksX1iHmPtLAYG+kqTLpfemeVO1N/qrwfLvD2BRmcMGVq
1BdkDwWfDN/L0ctNeZL8Ltz2YAf50t8+A22wh9pSjn4mGbb6BtENtFdc57tPfvvlRILi/jVc0CIk
HZaENd/GH0ubpgnYv1VgnLHSmou+wUXaULHilEaKLR17vMeZ+b2UfkI7GCdzTMrv/96W4lUKXoq/
LS/vnz8vGoc9IFhYHwgb394DwBZCkAh+PXeDN2xlk5cbZenNWgq+jVC6sIXwJTdOvJM+clvb6/1r
qmc3GacwWJuerNB/kBKMIuZTY8Ll18oRVmIxdvEWcYx9l+02xY3dASdPz15uACkE6LSETt4DfaGq
jiGbOFJfUv0LW/suMWirwv2wjw27qPU/flPcCWPBZRvpUc+6GBCwy4YB+Wp6NjIjJaRIB182IMt0
Vze9jYaGll98ZWckT9no7T57R399Dn9c/eIbsUTe4cbQ0/OgKN7iI9XXgw6iu8pyEKMVDvwoR8RG
4c1Y++TAEmSVb1yKM58N2HdzgzBdBqq05p2zcJyLxzAkhjXkgxaeZUlEA1x7MmSHnGpfZxbnHGwS
GUIN8QOaD8Wv+1bY7TccoZuBWvEXBVn9FHdohJ1pmDYcwupPZq53u1U6XXSlGc02dXE8khfbkk7z
ELnDCzhDbcJG4sv6TBrjzh6c4MqgPEb1We9u4ril1Nh39sYIAFV+PFLmz+XPBWa+BcqUGN5gzUAC
uXhVODLj0ARpfiYH/qYabf3OCsYCXpb0901LXnzR+eGNW8ny9PGF//ZqkFFQrJTAbazXZ/PHXDIj
SAJKo1y4spuN2TE8QsrvSzTj0HbSIP1kLFx6Ud3XX0omINsQsPWueXE0GNOY1Ps6jrFSALwEnaj2
FT00qPmZs49adGEl4ZRrn/3NFh4BkX9AoBZY0M1NiS4SCHjcbQBe5Gu7V0BVjQDGBy5U6vX++J0k
GmdFXMfXuYu/CRwzuPkvPC92sBwcheCbvtzERcTn1VEXnQURBWstQXscpfETkD5tYWTWZ2Gh89N4
Ny7wI7O0GvOad/G03EH38e6n8bkK5YPfJP22zNxwo08hTATvWNBr+GQv/H5lxX+N+Hb2KvKOoM+8
ndmJi59IuPGic2zDC08JpNPrBqnkXG7ugJJNkWw3CGTvtAnUBRlxAOl0hzijbos+wFkju9Z49v/0
sXNE53iCWXA+rHsX30ceyD7UCmYQoxkIWCzkVyH6MzBMY4XLq/7sGbz/KizdJU7XAh/lGeww3j6D
iaiJFpt/dM41yvPLWsUUpjU7EPqChnT9C0LoCU/pBvUjGy+CIHKYJBpxh3oTTlsQ+hixAECS1Qhe
3rfTZx44BpaPn8nrXbwdHHxH0mQUOi41QXGx5eI0QN9JTfFZcAa47Qdj+oIxJ9yDEgE6gSxhyjDb
gejETZey3w994ie7wUFPEqV+9t2Lu+FoeGn606UxnyNUIxg+aRzwwKLJzeu8tasjpLPxjFVdPH18
99b8pVzcPWkHlF/pzWLBvCz4SpfmlkFe8TnN6Z37FeiRVKTTDnw+8ZWdYa44X4hl1pEJC69764+K
nj2YMcTFhrcblQBzUiS7uhoq2t4xyT4G0WElWAYSseVCkOF2EPOyNqAabxpiLyNmUw+PycoC1L8o
etuCuJu+BLnS6B/dQRFN7n2b+DmLZu2qSrV7Opnt9VgjmTeTgfDPKnNxhYDzA20q9iKN263bcSz6
5Nn85dEgSXclhSGQX/blBg8dQ4BpSEPWHXTMfQ0NPnuKDh9f5XVRuXwDnLJ0m2zr2ZF8se55AVIA
Y8iCcyOrEaVbKfciL9JVwkpE9xdufJlULXkfxnRPgpy5bLDB3haleiBuaboWwi0OAOIRz1jlsyCa
AmYtSAfbeiB865uvMkLs0GvqDcFWWOH8rS+oN1kAW5dVjdTk458zP5SLX8PENR/gXZfDmn3xa2Dh
jTUjSjtBTtQWUy3SkzeF8c+Pr/KXzQLzEA1pOmWcL/TL6dHXSgpfMHlOUcSH5YPZu8mCgSO7mSPL
aW9B2MqNwg6ycjP92q7t7JMVyHi/JnAH/EDaoPjj2eC+nZz01hXWgFbnVPXyISq30r7RfHQ2P8Db
rwEYrxuZXCFU9tS4qcfhaKLQU0N3XYa/A1r+Q+xdf/JM3u9euCO4ZyYWY4o7l4exqUoJQtMHICFB
a+5MyNa47CKxmWKISirJsyvULfpDX5FZqWwSaeHNTuhs+mKlu+24VopErVazy1+YvNQpx7NHbz6I
2Wkln/V83g+TeR3h2CJM2kEw1t4+PSmVVRkJQJNemDbyu0YtIy/5bAV5dzyiTiB0JjYuQIH5NVX5
j21VSnRJO9pmdnJBUmwxQNGqM+ja+mPnfjJZvF+rHD7f+biJLJu/vBgOYR8BuVRefJqiDLjKCHcj
8LNsEUkxO2H0z172X37af65HCf1ibRSQOOveiZJTnLp7kKN8/oSioQqnpT+T+MPr3C0PqYkUN3PI
AdzhAtgqc8RkUx2C4ZONwfzr3n71lPXnBYTivkvlbl5l/njQQda29TDW6alMkKKUqPUNKw63qujD
nXDQ4VmRi7YMU+sy1oZPD3h/u7w1FyCoe5hM1Bejyca5lVZYtU+RZU1bh+YSYvZKXktTHUItBrIJ
5udaWVon6Pl33s4c1U2WYzrG706zilbTeBiT2tgFOjWJ3BcD/oAxIF4vjo44oB4+/lTff6lQAF3i
l3QPlQUdjLePq8A6TIRpGp0QH6GrSDEFOH1sr3LLmVFMOWp7qd0WbvFZ9fMv8yZFC0o2iD3mqsFr
vf6PFyVn2jkKhPBEQRH7XhbdAciavvS9+IVabXpskRYvzFoHAOCh36Ww9RkG5/3A5Q7mkWLMuzp8
kG9/u6gG8D/9FJKl0dzlZS1OdYMdFQNP/slTvuRLcMjhUjxhvsiZa+FcfJMjIJ2qJPjw5A3FDqeY
omydmNedVjRXMmtuytxzbhBc4eKhX1P6q6D2CI1V4gaQllz+43duzMpAjhG09cXrieyPJy+UBDRn
jtGJ+FDELygYb9B/2mfhYrCom13t5Nk92b/x94+v+36mZf9C4WPe44H8htfy5tOE4lJVUjTxCbaR
vUXMby890Xurj6/yfvrjbc51BUOn7Oi8Hmf++HVFY/lTYubhKYbZsPdiSAbUHcs1Otv7huzuj6/2
lzHEzA4cGHINU607//M/rmZB/oCdXMQnrfIeALmQnonfHKCEqfYfX+n9Ks/52EUb4tq6YbNHe3ul
WlRqaJI0PvXK+AXg2ISiK+qvgUsAwtjqv0AkyfXHl/zbj+OiBk/TnbtnFzuooooyKF1adDJwoB4d
s/kaeI62w6D08vGF/vLOqPDTXsXQx9nFuBgZYTEQOMDafItsrt+Uaevs4Om9dEKVV6OOo/3jy/3l
oDQXyxkb7E54ovLiczTK1KfIJIzbKczltS2MeoNwfrqZGnI+PTtaVW7c70IMDEd6de4BBqRORGg5
wzzkvg59sasDm4jY2bjws2sJo+rK4bcZDsldXJWoRackuv34pv/y/pmq5kHGFsLjrbx9/wIprk9w
h3lb19JCulvGZ62wjq1kn5ljy1xh82v+Kw9KUpWhB0Y1yHUvXszoRyX5kZW4tTEqjXpwaJuHpPsN
q+6FDdWuDbHtjP7Cwril9wAVY0idsoAYt21yABB2/8VFtsQcA27axzSKTeSfPhUmE8oh0KH4DHEm
vH0qmY8cKWb5PIlCP3Wdd9co3byphHsEKpfdQeoPP9levZ/F5iMqn8N8rqCYejF2ypIcTwgQwYkK
WrxAlANyLDW67ce/67XG+HYf8+YylxWHnM2+KhwZnJxqIxChJF56QK4NiNM1npx0eprcdpsF2rG2
hh+Sr/iTafTTG7h4svBZAzPqvYAsC2ujKRPLX+SBmi/STVcKxIzJtZZ6T5l/AB+xBtDSfTL43k8K
bEsY7TP+i/n18tXi+MB6bRbMPuTJoKXnWmP32yAybJU1jx8/7tcq48XjFoLqDmU8ujXvGnppa5LB
JPTgZJKIoBtswtISYOpIiDXoTLPYWGNc/+bQElzNVehvhl65V63l5DurYSpOiHFYsM3xjiB29N/E
AQJGyIFzwyh0q5eywSqIDqP6SmkBn6c2kmovE59cPWvIrjQvDIkCT2W5ktSd11EgyKQa0vE6dqHI
CHtMboSblhu/z5wfplalyxYK+ROOJf/o8pI+mWr+9u75otx5MuapUJZ9+1X5ZkVwehlFpw6tL273
6QX8ZnXwhbYxe9EdbNlTeZ8iiloyKNY0so0vpVl+Uhp+vzelu8qJmtO1N7cSL9ZWoMmUe4FfnEB7
BEtceb+9qYq2fa2SI6ecWc3W/YKqrP/+eDD85bpsIEw4YJ5pcjCcZ+I/1nRhD1OQN31wCvC2kb9s
meeCvPk7fxQnnU3cfsicZpdDp7z6+MJ/KbXSwKPSyLmNLQU93bdXLrSuqyqaCSdd0LSzXfc3QNuY
ZEYBS6MKooi1UfkHr9S+6kPrnUcxiq3BZHQbEwO0tpsIVVBp3cauPH9yayaXvvhAuCOsJJyVLYxa
F+eqSMvruTzk3caeeC4pgyzLR4Es4MmhRE9DN7l32uTYOZw2oWUeOpm8QOWsrsHqOP98Bp6LLVQ5
BXpr57LVWNRNUDt27N1GdTI8ewUNXF3ief/4F7/f/NAxZGlh80PhG+j/xbtII+q9k+/eZkUHQDYc
iEfy6q3qZxPcx5d6v7S7gLs5rVK9ZaKz52f/54DL8ZDh5fJvMypt68Tr401QBeRJIrpcgR/ul2kp
jE8u+peyER84T8983Slbl280xy3g1HHo3epZAuHYqkmJbGZ/MuHb35KxljC+nHBLSCXTbwyEeqUm
/2xObggYpyLDtq0lhuK2JI5Ul5BbSlf/X5yd127bWLuGr4gAezlVlyybstNzQiROQi723q5+P/Q+
sShDxPxAkMzAmVkkV/vKW/5Vjf71/sf56DACsEdthp2I9L08O4zGTiraUU5sTG/NBI0RBJWjYQzX
dak23zhAfmHBnZ/7epBPPJV9tAu5xPoteF14jmmc6x3gAC5AHZJmvk4XYLqv3s2SE0EVqwsvvzRj
mn8zjRgNABVvvpwDaTPQ2d2YJGsH1fS+SPqAMBBx/AYpIiyE+3STYJSs9qFx7qQBE1hcinZg6LGl
GXoJx3Tkg+4/7vQ0V09L9YFoUSVqgwOMsOL10yoGBfOMw+QiF32zlvuSon8dfnEQ6V73I4JN94e7
WcIMp5HeqpMzBoH17ONg/Ic3mKf5pNAYssNhTXa9ZBcbu0zjnRmk1YZLN144L29CsWlQpEQ5BDBE
QH7++h1LlrAFotO/dFRi1hORBd+NZFi4ht6a8rNPOe3KqVCAiac1B8CTt5qZLOeOG1XhnjIJFe0U
GlQIFx/xBWsDERFT4H3X/I3bh0w69pHstu0XNcswfc4fpB4RjlXx2uMXmRXhzsix88R6T7T8qS88
7FzhkyomQBhwIEijmgiPzyUYyxSDGohjklvTM0DTpX2xxhJ/T6LZz0DnokMsGvQfS+cFR0F8VEGe
E6ig8LySezmlyo9boMDl6Hh/fdyeNpARmS5ma0JMUSK7nisy8qjrh8G/NLTRsVj3xMEnSTqWLSzI
wMRiPacNTMrgP9lyGO4dhV2ld0Gzr8FP+asaFgtGiny0ehB/fVqRz8DAxv39x7zZNTr3G0f+BJOc
CjbTinu3x/HSaXNVktWXrhbOzmgvYwI0nUJUEiF4d3+s26IQORWBBhuUvpdOgeh6MLDpEdEieVwu
2SaOEbpriR7hnRD9FPjx1gnWp/owxbs6YpQPqDzCoU/k31ojEthQ0pJ9xG1abJA8TC0mLiKAsvPe
vz02DiGI6lwavUJvDq20YEPSR5ES1NBLM3bisWydHzbwmH1n2+XWygpV2hiGxhwWfQKXCa0pzyiq
zzZYoNe8kKgGy15d4hQNUQViov0PrLJSL5w+N9PGg1NCpP1CpU25SVP1KEeJX/b0yxhg894LC5Ja
9kxvjuuC3s/9eftoMCCb1LIIQqYBr6fNUUlBkOPUL0kUDWdcNdK1l9JorE22TuUE6sJ4N6ccL0fx
RTcMoEM6a+V6vBprxjHpGl4uDepVrjrxxmrlpVPuw1FYhfB7WIng9a5HSRIofnZp6hfVtvt1mxcg
bxyU1+5/u7cq1dVZyglABZBrFEFnAo/ZMQA6OoxjZF0viaK2ZxnNki9Z5HebpuqMF1tL4ZdrCRlG
aI3SqqoiJH7AWlpbtNfR1WmUBj8jXzfbS0Zw4q/GYPD+WfVgfbeHyvvUNWWDJRe6SXDBCFjXMT5u
Nlmc3KWrti/trYre4ZMVJdEXZJwAcZtWYz+kqQ4DOfTyapdO/ghr/EWjdkVUkhzxp+rRZeHf10A4
819O0B5ymTLu2vFKFbcsX51ca81WkeDcxeqGBonHBQj2MspNdogi1ds86pWdp0OqxI5Q9FjGWujh
I9hv+Lv7H/hmcXJTIaQtT6BZbsR5bEzWMgZN7sgXXaRiWwEAXtV5hUOWjMGYRqNhYXFqN1ERcHoV
eD+hEcGyPb+D6wQmbR1jZ4aWw8m2fiit9rNu7LPAy88EiOGjgWP/zILhpYujlQK2uwjjg4aZh4dN
QVpuVa2GjgfX3sLs6V+s/6UfTJtYpSWM1UsR72oaysKTNrH6rNGjiMLgIaeRlFK0S6Qvdov0L+2Y
Z0SAd5mSbuVY2tTdQmv8JhmY3pL+H2ZJkEPAbF/vjobgvZO7fHSboSXTV8vq3KP49UeAsr4/gR+O
BEPi/xsjdHWvR+p8HBGhH49uG1rDN/rbD6zs9DiidLW9P9JttslLUVAmyYVzAjFjdpABBVQ80ylG
F8meF1Hpr1UcP9smCMCsrQ6iRdVBH+p/eO/tAwMJ4jC+dFzKUdBtcpsCvrwo4n+zeqcn4lIkjlSn
gGvKzN9dv5GqCiQmgskbz6rX0C/1Y6a2wcqqdURnwcnl21LtTbi6in0O24RejXmqEkNxNXiaG0uh
WtKauf1kabm6gbhfLvTab05Jm3oExgmE1jwj5/L1A2YyyZ+VWYorjU54NOzJ9jOqLgsTc1OAYBTi
2mlm6JMg+n09Sts5tVrgEeZG5H07Re1wakbF2kCeDmpbHXj2jyZzLjAC1YMZi37tjbK/6uCj7M3J
15Qt32BbHHh/umACQwmBvqweIZDYSnqysIzewCdXRzrRJnPF5ct5Trw92xsRnsiKHkiNa6HcjVZK
KPaWLoxdooyoGsh9FZ8cQxoeBc4uqxylkj0ZfHBBDzn4iv1ueYkdXd4nWmlySgGkQyUUbnSJayUS
yGiKBnnlINnWJOuWBjvaBJa/bxsLgSEN1vyqzXTKZjLesojVJ3sMoXYQJavXSK0QVgEF4iGf7Pmb
tB7qPQ43E9e6gwUEi3tHGUE9ss4hWePMuekHVZxoPv5NBtHs21yrP4kBlXsUTp7tQUHuCo1H8bPr
Zcet8wzdYy3pt1DUn7i1z5UWOvtGSrqFI1b9YNHBRkGR5y35JEK7Xg55VCJfoNW9a6KmigyIUfvP
PsJ8cPBHEP8FJOpq+FopofdE991yha4PD2AHxaUcCxu/GLLOJrHEHgmPaj9qTvZQ4/6BpK3fP+VA
Sx4GL7L+6kqC0J3IkflEYQH5ML1dWNi3dwWNBIJ/fgH6odxx/SKt2UfGEASdWxpo1AYdiQjLF1hn
qsh/WV2vBTLQyapGi2kX4Ri7hFSY9s1spSKpoyjokxGTksNfj49huOpUctK6ahhaXxWpAvBs9fap
74hICUCGvRKK4ktj+NXPCjqr3/TlplK8DrlnW2zu7/K31vrsaeBhgbZCGG1C3M4OO0Q81RaWruVC
3kMdxSxilutoWGfcml+wM5dbnm6SVQhbjVJ7WP1Kmqx5VZp4eKHhUH3WWmRiEoLDx7CUnWe8lrOH
QUutJwnfLFQVnGgHISxBlEdGiFIzQ0TYw3ZrTh5ViYMYF8jagK56opfGURW1+XOwiuBTimqas7CG
bw72CagJDJ/onFraTesX8R1KnkgEuBpKE7sQLq0L5ibcA/3FP6HoyoXKwG0a7Ew9ZsqQwKjB3UyM
zfc3SQeyPkdwxHaxGq12Vp6OP0kg/EfhoJbURAgPhKXS7Fj97V7v0WkoY739g6ZR9gsAHo6ao6xi
mQVH7v6s3+xlCgg0wOlLgwO6zVSGVsMly6d2mRc0OdsowyhexX3q/ijTNXS1tOiaTMk2vWLSFH2O
adJA4cpoKTiuo9aPSI5JX2ukk9IsV37/LwORKeokKLBjZzsqTAIjbgPTcSGap4+mVWRodwXVPkeM
YCE1v81OeSlwfFO3/a1IPn3ad8EBHHhtsNXYdiVcS/5gv6A9k4PKP0yEPlwnHINzPIjvmhQXm77I
pgAxcT758oDLApa2PyVJCgHl5uZhSIaEq0UKv6MX1h46kvB2hQQldsRY0P29/4Vu7vI3XjCtbdVh
4duTH877px6a2A4RsbFdNBTSVT/JdKFvrgbIxbTdObIH5xEjguHLWETBws18U5Nj6AmvzUKgnsFW
uB66xS+eRC9yXOwAw63cvVi9hbohvnVlbQarCMfCw39/WYutPhV5kCqYH2ml4QtkdCXbZXdGm7GV
zE2bp/4T09pQAkui4GzTW8JVNEDo7P7Yt6klr0sNfTKCAsfEU1y/bl+igR5lle3WYlA+yWnZrbSg
qTcjkkpoNDYKTFbP2Q3w+3MEWexxY8QK6nVa5e9Ejzy54xftuTNKWnXFIP+ENgQ/Bo/vAqcoRHBW
Q4GxdjlChUT7Rz6PhoTAXBi0GwXwNGDqQSo3RmCY2xEGJxJkAUrD0BGQzEXtAZ7REO/aqhxcCfEI
n2JOheytVCMkkCM/2SYY7eTCcZANi1JxKGUhTsGI+jg6QKtYt72jlxb5MfTb+hE1bw8Jpg4dKAoc
Yp3YWGyZeGl8vv9NldvVq8jA3aE52jCX2X7X3zQsA0XETYTxt6QZq060kBiLpHoUKMij+VYjgl/z
aR+I6b8UdaygFm6KDY5f7ZFY8ZOoUWwOIOBBYG3ACXhJVz1ani62sqIugRVuDz2eFYwC2EcKa4o+
e1alNRsJH226X3Gl/PJsZHhHqNz+KF7uf5Xby4wmhEKVcGoP8Y+zixsBuhzcT625ynghWPVOQ2dZ
h1rNPw+mshAy3d4XDDABR7kzAavND1gL6YpAiw3NBS3XPilVbaBE1kub//xGXM5MEqV0IDhzoI/Z
q+j7o4buFoNK/NU28jZOgt+B3uYrywN5cH+4D14KGDutfY5yEDhzkZVCSZrC1ulTjlJHn9NqPFpq
XtcszNMtxBDiFO81iaByOenqLN4csrJrEO7VXdn3fxpNAHZ+8FBirnCxW8lm/iCGPtyNfVxuQ9R5
n9Ug+nT/Td/ijOubmJ7eBBMhggfXNHfaQy1y7JRi1Nx68uXBxaA7jKmwL7XhPQOnGH5AxeNKMEpE
h5TcRDOJqn3vQPluwkFDOTj4Joyhe4S80DwUQ9fvpFq295odZTsnRxnUR71vFYx6e0SElcJdW6Fj
qE+ORRC0KzVHJCl5CCMje4rBamdbhHasVQl1eVP6IjiFqN4txV7TQTt7Zw1PNgIwqtsoY0wb9d1F
jXReUTpOo7siaczVaFn9Oc4IsbQoVl3fsotvpeRcqEhx4tEpANagWO2P+x9+CjzmzwBxj1CLJBpa
6uwwwBGWonSiaS6i/tmxMYyGunSiP2R4FW2StP5VG3WKn23rmsWg7e8P/sFJhK3b1Hcjjwe4Mjsg
MgUL287KNTcOjLPa1iqmMKny2OjIdy5Eeh9sJTLvyReB4huYb/X6WyuWGBC0ymw36wbxG6uhn0Ub
yAur+KONxDQSR3LBUpiwphPx3YxKZi5LksYo2oCzqhrjgyQ53H50RKcWUhWeLfTB2lWVWnsj8f4W
EZSd+9/0g5uIohBUCk1XCTWNWaQZhZJmN1riuJ1vnVV9eFKHJHk2qVqvhyJLzk7IlZjk7UIM9cH3
hb8w1XuIp2FDzo6Qsa4EwtwEuBkdoF3u+MrWzxGDuv9yH46C9ydnPYsVjPD1902UpA3KxnNcCcbp
JRbyWVP6+Pn+IB/kRDDD2N8TL3/ql8w+odH4TgXby3bzWLvQJfRRrc+7kxbk+Tk39eJFy/ThUbfa
r6Hfy88GtiU7r7KqXayn3TGy/PrUGPXCBXe7UVVKqlCA0cAwLGsO1y0U9F3hh9huqw8/MQKqH8IC
5qDnZC1Sv3IdrTWzgxcesv1PkqfbC3fR7bridnUYXptky+U5kbC0ZTStcQF2da8eTl3aZZuqLiax
2eei2pRSmm4oWi5Bm6YJvT6e4AgQWE39FtQR5jdTHAjZxhDKwi8j+x7jDnSKEbLIuvCF1u0vTWrb
hSPprZg7GxFn1Knx6sBpZpVdL7GojRS/KqXRJTZr9kNpiH3ujGKCb5aPChJ0ll0qD3ookHrRumRr
N4ay6cAxrGncN0uVmA/eH3oKeQLnFmyzeVYkS3lHgsrx3OQpvvEonFKmEGHyM6Kz8oBCWO7Wqa38
kR1fQrigWQ9jtHH6HqgRzHHtqy6jqKN6WGgUuhxcck2jlKRxr//njYkUHOReum+Yj+KrcP3VQpGU
cqESU2KwZ15MJ31EGy5Y2AK3CBcH52PQLRSwNQP882xuAB1jmUS3zPWzZIwnL5BgHYoaNeShfgii
BFvHehy2aSOrO0drPlVj3lBJ9Zx/CyfEB9PCdSkDt6N3RDg4yxg9aWgIYyXF7QYlOvrhmB1z3SAB
ooQUtitHyvWfXjC0+IU00T6urOEitOLYwBz8Ufm5/YjwrC6R85WkNUNa4BunJsnJaZay6ttTg9BC
hl5GhRwMyDzWN2n4VlKomO6oSuNfv0IuKWsVVE8Rv9XQEu3DL7GC1VeG4tXCkngrnlzvJMamfkif
bWo4z5E1UjNqIc5apus4IfJx1rkutHwVOQhpSadxfC2TP0Xbv2J2vgKgdkzN5oQ3PUifkTgPOotj
H/vw0ULZsLUfQhM1gRo/PKP9KznG8f6E3gYirF1UFoDQIr1F3eR6+QZBBjYQRfWnwNb/pa3InxI0
LzeO3gYLI93mRFP2AP19CnegXM42ioz3j5TknfaUK4O+K7RE2yFlnW0rABfbKXFfCAdum1eMhZAV
2BuiTMxzZxezIdc0ROpYeyo7z6bMn+h7KUby1BGx+aqmjnEyC1ytuyneNyKb3zyM4TJD/xzj1fbT
t0NrV7aFWGehuRQ0vBmyzpcIBXZK9hOIW54jV5F9tLNBq03X954ABeRlvs2G4DXQv09eQogtT1qR
Dy2qyJkR92uEeFb4v6FZ/mz61UMlHUwbraPPEnxjKe9XjvxUqo/CfjZbELcIw3ZY0pQOvXHkn3pQ
uH11qDM8XPA3ub+APoj8oF0QRVuapRIyvPUm3kV+JPdjavKLAlvwNSiNCBXHEonmsMmffexLNhUi
Hd8bU6nWKFLl+yqXFhg2t2cSmQT6WDQM3nLF2cpC+Et1/NBUXXxXlXMeY9GnOdum0x9RxwXtJ7ov
99/5LTeYzx6rCuAzYD+kBWbRrq/UZhn0PtmwkZx0o9y2NCoCI9tEVbWNmhcbtL8uAUnHgG8c0nUT
AI00s2NSZF992VwX40tv4ztnnALvnOmI8Uu5O/TbOgrWdq0eYg0P+xqphPrl/pN/cJHwreBNcYyo
YCWdKTN7N1uFnFlpEGmqS1rdPwVJFr1g/xS6Vl4pa+4yLngL30s0j+V9VenG1hNw/6sRIPr9J9E/
OKAp8FCHY4OS+86vtB75fLsNEt0N1BHcgf4Q2tIaD9pLJLqtE70o4XPShBtbCg747xzZRCAFBjxZ
iy01o4sT7NRAurT5117C92prlF9DaV8aJmfmq5CfDFT08osWZZ9NvzgUTnroLPUrnnamLPFXfNcK
q23nPXktmmq1QM8zAAhRR68e8qGFOj5Dp/8Up4iNGzV9kFGyvqbNZEgVbEhdluj7k6zkLNzTyIPf
xFyosEA2vp4XE50SA4Fn2UW/+UGXOPZHb2VG36S+Q4J+ouZehhAzqFNFsxEXDU24rXIO+n+j9g01
07XfulTT+i7Y4eICZyBeZ6l8bGzt5zgAhbDS+LkTkTumu7r+kiEqJBuH+xP6QfKArgTMCFJM5C80
a7a0EIxBTa5sRlcPjPEcSNhJAT01L0nuJTsxqvE+rPDCaTIv3OPJ5gFGj5JhBZ8aT0xDjh+wdmuO
gd/aS2SF2+QJAAORJCct2l/mm8zeu0XftRGWYSCCXZw5TmGFkZ8wO+Og2LG9GjVLorib1D8JRDHi
E2b7Wqej2BljKK8cJ8OeM+m/t2W1cIh8dHDS9IVbC4qBxsXbBnn/VL3q6WEMpY1YSDkh+f+D8DY4
hnTpsUMMxN40S2mrlSoYNSrNJyvQluQVb29/Sh+IDE5MZD6NObv9W8kJjUwD34FtykFBIQCMAIyt
hzEIlgKNt9xxdmYSEAEdlKl7oOoynQfvXhd5+cxBqn9wK3toT+hsnUe9iE8GtLVHP0IZr+igyZSp
HPzwAdPWoIASFmwbjA/cwskmDVH9XuWaaB6dVlV+OZJvHdTSxyZwGK1HTXjywr1y21anlMCSBrvE
MY8g++zzNEok7AJLa0xxkxO0it4V9WQtEMgq9UBhrGJOaCwlLf25kofgQRY0zj1H9Ke6jfwTwohi
hcvg8FSVSe8qSWg/dQa2ELlVn0sU77dkUHvfr7D1Sovo0tTSb99Ek2XhqP0o8tKBIyImRpAHYOT6
yyfNiGtM1WhPYZlsEEnwNsB43HbUmrWT6wuD3e41oi7yZPpYQJ6wq7geDOieHRhFoT31UqOsC0mz
NkVV/r1/1tyuW1g/tIs5U8h6uNCuB4nCIcyBosaupwepW9jVCw7DxuMY5f85958GokVKXcvg0pzV
6WC+e62uVrFr+VJ6wN/1D/61p3Cy6OuU6JwS++P8iW3b/fe7jWjoy9IMhLwCVJbVd/1+beZF+Iwl
mSssx8cLzfihDsFnPcdtvXXs5hAFmDDeH/J23qYh4QFosGbIB2YXkAcr20owmHcl3zbPll+o59pY
Akd99F6kjdM3nfiilnr9XnKntQkCH8Q6QD+2YT3Y1FyzcGuZibrqVbXHV6uNFrbxbaBhUmVFHAe6
GsngHPBo2anvidHK3XQwuj1XsPRS5XrzVIb2L6fUz7THsWW1tOGceZQ4FvbDLTcA6sH74WfnnrBC
bCmiKndHuVy1ybMXP+JuduhaZ6t1zYai4mcvaQ86cPes+Z3ZLcU0ZIPK9BMK6zTKvhTE7lG9H4tz
a0kryuo/7by84IeQrRvlJXCWhBo/WgnkW8i40bSHQDX9/N1B7cjYgGGDUlAwRjgacy11aztZtPBd
PloKdFzIf7gCOVxnOwsDPgKtQM5RwIn8Yyxw/Gyj9OtgJ+lqCJvyYo36UhzwwZioFk1+cjIwdop6
12+mFoNZjaaRuFN73wT9qhvVCx4LG6EN27Dw1rhMEW39RlziKcw/JY79krXSmsv7pHbJRdeCfdot
7Ynb0xlcwoQ2YmkC5JtXdvsxG5o8UlI3zLpvtWllVERkPL70BFWNIl9Mi28/Agg8TmfCIXowHGzX
HyFXy0Lwzo0bt3r6LYpjf1cW9vhVDCqQKxXHkXWsh91TVOGvUevOC7Z05hc8nImGLAQGSw+M2cox
fe0lwdb7GGIT+SvBbPvz/QPpg1RlAtBz8BIfoZs0ya2/X4cZTp5BV+YomxO8HCpL9c51p5nVWjej
771TX7Ce3OH9jGSZIpnpl2I0inVGvrFwB9xOEIktNycRLZg0apHXzxHait9hd9a4coksqSZ10q6p
nGKf5Xg2D0q2JNJ2W29mPIKOCSxNj3remAJxWIQZlCxXtH6ElFeRb43aDh+TUt/Vdq+csw5dAcwv
ws3CF5/imesQDQwKDVEweFMHRZ/tSdUaNclurcaNhGxsBX7o+3YwpJNXwfBI6k56Dnwspa28Rh0N
Su8PwU/BSAjDxRil2nSJsySX88FqJT8ECAUoikXwlje9O4wirezlhKaNm9SqeSCS9U6GgfkDXbrs
B2BbZ9vG/Y/73+H2AOSuABMzFZ4N1LJmt289+B126diUGT0pqa1E1npUkDu7P8ptDANS6Y0kgs4p
/cdZoBQWhhSWcVm4iGVU4AeTam8rufw8Bo5Y6Ld+9EITfwh2LgAB5vh6BWMVUwy27eVuL4gbME/H
h0eU48I9+9ZJvF4+E/UXeAWHK99trmAFH5R0JpW9p7CiC21ilodNuXZOE8Ncq5Uotnlm/JaqKH3G
VqN+wRPuiGEYpAOLLDsuI9gbdBK2UjzZMhnjr57oaNepHg6P3HroCcRIVOcmDphSq7/+19lgbZGa
QBoG/0nd8PoTlWZtDYAovKc2aKjVRHD3MjPF77akhHt/qA8SPwKRKaiUmX+O/dl0VAl6vkBiChe6
x6+aTO8Fg01sVSPf3yXCxp+S0/ugyRINfHucpBjramHxTUO8nypNmXppWEign0BhYf66OMNiaGvU
9RM1T2nX2cLH4G2wv7Z2LA5dlIlDa1SV2wbaOWtjjMEXPsF8W2uoOU2nDArH7C99jsQSg8Ahy+6s
pwbB54fOVoujKPxd701Kb3K4xRHeQR9PH8nPox+iMb2j1EIBrMk5XnKpxTsrLoLdEKjfey/tDplQ
mu39Z7x5RD4NyR8lcZYyF/O0qd6dPI7vwxsZdHHBlOtP0HUGdRe7PMpGlLlaCWhWE2nz/f6YNz04
JFQnrgxxKkEnf8wG9VOE2DNcwy6JpvufOh+LIHjsqMjEtD3tHv41eqrBQdLUet1XUnpGPz1Z4yqU
G6vAyJeSgvnV9/Y46gSXmyIUMq7rb9AAJwCWZ4tLJzm/Q7X+nmjGPsbIdJUWWbuwJqd3u1qT07u/
G2y2BcmbBSV7S1z0RtgPHiLcoAUQy73/iW9fCfLi1M4lwCUwv7ldMXZXh74VF7V2ks927JGHMMtr
/JDNg0JWubDU58c8pQ4F8CKhDDsNdZ7ZMa9S0xFeylt1vvF7NPToaER1vg4Gaemq/HCkqYdDmsrt
NT/lM10ih2t6ccEvBOe/FP2uVdy32rgigQzX9z/jW//5erZ4LyJfkL3TtSLP3quLYHNyzMMgwJM3
18KdZk8dLIGMYNf34xr/r5ccfz/UYSvYONYWE7uDnIy7PIkeh3GAY0FhPCaJIbhZIa2y8zX/jKLM
SfjRQuA/j6imOZhI5/oEyuNOnz0rUnqWF5qOuAT5oEICSe2XsVbTbd6iRZHhOrrBQ9bb6nm/lHt+
NCc0uwzkHMlo6QVeb6A0sssy7RhZJIa+UppQe0BH11v52KL+R+LR9JJ0h6f3BI3CNX89lDSag1EK
pLgCYSXrDruGteR03cK8327SaZcCy2OZESnOW5teEEl12PrhJYfbSMMgIhSDTbi7v7o+2qRcDaRo
LC1ETKafvzt7TYQOoSl24uI53lPse61bUpc9FVLXPwm01I7/y3ATVxe1C1xdZhcy4B0cT3L2KFQP
dEix/La8YutI9m81Vvvt/cFu7xW+IDVyemX4DRCNXb8baqtqHvYyx1zfGqs+DP4WcoFcF4aw+zix
L6Favd4f8XYRasgt8CHfqswgX69HbEc1Dxq9oxWum2CL477EbLRrVq1WdAun6021gwBNgbxDwYMD
doJaX48VtQakKhzYgG1oO7Xydj2V0E1vV1CSu/okdbW0sQP7t5F9Un310IvHWL9k/ZcguVQlsEP9
pIBjVgNKovG4E1Kvrksr/YLlgrdSunpnxxpqUtnCY9/kmjw2NT7qlZNUHyCfadm/W3BdLszeIcV0
I1xyVmGidRvHyIhfg9DeRIWRfwtRDVyZdW1idd62p1ZB6SW0nHph5X8wVyQ6UHNJP3CrnzMujbIu
zTBCm7sWtfIwtecPvSTgtQLgXnjp6Z2uT3Brsg8AqsDhRCoyq/ih4W8UmCT3bhr4qDahHLjr5TL9
dn/x3W7l61Fmiy/z89wsPX+glGmDT9dU3BtsZR9pNLY8P9/fH+2tazh/qcmBDXq6hWDCW+z9biIV
CfEdu6wG10+VnVR5n3Nb9dY4cE9V+3Q8Fd0PKfTPjXJOw4vZncLJxPbrELqGd1b7V992jfCi4neY
DOumaNe5eQEq58b5ryr6XZWnpPvj1/56lBHh2anqH3v8PTbnrP5ZhM6Wssuq8X50qIsPzsmx0XSp
0f7+XucXvz8L53fn4N9tlrCuDyF2qo7ySTOepfGzLG/JbqXuuXbQDAv3RvHPaY+d8hXd/JaSJM4b
+Mj+k5x1ZiRYTh7MSWvod+p/66RolYav9NSjABpL9csSf9P0XwJL3vZ0wozTUJ0U9VvuPNkNKCh1
kyInLIHhtvADpYBx//vf5DYEyyDHJiVjavOUEGb7H0EE0QfkUiAIG9qUjaN8RYXfeK2d3n8o1MBH
HT5RjlAm9HMGtG+F9q61ZOdy4+TGU5BWTIhBIncEvqdd9m4VJFFvQ+jyOrfGtHEU8inMD4NR/8I/
gmJREP+lERhjYWy8Yoy+lpVf4UC1L101gHEKXPS0UyvGc1x9t/s/o/LXUQ6xDadDemr0XxLoimzM
H6Psoa93YWZ90zP12Uh+WT0dZNQx1pTuFk6F2wAGmDC5KQ0Prtwbuq+BDbPVmbHmqgIOthZ8lqie
rgVEnZ2eGukDkv0rzSmMhWFvWrraW6sOTOjkBwfQYRaSK0WKzJnRD26jM0mhhRlxPyKAGRtevddD
UHnoD7fKd6F5+zpJ409RoxmPIotzXHxb/bFuGm9tAo/9zxc2pRmcAtEcBdd8A47MsNLEWdOX3QpR
2gwB653epjZGH9mqmMBo9xf17UGJwwtnCaU/zZlQoNerSbYTXx5ExmjI3u6GvEkhwfZLgIibBikf
m1uao3+S0UT0eLZ1LCi6qpKrUNsT6ehxItdH4MyrOP7UJglrsA1opxlrX5H8deiD0ByV36GXvppZ
jlt3WX1Cb3RfRvG67eHda6NVLkQut0f5xK7jVqduQeI0zwZFyI/rAYmDPDc6ZL406bPhSGLt4Wb0
iTaL9u/+d7+9C/kf8umRMwWNDLT7+rvjrFOYlMdlV5VgZ9dOUO1aP+u3mrkUO3+wv2Dqc1EZNBMn
isv1SGOCQbvkA12wkDzb+AJoI9TfZuUF49kP9hTWvNfOaL7cf78bxaNpxok5QBIBuAYENn3wd8eU
lmTgi4J4dDsY4l8TgIoPtL8y9PaVwcUc2nSDtOhwvCHH1yXpNasxay/FkK9rzQdOQZ63b2GlHk1Y
8Cs5LlsMo7ro5/3HvA1Ybe5TTgJqIRO2fxYnCMw9wqEy0e/QvAxyV6U8p0VlPuX6KNadMMKt1jZL
HdAP5p4iCChksNdkM3O0QIqcW+l1CjNCxjz2ik3FGzsI4ADtwiq7wQkyC7DNQUFCvyF9mos5DtIA
VMt2wK2ooblRWtm8xOX4Jc6jEdSlU+t/hwqdLiePn+kCrEwcMn/kjtHvdbQVf5R99FnzW7zba037
zxEa3BSTXI7Ho1oxp5GpcVIGOEOXLu0NH30kQ1rlfZ4sHG8fLcOp2/d2t0zzPFuGcZEDnjGK0hUV
fsxaHAwPNiJ+KwX64GOtSfou7IutrNZiRyBiboTVIQeeli56EdoWYFa6yxr5B9SzcR1PBixD1PdL
DzldNdeBHSpY5O50DPkS1OWu94pdN9z5ZpO5dfNdIPp1Ur0SK+XY6L6nKbCZ1HcgQnqDcR7x4rnU
mK9s5SQPvjdyd+qS/2w7qU2yeeAbqCrQRSO7v34eq1aRCzfK3A2gpn3RjS5/Gu3we9IL57tUhdan
dgC7Lwn7LJVB7NpmYP5S0QzFfbD7hh89fZNCjv/7VTWJ+gBLpGdCfj6/qpoa75umoqsa+0H+WVRZ
sGvTaNzePxFuL0RaI1y/YNLRfgDzef3uDTjuugBq71p2EpybUaD8aw72wuqflt18xjF/BSxABQD5
kNm5E8cgHeQiKyDjkw9BqCy2hW2M+JEHAO378D82SaYJZSxq0QSOGmDW65fqDDsf+1zNXKzF6ge5
kQkAO2uhl3h7rHHO0OglbpmcWOZbTa1ln8zbzBHq8H3I5dVz1ivxq4MK4/0pupGO43UoO01tLK7s
Sfrs+nVUZQysWHIql4sMIY9G8Q6qFe7NsBr2GboQf/JSPYi6Hn62/SDWQF2bdaNqEWrR2ufQSpc0
ym4ws9MDTcWpKbxBDMqehTd5DQ4jxFTWrYLu0OjGyg5zpLqwF/YgNCeRvM6STvsUsJE3mSNv5bpz
NqPcNN9wXZzYn7qT0bDPupUToF3joMB75r+1V1FSt9uwQxSXu9Fof9pJ2KyQlxw+t7UjH6tMlGs5
rstxFWgCCF2caL/vf+wpPLhaqXRzCE8I2cg36BPPzoK86UcUPwfZlSsgLHowinQybz41ClohSWKL
Ywsi8/+oO6/lRo5tTb+KQvelUybLTZy9L8rAkARBNtlGfVNBdbPLe19PP19R2nMagIYYXU5ICqmD
IhJlMnPlv37zXCpVvI9laXHfH/7yWdMixTKNZrlYxW/noJyVRY29JJlyzKY8fQ4se1cly7QLMm0D
2xLG+9AGWyy/vhZVkrp6ORieSaSDukwdspmxuNIIvHjJ+TqraolWO3EEF0k2oWJ0NJdy5UgDP7vJ
1DC6m5EAvtR5cO28ebESrUPRc0R4x/uFBc7pWx70UTfrdqmALpTLg6SbrTup9Mnfv8EX5SGjWGS0
gsmglkBNcjoK8oIswuJePq4CYTdTu3ynlcqI59g8HZlazVOt64NfY7p+Zdu70AnQCALU5QQLroZU
4By6hjBeD5bdtUfinEmVy9P2i0RSiDflo3pbd8q8MyP9cyFDRkzKEP4kWX/HuY+sp9kkUJaG8kB8
SBg8ZRiO76qBrN+yqb/CW3/glC47WFd2N7M95UcpatnHgWV+iGzVnGCSqO4qrLM22kQm61hJmwqW
hJcVuvQ7bRN1MxPYeuVVvqg1uVxQWASr/EOz5KwQz8rYHki8pvNYN1ijgl955kLYZzIrhAVodo+3
lZleA43Wpf10/jLq2qKBTkgy0EWUprlYaT6I9ti2zRZmh9l+0kEApWqAJu331Na1SF213ObNM944
zjjedAgypOJLmMAPzx/DtvXWZbYSAqzzMRgxjVCr1QNtJyVEWdkv1ahu0i7xsvK+iyRSEDZYOEc9
3Q8l31WBRo4lZjtx51oi9UOV2x/hfXhAdx6muit1pRcN4yYxkw1qvJ2ZjT5aXA9HvByKQtRg+1lE
u0kUfptk3looZhgjZvxaoPvptOtECOkTygocY8vX9GZTWIRh8+9wlImAtjYii71A2sPg3mam4qbh
HzLfZhLbXlW3bTBvczASTKSaIUrYGJHHvz/HLo+/ABz0x0zOlStufN6SLoxWplfVyMegX5xKWgjf
JWMQ/zb7TtLm8Dhzt7YTtZinGlmD/qVdMKFM65vZMH9IWl3uM70wvYAWhUtYdehLqA68trG0A8e3
a8bCF74XMMqx/gLq4p1h6T8P27BTK1CkTAVi0rtyV1RxfYdTqwJoOEq3YgmV+0jOYieC1q2MlvDl
pgv8NtOUW3Kvf4ficCxMWuSroUztLmkybgLNLh60fLm2816ukXAMaPED89J1oA95unoZi+i0doYv
VYEWeHM+hZtZNevH95/f342yChdo1lB40ro+HcWuZH1AHNgj97OIEyvH3DNkXNreH+VvtjqqGVhr
2COtkNh5Udj0RRTIWts/EIVk3tAJ+10lD8FpcvV1ktH0aSIn9nHYgsu5adNiYmMmC8ndYRrfcn+V
KzXqZeOAwykMAVrKHJ/QZ59VNWXe6E0opdVDYxeaq5XpeLQKnLuLONQ3cR29EFA8+CMkP7coKb0k
7JfdOO2e3r8vl3d/pXG8wZ5IxBGCnt59PQ6nhOyX4mGxzRdbkM5chXJ5ZRu8GERAhycBAysneswX
TZLCbkMCPxLpuGC8eYcmEfSvncorq/FFMbWOgrUhLz8iJQ4Ap5eSxLymmjJLR0mUi99lQ+X3Rjns
7AoehGVFyaaPR2MvzZa5hSMoXanQL1hMkCJhP7MIrZgHevOzF1lTl0JL9FG/18cYQ3bSWR1lIrGm
LqPQ4+QpUGmBEzp2DIJvzTioxfn32R40J06zB63FrqxV09nFFOdzMgwQiUJpIF2xMdWHyU7MnUXb
+TZth9GZiXv3338RLjZQTn/oujD3Indm9QI+vXvllOdd1+npMc1rxQN9KtBUJQBGY7dtlHhvxL18
bU5ebJ+YzrBXr36yPDKe3OmYjZgabiMtnpwkJbcj0uRhTLAPMadSfDNjLd5PJdi0siz6gUwMYi4D
o9q3S2xtZywe3ffvwEX1CTbJcsyXoSqkf3yGZtj47AdVvFToLSwSV/RY+1xjKvxDmiVxZfZfTgga
ZyopujTq4Euez7po0kWQStAVaqlIN+aw0pWwUrwyykX1yV3jpUSJsj5V2iqnt7dH4zCDFSTHwOyL
TRIRg5piYbbB6jz8VOdj/Dktg2jT0Pa6MvLl6oYpGLmhJG+hdVxPkadDp9MYiN7oqmM/dro3RXJ/
IIUhIYMw2ZRiSjch2k6nyaJyb5JzMGDY6CaFGP54/5FeLgmrwREbLgQaQPhztlhgjoJeTZsfdR2e
CLYi3bbTTVdJ5vGxSuYZK3QaPKUYsVkOWvXKXbicUhyqsMmHQPlm9HFWk44qSRGLPOZH5DWRUyCa
2opeHzxm4IdkSC2/UJJruWqXmBzkB9YfS+ZUA8Zyjkhjibpg9GWp92xcwqdArXwqvSr3ulSEv4eS
nO8ieUHkX2J76gD7RE459Viyh0Z6KKpUdctuqWg+avJXveqZ9GmVardaJtv/dL6t6mpsMVBY03CF
Wn76jiRLMVjVNMn3QlI/0iUfQJwE/j3BcGX7uXgO8DM4BEFvAaZF173Oxp/QcimHL1GVDLRIRzPP
fzeJnixK7CeaJv0U5MG1XvL6eSengnU8Og8rALU68J+9/EsjioZWv3yP/LRzInOKXSPMsitXdbFc
raNgG81ZB/gZ9PX0qoo0CzCMG+V7ScrxwiYfbq+yYjvA7MsVhOuyeGIsgZzlTc/GQnK2NFZTrOT5
0sr3kaE+aSuxloCX1BUwol5FPw3boZUPQaU+xUbrqHDtaydtQnsb5nRLi8n6/v60fnOqPr/DAp4D
JQXNBUrH02vXequJJ7uW762wmr3CiAIfO5DkRim13snkwN4mcpTulkBOflQG6ZgOuuToq60uGu7t
XW77hGq12yY0O4fk8WIT0KrYGlZW73Cb/D4ZWbSDPilt5VR/DdK08upGnVmmJO1WH9P8Pl7K6KU2
gvlLg3/7LitV/baPhXGsi05xWc+JYBVDfcdGZj8rRX81YWddu0/vAE1MyDnUG6jYiI8/vQOmWSZJ
r1YoDJXe8IwR+fg4KI9porp2OeoeYxpeOzZ492lW6NaNVF8pGC575cAK5DVRdcEMWuHW068QGGai
hgV6ELWQbjRduuu1sPXrxpxuc/z6btooexmXIbktZHwECZms0B4kGnkbaR7fZRk3VAsXZUs67fDD
6DLhBW3ja1OGBD+pwl1DkbNN2LL9murHH5VJvmutvLqpY61zZQn7fXeZUVUus2YciiAWjlXm0p2i
KTWZiwVrvYlvU1w8vP/2/c0SizkIOPnq6YNx+/l6Uk9SlfR1ispm1qSNwI0+MLQWs41YqVku466/
yyW78Zp02WXj8tTVmZdpxN/KQ6vv84QeLEVgFzzR/7Q9QI1jb43aldX1ctHjS6ID4VhFjcFGcPp0
rBAeVWO1ElxxUd+0c4RtYoZ6KbHgqMRNMjntoMlXdrzLlQ+klqYTkJfNxnfuvpcQR1StmoxjHYbL
E75hzUGOkmstvvXdPnn3VwGSBidz9QTBBO1sX8XDueYiMFGQef/VWYx+OY2p341JDaH0ag7B5eoH
qIBJF2UU+D6UhvWqf9o/LIOVVs9m5ZikFR7fVWuAifRT+6UcheTXQUM6gRbfz62i7hMt0t20xDte
labWU5NseoL2dq20u3i661fC0IvagoWNhsrpVypafEDMGTcdLOi+8E/uZnmVf8tLaCqhkOOPc3DN
jP3i2b4NCaMdAx/OOW8euj/dBUKiJ2MuA+U4x3rodlifeslUjv8UAsYJiZ7lavRKkwhQ/PTCZBnr
6pSG6FE0Srixlsz60mPfvsulUnt6fx5fFIdUZgxDJ4obiFrsbIYk1ZhgPYyVntyk/X2c3vZ2Qxig
bUuZi8GQJru02H0Vx/cbhMJXBr9kyBD09WYgCRpEu+WcE7GkZJrFRpcfRyzwttgvBrtUNxsACUVB
vEnEleyPtfwsW1HlD22mkFRQDn4OKO5Uox64YWjMV5b0y7J9/VLQjrkvq6zwXLdupYPExh7lx1gT
7R5QW/bKsrS3adjoTkrTaD/I6odIn9xUTnBuitNdoGbXYNVLLhhfA3RktbjhGMFB4vQl0KBUEvIz
ZseiVg6zHIcH/DY1nyobIpNSl16GpsOzezn1poKA7ywtrhRXl/OLqoKjA4cH0ISLqIx8CVO2lgGd
eC+ehJDCfZfgnCVFVefh5+VnWn1tSv/NVcPTgiCNRkcmKEesBd9PEyzDsrNr8zI7zlXRYMVa2V+b
SCKRrkuBLkdLht4BcpCAmPGStrXfTjYgwfuT4nKWn36Js7oiByNKm6bPjlIaS5vakBI/K5Pw4z8e
BYE/PR4atAjxz+lheWcrUpon0VEdIzh2siJ5Y4GI6f1R3hSppxsFMAwtQ6TbGAGCuZ7e0XiWRd3N
RXQM7dFjMydq61OmxR5apc2kf7HVh0S/6bRPYixcMxEOJFrHznpvlogb7u/NYMaTOSarUHa6+EVd
0nutuNHFax8KQuOf1OhjMJEskUK97EfXaqGa1NmOynxjFeNHhFB3Vjh8qpqvJTlpflP9gePxP39e
iADZA+E2sBGcK5MR/fRhH6vhkVyVWyuXVPIi2qsVz3piOb+RFiRC7ARXkcB5vY3P7ESFUkfHFPP6
XaXPphug0tvNdrmJJDP0ielo3NFKbNeES7crMlVx4F20V57o37ydq+oLfjPcWQ5zZ7tDi7GH3eMx
chyHRKO5QeCgvCKk7783l5MfbRnvzboCYFl7vgpWvT2EsVmEx2Jpnkd5sZ/q1uyeJRYqklBikyMO
L/CHfzwo5TQsFep6yFvnBX3UQqKKLOyFFrnN9gthEbcQy8lgCaZNlkqDRyV6Le308kI5EnMjOaoS
qY3A/XR+tGKK6Ap3Bc4q8AN1I9E/ydbSeVYxKR6vUXgb13m2ff9C36I4Tl8mRoWcBNEExhxOFaej
2jl9tHpuimNnH5cycJWIjEM9w3Usd0oUBsu46dFpF88THFx5fM4kTnPCD8Z9FewqsCojve/6PeYt
jmk9DvFXUduuMc+7dN4pGgk1yL/QZuXlRhsjJ9GelPygRfemDQwc6u2jsSibWYaz3mb4PLZOzLZq
x/km6PJti13moHReh2Wm2aYvOcRnf87gzFoNhMWoIzFobMbd+7dkPSn9fEeAJEDoSJw1V+YNBMnT
O2IuzG15jMcPBZvDrpbJRqsJhNxJpazRm8NHoTMH0897cW2JfKvaTobG7xYyEkX7mukAlHA6tGXn
0cKmlH3ALFN1Okxon/pMf2jULtyT4UILLeReB1Ye+FrC9Db6UeySDiZ5bsxYZg25SjKvEd+UkAbc
Is3tTc2SaRLg+rTkRG9Nwaf3b9ZFvw97CU7+1mo9yFt0Efc4TWEaicaQHjl67zBSqW5K6FLHKspa
X6r0Zif1rZfpcuVJIwXMPMmWHwhJeUis2N5NHSnHPZC6MatEjg+K9jRbQ+N1ZZg+5GqiXnndL1iC
K2MHUT4BJaygND/OJlkNT6/M+0Z7nJf4qeiIBiokFYkBgs0vsMy/SkGPGxlmBq6sBuUhXCzdqQ27
d3EhDjY1cVUu0UqDu2bKPL5/K8+XU6h7dPfWo+yq4gAtPn34ablIpV1O6mNQhpGfGFLr9WEUXEGP
/nYUZDLEnKHFp1N7OspUZVExLmukxhxXG2L4mHp13e2vXIvGx/z8JgO0Qb6C3q29nR7O94YhVzKl
yyT9MTIVTmWW8SkjJKGI2tydTJOetiW/4BRwQ0/oWz+GXjkQjJ7qte6KNHk1VgOPue39Ykgqf55w
BLatrvHLfEp3dmErNzixfG6I+HH66CmK4ggfZetjosuTN2hFeQMAb7BscDTCdqV21VCJ/EKY9Z0d
5PouiqrCVRYp3YDaMqKcm9h6dljCEWLtFrUQz1ZqZHwVs/YT2cqubGkX85y7w62h1cCqS4H6dhz5
qbiMq3GxOzIEHymCfH2DGbw7u8M+9sH/bye3PEQe2r9j9bV7jZ+CK3vb+h6dPZqVdg+jZ8UpOT6e
vgG4MHdq1HTqI0zQHfJO0ZieIbYK54j3X4ILFdnbZULHwK0KhToU8NORyGW0cpYF9bG6s7bGNr2f
NtVe2SDBdkJfceRN7mrb6tPgm4/61ryRvWIbepEjbd7/Hucb6/nXUE+/xmT0fTzItfqIhbCj4xOX
6V+1atuoBnTTay8+n3Vyc1fdrrkWZZQs+IycXbLQVpglwoptUgr9YFrhp7aw7SvH8vM5TKXOIJCq
wfvYsc9Ncam06ibIcljVMVGLZZzEPvTW+MqlrDv/6aVA81tLTDSHZEYYZyuFPkb4vC5VcTT6kGhn
RNh4RZfhKtkPPJw0vtIzyB9qyHSulC7XXp7La1xJhn/CPODd51I+UOMZgSqj13JqIKucy/XodS3V
8mwUWGAr/YBw3rXvDra3LmM/TcQ8AxLKcaQ4Au3mvbPA/91lnLSvLO1vnhk/3cs/xwEcxyAEkIw5
fzqO2eCbAekvx7kRYlLWWf12LKtHtdC/y4uuYFlpxLMTzThJIbILvHk0hoNexZVP0pKxw8iw9Wol
Gh15UGI/tToPf0GYnqMWbYScbTkVbvIk9mTCl107NJ8VMz0kcmp7dt1tZg0MvrQl/cpx56xS+vOq
aBrR4FpZ2+feCjOS8qAruKraDh9nARbc8Kx0VKIONj+xI0JMLCtFtv7ZhH4bV9A+YhWn3KJ3e3o3
bSuc+tpu8mMItvfRrsbiJujzVyPLA2eUJhppcX9lMvzNiwJdBfoyaBuXe05nSAWbyVjH2bEzRbQL
5sVyMw3d1NtK9V/fpv8VvpYPf74R7b//mz9/K6uZzm7Unf3x38fqtXjqmtfX7vBS/ff6q//nf/33
6R/5zb8+2XvpXk7+4BcIS+fH/rWZP7y2pA69jcl3WP/P/9cf/vL69inPc/X6r1+/lX3RrZ+GIVnx
618/2n//16/r8fO/fv74v352/5Lza9vXkniRl/NfeH1pu3/9KozfcLGhxKZUgEhNOf3rL+Pr20/k
3yjOgAHRdOAuhqvlr78UZdNF/JL22xqTjIILs2CaTetca8v+7UfKb+CVwNB4v4BZQeb59T9f7OTe
/8+z+KXo84cyLrr2X7/+aajzP7PW5OPhj6NZkjkEGqxG6wr58+qAGNQctL7xF4jy2KDPiTxsRrMy
PsV6KzqIfwHZTnW40jEN0Uwf1SGzXvjGEzV6majOsBiEyKbItiVHNRbijkFAk+y2hQP5RQ96AIiO
/lfqUgun+rYI0xEi4jIMx4njeu2EoUqWWI7t+VccoOmmtcBS+max6+BArd12ToPRJ4xos5RKN09N
JGSpPE53XYfKx8G/WHVDUxlSjuhBQtKrbN+ZMNjuQm0EuRR6Uv8oq2L0EimSXxZaNyv52kp/L+0i
0xy8dIhTNrNIvo/jdPq9qwfzIwjsGG8jJNUlEtaIY6Ixh/Ea6yM4i49sS8KZsEF6MdJa+R4VuSIc
aYnzz2rHs3Zk4hBHJ+gWDOImZWArsSgKI0fpmvSLHhnLbRGnBsQgoMVtrGRHVTRWzUpnNzdqJPJ0
m+NEfd+gGCkdm77b9yhJpdlhA5xvGgN6NGtkZxqkTs5t5nJbFcXV1W6knGuIW/A4BrdYEaFhZoGS
IKH4SYY/pB8URBRsjEKrDmUVhwPkxV79KlpoAXgIZc0jtXSIkWsrl1+SbmlDoCZ0K06tkvnWpJoh
uTjsRItLbNbUOJPIZdWXJNF81krd/gMLj5TATS0NZafNR+VlAMFoiAfLrWBN2u1uSAaxjF0gzyPq
nQoPWZdcw44Oai1qyzHx/3wwWihsTjHObFNWIohUCs20EBtpLNTdAP6vehxdM8stlcX6yLZOZLkS
qZrkTL1OkKgF0zj2CrOIpW0/2abkgaaa9U3dVsjkOKWlsVMXZZ27VUmECJK1vlJ3dMzqDQffcnJW
q34yvuyID2viBjmXnTTqkzV2JkZQHfodBv4wBROksljFu4SGJ+9YGMZz65ptO3yc0mYZXNNMZp65
3efGzRIVCXwTsNiXLARfdgNKq9va6oPGnw2aiK5qBWwpINQm1TIgAEf/RbIORGqsbe/RtGZHrQJF
AQaUDJQEZrssu6SeiRIWcaPru9JqjJA2glZYTkQ4XezPQpm+Ft1k/15JqlS7orMopaxWtAZ51fPA
f2fjvJHnxv6jWTo+qe57mx26ag6LVii6GyuJvOvyIUv9Ec+/xgEoH1Uc9SIzwnRimn+QBR7/bvYL
ISPm0HWakySNPu9JUYx115ZZIpxFrpsfSogdgpuUkkg9RSe+wyPJkavJNKnM3D4O9M9mXhYEpIgp
SYAFRM3NFKKhtoyzH9kwSl/ztqsRpTdV8Noh1S9XI7LxXh/UBbJyRScNx6EyhxDcJDUUbLvJkEXG
SvTZSm11dIETDcVF+izTTOqivnfTWAkX8Ncko722iER3iWJeZHdWinJx0vXlcQs9ac2bQnQ1DfYu
EhHJT8OUOZVACLJFVLo8kFc3xm5NxEzuyVaXyw5ztG/AiqQi8DgPmvLeaK0x2Xa0QQO3wjTL3JRL
qY6bWQpZmoxkMTSwzRRz73LuWA+1UDSZ3yxNIdwYVXLlLtUoNZtoScwBbRs96408pOJLqTe1cIm5
jz/plEq6E/RJIrmKHPbNrZ6JZULx1nXP9jQbsZsg2jR2BLViKaPNfUuQu5SY46aYFQwO8hbG1De+
ytTvYyOPp41stOLrZIt+dLjo/gOMds7tObZW464pCY/Y4n2hdJyv8D8kQWnWDVx2SEPeznZQYbIj
KyLdjGM7Emuct9l3KcEVMTFre5PkGClXVfhoJ9rEClwTG+JGpZljHJtWuwJlHTEHsu4CiPNMOX3x
7HRii0M9wd5Cz7cxXIe7pSwOyagKAhmDvc5zt+LilsCCBxrpvh3Ch4+V0SGk7T4NNQ/vtA+rRZ+o
5W9tFT9ikUVaZsJZu+m3Wh9BLCcgNzLyjjjT0dOs4taoSClOoLlo6C7bqrb8OKxu20b/Qi/nO3Hm
T1OqMUOrzaCoL0r4MHT1IU/nzInnndZG+7ZL9lVo+whLmAssVmGGu93s53X0pRksAt71ut6Zzfjc
F2vAQxJPO83IercoPhCkSH+wxr45sA5FpKluVhMxg9uD2X+zYBq4w1B6o81omRxuE2IicyIkbmwt
+azPFM5dJg/MycxTcTbHeIc8Rk14S5p5rTbfwD1Mb0SrSTdW3j+HqcgdXbRehZ0q1mo7tcyZpnOz
T8OZXLbC2jVhvsms4UOr9PvBwDhCgcxmJaErpj+WQe7cYjTnPb//OWjCz20iWicoxFOWxjeDGd1a
qXZHPhBaBQumsyzP26GeZEeS+VjCVh6jbPqG12DhEyHV2u6oK4NJj6T9VBAJXuTM0qbzJaFuokEw
P5fbpJJvskK5HRVJcfNCcSpdIH0ZeWtYbuS02IdBa1SOZdUrb8bLk/S1NGwfPeOuT9SdjJFc1ZqT
YyxR4865lX5aZOHKyN5aNfYVUn2cxcoPLEQa7tk56MWUlARAjqkbFZhelF3hdMpaxmTdt7hUPzR1
brl9V9puv8ieKWUbdDHPg5p8YS0F8bajvVSoj8OIxW7XlSwAsc4mXQtT21D4PNVmeVvX2YuaRZ+n
oLO+NaWiPE9FtOn1PHPg1oCnRErvSNZ0gIzVeySFur1eTo9kpTVOxQTyS6j9MdNRFbcAgd8sQRev
NAflMCr4WHTTF7HSCuzEeGU4D4LGfRTD9va6QbdBxoNVKaIcEkX4WhTUW4taw1Mr6fsi6V5Rjf6S
LcGNWjXVUytM6hIVfQPZBlL6gB0rxEPtQyJXTpvZJHyXKk186hXxe98My92Cx06KUhzmU++kxfyo
ipFjXQR/CClJYfEMoWU+5AXgRXPfhEO4p3d7XyypW0ndvskKmzsf/7HE0WHJO2cJ2DOm8F4y9H03
Gw9ml7hUF7E7VWAtufakEkjrYoqHFiP0I2H2flRBfaX0CZ05hXcr153qiTIAjE7zXQf/UJXw/WrC
2zQ1HlQl/1CYAPxm6uvtsA1l+0Flk9FJdKc/3bp9AFxX87Jx6A1nL7JSdMlfo1TdSE37kQrjS1xQ
QkTfsCq+E9ljPN9LfcPrXD71s3aDhJM4l+GFClByY7vll+MdLKXxoQ8/ZdhImkqzCZpu09vfpbK7
m43ER14eoLfRb4l+3OBBmUPuDuh+vY6K5maFUPw6SmunjabKYYMhyGRRF3wX+p0CXyopBtkb1qHa
uPga2OWDgIGvbAMNr1YiOTws7u3NMKZHfWCDto1N1gaszOryLa3RX1YpylZ8KXGUbahE5KX7XrQR
eV/V4CVLT31ciJ1t5BjIt7fF1BRemrGctPGXfCSonUsrnXJMbQco9IW6Gr58+TKpUrXmRc527MBR
iL6aHQ9oHy6y+V3LuqMyBpgogih2lh9JstoSE2Otau60b+ZdY+TpVxsowHITg4xivHbtyY/bTo68
qDSwFuvAvDd5mrAXtFUf34thBKYd4lgUYN+5+NboSQ5am88DBAwjqHzDDJCWBVWeTzh/6+SZi6KI
G2/oM2WnGwPZKOQmsSXikmU6gvjK28rK8SuFhaPdcHzpX7m36bBXjcCMPSMOxoSX0jIekzDPf2T0
HJa10SueTMnK1iWxJjobb3jls9KV2N+H8O0mVzFGw7o3grh7MO0hihDmDOKpAu21yNq1ReZFE/0t
J5mn6jsTTF6cCa9WcMfBXHK3L/o5dSaLy/MqswsyV2GDeBxHtW1dBU3tMUM71vm50tjQprt8Gnds
QLJFFyPs0TSJZP2aBTXSjVwZgs3RUtfa0s5U46akZf8ZxYh0T20y17fpbKR+3s7md6Uz2GyqCpm3
M0nJ8sc/BxEOMWtfW/7oThGDU+Th/z+oAaj6/w41bF6/vzYv3ev3X546/tX+Uv745e0+FK/tGQLB
5/yJQNBs+Q08Dkfi1Uh7tU/4DwKhaOZvaO+QA2FxCsS0Oun/hUAogBOgeKRgwYnhPxTwp78QCAAI
kALUE7gVgV6aivGPEAjwhf/BH1aWBJlEVEqrHpmY7XNZbKwlZW5XRXqQMetRrA4RIaE3MqpkfPZD
+/mnu/UX/vEz3nEKcf01GuTvVXQB2ei8NbYQpi2BuaaHNSu96TVfXEviuBgBXIamDsc3A/4/SohT
PGUa6hrXnVwctICKNcrH3CXFK7jSdjiF+7kOMBvgXBrpKzZOp+V0lNwiolS3su5Q6Rlxbb0uoMHm
AK59Ffn1UpKUWyviim3jGVnrbVQa6TAVwKaguJwbknZxEVclkMyhNXtYr0HxowI+8dKSFDi8I0nh
VUS41yORePMCNOhUkTW5xWBc01KfYc1/fROam3/qtuFlnl4/tT02r53WHLB1t9ajFOdirVG+SAR7
7oKxC33WJ7ERuD15iy2ZDllSaBrh/bo18PJ+mggwnjMtvTV18qKGmMNCMdfVLpyGL2UhSq8vx9Yr
6t7aKrk+rDE8Yrg1lCb4EEhRAq4UlR0UyEl5zBI7uNL8OOs4/+f6YCzA+V2F+md9iaUnd6Ho1PZg
lZ2nBc1I5aiaXomhGw4nlfaYy1O7LTFiBCywTHi+dXAMEg0atsrRwlTn56C3IGrWYn4I8rTzjMnA
lKkcun02Wsb2/Wl12m5bv65gpYDVAScIseO5Fjov5rnPVdU44GlqbEezNzcTHCy30Ubb1xvtmnfI
5XjwFuibsDRxDIRydfr4lzonAETS4oOU4GanAawBlwiPpM0/weoTrPrn9eKMeb1e2elIZxNtlGcT
t11GEjcSNZ4f0cYs3WiDmbtrObijIui8Kb3K/f5P7ygkUZhPKip+/j53R6lkyQinRY8PcbcxEVjH
BQcha76dxbXUjzPd/p+XiHcPKuGVbgwOfHoz1S5Km3RW40O3Mbbxh+TZPhZ3BrZyjvIlucsdeVvc
wXremptq034MX+2D/Xhf3Zd79djhjdu7+o9xcIJj7L1/C9Y5fLIzcOt//l5nczytBUkO6RIftPGW
BE+/Kgx/1VMF47JJYhOQi2ovuhLmerF8g1z/yblmbVm1o6c3QyxSrYJZT4euLn6IdN7qQXkt5vri
7X0bYzUfZAvFe+Ksf6r0bSUXWjYdjDpxFKtx9Z4lSDxM6ev7d/BywT4biU38Z3A/SSKktg0jcYr1
yht9l3jfOBq77bG6siFdPCxGQg6/UnqI5b1gsIUzNo5GwEiJIBs9GDcj6bbK/DIsn+N28DMmaW3+
I69kXty3MXHIpj2GDNY+aziKbCHyqKimg81hNlFTh0wc34wOlv0Ee9nV6yur8joRTl7Is/HW5/pT
q2SROs0eFMaLsEWWs/JAnOQmVFCSBHssnQ7qNUvmv3sZ1+QFhQIJ8yYKrZMBZXUwp9oop4MyRhMe
mxYQWEY67PtvycWjs+Gi8yriGYI0FErn6ShhVvYZR7X63hzqNa7Xq2PLs1ntytXatg9dq4z209Be
eWMu7ubbsFR/1H0krZ2bGC1ZsUK9dX0v2eBw8FS6IHYXEz2PWn61AarD7pq9wN9c6eqZRMsNM1m8
k86mQ23isxCsV1oXCjwb8EJNbFrd3Cxy4wZq/tjrxU1r79+/vxfTHY9RGscEZ2DYhgD3bH3N48bu
xsqY72NB01vMftBsTbDOpCq+vT/S2wvx8xtKmuHa4ofYx0bLX2eP0iqzRkS4HR7EARnODck4N4bu
qs9BgZWoq2wrv/DpT/Wyq+n/m70zWW4cS9b0u/QeaZiHLQBSoqQgpQhJodAGFiPmecbT3w/KygwR
pBEddXdtXWZZm8qS8+BMftz/YWU65z99GnoOKgHwQ3zmeBUNuTLKVq0pHybUvHVyQS2y7BGGVJ2q
dkXEy0M9G44EgA7qbP+yTEWtDtfYwReUDz4o9ai/R/HgimbGbahsYrmkV/vvG+v/4tXw9lnfBVvM
oB6ChAmLt2C3pvAqraGVlvscICwp3vyfN1DcctpkXGqUUNSFD2XvtZs25+U8jsKak8V8HB7PEJx3
knb+QQ39pNOrSpDq5TT391lpdVt0EV/zJE6uozFUtn/6vYCUwTQnO0ey2Vqir3Ic/tIJaal9U0fh
hwARe4iMypq++3JfcerjyqGA7gK+A/Zqsdh9CXijJozZAY6kfpUEpvI4dYX0LQwG64oC74q25PK8
IhxP3bnzzuo+1atTKxrBU2JVh2iwXMichz5V6PRK7ljLn/oC9Hm3sp3PDJCn6tt0ITNDhna8pYoy
mMqo7OqDoiCa20j9TqMeRquczmFnfLw8Zyerg+GRZyK8ogBAB8VzHKzO88wfvKoGIx0+qEo/2pFq
3GCW9UfYTEjis9oWKJMZbkDjeSlg5MUFmiNKXR/aJL8N29tUtK4uj+RkNy0iLNbF2MRRjDtLfSgN
6JoiIifxyuFz5lthHsumZdUBl1naVxR5Z8idj9IVHnyOIN7I9U4IC/fyMBYkwP98qd9RliK7KZbv
nhUTRX0qDoZoT4gnOEJtWw/h9yi2k5+95+ZrZhkn5+r88d4FXeSmxpCMeZoTNKQ9QQtB2niKG9AP
WLsvzmwn9u5MPqIKNavIL9abJZS1Oa+3fCh4nFKE9nChjmLQ7lm1ERrwYn334/InXd7/89oz0IiY
gYuwCpeQ1MCXEq+2pupgjo5c2sZeia5rxUaNrw2cul05BU8e8XM4GBbYlKEEAE5ykW7okzfGWEdU
TKB2ja46reatcjvdxh/8q+kq3ik31s30KvzoTbv4mX++PNZzu+B98MXhoVZpDwiB4GIqI/ZzHxvV
ygI9N4PonCL0MQt9Qw09nsHUy3vA+ETgPsFRPNtgLgq/mnZGpE57b8xe8yxcOYTPbAqkJuTZCRik
ISWwxfqkqGfKHcZ2YE8lN5m6e92S72qpdqVcdTq5p3yobqv4dRDjjZ5b6J/REc9WMrrT/Y8sJoxg
7h3uUTKQ45EjjIRiahUiMyxB46o8txmgLq4s1nND5cZBVQN8GNzAk2y1oqfPpx8Pkgzow7YkR1Vs
+bv5Mux7u/zWPVdPq8zj0yuHkb2LuVg1mH2VaNH7jCzznSrbpnjkpFnH9r+/vDzn+vFxNsIrG0Ql
JssGLzik7I6/IZQNqpoFqslISTRYR5V2arryD+O1S+j0uvWd8jStSZXMf/MoA1rEnOf13QPOg+Xl
45qBbLkiueLwuQDhc3lYb0ytSyHmD/wuhCKFXZCo4nRQtrWj3JYf8ImlVMR78VbYCS76QnZ4NaLH
mNvhrrpKfwVX1iPuC5d/xtpAF1dgXRc+j4RhOlhBeCMP14ZerLyFFxqp8+3E/M0lEnSFYeAvpbYn
2YhbZainw3iDRbt+lT8HP7pqF+S2WdnYw3wyP+2ljfAgfkdJU3gQHqJ99Rw/lq61AX10266kFSel
jrffY8Fjwzoad/plH2HyUHJFKlI8xM9UHSRHKTZSYrefwIUZX9aedGf3Jjjnf6MtpjkuUrkxxDna
r+6HpgA8uZr7qdjZ+9xhNqKGI0ZvW2/lIbKg9vznq7+Lu5hYJTDVVumJm/4KP2pbgNFuvKPpfRt8
Cu+CW/wExM/DylY9PeeZaQsCJE4ZFMSWxV2II8HoC8QUf6kG8I3rdJcon7islZVAJ8XWeQ4tjnY+
K2RdBMWPN09bwlvqK308DC/NNvxqPE7frdv8I9J84a34hGglLduKxdY6cPSv/3zL0BPCEYjeBloP
ixnVBM+ywhHP90nW6Vg6cG9XssYz+cA8vN8hFpNn4CZtwO0cD+KN5nbusB1/FXfZHZqVN9ku2qlX
8XUJ4mKfRbsQ5ZKV8OfOhPfRF9f1CNVBRqR9OiRTMouzw7VuE/2/CQJzbM4gqXpoiyGaCbBycAbT
QQD5UwOSqcvPl+fp3N2LOvO/ERbDENKuFIqEc6eunickFJLRuC5TcWU1nLkHqRRBZCC7oeq3pLiE
YTthqMgx3lp7a9y2/ecq20hr3YX5aywui1nfiGuQ5xBA7MV6n0yYy9HoTXvfV/ejv22jpyxoHsbp
zhLUzeXvdpr7ztkSxG36hbpE6nK8t8wJXdrIyrS9DKcSg46nwdqJ4a3lAe1IB7tqMnfq1koOZ85J
xJ5nQRhmDErIsrdQjnEDGLNt92UrXRfTtBstY+uZwq9W2I0GsING3yRZtu2qb51suvCjeemsqXGd
TiZtNGSJsSvBHhIvs+Oh64FSmFUs4sfm0UGRR2NL7b90wrJ+hIa81rY4zWwM1K1ppPDfaIBRDzsO
VwRxjfkbBHmPp6g9NOomn9UcsJjFwvEqoF41etGrKAc70//YVe2msNa0R082CZ0TFHFgNnEdzv39
45/gdREtUV+19iG6NU6tFnRONExL1dgPV5rCZ0Ohnz3rv1HH1Rb7UcnKoQ9J1veeNmmbJIng79RI
nUd5Hf/pEualTUVpZnRSn6ABeDyqZGjEsPXF8dBPky3SCRqCn+HwhGPknZh2TiUdgmalxXCya+aQ
8zuf6Zw7ZIvzTC0VuQJMMB7qsrGpDl8PluSGqnJPBcUZ5WY31tPVBKPp8madP9rRwTBX/WfS5FzZ
QhxlMX95WBjJYPXVoZNLPCqA9N9aiTdthiAA6RNBVRh0CQDmuKabembxEpkKgMSWRRtgCZCg41WC
1C5RtZZjNEuNay3TqALwLPe14BuNnY0fiXjbuCy8q87Dg1Dv1kQCzoyeb8r1YbFuJDTnFvNcV8MY
GJh8xJMAejVJ0ZlOajwz6CnXP5DzgcDRFNJ9J1VrVYmFVyhr2ICmQwkMfVwsFnhlHsfWwFC2cdJW
h0oTQjQ5dQEpaiO2DpoB0BiuyXhrWMF0O1YjBIIW5e++mZAusKRqUxbZgGLK+BmJc9mdqhHBCK9T
HejQ+AOiaeJMVTvs4kofbKNIy6vLi+bkgp9/+nzEIYBJQ2X5ovKmDAwrwlGHsLfaTT9T5QZBt1Z2
xEI05u8vROGOZy9NBqIsvpBaFtOQzTLvkPNJkxoJqJzWvmBDLd12Zh+66jQ9+FmCOkekmJvIrMo/
7NHOczRTi2ctazqoy6sMywIvSGElHfSuaHcTkNDt0JtrqhGnW5+C6LwJZsnDWTn1eCWoFrAF01Nm
pXUdTWxzSr/2HuBTdB/6T3ESt44RtOG12SX9Pi/V5OPl2Ty3CdiHmGxx7MCUX5w8ldqXDcyR+oBm
lHqlow7lRnkHlZhmnISQ1FbvBOpzqvBnWiRv88txjtIJ6jWA6pfIA1OA2OLFvb5HA96yW0spr+Qa
sVSPde8IEfoQVWx9vzzYk0QIhiosN8uQuDB19t/xt07pakmBgb5aheu68CHs0egQRVdKnnu/X3mi
n1xYi1jzNnr3Qh/6LBXawpMPKHA4saneWlN9mxtrTf7zQ5o7jXD8YHEu8q188mGmxap8wD5E/4k6
PDhp6UP7+fKHOz+Y31EWq0S34NxgbSdjQjBc5wiJh91N4K+pcZ6sRT4ZuFPskThb5hLq8SfjbRR7
4hTLh77a6tM1qOWhYudvpPy+WeNEnyRrFC2hvfLklEhTuf2OYwnNmIiJMTCil1R3tGQzPPvKSv3u
ZGvPMVBBpyGLFiywyOMYUtxDK+TDHQLVGm2vjp/iZoI4YtiTWjuelENfG+Ud3P6Ve/30ej2OvISX
UBxqJaDBIu+jlqoz5vXkSY4wfa/S8GMuGiC1kfDThU0zvVotUiKRsiIaPn+/o9Ri/gUw3UHWoKh3
ktFwu5uxPxTSwTKSrSEAibc+jz2Y8vSh8ZWVvXaa/8/R5lMauOBMCV/MZkVyagRhKWH3Irm9oV8V
UbKpA9nFleFZHV68RH4J8k9Q0t3ZHnRqq92Yr+nWnltSJHA6w0V2CETr8XTDzszjKJAxeZkEt65f
lRSyWv1DrAXn8m48t67AaZBBcWDB212kbRP486iqyEOVT1G3bavXMrzNfyTexxJSirHybc+NCrgs
SptchQgvL0YVitJYx7GkHBA1/mhM4m0/xB+aKkWc0VjZL2dOGTAav0MtZnEAEB5ag6zQq5E/+rq8
bZvhdhjWHJnPLc350QJQeeZKL0t4ZVqhiStNnMwRHiZ+ZL14HQSSRm2flbi/LvVwDfpyWpLhbUqW
h0oMwj6zfvLx0ijSrA1jqWwOYpiaLyhuNnZXpdONIgejA0y/2nEc/kzE2NgYsZpv+qzd4Ot3pxWY
qni4noRemLpTHpYfxmQKPhRx/T2XkvAK8nT3+fLqOi3+YcoLuEPkuH8DJS5mXIt7WfIayBCV1sE4
M7MvpdUUmxzWjuNXHMkqqehtJ1sCBsKNuEmMotuM5dTafpfBEQp6xU7bVLDzxJK3l3/c6dyZ4BS5
JtBPJGvQF7i5iuuhL9KEbKkzrY3cRHdRBSKz04YJE0zh1vQQubkc8g0Ee3yUUc+ilzd74QBrX+5r
K4DxHM7A194bjVffbIMffdwkn1CYgNtDJb5/HVLFyp1pQoM7b0NFt5tIiCkL07/5NJRmuDcFNavt
XKOxb4+BFz3FSSS8FqUopTx7DLDBApSUVyWUpsLuWSSW7Xuy/BAFDcI8YiBPN33UaA9qIQu1U/lJ
bdoW3C2seq3Ye8QiR+APDzg1gODV6n0mFJQzJSmMv1A9HyOcYwTjVY3k/iGWxji2m6Ltv+FhSWe3
S6P0UaSsDXA30btnwCPpt76HRmVnZeofoOL6aw2M5alCSxZABRfwrOkOZ2CRHYmFX4Mc0csDR7fr
D5tRhhMUNI7UX12eveWZsgw0/+/v0rBeEPsaQi6WeaboNgJo2uRgecPKIbl8Ey2jLLYMkvJAnjOi
oId/h8fJBkLJyp2+/GIUCKjdccfpgPJJlxflHtUUpAb+fHdI0mgP1X0HtQoLzirSESugunb5sy0H
RKt1FrDnDECFHXDy4rNFGRC2IkE8IYRo5oxiUTu1Ceb/cpSTi4zyKgUW3lfo+8yi38eT0+n60ElC
CEgj6DZVDaWvgzjblP02NxR77CbakWbmjOGaEOtyVfDOIjCCj/KsLnny9Dd7fWig5vO4VHWk+WZa
cGh35srwzkahO095g8/J9Xk8PN5zgNiUjCLHrHLYHkxYtzkInssf8XSqGMu7KPOveLfCIzSoRgnf
xIMeJTBaLe8zvYd+eznIG2bh6BCcv9j8RCQST6hlDbnVpl4MzIh3YuO5SWQcSqjrTfOTPq4TTwUa
a+p1YfWcXVjEIrxgK8qAmO7UXxfwYS//mNNlQ+5D95j2G21r2kXHIx7TpM0H1QvuBwSNM0u/ifMC
rjEQKbmBQ6duy+ahltdcHU6uHggwuN/oKKwAmSfycVR1tNSR1lF4r9N4s7bhcKNNjq/u0pX793Q+
udooPcyo8LnAu5hPNa2Q286E8B7VNwHRSJ3WuCavlf5O6iu8sHj+IHtFqvqGOTwejq8nKF75Mjep
YuHQGMsSKB9kGjo0RsTeQJO3xKOrR3ykHnmxhHmxBqxbDpRf8Nb4IOMTqYAthZyyPizbLJOaQwf0
2snHtLenJs1Xksq1KIszBjle8M252BwGyz9AN443MC3Wem7ngiBQ9vZNqRm/OSi924NDnybJQA33
oPg612YsZsWTMEniyi6cf+v7TTh/MS5Ljb6BSEK5XIIGSY+JRNm8CY1sC/e6ctNAqFx5MMNtWWMH
e3mjnQyLFEsGqQGEmoOKrs7xGlEKtCoyTAcOvt5xNP8qtafLAea1fDSgtwCglVkInMfLnUxurudi
p5WHxIC7HJLH0CIKnv93QRY3J8xgVoBEkDDrnaiESAr7vfrDC5MMgE/1eySL0yGLMT0TQzIAKX/t
gVGG07hyzi9PvWWEZfGqDPQCWdvykJfOsEtrW2WjRnSpUQDa9GvNrLWZmZfGuxWdewNCKj4fLVUe
pbiASX1LAWPloy2P1OWQ5h/xLohUKGMWzdNffGc8065E7sjghb4S5vwy/j03iyPAxPmkgZJUHsbu
mwLgECm4/90Km8f5bhxKiO+YMKjlwaSWL6T3hvYomb/+dzEWezFJhDSMcLw4+CN4YPOrkiLEslLx
Xpv0eQm+G0eY65MxdSyxCHGZVgKalXxOVtvRK9OxBJz2Ux3VMMrLQ2eGjqoGdqmGKzN+clAe78Yl
fC/BAaQsShk7bim6Lg2EWcBRy8VGKb5dnpWzKxh6gGzOhA8qicdfTGy8APAj256nxcakV6P1r8Y4
K/p/9LSVlsjZ2XkXa7FbzDD1jCyfnzIVqh/GndQ96WngXh7QWpDFXqkEMUx6ZKwPUlegmnQtIhch
/TfPP7gBvz/bYsM0yDJU9VsUOXAK7D5rQUaeJURH4M+XNABK2hsUImmWL+3FdUGurFoQOfz1wlGL
1ua9bGfDSpQzZzPFJNBEPGhnS5pFRlq2deQVVV0ecEGcBVcKu0htlOIxvxkFx1x7bp6ZJMKRkYOJ
oyhx0oIrFY9+fM/yLr9MlK5iJbbhwl5eCSdF1bdH7bsoy/U2aElCMag8lCkKNXa+L+7jh2i0RSRX
Orv8Pn0IHuS1h+fZoaHWPWendDSWjOS4CWVBxlr6EFrJLJL0U287V02ylfL02TDv6g+L69owqZDT
iSDxiL6iY2Enwj5uf1z+gGcOoaMax+LCllUpbjSBGJGXbEX1oZKe6ia8mpDXuRzo/Ey9G81iOyl1
1HdNzXGH+okj085DTGj4UPXyS47kmJKbdPHaKxrSHzWjcBL8xDpDuepk/8+P3aMRL+4oI48pq/bz
CRU1bmnKrtLAYBflKxOR6JUxn7lFjmIt7irJjHMJikp5wL1Eq9zMs5vH+qNxHT8hPqKkLn0w5O7y
rZeufO2VwNZir8d4HMf9HFhC7qpJPLsbH1bGNv+JRVr8fmxL9/qhzSiZzNUxBA+sF8yfpW/o7MQN
nDPX8rfpmvjsykpdulv5kpSPFlCIgzJoCHd/kMMYeGm2bYT/6uT6vVKX0MsQST7DCIkUyuVGDW/K
uNtK8fPl77eyuWfB0/dpTJq2flW/zVA2XGvtrRLUOzFaOR7P3PxHc7Q4HT2hltUcP0CID/2V1GFP
ju6TjICdEO9xeLq6PKSzF8y77zbP4LvMTCqqUNDm79ZJZP8xOlH5VTHlrqU+GYgSyDCFW23tTbO2
LBbHSjf9ExQcO8fKIeifzOHzVK+QLeZT4XS10zObfc7nfuzx2CyIe1mLON2hyfJtrIk2pWhbB+Rs
WMWWOt2+nT5f/prnI2LNyTuaf5brPadPh/3HxP1ZWK4XRXcF2l1ZNoE2Mj/GluWUzRrY6AQ4/nab
khn8E3NxGzR+aPV6wFs6UwU0Il9wCHZNpXOmPtzmOcIL8k6ykES9Uf6YxIqfH54kHO/0Y2eb0MVl
F0U4XRWKoO17Q7X7urUVOl2j6priDzFY8/8+WamLYItxdr4vYfft63ux+YZy9TXyCXZSo9Ei5Hvf
g3GBvRomGrvLM3pazlqEXe75EB8MxSNs+8sc7UR1dNOJR7ev3MF/sX4Gf7of53DgdWDMSBIUocUl
IAqm0k8y4Sz/Ku43qNshPicjQoroOIKi2cqdc/ajvgu3KGFMspZSFCRcgjDYoxI5gbUdvmaDnaP8
+3PlU85/7Gg/zmOb8bSAZUgjl1DLWEkVs7YCfT8QrENSzh0btxI2YbPxGltz5Q/65nLI+SC5FHEe
/rvTTUzGUYlzIpaj9SBnj9IUbga/cyvveQrWWk8nt8Px8JYtRNHKArxH+JYVzC6z2uhz/7DKri8P
aS3KYsYSYcq8KmZIeb31IzRLacfl0vfLQU7OscVQFhu7B22spDpDCYP0Sm5ynk/WtVINmypFiaes
bBMS4uWQJ3fCW0iEmWgB0CRaXuBmOVX0ujxtn5ienSaDo8WukNwEa8St89/vd5zFfg5xUe0mHGP2
oQ+VSdkX4pVcrjwC1sYy/4Z3y67P0ZStc0vbN/ljkrauYgi2CWkq07aXP9pJ9+TtBAZ7/89XW1xx
2PUqeU0PbB9XtvhgfW8+ZaId3sm75Fv7vX9BEMPEfmUtU137hov7u9fwoK7obe+zehMg2RqjFi0L
T5fHthZkXqPvPqJSSn5UaFwuqmBtTMzIo/RnHcmby1FOr8/FulscEYIItMaSWXd1tunUg1A41lfz
B68Z/bMgum24xWvycsjLq0NeWqznNahs0nttX+ZXinWbGI81JIJ4DRuyFmZxUGDGiM+uzyRpfuHI
hu/040s2uLJVrXzCs3fIv2vwpH8lQq2KlJGJKkI39G3Oo5nsfYUOiSggu7nyPlsb1iINaERBzGOT
r9eo3z1dvSnKb7zonb5S3MvTdGZYs5sm1SRsD2azguP1lxqd0Of1wIGE8HnnpB8H5Mfs8IfVudMf
d6wAQZkzGx92B23rJXlLHQGFV3R695ayGQuBMux/sWWJMHf9Zlcj7GKPR2OB/FYEgQhiUHrU35J6
O+bI7Bmxtnbpntm470MtUxgh1Ts1gDK0T/UIo6ZNJFeOEv66PDtrQRar2zQTMSxBpOxFkqO4rly9
LpzUWFvba2EWF6EcgVJSOsZi4Iel0kYQw695t0Z3Oa2zvM0/tBA6p6CWl8Up3cJpoSlFbS99Svfe
czmg+8DbXHW1kaaCXZW23NgI3/w33/B31MUJm0+jmCsDUfMZaPTYaC/6qscYy2qRgLEWfodYLDt8
Q4qgyCdYW+lzGn4t1m7zeRNe+PtLPGqfNVlaFCPLIEpdCwQBAI2VA+f8Evh3CEuDrKkcchQOGYIu
f0msR12/FsdwZSaWw9DYmJCRaYdyBMzKm8e7My5Frwn9sr2voylxIfb9FAZxjRP41ix+/7HmrT9j
BNFtAzJ4AhsxAfdJSS1197GQYcJmDp7wappV9xKPU/slQOcUALEuNchYJCm1y1Rta83JB79/xm2g
dCaAx6kd9hJo8DGR+1dJLzAkAzXh4ycAAfWzUoQlIsHUl0c7RRMLXxShbgQI8mWzkqIuU/t5MIBz
ZYM9A1Zjqb9htUrR+GrS3AdyMj12WYlMfFWmFB+NwMmkdDerb65M0zItfouJ1gf3gYXM3vLmVpI2
zUtLae45sLufUh9hyjBgx5H1aEVqhTJ9iUXcMxRt92cblbjG3GmQgLTNEJHFVURI7KdEsb/PLSm+
DdIILDJeCYhCh2vvzzOfdf6iLEKEFHmoLc7VMQH+2GOxde+ZiIQGXvdTaC0XT8THRpk+eG3SrWyv
5X0+j+19wMUJix0gtluK0d/T6gg2fSI8Wqne2/IIc6quvT98ZRCNQSFJqgPoFtEmOt5oklnokS8O
/b3lBTLv+Cr6qHv9c54Y3o+6wtTy8sSdGRxIGwMwNfEAPCxOWG4PWU8wyLjXjNkaZGwb10ezzUnz
2HOFvDRXUsuTbBbGG6g3QKUA0OjkLJFhvqbVRUAN4T4xfoWK/1FDbjMu1OtYJCXzZHfQzFu5Tz9E
ZXGnRmu185P9AeCNShSCH8BJkGpeHGNWZWJ+ACnuXhmj10Gt/d0o+o3DKf1Mnai0Efc17KhYE0w6
YSUw6qO48zS8eyr0nt4n46Aw6kj6PIzqNtCU2x5n57As7Clv7BrkbFV7u6jHKCgeFHgza5WUkyN8
ljiBMA54bJY7XUJaKswyhXAy9HstRnw8V7SMiti41sU6G4VFQ7VPJS19+xLvRioxu9XMKLtPBHwN
sAdIyOCgW1xetidI7VkHlwYdxE0ZeVpxSZgxzFxp81YIH9CObZ/k1DQjZtGwDlY+TDHGF7WHjCwY
4sFOMMqTaLUqycvkqePOgqZ/G43Nzq/zeDv5YnkzYcL+9+n/RyZs/4/qp5Mi/avtNzvBHVu1BV+z
r0dGbfzr/5FJ/2umhlB4BkLIHUUP/B+ZdEH5S+ZIQDIcm8/5ZJ8xvv/opEt/oVcx32XoSdIX1fh/
/ePU9hf+RPAxoUny12gLa3+ik66+3VK/0w+WFH1X/plTD34p+hjHu1SLiy4JrK/kg2ZkB4WoYryR
67ITSUooPFWlLNzl1ow873S/l5ysFrvJHjGPwedizItdGiha76J+0YkYH9Ty10ZqUvkqE9QsuUka
2ax2ZVmFwUaDINMdvLTUuptamCwMcAYxIaMOumTq77ypNIUbZehwvs7KOO5uvU5OQrfQOZ7DgJq2
06LonttKBlV5N0La7W56zescTcu15rGBxPCQe6OOsrU4/IxM1bNuQ3MQCtdi30RbA0TFF4RIatFG
XMtobuUgL+LrKSpq7Wsyknbvp3KSsQezOvTQdB97JHeQ2HJOJEvdL7MS8bS1IqzgdnkU1sp162GF
4Ro5iDo7avHcudY9vOhyK0g617Aq9aowuq7dmJPR5HaZZFV9HdVB5m9otReyXUhtyBvC7/S7IeyV
GsMOT/uZSZlwq2mZDkQiUUbdUayo7Hm9T9qTieylbE+1hFc0Mr+WbRadlV9rMX43m64NytdJD9Ov
YoSdHu5NpX7le4LV2hpKuh+tqZ9AQyVWgI5MoMZPOBRFP1U/9XNuvSL8UPDAfTCMosWuHL8arIZE
LajuhskXyq2fjd7PtvRKzNpqXXgSvCZAQYUDtnYsbGdYMXJiaFdBXuLRJVrIkQq6FEvbzLO8cqM3
avNNjVRPdIo8Mj6JUjT4vNtkT8C3c8iwvcjlLt1MRmp41x2CDrKtpLh14hyUqQjgqNW3JlV4cE3M
S+NAR4m/jFOevhaGEIBPUKhB4MoEO7oTIBHhERUEDaqGFdpBWTZLUwpIHXoDoFdXyTS1dcM4Ew6y
Vk2CM4RhwNOOlXXbI2YgJ3AwwmDHHR1i0NO1/NRIqPl6UoD9jV22OXpSelPHgjPFWRo6M03kfpqs
6JuC+0e984GN/CRpUydn1OTmm45w2Uul6C3W3pYQpC7wai+GeV/2t0U95d9SI4+UDbrz+YMYmpHh
YHoV/mz1Qt8rJgSQTSylAxWjVB0md+x4H7gqtkk/hAYdHQfiiYwBPMLx5DNKbzwZnhrPt0BHu9zD
9DS/1fJG+pxoRrLPVWWahR/VIYNakrX44Hpt/AlAi9bZYaDnBZ5V3q3eafU3pc/jwEH9zHsRI7/X
XbPR8asfInz+nL6plF/cOlFmm2JgYLwzqUizDqhdcp/rURtcYZlT/QitLubXWVU3wICES+50cdNg
B+7VfmFLmOT+qsQYcLePoRGCCFPKhIZiXd55yD+IVz4eWcGuD2NMeWqq0UyJb3Wja8WUia5yEsRP
U44dmY0fomxuIceLmPE1ehNv1Bi5PDu2wh9JlAGtrtS4z7fw/HGmjmFDb6oyH/CW6TzhRlL77Jfn
hxwpvJHkH56hRPGnMDD6XzSx+19BKdbog8dCznlnqegKt5kpvZixarxgktblThVL5jPmfp226fGi
f8UlMr/X82oI7Ikc51cYRDLyTZNsfeWcygKsCbOgtS28Wj/ovuf/VBDVGD56+LAUts6STBxB0dKb
tBSnadP6g2B7ODTUOzlu412VVsXY2D1uca9YKAkPBVzo8dlPVfOlgu9KRayroItkKqc3qo+6Y/iG
Pz9QGgS8rhJrGNJrHup69bFRZH38knReXN7wIjZ2nBq40Gq4O8GWzXMFV5gpNz4bnmwme8VoRQOH
IM/8FdcNg5v7uaNdNEgES3i3dFdmHFrfJLk3UbLWA/wKrQrZCQlJktCurCjbekER41vW4X/FckR+
YsoIBow2ByCISm1zb06erziGNtVoNmvN2DhxO4wZPdvYHK55FRS9Ww+G/qjlg5c7XVP6h7DzehPf
Jq/6mAlI+NhTVWrTJioFsCFTkqgPRZQNFsYMmDc7QcOVY0dajUVViMINUJksAaDm9TLeR1FWNY+R
iUiDY+p1rNpjLfn7RPMw5WPe87tWN+uQpZSWP7gMjMwNJc0HEZhH8ciBW8W1I3PQTFsYkCNyLDqH
GlAxw28w46sCHTHs3GNHQwKr7USqI+NFNoWSU9JQhebDmMZ9sPNZn/2upljDdsvTiBy5NHRs1rBa
fy49AZAjbg1yfNurY/fZkAeldYJOTMwtLlLBbN9WRN/1PvRnKwuZ7XbXeUMtPQ9xGsnOkOahZjcJ
4s4PReVFoptzwZRuEnbNZ6R9hv4qtfIJAyGEKAGHGELvFZg5+d2dj6SfCuvDD17x22xzRlDID37T
j78GM05hDQZpqYOWwVXh1Y8S+RrPzrDdZ1iqxS8DP0t5TCRhilkVoqa4mTa04yb3TeVnWQyabfRY
PoT6ED3MIFXVNnutrV322l36OWsUtbCNTGofa2PkUFFYEuFdxZnLZZ+UQQZG2vQsOnDT8MvDDBLG
Q9RPAR/bw2SxJcGydiYgPnyLUH34nIt+8q0OIuTXA+EVU8zsvmoqo7guo6T65AVlIdwJhTQfeZ6Z
vZR+P0y5M3a+YSmu5NVt/yuSp/ELqgbaj9THcfKqL1X9ztfQQkDp0Aozglae9Pcr/f/n2/9nLhxd
yLfxeP7+833CPf/7fyfcsvWXjsYNaqwzaQeJCx5rfzsjS9ZfaMJCcJvVsSDVzeIJ/zgjS2TV8GDR
o6PepxmzOMx/8m1F/QvMJfXf35ZFf+CMvAAu0LCAyDGrN6EurRFyybTDjlVsI2NW8pO89MYbdNQU
xTK4Fgar2cgouexVo+8ewlb33N5TpJ3ZFMr1u491/3dy/95+ZH7w/075//4NfAZeI3gKzap0xyn/
oJNsplWJrWurStc5Tqp7QxKq22JUTfdyqOOX8d+h4NKC9Jndi8Rl932g0KhhnSyg+I/rox5n+Hmi
ER5HKzXAt07J0ZjgS8ITho2DpBJSHwuExtT0feHrjAlT2nHbx+a4M1Wz5JprOh0kTBqp+H7Ori4l
3j6NI46pLuxKox2/a9oYfeiQfX/ycZtQXEWvitIxJ916jEdpkK77LtMkp9TbXMBOoMPnVjc6nH5m
AhWa6l5LEWXCRfegpk0PI41fshkSSak3ftn0P4xMNzb10PsZrs9xjc8Luu/YAY6DNm6GLpFFHKCn
vkYxGDNRu5O1ibdOP5vhQoAu1Bv4NPlaUehkYmZK9WwdIPHqQ01h8b1gLyWegUOmE/jDd70cfNIm
IV7puC8a4ewxmbLTzIVXaJWx8BdRyrLt5RAsBJlHLV0LvornijfMGleS+WR1SrWRBI0cRq9LLIdC
BY1wAZhqWOHSNYhZi0yN+UNIfT7R5XW53AIyUkazdAMv6Tdh2kVtqpJhdCdwpp2JjNH1pH4YbdL8
+jqAqP14Odaiwj9/BRa/hNIXjEJMDJbiI0M6MDRvxMg878InKY2p2wTilF77eVJ+J7kusFFUu5T7
m2e4HYnB9J1X4RBthv/h7Lx240a6dn1FBJjDKcnuVrRlSbZsnxCOjMVYRRZ59f/D+YCNUctwYzbm
0B5Xk6ywar1p8NSzG8oQ21Frnb+03FMdlNMmxdlcC1IYiGYghbNq+vVbSGFZnHq7JprPnKYCbnpP
sOyFN/e6efq/h8HLy0QX6eJjZJ/1atXWVrLe8PEtTPERlyR5Kt28TJV073s7+vn3V/eHzxQhWYSd
BBDjBeeBXAbxocSxwNNwaye7z9zNPREauL5vjcy5YD37DwD67x2Er0SjBhDBcthJaAu/3hWLNqsN
XxlZ3M6l2R1E00flcR4i/wCL1ViRu/atomLHiS9ePTf/tXlj9KDzlaAsckUtj+qBvtrRXcmoOGDk
aihiUwv/+5hnW5mw/Fs6CX7n5mlFOVukuqr7d7MR6DnhLgz/ybRH+5vLH31DTbuqRJgZd61cQYcn
pn7MEqKq7e5Gun4W4aRm+x+WbfW+0z1GgeZKg6ZAOxpYHueYS8XS77YqyblFvJuYHsXVDBHqkt7+
zNnsn+nACt/tpPDsoit5hkzUYTTYmz/yhYouG8hd73FeDm0s5eJQz97HlvCQz7lAdU7bQvqnjagb
suQAkN6P0Vr91M1ET1a6jvzABhsI0j/H7XMdDc19AGLdxl61EHpKUvf6k0aEruIB80Gacf+vevjD
gXhmEfu/p2AzJDuAflgQnGtTZTPWc0MYZ9K1XSWO3trOt46RdWlO4n1itkWwh6jb4Qneqkwn19Kx
la1RGjTCSba5rZp4oI1zg3BIfXT83kHVxmGTCllbxYUFeL5z7/P037/1bOvKwhE+376nVrWzpNZe
xHpTUB0uvJL9w71eDvQYd0Mf2I4O0uSzDzuN64zndE/J28ziO5l2NTl8dv1ekK7znI9OmKxrmH2g
QdK8sy1n7bmqGrpM8Y5UD3//La/Rr/3r8FNCF1QRAhp12FmLsseWMM+GLk+sPguSqZ/UozMufhTb
aD3T3smdIGlDf7ww7NudDixyT6IEK/I9lPCvN4RgyDxDudQuRrGpYzFVw53XAV24awuEarbWJZvb
Pw2IQSPI/A7yYVv2ekC9tfPsmFOe2GshiZ3r/Cu50/roUFg4fgbiwsH0diZh68cJCBiGKtw5t2CW
zJpCrXL/xMOc9tbcJrtNx3+er4xC/xeMe4fSzyteHCejsVl4qmKM3KtpMcd0R8Iv1LR/fBbcdnw8
viw4umeVBp0Grm0RzxJFRIR5Rj2khslQf5+JfxoFYSllO4JsnOTPzgiRlfM8u9wD68HYUnfYsoMn
ac79f4yC98A/eCiX1v1U/BecRBcBr62F3YhWLBG+nnSaq0Uq/fj3YfZl83qFO6xwti2aO0yB87wR
09al5ws+zFIvWHA42jn2/NUTQSf+Nctp/YRjkkqsunUuPOAZNLivaPRerGa4AiZepOEZAaXXizOM
GXvYOvCPm3LrnuVgqGNTrO2hw8w66fBOSzap2qNyfxD5/VyVXpZkWXmJuba/zLO3gNkS4Oh+VyTP
6WzRedqeysJVJGLT9/6WD3ShVtoLV9g/6Atu8v9YTb0ei7S1gCWOaZmDke/ZJPVL/JRMV2RxV27R
J1Y77u4tyEGQdD2oD+kh0zidVLvY995YY8MQNlV2J5y95WnlqvhUZXZpXU+loLmkXSV0TNntEUGt
irpJFRbZVkx+kSQdFpVYG7vzilSFjkuGbzblLR5BoznLBK84Lz+54Uxr5++T6u3rdKnUIMuZwW65
ci4+0GNfLGtm42c047jc5khJjFyqq83xxYXF+Ha7pGqgYPufmy1Wuq+XiSVVo11LZkiwe/PX0q3y
zpB5nUo7+t0NrbyA4r99Mpq6GPwRBUJbBzT59XCRJ4SzYYdCe3KjbWj0mrpFVlZsTOTQXXiNZ5SB
fYVgUhjAOwNNDi26Bq9HI2abDj4dqrixxy3uzaC9keHU32x9k9FBbs3j0jjBJ9GE9qOaovHadGoz
rS2vvsByebtL+JAf6UDTKHAw77Rf/xAH1fbsDszZYF77FztfplOpxxA8axwcFSsn266bxvTQjArv
Qk3+9pXv27ntB2zpXFJ3gPTfG2G9Yk0liKWnbVq7SbVxh5/KcUgKQ1964ec7+74e8RTc83ToZfLf
66FUJnaD7Yqiu1I/rNYFlQrsS7Ku8+dxeRY4hXxXQFc05GeDkBLQW4Oah6QKtvpdvmHnt+rCuJsd
r7swW/+5h/17r+FrARwzym4gtWuBXj9QVXsdsWxmn/SbmLEpCKLstGYOnad53fEx36k952oztbdd
B3URoShzWmNN9awtj5T4MCoJIh7AScx6IiWmH9vhbpB11MfFoufgA7uNp+jbNp6ZSAxsXuYmanNa
7tvSPZRhHTSnyreNl7/vL2+/045Xw7Jg7ZPn8OaxXLfPCeml2pyEvNKGEaXdTCTH30f509sj/88B
gUdAhVf22dvDKLr1VTPKxGvn4YsG/67iLFyM6hiZuf2lnzeQWzOa1dM4G7B5LKdrrJivYX2u8wYE
aXbdLV6ikgLBy6pDU1pFWo+DRh1VFzm7dxVZ8KNpGOj36AVGLw47W8rY1E5mxVEzmheTv/bT5WxG
4DGEBzhuMrALzi850VICeFTVmMimerYiMX6bFuVTzpbBjTu5HLzasx91L8pnbA6GO9/unQtEr7df
j3XG+totsHfmwdmCVqIJ5iZzevroc3Mss4y+Rrld8kP9wygUgXtFA28bs++zLSufZVUtXYu93FCQ
w4WRy/Wczebh73PkjB4c2DRO8XGHMg3rBzKGeTZHkFdQsFsYJFJCLC9DIKLfqgyaq3LIwmdsAet0
VWahDnXpm2k5ufp+WbDpD2YvvK+Cdf1qyXV4+s8/6h9rd3ZsXPrdNwTMwhLRVgGmJI79iG40wYF2
zhNqyUv+NG862bhpsi+zsVDSM03PrRb6NZhFbsA8DKLOU3eb620i9luPnuI0FkGdLMWcgzAHbrse
elv5VeorEdgPpsrt578/9psvTqFBlCElOWFLtPf3P/9XxWw6o+ihZDRAm1l553P4p/RpL5nkWOdn
IbcL3N2gHkCn41R8cxE1ixn7tbZNdFPq4w63HumsjD+NPsw+GrSD4t4jciq3VvOeAIOljOlBG1/N
0TaevBVqCKTlGWPPzNhuizYqbpommE6TDr0n11+XCxN0n3+v1vv+a1EVADJFtDv9s4Kl7OwpbM2h
TTCOgtRj7plFPfeiycNN8u/v/+1aoHNGP5XLBDWLGZyXK3oivBgOQpvYuJnvPfC5bJPNCPNdbFeq
Q95IyC9G46k2kZNVfFwiWZoHTXUXJtoxy0+7a6TDQW+oC0XEH+bGnkC+/z4CNmntvZ4bdrVZXVaV
dRJNbXWrxaLvs2q8UNpjlnr+tmH5cLaT3caGsJOzXg+jhLJknosm2exqAsrJNo94LrOfq4PdKvNa
Fy4foFHVNEBh4hfELgfKl0q2xHnUdWB8EeVqfpSqs1/c1q+eBDzYg47a5mOjbPjnwnSh6q89elca
rqF1cMbVuscU1MEzFtIgdCpGeHazycgfSj1vP03NJSahutT5rbdo7x6jSedrXVrGb+GMzUCynaea
QxRm2Se5drqO7b4NridLRj+orcM+FrOrnUMRbm4YA2s6ThJiHODGKMRDUJBIVN+5CoQ3GTDJGq92
Z1EnNp7xC73/8rRV0s0OrplvdryQwgR0XGr5eYmIgju2QdF+HbyJkHezt4qF+OCGPrjtjwEeAcPq
/RiCqJHpGoalSit6jP6x9VbTjmv4aG4qu1CbyeQBudxpEO/yOhSr99UrlmXv1RXtJxdAo4jH3Dfn
myhv6gFoZV+Ti5077UlO0qqvqiEySTH2AIYTWahZE7AQbi9T267Gqayq/lE53fhxDIbtIfPhQSVc
USk3dsbMu1qX8pPD0dKnczjVv3p7kV/DYq3uumwqliQ3VVikvtjaH6b224MtVrFeu/mIHitSnT+l
Y+RlWzp0nfFrkAYCk7Fst09GZTSwn+bcsK8n2EMqnW1fNnHuhlMLKczL68QvjA2+k7sE3ztv0x/W
JYs+eIFaFnyJLHsmDUapbziV0kFmQjp54six+Sa8tieDtdq2+7YWpIzMypTv6DK1n/eE569+2zlt
kq+jNYIMOUXzYPkGUfWFLN3iqN2VCyPY9+JykeyiEvKNiHSqte2rFM4XGpxVCfEuEsRwHjayuNsD
keZqfKeUI9aUZOCcbFOSatrUC6Qe4iocBpmM2cQTm/4WWQe7GwqICE5Ut6mYVPALoQpGrm4HQ5r+
bD3qOPOV7ycZDD/rfdMuVcC5M1nu1Ry2PjFbqwH73xvGWiYraEE6ECKx50atBqhbmPmga5vb4qPH
w74TOhr3t9duWB5b0kzhvm9BjJpkqVNcfKdbo8O96miIOtBHLTL53ENxAcwRVfG5G3uITCTHzF9F
1oxh4pOtXhyVH2T3wLeODa+xKj7OtizGT2o2sQfyHHIWDlGNjCMZRJ3vTrghBtD4Kle7GLWK/KSo
LXogs/aj8ZYGeP+xLMGVCFiyHRYlJMUPTVBwp6d2W3/pOQxu636ym1PQLvNzLSAaJkZPec7PEe0X
OVtQ9aQOpjt82vuaf0cY11bpBV+avFCfdR86GnVvMJsgGxVmCL4lPREHW1Q/K3P13dsavhKERRm2
d/PSR8WJpArQhbJytYpXF4IL27ppE5iplf7SecW6ctjMKxuRa0InDDDhvul7sM4bElKWCieQjBWL
6rc9dTp04IvNdftY8nm666U3tJ+yhCPnNmqjoEtCM5wpwEcSStJhktFJGjU0VKGbfjlOvkYMWAwO
QgHAhQ7PbC3h9C0VNvzGpATZOlVmniIrt4JjUfULm2K4Fj91Pmz5oQWTP+LbE9z4bWTc2Q5tRGyc
sv4796GAUWnYPjT5jHdE6LNvw1IX9o+8wD09cXrDCNOinTuPvXPfYaENHQ1CbZxk0HMVHvBH0CvI
Z1tlRxUGRX9tFpIKX4az6K9MU5QfpbTdIvVaMbpxkDm1k7CFL3XsRHJo4jnSe3C3gNwHa5MLX+rK
ugVmikZ/3/gHB/F8ryZYdmbeJba9OCPp6L40r/RQm8NhgPSOk/uw/mpaPECPgZTOZ1euxZCo3OHw
wEUogiCm7Ugcar+e0qYj4zUVYiWxgJseqJfcyrlOFTSo7aENx+K7CppwufMijr0rCQUUFq5cQH7K
iOtmXHGJztJKmV2K9CaUMZEm2++t85cnbRtcPu3cy6NY++BW5G2nuRGe5koNT5tZET84WPddyRtd
s/k2GHEGIYmNdVoejCD/bvTBd+EZpzYHR6oynQqWe2z4+tC7Rixq9dyWwYOW7XM4M2fAK+GWvUdy
8KVx62tulYelrn+ZZXWkfr72YC1zQL7vPP9dRpmuJD5UoSVSwVwOvU7FPrHfoHhP1SBeJo53t59u
4W5UT3CA3y3rfOv5zfcqsGJv7O43C0Pw5zoXh9D5YXGdE1Zw7fIvYKp6bGRxKIVz5GgNjgE3ZCKf
MCVQkz8mm8MNsJA8Rpy3mfM1Lzi6WrRUSZ+Z75XRYAteWIV6zNrAh07nRfoKBOKW/ip/F/7BTu/O
cd4wxUOeBTo1h+FUBtOzmsXRzFkYiKTus6Vh2y34SkHwwdXNtTS4pfpaPMlxfKHWeJ6Mmq6jLJav
ZhuMaOqCU7duX/3COwxTdJ/b3i3f/9GxxUfPgHhczrArpf0Y9vmHyg+uvfpjmN/DWRxTxUUwFpx1
t8wyeeiX3/WQ3wTcjTIRzYCU8qPV5/eIUvu40st2ciB5ThpgKS+XJwwwTstsWHHvBtej6XzMpuqb
NbZ4tdhe2sz9iS7pMQNxwne+PQLifNaG/WAVtOYKMBuzM5/sUqZRlLVJH3p0tY3diGT0Y2OzT7Ir
nhyol0UVOqkx51Usiu0wGE3Oz3jwhfd5tpYXY/jswHnPEUpUsvk5ZYuI9dSyyvVdXtWHaCkoiMT7
rNEqaQzrusot52tY8uGhKiYOgW03VtGmebbeLptOiq1KF9v82TGBDkOz/SydrwuY/eKRPpZ7Lw3r
KVZ+mW6+eZUrb3hcrDCc6Xf5Xc5aXw5m2P3EaOxq1fO7oM1P3jB4sZNXS9rL8Ytt4EPelfVDU45X
ncesQFaVmJv6zsJ/34Vrc92tbXdQAVscxNdHNS5DnDnyB3zSWcWlUdUytsRIlaTxTJ0Jp1pkb96N
ZhYcOZjDl4Kp416bi3cP1+oqXKcrM9POVdiPZHgCPQfh3eC50Is7cr5h3r3zKzT0mU8B0pX6CiM7
eSqm+mdLJneyifFXZYvnJbS+BGOhk2n6Ns++geNcT6jl9ZLv3keedM0sabsuu6uFpz/5rWN8taPc
+insJidz2wpWjP6oQfJYQKOkyrby6EMU9tCQPS7iFJFOG0WpnNbhUUfFEF1PsrC7xDTXNUggDVtT
4o/dVMbFRIx8Utty+1xtwsqStVjLNp2zPsKHv5jrdwGseov8AxpejbOfLZOdd1liUrdb8WDrwEic
igzrJBo78ySrHAr41htW6k5W+T6LvBKhGcuiAKB3DJ/P4HNOe2vUvveqquCsNMl9iqUzbe4BL9N1
jCHWYMlodSWlj5nZTs4kclBWWqHVXQ8Zl+3DrOXI8EO3locAXI9/QIbqG3eG9sNgF/rR9Ze5OtZ5
AR4g22pcEs+t+yy2jb6L0mEMw5+Fqoqv0p1xfdFON3wIIEXrdGhqfDvHsF7YwKThJQs2rmE80zG6
ka0eJubP1jZpv1aEV9UFyYxxGWxZR41c4107NRC+Y3ccBoGTlV8/hhW+OZyERWIa0XTYaqSrcVs7
CDXU4M+wuBfllYnlagoRT1vjj57eCX9FhP5j5A2tgC7g+zIeOVB03K8d0QvB3FvrsVh6KlMBH+n3
mrm4wi32OHtxPjSzixQ2CjD9WByv4iBZKHDhzYqVXbep5tsh2OCGrdbsPDoN/I93A1tsnZhUacEB
uCq/jaqxJJKNgAERz4byflftYIDcDCp/cWfaJDHk+uK7FRl7dlktx0/Ezc933TrB+IUJtQJLZorU
BXObTMRv9lTdB6HgcPcrSZxDnQcwVMlzg1pqWxUBWXs6yvcNWHM4lNraPjZVKPKUJkX2KRim9jtZ
cjYiEa+1vtkZdhmxocweEpqS9/XqILYV8yYoyZwGolCJ/z0YbKui6kihOec33SCiNQ1VHikm5wBR
AYcC8478PBkii6HSTnI/Kh/rxRK3xtB0LwFioXc0GnhsKNq8X5BJY+/+0tjCoswMG6gfxs6V2wCr
vK4NqDHqzP7Kxo1Be2ZtnOqhmind8i0UISifiaXRkPX5dSXm8jNCEGdOjaoMSG4Qfsk2ZDvqu+nm
3YM5Vg6Lmrjb2Lcr8Wmpm65CE73jvfBuPOQOGSsxRtkZfq4iSDvxtoaihdXdQ6F2rGavjkxxW0q/
NBNHIeRLvSorPxj5hJqWuA+Q3NJX1XuUi9EWQ4D2nStvG+d3I1KUPF7GdvnOHQNP4dDZpDz2c93d
WyRpcKUXRvG953/47NdOIDh/Q3tIBzJnVdKLLqR+mAw8znjb8sHKmvbbFjXAf7My7G+dn3X3MB+U
laA9Cjq8UVf/h0HR/KG0xMatIBBWeBKTWzXclUJ6jqMqe8ynKrvgjS5cw45yU1aAwMFsnKPRdaOM
I8g206HfZs+7yntYjA8AmyOKpWVTP2i3mDINSTJ5QtgF4TkL5y+N1XGPr81ofSoiStxUcous43Aa
5G8L7//HoaumL3L0rfywThVq9IqOARcgXE38mN5PNN9XiyyuxrEtmmNurnl/GDuXahZpFDAEaci0
O9Z1WolmwsRLxxCnZXUII6t8sfKieckiWLC4Kmj+bO3rEYjLF+9Ho2kW1n1DMWn0eT/ELX2CAN/V
jd6WI8VyV45GUR/mFYwXNUA+oITJNetlpgQgE5ULDdeIXUAGbG/+XAKzDAiSMceXrnc7BEXSshHr
mEFxs9VZ6ybaWCTeZRUTIM6RFFlpbQv/JALvtpoEzZNxrgp6a6i1kGYZYDr0dRtTlSrhGqt+0IJp
27gFgYeG31I1TqbhVXSADDK6BvbQPoGG9s/frtErLC3lf9guGVVtrdUnqlljOlhuRoWVbx4ksajw
iod1bfPn3PSnjx2qUw6vXCzugXYFc2KoJId2hPM9TpUGQbjHwidXKlksUnmZcyiCfEREXjwu9brH
03iFdfK60LyxJJyjVE+BhWW6X4RTumxR/lAEKzlidrUaoEayRr8wzR73kCnqCPXdkCncQoRw3EMj
uIikfTEH96ZbEf9lWUPwZWh9fDp3Z/tv68Ct9Tj3o/lF+eP2y17n/nuWZ+50vekhuJeY5QWxs+TZ
h7UoI/vUrKN8Mqgi6LhMJVMsG/2+SSs3yIcTF+i1iWmitV8zf50gY+m5r9NlovVE4JpYvmfFAseY
PWslOVIPUZlOuUL550klT04zj2ayTBtqrNBX23qgMd2PaGv8rODYaqsPtAJc80ZGUzCmMsis8TQE
9ZbWk5u/lxatsENoZhQ2RT47xqFTbeMxrzi50k7l+YM39kwGf4LZvYuPnDKpMHOwY2VsSK+K0Wo+
C6m8n5bJ8cLJpGzqZWwaDoaBGSK5PuV2cje/+1rVkcBeWs8iWTEZG66UWOsf9P39e0fXErsxnzlV
Uw/7x9Vphk+oGYOndt7q+9ob2MRMzzXEBa7NHxrLBCPBHYfFYYcAOq9bnXNVkqbScWfE8Icr4y5k
6hf5xa295gL4bL0F4ohrgaVrYj7mhQAOZ21Vl/1YQpagdoi017LIlPWMhgaZn0Ax1sakNdVcCiq6
W8nU1ubPIJvoc2SWaSwxrocudrF5rteDoEn/4lvof7hkjxP1rwi4HYdml5FbLlaSmYrK5baYjU3x
I8BizQNsbl2SsEJ38q/xSjXD2FsHIpaKxghit6xXfV+XGTcWij+XarvsR50EaE8YI6rMIFV1b5SQ
hbS8L2RADPtcL8GTRQw44UtqRpCGJb5t3vpOtO9Xe/BzLG2TapFkoPyTUpH9e1sy7lZV4b5gyVDO
cUYL+ffUbhOawahSV+AuWqdtDds9EaPwf8HnR08fOaEeUpc9MXqZR9mBn9vSC5LI7DwcB1qVDbRJ
l/KLtNvhC4ehfCBoTq1p4LnNS6Ek9fnaVT1UEmo/+9hN4Id3m4M5A9d3t/ASq6GvlGatJ6MEbVXz
eSxrCAvd6AXkVG3swFcLFw0jhgOpjKTcZomSKYx+usHYPeYrYOmht9rtC1ioCY1Cbq11NNeF0tgO
piGDMz+X3J3YXOI1pBkKN7QfXjDIXj5ixjob9AQr2k/D7FtDGtDWnuMFKIocX23gJNAYE4Z1QVta
73CUBold203nKZyiBjWzKtqnmvKIApBq9Y6nQ5/XzxSEchWzcZiUW/6u8Yl7WjUeuTLXxXOVOxBs
6iXMb8u5mfBwGGmsjZnL1VtGAziwaoPmuzUFW1JKb36+gLLsk/01ooMwKcIiAxk5OUbn8GlXQ4ev
nBLwW8vMIwvHy15CiCLZgT4aOdmqdiyV2K6vpwcLp3A2Rg9MN24G4snSoNbkvzf9PLyzN9pZ8QiD
/L29hv7zjEe/wREtNoWkuM4/bbPpX7TT2pGWVz8fwtzOuvdtsjih2u7w2r9QukJ2ZcnLlzhCIdGL
8xArhlgG9fjkgjN8CZZpfj+Genrsg1K/44aoP/bad5bTCPcacAJ6CogasaE5bVxzuZrmsO9Pc9Ob
v4d5G++zLWv8I3zWzDxi1ysesnFeuHU3drnGkeF5tM3tOvvsouGu0rygMo8VdOM5KQtLvtgqwEJI
1YpgsnzS+l5NwguTgra+zxmaZ3fVBH5x7WlTiyTD2+a7wF3mR9Ppkj4WSwi0YY7aj01O65pDgkLu
7xPgDxsv+D3sX8A6KPjn0XRcKhAxr7C7yq7zbpHwZAd/3qD7G+NwSSHxhoEExwKGI1ZrxCLv+ehn
KHo0RuM4RXWXRKra9NFaWUG6CtVvr6+75joYQJfoEoTLcBqVpPwL6fSpg2tlxq1dL1BB/v7wZ/YX
4O38IJ4aGw+YGTuS93r62IZTjDTk+2Ss8v6eECyyQ7LJfWk1eIFdNNZtX0XOe6cFUgRnbg9GI55t
penm0sO4GdzIS9dpoiHn4p/89x/39svsv42fharGR7JwdkzptgtbQdMCtXdpxXY7Fkevyx7bsNKH
v4/0BxAa+iAIY2iH8GAgir1+DdDcKnvMcA+M9AIotE5j8DvqAPo8Qbpf5Mxd6u2X8K7y5dFnOiVS
1fmXjbzDOJ/A8+M5kObdlDvrQem6vQlRzideRWu4G+3s44Wf+4c9y0FPBz2C+C5Orf3N/WvRa1hG
DSdFlxgoQq/KisT7IIimox4n+1qVxXjkNC3TitLwxufHH7j2qZvSzF4ikUdpzUXzESAhp/3kmPfh
lNtOvAmXzL0+hEyjMcj++y8+pxXu0wwFAPxUEw6je84w6pfGWuSCTAvD7eDYlXme5BGefKvt/+iU
WV76njvn5dWuCB90X194gXC/poH/+gUpDLlUbeku8TGzeFdRUB861x3I4vLGa5h23nFQm/m4BHaf
0Nru8C2dxxNbp3j4zw8OgM3WTH4xPIrzOWxaq9AB2FLiWUr+MqopO2zh0h59euLXAouGCxS1/cuf
PTiMcIh9NGd5+vPId53t7hJYOLDBjO17H5+Hz5gUBneLW1cX4Pk/DQWfmgWKeJqPekaFCI2CPuAC
kGTmeefGpW0iJ8+oDuOWMJ/j39/jGyYAyxLCO3yDEDURH/X1B61pCJr5wALFLwQPDewQEoI1tv9c
hO97IWHLzFYEpf8Uzv9aV0ZflvTqij6xgg2TZq2NdyXWIVS+yv/09wd6uyLAv2n7QCNBB4tK5vUD
dV609E24IaEfl+1KoSm/pkEirgdsChOSbv8rsRerbTZ7ejFwetAPno9XZejiFY2PRGWrd1pUrsCc
/fFgRiJ8X24I6C7s3m/3KA8iF3UJxwqEmXNa/yytJbAmztUGiQJXXzt7quxwuA9GKzjVU00fWeXy
abXCDaCgrZsLFJU/vGCHyg6KC0AmVnJn07PP2t7lUiASUbbeO2ep8rS1h/Emd0zAA4dK9+8f9Cyg
eD9Kd8NBkwMEP2B4lGdTtKvaWdmq7ZP06/Xjr8fr61N8SK6WOP2wxBeW3j+3wdfL/NVY5xLgNeeK
ZO5j3R6fjwx0Op1+P91+uDDM20X3epQzZiFwjzDHmVH09KI7GvnRpfrjn4P17YO4lLAQGPlIZ+Vr
t5j5xOWhT4bD9FHfDcn6MF95t80Rs8WkS6ZUn+AtXAMZ5+n2YByjL3//am83sZ25uadR+ibq1XPb
Oi76I7rhnhAt2lqxzmbSQuyyx4JiC//z22QoMkccJggsMv9sfvRImikpSZpYBzt/mTi1OI6i/8qo
Z5s0OW1JOCTdhI3lbBR7EKB961hynSmb5yFvvcfVrUDGapwr/v7u3rIVd5mJjakhX45I7nMLvs1f
IK94Q5no1Vc3Gt5FMs40xwfIDA0Qhpl/bYSxpBWSg2PVkkmUlnbvXwiO+tMnJJoqsOGJ7TLDfRb/
a9MGB2LX40PSvrXkAdhqucbv71M0FuaFw/XteuBsRUKGdBbNCYfE65EQJVWdX3IRr4xyuYYIu133
enMubSRvdy7sybjVMRhJ3TANXw8DZSS054CkQK7Se+bQlrvYuvT0r2JH2+Jgq3X81Mk6txJcQcwv
ZW+GTwIN7ZPO4Vm5+RD9zISFJTEs7MWOrW3BvSPvBikv/NQ/vHpadpTmqNCRE56/kKkCgIHLUiV9
43mHKlhMog7kej1Ug7ow2fbt+vVGgdsB7wX8bWdfnn9lZUaTtYJRgPfO4i7z2+BD4czTgUtx9XG0
Hd8BM9fTf59blm/T1mGek/Jqn21P1uZGFawpvnhAeLyocjsNQ013MdyiC7XHvjDPHtBGVYCYgS2C
c+RsGmPO1tUBbgVJgTBWEOhdV5ps3KGieyD8KaJW7gv7EOSYIEDw6KqHZRnqSzFGf5jiNvZ3Pr2Q
yLE5QF/PPaPEOPcfovFgTeJ27Zbw0GD+cGHe/GkUxC98SrZd/jub4YO2y0iUBSJbT08HqHX2wV8c
+8KUeaOjZi/ErApNgw1Tg/39rMbCz0rApoRSJdZhTCfDr7/9H2fnteM2lq3hJyLAHG4ZpFLlciXb
N4TtcjOHzUw+/flYVyNKKMFn0Bg0eqZNMey911p/mplJNW4Br+fARDwJuiUHTLHtZacSDhLgbFd5
gHTWTWq3010HH9yroTAlrtJG8i1idGiJjVP7XdF013mv1D4+SMIvBsCKr3fXM2uL5o6zgpEdNcVW
SajB5ZyUWCGYqLWsXdnA64N/dAOu9u+sc0jeKsMjejM6FRbX8UtHHjsYjFLZx7WFEnsZoD+hCq4f
JDq1p3TQo4O6xM1T1izmAY48iJ5UOvdf3+/GNHGtnzgV13DodR9fY72Pf0VtTvBabEa7U5eZLbbL
9XJnVLMO9T1sa1+y4/8w/dJgf2XyXlLH5InNR/+Y7ClbuR0K/yUcv60KZLdVrh+aBd2lAsFD7MNB
43SHeTENiHYAcdM8T4IBJrErFyJ9m2blkknqmf1KWwn8yFoRvJzE8nYlhCUMBzJParTkFUTBfk4y
ODQF3RnwYSa9GOCfF2reM98M2lMZAZ+9Hv6rGc//HoV51cHsHTmQcb6AHNEr6W3bE2ks7Fi+cCmi
9vjDNhsWBpuMjuxPIvx2lgXIm8VFnEruJGCxuJhVgg7EMaPiAVNtJE5DBXbdov7DyKDIspckW5xA
jjTxVMatA4ND82enl26bvkxYownWDH6pLOnLYqL5AFbK4U46i2gGMp0sVeyR3Cq6J4dYzl5HGLH8
Ugmw+1Wbi/YbwzOlCKRuVu8H2OQSw3jDROYbgu0hs2oL3DSUSgZQUsfol0iWEveI3CaHnKwn6bGL
sbj2lN7J79GSmt/xqrNuqqw2MryE5ek+EwtDu8EWyj0s7Kjz9UGVYs/qRI2fYF9V7lSoVePij9Y2
kGilGpvwPjVfMHFT3odoqr9rsLLFqkmt52+LnuvqQUgxEz6rENJ1N9aAf2xi6bXjxJis6UCr33I5
MrFpdCSI1E08korN1EIyHqoM645AHhfrLzKYvLkS0SzuYrpX4UNxqUMfG4GWJWSPowMNpAixG6wU
dFIKNai1K8IC2pxTQEryEM7DijOdkjmboUapjOCqwMy3gNf4YOOyHGEv2EqF67TjfN+bc6btOiWR
fxQ1fzqiqih9a8Iimn0g3+aXWRW4VDRalKWBlUtx4pp5yR/qlNOi+tRwzS1UJFvy86WRY7cIy672
eqnDwk/KdYACvqgaXrFeDxOhn93S7ZcmgrIHb5ysNgVNyjVtcjj7dW0Pr6RMQGOSmFEIf5zS+oCX
nFXcFtNQXYcFqCuWiXr7AeSyLJ5oCWb1s86M74Y+MasAonx/lwtnVvctpCfIZYS92B5kT/tvDHDF
++TWbq1axhJOz3uH73PKWgNK4ICtJliQnLvTiBHersNjUA9mObM/GMxM2XWjzth3GmjUfKOvZ8mH
pT0ZgS2Ny496ivrJ6+RhJEaEUR7QfEkJ7cZlwnBDnWBCAuHbzBtHg8R1uZs1iIx6qAHNjc0svFpF
dhFUspn/KQZBKy8qfDfdZVwfdWUqQ7eXkqgjczRTp3q3IC4UQV+Tbn4VIuKy4Ti3Le71whHLDg9y
nN/6shrMq4WxPuhXS6w0X3sMN4qPj7DNOa60m2WQdDIp5Wz+2TRKOFwbat31npSZuRX0ca10zNCN
3EHrrUy5K2FmB2bX5MxqRBxlyx5buca8GiBE1Pd2D7t8D/RsZndqO1uv0H4tFTlfYpWHpR7gzUas
2DlIG3t8jqwq0q84mEiGSJpkvK0gq78PnFG/YimrmiDjXITfVCDC9mFa1kogRWavPTh9hl9VMqkR
soQk+kg6uXzBf5OuxGoVo7rV25G9sZF7vpXUBDQL7EHHntZuwvC3Ps/dW2tlqg0fZLT+Cmow0JKh
Ja8sWwhN8Zu2H6KHwWZc7gKPrkaLfej8gCIYwpcZ0kcD+sqrRN3+LS7GfFfIIzUbPE0ET5KdL9AY
jE65Tvui0YJMNqMP4rz7V1gH1dvX5+sZORGO3ZizI7Sm0UVyfXw4FI6Usu32uZfyQ1EftHHb0aRl
dbY3UqsCkze68NdYwHNmgtfBngSr/iHFmnk9E2Pf7yO1wYg7T3g6F37aaT1okVOvYRawTrUZvR3/
tCq2+2bCPAqeRKu/ziAS8vU8GD0iCjX9g32i/mfs81qD6DFwJpiRwldmVG2l+3Rrq99l7JTvOQy4
HgeVePWV/srK5kxpQvIfUARohgxevJXCAa3NlkLAGb4NRlreZjOENTwBInLdFkmAZ+HIZcDItEOr
cQ2tzRVs4MiahG0sGZ3XpdrwCzlO8zgM7SLc2AwTFaKkqT4Y+lBCQ4gn/kB8UPLSsyVDd1xLCEns
JSfODl0NmubiqICDmehF3fpf393pwzcR3kMFgBRAc7sdwRh6FxvFwggEYYTt5TQZ9wVZUR9fX+W0
NEHet36ABC7QXWz7t2Tm6xkmriJZnauK2wi3K3EpUPQMvnZ8le2HBDQ7JgpXKdzf39zDDy94evr6
Ps4gZseX2NRYTW31TbRegtLBzf2/0O6Cv4Nbus/ZLvGRXF3oYj6dA4/rrOMLbgaZph1hjtBxwdkb
g8XvfDxV77QDZjY+Fp87cefcK3vpW3Y1XcU7yZt3zr7a5YESVDsjQA7llnfzlR00vnyhYj/9cLCj
0NcmC9tFdpYNdqh0Wse4n9KtRhEZWGLgpNGcS1LDMx8OPClUdHyiDlOmzStNW9iJMd5MHtSU5mB0
hrwz06l4xL+1urASTltwzBVhOzIsYESnWJsnnRlkBisY68BVrmB0GWNH498k8vdO75u7tLDYrnvM
Rl6E1ETjlZFG0oWXfQaIXK1MbASfDJFpgzbju9Rxumk0MZGeO7Umbq7LtLsybIcPc5T7+znEnN0b
CtXpPR17qD9ly4fhp6mCLXwEgcRfIC++NxSMgTY6tnQwlKz/FpvMwOlgV/581oBy7C6siRMVPAYs
JiNUKCVAyDhwH+/fzBZFPzmAC/mKfaqdszzbWtF7giyQ53boZyissvJnyZbkJ5LNdDdng1pc+hWn
DQnAkAysgjUWI6mtxU9fY4ATYeDCBCUbwhuMrB3hWbh5gBoZLYinSkvi4SxdwnMjthJufr1MI5VC
bD01kab/vfBYznxPjEc1Q6clA1jaehQOOZZ6WYrNJC7Aw37WM+eqaMnoaEZr8CNVn65TrbYOii3k
ICuT+bFL4+mVZ40iRsmkB6sMMSxF9B+AIs1X9FbZzlFCcw9TRb8j5l2+sADWvWuz1TALZ0kjOGA8
s3UzUCTEvmPelXiJE90CMaI7QC5B5jgv+Yuu5pdmHGd2ENBrsCGF4wcse7O2hx6ZYYF7sGcyD7qH
LIs7cDdP/zxZg7qHnx6TVGwIrW2jmo/CBJexM/iCRuz4Ku2TAI/tsjdsE1SKvGWySTxrzdJFLBnq
3oLe8vXrb+H0ydorSYe5ngIyS+rQ8QpZrHyaQeVSeANO/z1RKjto825+MxZDu4YYmVy43hmEiF6Y
AcQnPQBiw2YvswbtM6M145BV7N8OLvof7G3Kk0jpskWc63eGqQm4+Prgd6mRHkLbGn09sw3ddexB
hRI3Z486Nn0HwgYcr+hL84KTqXq6beBmRP+/ogeghFsE2elLOGUa8zm7qZTqMbWxkw6KxjH/mFpd
qu4A5+JRVrL2pwai7LjwFuEIWlql30FwGhtogWSCInyQQ3iF1arCAhgRv6K8iZ7KnOSGpkf9hW1D
a1zHKOXiC+vlTL0B85mti7fK4IX9+vi1zmnjqFHMILPNKiihJcoKCrsYRp8/duYqrxyVPnVt2Ozf
cLSO3vBTUEa43/pw58xN9W/Z8OsMjQ2HWKS1vgcm3048W5XggGlW8WwAIb/q0Dghfer0G1CKS+yc
E39HrgWKxfgHDsBaFKvH947H+ozgA6fEdknNnTzZ3XW5mPmzYWXJs4LVCyb8cNr3nAukGNhK+5Br
RnTTKmZ9ZZXNcADsL+8zp3PcLBHVQZLS5UqhKcsutBdrY3O8q9mrUcEaOwdhBsDi+Id2MUTQDidK
b9ZG+Yc2tR3qPbm7qcjuubVaKUbKOtQH8kv0C1/4uVVIKUHVYK8pVdQvx5fu5VBrFg2jfEnra2UX
G05Crwp/J4KpV1kPMaoAaNjp0kFztITze0iH8dWRh5boESjMNvKxsr2VWqIwfNgEAh3WMENxNaNG
uRQDerobY8xII6aBl1HQbXdjqyUtOE6S3NMyO79luBH5ptJcmv2fextMRNkEDYOAnO2h6AhadzwB
Ms+OquE5KyzErgBuH1M8mY9dK6b1U9I7xmeSesEp50wLzJkGOIrRCAbaHD3Hr8MyRm3SR06CpSVT
ip63u0nR+XltLCEZhxyEO7BThdMOAfD8kDvQWdw01MSrXtn8/xmUfDPauLk0Kz73uwxcwyn31rQ9
4I7j3xWpTgOKWeUeM5RU9wtEN8/VwtyFpAQNGp6a/tYbA6lNoTLrbkrlpc/kbAqMwiZWQhQ18reo
/XdKOjwGlg3ACacIK+j4V+EHptZZjDpmSfvluWAwEzA+NA6ZDR759fG4HvSbJUoPgcfkyr9xcPo4
vpQ5EzyPTKP1Kgfjh6buC19NkuyuGs1LNcen4+fxtbAuIbqMHfsT9d887Djsefmx3nlTnevzA7K8
InCAXNNDrET1PfrrHi/KuEYuJVUdWE9jhkg2W0d7z9KGuU1VLPGLgA+sEKjSx4+aTcQCQjX+R1+3
pAG1XbqIa8tK5/cFc4GKMJICarHlFLJ1bw+dZu460KifMNKUd4wk2vccQeQbKQ5/VKeW35C4yT8b
s70GCs13yyCyIYAKnb71IrHfl06wPMIuF9Ge1J9W3oVJpz21TisbkOZlGNud4PtnuJo6i58qBaYG
Ui5RDEv1QJrDIK1ZMFPthAQ7okfcZ8SWsDmBypFqBPTKPKUsHAw5CKWYGOyX2eJhqd4xBIbA9paE
jSpQE0XT75CA9sKlaJwnZkbD8m4QTpeidkUYxb+eSJzLnQkYjNpv+i9X2U/2OlScGSWnmb9okWle
auLWT2XzeuFbqiQegtmCKG22XPTliKJ0hqQ8zvDQ9oru640z7urMUK/wComQEE7thSPmzEZPhhzU
RrYWVgpeXMcfcDZO/dI2FFTOjIbNgGV/a6BLf1xS2WReS6aK3yKcROsgDVdEh9gkm+T9PtcK9amR
nWUHN18/RCij6Oxk4dyWTPIu9OtntplPgruFqbRFUuPWR1IzwkLqGa97FuL3gHTDzGdEmQYlZr0/
k8ga7iG226g6ACA0CtOHSpql23wwp/1SEOKSKRWIwdcrXztd+oRA6OQ2YGHGsG77vnoo3XqC3g/h
ctfcKfGUYq2F6qn0p0LO/yKfniaGlXZKLHo71iWoRpWoga2USuTZfUb0DDY8BOYgkE8gTOcJRiUO
eVgvcbJafUvyyMfQQY2905QBW5OwbiTJVwwcLZAc04kCe2qj4euiT5wr5PEWoT4CcwHPThztI1lG
pJVLlqUPzWyGf9qu7Ptd5JjzA+7K4hpcsv4hWDXdhUnTmQ8ZfA0SIh0L7ltbVBa1SISvimg9fZF6
/Gy07oNOVfGbIgpJ2FEGcK049b9+HSdvw2JADOdkxS352y0DMmwT2MT4fXhNLhWH0ErbazRxhYd0
/FKtelpAcgGwwxWwpANk2z9eM5yrgCzsLp5d4tUUhJMkPoAxlJckjNOfkt5TQRoRtuxYpY3P2SgR
8MCM0riL1UX5aFTlP7PpiYKZteXFENb8Nzbb7gm8YHn/+qGcRC6ARq+FEQOOtcqHUXj8S7uwNYxE
iBoJg2GDjc8lDk79OI/GTlfEnNwpqVNZPl2WcAg5SiBMhOo0AnRStzEfw1Jx8aIC83biCqJxfCCH
QFxY3Z+ExqONz6LLo7+VsdzHnUze/Miy62renobAmEnDr4nZ8X+zUSB+cgo1fCf0CUtcazLnP1Gd
pm/DImMs1KotJQ5uP7buRWg1sae0clLTK2UsooM81DCXxx7jwgN+kNTuBObGge50wwMEc2yBGJhZ
LSyVGl0Wdi7Z4GM6RLCCCsBZIyuBcLl3tGrRL3ymp42XxaAOuh6vntcBX+b4jehWV1pjNiGFHwr9
MKRKfCsLXd8VAhemBmatv2Tgxr2CvVbcAyo46FaDhuCD/9cvgQ7GAl3ntFvaZ8cBquUlW0zcFz9s
4FFXNdp9rErXURIpe3WYdnB5DtZcjr5YCpC23LnQZnxu3JtXz9iSAw+GNFSD7asP2aiq1lp/g9qO
97AZOGniIZV/mNhbhW4bFYoHiwS/MUsGg4rwYxllhXgSyA+PK8vEJ0FxOYxlaF21USzfOTrQZIjT
4m1DRtQuKUMCrKpp2ueCwdAcMtsDZJPRzWd5QPxCs4PsEwWFaFCxt53Y2SXWA5Xc4Rhe2eqN3TTd
29eL8nSn4kZBY+D5rxS0Tzvs/6H9pSmip9YxKGpaJ3zBc5UaqeqtXT7L4tu/X4r+lg9N1bCXMjbV
KbYxWdMliCJ6HchPyU18CjuE14gEq6uvL3XmVdJ8MXpZh5jcmbYpujtLmiMBf84rOyP0s35NZ8vb
ao//tBqoRkRMHu4MpPWNIRRLKkGf8DSdaBwW5qis7lwSsSvglBaqRi016Bmk6HqiDvKGsRLvqoac
EtG9zhqP8+d8mqJvIcVU0GWA3G1WR5im6umNagzVjkSzHiC3L+WDZs7iUBLocSvmqr5EJjmZBDF4
Xw+5tXyCrb1t0ZUZ50vGhIWXWbP5V47LvPQxPJIerTpv3hzyEgsPTuYg7XNuBbUvw7Tkij4ZE84x
rwGSsJHvqQ0aSe122WI4TzGwNFmjoy5f1YqNmlOMVly4FVTFN7WrtT9fv7iTAR93QB4NQ8x1EdLt
H29ImkOjH5NbybxtSO6VPpweRNrOP6zZYTiyJJf2nTOfP9fDTwAdL7SpbXWAZmxyxBAWnqwOIUF6
kxV6+mhijGIUaXuhPTvxlseUle50RY+pcNEob3omEijBtjOp9JDLhTu7a/ubqE+ktx6nnhukufhS
ZqhH3Uki929eTWPI4sRJolcaZKEkOu6/ftprEX+84a1ADQcyXw3Dt21rWtj9qJJUWSIyhL0igP33
UqxqF65y7rZZ9SbwkwnKxUz8+KUSKZFlxYAwkXBB+xaL+Oh1VgUBd9gxHBCyG36YFfp9hRHY46wX
4NPpMN0akzRgajc1P76+6fUT2tw0vwMMDKUigNjW6b5fknHEeAzJCLa47tiPTMunWt21jeivRKs5
/8mRQ5Hy9VXPPOqjq26qNGQcWYiDCOvPgXMCCVf2x3gSlx61du7mKFzwh8YQnUCS40fd5Rm8UwxS
vL7V3ppiir6nhogDiFG6FzpJyrabWO8JKsPntpuzYNarcpdTsPGNzcqrHYfKBe7vuRunFEbYxJnK
V7YZFknNIJRSi4HMFPgtkSkZVwZ+8Bc2/NPOEc4vslPySOlZV0n+8Y1b+hKr8eDAfaBJ/N4Wdvst
VpXxDVvp6GMKZ/WHWqtdHlRFUe7VYkFOi+sK5wMlWuy2WpZ/SwXsZDcfZ+W90TvLoiROkksayTOP
4/Pwg+y/YilbAD/u2YdKixcUgaVhReXkN2YmjMPXX9uZbY3RNfbH2Hqr/M26Bv7nVEeXM9MOQoOY
bZyKliGZgyVPYX2bjuJ/falzN0T5SJ+jo5dDxXZ8KbtyFhgc7CGzFSW35ZzDXMQLdHn++jKnhAFa
uE9AmYE5VeKW2G1ESV06Op45E8Ecz9DKFFIlVKydX6CqjMMuHdrK9pIhHqH99WLCla2y6iA320Ty
pb4WCd5/awixTCBW7QrEHYUf1mTA/PtK16D7IYaHdqydqEqJfsARrUMxVS2wY8EonBucXy6lW515
w4w5Gf6iGUCetWWYV3Gl2l3CMDNVohJ3NbkNNEkvBMTc5dISPvfssU9m3kHkAfPeLcLUGBjqxHkB
Y6Ie6QbWlqVolPKhLJj35pWC696iLb5dVtadqhFZmFWl5IWR7jwsIpL8Xh6ofhune5rgfl0o28/9
OvR/7OVQfTSmnptTValnJ0Y8V+Kz2YS9u0A1/asukfmbUl2x72bqMvOQ4jlwT7KrXgVdXg7fTM0O
cWBgaYQYJMlF69rWhPmthji/dNGsK5dICWcWiq0yLsWzEQgFzsfxQqkiPLNW9pLHnKI59Cq62UW7
iN6fOQCo8GAtr9stNPD1u/mfla9XQHzl1DdeKTd4NxashskJW18ljQ8wIEl8C6us+7Rq4/sKH1rM
m0mw/oEN7fuiSJoP+ai+tDeve+/mxCXIUUXFvX47NNfHvwkL0gY+K2jxUFnjU613aNxlkf2HQfKy
08e5v4ItEkhp8bejnQ70yan3I0Oy4MIWstYZx78D6EqnDLGYW/NjNmcEppulwBuWjIukFN+qPq32
IkzTvTOo4tARtfBbr3PZHew0fkuHeYYFP35ktvqkjvjfoJDG4Fkhf0/DSXRX2ejbJhqyoNMnNeiX
LLqws54WKsDO2M6goIXxpRub7xofWceoS96iJMGE7dje7jArdW5ybSJ6CLndXspH+wK4c/qVQvpg
YXw+I6ZJmwJiHKPVXbgXjD9kkp4rQ7+HpaNfqoRP63wAPRVxMDMhXaX4Pv4kuigZ7GxocVAKnfx3
3Wnqtwr+03e7HvV7vBPxp8BTzfllmjF2rcxUVMUrDaykMHgJ8zcz7uLfLUr8e4FRE2TddsKGkAQi
6/3rb+bM76QNoZ2CcgeUt30HVd63UifXgupFCa9y5GE7KS6017FstZ8Q1i9F2pypYzTIWVhbkEAF
Av3JbPqf9Yu/KwnXEx5efV3kmasP0Kw5UQjsyxV9+W6rTQQzx1SL37Wezo9EnFjLzjIGrQqYwWZB
KzT+QUWZkwZNHNfXZGdnf23FoBj4+tGcnkDr4Qabk1ZT5uzfVPUr1kJOKRNnBeUC09Uovo9IpsZV
j9n8v1+KFDimt8ic6NY2G8hgJH2aaAxmBryBAmwISTOw08GdzekShHZmj2DfRCoEuMkLMDfljNqa
86RXIBBdrxNxj+nAN+YG9u9FU6NryZFn3HRxk6aUSnPpe80rvLBLnXms0Nao2tZyyuRHHK+MyEly
zANlDBWURgRROzh+qZeZ6+hDdKFKPHWwsrCT4EK4dlAq4ghwfC27TKHr6Ou1wqy0vRr+9d+yQUHo
Yl/edW42aVLh4R69ODs6Y2MMLLah5arOTazpJQk7SZc6kzhXUzgSPrFgZJ5Z2HHk4TDXqIeI4EBs
q6NeBE6kitCXnDH8WZtYUbsDRHqHpAE6hAtf5pmNEwAYWBxCLgLhT8LM/6yhRCpInowIsF/yefqh
z3J1sIsR50ksj5/gi8BtV6bs+etv9MzGSRYP9E2qVBCzbZaDHTG0yxeeJSSMMKgZNLpaOsoXuqkz
xc6n3cHKh0NmRt7H8SublH7MWsXhMnhtu02B878rxzhASrgPLG4C9nqgzzQOjl6L61o2gFacNAnw
VdchJ+HlAX9PdruhsfbmkEXi0s5++v3q8srPUvi2mKhsF5AVrzPUHPmOkAt7wPHYdGBW1ga8I1WB
e53GI/T+uChNmbAIzdrNkTUqGFgK1LWmGlqRW7a59RN3fGwjhhgKUCxnb1+/rNNtXYfDBgQFEkEk
3BZntHMdfKqW0RiRavDTzGNkEjib+LOJiavb5Wa8//qCp6AhjSl/4WLCRgYMsv6i//kmM7Q9QycR
FFpUQgswAjIx+U4Hr5217AcbKLGdddjYgZLq4trIp3HXtCQcDpMWfevl1rwBcv53dhsYJpp9g5mM
CVi1Xf/aYsdp1KuS2wCGEJDS2tafrI7THyEr/u+6vOwAdVVS7hK9KgxYHbJ4ZjhVVLswtIki4CgD
w05aJXzXIKni/kWGQ3rdDRLn9ddP8HRjBkZjR6SEZpDC6zt+gKNo21FuZAlG3UBax9Dmo6cMo/SC
4FHFAkDGjF2OSLvxwhhhlqsojbX7+iecftqGZsLlYKgMy44J5fFPqHGzpbzGx7GN6l+W5Cg3Tq/9
GSfR/avHAbFFJtRRDlUYYTBTjy8kxQwi+Ji4UDOGnqJkKUgpCMTXt3O6Y7Hr047oUKpAR7eyc6mT
MBC16HO0LKRkEB3+owmm6/96FfZEvjCEhOtWvBVTGvMoy12rZJ7VVspupRfuMJGMLjSBp/fCbMAE
huKxrPjC5okJ2uHVrZ2M1awsbxj+Cd8mPCD4+l7O7L5ggpSsa3VAZW5vqoPO6RdNESHi2jFz7pJ6
Gv9GDJXRL2H8Mvaz8U6aUOoisCX2t8e9LVf6wce0lHq6bBZMhdPwJo8YM+HlZl04zk8/T5oEBZ40
TQMNoLOpktiQlTDMc5SkuvgIs1zFjazVvqV21v288BxOO7p1wsHpClxnsCo3i1HDJZHNIpNckq26
ndIsSuamitpe91jSBl0KogjQYmieKU+qH5px+9K3TfSG9bH6z3YS2CbQ1zGC4t459DfvJC2ZCozA
PRxsEBd0eZkOphplF0rQU5cO7peanG2SrweJz+aWI6mfw0yQ41WqTfbqcN67iQ2+gmMxLBRdThk8
4DKfdUP/odE4+vjbDL+/fu6nb5hpPT0T/0Fijtvc8b6AJhkhY4L2bMCJbBfPtIDMLHps7cWlp3rm
wFr9d4j6pdwmqHWr4iAMj3226HLPhvLb+0aVM0FbkrxTbogUgfs/xobxX14tVuIyp9LvFLFyYgxL
lIurk/CqwlwaUlIXIZ1YFw6DM8A1WyMbF5RGAse1raw/HrsoDrWcVsjQk84jgqjao4eNXxbFkP5g
ZYqHZN6TDDCl3fColykJPwZhuu6KRfyz28M67GMtqCsBG6+fzWshoiGPpS4rvHbqczhpenEwMa/+
19NnZRCiaWGsSH8IT+r45SvciUw/WqLCkKXfdZ5UN+Dgy86ODflfd1MuBdHexoFX53rbd48/qF6D
NpWeM2qxP6RatKcj/+fJMda5uGnh4ghfE28Q9fiGylBKpnnE+jxK8vpqokL3rMa2/K/XzEndwECd
0RMDKBYu5NDNuk1ya5nwAq683C6nV5El2quGZeubpbXyAe6y6Uam3FxNmJmjZliqf39rDIHXZEmW
rsyPOL7JJBycqjTpoqiw1tGpU/Kd9kSpVFgBf32nJ20P78teCcErjr+u3ONLQQ4rYqklTU5VK1J5
CrdUFcKcrqFLY0N+MVdv/aqPpmmrmwsvUP5kneGTdHy5FgMZpx7ohAtk4S6Hf+mb5LoehDnaIJiL
6atZOuzxttM8zSbUBqEXPZENmUFxiF1b3QRWd+vh29ePQfksKU5/GSgBFAAAp+3pZI8cOrYg1oPx
AMEPY49ZsieLRtYhVKij4xnZRAjEVGjRAz/ArLwZvvivvGEOB2yv6R9JBMtwH8MT+LV02nwDJt3v
BS4pqocjkAoRvyg58qLamHEWAEpfYP84S8fhkBdwiyOl/wahwuwQpQjZeCYToocqgIFB4TF+JUAr
VubmJQ7xPfb0aNRhGXQjDsVWM87FNcUnxM+SDdhD9s3YUY4kopa7keSXoOz0LPFjnvV9KzlhitHI
0N70GFVlbtVhd+LGC+YO+1ikC372sFSRZA9mcw8uZadui537CG+012IvFKr0K7WS8caJYeyhtk80
PtIoIhC7Hy3pZ2V25XtkhSqZds38vbda7SNKK+lnLScGPAHNiCu3VzMLqa3SS/cE4EpYKuhjjcsz
1ZG4HVaPIb8eOtx/qa2wUc7kBQcl2DOpdFjkONlPOt5H+yIy44WUkhpHO7uqcRQgA072pVZ1fhZQ
zLHpzzX1e92WuCSaZTffIscrUlfrjbB7KCPkX56qRDrk51mpEXUO4ai+6XVacHMJtu2RbOKmoOqC
9IUU7BPrAA7sh1o0autO1CwvcIFVpNCT3Lw25ViUfu90JI7A520sHm2zCD9sVmTDUGZco1rHwvlk
nOv+bSGi8KWQ7dj20lp0QKp8JZFvwx7DDVRdpuV6qamwMe4sC2CHnoONqAFm+P6ALevg8pWZBkms
OXAdQUAEVU1ljcMefbI6+fzwqvQzhJMf6dJOrG6mnqobTYTTaErlYEvlGAQFQczq33qnWGjwo4Eq
kwFzBoN5GqsPOrV+enbkXrxluH9BF4RcJZE5ppOd3GSy4nVKC007oYCK4Vlpw2NJ1C8c7mLCDgHn
8WhFRGOCWcibw62C9RS7UThar9iHpJWnxY59Xy/NcKvxNBWvtxieEdOhj1Ow8K6IuxXLyOvJ16wB
PkZrdvs0s4MZx+DJ7VvBXvz1VnBuizJoFREFIPej3T/eomABLcDGOtazcm0/VGU+Pbet7Fy4ymmp
xE5os8tTIa72kNvSkBmCWshxijxlzIN0XHah7hDrK78YkbGzSuMNCs5tai8YKCG/mglGdEUkPzTF
cGE6dFIfYgUFGx/hEoAgzeNmS1bU2u5GFeVPqM3hbzR4rV9WS3sjzHC+0AqdPlrM1Zjz2Fgqceg4
mwH+qIsxp+xbo0tra19refhf3VqXskvPXEVZOxpKXvSUgNnHL1B3ZsNqievwFLPLdqMe6S9J0kYX
2u0zj40ahIIS0APK2BZaxpOc4JoaH90mHDKSJZplRxDXaspuXWicztwPzCZQSuh2uIhubQUbDWTc
IlraM2zOxyyx5l1YQ2r9+rM/JdzwRsBD4UOsBzQDp+PH1qOuadOEJHI8shtSfUr42d4iZ4sd9GEZ
1ngkTL3A6ARvZldK5/FdaOZYeZMxpmRN1KI/9FqfDxcWypm7p0AGCMTikzHKZ1H/PzOwNha5ju05
lh1NaQYI+ewgUzDS+fruz1wF7Tc0K9gvQBPbmw+XKW3SDMjGici8YPhAgemQ2PL1VU5HAavoEuIU
hybmrAwdjp9xY5HBlJtWTc0ajo9qRlCNO2hs36w/zQNDi4MZePWJGEwN9UYtdiCyxj2DQOepJWW2
Yrq+/EXClpacnXn6+vXvOy17ecp0qQxEHAMkQz3+eXpqm0ufM3dQBMJCL1ltv1mq7PVJoj8tkzG/
wvjDAMpC0lgArx2+vv6ZNcVI0V69KihIIeQcXz9TRUuCJWNgyIXaVVUS3UoE1eTJOa4e/3wpgHVG
7kzMaJC21GGjz8xhTJXaQ19FnCHmIQFzZNRnjXVpZHY6BVgV9gxywRZWAtmWYUnaax6Sq043kc7t
ISZn5S1dnPm1T4z4SsXk/7HvlewpCqMEcFg13+FhpemFb+/TZfi4wOVXaPCUoTs4SFQ3LzcGdpLD
BC6MiTdYcj2Hi/w9zvrud27P3DOiDKtzRzGW9g2uXtpb0WRNcSMDBeICB73+bZYM9dluzfwRmzO1
8YgfFZitsNlq7rAYzKW1Lrbum7HQjWBZRvkj68ZJI5UzYj5P8kbxnx2OjepXURVLLlND88L3e/r9
YIcG1EEBj5E0x+rx99Ol5lQr4YypCx5YPt2F7pUiVb+jhbQvXOq0b1rnuToqMJQmcCE3tABDrjVk
Olgsz5qWqNeNrC62W6eVfm9rQGJXzB9qCN2jIS75uZ+58jp4R53yf+yd13LcWLamX6Wj7qGBNxOn
+wKJdCQz6UlJNwhSpODNBjbs088HSt0lZldLR3dnJiaiu6IqyCSQMHuv9a/fABIy7D05st2ICVMS
InhGfZAPZUomiKmN7cZwhPFZj7NxY4bit2cfsE8YbNqo6IGy/42QR0xIy9OD0as7twyP8MKwHnHm
sg5tmMyUMNmvhMNvQPK7x3XRwbDecxuZfHin49uMtkLFqa1eZZkmbgtMP+2Vhi7T2IjI7Yz9FBlR
Q5qZocDZ85D4uVmd3zpe2bGayjy+SoaQhqKqFdy5cnqbO0cWZoAeQherscEhd691Qnyp2rK5idnV
1KCw4uQTuUYefqaEdVy1SJUJaixdtSc0SuloG5Q0X9dRlWUXY5jZik9gokDW1NVN4wtXKbQAGrCm
BHQ65lfFmdpyl5KYTLy0aPHGFQ02hMmcTR8bpXHioJ7TsNuNEeWJX7JKdb+7ymFyzqvOaBEODZ3F
8sL8sHk2FrYj+CWR4DW37QXQWIfGgIhhE3lB8PMFddm63t8vyKNLTYdeh7fvdH4aIZJy1aTvgLCd
/JDpiN0Wr62GaM9I7hbOFLoHRz+GVYaz38+P/W+7NzAJTri4jSJiZTZxsm+g1FLghsyYnjAXOcOc
V6z4gPFtd/pfX8b/Hb1WV9++TPuP/+K/v1Q1VL4olif/+Y/L+rW8lc3rqzw81f+1fPRfv/r+g/84
JF9I2Ky+ytPfevch/v734wdP8undf9CT4/R13b02081r2+Xy7QCc6fKb/90f/u317a/cTfXr3/8g
zqGUy1+Lkqr84/uP9i9//2MhNf3LlGv5899/dnwq+Ni2eS2fXp5OP/D61Mq//6HY2gcCVZB00ykx
SGDv/uNvw+s/fwRAh6UOEMgiz1zsrUq67vjvf2j6B8Y7tAFInFlTYA/98be2IlaFH2kf4LkupfXC
zKUNs/745zd/d4/+vGd/K7viqkpK2f79j/dbwpvMmGm+zSmy2y8q7/dvwARZpoRvkgZGqhAKbQp7
rWh9u7NG+SvQ8K2x+PMV+HYsTNTYRwkEWpqD98eCfBZjvtemAYi7cgAKZ+4Y0q177fRZz2KS57I8
XqP13RA7X1815J1sqUEqH++KHPuMKF1lUmyHbo5JnCnNtV3MLaNupdsOTE+LvkoDEgTpBkk5DXBV
wX9jNs2VAcPSt2Ngotyr5gPiHOP6hxv+/ar+eBXfv9xv3wyvKUAjONKMwE8tVEjmtRHkc/hZ0QCr
WQUg8LQVopiGqEjFNMHNPTjDXWH9VmH+zyMDYC+P2GJ09P6a2iMpW0Qew0HXymht9QAss0oD8vPv
d1IcvR2Gu8ZuA1yO+PbNzviHhTLpbfbuhli9JOrTl7rRcd20iGbSfHWec/x+alKqNDKTvkjqoU9T
PT8KQvscXOkU+xbI4MyZMn1LjYObhJVXxtd4cJPrEXgPYij4lhloSuQBoWXdutY7aQRdVWRrmkus
S4vKNs4xUC13men1ybcv91vr1n9cjd6tYD9d3f4nrltgMz9Zt7qnl9e86urXd0sXn/lz6eJ+kzzG
OgO3Fhuc90vXQhug7MHZhSrvz6XL/gB7Gn4fBEQmOHzsz6XL+rCYjWDCRR1KC0NR8xtLFyf2w47K
M0mByXpK488MYDFQOnn0a2TbIGodYmztEd3/7FemZBcdCYgEhvvFK3DiKfztcEyBUe0vKyXF1/vD
YfwY8kTqMiD/DWtcVm4J8OkNn6Ni6s4A4cTA8DLVcCWInPil6qa63NWNoe3BCCTyYJxpiWJ3Ov1T
o+f5DuGicpNCL8SBtjEoOQifl4VIPjvMN/wOYi2Wk2Vub5XMzPfWZDRbJ8JhLg+Fq/tEA57NU1Se
5bmu3+GSiEfuSDBfAu+WPOdC3VME4yVAyJDsApoQsYnsifQ6VBqM8SZAmeshjt3MN9DZ/2I5fOvY
3q303Bqb0gr1I+QEIIP310oJw5Ggv+Vaebn4XOKMe28PbI9rW1GNlS7Yc4ih7yGkTqXymX8zyXsy
c3BhpUS7RHkJPYlAXkwEQY7p5TPYbewTVXRPn+QCwYBYrSSx5wS9Na4Cu0hVsT00pXpLzluy0XCa
fcEJN003HSvv2SDSaZ8LdDukYdu7UZVWwXgldc/VpK13w2QoF1VfdJvZmTOG0AybX9W5uevtMpKr
nrjmOUzU5hc14Yml3tszRVWAjAscFdDjdJA1z01eM+VqA3WkPeqxn2VVxRzXVyJy4P1JS+sLiyDh
rTbYPmi/BaZuEFCZZ6QwD6q1VaYJT+u2I8s5Ux8wSUV4aVdgyu2Yr39YHP5ijzsZD7+dLDQhAMoF
CVroOu9vag6lrM70HHNHklhJ6HHDXT96H5MmxErXtFrcOFib8SmOgzKZ5aaYPWubZ82vANkTJO77
iXDZQKGhcxqnbLg0FYIrkMogiyJcvK1mDIhI1lB5M6hopTHu0FzYa/6Qi1dEFJ5lbYrfcWVHZFiG
1S+uy/vi+vvZUMIBDsL4grn7/rLg3jQnIE4yYAJjrC0lNGCZtr8qnk6gseUwrKgchEaFShK22/vD
WNhRO3pVtQHGMOICQ556HxmVPjCsx+ua/NvimmKKPZbgWuMsZcIiw+pZ7QiL6puh6jYpGsrYx/wk
PAxdI37FD/331RgVB2K05dKyPp5a5HelnlnuqLZBGKofI3u4kNhCnnXu5QDItHt7FH9rx/6/bS/W
lprpP2/G++ZJ/LgNv/36t33YdD8AhkJxfNOfAD9SfX7rIAz3A5xcRrKot1R+w+KmfG8gDOcD/SR4
BD9duo4lEup7A6F7H5hpQ6lA4cQqjXbkt3bhtyb5z8UemGUZ0MAHWqYjWDyclqAOwcZ52DNXEzF8
2VXTtPaObJ/KWM2lBM5L8h0JX60XRCTi2n49NkMMMBGl8b3jDbj4qCNJ19eOJorsDkGtKwPSFZt6
y7jPYNjVLoanagvceyykSpy9U05RtKVvH6ONJ5LYPotLq3DO7Lk1cK3P2sYQnztRmNNNWNV1t7KU
1MvPSLhXzAdzytsWk02WWdOXdkHOepzH2icyPsMMLlmnzhvZKKrNQjrk4YE0MnNY46U3iCBq8pGJ
W8dmA9esTa/cps0Tv0lEyWhW5jjXRHXTTfdxwS/5ED5n2yfFjHyqZspltPaMIfyaEjYh1raBN/+2
Vydpm6u+z2pxsDrHzK6FxK79Xg9xC8UDRkjQb7tKKkXFot4chjNsR2K86Gsc/1apXjL267qpJ8as
cyJn600TJiVGroR+H5OFC18g647KXJZiHS5ZpyzQU+xyzvF02ebTfZ6xMBINW6ZPbj32l1qKSico
iZYt4V01xrByHaV6McNBOc8JpGcYO9dM9zWjt9AY0zUkgcCgvQjArZmtNwRixptWsH5zMZK0rgn5
qcx6S7z8rKwHvui9KbR89vW+8g59XujtHjgpk2u4Rl30Ncd2Tb+TteqC2Um3dvGrzsNxLdzCEX7Y
t0So97i3RuQ6Ez8/RIaZbSxpUgqgV+FxiqIOyR5B2hzaLCMjXsOcVgG1orZO95Yso/smgkuxqllz
4Sgb+jzDE+5dB1FQG97EjlQXf1gXbonr5S60PyShayOtabNavG5ifAb08iZOSWhZgSqGr6M7TQ9E
EyBcEiQGzDvMclFWoBXWCowrlapdmxY2RfzU/RSpqrLDWV8ttmHp2s2ZpzgjxHEWTRHoXU+jiBs9
9NQyczlAYTTDJrHHeF6KoUjbu5jRqIER1vMYdNqc84iJ3ms2A8axN9NgOwdjrGsReBBHppUR1VDD
uymlvCyHtiVsuYjzyzyeUhrSUJAF3aBZD7RyqnTfMgG1cfAphNyOjmS8GpmR2vntEOrOYQJBJ0wh
dJtiXxd9/bRYXRHlpEXyq4ucJArI3B3rFW15+GjLBTZ3R6O+n2Ora1ehVWvKKu/lcEzTxgv9WstR
yLeTGR5IVHata0oJUqiVmGybRYsykQMNmGn4pllQ+ph9bXz2tAi7wdAYmfdWfZUsr7vd3qoYMKfr
IWxML8glD9mGMnieVimFXM1+N7S9n1XEggQFtueI1TAGufdSR0fh6YYNCH7jCXwOW6MwIIkrbgZX
Yxq/hLoaR0HcWHigi9GUV2XCRCDDzP+lNvH1WalqPxwEj4Lk6mZ24tdKBGJh9bOOJZsdQijI9CnG
4qSePtmJcCw/UhKbhzq27atcjYlvHeyFoM/Ig0JKtWrSMbI8HTpYD0an7SEMpPXKblK4MVYRi2ST
KwOsG/j/ZJCjSEBwP8ZyPibdQBoUVhPkTSltpkpK+2gsA0vHQpAJud0UuwK6DJwZ1vIvZi6A54XW
1VgVhD0Z2Z6IhoisjHYJ4I5Aiv2e1eOYm5XDfTNIod0kSlJsIqRSzwL6F9SSwTQ+OhVmmr47d/o5
tkNY3s+laG/M0FEUv2fRmXwrnQqCTIk8QipBR6mvy9DVbkh0sIMkd+VNS84PkVJGMjTblKB7vqru
UMxWpkYCZZjChZnUnKIFbyFXW1mM4WIqoSL8SDBIFWJm3zJl0TNDi3Gfrlp8ujDGblfGkCl73SUI
jVyVfq2n8WXJTgW3gH4sJALESOL7ekqMvZPXcHz09GgkTn/B7YrWk1SvqeyGy9ghPhr43K+Jer4Z
bfM8pwa9ytzyJjfb5HIqHOAm5Zy58G0oeQggL5zLqb4KB4F8pFXMle32V8ZkrbEjP7Mzq8GFIqpV
LDImWe2K2KB9gx4dDLUQ16FVnZmNuo+jOaHpKRYFbfvAHpdxAuGNQ8rwfTYND3U0oqDkJGwVA7Sm
614iddxqhf4Ah2sfJrHjtzEU6ii0L2Exb5E+Pg/zANCv2Kumn7gjIcLU3p55ZbXsgKw/3GR0G8mc
Pld2dt86mOkonTwTemu+1tq4mVhMDtJxlbPRaOUcdGqRfjQjksftuJ9Wsm+jPV62d4K/oGUhXqLz
tCiXcJk2iOooed6ZBnRiFzfGMRt0jTwWe1Wo5jnbHqtcpQd9EemklPfuxkgKm8HblEVrs7eiAN8q
99orbX03z5nNvhIrTNfVJzgxGUp5eOA47dLnJvk5USJnsi+KlUFLYrYYZibFdS6zC6WfSKgfGit7
6bDrypA1nc9RMV47JTuKLQhs4g9dDcp4TLukuwNUtAOtmJSdOaX3A8qWA7e9R9hc2Rch2a+rmLVo
65aIthX62stMNa9jUrm2vWWTZuplzVYvFWeHR8m9KPI8CB123iSPkyBLu3PdDO8avfB2wswOIewS
PMl74aLl0a61jmTrwTKuxwZRV0E272eLpAIy14R7FSpsJ2RLTbjxsFUXenOU7ptBvEf3GlhlKW97
POm+Ws5ElIhbadsM4c+GUDz7IJWxulSb9kUn4p6wnzKoppJ1Z1IynD0tnUg3fDReERdctnqqY8PH
ErxTp6i6tQlMZspOukzRlrDVvC65SqOxj3ip8h75cwwzLS4ydle5GPYkwxXcvCww4vgOCv+jWkvl
WqNUXXm23qyTpH5EfNJjERF9yXP5WTUEJQ1gq3mrRGp1h7eFsWFgZ7w4WnifqsV8T3Bj5iNKpn6B
8phPQ+8PZtKvsXbcGr0niHTJs13EbpFTSvgjSVwdJv0Am76gkF0nXqTcOmnOrtfndmBNbudraXiB
iCvbj5L8HmLudmFSXWRisI459LKVbowH4ud4m2F+plt6LGIOYCSRMNNiSm1dVyUuVRMZbUHeEgk6
6PkGrRSjazvSXwjSuQmH+eOkx1+TTumvFWWY7iA1pJ8jKbSw28cWVP9VYomZWCK7rOnjKhKS9ynB
UF21ZkHVNcHrXIbPoTrV6hX9eU88DVIIF69BmY3WVxFVM9pNPUtMg6h0jIX9ojPb9qaR9GBnmBNi
2b+y7FJPvoZWkjUUAENvE9xHqTDXwWyOUo9TboXTO2ysmdJWX3q3wcd/baVx3wLBCMQH2dHC9g+K
A/k1RXHGrKgbsSzQCw14hZCvIrtOY0OKWyMZlfGTVRRAB6iJqKCMM3ti1JVuieeqNPMO6BeC1ZVr
F/zZi6hK1LK8YpCWu+1Vn3mQXZ9C0USiCNqwD7+q3qLi8Sun4pTa2h4+m1E6+iJu0YHoo62hUOmh
Hm07o7ZvUm+gUFYhjGzsmpCc1rd75i3HRkkV4z4tXZKvDL1W18R/aupjDZVdKb+hA7/Vqv4/Ci7T
Uf7nfnbbPcnX4il/+rGpXSY+37Fl1/2gL8NIGkaXQIs3APn7WMzTP+jM0tnI+SeSzB+xZecD83Xo
eAiFYOPxIPyrq9WMD4vDIE2t5UI7wEn5d7pa7ADAU/7samFSIa2CuLA4McNgwFXmPd6S8RT3xlxm
W1Owy2JvIvzKktSPpbxSE7dYSw27oyyNvoL5lneq0ygbJHrXIz51aTo1WCPX7cYc2VXKTp/2oZUR
VZg51K1ui6NkFm+HEj41ldaArYlmPOszxdpk0rV00/C5SqEeRzKmmLK6CzcxE99SHIjNBkWJ238s
EaP7Xjg8aTXRpjQ+0VdndPs17Id4RbP6Fd497eiSMwYNFl8mspR6GAClo+AMCd+SyrubxnXjovHr
4k4vMeyR4YyDT1zvyraLNiCMd5GWahRJjhHkses+YvWrygVoK5MtdSn1k6NlXyZZy4tJmwzacXYX
fAWn6zqtI0Jh23RZSdmQiIM17dUQUjRimHF0au04ci0PKMrKjZnUZ/R0ydZwhR6kYbOyFXK5fGOo
YWFbSkJcUSygXxuN9VmQVhw0qlQPqdZgP6Ldq6FGTneW2du5VKKvqAnZJWvPO1YRtQdAvBkFXqp/
crO8DbSqTaGaZzUMm1LZDZmofYhmH6MiOZisIxsTfs49brz3QDL6ThADfSgxUNy3pas/VU2ZR4GY
pBkkoxV/zgeocCQDotgc8F44s8b8kzrY0wuIe3uRmLm9x1V++lgJpX0mi/BJnScM7jLqKOk77HWq
rzdjv80Idhi5mrhY+gMGI1guNcl+sBTv0stjwxdWhW1zFSq+XZTiTuqEUdZ2C1vCK1dtrecfZzMs
9m6msakxqjt328F+iRq2NsTn2UvSdEnqS9F3+nVsl4ZykGDicidHxgUD2wfBtQPiRVDTODubewt7
vp7M6QYuCEULvjzhilVelLu+UkL27AWB3XVvfXCU5ynRcHLw1cFBj2c58mKOLOOiK7sbaHSYgfd9
DFEE3z+c6NwVSXaPgCtHzx0pOYxpVdT5oy4xMCym+qENAcSNZrpVcM28zXIjO3eqmImBJogUDrp2
CjuCDJxpeqyxKRQfeyWvDpYw3J1serm2yq59HJUh2SRa4nxxRzqlgHzL+dZus/CsSLiBsPGnRzUc
2s04FPI2HWR5URRWeKdWhbdNFadsV81ouec63uYwqt0ePwih30D9zC9H3NY+GhOvbI6n9YWjMqhY
J0uLTd1K5N6qLIxkUw6u8lgV9ngFNqrUDKWF5N1HFEGmYaGk215Rq11ttddNM35VQdBW01BpK0d6
DoqqLg9mTMkD7Pm6swTqCPmVxWUehh8zdQyU3lF3ynApKof5F1373m7sZCea4rUbh/FNFbARvbop
UhK7ijLvAqOkaiqRLq9Mwu/utBxzVYQO8IvpxopoQ/uu3IRJdMT1+yVUDfkq46bGE8XDjJEWPAuV
/tzU4li5p+V24+SiiZQ8b4810glrWkcDnMhp3TIKSLwNcyfdq4J2qLsHAqXP59A2vhhNlr0wo7A/
Wuh3rsI2Ns+E0HzZyKuZ9EiocEhqPGmPvgL0sROCqhP2u55Dbbed6zSxvkg5tX46wnbSw3pbYk+2
zmkS/TCK+4cW/dqxVG6wJp7sVWjjKG6yPh46Ab+fsMf0wnOz+FOKBOHSEHN/gPAXHbquzMVaN8pw
EzeKfSw6bELXrWJsrGq+GIfkQobOuds1yFvG8lmfjD3cjJi5CwVwB76oJ2Oyx2+ckOscv1JPvcZ+
8zysEWkMtZxXhiWyFekX40bJRHZWiU9ijFeJYfWoXXJ5jkWre9XkYbJEFfaXXorwVaFceigcsBfs
c8rWVzGGBzFJEWtL2VgbNQMPqNQR7+PQcYqtplVVsg6LIZib+Utumddj3ZIhqhpDD1hT6wxlYuNr
j52mksMBU7p+ul7WzJVj2YfZdMi2n7Vz7hcDOht3h6Skq7MEBunhGFOHZ2LjJLZ26eZKSZqIOr5Q
v+YbICX7yosm7WyUyS3GXBPk3am6M2ziN6oO/Rl+CWowNZSANUYru6JXojXPL3yBhDGxXzKzyxul
uunb0faTUXxUSR88lyJ1SJSOXlinNqOoFLwPeOOqkehJBzmGjg++mG+l5j1Y6L42ZRlvqA7QCfX5
I8DjAHZAz2gAQ61GdWquIn3keRxHucoZFTdNiAt6NH3GVCwJ3ChiVBTm5HfNw7ZwkKBWo9yGGtqD
uPCGS0mAVKNn92beR1tR0lQ2gjgIl1CaTcteSU8d3Yfw17jNrRsQl03zNX+c+yG77dsUjYs59NiV
W8XO7Nt4VY1dvOnUsAyoQaaVRZKw0aRbLSmrYzR2x9YjTF0TunvupYxrTUR9e6mX03mMa/Uu73C8
QoiQ8lS4fFHGl37pOek6wYGvdVR1xSmqzIiVa1fFtsqBOrEy0vAyC7Vj5lB+VF3bbzITcZTr9M25
buPbVWBUbjczK5XMwrtunDdpZ36cMV0zkl4R4iYeEX2xAbW6lZpnRh+bGM0aMdQUX0ceBHXHwRbs
QQEk2SoGQT2Az7Ern9q2Li8nr7osNX2jU2JkefnA0g2kZ+sJoIHU1iNhImuJaTjsTH0ny9581KRu
bYc23o2ed9AdQYtFHobWTwdSdhqAzZgd0D5UGatNAmTdRAHtoc8QYh81eKFUiYsgRys3KSzyKHlk
W33q+2id6mPve14GzMpj4Y7DitzShlrLJiRVHtsZLn8ZxuewC3CVTdYj+HjbN1+6OooPUe+Nt8oQ
X1GK3iQ9UHfsaPaOoE810NvMpIhit7ODfOw7n2eelcsNsy+iirXbGrmFky91Wkxyuj6E1r011HFg
hWIKoqrzbge94FoO3itJD+Wh00Br+9H8MrZzsalGp7lWmq5nEwllfVln6QXpiars/M7sBz0OwP6T
dN3lFN7rusMnUfpVFSeYTjeR3gV4oVbZ0WwxGDlkHSAfgiFrTJ294klGiIslvbI3pzjtHzNvSLwv
09RO+ne29281RHdVwf9OiX/vqDb/vZ5p+1otHLz29E/9D+TiIKz+Wb900Y2vxXNFPuOPDdPbh751
TLBq8CuzVWjGxBrhLURD8q1hsmh8EJdBCET1i8/3MqD7PgW01A84Oy3UT9y/oa14nMP3KaDpfWD6
x99CJ4xcmNCN3+mXGPK+65ccmKWcAw4bqDZo6SCKve+XptqKI6NDjKq3YOFGN05rWUSl71V580XU
tbca66HYoejSridvUesIVI2pmhZBrBU48WZzsW6RfRGi6+pbm1njg6fnz1a75CxrwxAYdWT4XiSf
gAWfaid8qBrzE4AHFoU43rhW8tXQ7TsVM3PAyJxQwbhmCt4YNWlxFwSJenDQohtHcV9MkzSRFi+f
/ThDT65jMCvbHSkpyJE7L3EzAlIIn8XoDZ/kEjM0Ej50SyEwreqIV3eOVOcgtRCraxsT7DJi2SH5
sIOVWmV8z5Y1tGxRkUeaGsRVYV6qoertGCiOF16DXC9CShSQ1rB1jOneLUM4RL08y/TsehHgYz7E
Wa48qxfb1JqyMxTOEUFUhD8UnfaZkfA1MM24xXnvC9LU/IzRI/0PfEPimc/deERuFBnupqyKZysZ
DAy6vXbF+ig2KVRwf2jtGd9nQ664OcIXdd+u5irqSI+hHWGm/ERAGBFnQyID+kd5No4FBvvS/Vzj
N7FiHdKfK5WgS5SbjrUz9aI5j9FQQiNnhBQhXixVdE6lUkyHHLgVEwmVtEpDzwg+gQg+5fO+cJWL
IWm1TS4acRyQl7I+oaRIpmkIcD69ic2RgJaZVqAuCZXSE/2QWwRDz1UDaMzQl3lMW6ysunkwJh2O
uZhc/sFqmHji3kgnalbSSVdqZz0wab1T+9BdudY408j2D3VNFEqmTQcGO9pqqNly9TARfkNK/Yor
XfsMyMjQUaZdEgLt0ltFfqz1jzQpbgBF/rbFssSf2v7AnIF1tiyrtdoUPL31tKlLSsflDFI3fwoR
d8pQg8fDwJnEm2QlRHyc+zAH09KfAVXtdYcft5/X1aY21U+dbbBFQmDTirgIWAnOAa6Jco0mZkye
9tz0DATycr5UovJ+du1NVtHk66Mi4cI85kIJNzLEB36yXLGWvY46lJk75Uuprwuja+6GWt25BtMB
mGwv0UD6WFUOj8QbM1Amo2cfUyX5uZu2axTNnwhMv6vjMby1FNHvkoheByx3ixukDVqhn+mtu4MU
i3VZWNv7Sjj6yJkn2iapZLn2UKf5bT22e7XUPODg5hNOVqY/MMbBEt0Jd2mHzUgj+zP8TMcdCUR7
NXXdHdS+LeZAtEk8X4+qbJ6lrWaMKasuqJabEMXGsAEmmDbYHn5Wu+iL24v7ntQaf7TJfHcpm1ct
5+Rjxultta6yV7HDeeZ9fqw9CvDZ5EJjrHWedRraUr2m2I+j+qwtdWat0CKD1KqQ+Y8MLSot+cya
EK9il/sKR1kNNDt7bNwmx8cp0wKnHW4NK/2UJMNazjXGrXpvUAY1IP5xnfm9NuV71kZ9a+KhS5PM
bNUrRNwH2HG4G1eRR6uZ1xMmdmio8R6DI2fsMOlLNmQvF0s8gsFVy8ybyWmtO8YVLvynAb/eOdfQ
OrP6wwGezgtD7qE7IT9S7GSNiQaD9qwlHqtPriFln+vlwKqiJFg/PpnDPN6IKN+HRq2vlNxpgrCY
I9+bVQcEWx6p659R4lHOyZmZpRWGL3GUgEbU/D9x7j0v7VaRoKPFQVL6STffd6XzjPc7tS4Flqgi
269SAYIfisd8oDwvIX+UmbcEMqjPc8Rdzh1iiNqc2RNhc0HeyNGvMIY5T0GqgmHoPV4fzkeTYwSU
5Lwy6VJ9NYem5xr9YdTHl4pgAVxzqLWGttobUULnEGKY8LYh///K5RfqB0w0fla5bLukfH0CaGrb
p+5d8bJ87jvcCzoLoQWlAToHrPDw/Pln9aJo9gcYbbSUBmJDpEyLmcifKgjbxX5DRXEK1kFp8a/y
RVM/oMN1kLUstYvzW2DvQp37AerF8AYZBsRkHCBcdjd9Yfj9QG4fRTj1WpheRqpCL0ZQj4F5m16q
25APrUnIae7VvPmld/GJ7tF6O+6iW0aAZC+SPK7Jj8ct8PAVfZ1cxsw3terQQ6GMi4UPP1zYSfFq
5joFEU+1Z2Qff7hD/w0u53JonLYQOULgxkD41NF4Ch1B9mxz2SdGc47XiOjXqVdieprI9F6xdegS
0MFbZJDa0O5hPTW4C9v2MIBaNHq0+cXpnIDty+ngKwKzTbfwKOCk3l+JQWuxNJjiy6SMYt2Hfa2z
OeYmfOlhsf1AHOmpra+XM/50Q9W0DrbjIkSH6+X44+VOUk48n1rzK5XdXzwZUNVNHlhcsDxEN+/P
q/RQL+Dad6Rf0wbfxO2mCcy+Ke6nUVLgDuFci/NIF1X9C2bw8odPHknEk4iFUJNQ1J861jKSNBmQ
RZcqD8FzxQTweYRksUzAk7Ncg+/eF5ZzRW5e9aDalE0/vx/Lg/dvR6dtXb4xJnbWSS3POL61rdY7
plETP0A9ks8Q8eJNJPVo+/MjnZBn3248cxwCL3kWv/UnP74CFBKjmJXwGMaGeu9qrdiRyPqrRI6/
+jqMjGDkE70NrHDyfuOsFVURwCD+HjWkkWi8H+FgrSXcuvvf/zrYPGH7wWwKK9FTinSvWzIxsstO
s7s70dri0vFSsf/5Qf7q6yChYL3SgOYgcL5/KDv0gTq0Q9AUOGYMBuJir5rCvEkrOf3CxOGvbg/+
O7SbrBN0iifvZTUMoQZp6tJs5m7dyzhq8JjpuvEXz9tfHsYhFNjBlYLvdPKaSea0jswSLlY236VF
HZFnArT688t2yl9fnjXGegvNngx21pqlg/1hmU+l2/SAfZdaZ3YNpX1elb5wRM/4yS3iO3JE5O2g
z4CVJXNw1t7URWrQ1Mjmtn2vQhr9+Qn9xbdGAcP7BecAs+fTbw1xr7JIgD/SBzZ73WibXRylYv3z
gyxf6uRVZl2lWYahDm3/TdXyw5fG75qlW2hHXe9rP+2w8u+q8hF+xPPoNb/lcPa2n9k626flgEEs
XnrvL7CDpgJPt/E4hIw6nS6cAtXArOXnX+hUM7HcRiQlPCfAFzg5nxLh0zJGdJLrR2/q9bNiSUYv
GkA0nq5qJUy1XYlQN9d6BZDl62FqfbRseKeNmRpokoW7h700PfRQnYg3jQAwG5XUKUNJ0xurw0js
52f7FxsIizhPNNstXmmnujmz02sB3e0I1UW5nKu+frYjq4YNvExlpkjdqag4bn5+zL/YO94d82QR
krE6dqk0j6nOOa2g28Ar6WNvbQy4CsA0g1OFBJIIWfzLMXxqbeVX8p9/f+ZsBCJovzRk/ETLv38O
urr1cHTVj04oxzXamfYw4nf7i4ftVAXy9hxglYME3lZ1pI8nqzrcJKExOzhSVBgkHo4VEGc6qtY9
mTtp4cMzAocqDPySV7NRuowebbdcmwxQoqAw8kWcrixEop9f/BOv+W8vAS8c/Po3o5TTnXvWdIoV
YR55ht3F2Sq+0WSSP1dxqq/J/Use/g95Z7YdJ7Zu6SdiDxY9t0E0CjUhyZIsWzcMt7DoYQELePrz
4dynygp7W8d1V1V54xw5HEm/mv+f85utrautQK5YUzNypw9ThS8qlaPk38LwbkSDcujW1N4K7ud1
Ufb6jdH23Ery484hk0AquaYSYD9+/XxgUYSaJtWJjrC49KG8ZlGRj+OlGpVzATZKPgydqj961VRf
dZ2Wz0j9EKhKmmpiU7CW3xHxbR2npsovq9JoHv98C38zLnJvsNPw5gQO89zr0/OaQWFFNYlIcKuD
qsJuA9BqeIPq9JtxEUoVjhpqqjyt80mUflUi82Q8lY0Y8y2lmfSpNDP6T0vcO/uK4tYbs/bvph9q
sNRwWdcB+TsXlDT0gkBqqdNkDv2VINIuUnnmvHSetu4IvSMr1pid6UX7JWFlZjYbB5Cp40MMHNd+
4yX9zR3mw8TKtQIpBTXj13c4r7PaToPuVCSGt1vk8N20puKNpcMZwOvHh0Bxmd0NvByUEudbjL6y
bEQu6lR2lhvpgKzutFPdIaYasi3axT9iqMy3HWY2Oh4zSdRkx2KUGOaQiuEy9+mOmA7zjaewTkFn
0+Fa8bbxajNL2OfTYUeWQieN7qRT9g2lJT42y/BNB+bnuA4jb1kOyrffmrB+d7cZ7oiCDEhYwhp1
drebwFNu3Zxs7WQbo8ERHmcOQh4RUjd0BPcBezpKimuCEp9hyJzAUNy7Mxkoon5J1jXIX39f9AN4
B3n5XVYfZ9P0gsZmDPvqFC5Jd+RFR9WHP/SNq/71okHJOsxDP1YEAE9fX7RRJZ3u6vZUTlb6JDFZ
PgqQt399JYAacUqBQmETQffh9UFqSmpl62oa9k73xdYewhUX6f+fb9evy20Ogp+ZbzeEAXru+62M
sDZcT596U1u08Jb+GC9LlUQZzdy3gjJ+M3uwS0HlQ8XDcRmVzt6V2TMzSP7dyS/WLa0TOMl9Orny
vU1JdtnpKZgii8AlFE/lcDQmR17BNWg+ugNbX6SZrUO6xhjGqN8nhSIJIiPpJbZq9PbPN+WX2gX3
20UwiyE0WAfrX4YQ141n1OPQjMaqALpmLO5mJpzzlgBRwKCBImI8AgFB8KCnkVJs6MPPF3i5qDb/
+VTO37T1TNg5YLim2Qme7exNy+2pCNJ2PnmgHMH4+igATGn+5Yi57lEFHEBydRjSuO7Xb9ocBInR
J8NJV9zowhXZrTNX2Rsxyb9MET+Osu6CWc5AQz8n2VGDEiH65ZNXdk5xoGTiX0od2nup0G6Zs+cf
sM7dd9WY3lWuNr6hxgsvLeriH/98S38Zu89OJDybICS6C8+q+5NEPXzDNFLdtZYe7kwTr4vheLs2
mdOnmpBzZOPhZYEOhsL1JC58xM50Eywjn994yusN/nngPj+jsw9jmheZdXF3WrRhtlSIxNe4UMW9
1siv8WchbQOUssvzVG9E0/7taLYenewTO6DmCKns3OI4VDIARqZOfinww7U9K2rlvhUz9rtLXIeY
kLUB3dxzM3gMqqRelvaUQM8ARetUB2bvChe82AdlnX5opwQ0eTOVB5VK841R7rePHKIyIzY2Qtbt
Z48cUQ8GpL49KYWkYDNpy7ou1bw8BKmPrFD67rUBk6naQEBBQoMZr5IbfDPJN5dQGj/yUoLXqBnW
NHn+D15GvK1832yUfZYrr789OyNuWKAzy6wkvAKQzLJeIvJuMJUYHxjsxIZ8I/8YVo4ZeVUXbkd0
grsgzt7VYJau67JpP71xSufbuvV9YE1jQ1KDD80/r08JZ0kAkqQ/9eNsGFurTtVHIZUfRDCZaY/w
svYXdTurdjdRLaIpSCtMbJ121A9iJhc2MhpisWlABaNL32wYDhlEQ1RvhSnGS6ds829vnPH6+M6/
H8ZrRkrGSJY/ZwMYs4lZT3V5GjFOLjs7d7w0CswlEFtY0ggOi7yn5dwl8CSjDsfn7aD1xNNmaTe+
sSf+zYBN7hfybh6piUzm7Hl2BTpSb2xOwsDsEDWDqen2QwN6671Zh4TzS0bcAGcEKyycEO/1QyoC
u8osuV6yXdWboC27zzmdULFL2sk4VgC5ls3ordF1S4qjj85T6Z48mOxWZNoIu98Ywc7XEbwzEErZ
GgI/Irbm/HSCHhHOEoQ3KpjD66RyinvUQ+mLXBr98OeH/ZsbDGHFNl1KqmyizkdvP4UDEBfGTT37
09EpS2835a3xBhh9vXtnd5ca5MojYEikoGa/vrs+K/R4sIIb/M7OBbyPYVtRTL7P86ZLNyGLgos/
X9SvoyP+d3CyxFhTyoLS+Pp41RKPJYuNGyUt9cHsmt7BXq5RBetgcKqNbSadc0VxEgqLLfT8tRrj
Xr7xCBlvzq+alRl9qJXBCQuV3snrs2A3hQhuaG5szMx47vTYJhiDjf7D1C3hB9fu9RPxSPQn0pwl
2BcHYZYZoZ3r1d1EQcumi++k7k1WxrGiL+1XAGPjNByOZZgs+cES9WI8m4byl8u5LcxLbDZovMMB
Zdxm6Nxh2RQLoUcoNPvpJJYmf1iZJl9oEzh95JqCOFG1BGgs/KVysB5PRjru8MYbn9Fi5/ej7Gib
psyQX3rofadaT/MX11OJs6vbQpEYBdr/YpqhzRyTMp/UTe+NxCa1g1ui8sdWHvWUSLNtbZfDO+WI
Lo7o8PvBBq9aPOxNPxnmaLGs/KtfWS0mx1EY7xDa1lWEEAHfnMlSBrt3rT8ikphzTGPGUmO7z4t2
64+2/SLsxGo2o+HS+EqWJbhlQCVSmIMjH6lNsxoupywchk04Qevr6WajB0mzdHWItl7poNEVoTIP
Ie7uZqcDQNhy23cykF/63KymSIHCc7D0OswjbDznam/ngTFHNSCZ8oDfLw9Bu48piRb8Cr0erADT
MyLfsIfgokOy6N7EoDQWvG+TnPYx6pzpLqzG4GDHir8eOl0PR9COxfcqk6be9rbGHzWSwA5uPk50
i3mNwXhDLiOqEtzUy6m0W/LZWcq1OfnFwgq2nVcgsHHyonY3seDTfOozjYw7Q4n9aI1uN2xDvPC0
12MY3NtYs/3ctAtZWzu7T+YMdTJPZ7uECarB0ma6tLzCukd2bwlEgJPP4BePXhmVrhLFblHD0F0I
Hi6xpSoJIpxg6EsNWOkxmIGetiSy4VQBPpLimzKo8MaLMb3Ug1Usl5VJC/6QOHH3Bd+oWk6tnDHN
icUn6yRP+vqhLxLYJbMTwHrs7UyIyJPCvZt7K3+XIMIKWN8WrdoMbYNEIw4nP4wAjtV4LUhMAboc
N8qMbBXoeoMlMpv2LD0FOKPOHq1N2lBgxa8wQ2MYtJjDXRLGZYd213Dsa6sYsmHb1FnyyenT3twn
duU/1IQSPiId8krsJ7jbEPgDothM2I8fzUkFzIZmLgE9SzXewb0f70VNv24zMN2XOzmF1lcPs7vY
d2OIsGaR45Xv2s3BJr4FCx0MvRr2gI3xh/9N1Iaxt9Eg/J88fxYlJtgufYQbIa4R9xnAxJMUzJES
S4rRsxkQ0kBCeuyHUN5OfawqfIeSoa2lePS+x/OLSHtKw4KIVI0LfElalWwbZ5yGf2bRvxI9/M+0
mP/XAVnWwf0/G9jAJ38duk/qlaJh/cl/G9jsf61tJPaEAX+8MrAF4b9sl4gMcHk/oCwWS4H/VjT4
/2Jx7bACoDqCUnLdAv5bkAnykY00xgF2fmvJDNvbX8DRzisJtCDRUlBkBs9CiBen83qmcgJY42nu
eXviYOadPcPCcCv3qjeze9tQAAk96BExeYFuIDdV+4xV3bvECW0dRwQPOxEnW3yv9r4U8t1P9/Hu
nzXCz7DEXziQaFfJ+wJZuHZwSJk+WwBKpFJWT/LmYdEi/lgAT2eOLPOkioAG54dGq2Ta+a4qj369
mMV1M4VkdXpEDR3N2JgfFjk3u9Ye1COzm0IlWCtn6xgCN43Qyx2DlbjWiLUxJtdL32wUOjeaAHVp
fZZehn9tqOP4G2WlsNtlKXGP7CAR6IFp7I5/vtQfzaifVknuGl1EyPe64oakB6H29VNQ2NzLNJkw
lqAteZyqoddIodCe0ZPzLzzUXQ9SGMsxMHLj0BmD/Fi6jTECxUhxbpWVL2+M3spuZeyKQxCHwdeA
B49Pptm9caZny9P1TH1XUIHmwfDHOU0vxXg3mqFMD2QtTHdZ6ZdPLOCJu+W1cD1b347dHDxNiEv3
Szc6t0vYBASA+/U2r6mMRCwGpyPIKSpSy6z3b5zd2fYF1Beg07V+yhaGbeB5kcerJ6/AyOXum0b1
D+S/kN/BFiPSogBqIfPxvTnTpi7a+FKJALGl0uKNBS/qGB7Wq4fJejdk9U7Zivgm8EqvH2al6hCI
RmLvfXpmxU01JYl9mTBc7zIn/5BkqAtmu5hXLVu3TV3lsMOq842fPC1Dh92/q8RV3i50ln1tXhvu
cDBbFDX2CLdeJWP9Ditk4yJ+my+8usj3XuVad7Z09WFyBDul7GVWnYg6tLfvaxcZIr6K/L2C1BuV
/ngoNNLBztCPKTXBmxYD68aZrWWEdDHIR9SStP+oz4zVgcjwT5mbCBAaAN32oATIvPdI8t568bA2
QtriQCzktbRysHR6dJY9u2vBKntOxiPTMiF1qFHNKFNu8DzEmELmLO5tToPkMASWTbgPR3MXiuyR
ZPRpSwEQ1AP4pS/aK4uXQOTthSTyb6NE7+HRSajpdMsEHEWhS9pplL41smxdfjMM0PatyN1IFtxf
3SNE8hv0ixsKZfK9SegMYmdPXyxT2b6EXke0dlnMV0kTzIfeItmYBFCJvX6qQTC06lMcqCgrZXUd
BDDq2nksL4ecbCdIMdCw3aI7IqQ+TVWO5Xxq3euqH7ND7RUeTka06s1oNLvZG9MD+uDqGglI+g35
NaRSqupHYTSIQHvy3zscupbd7QOEiAdzmJcPflE3O0im4W3Rhh3b7lFi7lVh+NLr+CO2+btlNkfi
mAfXfqx1jqs/GB+lnppii+g0fMy0EXxPiiZLryYj9IgeIvUmVEJsfAv262gsJTwGYAv7WcnplLCA
I2wZuMSDNzfjluWSd3C7mmygqX+YS9TGuY+GGe1VuyFytugJvBke0zSD1FWIeYjmAJpSUdbGLpQ8
xImFz74Vkzjim5TfhJpdcCxVsat1ABa8BhzAsr5IQ+ObkSqNn0ild65dv0wpqWegPerNkpt654HF
OeBA/mLQ42jjKTxOhe5u47n/jOPJikiqh1bu20ZUj1bEqo0djJG6u8LDlbdkldpKXiQIh9bVuBj3
RDLdF7Gr7nKMV07nDccih/fC1xjvnSHuv+aFe+eKeDlodNeIS/Q+LWTwjRibL8bIHnHU2BREHLj7
TMKtYMnFE7NkF1EBlZD1YoG8VVlX0xin3/GlqhNjjUm7bkitj3rpE8TBubcXcY08eilIzqsXaIQp
8vMjTRD8dk34jalaIc8GJsk7qW+bOV/2eSb7x7kAWJzUrXPX2uBh5oV4sawYt00HYIfo4dlGOd7l
4HYrae6YNaaXkmbhZ7tsnWM2pt4HAzTbC7sphw2JI6/jUsHYHIq8hEeahOkFDop3tRUup0mwwSlc
27sN2urL3MzPiVIzDsHQvVaNSC4s3433ICyc9529qIc0jS9JX1guCT6P73O2DNd9qW12St6FgOIQ
ZfHsFZuOlvdFTvIU0J4skMSI1+nwPecbfWGDbaDKBw1xWyTIdymQ+Hv4TLjd5uw418iXRbJkBzhj
+BJUNjXPQ5XZx6zUfG6FczkUM91Jd9EnLF/djiDMatnVccH+JiHA6S5Uip2ZZ33ImvkapbKPeJ1h
LLDjFpSS316mXjnuyhwP8cym5RQsifcs6bxUUUt96wqWFflljvyoQCflnZG+M5qgPTmAJS8wEoJL
K3V1KfyWCKtAh4+6osPEuCveKauvt6al1N7zUpZQ5hSTQyQmuptuIm+TdLD3tS+fa/JOJHDjUTXb
chyW+8xR5ZokZVjQyQS4o6X1DrXfd5emrSRkfFxrvBNkmoVWDVQmAfCV9cV9K1W5bf0yPcLUzz4A
xpZPZl6Z3/HZ6xv8gp/zJZTsQcLmSAC4+zhlGLerJLSOQmffQ699GIqQ8ng4fFh+rKjQulf7tCzb
G/aL1TGvPJhaxDLctD6ay6ob49vMK+/LpX+fOTUGSeE9ME2ll7ZNFU13w3QswnBvWnVz6SFazTx1
68+uvcOPeKLAKcBQ1S52iq47+k2JURnw20UuF//KSZZLHM/31VBg2Ag06TmeRvjdddBhRpd8rdyb
48hmg701cXsgDY8/V8hWtymS2KhsveIigQIYEef23AE++STatnmSFvkDEpQumtmx2+aD4x4kuW+b
pXCyq8pzUPo4qX3hIUDnA3Ws3RSO6dFJW//e6YN0my5tsS8Lem9WOZSYIDrndiiztkBaxPvNzDde
GNWYX9Ws+J7msHrI0tL/OlnGTdfLpyETUyTm+K4dx2YHeCT7PsMuu6kcr7zJYl9eBJNLaEsfawoC
k3S/VUoW36ma6FNLLWlLXSvbVOU8bUZRmXdUOhq1yw0DepbVmgAVfKPBsafGeCIcNukZvuhaWMMm
AMETXI+4CLu9MVQquOrkWBk7OIf0ENpxNp1dHpNHd+jHqcavNECItR9m6XdwFmRcVPFhwZiy1YYk
ZdSl4oTJhBp4cRgau/xSMTkVN+2Yaf+KHM7WigDHL+prafu46+HWYDo1eYHqiypsOudAm6LPH3BA
l9ciLgbGp5Ba3ei5PVVz365BRMK1Bc8iLDM5mubUkt2tQd3dD7ihG5LXsRNHja+wjlMUvBGOTr4P
3RzKiPg3/WDVrK9OvOYDG5iuOagpra7dUE30aCbuhzXP3KF5iG3NAiwbr8H5WeV2sWb17IhCPA0d
QAwH5O6JVE4G3dk1trBlwk9m3tsXnV/buyoLfCTZ40I9r0+aNN+B4hh4cGYCuwHYW2QPqcMWfC5w
Syn6NlFn+xO24RIInmGOE5wKq17qXTqrBIRw7YP6QJaUPfkwnY270iHAcIEQdDekMt+Ps6ZvoUPz
ahlM+2ZNwLwudB1/9GXHVqW3SDncjv5Yzzv0VIxNIVnEN+QfOrAm+ya+NEoT2C1WWZOYDeBBOKf0
gz0Sfm5R3XE3lol5NJXCoow14OxosM5iNMWMZ4+Z965u6/gSJRJrswWUUm9NYh8v1fi5UZa8HBZD
4CKKpbyzrNh+rnHwvrDWtnf8leWzYfvLDo5dFbKArf1vdkXYTeRL5Tz4pX7oVqgD0sP3ZdvV2ziU
z5hF5iiGAOEBXcsN91mtaAg8OSxYKb/RygUcgXXl3diO9nVdzUAlVrzEsNZB+sqE9mV5bQXi05fZ
RUZtHSqFFjXQbVBBkcDXss2MAoJF5cbSjfrazS7LFD79zvGHsbxuiqXfYGlJ+wuBA8i4SeNeWfdy
CVEOLlRKv+rQGbBYJ95XUAftlRkAG8fDXB4RhRYfUsgb9YrgmBZfgm7ymkejRlYGX6K9bCgKbRwa
ybfGmAHyQHgSZXMD3SP7QfoQK/QDDqhrIm5fWSDLDy6IZVWftNbqcxCq+UO64kMcH5CIyrv5a5Fl
H6cVMlL/4I2kdVPTh+zSF0/WbICXLk+25EBan7K4KI/wJhLKtzxs6H5PSdu5T2hMl70ekhtVTc0H
MbI4qCZWC1s0V/Uno0+9mH10YT5BmEtJ3qWp10ey8zKSOL10wi9sFdnXsinvzMLISMqcy5tmsrIs
Gjj9BOSKbW8NAbmAipTL2sYLvpc5unViaC/HZjzAGzAvTQjRGdayySYGxaZIhzPuthVlueNOuMXW
oVhBWbQqqIVRh2u+Smwlm2YNp1lFc6VdG+EGCJt+CQt4IPBi7+044SfwMsetmVXxc04rNYuMKugP
sDEa4ieH8nau4dpg/Y8Lnyk19fF811mBA34cDeJyw/I6wL8/hYGxhcsjIrGG0TiN8a0Yh+kW3OuR
eZdRLq7673KiC7pp/DEILwbPISujM3qKqRMO0IveUUm2K7A7QfOY8/aQiH5Rx8Zp1A33/HtlUh2N
EN1cQCo0I2Asu86gcB2URaRB2B4NN+zvQ7O810gHt3kePCdtu0SOallM2t2nRCWaiDm+L3ds4sd4
Ku4hqIqbqfSrp8Ba2pJiTz5/SCRf5aYInZi6aljuvaKYPjOiLIdRAbgkRX7DfpHjFYKgr0a7m9Bj
j6qGID3C9OtxrrH+2tpJQOHIITKqwifBwstgfg1TakisdiKZ+dn7QqcZjl6WnCy+x+uaqI8LlnT5
ldMlUNf6ST9CdMNI0l93oi0eZk/gFC7KeYdBj81cRgToU7PU0zadfGhwWapcb1M4hv3QT/nq3R9A
NtLhLbsNEWD4TZ2ZQZ4W63M4C/c0ZQ6kYHwqO2XZyUdmHOzw2Wgdumbq97Ucza1Te/4nc+jeNyTM
oRaJs89lXqqrUod6B6AjZcmqjkmRPTjgPz/G6di6B7PIkiN4/uxLz1r5OZ2ClcWqE1wXBrzHcBDX
gFD1p2FR3e0yt5DcbcmEy5nl6bHBDODsVGWzfFhq64upV8GxmJtgX3bQciOTyeDokPl47dmmtSXB
p76S8Pa+/Sif/FUR9/9Hz/2q0/jPFd4D0UGV+jb/XOFdf/HvAq/1r1VzQBFwjarAg+PTkfw3ocz6
F4jmgAqvSaWMYu76q38XeLHVk8njobRH/+b+k+nzk+PepP3+w/5GG/ivPGvnWiEOgHQXFrzloOTz
Vvv+KzeD5YueeSfBa9ul4ZVnxPl7ox2yk18b6dVgl/a2l64fMTD2N5in1GXnhthYXfmWNua80vzj
TAiV+lERQ7tyrtft45KFklXhwGzznHDUbq3hlov7md6E+X4YID0aY3Dj5CnLpsH23QM43eRjrwyX
Ft/cu/fOgvC4H0fs0y27JfZg83L706P9TdH5TLGxniQ9Y5huK8sNm+HaM//JBzF69OO0ze2CgJXt
VwDgoQOoFSeRhqkblUHcvCWAPauo/jgkMi5MtTbuGcrJrw9ptEjPsSLAZ5HRUC7phW/W6YMhIPiY
3lzvQVAxW8bDB5l7YHct6AZ2P5FrGUB+cwIq9oPO5UFDi93+/Xjw/2ZTx1otev/5k3/8VC2fKonc
59uP3K813OvHT/755h0TJgaFcNPDjYN0dYVc/PPJw8zHfcpoAF4HkRSkjf/1xRs4UfkA+W94ivgm
GS44h39/8wZpXT5rLPJC0UmwYqcZ8hddndfKDhSIlIlwY3mMSTSK0H+/fqVGmVtJbwB7iMFllrsQ
/9+eJuL0li3vdaV7PQ4DC0IFlI70ttxzGSr03IWN6gBa3lfsM9uqe29OsnvvLEv9nLdB/kZ9/9fr
WnVd0BaR/KMVPo+XzS06vW2tARp2INkAVVAZjYfijQr+764KUjsgFBqxZvjDUfLTGJAqOywZy7ON
nA3r3lUthOvQkuktnPW02QTKLP/50CDV/E/S1biPOH4wHiKRpW8gYOG/fl655SjWlLj/Kfqwxi8k
5YzUzqiRS5i5byhkXo83vx7sTCHTmvNC4YXn1Ypgng6FVdtPeWKb8PkB9/3tE0MJuWYhM8VBt+Vd
eX1ldNFRYrgj8UENlKms8astJInujaP85pJwlqK5JnQGPdN5+wzusocOYciRSszZVS7t/tCtMl/l
0ur4aSD4zQTxyyvIBWE9Fih7kF6Dy3l9QUIWNjhMnW/SvhFHqN8o9ENaL39/FDTk64yNH4z93+uj
FHDsi3meqSQ1DkDmISCFm9jQN7xRP6bc/92p+vEqrKYz/DMI4Oixnj0dy/Ahx5k5oOYkDZptB1mt
CLiJTdofSncEWOIv/ahumtFtPyXwcOfrfKhacZjahs1vuZRd92gRXwHLUIVttUffFQfILqvihj4C
ZiqB+ktsxhpyWtRPveceYOpU6iJmksM9r0XynSaBHSN+WeqCfUoWfkJb187wTG1SQgjsUO/CzGzb
o5TIfEicqP2PieNSefzzLV+v9fxe8IoyAVOLIIvqrNvMOICoEfr2JpxzSGUuGvtN6NfFPUmM+Ttv
9Ik/7QexV3jHKCYZMnxj6fGbNwt9/Nq/XDFNvFqvn3mvRi8QmrLxBNgOyVEH5d/Wxhvv728+FXzi
rC35LFdPxNlQg1QKpp7p5+z0kGBZOJGv7N5kP9zm3pc/39FfxtG1CUo/2+eySIc7l/5lFPEkmFAA
O7Q0v/rTmAOmcW3IcV5nywfKLZb7hjT+N/eQ9i9zs419CnHE2T00mkmCc+OQQmRcojONeymD+Y0J
4vwoq2Wboi/SPpaKay/i9ZOSdtVJW8Tr12kINsiuJEoOiNsYbP98B389EFsK5oN1KrLW1+L1gbrc
U0Q841LMhJdeisWlh4cm6+Hvj/LPcmGFW7jnyVT1VLXQOikGBGjlNsgWSfkMaNv89VGsAF0rOaa2
9Wv0cYmrDa8XxXKiR8qrmpStDZ0T4+7PR1lv/c9fsYWWZp1oEIKv0utzxXUWyqGF6wJPTC3NvaRa
tDXAKn8V5VdrUJupSq3dn49Ii/P8mMwIuPmZ5NbDYmR6/ZQqMEIu/gJ8NCVY0EjBJu8gdFTGsAsa
UI3HgGi5Z2rIcby14hYkJSNNT6vTtdrDQgQQscY4lYuLlIkL/7wp6FCi9AoM6h0t8T7SsXWwUzrr
x6gbyvmzCgXoXwHMH7R03eXfl1YXznb0emLBA1pg2R44FMTz0O5Vt/XMKiku3dyh6WQ32Uhzx0bS
jYbNMm7R5VVNVC0+ylBCuPWDG07OCw4cD9brnAIsLpK4KzcToUQX4E5IDan7rtRRZWC02IEHYe8M
PHWNr14ZlbGGvLGZG59qRiiAgwFD1eTQTbGgINvERfqhCFpv2YmwoSLoBO3Kwm9FN+xUkJZsD1NR
z2BwdbJWrm2BW2tIdBgVFTPYSzHBU6LjGzRAa8eJjBZvSWFkyrgzbwL4pJ+dZjbap9AcAvAfvXbY
LyF99Os66kSVOcU2qVBzX5ohkk+wCGbtP1spWgjOcGLMRRFLRqmkWtQc0qpFR0i9SD8uTERl5JSe
lkggZk3oiNJVoLbWEFAJjJvORO4ajpOPe8lOqdvRav0CTBdArxGM3ucelL1+b9Rl/MmvR0rKvcGn
DVoxmN+F2Iy/TjlNW5Kwy/aRvadjfG48c3lEa7KyLxVOigvCCvUDRbYxOTaZrqneUX5dKAqGrfFE
qAQktABi04feU+mLAf2fFJXQaj62SbVmReLORf2Xae3ne8fKmxT8pw+DzrBK7SCemJJg72WkXAEG
b4fWvszHeQS0ORjjC6RNs3nx87J3dsboxOk+K9gYHIalsee94RWEB7VqtI29oRIY4SV4zJnao84A
WaUt2svQNPwXoxaKliGV4pEwmoT3PCQh4R35NtKLqsxr+6+ONKz5CuykbRwDt5XjpjUL+uFGaPbF
Hi7ucsd9F9nzWkAxv4DDLfqnuauVuhjIi8owvhmYKOZ49j8kUxV722RssofSwIVyrGB8G5+rkIiY
IzlMcDizckzMvWtqIg8oxpXpJlOy8b+TNADZHUynk32BRDYZpxE9jQ9grrblZRC2fXbd0uURkZN6
+PWVocqM2nKHUSCkgZUuF9Cs4+ZrazayIutTd3DQhmWCm0XtormfQ51WuxhjtNxob7bczeim7rDN
RQHHrhqcVa/cksuwbeeyfRJW4rRbt2jK6iqkh0csUkhdZ+fa0gk23Ziw+iU+S5Y3hDhb6iaVMi/h
qjm+TpwDeUXkam4V21ljiogJM3nHw7EATiNr16ETTmUzv8R0VBJhw0YP9mC/1C/zmFjHMqMufseQ
k6q9NXaCWLEqbdwesFYWuyuozR76/lsn116Z2EB9dWt/N3lhEuQXaUfIY/4+C3JsYCCn5S29tKzG
fZU5S21ufJElSbgjqQWN02a0ulT0V4tXUoLB5woWj9saIOWhi7xrGit8DBMMy3Bahwn22Ny376HZ
rwryckpcWmd2Ue3RC4xo1BFh5WRrOUYXOWwQwOMaNuIkx+1Yo4Zph7RZCcPEqZWzUbgw+pAKylAU
3vBVLwSx0e1qB3UFccRKNzRgbfMwE2BCClXCOnXX5BJlS9Oa0PdohLEXDcbMdC4mwkvlzgTneyI+
hSnbtbWrd1kP0eEoA7VqCuqAlGn6mOEdnBkiNdpecPbInRmzG5WVVLPdQL8z0WHxZdZxOx0gZa+6
Zws9ejQ3eQu8u2nMe9owS3zZVBoaLa9acpd5RXlLnppRsZqO5QP/DzjZepjMBWmZVPSksbywn5gV
gUhwGTTyuCxIxXFR5lTt0ZAHlLZt6ui2ocsP9Zz4tMmQNn3rW9j75FdZLnvUheYc/q6qkpd2HcSf
jcCnB9Cwh6A+lfko4VcN1GfDGlbXXZbmj7bI+mE/0Tg0j70Qbb2JXWO8MXRcWYdeERnNPiSI14+l
DIu9z6jyvvd7s6FZ01mPMLXZPeLDB7NHK38aIlV6jtgt8wLnk6mzIcTDkmaUGlb9UtbYojeY4tsj
ArAaL6BiD0RffGC0Rm+7vDd8VuN7q6dNHEmv14B8fYJJMrNqbpzMl7CbB3Mwd4sVKzdKzTZBRN8E
NuTOriRFyu7dhE6+ct2orHTXRuZUO+k3WfONPHGabn3sytEHUZ0b4EWWdPaaq740/eFKqh6teole
BGV2N1RVBPs9jV8cfkbEmmr95iiUQP/SdcEC6NJDoRCNKXTSKGtNK3kYJsdNd3aZoALxO0vXQPdI
e71RueEjfBqpS0d1gJqEFxTZ2mVQVP/F3XksSW5safpdeg8atFj0BiJURqSI1LWBZSlo4Q6Np58P
5O1pMnmbbC5nNmW0YlVFBoS7n1+SJqi2YiiiRhdUoXtgKeqOwNKYPhp66MZzXTRGfuOy8BBmrNNj
hIIG9okyoawwVb9AbzEdKyhmlI2eWLKXQTVFHGFz5NdJEIt/21ZzXxeBUdTIAr3OIb/c9+AO3Qcr
Ea38GmPulj+nPB76fW0UxFzjcxEE+bEwZ4e10wjnpJVN1wl2z2PtAHKVPsNXkuGVKvaEZ6RzaWYt
s1wx4WQ9pQwI5ybnkjIpYi8xG8G70x5JO5GSSas75WXLbuT0ukcD6pAlMfoou2ZD5exkPGWqscWY
z/RNkXXC1H+gwMjL2JpHpGGVbg36MZ9UEmMsBRMPzZUTHU6NwRqaCabBqMbF4CL2sxrOMFmTjCfL
a1jus5lD2ZIq1hpQ8gRhJkD/bmVmwSqPHFtgp1BM9fuBjAX0UbPT/FxYZkkezdLk2SH+lGeSlYKY
VsOR9o53Hx5bUdvGg93sPPKlbT0JBBCRQNxaxfSiL3b+nKraZISr0Vmdj9qwyiJKd7brS9znS4VC
B/iqLBGq5VapEOM2JasMykxhLJe9OBuJEgMXpstIe/CEcSYYLWN5IQRcueuEcO1Q96T90+WmIQgX
a9lEvW3HagSAHWfoo4EL5p+EK1nvsaLa4xM64FnZQ4UmSAxRJy7+mFgItDA45K8GxV/fMktt63PR
0p3gr2qNcd1GNrScSD8ZdCoIlAJV5UQpYWVllC1sTssisMrUmoItQOY5lyWOiNJLEZd2c6a+5YOj
eIHDVsr5Ew6w2in14BCmEDfGIy43Qx4T03AI9pUafWyldBjqHfKPEtK7V8vy+w6z4BYtyZtuNan1
VNp589VEoJnvRRITMyxZUVXMSCtJra6l2E6EE4zOMQcHEEeoZOycWyJJ2QO1gn5lY8ioK6xLXZzW
bE4HxFON9mT3DVx0itvnY+ydmuvTo7baNmKpBIUupM73MYHppJQF9E3n4qQFhzG+D0I6ul8jdN3C
iytiP7qhad/kVMyrb2P8AjYkOnMJMlciiNfsFWuppqZsRYz/hRPVjts9DAYPeaiPw6IGbp1qOYVU
mif8kWcSYQ8xry94LhMv4LRW3ozMNu7O6loKvdDkz5tQM1se/nqUMj4jBgxSUGgMh5uvHeH/J9hL
tTicauvWa91z6DlBzm/Gmj6Ol3OTyNjeZWmvePuljc0VFc4ksPHQiHK/QnJxli9kU+yWjMUkTJEF
WHt3rkxCee22b+hQtLT6ao7d6AYpE9sWu6zk+jEZaXzpsdGM0TqzGj4waidIx5Y6I5+6se13iLXU
ecKkZGytoLYTukS8v5h6Pr/kqxF7d9iJNHWfFzwXezrNkR0AJNGpgBFxGN//+hr9+RJZRCkQMkiD
MiJ31fjjsJmKtI1pza3JfdU0IhjX+BDTWbN1PubqM6XPw9Nff+BnwIiOJagwA6gf+xo+3u0H+h0a
Pi65oxYLXPVcquW3VZEEcQP8pT6eCe1vMIJ/81nmJpx3oeH4wM+5eHEiW8HxmsQjxFW7deA9HFIx
7dHZe/8UWtHJgXD5ckRqArTqnzAcr443a37S4qtr39AtL5eF0OG/uXZ/RgZsFeJ1Y4k2zuczm5gj
phAYIzmYpEP+s8r19F5W7XT86zv07z4FOz50FO8MhtNPd6hy5WawH+ml9MrxoGXYyDS1rvZ//Smf
4qAAoghTwvNhbVnwOoz1p4+hiavAsipb3xh7Fv4O6HjmiKhR8mt30lICd1A7cY/ZYHWe7dnW1cec
UW6NGNn7ZlPamfqZnUnYx2XQFiS4WlLAPCPE++c3l3dSI+1FQ5PML9sV+90za3itgoFlu+5OfzWo
kz12aM3+hkf5d5cdizHtZBD5mE0+PUHa6I1630K/2h1jCOfaVrrh0mIo+Btk+k9vBe5p9jU+yIZu
gzr/47cp6EMSsk+Er9ikkSPEofY0Ey7pR+Ykmn/6CgLQWRvJtpEPiBA+4cPpOgBcoZ/2AZBktJZK
F5SD+4I+UQ3/+oH6E1TH+mU6QGbY3A0VwPuPX0s3pZNBRqHrNZLBN1F5H9nN8DARaHqJbQTi2BrV
v0Hr/nTTtkUTOTko+0beWJ+uZeLKgSByyIOsahGxZVWz002e5l+/2j8S0vz/SZyDcv7uLocf/ce/
KPKtX+M//+Mw1MmHXH7Pm//6N37jzXX9F4gmah9YQFh69S3b4DfenHBnwgH4fRIbdf5jIz/+Synj
/gKhhz0R3Bh6z9n0Ef+llNkqLX59JXg5tr4L7Z+Q5sRBbeeL/0aPYSkgD+HOSRDYPgkByB8fyabJ
u4FwPWLGXeVLTEcuErSUE9+ha0pUeHpZYzCv1J3bITfX41sQG/XgVKsIcydlKmo0ZOw1ofN5UT3H
+mJzwl5R/jpA+MqEjC6uG2M35+sUDVpiXFpD7w+tZX+QB5LfO7mDQH7degCaBgaqtN+Xyfo+Ovtq
iD9kp2Ohad3hhiJj3IuuIU4IRxhfZJ3e6JmiRC3ZxpmfuDNpP4aT3M9Jg5Cdluz9msfHvmUYg224
txTvS77U1ESRZI9x6KxoaKAVvVf2qY1tCcZO2Y2KYlyAMoxIVahe8NN6RY/rxvgyyrjap2pXXAG+
1RkjTO4+JWkjIrXvikhUqvuyAVQHYu5NLcSsAOBM65ihhxgZ1acWvHHgKypPDNOkP81S1IGpJ9TJ
dCzZZRb3OFII2zpQpQXS4zpJ6c9iUNdj63jK08Cf2C5n208R1XpkOqq9RTknExW4oznFN5mSagDo
GHLYCPHmOAnCGUpvpipMOsskPyWtmzcvHffAwkqUNkv7ZS3mZKdoS9LBuZvK1gHqFI9mAtbpK806
dNHgVvppUXPQKoUvinYVQ9sZ0y/JQiMSxcBZM5q1em6dmdkF0JZM6Lbaqtep+3ZphloGR38dl3k4
5ulSHWGRlgOz0TdjMX405Xrps9WOysZcfpalZ/lFqgwCY1MuLtO63mjtA96bXOurcC6oUyeJYQzS
Asc9wTBAj046LG+LlnY3s+k6H8qg3lA96a8oG5Gtdga6fRPT+GI+0s9b4w2wvuGF2CuK8o5l50iP
9temSO4Kue6p7TpUWnWVnsMXoFZiS3Ky7wdCfX50RA75EusSSjHuHoZ0M5x7jgIunWY69deRLcYb
nUqL/UD/+b1Z9aELQDdbMlrig5c5w5nO3WrvEuwS1pb8SmXbAbZX/Zg9xWQaTiUGBuKvKOYb1fpo
sife2ms9YzKDynlZdCge31ALZUcBSHnGoSwjtRAPeALbAI+I+4TAsnqYlwFMmSZXHxZCQW1bjLee
dDbNq25Eiekwk9npclPUheMjjfHAUY7z1GzNT1ioyrycn8GZEGXAY56HtnQiKdT4aBPecNTj0qVQ
sDEuE0WHzNNDu8k0W+pi5Tu9Y0QjtZ0N550DOQwjQ0ONFDQQRY/jLH9rJ0xbhoRJ93LDDSsTZXhl
Nc/jSssJbE1yJCdDhEXJ3Nz0OnCBYWVnQoi/LcTi9DRi8HPFORWejG8sFZ3KVNMAy/sa73WfSdP3
ANWDrKFZRi8bmwa7LrlWljLheVVUqsEspu7Us98J6n1UUt0JuiZ/zNL6pLQGRaGa6wWGVxNV1I/p
FaelCmrW1kdy2+6a2tvDS6Z+sbkqSahEO7gaNFUbs2NTgDeJC2gs7/BjIysvyk2blsQYkMYsflpr
rvu6QrZpMeoA727S3MVCPRPvY+85TM9HY3WcK/wqVfEs06eWtZ9n0ATqLio8Rz0By5nNOpsowVIX
EWEJZOy5WGH1i6dleyDJPVAMK4Q9HglAuMQ971s3fdvs15tWY7dMufCrIVnjgLSYsHbSs9U+MLIh
8+k48wxeESVZ5QSzW1DeLa2QEscfwp0QLFTeaVxg3bx6SsIxLdtnWXMyUzv7it49o3Z8tXalVpSn
NnbX3WwbzXdrTlBXt8V0b1VYENSxbp8slU7reg7R9GUEXhrUp1cvi0nyhwS6LizrVI+kbdTa+6Kp
1VG4zk1f0g+vNpn0kQthhuRgBXtkY9mtZuTpda32R2FVp5lgDNAHN9Inlbb4oo77AC3LwqzvPM91
zT/vZkpkujb3oMihA4Yu5frXF72D3CJiJT6Y1mrjvfveaflmS22rPS/dfMiM9XWkGpTdgc68aRHD
q+VV4Wg0I/TFtJk5UY/e57L6sBKaYZemx/SMeZKqEyuQ4zSf0pgsG4eiksVr8bet+u2yaIce5Oke
RHq5j0VGJ7hW31Wr++hSr1ZQeaB3VLo4XXZPd8z7hNsravt0iWxdZG+EtqMwyCq+JKtP4ACs6g55
KRsvdzK6fryzla7300VgfWiigotNzLJt7JfJWC9ers0vYyL6Q0nbkDvlxd5K860QWx3CVG+Hk5Gq
kVYCfw7nxe3w2NUih96F2d3HC+aNVGweZLbgJG8OKdGuUErt29gtYJh9+1h10j3VC1xDqrFvJnKO
j9TDd/tmqGLWcDmFZV4/1FSveJrVn8gc2VdNVx7GtlNP/bKaT712O+r5RIMLhXEWbpQoJZ44ahBC
nLv8fXVrJVxU2h39vGHc6RXrEC88W7JXXtOuIPMavOmA28e7Hwqa//qsb4/sEeahZAkJmkTHnFdT
ax3wFew97Q3ArQp5176lJDl/myp5w8UUZQ0XteLWDNKhOYkWXhtjLtI13FmoB5r0zkuq71J3QtGV
7Btp/K3kWviD27+XScufzSnRYxSPqU/M4jehjNM1cdn44ly1ArtatD2mmvkM5N/76miLL2mDuxCd
kYwj4qpWimpYbsLVzQ70zxhBOhGJSjkV7HQy7FjWXyfR75Ze2y+ZcrO2+XnGcI8GYM7fcF/f2lZ5
hxcgMudmb+XYVWRqXG1cx53xOjfLY51bD0nx1atM34CBSDBdQ+mHWnHx4iwE/yma4Q1C4wNgPRz7
5s4cjIOocOEW9CsCZLuRuuSsi0Z/neJZPYka+lED7sU/d6SA4dVUlTHMVPsqQPMP6eRh55DGfTMn
bFUN1KpB4cA4dlFGQszk7aBdTmb2tghrN6ie3E9V/QGmeKd2egi0/ah401urpifLpAyyN+9kI+7J
tSD/kGbLHog/7LDokiSQyQi5Jsy/auEbSbGTkDAX4oDyfEbP5LZMk8Pa6i0efO6RO1KXUdVf6BFC
6Za5X4C/ySPoeFzcnu0BQRcpQrxrs1+oTrVjJ9tAmy6OYqLcj7mwdRqT6z2+0/dVtLDh1EwH8Yzj
0VGyg4l9JBwUKh7FbGI35VYWTIKRY2Ti2kr+LVu0yTcSeL+kKVQbfWvs2LKwbqi4qPfkXEEJ1nSw
pDLeZTK9VIvyI/WcC4pxHi6lDg0hvy+pd8HdRAIUJo8+3RU9RzCB08LIZBcY24+FueeNAxv/hhok
rQgzlxOTMqfLW6nRqV3kY/XGg4bDU2lfy2K6HVz7Wz2ojxVjzK2ilj84nbWnhpiVN0MaD5VKjSj5
Sf6UUpKpgDdrD+7Y8SjpuGS1brqKVLsOMdHdLAYdOgcuorEbrLneL3zQQVXxqMK65o8eTuhjlv8Y
GjOg7nGH772+rCWnHlnaAbzw8kU10+rijoWOEKn17qqyAHOEibzyTt3jEvo+aXA4Jo00DZa/47gU
c4SKVynhWQ0zlJB/Z7KoSBUGE4jwjd7ALVAhRlLXIzF/G8ZfLBTPwYd/BQABNyVv4ByLPKUYmQ1e
LOjIbOH2YTrWLOaNgLyCNvBJfaaOxiEG0iuyLABEvUN1iomnSDhiJOlxbPQW90+h3zIpDRF1eO9D
HF+J9M/eY5me0SVe+pbO3rTlFE5Nn7iptK7dsSND5hb8jBrR1EEzDeaH0bT6AXpb8Z1YV46wXiy9
GoAmxteR38wnuleYGxTdZN8HGahudICym6wp8khzGohYaQ2nZmrl45yu3R2sqe0DXVRPyoK8y3ZE
ReZBxeWoncQ7slvi8ZNessuQR/vaongRZXzZEHmF98VtMxrRE70JOtZ0omvMJhirvMOVhRwymSCK
Cq8ZTm1JcJkw9Q+kM973hfdjYz/zKxXDapQLlDEz1Kc/qel76hYGEotEQw/h1qeqGVaQfGeQR87W
2rOZJrRdm2QXloonv+nxKHZFt9zUbSJLzG6a9ywH9uHRQ5xkqr1zMlZaQBsXVxXhFovvVOMSDPxU
LwpWlSaYhOXcwdwkMNSac6AI1sS8NtFd2GqxckD6HgdEBr9Oy6yFibPZSrdgxjtMyET3FvN7umKN
DoXn5gj+xCIuiCnjO0qd9UiWzrJfWCmjvlXWrV/UC7W1FfulW40v3tTouwEu9qTlHAYCl451vxS6
GngyyXzaU1Es2iSlYSXdISMVJ3IxlJM3MhXr3QpxVqiv06hrgdUN08vKcftlXtBoTCSr+Kzu9B+7
dXXAfkqLYZqVV3W2RhLaEqHexJD9oVbXdN07cUcjIbHjNCRod8LTl+05kj9HgvuI6Cr0i0RinMEn
zN5rWUM4+3314qAx+gDCiiMCMxR2chpqdYWGyZUCRq/uzP20JB6I8xIjhErSdg+CapzzxYpBUDXz
Psusd+Ep1nMzYqGd1xquhffsddFbBhvLrs9xUuEbTltqaG2FetZUPOXSgg+fTOuITL/iaa3e+4rn
K5Yzbcp5d7LLgeh0WumDRao0lW9v5Fx4L4XWFrBA6rxD+6mFrZndG0n3k1ITjnZGVZ8bx5ovTOfz
vRg1L+qH+m20ung/mkl6boHow1qfVpajZLpxVPbtfIrzLUUBHy3sQP5M2tt6SwYD9sGUs36ntNOe
HWRNvTmg9te8nYiee3OHRhxGi1rdbIytndew5VAQ7xwwOOAMdlKkHLbn25bbnxSN70IcHTZR07CO
MeVxD0biLYdaa+K9pxSFEtRitd504S0PjZbrVw5q1lfDlf2WqJ8NHAIJKRKs6axEqfldqSWMYzUe
E6MVxIzEBBnY31JxSLL2HlnGN6RnYSWOOr3GTR+49sHo668Le/qpWoeUasy2OnhOJ3aeIzyOnVOu
nD1hKQ8I6zFBFmQOGSZbrYIK6xtP5AyQIJUDpp/kTJATRtp8veaVkbxx4fOb2XCKH2ZMAsGiSBis
wiufSgtlBd8FigtFmN6T6qaU8fwC9+e91VPP3DLp4n0e0RousZF/kebgcpSKkfGYo6TUEaF3cwB1
J4SJhoZxEOX3xst5EHrLpDErgXVDKjMsyB2UtHEoBnWNNX3HoWtDnyX9TZ+StxjZrqKSDCA7swjM
2VSuRLZsc90okzfTTJSC8385vCezIGKGfpHmCtne3Bd8x31J5ABG1GQpzothTk5kISS/azn6HTOj
EqW/EL2aMpyn2kWfW+PVzvLqdi5h59ERmpBqJSIzXNpTPCF/qKc1NPjIlERK+1bNtPJFaTWT0Atl
vVZdx2SqOWV7lIYLZz6nIn5KJzp/fCBz595cC+sHGUZzWHIkZhNz8QFPHXpbKNbcuXEop9/TFIJV
n7ADVGpQSV+tEtqV/A4FFRqVLKxLbWTRThsucIMMC+TWGzk1FJPT9Kc0UdDKqM6C4MYuJnrJGeG9
r4m33lex0J8bKO9TVYvuRpcxkA2jlc8259EwS0qCHWgOgvxMLEzVWrl2ez12P6y0OY4DgcDqgHKK
KGYEiQABp3RQx4A8wfaStPl8tIaR7EsGppyS2tR4khKRmtAXwqPErmccGZIufhhipz2YnL1QATZd
MHSSyX1FdeVJGS7uupfmpa3UgkAldsiYSEjUHyh/3kzbwRljRjn233CwxRGWmULQ7TF4E9MY5I62
pws9IDUOOYPr99NtwtH1upCSEFqWQvrL6vmZVQSEed40wsARDJd9GCYSJUI1ratIjjlqmpeitB+w
+IXoE3fZ4j5h642IgxqDaT5M5Y+iY0Mbzcm3M/tqrR1l8oiL9qmVgEbUDXudPQWja8HSDwYhStoo
VnLwbfvkDfTZZ3m+c9XkGzrTH4a2LGczKw7WgrAAvqcJFn0Z/cwsX0Avis1WPvl5jMrRIzCK7pN6
b7neTa1SS1GlFjIN65vbbWc64prCmlBYTvBqAH3S+yZ7wkORbmFDtfpj0Tl8O01WXdmBI6ddSALJ
xXJwJtdXrBa8QwexTE19xyHqrtoWPKvMiwCWl7LSWjN92+acp1ruh9ESjJrrO9C9qPKIfnVX3AOy
LH0kPvQLx+FAINCSWFerHkkEpUxzIlIu677rs3OHAvjiMcZn9YSPsDButCy/0zN7eJSMgTse0g+a
kynw5JlsNK3jI5fbJlmYT1xIdRV9QVnnFP396IYHiL6dSZgeZxi0NJQkR6XRRCDwj6bVRO7WsdRZ
N7OXfHHcg8iGYBWjXzreE61u4GPujTbF5NfqYUEvq3TamxUxXWil7nPcWlehaAk6iIxjh3KHunw/
NPOHmhaXJOdb9/rMOGBH5jITcVD5nB12c0l3alrd5vFZpunsd1l8mkp55bR6W5gAxQ2qjqiO3XeR
WVO4Ltu6nlzHekDVmHkGQmX9uCwNNLcbE8JlEciE5gAZzZ7goc4vJAHmmwvebyQBS+z8Lzn5GDHo
YzjO3TlX2ysdwklJqg6zP3Ni2KhW4zPkeajNODdSMQzMbRo8kVWUjM4JuMb0IcVYgmRzjyChOPRJ
f7K9hupoNbY4MTVbARVr9kjmVnOYnPpsq9VhMe5BHzn6T/OuJcXWjClaXSaa0WouzcYankpSYzsb
rS/iFjsop3o+SJhLJMKgWLODvE137ie33HVFz/uGIbiH3vTBIXzAsuOYIKNQpuuKBNIWSpjYpE+4
DHsyZkP3vmOT2Rs59o6y+NFu6srEXPuLWuvqg+yWMXTSluVVjEjncjd58SqdkAZTz4jgGGqeZ5Pw
xWb5KKlmqk0CA+xGudgVi15JmIQ7jqFMongFZhvqUypESIDVu5QvmpsEo+fdYdYLRObtiF9qA/Qr
u7UMpSZ8w3yMs7OXuWEzUhg+mXFotydv0sJJvLbaDzfTPjigT8hAhYyUzr0vaiM+JtaMRpKEXdRy
K3FeZDrF6n3ViwtheIzDevO1Vkl6KKinnqbXbpZndXn19O5aC4/9kvyWaOo4FnRG8Zpn+T5lVLFb
bkqbwqbG8pQNPZvurDwr+iVTWniNOZDqcKNWKLirNVxpwdEJoLSq81LURyVzD7VckxvJn5vt8VAl
y64Z94o8m6BUHIFMFMn1Pi6fQR38In4W0y1uIl9x1kdNH8D5+13m7UdQ0banA3uxmRiBqFXo98q9
QKj46XCTi1cWIp8Thw8CQaIZ8dDyijjseTancEHbr6/GPXlG7tAFmv5uLV+L7hmyhVGPYZDdoDN4
sdb5RvZB7bS7zn3rVKKgW0IyQDtISKHeo77tFRA35MpFzYrGNPk6K5Rru015s6oDCR6ZNz91Jqbn
IWkIzIOrCUrdfaKbjMalWb+azrBcBGmdwaTHpOP3P8zZOVVFE5n6cFcy4O08YllOZgvTwOklRHmm
EeE1PbVtdyty5SgFkkEwaG5W6lWMjH1H53OznkkmRj2XGCEqskOqMoQi/iRy2H3IV/osbGUhgsru
me4WO7nRteELhqYsAS0bnAvFgE8qfoOD21vLGTDLLB+Msv/BBgT24XCOMdPhjPWMLJdiW8f7xb2L
837eT53XBmsB7MHCC5/xRpc4eo5q7R4m9dlR6ttCKwgLNniLU3LZyJ6xj+0iAXCHR7MAG7YZagRy
KGdetXCNk7e+N5ezM1k7TtawdeNb2y6+Bye+65rmrOv3q2Sf1fcF0pdDN83eDg3QFGmz85SubDSe
caPm6l3bvkxyi+OunlCWopDrQ73HI1ir2mnKzd1Uwa/V66+Qqb4k9JAk08Eq3XgHEJ4fanLUGj/t
7FtTne1j0beXTLWActswVdNrC4wLyILw16s9AsRwLMvJmvm7HMQU8HbVaA9OXIEoeYhhGwYkXy1g
OZBA4jEhAO+SxDc5Os1DOS4JU0gsDt7QyAfNc97yLMmOXSfyUJO49Wonjk+ZUwQpVyGwnNa5eKI6
Vllzh4FEbCmJhuZ+RXOW+JZeqnt1JWzc0qcrxRU1LgulvM5xqu5bJ70x3SKiG0tFLN9FY0JmVdzW
GEAa8zia5RHheERcTxy0ZvcCkv3U90TRNVO6yY6XzodQKImQGeedcDktTX2kctJwh/424RT9hNzK
Ye/GwsY4dyXd6wOHxl7Tx/Nku9l+NevXpVRuwRaeafk8KNZ80Fr3Yc0TM+zVAQjLG4H7rRNRSQ8G
57yhg7wtBwPXqpFRqd0/V6K6b0geDoy1N0GDiSOskOBftK7XI8ucxkgf558pZ2qaRVx5WJvia7rE
HBktNq+x4KA1qNlH7n44q3hwrAwfnMkbpi6XLDHJhJ0vCnj8PjM4RiW49XYM90dRCutI8JZHjIyZ
Bsi9HuNJIfjAcdfy1PVFtfe69Fvpwu1hhK41tsVEfVwJmqlXePmmSuyABHAXqBsJ3MwDHxOvlxRn
xTEWVp0JUqFS6vRkj/kJzC3eTc247EeBD8SjCSZA+7mnPgUJoOTPLGiX7GE6IhBHTlOu6jM5rRij
Jvt2VFWOOnbrBdvIMhLv6BOHBMoJ+YqycuPgxAPbbkaqOA4dbyCeT9TTj3YAsxiQjAZxYWi7lYyf
QBaaiJLFkrdFaSDOn/ojP1rqy96tjr1sq1MiDJaglnqEeJCDb3QGsb9a/yVO13YHgqGHk4zTEJPJ
bla0R97He5mB3QBspRy1dC0Sm24SeSfBRWoxv9kl50k5LROjmxQ3U6nm30k9bY6uSOVpbTZ/xTiY
QHqLvsu0TAmtQrWibKVIXhLodBSz1R0V28VsXxN32RRyO+vl+DtyytwVSmBCY567oG6QP6gUh5C4
VYuIHJ/vxZy9KhUHPJnne21EhKAbUxnYUiFi323fEjike535I8QV4l3d2awjcCSsO6JUQooalIux
mhAYDXk8VT6j7PXyx2WQT4tDEPSgKjuaZr0z50TUaD1ceEbxbOB1SM/B1i8NEzHaV3mjJIo84vbN
n5uV2LtuaK2jHAC4NdsBcl7Uewyy3u3alneNrdf7zOub771jDodZR8BOMpb3dZk65bUp6vktU+t1
bzbDAhCaQAcQJKsptc3ss962dnqHWe6qjPqG0vIDuAS6Pc6CXDnLgcLIiaSqZyFDcgC+F60RppRf
RI6ObwBcmpNQVnhoFjg/VBzOVyKnWEZokkZGoE/2NclMPaycltoIDje57iI3MOMx6mZ3PRCmtjz1
syQ2kKSiZ13pLpWmZl9gVeRhTnAjanK+VDbXEIX/fsyy9ugQFR3kMr8MNdIWIgdp8m6rHahUBDFn
RBSMV8e0X7RQGlN2pJdy18REBQODXQjWlHfTNHwQp1pGaCFY0bpV74IJ/ayPLLsLvVaePPVMdelH
D5yQKhrGsBSXN90OcuLtoRhj1v1hMAwfTvaxU7th35Rlc9CxcvwWsfKP5Fj/r8XO2yjT/ueAkqP8
UX7U33+vs9r+wr8iiaxfcCWTGUffHbHi1MmgKPxXJJGm/kIIEFJennoSSPDK/l+hlWX98muxOlyw
RhqAu0UbdM3Qp//5H5b2i6mr9M1hG2E22f7XP0gn2YR9/62ywl9Mug6CSaKAXMcmdOCTBk9LnK4j
jRpoRdffqe4lNbpt9ChfK2VvkQT5NzpD7Y9Cw98+j5+ceRz/MfXRnySNhe6u+H75PNaHhHNfvFZB
qyew2OhHdr099nugssan3prXs2jKN+kC+OY9q2Xb1cupn+brbLXFKSuB0PATF1FOmVn+j3Sev/6c
lro1wuIq19DZfhJEeh77Uo1hJYAs/ELMSXpKDcG0uAjxN8EPf74DhKcQ2KJyo5Emf27e1YZOU9eu
pQrDS8V+mmd7j2DHicbcbb44M9qj3z2c97/d299H+f/5DjjwSjw4CEtdzTI/3fFML7MKBSlRydCI
wcJZGuESLhwjRXc9TCxQmaG4f3Pf/82XpPiZT9OI4oH7RTf4exEw+p2qK03ymWvDUQBMYaLbrqBK
dFgEiXrKz7/+jvr2GP3xsebZMvggm9goT1U36envRMcYrROjzAoRmGudEllO2vxzqhXbSKTW3Vuu
YyxAwaQpj5zINC+MV2k/itK1vpOFUXr+tFmzCbrCpYwIbGKIXPStEoTvsM4hMb7KM75v+S2davUL
qEUNiUCa5WNeNZo4/PWX+XfXjgcEsSxBJ1uKwx+/i8xw0lppC4g0qu6ZgtViT5D2eq4SpiyMOfZv
gtn/ZQDO9ugjNt76knhAtgyMT6+olTctDAJBmZaaiRuliZ0jEZIqgqtO/I3AebsNf7xNrqNaBl0X
FGhY9mdtuKeVs9tVTRtMS46Jz/PyA62N9d98yp9y16gV0DTWTPwMnsni+enpQ3n8f7g7s926lSzb
/lAxwSbYvW7uRr1k2bIkvxCWG/Z9MBjk19/Bk3lR1pZKG67HSiCRiWMdUySD0aw155iGXfZchhQP
vSPrOacuFQcvWjnWrlhVPG4R622dusvOLRusYC15MBw3vRNIjDffHuYGhpbg40NB6x5j1xKfbRex
TIBmEYtSTGGAtjUJH6XuafZnsGdpoFjnH4+f9YN+9ZC5qLMSRviPb4fHACqfM2OX9QZYmJLyLipP
OgodAeNCUkAZbC85KFMGWObaU5iJ9x68jVzYw6cQgmUIjoaSNVcOcBbuN8XltTGtmLNGntqb2Kjs
q95Ym4Egfm5yr7cvR/am2yCnehHEtj4x/7z34BljJjM5+28SM15/Q9YYGxJ7XxthwxsiI2uuKuxM
HIYHhDbs2y8Wk3PV3z53ZFsevWnmdpPF3Xl9TQ8DmkNPIYl8nOKHWVEGXqSJmAzVKiUI6vy4Fzn8
cGI98cbfee6gy9bVHNuWbZnHGDsZG343pRTO4WfmUVj1mF1HKz04dZJ91bIvtnNBL1QaRbrLPDyA
yUjy2Njbp6Bk69z0euzxiyBHcLBUoigXR18eFcai6gle5D3Dpu7rSWOE7khzmIJTObxv5hISOGkG
mFzFIRbFPFrXYF9gAXH9BtE3VvcOZTR+fI6NH7/Ut1dhFPE5CYoWbL/CoxtC0puKUU/Yxk2zPxBV
mN1ro/NODNe3j81jxmKugtrD1vB4VyYRbgTJMhCu0+JDVWlVHFJRgP1X9SlkytsvgzUFehvoQxvJ
/xtsXI74aXS4lNGn5ribWmHsZRZ4uyr3VBQuIy2eMhmKE1nubyclFjRgdQiGXebCYF30/ligM4yV
Q20rlBm+gU/QNZxLhJP1lbKm+Yqyh7lBWiEpy52aDfEPHI9JzF8mrkZ2P0TCsCt5fenF9aSDOrmI
BuzZFzE6O6oXnT3S8jfbFObDQLsRyWGNlVMn555TOk/Ka0LaY8nIOxB0Ym8EQRtAAoi2yOA+1giO
bcPLLowcQuQu8z02HV1Yz7/oprpPkCOMCqdrkl6nQ4WqXa+UuUObUhgtqEk4u55gkq98fxLlmhuk
+pCSZroWSFz3usZKOex8+gcXrdMnn/I4VFT//DWzWQQpTa8GFQjT5tzk9xoIyG07KPN7h7qcXYlV
9iS9hH2maRQO4b1cXMYQfXPMYHYj4XwpU9vBRgvwDWFWyx5jQwGr2ILAu+9YT2gh9S0ianwLnUuX
sjV+xJl2v7JjJwGerVT3VLbLcId+BMEKVALUAp0pqICZEw7rifbswD7Dvcp0VT43yFBt2jpm98LJ
NXgQ6NqXLYFL4ZaWMOWFyo8lKnZkWOMW9aP5Y4Jc/yyqySjvOjt16O7Og642U1PMRkT3ZLA3VbzA
j0mqbJ3TvR4BowoEO7zecqmjNl1Oycdq045jP6X/a7/27Ye+an2oKBgi5k0TloT1uLjg591MkQFt
WukGFM1yDfxMFSkhC2WC0nFUreFv6Zci4RM5ik1Uyv74MNkth4NUU6LbjDITzwNGdXr7VOCGaB7w
pO/mQfXfKhNLAC75ZuD4osN8lyq/iffwfmjUZbbFarSkXbvi7WGUVzaIHGRxq1klqRch9oMjCaPK
5TBm9D7xYuzs1nEpRVn02qKO3epXtIYqYR3NCb6hYDZS7pgah/8vzPoxxGUybaEGGM9lHUKjZ4BT
mnJqsK9R6BcOYSHAXzeBmevHvp0EgX7gVaiBzeb0PCks05s+zPV3v6Vmu5lq2d2l7gBMYRPKNliQ
ly5JuheiW27mlNi0nSlTDhP5qMtDSn9aYvyvFFjsNNPtdpTIzxCmSO+udTtfRgLTzJ1dhkm2K5TM
Q4zi6ZzsIO1P19lUFr8V8iSCSCxVPpaeO915dClwrUAICEC1F8kNtqCxiGZG9LSfS4f2q17s6XaC
MvGw4J4Zd3Ngt+dp5VA/SQYTL7uaQrUPPT3l20n63stUq/om6AM0YWNbWy6+8IEhm/TjMGxmIl1+
+gojCZ77rs52GAfsO2tqArGh/+wlu6Bc5c2pb7RQiYJOnyNuh0ID3tGtd1keGHqT5Kn5mwfPhkvK
1qXHNE/Wb+jTADN6RxkSfU85h9vFX/oGqb3jUVBzLeMyleR6b+mdJchoa5PSaZVmbrghIIpvPXUz
ceW5BbxqRXTosMX4rMtIVqXoojExDbmtSIBC3Yr1INnVRunSbsM2+ZI77uTAFe+yO7SGZHrIcZiI
bB4qk44+uclPtqGKnlZJSZ+jbuxp55cdyfXwQ8KfozXyy8a4/r/Uspg/VRMHiINqsaNE1IDPWtOM
79evWhy8uUZPwfykng3RhuQH8CltrARvBHVag5TUuq1Axs1tFf4KA5kuHBHN6bLTlotBP5htsUnT
LmPsEXsJ7j5Jms+ZHMGPZ2MDxdCZ7eGqKGn6UBswYcbPXu99GuppFTWTEIX5YUibB1sudONzQst+
unKR32B1Nc1hUoMrz2M+bCJu8OhH0lGcFaQ/a/QC6I3vwVUA6Epkrcf9pHJSN8rAVwCJJ22q83To
4ttCZIK2cZtDknf9lJQsj9Y5FLwUZkHqx47cakS2j/bUB1/aOTbh3WOj+QZBqCvPEbV1xc6aDPE0
p40N876oMOtUtrXUGwJqums549WkzTMUv1IfVS3fY/stpXr+w8sxDWyJ4SJLo7V8gnoI8VE0TSdj
vuTYl96aQUfsFQnlAA2YmN2fi2uspWSjtb+NBakiUUr36zaXnTNuVJ2AvLeAH19bQC8VkphqIPHC
cwcHRr7QwW9e51TfT7JwrW2M91oiGRCAJQZElz/zOClXC0XRbzVxtg8DTZtvS+rDvqEEqek/l9No
XjTUwGRUyjQkRrXKpydOgEXMOrK4t0uNKJw5e1VMxSqjAJuZsyoj/ukAop48gqtV7U1qaQu+QgU0
oXbxzMewKbCc2dustfHiTAEKJb7zKvHPSWUnVGMh+AgXlDkb5x3RHCB5Or14G4TTTkPl34AxFOdL
TTrONOA4SPwMGjw6EKZ0fyFFFgytYRxs0RS3iMjiedv1WUnm7xzHDzPVlyGC40e4FszC8pGlC5uY
N7ntrqUQktJuiZcXr6iHdMcInT9XI6K/SFerLWe2VJvsF68hWbxrTJEwSZYhAsTKa+RG0RaiVi4r
j747QYPnVTx4BMxUhf9CalmxJjlMoGtjMTG5W2m/LBverX3VeClhq0O53gKVkf5rJ7om3Walj3wl
S2PdAPye+SgThZxbDs3y5OB+5HsSJcEzYvad35Uipiqy05YkucZcKvJoEFQ+m56NDoLM2+CHFSZp
uiZ+tN+UNXa4FJJZ3IuFW8Do4ORX7LB6GhCxsn74nW/+Qh3ubH2TbRRdTRX/TlTQ+JuCR0WSXr80
dz3naXRojtO626kq4qssGJ2fzkKTrsQE+a0aZ/c2TjWsjKVw+jsk2fa10WjC/EhHe/Y9Q98FdMUp
ZmBl7GDBmHJHsb/YV3nPImM6SNH9pKHphBUKxGiOppS6OBpjoCO/mjZbnsFmClJCxHRp+/SqqZSS
3wG3Yxyep2Gu3KhLyUmCkeZ618KpxXCWL+70OC0W500enHndaN+eURYF46Niq/Rdj+FgnafdUnyB
hoejLLdZbqLJLJFlE+rWXaH6zZ+EG1OzAOUK6qsrFM+wLrAvJooT2GZMMj4seLHjRd/6LQ3ZkQrU
Nlh/JmLpnX/H4OvYGlkOLf9cdRUVjVxZn5cGWeK2q+blsSP6BFOCRkuUN6tcoi8059WRIUSeskR9
do/aADGzIrDlSze1ipQEPZDqiSgKHEs0wGkN96R3SI1/e4m/j7bT/xwQ731ZedgYSK2RZGgzb4aH
Kl3LOzF0gicGLZ3tdmovWOfwY4WVr3F26KCq6Yz2XbgVJrqcTVc2GRHTtCisjWl32AbivG3jXW6V
ELpCIuHSC7MMaGUOps4OKyE+I6HCtp+M2WdB9Cr8c1FnwFlhRbHTK+ReDkIKt7BfKBO0Iw4MutE7
ckTyly7Qg7uF3+Cwk/Jc0jWyqssuxWyCjUHHFd6btBXDMzGsEV+26Q6fZcy/GBGrMT1Ya4cd6R+d
5UHk1fPcuIgjOBL/RLc3f7F83ENbUmXwZhIlUrAJa/2F2EnDjEm+UErQKZQlMpmSTu1ZFk71pyGD
DLct/QoIUm6mzm2XDsIifgeZJqLchPkd3er0kIFQJEE7ndmtyXz1Y9psBOjPuqFx1+cJGzWvs2t0
/glTkmMYxU9RmGz7Fjm3n2YrtnHE0c++aPt2psWFAgyfJR7H8KD9vFFI5jEh7QoHId2WpKjlLjdi
1OwwkdqfuPtZrkm/JuELMRtd0DZRiOMTz1sDMYeDLgJ7R6we7UAFFumMfqDFmxlHdadnSI8oiKFU
bBqNjnXNZptvYUspRFU2ZZlPKx6BJupCrCQryWL9EmNOdyU1erQpge0h6EtgWTE9kmiAgmsizMCd
mnQ6a4pJ7wYhM2wWZUnDwR+7EaGSPzuRuaambuigdb+6IPG3SowolNq8WGD++BWGvIYIXW/vqTH1
QVSiAKFCWM99RPR1zVjq4+a7YjMUb3piaFVk9W2QRxYuhpIcuNS/zrsBn4CvtGYeQESKjM7Uc0Qa
ky4oNq+FOGM2zU8ii2d3A3uhcaIlIEdvU85yFtsJldA1XXQ6qUnYs4wWA5YEh/WevTk/vcEJiUgv
Nhz1y6ONTrReBVKHnXHFK9T90p/lRWbJPV+vZJvWlt2Fgn7yJQ+q6SqAzeMgLvWLc4TnSG4VZKvz
DqwkLqSyFfcjAfIXpGxYj8oygelht64dtvid/hbbwOhsalvdHgF12dNBaO09JBHZc4pjpd7B+9Cf
Yt+g0yq9wkdA4ZGOq5vAaqh4jUu8s+inDJFbMeVEBtsCRLS50vdirpnYlkxYd0mzuL+kJdnhdzGC
xd6pqt8rQPUHiRSBvskhyj5jrATXmvp5QmUrzmSPhQ8F+KdxqJynERCLj2khFQbeVQvEa9aHFvsp
c+DDSRoT+FrKkotA1AFpvY2HdnkcZC/0pd1rGlIkGzo3Vlm7ZWQ61MSj0je6s6WfOdJpRr23GUra
vjuEErPF8lZV+ynoCbwP9Up7NfTcf8X9gviDd2/dlr01w7BSvULmPOTLtjUH94Ken4eliEzIFbId
pnDakoYcSjBbbCoD5uPNGo/1pXBTD2syuTo/utIKr3Veyys0iBNEzq73Fpzpbfk8+b3+NCWx8Ytl
Ic436WSaxrmjCgC1U6XQrDdsXK9JjGb44w+YUCp4Mb7JoQgwjnDyDA525w/PIQys4cwEu3QunUH/
DMPZmQ/B3I/eFhxDRs50a1FXCB03eUFPafLCGsh54F8XJ9JdUMpIldZU7PwYCZrdWYbPebkzYcxi
ku8ificyeVkQQyzRJkLKPcDH4CyFYYfwivyn7wsfsbudseJelUbC08Z8lt3YQonfeT+LX0NGolCA
60edsXfjMKenMPtqL777QLIq04UXVzGan7TOYUIhWIl4cSUSia5Oz3uZNd6GUFPxWzi6Qb0+tHwR
Cx0VALWce43DXLuoHgI0CbB8h968oFiBfb1voLRtMNOzi9RFPp83nS4EJ0nPRN6F/wwLbzbk5YFF
lihHORUKzRUmyQAjSm+AA8jg73AyypmGQANCfCXKcmE31/4Am58jcmqS6Ybwy+WbllJeDQQffOt0
ZXwrKTUHSP0bmwWeGEMHoUrnsEFgEQXJimWquyjycQYVXM7t976WMV76fplXT3iDeR3rcBLckAls
fq5JgJp3CoM+dYeqN39Kjb9nw0mNnGthLf1nF0hPdXDlJJ4GvmJ9juZS/ILbsNx3IoB3F+IAQE0z
JF7L6MMuu2ncOKAK061BwCXFmcuCSZh/XDTBA7CPKjxkaI+ardOMzCkpnwGaKstCHTyJWRXnk4Mu
JKwLdOq9StNzp7c91PJACdmS1qPz4ns5zQu7WXPyfGrAiFnbPr8YinqEmtw3yAPrpvRpZuP3xOUv
0XfsV+ZqQk5pTlunDMn7GnNvrLY9ick3tMBSg6ZeNbuHTi7D19gnE6rLHErUJlDemDqQV4s9+hkK
yzWcwp/ZzEYTlqXrwdzHxYJSDuPD1sNc8kTfh5NpNsnQOe/5mlljGvg3O0zbBbGmOXhKNrM950so
AZbbsTusMrzEnGHk7ZQ37ktm0axBFzobLIb1mENDljWu/QUt8tar4nLaJMlMlldPYF9xsCj3/aZ3
FlwtbO2HDd919cISp68Gq/JSJOotxYDanFz4Ch2AWJwriJcTE//SVsimwsjRW7GPClpgB+1LdjYJ
gpbuglpKfsmBYkb7N3KgjLpBeMuVkS2TE82KmgIMynaQUdiGGdt7rUKr+Ky5t3o/jZjjLYV4upeO
x+HICRA3JY5Kpx1wXfXC+jtKPDp2eq2LGI9q1eR+fZ4DdmEH5HuNu0txhRUR/NTktmxy/fRfblUD
0pIGL5da4l2Lf+B+ChJ58191XMxAaieavWVtl1uTRfsMFHFS7T+u/b9TOGZAOJ6PcdyzbW+t2v9R
s/a6foiXqQF/SSo2xYKxvgLMMqKvacQVBDPN2Ru/AJuj8BDnqCY/vrz1moizNmZ9vN0CzpxnEa1x
DP0SXTWNMcGmUShkCePDnCcU4WWPO6TLQcOU8bmFC39fUhrGSaDtfT+E89+2Jvgl6F6atLQEbQPv
qKtluMHQYCtGIqtH+yLrRotatePelNhm/yqE4d/3yw7ZDcHP0ZA+bh7ZY+8ZmB5amvhOcEkWFZ6r
dGzPP36sbzo66w2RiEA/YlVgOGuD5I+3OrgpinNwGhH5gfDRYOF8rhHYnVB5vL0Ku9GQQ4UIeHHM
Ta+vEjgq9ouOnU6H+HaPst3mtuKW7MWP7+ZN54jILN7LmvMgPBtW0+vr1GlJemoqm0jzQ2fdeiMN
BoCoktjePr7Um87R2kexHJfupkvrzT7qo8xFTOmjW1vYYI0vlgXiBMHH+aWFFf08XWQIawmX2ccX
fdM34qIOtWqLfjLtt2MqIejstLVYESh2c5IbFbt0TBHeoXfrly625u1AtxW1p1/uPr7wP7KHV63M
9cr8d82D4jUef/2mEa+1Rb4+R2HFBUQ/lSRNI90/t5v50WpN58rQNrUyL283fduPGLh9zyRFEPPY
YiTtiSdhvfcokH6TeEe/E4TXUcPTHSq6Nz2Pwk+qgVO8n211oqsoHnW8mfTya1STuqoMxKzDgnx5
MaRCEN2XZ6EYdFSkHOc86ESXBDR2L2a34PmOsaA1Tu2dmDnfjP6Ar2v9tnzbpgG/yuP+/MascjLj
QI4NWBCtv5QrBGB2zOLs41f03lUC+pgIDdzQpLP4+ipurIfWayvMZpUdXMNYftK50Z7gor57Ed9a
7wLdlu0fzX9q5Lsyx5KjjFOIswkq2Z1amuDUaHvzHfPEAqRLuOxFSMLJ0b2Mju5VVcd4DPxR3DiT
ovDKBIPHxEGBS0tgY4W9uYcMm34aTTsHxjwWgLXd3N6meV6fVZCiL2GjGQ+Nq4LvHz9p672nEIau
bfNNCNP2j14ocvSMPGF01W3l/jazpHse2+7em5bm0iHh+KIcUHPDKKEc4k/+eB0EyIotn8hsL5nx
cQlIxDY8m8ePf6/1sq++UZ5aSHQXo81E82MeMWv7cJyRxKdNVLUW+lnY+ttBWck2rDySKzr1Kynr
am/hkvr4uu+8LaLC1onBdah3Buuf/7GGcBQJ7MBiUBQee1AVB2wiY2qvk1mdkga83QUwIkg2QcDn
moIcy6POOVVeZSxQ1OFXVbRX2xJZdjkjEi7pI8u5MCNFMO5NM9SAj8MFXEa4GCe+Z3sd5UcPWqDs
gT2KkpAF9GjuL8OZLbekPaCEHUeIMO1didpn45tEnJS89nNrhnznLnH1PcyFfCjsEioaUQLnYdK2
v8uhH3aBn9p3VV/Sb7Jhs35OZ+pYqcPhemu1Fn09KfxHTdrdHmt6jzugOxn29s6AcZG/rvhZsvmc
4xeH+xfifTvWvLhEP7tJFtyD0q92rnTr+8WPjUeLRss1Fg73xBe+vqajJ4g5Y90QoId0nWOJTgr8
oTUpq0SVJcYXDHx4XNDB3qPdMe87AilOfBrvfLGgvr01+Q0ZIXqw10O0pvdqm6ldQRjvrHukbePt
XAvnxKL0zofg8zxJe3JhleGLfn0VZB1ZboW8uhpr4GezdjpmrCS7DYrWOrE7tN4Zg6wnDi8PASG6
6qMxqLHLM8PA/+rlChd0SGIGejFeWsqgj4V/H7ezaVHZJ3qly+z20E/VVyuLr9ipxJe26v76CdNE
NhG5wVRn4yWOVgZKbEkxqgofuGHlBwHrh0ZnlZz49N6OG4Q6KHfZQzINoBF6/YRDO6GtbfRoQ0qc
HXXPmU714XRWo9q9aWrKJ387tXE9F10VClR06PbRlCoMnCjC5nrCrrP9IGhGUI6P9+kag/2/uJRP
QCFXBJ58LNol/KAsO92WkT/CU3FXUdJSBHjoM4qrH1/q7dfANQCfCr5AQInm0dgJC9pagM8Qv4Cn
27tkVxxSZZ3Kd3v3XYUeiySRa+zHj95VYKW4fyZuKKbLyGty+8uaSlAkNViN2CvU2cd39fbrW+/q
v693tAz5ujOx2nTcFck3nzsPyA3i8nyf6uqUcve9S0FoWBdaxwXTejSd9OGAV8zi1pK2h7EJQjwa
ZInLZ0zEiQPae5dioXM5dgJat7z1Kf+xuCb21GpLUVnPW9xxShbxxtGVddOY0th+/ADf5CJ7XARR
Gt+vT23pTZpc5da0jyXCgtqyrZfOaxDHijy4a6GxY7ppemhPlRhZzhZ63UM/79ft/p0H0iLK3Rby
Wt3FATHOa7sOtFu3xVxhnfgk3w7e9ZdkUFno2GCvHk00UINE2I5Msp4u2q22MNYlFJpPTDRvH3tg
s5H2bDZUaFiPlY6U7tFrE5kS2YgxDmlclecdUWFbUbingknfnCRh2rNoYGVBtMSx9WgwNdkIpqvA
leZmS11A2oz9r9ClQrrhUtcbs/TJK1LBfGoX+/b7DASNOtZF/heZ5dF1CVRZZsFmOiJDzIPamCRY
wn1LnikrvuTBN/e8/OGCob7c2Eqoy7nwm0OaDsmu9dGJg9dQ2YO2ijvTVaQSdNNy4lW/fQnonz2P
35L6BLXmo98wCaVuoeaieLCD8bMBkOwaxx0ahYRIoY/H/tuXsGaPMqaQ/vMSjvNHu6owOdADfIRc
FX6z7SLYKLrXegsKgUw1v6fQPqenyklvx3K47thZyZglTcpKrz/uvKVh07WIlBvghQ/B5Mz3Qb94
/Ymbe1O6W1XBjsU04jPSING/vkzrxm4TFBr5O4XXi0UDPXZG6p8ozgK9atfoJ6opmM4N6rXgWmmW
f/x037lPyjJsl4lKNjkFr3/+xyRWDIsV2pWVY64F3wR0LId+qZPPH1/lneHCdpIS0HoQAZm9/vkf
V2GiRI02yJwCuKPu5aygEdjVk1uy3nx8pffuJ8SQYuHlYaVeGeF/XmnuEiObDNAwhRnG+7it1Itv
hu2Xj69ylHNACZD3Bl3YQblPucf2j4bH0rSYdMoRABuufljAkuZJIQO99ec4B9gaJjsQwPNW2JK+
Uwm2UHvTD6uQ8R5Tg72jWY6IMMeNbOEw+V8MKobVegoLxHqCeP0MkLVQ6Z0GWrlZOtwO6KciCG8N
DLWhpFdn0zW2vbjet16J/g6TxInrv3kHPBdGDVMzXifexNHkwAzZx6PrxJs8V8VDaoTFtQ/25sRV
3p712V+zSaIUsXo42HW+vs3CmAij8chkNNE0zEiy0/QAXQzFXl1S4weAE5yBHUcyYyFW21Xp8h3K
joJmQCiTAV4Du37pP6R0Y7b/DI+/8pL+H0X7r2Xo/9lyevl9+V6kg/xe/+k6xa/1/22ngf8vCoOc
Q1aGPhPCWgv7t+tUeP+Crcw0z7fFFsdfD541scmrs9T91+qO4l8SWHbYSfLX/cd0Ksx/uZSiWJ2d
tVYeCPE3ptN1cvjvsy/Fs5D5id0V3lfGFuWj1yOqTkVFSKFa9gQJ0dkNdFz8sloXdx7uA/tSupV7
I7Ipy05MWq+nx/9cd/3lKeKuPYWjnWSWTl2MonzZDx4RnGYr4n0vlvbMnkrvRL3/9dbi35fiJMNE
T2lrtZ+9vsUKCgfzgznvVTv5F+SUfw3Rme7tZVGb2j6VtPu6jPGfq/1zRlvzfN9sZKYuDE30WoR/
+ipA0EbJSyEtBPsos307TRPQ+c6K0BCeWHDeuU0PLdTaDWKaxl31+jazyXKavCG9rAn8f9gi5u8R
djA658Xa0W5vTpxw3rse682a8Ys/2j6umvTl7KVxMS57RMLVKqQ2cgQ6/aI+eX2gwr2oSsgLf3xa
d/8el38aZl9Psz6PlWgnwlFM7EWM2uP5jxaU9mi/TnsXfTcpwjI9AwnqnZhmj8cmVyF/BQcwBSEW
1H+qHX8s3akYjLr2oEahsqwXCHKc7hG7IfWdxGL+1ZHqn1tiH8RUzoUwBB5vfGVqtU5MxWtvxm12
8FL9kKCc2DuZ/fzXz84XJucpnLir5fhofLROTiYloUJ7I/Rvi9btDx3AyROD4p0XRIXcXWcUarBM
KEeDMF/o8A1S72NH/HBEoS/ByQcnPuj33o9A4Ua3i20I7dfXF3HSGHF/wJ2wUVGHdlnuMztsrmDN
nmqWrHvRP2ZH5C7sUBkCjAN2xExWr6/k2fMUGG5ZXpKjsTFPDOajv9xxEeT5Fofp1fHPuz/6y6dU
LTNB3MU+9ZdBILYy4/4eKIclPzVVOWRnWtqtTwR1nEORbxvVfm1KI9b3H4+LoxVg/TXWThCbVSKO
GIZH06NhDA4gAKvYS8J+l6eAVNUAtrU9NFGGYhDQELDEb1q1qfd3Q/+fKzMhr9tWyha0LV8/XXeZ
kT8vY7mPM1Ix5qwmgyCH4NEzuL78/U0ybbD+Uq6j0Lu+iz8+aQGI2alDs9h3qeE/GMnQ/2AqH8HN
iOWw2NV4X3TB+FcWYzzvPNn1k8bz7NCQOLb3x7ltZr7qy30DEremBSvlowqL9rz2oJLQIbRHwmlV
4/z6y5vldOqR/WauyAqT5f31zca22dSFuVJLwkR+JoexOx/Tun4eMGYeJkIR79BmiMePL3r05WPw
txxzPcEjy+D8fuwfF5Mt/Dqk1dPNVvBpkgHSPggpjjrx1Rx9/P++DvsfenGr8OK4tAtJhX3+YFR7
cyRyGIeNuGspYX5Kk7nZf3xLx18GZQUaAhx3OKqChDiudokU5FiRjMjDZSS/ZSeK5mwGjpbQNYSN
igLLDO9rhYscTcnOKJC2orY4KBJsfRj5S32h0gLp51QCZsDjo8DRhaRrIL1GFV9syzqYiOiUmsDm
yUrQ7JaDwWYNgYjxADSTdDCNp/lJUJE3cKsOC1GQjQ+vsfMBj28xsCRMNU3nPzcCvXpZkGMcOYHW
v6zFGaDPOyr7SkS79COikquzfALuHXGgci7GpR/c69JejOBTQpcoakXmBIcKkfCjn4C62uDxSO+J
2PSeSI42nmM9ixsrl+4Pf3b9n0iN6k+lkcN89Mlcf84KNwGNaK4wjyJZXMhlrs96Ow0ZXrAa5cSE
k2UcznyNx2srG+2FkZlw8FxvOrxJTfrCq9Vsul1SxCl7f8xxBA1zsiRbyifNmZPkmbNzLJkNW2FR
UjnzshZUk1GE/pdSDaO909jCvMglZtqnKepqcVbzhdqRjwfjxUln+ynFukb5q7bQWYUV4daRSIgs
zZnbsQhYEgQmEuqm3Rt1soYqTUn9lGTxUO1oH5WfOt9rJbG4lnOZuN2UbMqcVtxZLL0EhmgwLTKC
5kD0bGKocjyjolfDYoFI1W/V5A9fYuwcd3WGGmobzilJpmVvFk7kFl6uz2L+wNwMoQwPpbNQ8pzY
dZ37qOBsoEl4yvdTGbQ/IcUttxT0THvvzL0jz42iLa/bDB3FHemc0x2qTAi1E5pLeTVS+CPHV0+j
S5B4X9dnIhitn0vmYX116rp81rPtfLMtxHUbPK9YfhLeh7+VqkZKnEgDgEIXJwQ7xbosq2vijEHH
SV9NHalVjmr2Hri1e1UQu70Hd1T/DlXeBpsyJjUbD34hn+EuNTb0ULi9yOZNfdmJMjQOju2z2bNd
XT2z67MglsFmHfZVwyJ2Viaim6J5SlGfw6blN9TORLaSMyLorYwlJi/MkcFynowdZhq5pO6uKagH
wNPqDADPmWvrKK+68YdjxJYZTR32JfDEyr6k5pz6exqhhRXV44hYvAxBQPfQmYCbxggBGLWdBZbb
W0Kw3l2LCySZWky5RP8wPmsL0ijpKvM3ctpbsbETX5O3EdcSixwRBuRNZV3u7gxtrM3HGSRwZSHe
3CV5i5oZjr6Mz/20ZOxjPxuSTygBCTcG+Glf8CTIpC7Ypl7GmmiLKG5Gq4uC1C0fwDygNzTqwawv
kOQw5IjxwX+3NLk0yJUIJ+YUJwU+T8AMDep0WnCXGWNIpTyVw0runuoEeCbCdrfaicHHFziLFgnN
Ysrkpe8V0mAw1a7YZ662AY6WiJ4OlYZo+SWECgb3taVMtBOLis0tdAtr2qY9kk9Up/70NK0ZMJHr
pOOj1S29+zC5rf81yxIz2aO8nX8aoXTtzSJMGg54GpZh0wa6GZB9ZsOF7sgyjPKh8Z7jSsfyPDHL
HtmM7/WPBIaVxVYZw/QTphfmppnkOJy8haNVBPg7MyIfNzjKAIzZt0QWNeAdy2V5FOz/r+rO7GdY
3HYa7NqwThr4pWYC2NEkQZ2ArK48ID8HMudiWnM3/M0igdeUjr8npQ3AnllW3MQ2gJE9MLDlV9vV
/JiwR/creghrRH5fMw7awcEK6vsy/Q5ziCK3n0HisMoYjmPZFJl9WUAKx5NR+dm8qYXXE1/SNlof
IKsp9zwh61vtdJFVnGWXhYnKs2JAeQs+pOqCclwHUZ22xM7gtAsiHj5ESYqyV5/L6Z/xNlTdvhGL
bM7Xjqm9tYE525Glm3rcljD7bUCj6FE9MZQ/VKFTPI8+P4Z8XBHbtRTIuDNDSIe1Srq/RsK8/KvE
dRn+WYLLaGd0NP1JzlhaReQGaSpwm2oidYJeOStxd/SyXZIp7W5wlUrvzCJGwD2Q2U2KE0Z044tp
Mbq2oh2tz16Z299m1T1XPqy/NhnUhScrkMp5xSB3R3pQOHDra4NkpZdKYE5LY/LCodTewgBOiIae
SI8hKwTVC/uLnZd090Q05e22IRRshFcetM//FD/gs8QAmP08mHiiBcHiAxsFLOuz7i7LOVPtIaz+
H3vnsRw50mbZd5k92qAcYhs6yGBSJsnkBpZJ4VAO5XCHePo50T02Nr2YxezH/k39VpVVZATg/ol7
z9Vm3czK3iC+8ciJihNOhXaPKOlv4/j3GpH1vlHqqyFCGeodcl6+6i9h9Po8+dUPjMkDN9gpKJLn
ujftAezeO/llAECrd8yXp7DznwhxwpDRX83O2MjvApiSKNjF7zCpEZH5uCWVg0MtHxb2IYFzAp/t
Yq8qPUAnTrMZpvEmHK/g6So+sqwEGGvVcBlsPLxiX89ZIKkHEc84pUsIdSzRUBFZKNSLaP3tECuy
1WWjb0oM0xsiLg9Oty5nb1D5fa5iqJsLsIG9zjn1trocGkxwghe+Sdr+O+i97ivSykD5weTyMri2
v1Hxkmy0orfbXvuwo448wIYiFZ96bbHM5S7P2KaXvf9MEtL4BN+BKrYA44cam/SEtWMQVfKLHBHU
uUcvxVEQ9nJ9DbX3kVZZfAnazN7PvDlyy9yjeJednGLS3xISjpJM4pNAenAFZo/hVx8pBhceKZLu
C1tU0qP4QKL092QXEH7BGT/QU2RGHD92/L06QmN88J/HBBFDpWf/qekqAcohW/pzZIP4ieTt4MdY
TbZRAA/cxVQaeIW7Y8cBc7oqWrMlvq3w9gMhUv8yCtlyq32dEehRYYbcrnZwrxbzJsMWzte5C7LJ
/wh04F5ajJ2QcdlbnPpY+xJmqn5IIviXMSG7v8i7Dv6VmbNOr6MiwGtfqOzKhjZtXaIJ7ZdvMITz
zYISsRWx2beTM95l9P872MfizUq3+KqLRXxrS2oNUlWqCpO3r7MXhY8Ep5EtwivC41a60XQDpRib
GKpP/0/nWnNOp9D9SWTxQVB78AgMuXnGOXWiNqr3nuM5Pw5hNpc2JT5rqbz3POmHN6TVFp/keOOR
rzPhM5XXBAsMHb/IRyIoKU3wNev+sR+nYt0gWm8oT1J1QpX9Y2cw//1C2mU2l/6+GuN1r+NS7zrj
rFAfJn95qdKw24GtlvsgDKZj0bOJgfiwfJehSB6SbnUwHPY+/2HSSqJiOqXuep84V9RulYBX7UVL
bLHMogiLG6GgWwfy+LDpnNr8nbKaiMlgaCfiEl0XJociXSsilgc8RL0r/OAwZSLmtC/A902qJuBx
EAV+trU6E9AM9noWc3cDcI9X1uug3ZqAMaGJUsDFmRgQq7j+vzAkKSDN59fMRNVz12rsCLJLl5se
mvImzVy5n6es+RNUxnsZWexdEqDjG9KMoofSNMELZN/iyS19YrNo5OGqFiPL+2tpCykZ39OmHXmo
VEJ4EU5xolwGshc67efHIYBsHa3gJ2Y8mOQdgXY+LjhLTo6T3VY4gfaJJR2H3zk/zGsdbopaa4qV
Ec+VjjGBD81C56EAk7tS63sqwAGXGaZluPURX5yKQCignoHJYWrxUIbKvoadnkGPVUXfb7Oozo9Z
189/CiSdIBvs0qGr4zY/rKsv75my4iOywaLwrJboOfCiLJwaFHg3E9/SIU89/CRUgB3v0RIfRsvQ
FOxRTWrVRNAPG+4I5OE+RsZMQzFJ/7EUVOOnsjDiU3mtLW6VIu/jHERco3dZy4mJ6by30yVQCdv3
cjYt5YrXBHvGsj0iur6l+EBfZfdF63gvYe4QWpdQ1dJ95VJu4REA90iADKrDWvRQvzZoQ5eOgw0L
OL8DfphyvIfv3VK4qqhxzxPIj3NP1AKPQjLkL9HYt+axd8PuHi7Jd9eBjV6W3tsHOnW32gjnEATg
gLf4MX4TvWK++xYR2LGv/fhJUtLt8US591NY/jEsaXeYIO+La55qVJA7TnRBPCFiThCLT0VEqzkk
3YyjbyrNDlyYTDcSZjIoB5nOf9bKgBlwoZsf52mpDjOXbL1dBvKtbNKBDerpXhsSeHfEYHHQRow7
cunF54Ysk2Yt36QjQxJBIAxg/NtjfxtuanyLd7Hby4t1GvMcwShvjuGK+VLVKj/JLAgOYAwISyyi
K7OjLgr90GGyuhQmrPa8PD5Z8gPQpKiL+vAwuBJfaxrx90Nw22L2up0D/hVhWgt7QLorfF4pH2in
OozmA7YlPuIT8nFyANypLu9L5bwNnW6PQbx4nz2uzlcRVDktiU9rJJxi3CjVLbcB51O8YwrUHfgE
XtkBYGXEyJDEpBt0U3tYU4gMm+kKo0OyHqZ0j51ozpSE8TEY+hAQNoazY1Tml6FMPv2VUK3RT+/C
ZsE8PtcWRlwDCegUF85bs3Tj78Jz7K8kS9yHXBGUqK9W0nqd/0Vzr+7J91H3Q9/OXzxZr8zZBs5M
D+NGDKj7AmklulF9cEzc3D6xtTjHU+EU26WVfLZGTu7ZAzqxLZr2Ty5BjiNxJvi5TuD15p634ipl
uLTxg9W9LWWS0msbYrQ4FLcN5qw3iofiZaxNQzhoxCwd1O0oCb0c8E3Bsp7lS6KiFLwNoW6/akkC
2vZa1n9wMxLP2owwkDlLqaTUNaXPXu3r8n52m4xYlah/n7qeGNdyHpvfTg2bYTP5o781+OyeZRba
i06ibIu6TZF/0XnFfMkDYfaRrZzfXoONnHi+DJs/EsFhB/niHRd29kweLEiEqbZ/F+39Zr4UHsBf
EIOVYdYWAR63ohkAzsP16Q5JXF8Km/WU5hZYBBL3uUcek3D/RMp9ccZ++i5ACp+k6t60MJOzTZzM
ga7QEXW8qeKAP0TN8d2lAwf7Ffmp7wY1d/Nvdxjqr1x02YEpcPNHxkP4Nso0IEj2iinvhzz5F89L
tm+GaOBfA8rOGzfdIJaDtC6O5LhR7n0WcCbvkqL9JmCRpGVPEh4RO4mC7y2dxx72qN1Ysnz+oKBU
VOEUEb8ylWb2yFSNtBk1LeJ3kTuadoLq7gOMUrgr1VJ/+7qv7hBXLa+TsO5z4HXxxjAugu8kRmIS
oraoAR/5ZDG4jgf5BTZXcj8s5TVcewxuszwwyBbzdUj5Wf242ZgESEZXrs6uaxyTATvDS7xx+Dgg
FGo4K5h4tZ+y0ebb36qCwK4yIMXjQCIrAdqVtY3YEGw8vppEUurPbRfdaEwfb2FeESIMrSUi6mUm
OnuvjSv4PiWZrzsL6eUunodRHnhA6gkYulJ3PjHVDhRRAA7boTXFXxNQUWLdHtqHbEkiiPi1T4Kw
Jf+l3Kl1Ictj8lb3s9Ac6rt07iJIOhMzFGK7jXopU3RTG3wpBHnACiKiKZoWR+45PaS3j/tEP00z
7rEtghFkyHFnEQejKfF+nMQlZG/VI0EvQsc9YBRY+wDGKsDlgLMtCXod5YC76/uwPTJPIGg60GVE
UHMcdz8Z+1umaFaBz5UMm+5alqREqy1gjMoy5lRP7GIf0mAl6izjsX9wwOzMGwGRyoJiGWglqOXm
8ZJiaBlOxDowoWPSSzfolzQneWbDF1tXtCg4kHAck1HEubeEZn1nWkMugp70eKn5xptdm4nZHuIq
R+c1WCHvey7w9dhCfxnoZOacyn1ICSgspxUBx2oaj9lSDGgjCZfMkBW48JjwamG8GMIFWOOkjKf3
4NAyQ/XoiUs7qQE0/RibR8lV5TCFmWnw8HdRqjdxXEOkqrCP3/b1Epf7eBg7LELkqb7UtY7mTTQ7
jKniuU7/WY/BLRmQBY0Hcz/LPBuQrdilbdTdEwLBpdl2ADfOGCFIEOkLRhW7Cn1bToll1UcRmJ4D
dLbKgsUy4ifoJAC6NCS3XQM+dcjPRatGHmZrxBaF53IXpgPBAuiV+/sY4pTaVp6R//g3Rj9t7lNq
QmiQf4Q/Jj86uGJyXNXMhwCofIhBMw3JEEyrnMZv0VFITADrwM1S+H23x8XOxBaSEuIcnVWEiKcm
Dt6XAvP3toscV5yiHsQPZDonKnd4epg3VK5ZLmLsvfE6AWOqkXWrtHvGWvZeLsucbJ0kndWuSB3I
Yj1sPKbVQs0JMTNNwGvfOD2tmvbS/tyYXgrGfXX4mBPuHJwjLwKmIG1OZBQYDWwzc9+BAWmdKn6I
RRkQz8Zkq96XBGgmm7QveBOYwxETUmNl/YjjQvzmd06fi4Q0mE3vB4QgzEU6DDeNsfxaCT8jF2fc
VeFtD7JmPtfVGL5DUaCrvyJS/7piTRy4HpFNdhom2TPgE4gbrZPKlcScPB7vB9GWoJc45Z+115M5
pOECy0/iqmT2K4t8d7ojwIcWn2G0Idy7WUkfZ4Q9RAzlQUZfErISQVaB8WUO6YHpocj3AnJsc5A2
dyBo3V8C+3Z4XjssteEPZSqROzjSS6HXbZTNsdc/SEwRdXGbag8q3CaJY1Ij9q7VGWQ0K9gijqei
4nONcPrErSNPbSvqhhOqq9tlO1Vt3j4k3MbTxmfqTjvdVfTsvtswW6nZ6UT7JV0r95yYBDlGE1Dc
E64UdLARBjewh7DVSr0BUR0wkXs06EdZ9TbemhRUJGE1CUk1EVM9YGC1m1gCtHtDyc1pvQUWA3Gd
zIO6iG+wABXels8LQVbNsrjMbhVZqv0+68l1fbdd761nf6yIVwDnTNuZzzHzad+ZynzPENcS4jFk
3QCWJrQRCUJT0L6NYTlRgBT01jz/kMDOeeC2+Z9BECxyy97d1Pu+87r2LxeJCYh6bNsvvEh9yVil
oFFbJoedCwNhMRwCLenvkXrq4EjuXQIobqgC+cbwYMh+VVf8xpFMZODFTeCS+SRofBz4A6zxmRMQ
mf1dhbpzjvGQNGLfzSpI/0BFZ49a9eAsGa2EDWRLfiPCOKBmvIEHTHjUMdNhQ+VeJBLRKUd16yzL
GtxYlYWp3sTXdos1B/m6m0Ri4GN4JcKXQHT19cOu5+/RCvepCwdyZWyxGOeSEYX45i/DGN7ij3aL
Y+bNDa61kskNp1oe3zgimON9YW1st9qmUfRgqlY+MfUtOI/zGRzIwSXwq+WyTGTKMwWTfC/zFkyF
JZ91es8adLCXUEBteQgZKlTHCKPOsg1ITCUnqomWv6g8EwL/ApypzMwQo0CgKeOfcmKno66BHql7
oJIIaTWNjQA88Jy4N2bI+vixjzDqcv8jX2PbFbEMd8dyZBoaNImzZ5oNdhNz+QzXbmzC8ZDNqmtO
U9zPP9TdRcglk5n0sSB7d/4oGgmvSHaeO++QdTRknjvzGLAZq+jnt66Kg/rLl1lNgHCyBOmeIaZD
yJEC6LZBXglolvV5/pys1E+7xEOwTCcxDcMWHH2XfyP8AXnktIF+TkElklm2xCCeQqIlN+SgOc8Q
uLz22DaRnbejgPZ/BJsHabGP55EsntbFJrOKvizOERi3Xdb4aX+rvXUNN9pdgwcVduFzHYVE9Xiu
Ml+pRF10u7I4KzZL2TsPXWAhAgxKRc8h3fBf4edtebfkq/wJ3MaSMFjJznnKQMA+EaPm8cdGnaZ/
liDI5oeGHdAzye19dNMlEZGAZCl08oTwuDcX4wC9PdSj26ZH0NZgCDZLvcIUHeoyEZDXivp5lrH1
Dho+JXQ0f8hf0+tMiG56BBBVZuaLIRkt+DrA4DjOuGXiQ+YZr/mV5QYMs+VJs1ty3MmpyklJCrea
p/t+1dnwi0KM6HqliVQ8kk+dkJ/jLtF0MV3JFY9USPwpAtB5tK70snsv62k/E3pZ3klYC5/ULuZW
tdyumzWp5XKTDENuD7MM82fZp1zNaeNSQDojPhS84SFmRfgpw77BSPS71wCqj7O/DlQpaL4Z+2Lu
ZpzjMXyuEJ19dXImllfmLuglTKkCs2MYZU5zy5lKmDNtMTsRl1ktcBD0RgcxzurHlakLFwLaSs1j
uTbBYfBdq3aa1a93rpayrg/CdCC7I69iobThH1f21K01P2rUyXgVl4Dw3gUKqY0JXnNcy2QJxGp+
iAvIRM8Ngt1pP2TryPYDCgrhvuk0rGDTGvmumqSp2Giyo4aWF3v2tm2IbmWFVY5A+3yBzaMHXVlv
Cy3KD1A6HaEnfZN+KGUoXtxqrPP9OLAooT7L8Xzx0mUFqZZetFAEp0Hu3o7VyJANd1j0LVYXVEHL
/y93mTuY8a4azRxvgjUg2tnNY3UDa4P5WeAG879QrSWgRE3416wr91aVYccrP809lLs2poO2DK6p
C6f8N76aqfmV5qytgR5W0HGomBKmn04e7T1Gh/EudfR6Ao4RscnPWrFsIb6lzh4sWywvA78I5XUQ
6hKdvR16pjJ5l98Q9ROo49pmsKDKxYvG42wlyHQGy4z9J7ejhdbciQSFO6388P8z9IulB3N2xj0M
UlhwOoTCm3r93RJi6t7gv0ymmzCjAz2vSUx5KGHwwvwWjkn2OiEP8AZLw1WNWTIfDUEdLzezG9v1
5GpVr/t8hIu8J4dKEzbVFC55n1Pz7WofmWGOznKlTspLcsO6bs64ekviEIWkRIYnNl9AsbBc5nbg
G7MJkOKTKOaQWaqgyj60bG41b2pPBZ414VLtIa2lRESIyX3PoAHBWa1ILiOeVY7/llTO1b5NRctE
C/ASBRhjGIJIOy/y7goux+6AtBRU5sDd++RHU5PAv6V02zlL30THJA5AaBUphzm3fxdMD7XteCJd
0D3eH03p9jIYrqPAzZz0FK0iARMt89rhxlpFuxuJSB+fBiocFmaZcr4Jq2zCU8WPdK6b3n+lKKnE
ruZah9Baiux32PpLRTKZc+1I14rDYfGK0IAWzcJln1T+kp3MbMMFAP/sqTNjenC9m8RDU36qeN7e
Ynbvy6bUTJH2aDosdFa3HskmqtFbP0NA8lnwR8Q/A/2IxDoc1ikS9d9pjLLxUWAJu2QFrcjFoCGX
2xUSDw2d4xfzLRMk8dFUszfuxiros3PfQWrb95MLERe6pYieRTmk98YXdtrXMKufEphHhmlO3UFH
rYFAAZVcgexNfTS9VB5IkmPujkLcDE6YZCcHcWB6MiCMaY+hIYP9CaaVvHA66OUce+vU3Vd9UfJD
42ghKLFWy0zuy+RQ5mUumLQiM6rbG2cmQz5dBCj5VTbxpSS6MT7GJtP9R9dXqDK2qmEksS8BJOl3
BAH6Y4aubLZ8jqzry7iN+v1q+viuysrwU/ayfFn59mZANovvhBcR8c7uPR3Hv5Zari2JokvLSJdS
Gq2MyJQ5FpZR4LmtaPHNzghGQPtgmaaW68+N//VJWOE57a5Ew3kG3kyZVrZ/pRMig20Q/ICgqjtD
5hM3aX/j1yB1tzDUOqLhJH7gjww4tHdxcmHEwsguC+Jt2C29fo1XnynxBbHPDGexy5R8jXNFJbIh
iW+GvlMmVofbKcbHuCGyVk235AYC97FzrczBxFGvzx3gKLKIK/q8fWwg6p1IKKgsDN0q9L8zwUG5
m/Kg6jYCdFd5huE6uVs/ScrPoJ7YjHaDFGiIZ4C6txPF2lclSHHdFX1NI1L3g4gfzVqs4jnW0wTC
NxqgcbMXqL6xV+UB+wgasZvq+l8bByf4YsPJEGaY+qk/oVExRLDP/WC2ESU6icBCTDfDPPjmaQI3
8IfdX17vkzDA4aqtBdC0uHn4Q4iM4/zilap/a/JRfucimj7isRAPI80XZa013T+0TCXhqUE8TNtJ
CPVoA+oB4Bf9xIIgXqG+k3i2LOCm2Z1dQdzzTzTArz3yHcf6XEoB8ZjAOQXZj4adf7CtM+6o0Qs/
KMMYOLSCteuFWSeFE2Ib0h95mdU7YfX8Jdi/qyZ6SAKWUUUx5+wiht64UFP9sth7fODRZYmdMjm0
iMKGO9SRBH4iFYPTiymS4WhAmrJ/SFP4cNteGVgrSV+t/QE5X2mOTivCet8x9n/v58CHBuIpdnvY
qQi8ixw/aKipY47hJeeOOLlSVjS0IuKiK/J+Ti/IqXHdy6qpvRNFc/bOpEFTFVQOTJwIPeFXJJTD
wnSKWnrjIXP3AfFmxSFC1fVXK69fHvJloXB2nMYd/G02CXKUa1KE11uAy9W4j5ORcsKJIKihnwLG
e1lACaIlC+PJv13rDJeZnbr2VjJjVzs3tOFT6hD3sFVh2tzy7Zfp1skl93aVTeNXUWni4ttrgtVm
7psVQF+RQpuOGVcTPF8wHwRPTRVOlmCv+Kmp5phhrXxPt2XoUfc2fkESYW/40/BqbCmOTsM2c0v0
bXcfje4abaG3+rDxAR3CJCghPm/CqepjwhISFvopPOXLlKcOoXtgvz8J1QZMjym9eov1QpU/1Dob
2VKz1rzmu/l3Mu+dT8mH9htRhIBsGVb1jxeilTmMfcKkbpoFX5kWy/Irz5vUv0eByyCaH6s4FmMV
VxskARrKqXCih9lSAe6app0+DPMIf5tQOT2N3VSLDVhlSOlkzAEaEuxb601Aw/NA2Ej0a2R5+cpj
jCpmKieioBw5gw0lXZ0mi1kWW7wQbD8YWX9MOdpHglb54puH4OpH5LdKriVNjWZw00fEmRJmApLM
SVFHXBem+j63hiTVOqh4wIgo7Q9FFC6fLiCExziogj+9gCO+ASNK8ZMyZL2v1rkL91I2fxlpxudq
MvPyZvNE/J2iUH7HDEGbjQBlecmMa9xdV9f+kzvHdX7fdL3D7NDwcu2IfRafTojcZjckKzF6Rqro
U6ilhYQKPtLbkHEo/RMEtugnIeFCbZ1A6UONPgoJ1GpbyrDFL+6iuWBSrzkaUhpIx8tuTAFf5SPS
wcA0PSsbxVq0AsAF2pbVOWhiTWRCPy5sj1fHje8Bm3GNS7A8rJgFoFgCLRARXNickHfgVdqxu65q
Bt7V0IJ/JuxP3CWVCF2kKTHlHaJiioxhHYsfn1cY/DbNot4hjxm7A6quhOhcAOF8x7pgPKNkyDwp
rBf3VNJ+222nGG3diZklkEWyl0KZjP0LbJgUMn4KeQPGqfsDtW1MOVCXkm9K6vZOhCGptXKd1x+h
quq3g4bZbkrG+l9cZwY5hYODYTOG07TuR7ESkIXWsRxeDH4DJJ9ayOBrCOuyv6zXEfRPUZRu8dkn
fVHtlcorIKphC/27Blb3j/3olSM9kSF+bkGY5pu4tkiv8nRe7q4zGpD1ZirvelRPJSpTty1++ybK
qQ40aU3HuMul/4m8wJp9wYBufePfuEQHMqFpc6AWM/ZkMwIyfJ0adDktOe8IVsyoDk2xJmLn1PW4
QBpReglP/B4MA63oQAqrlOy1vdIZM30lJK3Gxi+GPvABsvI/KL9ZKfeEpvBCMOBjAcfaJjdb4TK8
R6eQRW8dCErxB29Jn1ycpmYXC+ebSnJGhbHx/UGA5QKaUp19iYjxJWGPeDfn49DuZt3CCa81B+FJ
E0tGBWUH/zBKmbY7WK1oEiomPe0v0dRwV7sqZtwLn4+hB3DxHOKpD0f/xrdL0b/lA3BexoML82ko
ZwGTtGwDgb7PPvo6XteTTaU7vFqX4L97Chz8USUXmfqEOijaG0WIxnDn1DOBkncLuAQ2oF7VXhPt
WfQl605IK9lvVnXn7xNa9uSiYJ/LEyq9FkKeTEYmKQIgULazxDC10ORHNINUSvD9T13kOu5uIi5Q
EkRB3WfQweaN5I6shOXYO7CnIwbDjtNSEKNBg9siskCDpT/BhZbjTResWhNaPk8VdMRhbj4pRexw
GGZR/unnEpeB6Vb2CDPPxwvpE0GzG1lBMbF35uGvuzayfsBEn5IUjlhH3RLjSnI9sW8T0/8onOXj
0k7D9F4UkJ/ulsZvzQmxX13sm2nNkJki+3X9I+gd8V5KGfxoHmIg0gFEKkizBO6xlLRX52qCJpIg
Za7DgbPK6eunjjeRrFUktdNuhiopLi53NtSbfB6OGUuW7zpSRXbr6dEizFyIQLyDIZ+mZwiDAzoI
UUYAJUIkNYQqhfh8l5Am86+aZRISn401Zpsjf85d7hCXpb+jOq6Pwi5C/iKUC0qstNn4hpANniu5
8azD8coX8pT5Cn5EAxEeEVlSKvNPGFVClVdrF6GlyKPmOudo7E3D1vua/s6+SZ9WvxOEU8+2aOJH
VCmKqcQaBp8ZY18ghSVmWsY7DR8wkwxyPkzHvUruqtcA4MZ9H63drnTReB3C2MbveREgUSgVYoBD
Xw1zyBw66uyNSAfd7bM8N+Mu73RU33Zl4Vyj2XM9I+nq3f6fCjq/PgzJQqjDyPfu3xOZZ8t7oF7h
+o/lZg+hlyCCcU9nswwneETudE8B3yeHUBerZNg9kh9QKZvobbAwxdyonOb73rhjFGxrBj7ubgyi
eLwBxN+aN80zgKo6tjA637110aw2+pyHh60WasZxmwlD/RWxPQYai0aVgmG3hiZ1foE4THKq4zaq
7lpaSaYtvXKqx87PloK2K2Bg0/qdo960XhmqbwlC0X+dkp3eQ9VlrX4dWmScl9QvFyyAaXcFqXgt
/vYvAnnZ6GzKnOk1eXcZ1ONf/hTObOempgE0PrWeeTOS9LgGq0booKJBuTyuTDtlN/wZW5LqFHWG
SoIt3tK6bIDJrZO4OHYq1Lvjj/kId7MDwLrzfXhKLzytroUI7tbpCLg6nX1FZNLa1Ee71Mh3nNws
EokPs0K7SwtnGM5lBZ72ZqljtBdLB9cVAeMQJV9tkbTFW+zVoIzhRDj2cR2HBbFJn1W5d79OnpnQ
c+jV/GnHyvPvOiAoCZDtIu6v6WrAj8kbY27r7+qqXMfltpVXWutt2Erd+Pc2re2aIGKH27lrVhYa
xy5UTv2LkdjQXlgwiuItihG93BZtDp980i36ukalbXq9p/yLWomGJAZdp+ciAnm0iZhochKnJZbz
IuniE90qa76CkgvdBsT5BQcC2r6NSwvzWY8dKj9b0cYS7xzZ29RAnTiMlr9xawhHiJ34RB0nY/RG
gkV+dhznXIbzMcN8brrntCyYE51LnAiiObG18NXwF0x4y/tT1WgMl9uk81Dxr8IO5tG6rvEZ/AhV
x+OrZTASsM9RVdktn0qD5g4OV7ytO96Es4W9e5jmkZnWTFwMcRSBB6C7Ptjazz1ECmRK1XurlgjZ
Jmj+lJoz7wXbe60T2XPW+WzvuDrlEDloZnO16F07rzlbw3y0Mi32kxvo6Ckj6accNiwkk0CfkXOJ
+YEobZeD3fKzpc9BVGTTaWALsu5k3EuGmLDceLEmnRxHopRf+8qwtC1c6T5Owap+ChwsZiPKSXxz
CdmQ+rFP3uK1yT5SJLVkpCD+fSlNkh5nF+TxSflO9eENvXhrHJG+57rJLeYVpcv2MOQpl6sdBWEA
uH48HCfklG9JFwX//p8OoP/vav8f3jUO+P/uaj/r4e93/d8c7dc/8F9ByoH4jwhKC2HKcAiIjbva
cP/L0R6E/8GaEwCDCxVXxLAK/rejPQj+w2drTCsF5glg7xVT9L8c7X569cEjPED9GoNyBFX2/xCj
7P0ndu//dG2SZwGpljjlWPCj8Hr8d/9biBiKUdyVQT/PZblb2Sm8Dxy1jwkz/PesNVlwCNikf8NU
6V6xgC/1QU7+FD/GeU7weNDClN8vlSIEdFVRcTUN6opVLF54b0wLoj5S9XJNkEAypsXa7WfO4Ve3
Go7xFElKGkvq8k6EnLkbG4wa+EXLJvygnAQFRxgvZuKuQvZwIXAONYjEh1DuUPETB86BWd+C5tbn
OqZLJXbHNCeWxCVC6ZBLf2vRG2f7wUFjjVCAjTsL9665HcPQAYLqD2F6dGBzoNH3VNg++/Bt5Zkc
hg4ZKk6hO5jMWXvOdNp4J88fDStP+CtMoosUQbtkOkZD2cQOg0wJaRVmeOSZU4BIoTrPpuQ8V2Be
/82RAXxczA2Ngmhrb952MrlunHFZ3FQREvxzumiQtEXoZixjugJDaaYSpKOeQt28CVhdPvYDmQJb
ORfTEcA0DgyOhNRsZ2NYlZali7LUnRoPsZFuXgmngIPeLSkbuqZhvo4GwmwtvqZ14yeKbchIHOQh
dVkK37Ht+FuywJ9OtIh5hlJfQMdiEhpDCC8ZT2zxxKQls4CAUeEUI+14HPFFfqVOvD6poCYIB7NY
dpKo0Sl70Olf0OrW5T5s0ZhvzYwPYxMsWXJrh7GhDVPS5+DNECDsmMFr4n4KENsbNvGIU2bGe+vO
n3jutn488Ht5GEwW/vP8qmxKTetsV66jb9SuBBxgBPBpSUrJotq2IrnSJJ2P2GOij1yhXVgvj3Rh
3NDVnUrBeW+DxnM+0zHXwz5H4TSc0lSR8qWZm793NuxuptJyj+fLJDFrxJjBH4zsyl+aaECeTFOM
GWvbkvmWmyHZXpawvTA58JZj2OdXwVrSZN0xHFjABuSN9EG4KU2bs9mfG2/8bLgT1F3kp9Ntga6V
e6bJhqV5r9weR0BiaXFusHZg34kERlxc23EWHZvrdGFXRjnSRnxNHSpP2t0bKwq3fCqJAzAMJZbG
4c0Z8+XGuE2dn3y/RRpOzx825clzKibTw/9k70yWIzfSLvsqbb2HDO6OcdEbRARiYpAMzuQGRjIz
Mc8znr4PpG61JPurf6t91SKtLMUkGZMP3733XPDjEx8gIpawv2L3AWcj4cWxkPNSbnoOwsWNSp2w
/YGSGkOjj81DjAr2aY51GZJKoolua63mg02aiPqp5J1wW8RTfFNzY2JSTnPvPu0rl6INrp3u4Ob/
TRr0H7FWuZIvDYsBIhXZAr7BP9YstEmFmVNRWeBipF4veB7A8MXjEyjO/9nUuvn443/9T/L+/79N
7T7uvj/jpvgfxxbn6I/2b9vb+k//2N40eiR+Q6oBhuUSTufmxYv1x/6mkXH+zWZMsA4b6YMFVPrn
Bsfo9reVFiDYEU0J/ENXf+5wmjR/0wHm/V4iKwVMqH9nh/t7bBhiC7skNc66BUCXBuV/ggMsyl8q
iPcLbuZS29ES6ekN89QCYtg2xDzy3+Aw/onb5uetGF+hKE4mqM+U9e/7aWPkUyy4HN9qSYkVQot+
ScYQbkYrIvkUHdiuXwZdsteCe+bsWljTX1jLef+X1+q/YH/8jqL5f9s6DxtjgQXpFkQBnxNi/H//
NUq24o4Df3lbraaNRTKyLeKaS/CEGbtl8l0EewVYBqTx2jrQmL/CdnwsAPlvDTpMbwu7vfaliyVf
jU/2OrmdckM8SCM4dEyzYBTnNSY21eyGTlfbLhzi4/IurWpZk2PlH5/Cf1ntDrCE3/dvj2clBtv2
7/wHSNm/04X/wiSoTMrKzKmWl5wdMNrgz+5nT32vbRZx6xPs7PWDkZ2M9Bh2ftMdsvbKgKO5dyvu
F55tHExtY/1kKpR6TbNvq8/W2S1yh4ePkR6Pt6ZPrr2Ul7m8SWLfwSrTeViVKE3Cx0vzxJHmOnSt
0HhAnqISGjuUVfjyB86dVCOj6y23IxtacYhexUc2b2Z7T+RS4FKUDKKP1NXOd27xYmnYeMrvQpzo
mertoz0Rm9wGB9JO1H+Y2ZbaHRZ8ke97B587uJht328We2szZjF9tFjuuLmxidxNHG+rh/6+CX2L
OPC1erbf1bsbkTbw7Ht39HTixYmft68pfsAEOylCgKfdDL61/wp3TAKZdojX8qq9uo6nExa3/Cn3
A3wD7ffU7cgtltEFj2r3HWOGDzaDsc3P1Zbhm36gujNFKTO9NN/jfjKFJy/JxT6aW/uxdjYKf+nP
1vZxB0KpQxn54lUzH1seVXKYbYQgz35SnrUP9vBL9wk5vUv8ShA9mA9LTZ+G596NL35wcW/6c3A7
2575VJ47P7uZ3jDFGBeizx0ZoHAbfi2j52zmU+Obx+CBk8JEJgljR3VpmW9Ne3WPlYfiLpDxDObu
3Pdsr90s7/lXcXHMfc7MZtqEPur/fvxFvUlwzW5olL1xj3QcbtvBCzfVx3x0/Okl3DSbYGPteIxH
NBSaYLIdhyHmfYywql/JL5fE168CxVs/MnxBSfZCvzwjIPPhW+6TCz4ZntB3HJyb+MiAuEo2vS82
6Y/0WL7Nyd59oA5l716G3Xh0fw632a17zRl8zZvsdvnkY4v1gRT84BH+j+/FrrgWV4MIETZpIkWU
jhjMITeQ+5G4/7MJ/p9NcN0P/vXN7vKZxX/b+NYv/2PjWy9vcG64vRmYXVyx1kj8331P/iYNVn4d
LxVDNArk/9z31q2N//2O5DBNHZTNn9ue0H8TsG10qJIrtQ4C2r+z7WEA+duKiSMXFA9cphX5w9an
jHVj/MuK6QgyJH3K2thO+JXLJGmLbTbpcfemRn4z3kOIgRg2c3dxNrE7IapRLlrXZ2wsvbs3LfbN
B0WmwL7kSWcnRz0MuuFXVMuyPdtjMOyoP6x6jg8ybY8SUkXhh7WVTUfDCalnwuIfBX6Fs7Z/sVOt
raEDMPQ6EFynKYwGoMh9o3S7JGrHpBA7nVMLM/3hjJOFpqcmO7KoEiIF9yOJ0vguVy2ohKjMxvgH
6QYSiuQ5GveYzMZo3EUxrZhLxDR2w+TJYIIbLRNre0FGcUtVigiedHt0m31fcobGtv3Uje43Bq/L
YAf5VjXpFR33plGxWk/2Gfkm+ko6gB19JyQIwa6r2otTus6LrjcfvUtC5DgZiA6AClgNFt1+NuLo
1ag7F2C/S8AIDz2d1VqyOCx7QQ+qB7/JwMd2FX4xWynnBaNw0HiB0ibDz6qqC8+jm9Yn28H78WJQ
C7nsrTZqN9RXD+PLkjYLMHoeQVMc06lUdyVddTc9BufWL/FnHjPMzOSuRZUfW2mRNo/qRjy1reFO
G2rICGg4PWTJ44Jnm/tlzYauuPa6BPCpuaMIsIymr8SZ4okzCv6nPUwSFd4vGljOTYZA+iVbEdwq
Ombta0PsIARnQcUkjv9Zvsu6nz9TbIdX0nBceLLoQrKT4jXSuY4Xc5tHFx+eFwrhj3Ms1E/wjNGy
T6KFcaBXTVYU+ZT/wMJaTyAhXdttmuxNY576S5VMDLG1zh3eYljIpM1mdpM0yprsI4mnegbJIIJu
i8SPHjuT1w8eojxx7ib81InaCvJg9k/slZn4mWLTmB5TosDjcW5at7nNplynEhl3FNPKjY60mHd7
JAjF4azEVJoqmuBpqqOxViYYvytaO+U37l3meWsfItZOHWkueq0QFu13W5/1mIIArrI/CfQleJ4c
FTWLR4leWQz71nGDklwgyjl7gsxUeOHWBanWxx2oEWbEzAqjomzb8ssNxj48mgPwhsdq6pr4WYVt
q49ejLTJHuQsJQJuh2+8vW91N85uO6yccDoiXccTEYjGITRDgYDyzLgX7iA2iuJBZ+XdqNyWR6vk
tJYixuyRrZq9HFtKxGsXGahVlwglC7WkT+bHbgntD+rAwnOQCOkz1B0+0sJqN6Dh0i/iT8w3am6N
mLxQ6zDiIlq2I3dAIhYHLeWgkLhBgXWYmiES+mlfFhtaTlbHxbRAtXcYkNi0bT7BcscEjFuLt2/a
9y9z3zdn1rjkYHWLdSqSEruvy26dGOEtat4TTWDOQ5nitUPI4Xkvw7rldybC79EVTeWY5Vp3eTWp
J4dcZ07qoDH26KzxaXTw6Hk0DqIsawOBMDFZz7rZLFeA/O0pYzR008wNEI+2IafuOtq+AwAybcBD
Dq9GbhBeHWrloteXRTf4TkaVVY2hzetwwpzNVuEWzUg4E4yvdxRVd1+DmX6TKBHbwi6vYgmKLYon
IGcZG6SEjcq3I8cYPCOWZKoUSG7RzeOmqygz1mWrHRHltAux+XvRUQ6c9K3uhwVOrqVeTKZdhBq8
CfVhw4VserLNipavpOvPU4MonK1CI3ZMfWMN82WetOnLHLTxYJp189C1U3zA2U9TnwHPRRvIi0mD
QmvN0MQZOaY7zdEYvYWwpMl3jza+VKvxwQ0FRwpnH2kJDHzLoq9ndKxwv5gopSEE3Ns4NzlTo5Q8
4DmOjzQfze809wXkU5SmPdVR9QVfsPFXiM5b6JBFopJzwgFBpSH2nIxnZNzL1IjOekGA3ck5qwZa
PhytJPsMlyEuPVSicv0MiEu45HyJw4nLtFp6hej68hEOwRA1ZbrTYDofItyVR7y0Es1aM95kIq2z
4QzVcWhiin2D7Iwfu90uVtetexjcm3WoaLRuu62xE156WESnCWPdJSwjLlGaKQ9TVTafczA0+PAU
gANGYURf8v7gLt0XYG7gKLGUD/U4+HmeRTeU1BUHnL/qbED8e890i/JrHeneN1Ithu4c0ITF4Fa/
r4oseRotabxLDFgZte11uGciUxxLu1P3hPRLXDCkWqmuVT3KBtLYi5GZ11JL2CI1XT4wxqNfu41q
39IrbPgyz66DrT+SA7cPCjMJOVKBQS4elR/rzG6hYzin0SjUK1Znc5vIZvZCc/omzs9ag7Ap+X5d
kHAadjWSS9m82jaCRD3qKYEj6VAhyp96/0AS3t5F2P6RVUpn0xSi30E7qnkDVdqlC53VcYBdH/m7
7G4jJqwUbermShBIKFT2i0URbAit+kYCwf41LqFqoYdESUwojhLZPhYDeYEeNafxZ9g0UdfvxyjJ
FLgYy2EfCt/IODYivI+bsceQBB4kQNGBQ55gIsCqRhs1ZIkhI2u7YLOKbDtgsotwHClygiyJkf6o
SyFbXMgAWAjWDSn8k1vH0tr8J6AyK/iUVo+AStbE7D66VpTHeql13ryF608rbh3v7Qderpmo25gc
qFOM751WizaWFWVUpBaZA9EIg6uv0yGW0vPNpa4oxoTOR3rfHzqNV6FIA3FJXAsqcWMiZGOTmbHG
49ROoQJuRzWEGCmr9ebJ1cyA1xVtOkc1RxH3w1FDG71Zzb0vRT9xB84qu/weZcBJyywj7ktxWRKi
KGBp1tlzsWJoYkOzTyrmctOYaXLR7DD5rOpcPWt9NWq7rjN7v6En85SNSwqipFrFSMed0Xnd8pCX
ae5PI224+BONjSVjbR8uNjiIimNdaIurM2TuiVxz90BCgmWDb8jbJultGBlECDSP6XPBeU2S6Eit
x6plmG5CjHY9c9ZIfE8x/ututJ9rM38LwEI9Fhx0cGxHiX1t5aD8el20dE3Wo1f1QUYiYzQJ55Ut
iagpbOTjaATk/BJiZsked4W69PUSfUyT+yjyyLmvOA5zte9dT8xRcl8n2kh5KjmyitZ01HZP0XS5
xVaaQ3w08kuMT+qwlGZ1UXPIhR435T6L7OxQRoOUHiGn/slBTL2JQ5IskYY71hOaORwdhsMIdjWd
cMvypbmR6XWDIApQGMVbZ8/xxg4Gt4L2UE4mKJuSrCxGQXM+dG3scBfNXHXFRaO/9aoeFsozqn71
kA3W6+jUxveS6+0zWyWErg4ABU9gn95GBR3RwaTEEY6CeIqY6l5MbQxf8jJIvtJmZkgc4m96HqRe
g5XL170d/sOumDV5mcGYXSJr0i+5yAM0jES4FMhU+s2SL9YTU+76bMykqj0Xn64BW5yDTWXO0TOT
v/CCTWFakGu17nEQo9x3ZmOGHm46YpIcPoL2I7QGOtRTSlPHnyBhnAd+09dGw0WblMEI1K2pYiG/
nLruzAtQuGa+mwN9Cl+xKgl5l/QC0743Wc4CJ19XY/8k8jKuLrQ2B9IDF7160sK+xbHGcLs04C6V
aTKc3Lxmg++bSTMvYtBB9oQ5lW8QFWjzOBkAcgrfBkxJy4B00vDgYIKFxrAqGIJk1NTGwaHBD4+t
jw2ZiwLErfqVx1XtwnFo+bX5REUaGyAYkLo6Ml+rb7RRm89jb36t3YSXeTHdK+HohLgfTow8Z+bR
jXgZLegHXm4b+E0EknEntHBrVsk5MjH0YTStDh0OoKNlh9YRu/A75SPXXg71lqZYHUTM8I68xbCC
TzXz/0zbk1awDhSyJr/4gKrHkKV7Y3SjfO/GiagIGsTJHUWwx5JgXVhMmaFoplh8TenxZwvX6zwF
g/rUK8Pubke9nL6n1rKXg9FoM1yzfhrFcZi5H24JtjfJLcd668OkjQjuyCBybWMkWVffia5Pstc8
nqefoTDY+uIJX+ohF9ZQH9dmyMewqGx5ACdif1DLlOPdMwL4/UYe9/pRh+ZGMR9VS8cR2Fpy1uKS
O+2SC9Ii+jhD+8dBQbikD3CwHiA0V4oSL+x0XMYi3sJ2rjv9sYcZaZzkZI7t3ezM9fRphAZMr6jv
g+8YeECHobYcZ69VbD2IdHbu3PQg2aJPu8sN7RJEjp1fQVnz1DlhSMds2iuWcxNQ8Wlx3VIDOKZT
VIwVLbCZs1Z4LkyFs+aaBYGgKGZsq/AqzMwOLsbQVCYTqCBC2lriEdwdD+rngCJU3jrcBS3gKdpi
+v1A6uuQJtnqm9I0Xm3NjoybCJukhanestkHljorDwsj65RM1twfMFa9mHGbnQLDcMkCABiIMT3e
VVGJgLsExkEGSfOtL1300Q9MkO0ls161jkBihXNyD++r2qOKsWHa0sm8WtpuwShsyr5mAA9YlEl/
Hww9k2eHHOWu1q23rDExl0U60aWoabUTIjLDz5TGipQQ8zYp+GfgNEq8lXler0YT9Z3TNE05oMxw
NM55hhON5sgDSJLuB4m68qSPZvBVMVJhDTQrRVhYXwx/FlVRkQIF5bQpQBcukIe4FSa6ghyoL7Nv
MRjB4hGWYk91WXfNA3pTZhEOe1tz5f2sF8tuLBfh22H3goA4+zY28x09I815WGfhJHVwxM4pxugU
edBrq8Z5o3+NdL3Uuy9Vav05A87hT5IAYp468odWdc05YmjzQOeNQKmtndEPiNUXnmC38XqICtRF
ROAkpaG40POBXwueeFIWdMNaBlc1N1y1JxWcR2M2tty3UzCHqNq7IDXcm66bCYvRGPIIpjR9RldM
j/j2Fua2nGmOZlDPXtlLccSeijBK2+Y5GsGGSinSQyewyOErqXYwzdC9M4cUTEDU6D3Bvp3SFTEU
vXunt1nRnTpNM7GgSrAQJ3KxlX1XYcE296lAUOeSnJVu94fk9x9zCeYSxoP/egR57D6z+W8zyPXr
/5hBCgcvCGWyDBSVgcy1qjx/zCCt36y1axGFVIdQaaNE/TmCNOzfKF8C78y7DF8mFXR/jiDxqnAX
AP9v6XT+Kgql/p0RJD/iL5INeQ9cLahuOs5IHPL2anz56wCyNPOaMl0HU3TcjefE1j8tNhOEFalw
W8LiiEwRXf7y3PwXupcQ/1C+UNwkMhE+G5OKPc7l/xTgJC76xhAduZ+A0/FzNTpJccRMUhFsDBKm
5cMA8uOmDDDr3RInL228eIFAyzCMoj4neKiaEz4Qrh9qaBy1C1obwwZHgXg5GgGU1Irn9ocIpQi2
Scr8a1Pisir9JLNn/d3BI6kOcGrq6qTjcC+3pkqqAnDJMBE+x11/rtYECoZnWb2C3YDaOSQEbJaW
WD35FpcQt90Ob0OakLodoWDJjXS5RN0ns149WkmSYkgeK2YhuH26HIsyO+QxW1zjjWTkEu41x6Lv
KKHCbXUEUJKldi2K+bQpMNxJItwWO6IyhcbC7kIEZtlJ53jmjNbE9jkaBjzC287OGnwGTWOMxw5e
aP7QunGAKBQO7h4mZ39NIiHuKItxGI9ahv6ew9HR6ilqt9oSjhBz28KPGmuwuOiPNhHaHHC7WbYG
XJjRLnM/y8pJe2yVogW0G1Wf3ehLoJPZh9ab7EUk0neAcxamYg18j2wsY2OS8H13KnpKdeDOX31r
cAswTYBt2yBmYLcrx9WtIuxZ5l8ETvJxZ9QmD5qxDRYQR5MC17GWS3HQ13Oi1yi4fj3mYpNjoJ7a
3sINOtwEUj0yTbFNXwFBA1trhR25Y6Mjikcsk7hQiknvPgZmM6BrOfzMwMrrd53bFH2fMw2jqgXp
74WTvZxYQstbqC+acXJKUE8EDkTsJyiuBWpbkHzDrYHaMcVYNgnaZ9LaT4qo66Ymz45vas4L7FIj
JDndBfgoq+DaJHhYf3C/m4Q6uS5+5sUz2Cmq06z3eel3RkvRWk9Esb3P9bJ6JynK/6UAntd+MGoD
o2acSTRSKKplecePZlfwmyAomJPYbtDcp61Q6X2N3yndB/Pqm9pIstzJvgMEwLvF5FZxJflGRbRX
zjBQSeVISTQVF0uRPOcV3Lgbk7c970IrXb/aK2EAK+yzf/ylA3NyOEw4f1PGlS7fOVgm2063TeoQ
WNlkmKQooxVMkYcFbkoRsovBrbQ+DGBo83YmJNP6lW1FQMdq5jr7JRp4N6t4qd4Hjg4KoiqxIJAV
PY+6UC3/Mawq51pUYFU9xmh1+z7DsUaCtdYYuq1Kczs6djft8Pm6xabgXgdOqW86fQ+0SqTPTAr4
qOjVNDOqWJGRL/Bom/SevE+VP3Xcl8kP5zHrRtci2uwS10Wp5YrVPsVGraH8zUkyb+uZWrlvnC70
gIgGTPUeI7b1o2u1+BcDTXcdnVTme1Q4y2odEp3PsRmbtWh8LVycF5UYqeuPZms8hXVs30Ix1kmb
ZAdm8h7ZWW9ioVzn/8mWNAXTeLEK0vaRjBismzBA4BBWT3rVfFYzhY6EmoHXkJjh/h9uuqFHQw7L
7L42dW3T504MuREZ4qxSEbzgOwYNBZYjtq+WLJ4Klf+quZWBO4knc0/KVxz7ZShcbqko9XOsbiNW
YyLyroHJQLASZrEsf0gOXiQtdeualSRDpph5Ymi+DokbewVtO9t+ES+EWn5CaWgvdt0x1jYEvLmx
3c91BeS56L+KLr8jG+zsZDdGW/LPjxoOZm9s7Xnrrq+MO9deh5nw1MzulszV8xh3+wrSq99GK1w3
Hu0Ll/qO98Owh6WB4gp2FHpMzIWrvLWLgpXVcexqHUrGt24SvTg51FBAe4gikoRg6cCDTeLqTYTQ
a9L0hUD42aFaBC0hBAXv7C09qk+d1WwbKzWOs1v7DJxuFlKqnsFd2FP9cg7LFmsloI+9EVANVqvu
rDqQBEafPLB7jdvVKI8dgXxMxRKKsOSzTJmviz0/qQwTQK+H9S+77Q8mpkmPO9BNEAwf1ULvXlNw
vYZ6BYTOAnoi0tFhcM9cLuzVvo+JeLvOVpX9NpTqh3TcI5dZqlml8qo2n985+HbRJsBnVUQjZCXg
9H4ltBuZhE/KpWDS5BjfuLRmk1fpiJk6QJa2c4xyt0Em6n19UA4gRhfvuOrqixFaJ0Kb7i0Az6te
DeMmynn34GZ8HQb7qieMfzA13oB7OAyETzw3DW9JPbJUT0gToZHswwqOtyKGfmQO8sbSOW50M8X6
UdTT1WzZlLS0iI9a5X4lQ8vAxOhi2ERECTBA6qyF0HqX8eoCfPYE68yOUPBVNIuWbMNOr72mIwuw
mZyZaF+3sAxp3Pcgrk1c9wkLB4SX66He0ZE2EowuTPxzVvI868GY80uGDk9yszZBGYwg8aYRYQUj
2jMk6GNkTNmnpyaYqqeis8WnW+fhh6tVlbWx7MZNdwJEI6vEfNdg44Qmiy2ReAHjhyUtPqOgbQTO
EAzlBFtIgcwVz9YEDRlRJj2EFkkJCEKqSnZ9LZ2nFtIrPoVkjCovWAxthyxTAnyo4wtWwox1cO0A
0BlsvZPiEocGvMRHZcl6V5b4PFNOimwJ4Hp8cgDWHSISKKiaTDMJcfwIcZmleyHC0voyU7cjydHx
z6DQhgQlCHbzdgHIU8HgHnpv7AAfhosW3dUinH659BuDCCtxvpazFr+asGYhbhMR2gDISsNtL8xW
99KgljEAeAWWjgqsKCJMmiGL8DI6rzojhFuQqYSeAJDrDhm6VL+GOfbWraYXPGg5Bto2TFrtlnor
7pMgkex9T8mJ1zLevSMY2O4DHM1frj6kh0Uf9ZOTonK4dqh2Tdt12yxkpryxJka4ckpIzmXMblhm
LcwuvEevdmW2BUi9RW2tVkvri5BuvMnI8ddYglsuck1aP9b1vBwkf4uAFJTiqMeT3FaiJbpOYGX4
pjl93sOjE291JVTG6pdly6Ywpqimsq4H6FkmxlvbW8MORnCHCDdobuvlday/IG7vYbPghsrr7hAY
TX7Ucx0zTKOxvKAzmxszHI2LSGr7FMq8fHQm+zVm49m27SAySBJgG0AV38aGo+NptvYoHmJvhjKV
20ZBaG1ahiFspwUJFqojlnoCTimEusaZER8M1srDyis5xgr8QMAhnZUvNr2Kre9s11qzL3pFZEFl
w7FDUvFUnFrXgXP1tW96BpqYB6hQM39N+pQdq2xdb2sHJpGX9Q0x6Nwmt+KWIVPwtNdPFkTx20jG
Wb7VmBeTPg3ynLhmS5dE0g7F0XGH4naZXL8vm2Bvg0FNN9HSt3y0FYFkpuoN3LzQSoK90GjFdcpE
+5qzNnrTmxZOkelWtEMI5QYHexBMjKsMI5UG82aBG3UG3KtjMxqjn2yfAEacrhtxtE8NMhkXCEyC
LkBd2MP5bI5Xlp4ek2oUm2AmKozO5OT7wyIGgkXa0jtAjOMGmzuzhJTR6CnIcJUlcumeO6W0AaOt
NiMc6MmZfvDOz+WI14tLTfnTKAMsP7KDD3oerKW7A08wvlS6MAy/yi0LND5j2cGb7aB7dIbauajG
FhxdsuGB2yO880Wzx70eMJuMnAkhrc16lmnieESXM72dnkZdDISaeif6RSaVtzRcS/nBDN/coIuG
6UafXbWpjaYa/V7LBKhQSBz7qlj1HQtI3HagpXVTq2H+qkZZJT7cPVzYjSWnO2vUHHVKQyduEHjN
bFw7WUr7jBf7mq29Exj03LLZN0NjnyKh8ifcOBjgsrw99dQTnIocDDXqUrIjA/Bd1Z2otwvs5huz
hLTHDC6qr9o0j6eEkmTIrCrbyRguFrAhCOdZOAp/MaD8bdTAok70QJAojudkBuQxhMZu4GQT3hGX
xXsxEhjczAlXcg9eVAq0rs7jvextSWY3FAfcsZ8tHQcPsUXM3B9HtJ4tx66OqWqVYYcotCNtRuFN
HyHP9LTHBFYUAz4qxNnJF/N2iOmSaFg1965TS3/okRkNVvE7cwTyIZ1YY88P42es2KAvUSt2gJyj
C3hJ8tgJ1gmnX6pXUh7tzdQQGdACPd0XpfOcqKw+6rNKbxgMF8/NVLf+Uk3xrgM5vdeMoiQ4KdGd
WINWFnhfM2pClqRAQo7AhyRb9OzqJUTkmEP9wru5J1RQGPX0sAyTtTdhQiG+lPD1t4xs2/5scnnc
RXM9bJUhROXFbPaAoerhCF9LdTfYg0CmMdk4wUyHhc1HRjvUOQZ71RTQihQ/nh8acxis3KqMsRWW
5guUOWMTgNs7JCGf2t7sJJs4Y3pukOBmg4wHnHYIfsFkWT4IOHnJ6sJ+CYN5+ZWQVyDAq4Mvz/Xm
jsti61LCEbQ7wnTGhrw1eiJIq3QzdZigsDpwLNSsrtTPkKmBoieOwatFkrghnPjQNYm5xf1u0SgD
z+3eskvkKcotmJfpXcUCFpounj1biegEMLWcNo09LTuCCd0GMHr8oy6XGVMyuv8cxUbjj7kWdX5R
WwrguynXNyRXyvNojzZ+AK6RNxpxkyPml8DDa4XsWvKRJ0hkfFlzbz7O47ycgOxZyMl9G0C366H1
6HOC/hRymYi9qHGGcJcQ5NzitQlfFWzCd5PKFA9bhHoQcDh35hwGR+nY8amodMUbss3yp35skXis
YjJwMgEO+mWyFD1h5/iZhxO7LhBJaxPJdqBvRzau6aGEyNc5dOAnyaRS343e2SuUF7PP2GXcNaeI
YuMBCCvUF5ke2yYefILpuEPTzAl3NbB7KmqTmHR025V4g4CFprHIt7IDImw0dCNpZt++srlheBob
ddsvU3doSA/NHsApzCVEXLJHNwnTC8VE8VNuzSl5TuDDQ9UtPPvO2eZlOTHspu1MzZPYBVZKxsRi
jWej0NPkR0YdJLHBPlbfM+P8zyyHtOuFs/0Vw3o9VWb1+yi8POqNS9DbdsHAoljSfcReHI5XoCOY
TtAB8+nYD8J8XGzAMIdKdsVrN/CibwgLqZsRii5Yip54v8cCaJ3TudYzf8k6V9/2aZzuZR3VIBG7
NL4mkusPU19pfYB6zkiCTCAKtnKpWqboc9JlB1umDLCzrrW/xspBY0rNcbE3zrxM6hi1UfGZFXP9
qWv58jzp/ZJ6+OPdho8R51KePSSqCx4ACq/oHsqNcwo0wsdRFb1G1u/aZ8es/dBw4vzF4azljWpH
wA81uNgXxPKw3yqQAneTysU7kygd8dAcw7ONwe61zu0n9m9UNR2P+o+xt+FTV4WLYrZAdv5kmi1P
Y7TGJIPfZ1nmWsXBelQVoFzMITqOmmZficgN1ZbVsnmO8SgxrYoUma+a8cphgVkGsSEmcq05S72L
hD4+xSjpOy2EugvYzAxxF1dOdkoyOmY2IPbCT1JKTBFMYiRckoJBY7AwjZXKjjCoitfBkrnpR4tg
lKZ1dMxsU0qmQqqwWpJlbqeyaAt/gz9rVnVmEhEpfBANIv6YjIwdpulLxg4RYTIOAHlEg5JsTFGx
/qE0w48ztS/+Nad+NEWHS1pWvXcRHQJFW2ED8zSixshJ7sonqkz2qC3xAX3AOggOExMliVajzY1n
R8BCZWviy/hQoiUMLkACL8Trgfv8979H814f6DookXGujo4TnqCYhDNWcUtmR0qAdCq80rFhu/YI
8/V6tckZMiw46yXhuw1zwKokmJ7wZEiRLPrsRYu15OfMRaWTXjWPzJiUXVGyauMG0LxyysP23lpc
nn6QoNV7YZg8V8g2fAuwUfwpklzCMWCmXT4rWbTS4b6rsucG3ETDlQzyAhJnzzakJfDTMm8aa5XS
NwOJ8SuHWKx2ebC2e/8xt2FYxZOEqYS5T09+OQMjQnPVtqjtoMS+qnBj6KOmTxvL7JPpSma6ekfQ
4BtIEw8CO/E6yAFFzG9FlMNs/bHVeQ0ACvLgLOBGTFDLsU5JJUPy28/mUjPfGhuXJwq/Fw8JJxjf
v+N1YsxaVUV5p5HZkB5TNZHj6a7z9j2zmXOT0QqW8lmXRAWvrJdhssfQZ6QXzWh4rdCqeaRQxozE
3FBwg4IvWHvym6H/39SdV2/luLbnv8rgPo8aEpVIYO487OicquwKL4Kry6Wcsz79/OjtnmPv6mPf
vg8DzMFBF5y2JIrkWlzrH9L+C5l/2z0U3hQ09xY9n2o3YmSnIxqg3X0PR6deN7Li03Ic3b19MyJ5
e4VQE3clpeq9U2p+Rr0ucsiNxHRAgEnTsqUM3MNEEy8qFUUsmxqd9FCAW48GNLwtNmc84pQ53L4Q
Pcr1Y9WEe3CWwO5aJ78wUDeEcDE5D/EkgbT1MjnJXWuXFgg2f3aCYfRW/9MUUUFtzUH8h2Xprwpz
Rki+onRZXTsQGstTWbbut/c7BW95Qb5AgElgqSwFLrIe61BbNL6CRyd4WCgztpm1AgHpYkIRF3jD
AN0ds0i81myrz7sPyEHit4vyt0pA6MXymhaMd0QOIpvGxYXsaeX5RoVVQD6YaA1Y4gmrjX4j+sU9
c+a2rlcSQwdEf3EEMHYzVRb6/2l9m415UkGoA5SWiALbv8nMdzNAg+/1KLtx4wLQoxO6VET7ucN+
jpNLJ+8dzxg++bUV7ZRVW2cddhvNRnlJ85HjsL79f5F0GFNWprQ9yMnSRNTteEwXQ1QW8UPvBGF0
XoDGOg2jtN60Nqz4ZnRGTJlQhk1AaH5gWfr7wFq2bdq2pJ5g677T27eJwoaFcAcUwCERZJZp5p1S
Io6eMAbgBKFoN31I9HqLr9cPS9YqFQQ3clQLjP3bSzZF3PZDTh2pybPganEG2KCuoc6mZHHBmQUK
PRkkt64B+FRnhUS9n2I9KmhmD/Zrh57MiGtcZIv+g0n2liml70ta1I5p8NEalMI/GoqibkRaE9Gx
CBTTjcS16SaJGvLFxkxIDt5fRUdGps8Xc0yfWiakBVbT0SpSM4gKENKIDykYZbjUVXa/Rv3eOX3/
OscPRZuPphqUXT2zFMP+drDnYUkQBvchBpktO7JJsSjbNuCq+jW1DGLD+5c7nshcDkaiB9Zc0ljF
cfrt5Qp0+Qr2o3JVPQceuK00GuaZKtBeBimbftaiSLcSBAaqyAtJ1ub9G7Ce/W5fryWLOUUHVzgI
V5ne4eev9qd4FBgK0wRakeDX/ZcIuUoDkUin82g3GuE1OYczbI02rGgNgJT/FizA/yny1Kj+9z6o
yg31YEomHR3EK7RAS9hN8PuqbSdS71kaJ07WQWc75doBxUOVrWP/WNfhGHPIgDF4MtkJdmCloTGm
AVs0jC+zFOYJGBsj2qC8w95/6MG4Q0egpWmgk1DHpp8k8GZoKP87TbLGrKD9jr68E58XZLLiiq6D
h/JS5s3zSYNOcneTjRMvEasTq7zncEFApU1DK7BOJoJuNyAsvYEwz8i3fVCALDRjHXpHBKJW5QCC
Cbh84J7Xvu3fhmrmu7Xruy4qjegvrxx2PGs/mq6OxElENiCGnJsvmy7ed3bHq2RfCx/DCpAcSBhL
oh7VUgl2kJ66SGSqfpl2RKhkjGEbjgEthbMendLgS6HAqa6aKIoelqZbbn1j7gimAjLIykU9xd4K
Su+4nzQVAT3zB5KQThrTcgJoa+6f3MwhjS5V1BufpsTGlXEuB8I95kSK6gRG5NYG3E+c70pb8jk2
smTFViw4JK4cRUoF+z0iiwKyy0BRqIn3BlQJEmc6N8tJ0IaGFhGaCND53MQ0757zEbfG1eBsKh1j
2sW2hpi3xTSZwEBGMz+f/DGHnhDX1K97NVf1dnj+hD52uEhPMwY+YTvWyCWFcaxOaOQ9D4LPQ/v0
vBsmTcnNLiT5yXrMsda96SZVfWuXBHdLgdwupWbIATgQ+l8EopZYKZo0Nmb8JK6CrsNQJajSgBa+
IR81JK5NCtoKSMDPV5anpYezNpmNs0OWNsHWL3mxSKUYNZrQDqXNX1aZiltwMEBtAJU77kbb02dn
nJuQwHt/sR4BHaAxs1WQQim2XdfzninBr5aq8tK0si0IJHEbk9OHNBBveUb2Kelga7u26ugqkT2v
4P3rHm++luc7hFmf6wvSieNsQowcEAM50tzOgEziiUtteVNyvL15/zp6c32zFSmQJAQ75Uofi2z/
aDeksOoMXVI2K8c2/Ae8wvInsFRNfRIlGFisBPoXMVZKJj4zwWKVXzsWxa/3b+G3Idb6KR7BzIFo
LoWlg/GrIV7ULDBY9ujcjHK6KWfSeGpN/i20PBAQtjv/zMOZMXj/qsdZxbMyComiCzrC8+Xxg9N0
Q1iSuileojI5R0EIIzMNFr7Ps6L5NmDFaX2w7/8W53hOwBJovwDRAYtwhJkZWbvAs+n5LlGsrrEt
GqtNONlPam7YSt5/uuPpo9VlOGpIE2iOZwEXejumBQgVZDEh34aKo8iKY31q3JYd4uo/3r/Q3708
F40Z6SIW7FvPTMVXLw/B+sJpHOS2p6VMf7huABEdv3Ctvz2UAPUaOf08oDfevy4r/2jmChPdAZyo
kdclN0Wc4O0jEvRgKAXQf6k9Zdem2bZns4PQIdLJWVFtkYr2fsZ+Ov1ChN766RpoVyE3KeHHR3bc
bQ1QoD9FmTRiCzDFPU9pIc4b1KKyWz8f7HstsYLXD+VN0PJD8qBoPD/mMRBA6NbIogFVBk6you5N
JTOOK7B24TDAOZUanwPn8sxl8kEBG5X2fhjgSEL6q5MLdmd6TLVX/hi7wKj3iyWmU4AYhbxBT5pw
NcdNGH+Fjph3IMmdGkLSyjP83N77z+fruC+icNPJCh9bZPL94LSjKNY/KQGdcdUGckHjpFwcn34a
ZgcnoGvYtTH17HCx68HP0pbW9QNMAPh+8VxdMpClg3/PWV/eOMPMJ4RZFRdXZlcGd6kfWnRwl7Ez
8zNoEglCXQjnAhXq85wzr2hzPrOISpj6nVpuwtbGEoL5AjJlqbhSRoMRc5gml7t4cdjI4D8Y1y1Y
gE+AIvXNhTDoMpq2P3G10CW2GMAqYmAdDwImh6LzTJKgoC/uUeN3UCYqAPFYxfAry2y3AIIyhAT+
WUKMb30gcBco9VOydlNcqKqm6p2TsipQV/QMN/gSR5oMMee9OplgnXxF0nJ8cCWZxUYanlud4V3h
nhdN6CBkGiUSTUUl232T6J2pA3p3QqdaIgddBoTAOXE6B8+2cWjOW/iHG1WN7vkhJriUBxv2tcBI
Lw5FocSJi/ZbFY36VSlJTlCFMfnY4fdpBcnw3MSKRV7EXSOdC8Rh0q+TW2IVL70JEPi8KG+D27Dx
zaBB89kBU0P1CGmhBYPUMeVkZuDBNFQGPowdae7enZW7G2c1wrFXU5CvzQXQ8yXuMNAmMOxs6y2I
D8y+4rGdh3U2eY61QWMaPwkwhkzmA9ZlaWZuuSgwr9t7uaRknc2ETurfFTqODWsEAPDzy02a2F6w
UmpKdV7O8PSfV/4/Qot+LnP+/7/03/xZVuQ2GDY+K2X966vL+M+mbMtf3fFvvfmj9n8//zh8KjeP
3eObL7aI33Tzbf/UzHdPbZ8dLvDym//VH/6Pp+dP+TxXT//5H3+WfYEM4N1TGJfFa9inIuT9e5To
vnl6KrROy/Gf/KXSYv1BDQYZMgn206dmL/5Cihq++AOBFuIAiFFf1yaIAwWZb/Sf/yHtP2COc/Jy
YaNj8mzyI12h4Eeu+gPyOtR2xXGfjfUfkdXfJhiIlPieMk39OQ7FjsM2/ipAlF5HawnBu8t66ute
bHoJOwHARh/71Ua0IfzhizmPoTuT91EpxMnM9uqHQA55dfVq2P4OQPo2ZOh7IRnU9TZCo4cwjf75
q3vh0JC0mLmgoiVCT9BUtM2oO+OgMBr3HYR37xIWThvGm7FL/D7bhzS4Ehrpk/xcYN6j68B5Wp7i
9WXMezXE4F5ag6L+Bwfi34aMgyl1K6EcjqiuqyUGXt/mgM9FMLl2dmkAhQhXlsJp4FJbCo9fSqfg
MEbVmQMH9duwWQ2WR1eubRtZfnl/uP7uNojoOr7qOfQcgF+Nlj0TVSZor5colMbFj8YehmgnKDTT
G82xHtn1Y4fw/qbBT0idJzTYurOwg2z+QYrxrP/yrxzV1XoLHomha0sqMdzL0XgESZdQ7hsVAi+Y
9yKvgqYmDNOuz5V5XsXhIsDmpSOdHSSZ9R4VpSjDCIwvJ5qJ88X7w/J3t6MPFRa1RUFhSrHcXr8e
rMxClF9t/6zKcWy8RaMUP7NyALTDeXVCHgC3zGVMQ6qNhm/LaeMOjoHciIU6Y3pb0sqdTz64pbc1
DQbGN01l4Zeq6I+zpo/Svckk15oGo97JETFw8HFlcx+o1sk2VCtDEGCTdPZ95sU/5JhNl8HiAXXw
PCAxqwIJcLnP6s4IdkPLZyAW6KOEi6bYvO3wS2sg2+Tmru+FCj4oZ1k65X31Zrlvy0ScEOFEy8PM
4XiKIUrWJoPhZTtn9DgOb/x8zOP7nvIsNQjqMCA5pqmafnZ2WKSPkDlldFPY1dR8c1OrM1Yitw3o
UR+M5u93RSlKp5YUcW2qX0fzzYFhAvU1j3etWZYEugnURAd0UNQyviZqSu8MrTrD6NEHcOrlISsX
f7hbRihI9AjzkoPwbgJwXn56/8aE1j57M1zsyi5LQLi8bX2aeDvzCg9HAHAdwRZP+wabNYr1gu3T
DhGUpcfnDy55jsDnalwNkPrSx8LkIFmDQOJYj+A04umPiVmV/BeExBV/N7knlHXd7oIUaHRIoF2n
cVeBPqqcYLeWmD89T9Zcqm7lZOQfnFLeHh6YtlQzSZewJEDQikPY0UCTysREAFNtF8nH7yBtmeU5
TfAAAKocGzJVzC8CGHs+eJUPZKeOloxwPRJQEhQ4EZyUCE5vxzKzZ9zQsDNBv7fVeovUreluJF3o
YrBFp9Wnw29m2dyicte7eUJLvDFYLx+8Un24ffVKBQFbWkh6eRKggE3b4u1tdLaxNAKl19MA/XtU
YP3GBi104ZqtcmtMRY0Ygwph1k4aX/l9ggcTRwJVRQ5eJn7FrEz7sU5+mc7kmutiRgoGl0N4kKVY
4+yMKuxWTBjonWMEaniPEVxFIMwc5nBzGTq/Th/zxB70MyoKbY/B4PDfrq/CTm7ef1I03t4+KmwV
yyessdZ19ZOk4O2jBqKZ7FHlCUrKKKBzAk7bhcmpOBjzT+I0ITXOyVDjgEedPSC1fZpSFsDGd8Y2
99qrR6/7Nj7fdGK3PHTkDByhUAiI9FvqYygHGHHCEzVp/aG4MvV7yoK9UZ0IDsHLw4RbSvJLty2z
z3gbLu63BM4fn0Bo8z61AFcTyQ1ALZNrC2svEXzKlyHALcOswmJ5sGeuUOIEBOoq31LvUgHcNYon
Jptp2vGx65SaqNGtY1/N/MqYl2Zd7cwMxI3am7Sx+fN5blJGN8F3iUsH7hLzlSwQ9kRQ1Fd68Vqd
7Hu1jRW0VbQ7sZmat1WEkbnEv8kJma12ELZtvA9R2WBxknbRHrzLBx+D6U3VmsP8vcc9oPtilegC
F2eO11Gc2/hDwddbQNmIvuzpgRtaIYtmGhXBLCscWn+RqHmMHB/yvt7QoE6px4HLZ+Q2/aD0zzDM
xD+8ceNIf8+zgHGe0IlQ7XLKaWvxw53PYE/ZtQFCbbRvEWYIhYkQWDfP5WnlOUFAXQJfxMrV7ydO
Z+98NCgBNTeUOL2wvHq527hmIgHggjeAKVcy9S4Kqx61SYFCaO/Fy0MwN64D7mGJLFBtKE237IYB
EkQ8MtMI9Me5OWHR/IgS5sB5JnBFW6W7ECPSsD+zShjVyJOxLBl6CuImY24a6FzHe/r3C/IaAJ55
4iGCHPlQL2HLjpoiAPFLhUnCe6pe9lr0qXnpaUs/RjPta71hvnyFNDS4kBMABRh+nAK8VeWDCEXm
3skWadUHnL6a7kp5QfjLI59r7zO5jNVjPOAWcYFAdt4bq66p8Z3aIMoZ4Q4ZjyriXcJy1BedIkVa
gCRv4T86tVsbt9YcDzwWujn6bTV9SuS0sEB17z3Byt9V8TyMG2oIc/8AHCDhlrPDnUdAQspHH5s3
wN5NkrZjhdQ74Ce17wzTAnKU9AvHsY01+Zxc10CndFxE5RQcxQqYQe1dKbXEyj4VHDgLY52OSJyr
M9MpVJddilIF9iqI3aadV2hlZOX53IHGQMM68Mf2ZnCTwUO1KjY7aVK5Gpbpoh6MDgR+W7JXJBtQ
sMawDxvXZleI4MAhcwp22nc/j4AIygeLViFaNV3JDkQRoUsnhGfEUtrfl9LQt5ywlrAPn0pvSZd1
Ajo978/QUeUZdz5wZ5YWpSZ3uDMhqBBTC4rpCzSFrmCsRwSnlgeqxfrXnJrJU+0ijthWdYM12sIU
zOgL803LiUNoyAAFU8+4ynxVxndLFeiQHRcUfk+wceqYbABsCiabC3mff9JhwrZ91RoKzvZhldnd
oP/IabKUdSsWlQzxp8UeLQO/8AZxmUdQ4hH36UbxzFphi9EvHWu1Rm9rZcNcxePHTr5aKMnXSJY4
zvB9YOuzQfKNZaZOEmeKg7tiQJ/9JE/JMLDqrlBZeQI0nrjMI6De3OrkVuydQN5klyJI13mDwM1l
0NnFiOKQXPeJl9q3kJWa+KES4H/2Vt3EgDxUlFl4xdE5mpNP7ICDurNmG3rEyk9tWn80FktRXqDx
RHd8/fKeaLOSQ8MfGbD0AwE1kGAdHjiOELdFJy+2RnXZI/TEoS1zqv5PiD1h/6VJw9infmED57xs
s5k2+krWJYXPrTVWfYXpKnPoZ9lYtXFpNQCHC3zYeoStulZl6BBprSpzFRmoI6yBIRsUBhFboDKU
JXZ+MmA+oK4asF4cQIIg7bTxp2GMWIrC+w4fnLAR3HCQ5Alv5bAk7MDlRb0EVcYPne0VHYVwuofV
VkK7X6IGQPwGi1q9joDRL/N5reqOL0Ce6qQDGrkOlXKQ1nwOOqlJH6F66mk4geZ0T8O0dedhF6Cd
o+662mn5U2I/fbcTjL8KpsQ4BikDmrsd4BAwljHmGWwsS+ftFs+vywsbxCqkjNQr6tNmaiyYExZl
3HXLNJHyDASJZEE7Y8JRfR15sd7jqrYThDmtWmUYG6g0bSbXL4GNZM6dhn1U4SPcbtCAsKKbDM/2
8ceytDpev+SmjhXo7follqdZEpDQF8ao1xHuXTafz9rXKcpL+E2iUicKL0FCAO1iaTaWo9PTl45l
B5Kx3EACqPkzv/P0Jp4DFWdNmIulY3FS44I7b4ux1fGzCMKY15Whe6OHysFpmSV1iHqYHGD3t+ZQ
HsTir2TRw/mHK6A11tDJm4tR+GuTUUePwm2ajuvgIfv8yZ3QK4pmnp4PoTtbvMZCSky91klmksQg
uxHyUQjF8J6ATScsWUQFML+8g3CyZM09llS14a1Hk97pLqL3BWqrcdqRVVlLI2S3dQ7nAIoaqOet
m3BUxbzRGDzQ10nA1whsdojxWLvJQBLOBvoe63zA7FyLi5p0EplK1iH04duj5w15jV56cQHCZNoO
In3OJQ9X8FMTfNcGIiZKQNs8xs8B/ZYQayZzr5AVDIPd7JU6POU1WoPdfSoao8oemqbXm5UKcANN
vkdYAPFVvQDJCSt0xLNAd/vdZR4b66rPBejSPd1nPc3t0tJhmUbmyLzAKRMHoKt5SC1euonkFk/B
CSZjICumtHNSQUparBtRZ3mTPC5FbTfWdVi4KUNRxoNrGtiGjsA3AIsvnUnuR88JITk9Umin6OsD
dCYfjw2vrbOHl7TAinFg/oHmlOzvZwNy63nnBBG62FOSGSboKiBWjHIcwbvkpitH54SUZXXo8SLH
JomHN0XYj/uyY5C72YOCc/qSe8SiKfn92nL0Q+aRIiP+NDa1N9w1SEPxMg9IDC0qxAcGDTZU5bnb
9yWLiBKQgYkTpOC2FXhzrdgwSseZV8JWela4ZqHnZVwjEDLr6aY/Ap5DTVrSVF3Jrbl22/Gbc9Tm
LBEDkxg+xipjlC03mFnUzXBZHuZzgd2Ins8KG1Xi0qGKV0U57p5rO7fJA+x4eL4cJSw+EjArPu0b
F9v45FfT4i0gNmT4iAbpGaIfM8kgZS1Yv/WpOM+ysI0xGzTj1My3Bp3J8Iq8v4wf/MFoiq8qCmT9
hOMUJR58k02n2ysfNtVXp8pMijF1glgdlmhm3lTDiQW8nyfOM7eFO+WQeW6ShCPzlwRLHiD5Ux4v
FCajmgYw3oNtq/obJOeW+UtdlHZebPoGB2RshxrYS+j617wZ5PO6lGMHNjJuGaerBYoTdl9MaBll
91MIcD+7z5cmr731TMETYUo/DSYfii/AomlbT4jNKFR27WxGCSdjQt3wuW4Do77LRPETsfUB4waY
r0sAWLlrU9+6wPgHpcI7SSUV+DBGZoPbXTsqnWS/r4YysNjs4tC9hbEli+4kVa2+vhl6ckq2NX0B
vnIyq3JOghRXBySzAfbl11U7xKY8mepOtsuZ9OeuwFNHLZFtbZe2SeMAAsji1NZusHxkfL0Kob7k
BEMwk3uLwLaiXbjCF9kaAPLaUQG8uIFNzMY3Mr31jpeUBHDEQ3TW/LJlVzE8KvIo4mfGTux5eo93
Bzwtxm0nkzl5xEHLjYoVikF1aG07jkP5J+gpFbwWukChuwK06aovSLtI3uzYY9QE0VMtVj5fdhg+
e2C2fDPL15YBmtJcA3ofO/kFRAPzBpn+pkUsKLRi91K4vU5X87LRxzagozrIJRBmWI4Crh6PYB9+
pTBDB6WVNl8M7IVGG3A9p7clatkyDmdTtyn0ZzmtybG7QW5ruEuAIC7TDbKbIEuZtIqQzkQhmVye
jye0Fp/jQsbfnPd4h+nrzZShMCiw9UlXQDtg5Dy2tT7e0DAPShT8EOxO4quX7YIqACIeWFdVetcn
8QsajYIxLTdqLtq8FV18xzkxGCy6ZU6CTWVqxfq80qBpwyKe4bbxTyJzHYB9GbJS2a98dvZohK3Q
fQ9mz8u6jVemzzlpkOthWcJanzawouaYZYdSb3gS0Dcxox3wCXpQVT8wpigh6mpFkoMtHXYpNh9N
euJ5FdJUe0UrYNqWmBrUt3AIasG77hk2dg1mjYs0iyCuWmg0obdyCOPwMSf2yBm7UD0uh2OM0bah
hdOR5yGH27QSGlLoGGDqr8xFMcvWS6QW/souqbyfiMO2jLBXygHpkDjjv0WJDCNYXRHCnUHvZ/lh
y+siumfD/iW4BhWibuSn0jDgQxZhTgVrRV94YQ5Xh8wHHwm95+ECr1MFIUO9qXaHdF3z2dh3SxMJ
WQ4UiMa4J3lk61KDhVULkU7i7UiAkK2lEy2zxnO93KIPqaLzsZqDWXyfDYUG2x4qG1JMILM4x38y
0ajFxqHwlRk+9TArgk9qmGuIj4iuBct6QFnAxhSb+ZM79Olr+B4hJQqrOaEkmsonygTmZ0hR9fQ9
GoFkYlsW8hr3Tj7E1akAcTw/VEGaj2vwEvYCU7ezl8+8k6U29i2O01N8NlPurWOI/uWSPkwoq5nf
RJDjySgGOH3Ghgb4GGJbYfVtA5hyRC70DmbjouXeM9xFThBQgBoCshPz1m1XTs6jFWSTODWKrk5+
JHRgNwkMNn9f2JOqi7MuWwbvdOkGoLA52N7gGviGXpctukMMOl6qHK8D3FRDpMJbEPkbJ2xzjzNL
htPxCfoGRtNt2rwyMU4nTDpBfKmPZsHetKauKKhJMnIkj+i0gHvPYqT+L9yobpcfLyeulyybNEBn
PYciweG8YtiBDrhOH3GqDNEWns99m8N7sUHbkK7HGrd2n0nZHg7qIc+Lpffz/J8OOZQ4rKoJ6TDn
ZKR6xPSI6Zilj4fzRRosOtV8yXNflgQSrjqtrk2U9Ye9YQNS/0bZoPpR47/ow1h29HtHpU1W44zf
cI+kgybTjgObtpDMsA1eWC/piE6t46TWuwUd7ia56CiRJdelkFFfrXLDLPMzrNm91EO3YdJbBjV0
fQ4yOCBweeUgb0upsswDfZgJTI6SVZ1aNSkolOOUjlbAGy434QwZotykcW+Fv9iXMraupZottQX2
ClJzzalszD6zpLwIw/ByblDLbd2m7E4DZ87HK15gNV6FKR6QHrZb9oK1YefVi7mlZTa1TyCQ+vaJ
XKJPfkSyrpMHrY3FNERjrkt+dIlhjdmq87U+MfHCa3BF7xdTn6fieUwrc7UUSzF/r8Zcl78mfB+9
pyS1yacRecgHfs9ByYW9xgwnvX+X1WDCjzsUj3yAXkCtMGctTMigBqp9lBgA9LKDNmQM5EZ17PLF
gNIylrh2oCMB+L6CV/Wyh7HiJOWJqB1sMpwY0He6mVPMXJOV5TZGlt/UKG3xwrxDHOpNG+O4Na7f
OhFrTFufNtCm0tsXTAZyUdcQLIoNRrm5s2z+CtK66MSwl6meAynq3cuDN4reayBCmNTOKZrKSlxg
+KknH/oqJR+f92TUwUq0ti5o1F6FNCjyGxDIUQj37UFLKrpTwMScXqrXFIEzRc0jn5k8yHJlChvS
XqWV2syHGgDyzVRMQLBxiDbqifUTgN8FfqHQXu1OZQfN+AswEzocVPor78qPK8GwITocjp9Dx+qH
zy8x1Syq5+LpSHdu3gZ+UM0/AiesUS61o3bUgxbOPWM90ofisUm59TAF0WSwMxsmqxx4EYaXFVJ/
to6ajSVmFGBhZ1IMXvuGyBkME6InpKE2nQD5byeFpJzWBsSoZDx/KQOkqaczDQoQKZtD81LLow5L
5tB1vt5EXg6LOGG2HCny3ssxYuJYKSdop/UwMYE7wEc4IEG+laTJMxZMvOHWHXV1KGypiJ3Eohp5
L1Zney4aDE0pQ7HCb1L/U8iSe6KYV7uIpMxplPPqGhzreYTQ8HSCn8cF7z0ubf2FERUuR4DYjwck
bbBxfq6oxeng2xeMe1ldIcIZ2k9LnIUmuRfufldOJDCoXtsK6XfxQX/6uBFr+zZeItT48EKhJwac
+m1DwXATBfFnDHaBUjp/8vNsIKrabqtfb95yKiTmHxIU3E8zGz3oukMadufEjc7RILHqQ8r7jY6j
xpLtO5KmDgIgAAlobh0jRivXjmeUTVEDJpimO0NgUnOGZXmYrbso9K4mSCm0V8PIkPta9kX4UX/6
Lc7Q5QaQ5TaR5RKWsHXD5e2wuGzifgkKZGfBd+4uJ7lkGiA8uz8dMZrZZWTDJ7qhNse3wcd1DyhF
sLG1qBG7wImxrrxgK4irvQn8ANm5zJyWb0ubTcsH7V/dlX7V+4LQQcfXcoCu2JgLWaYGILwCGPgy
o6yLuOsOzLknd4glCHD3ddS2l3CVMhxrqmE6ef/t/DZppMfLwcgHWC0z5zc2CRrfE5x4ZEv6Eu29
KyQKYu8+SFLDvWbTH5cdA1CGnwbZOyijNkWQXdZ0GVqAXzlllg8mi3UEsmAMADV4tO1dOuA+Qm9v
xyAQ1IU4RUDYxmPpWpZUFrc90SQ/XYBlA0GZouEW552GikxUW6gyJ/1tDn8LPi6m3d9GXL69J2Uk
nmZmZsbW8Si3rgXFWGcVUU9E3Yz6OJJVIQzJD1bg39y8BdlKCOWCHwLP/fbmrbl2kBtBnjnFA2G4
Tccp8QOImZO9d2Hriodl9pbpeqiWuPwFPq7sVk4q3acPXqn4bR5BhRHMeFgDkt7l0W0AvzMNAiyO
7pOIz2BWWLf9aAtKkeFQI5mEfohvbTOOQtVFFndJeE6XO4QmNQWg0/LaCBx0mWgslR/0PK3jpcjb
dU3wVdwdjSjb1nf+aoZHCn0foTwqmcId+rOqHUd8hrI66TdAPSvkLdxutkFfREW/1lbd9NxcNw53
WeJk/mcHAYgpxApurj5lSLG412inuuk1MxuFhPdH8fle3q5G0BgCzUFAXz7+dEf32jdzNvs0HncV
8hf3kCN8rB8zpBlotNA1O8stq98EUtHxw4l3dNe2h6zmiaj62vriz3aOLXpg5xSM8xHN/daNdv5o
9RPiHVaO8HyNLyl1MqNFcg6xaNp+aGFMeTXcjb5ZU8uMZa9LpIN3FsdF55SAGCcjuQSlHbbQMKaw
/uSj9YtyU+VwBb8o+SsrsZfu8f2h0PPlaCSk6/r8j/+wKI9gCSEooqbSlIsJu+T4Fl3MkchLQuTe
2Ly8+hSNoPjCN438/r9xYUkS6NqepCSmwQKvpksnsZsfBrvfQZJIx41y25rznRdGOzMv6v7MiU1U
A7DW6F4kOP+tCdffrGQg8ExVjAFBmHh6Ir+6sl9AuxdazCmPUPf/lCeu/4XuZ/60kA+ob/7sh2LT
TVVqbXJC8bKeA3pSHyyXvxl3ABAWD2+DCwLO+PYmSoopjiE1TjU2kbCo+8kCYuNaSbmuXAu6fQUO
HTZMimv9Px54BabG1ZHIZOyPQqZVI/aC80i3g7nVe7t6CPLgV8uaXsctRqYYEMC7LreVVM1H8eg3
sBHWsTAfGHQioMnFjx46TftimlW7890+Nzeh104ahWgpajh9vleUCKzNIuhRoh/mB9kejJZXrAmW
QXtemiaD88/HgkonntkOtAwoBG9vKGnLKkcJDPG9tizcixT9w6dM5uqiFoZRPQ3N5J0tkIb7D97+
cd4kPQWIDeU6rA8khIyjgViqwqwaQF8718lGuZmnQn5uKtF+HqsaVFpKTZx2dihKvFl7z0i27z/2
MTyFSKxMyJU2yaQDwOpYWzRGsLARS9XucI/JVK/1inEASf0YNWd6WmsL6SmFMpio3HldS9e4Lqc2
PQdAsoxnNvvQ9QAmntNCWjftimbm4O3ev8Xf14ceHlRNNAmXf472pR6N+coIIu4wRk4bwVFPzl+X
yTJOlQqs9quBdHq8kXJoPng1fzc2AGYtky1Rc1d+MxLOIx+u2NLsKnusP/chHqSUYHDUXXtW7mUb
tOynLwiE2e3KTzLvHIOW4oJjn7g1QfD0lBus0o1Q7UmjR9EPgfwgeP1NVgdxFE1YxG2hVKIP+3bS
VtGAmuYY1AhfLumfqFonNJJwnBm3iIWaQPVdkXyLefF39mwlpxn18WFtg1OpPxiq3zdSNhJoVBa8
YW7nOIqKLh2qCl7FLlRIVzKXkVdEpqkUxmkhKGxtZgy6ppIWBegKxLqCCOKnGdp370+VZ9LU2xhG
RgnUCmSbni3H24qqktmtYf3veg+/SGpuvb1skyGjQQQGawAL1AbDjxIJTX9lmEPwrUAah7YdMKDL
FF3TZM+cL+7H3PL7j7Y8/TKO7s13PBPWIpA/7EWPVjrq5X2do6aABw0Z+jbCH+iC7llzVZsmFkSj
m9/3XVLcG6VErwjmDl2RkDb23irH/KmJa0wTnofr/xmn4A0PYf9UXj3mT+3/B8QD4ZFi/HvmwffH
/EdM8nQgMWhj2ec/OPAObPsPEgYJ/wrv82d/2L9oB0JoIzxw2nyb3iAnm//LOjDkH6hFK/Dk+hdI
1V02sRfagYHkNRVUwPl4riiggrAV/on9+QEo/2qigd7VyYytmdYsBMs/CmVdNRu94ZBVLjBuFaCQ
ZIjOQLuhQC/auMhWViRd5Bt9zzB/CosW2td8QvX/aoxJN4wN6qHjT5qzc7dPJBp2GEiY5mStkfaR
T27RO4hrNnmYR1cdu6CzpkMYyPtYBbLNNmmoplPwLZ71XShagDe5nsk7K7GgjUrgOrdLkNrhqTKK
dADoukTFZRgbAHMcMEc9ylEj/cyimHeL0c9yB0OYIjl6wSlKhY1ILN2S7CYb86qKEua5yJAW21TW
2E75iiODUd8GeYv6zCo2DGpNZu2FctuXZe+d+P+HujPZjd1Kt/SrFGpOg+RmO6hJkMHo1euomRCS
jg77ntyb5NPXFy4DZfvipuHhBdJApp3HIUUwdrP+tb6VunWxc2hA2hiiS96b1QQkyHJ2yUaZPq2a
ISme0IfHuacE3Wqz+bUbSvjDfu3xgw3TY48uG2Vx82a11UjxQP2TZrKrh8VQJ8WbuxkXoleT5nYf
rn59i0ksH2K/KvfQPPsdhb35RdenWy2zINGZFL66VQXc2U+HbZHO1r6WajoNQ1GHyLhvy5jJIG5J
oUKadu9Y0+PruvlZO7A1Yr2b9vXs2tslFS++u8oT936Jp0Svf6WzPR5hv4gdnAbvR7tWYBoWrwz1
uCnD3C6GfTvSdnptHum6oATmxoSk1CZ9vB3MJTFrGsGWlSRqIslXPdsTc7VoaXqTexDcsaq/Jydt
x2/YjqgQQLpU8XHgHLldHIYRe0+rPH7/ZXUTWoEosafdOjBi6l/0QPSJvMXS1YL/SU5csU2174uq
K2/spbmrOz1Otp4ztRCynaIPJDAp4HS+XTCW9y2bsve6M51nmNFk5+fxqWCgtvFIYmx0r796aS0i
CW7Pwl/RY4gBjCCb7EYYVLgWcPhbUtt6vfT8hww1yIkczZ+IY2synGFm3q8WOblgkV4nHtO0x7FF
kYF8k33sWXvRjll8XKlSyqljZTZ/5FMv3DOmoc9UT3XrwOQDEiqDVzCdSvTvsLamx8apbTfCmqSS
Hbuw2e7jam33pVffM+JCBk/b8Xu1R/tQIB79KKx12ORMAO5qW8Sbaan3vnBaQCk1hJ3qajwz9d4d
CKyJmi4UlS3RlGguX3kx18MXQAl4yaJIB3pCZmiQys1X+g6wU21UySyFc2bh+AcPYrx556Q4/fCB
mPL6ZVjPlkwehNnedNA6d1Y+fosB7pjEzr4xm068MCxwm9cBBlVzaik0dEP4P8XxqsTWn0kHmmMz
4U1TOGWs0qGWBTvhiSn10IeZW2rzJoablX/JsqBkSZ/cG3zb8Ol6JW1wW9MET8WqZdqBMLLelxyT
X9gs7lfWmAe4lO2ZVcqgNGYd+EyZZkClbAFGD1BzdfvFmqsjwdyujpiw6Z9yqYUDpJUmNEYii5h/
siC07qZf3ZIJNrm1hFpHdPUooeX6+rSbClF5xR1+BNOH+XKmCIdZcJ32n7KUcUa5Za2BD5BxDuhV
Wwt7Q8yMyCvbRuzvieunuOMgtnGRn0jq+459HmvDuOcbTDvIUjUX13FxLiQMT+qkXN8Wq1+ANjhK
C1w56CHDip+0yPjBJGhKHjpLP2DMw58v1QqOF4txw1E7E+1AiRzVNctUflMms5wwqWqRGWvuyctH
caK+0TqSedVAKGac3jGcAOzEmaQfDGtauqg3VktgAB3syPWn7yIp/JC4zvLejfXLoEk7yip3OZZd
00Td4LsnAwDGsjb83oXNvE/YP9UMHE2OsL1WVXdbHg3rRek9+XLgwEcHOwt2cElxnmzmBECqJYsz
mYg1pEly2OPP/fazJmXaPcRnmIctINYZWmXCKgLdSbd3rlM5B7tCQxtbZ30nqdBEmu6u75bjZqxk
eH/OeVmXB673xb3XW/WRvPktFe2/ZhCdIzN9zt0OdNoz8j0lPfM0UgVqmw/F6k2vBJLVjuXWO6Do
J0dPtvGzmMtka7MgwsNN6QrgUqNuM/YZehIUJk6gvPZHIW3/TSw0wfhmpu5kl+f3xGJ2lhdXWME7
sZ/LrN4XeqedW8oiN20KPFwohzdRBjqOE+U651mOpywr3RuMwE91XGl2KKhatbbWav/y0vnBZsU8
5BggyOHG53SRIQhP3oumIdprfrRIBYYz3GkMSujWWiIs7Pqj2dfbuM7vq7k7McwJaFOdI4AD6mSS
UY3ytm2CVIz7vJ+6yF7GBBbvjN0/syMY7fSx8rFFvbU8kFSaKLZ0wt7qpmvRzcEy1mHL+2/98C1U
41yNbQAWzd+ljFcvM619EVs/qwU+siN0YQY6lpZ8Mo6ajiCnzZ29FKDxpdtcDMo86Uywg8qnXrK0
l68EJ9q9p9YDOLgn3NIWjkjzlnnYfmkb9TRl0izZ1h1Gtwk1q7GYfjWyuS9aUHEDeKBRvA99Dxc5
PXKdpzR7or96xuS+pi9Jp6C56LcMqY5UnrJTo72DHkkuVOsZG6jyD6nbnf1cHVNvpf20TwwY5tjW
lb1PnSbAZW/RwdjlR8ctTnnnL4e5ID6OdapedtzPn8GlA81tlipiUnLnKI/fZY78htY9e3HCjp/t
zRF4dvJZOiESKMVL62KnOKbTgnXJ0h/SIvaf6GGAGiiz5bXUuuSH19WZBvxuWNbIAM8Dgl7m1hC2
s9uLyAehmR7WjAgbGlkqEAsGp/wwxXrb1na7dagwCoXTi9CTMIBx2fI1rPM+/TJVUh660Wj08WIU
FJx308Q0XAo6v1IGk1EGCpnFutCBWcbVi6c88PP0WWyWfsVGu3ZulTk7vkFYv5crcW8ZwZXkWKuG
dUoxhuBPPpp+s771takDjF78Muxhx0a4MbV7IqTcwgZDrfSfj3nl7Dzdmz/ksniVxjRe4zS5UsxK
nd1S0+q3Fpm4YKyX7otMnKsIij0B37wckjvdRBvEheLsxyQTt1Nv0/3TEQIBcIsRxNmkrcwPyrf4
20jMzWEAfXHn07R806bdHErkte06A+2mVXfazBMfulkZPnKIg6c0Li0okhltUsmoX0wsjZuSaUSo
LDn9aDhS36uluEe20W6LREcmFDy7K0f+nTTb5WRLu78s9vSQafNbx4H+3uMcHhA6uuUcOJ/B4XoY
JpPCDudyrKEfVo/JkPNAj0YbeHn/Q8dyGzLFP5v6mu6ghhLEaSwdooCb3HJq0TfCrW/UoKtbBqhj
0DT6HhQc7368fieO9gGPLz2mLpxUTJr7pdcOg5OrD9vLu5DBob9VNGMd5qZbwthk49woOKNPfKzy
rUqn4Yzh9mu2uLzKri32zWC/tATxb7gHiQMtb1AynfrR0HlQEU2XdFu0Q7+FRdGogJoozEKrlVVb
vrXp2cMP2QSSlrd9OUtx13fl+qjstTiKVIhwMb1LaSz2zhkWO/JM+k46GJjPFcyEF2wMyYOVG20o
24wqSq77dEviurL9Eegm4O5mbl8raGlXk+e7GOlGcZRe3eMRb7dGNSdfPqOJM0YJ/dVORxiEDcc+
p2tes3XVA3iR3sM61496Vlev+FF+arN+KKnODICgLm/6IKNcqmxfJpX1CQe9OdpaSyvoZPTbuo+T
z3Z03U9ACtMtrEzr2S9wZG2M2M05pMT2Y634diVEeR8nfS1P2jxj+bGkP/2iApL2S1pg6ZzS4ReP
LtuZOWg7x+zc98XMptuyU/UmcXTV0ErRaTTGYQqx+bE9ElqPulSHMpvMnd5axlepezIwARS+WeVc
vw9FdwUr05xcUF7CbIrK2YFiodvSo+EnqyoTbnHZY9gCCipmA6g5gGxo3DtSPi7QXUbLSFz9YbL8
KWhdk7hFvMZB467QeXW32a20S+w6iV0FTq8JWav0+5gyPUPuWjLL9/4EkBwtL6CGCL+z0+jrXeGA
tV2sKTsCWS3AZKUyyBLH3vEdfUjbAraJblOtTDtMuugibID5kwVrmo1yU/s0c4YPG7luZaaBgnaL
bT7l7WuG5ft+7JsnoVfdaaaLmiAorjUHjJjHXXMvRq+4bTRhb4FkAD4Vif9hDylfNW9684DT31VG
4pxaGCWPtN+mZwbnBiE3YYZOlvRbipae48Y/FqpU+7xJxQMBe473Gl02uTGXoUNOdTOXPaOfxPZR
v+p4eZIyT61tMRmEorltW+RluPAt7DE/8xrcF6fa7A6zavrANZ3bZez6w41TdF+kR8j50X4wbWwv
TU4dVNtzDYbpmHUDpQ/+VOEag5eqFq1l8bDWu0wu8qTZcM8mo3uQQjeDkfgMBQdUWG20yr4pKEW5
eNBcNgn3K7ZGgzYM65o6FOCvuqvZgyxqEmbmOERQWu2H+nr0IT0K9MRsvwjrH6TojDDD6wobEJF5
EyvHPSjFdmq2nQ7zeviBXxHIVZoICNYKhMbaNvsFuD57UDb7AUU13xh3XnM9NZ8JhACA7Ah7FcYy
f/J52Udt/P2inL0OXPpfeZwPZEMoD13LNMory9lpUrakKYl2H6w2L7cVQkEf5j6OLG6CMXP8Hihm
IOBUEheay60fz+JoFTntSBg3sXDm54RezR01cxeo0w8mbMog17UML7z3jGs+NPTGP7S+RwcqcL65
o/deFQXvVO3f+7FN1zza7nbtsg90kooNvxx3UJmtkyHTPb1B0I+79aAn5busSJJsunEYbqXu/8BE
aQarkbq3sHvKE/WPlN0aq1eq8is16wSg2jhdvMF16Fgwp/fYpYI8KzUcWNW60xb/1E59+6g5efbJ
RD/mAETLj9YWj0OynEu8RufY0Ej+WW711LnFE8LR8GOYfHU7sQWEC0WIP7kafOBfvWmM+qu+QpTV
PPTncqGXcAMtT983CSUehl7bG41cZCjMlVxM2241qpJfUvrdd8AUnY/ccOzXWVn6jsT4uZRUjrLI
WOXGXEXCsV70ezVKY8/9+100qAiTNb461vyTRyTmayEaHNmmtiMro5+zujm7lki2jWjyyB5L6xdp
D/XkIOrA85UEr3wJyG8BBbFOMbbKrJj3oya+ZEXcBhQxVdlmpwPGNWT1PMtiZN1O+zsArOOB25oT
sufSfTKhmLetaQcW5vFjiYqy1XzggL5djpED1zXQsauGNiFDtjACgi2em+dOoo9o82pdnUnrPSOl
8tgWJpdf/dc6u1cqqZ5Ejc73IWyZ/T62C4wfosAbb/Eo/631/lJrFdukBxp8bsx622s2oT0hhh3h
2T70FjmfSL7pu6RbAcR5Z7W4L5yMOI9b1XDTMq46jGVvnUtPNEFTUx6CFzJ23+uMuy9R6V/zwjZe
ei6wUvKF55GSj60b++4Zvypu5RaIemr/KFPM7BO9EZv26rTyJ98lZSaqXUHq5IPao/lm6JpyT94P
Pb1aXyd62SP6Nd1ztuYVL21a39R1k6epNOuezO/Mt0fEoZGM1aVJBycU3HyPAGPMx6zWm2gw9RE1
4XqlE6si5o6hI+xa2jSYhVtcqVnjXa4YWwb29x11FCFRYzw7plftoeh2h66ic8AYfQjXmflLG2hp
Lu38cQAPvimVfS2iNOONS+/kvYSiGnZj/MuEunSC0e/soVeMe/DOOmf+LtlWfn8HFMVFZDH1QDmw
lE189UfF0emG2JqpNsuQ4yRyUDooYzVUaKFoBrrCDMb3h8IIwmj3mlM0UVnRr0UVi488Wg4hABUO
RrHy43AVixvKYZaBa5fPbNBUnGvLuq3j0d1YcTsEjI70oE+1d3Y8DZ6ggs/vJs0hoRcDSLl9u9TV
gTR0fqJlpt0BCqWTKHY5NrI+cK0nOxAuoIW3+JmzfT4jKlm6Z+wIgzEzM1uSBDFspMoenptk/rFA
egO8nlF6UfafZePc4vPpQwob1I9x9HErlP1wMGnaZhZr3s4rrSqFY30Dxy9IwKbFVvVOEbWaS/ag
XGgBcFR3xC+fnWNMd1uyEu4dsTaUVzpIh2RWhzWZF9j4VI8WVvoxkzDHsG+R/TyRJwYbIrshbXaF
UxXyTPnH/Ig9xLYxzRfTehfT4kTxSB7rOIilSQMBc3KOsMQRBQmkIu+GGKHMl+kPiJm4TOM4RX70
87x+ZV5JQmLUZzFT3VJ5r2odcGbSx1K+lMQjnzLJU7bhiSrMg8AFC3XK6ZA6crCv3OhSgzj1ZhAD
zvoYXBcXSU+RO3SrloUO+5G4xNx9fvCwmc5dwuge1+SISnfvFLZYziZngLTcUCBLpRQ/xGjeg//k
np13YlpDw48n+rVVb5rHzuhg43OYNdJTS0xGbm0Dr2QokYPEo9Cy6kYl2FOOFv5GXLmpU83nytEn
QedJbN4C8Fl+SRAnJZKX3tXhjBk+3WSoyneI/v4eliVJljp5qtYpjzBSckKrLvHkPpcGTvmhRHZL
VNk/1Il97CzjMzbBchalMW4l1c0bfXZ/ytFYf/AMqGdU25wisJn2F4cJxYsxLBDWcwSOCpt+NMyr
aW3NoqIyp/bai0/dS1IHTbbW1xO5142hVgKZA1Lej/fmMNU8Cv3s7iHv5iYBPVk/ZMhG+TaRNSmY
mqToSUcGInSOWDn0SfVSTF5CwJOQ64UCyZsyTY29qRkdhpwCrJcJYpZds/kxS/lCJdtTBSj9o/cK
62HKNPsBYzodgOlynk1Oh07n1G+jlXOsGO3HOSE9k7A+pqxHZrXr6BK6q8a0PRS/l25gr5U/aCp2
DwLfTNTlWf+Km2T5JQjD71wTst5GtLgW7CZ+LXMMs3CC0g219hTW2inVzkZMqL6ftIXyl5niNJcu
SePizX1LBeSsjJ8zMB5Wj7W1lw+aHipzT39waW45hXf2XkxWmux48n0M3fR+4Pkamc4fsrQyetys
bdeL02zmVDA6thF3gZXRQYXIi5bPxdhpkG7r6zy7Bnacb/2MtQAynhyaqGjcKqdbF7bXU2HZ/YyS
VmRsqERmaGqa4aNR/bR2+wROw8CJKHGVOnud+mAKFEPQ5LOJxtVPg2yNVyom1xeA63cI0sdkAaxP
r4G7cZkn7EFQTvQg5N6hTquCizpFx6ta9GPlxRlmvozeMcuu1Q7YA92VCeK1zUKHa58o+5R4F+Dh
+Q2jjo3ipvKW9P1t6WJhwStc7UxlJRHYOGevU8xJC8FEVBIpkkiIR56KhZ3GH8egkzuGzjts2qEy
TzX4vveV4f8rLmT3TNIo2xrEz9/TzkuPM8Iog+wULZa2WbTdasWjQqZh7xFvO06pqKZItWPf8vlk
lKhPJht9i9tUo6G4pUyvt0S1dVPdhN1X68bGjosH1/PfVyxjj4wDznjODmpJ2ymyYcr+wgU574ye
Ezk+qCLg9F1vAerGQTmAaQ4oGTcDts72VtKHVW5WT7M2LfpUBCpdoMJbtBVuTISelxW8SovLGfF2
5mT75nTD99CgLBNDdM6taKk0oryTBAnHl7w1m8s4r+OnbL3bUXHXyqdsjDic+4dcn+ejl6VtuUkq
8z5txI3j99quH5edJ4lnMWDqW8c/kb2awKzqeXfrU9NysZgJBIpCp6AvfGKIZdIaQUNZ4RYcbgZt
yB2fNDe+YcbBfsg9+r5zeSp1pL8H7OYXp8siCVQei/auN3AEMs2s30j5Ebdb3A/y+mZoWcyWUjpS
iNynzh4BIL2nSYl+BGmZO2c20WxTfmj6yzFK+MVnu+aHwZcfGOWvmwa6JGYtBT+K/Tm5JyAzf7He
Vi8UNim+jV0cOfpyC97KpqBu9KpAQxwIe4GraSN0Q+0nPD2PwgFBu9HjKgcMYYi9yEksLWthPqHF
fmOweq5snaEX37uzTQ3CngD2Gi7eCnGt8m+c2E3ukpbPcJNdjwklM7iDTCvvAFOOrr2B/RqA1Uqr
RwWJaxTaDVCSPqSYCN6x1qltarE+84X2tMfSa7pHKQsiR5xf48aSkcdYE5Mj3jatNddDUtr9xoDj
dKgn96XOKX1gYNgGmlLVpdJM7n9xvytNa/hM+pHr6pTcuNc3tTd6d8vdLQ/1SixhxkGurbTXHozY
nq4zTm558yOlIDgoPCPngqw+VG6sASHujEEUpEkoyAMjTuLNlwSVn5iS81W7VPZwINafao+9QBTy
4tgp1yzcKwdB1JpfEBGa4PhVILuhIQ/FuF62zqy0d9eq6RZi0TrO0q5CY8LPhxkkTZ8kXcrDqVBS
9jfLwAkJWuYQO6cKjT9+73sZ29ved2MDAEKXb6Q0rKNGGjGIFYH1nTaLk65abh1+y0EXI7BzpErE
zJ4Zd6R5UPjcgff0yjTYQnUaMj9jV3dO5rhW49O/N2/8t7THvzgzbtvv+nEEpzhePtr/AfYM7Lj/
yZ5x/Kg+sq+/+DN+/xN/cCFd5zcQV1cTEk0G+G1o/P6jQVxzvd9+d0Xgt/u9QPxqS/+DC4kJw766
gKn6cB0fUyLunT8MGgbt4hDmQFU5tmnj0fP/lT9D4DX5sw/oSjY0dIy2OPGv5lP3ao38k+kUrxQQ
lNbIo9XQO7khXpR9eJmFiUxZrFybtqlZVYn4Gg8AXVhRjAFPXrgWmlxor1s6rAm6nEVQVUMLrUtD
R9pMSPSXmkqm8wgjuQorvhnrdhb4GCan1CDxEMohLCyX55qMMwSmFixlgF2veEGyTGoOmpTRxWn1
sID8YA43ug7KTeKV4M7tcubwDUWFRFU8LzVxBTdLtit+RrL1iS1+VKgshAgJPJwpaWheu7Il39TG
lI8QGolvUShp4sXyYdk7zZn8fNfZg3E3oM36e7bM+YfjaSVjKX9kRt0VND4HFd9wjfHK4sqNpXk3
1NEVSPWmMX8nBm07xK+q+dlgJ9+TkS2viFejOPA/2YA5tRov9ICZny5Y0nFj6272MZlOrzadWSQG
rQLUDW3HifJLNvdJ/7HgmXkhZFhle7UW/qebdd0Jx7XtbjO31th86YiyNvHElhwBMIk/tdF3CW82
oGqv9nJ1gB1oxOgRKR/OILz8tXUHDe8KhnjUgysSYNMZcYzpg804IdRgaO/+nJNNjmknuvITpbft
Re9+gCDwiIBr2fgK7C/9imOez03jtPGtqfDTYcEwGemkqz++M2sUHP8dqvQ2rWtZ61mqIn+lMh2J
15GeDDOjyBnfNaM9hwyKsndwAC3JJi6DWH1BhX9LblNZYIqrR4/CvjwaBjt7lWZMtaCTaEQaLbC3
m6s/oo6ssaioGQdZFgcyTvs0iidp3TuD4MQFFkId2eQVU0WKuOb2H3y6f8sW8O2h3p2/bL6pYPn+
bhbPm8HBgb5mEW2FDH/4EDd8sc1opC/oH17qb6ZG28YZi/fTIKgiWDdsFpI/f1HpRyuT3nDzqLW7
Ow1zYFi6zOg9u6dwNvWvR+BMnlv+6x1ygrr8+/X9f97KzbL53xvrjh/tx18IwHhFsdl9DOP/+d/4
33/jkxVgd/9YrvmHv/kgYXVcbKDcTf7BH4u1ZbNYc47CR4lxna4WltA/FmtT/421nyQITmb8dhB+
/81i/deHjdkVkYDrM8Z/cBa5fzeFT6YFK4jGhzu5jCg2Q8IihIEqwMjv/gOl9/ow/X/THi/lXNH8
gt+Fihtbd64P4592hRxSJI5hmd/TaHE/i+WldoeHP73Zd//vX/a/6qm6Y+I4DgCN//NL/N0XaM/c
eEdnyu8x471MuX8ARPG2si38u5chzYWJnhMyJkS2S/O6//3pN1loH0/V2Od3IqcxWnvWGVa2NI/8
61exyInbuJ9hLDu/e7f/8iqmNxvsQneqOJT23m9uRPMP79ffPxJ+EV6CpAntDBw0/x5jKhuaVTml
53f12dYCR/7D8mJcfZh//siBlPNcEacQpAGhRP7tjep0wugj7TZ3mWte3No/sgZviUOc7I7Lhaif
xyR+R36+pqm3//nd+6+/mm/SdHSFXaMgEMb762fERFAHHGLGt/pcXgpfhqMm/8G2b2Ba/i+/oG8J
WoHJ+oHoJub311ehXC3XE61zb92CTqiyro3AdItsP5pwVhnUIpFaS/Fq5kMajBzkdoqmaB1t4Boq
9inqqQ1qLn0RJpJQAhslm6v0M1h+6Zc9COcuBy9w4OThciFT5huxELLyM5b5kJ4X69A3Mj67Wt8f
wLyaN3oG93GYrj5ST3VhMtjeCbvaVcGcBsxlXMbUtkYRvJFgip5SnzDoojADYZZJcBOxu611i0Hk
Cn/f9ra09j5s/qhXE73JShRhovXP1MVLlIVqwGchM+ea2G6IShRA4iMj9bUdggttaV771sJU3snW
rK6DEv4N5uzfZHxb8ND2tBFCZKPz09ag7YDMfBEp5YDMtbodUdgUyBuHEUfI5hZCbfcAm6rZ1lyj
3h3KPpfAxRx5drDoPVN9111Sq3KOrsPschpqnzJcVUYZPobPjJjx0cPUGzpKFjubecHPIR5VMA8u
sRxk6O2c9FTyeEayJUKk06tYioOWCBX13vJVZQVVxbV8c9PGCq1iGumdNZ2gXNJu12eTtzGT9EE3
21e6WiFoD7ODsEDvrPLy+ZTQ5cMuKjE+mGKWUdOVvFOx1V7g8NdbcHsE6PGtBLi+aO+BQHRpSmu9
Yd+toxEvzgZaCD9mv9DcUpY04rh5sZuxIIDno426kUW6NUhvBCkEf07SUCE3uqXEBbIs5heQQ6Hv
ld79zEyVlxqtIVjr8Ycx6kCIKKeMBkGzh6npVIp03ngwKsYIRjlZZ6NnTIXobSOO2usx48wC0TDN
IkeWNImTWAy7moBqpA2tZ33nk33xe6TUFamLU3zRPOAatHhkJuvbXdhptqnXT98Qdl5rr4wPs9er
IwqwdV7jgeJ16a8PjfC701TV6lcyeZ8SkS/Qi96JBt+vApG2czTVxvBWJ4V+UygblEPipHuj9out
18zi1nNmg8/UFbdLR51c7g4iShsHq6mLv8ZJOk7wNn/Mr5IfSN+SOCOrXoNoSXegW/2iUYoWTLyb
EA9c5AX6iE8zX7fDavTlsdBTK0gAFR3qhquwyldUYboYoiG35FXcKx/mCeoUJN9B3PdSwmiavBVM
kV1B8pTglqqk3ZbYYCMuajQtFAP+IHwzAZGaj96CpVKLMQtGqx32E8kJ/r529WDm1a5SdfLtSpQi
0QhASR6SiFtMaKdZ94E4721rW7+Hf1njmU3GA92TzY02I/wxjJDMxRcbcJTnHwT3jQulkw3swI4P
HK2c/7Ojh0YzruHaO1jV6hWTQ1UaPZXWljr5nYstEpZOZCQ9q3WP+N60aWS1TRXkDk2sLtLWsRss
po7xcoyBBlKq4jyrmJ8BdFUQA0s5O4uXnAvR0hUMRDtK+PBwNQ9BXj95yg7Bfm2TGQr91KlsK0Xx
s0/ix1GA+WOxbKx30Io9+Rb5rJylAQcfGwcrpbc+HYCWQMKJ91nFgB2NfjjahattHZWnh15Oy75q
4nYHkmsELdmuQalEE6qS4jr0OJg1MJ8k7qbpawHBH6p49DDtSCv06MAJWyYmFII74rLAz2Z+woZl
iSnfT6WGragkRqjHbgqwtJdhSZyaOGzGKNLDupQE/ci6BdNc/6CCZDiRsBu2LYvqrk+ZryUidoM8
XfI96356aJyu2pZl1UZmhQ0Ua0i98dqiuQOKaQLkE+W+RiW+SGmvUdp1P9e89bH0adpRZHqDwdG/
dgLb9l4STQpUvTYAsVr8OWXGhULiFqvn+suU+hQwuVgDhVHkWr1SfM5LNexnqPH3Rqfk96qnRUp7
t8WUwpnkEx6E/MTq1x2Ak9snni7nNC0D44OGeSTXMfy9Bvf5SeEhXcs5iBft0VaG3NdJ4kaFrJmO
q1JjysQ8YqKFapeuhIi1usmiSSz5zdpjYFYab+TUaf5bttT4UPKkOiy0me0tZ07egPa4WzhVhPHM
Kb9TjuZtsxbZ/9oCvVntZLpZFH0lc2vR5NyZqRYkLVBiLrcucUMnCcomHvaDed3yYta2wPa44pVa
Nb4awFawOnqaYmlnL6CMc/4SDm9bqfeo6zS5Pvog9Usq4pYsyoxYP64gXm7G8o7GviK/VKRKvobK
1Z+K1Z/CPu+sndN1DyBUmCebzNOMFIOlkapv+HPgeGpORP11wjw7hn6xJjmxdnV+AOpAXjvvvls/
55l2GP/akGX2gDrMsMJAFbBpZneAVz6bbEh+mpJMixji4dZDifzMqVuGvupoWaiZc3vj5th6gLmV
uwrT92FJTSPAxpyfZk/nraNEF/xO/jXNViW2/WAIO7zOgu9Tz1l471SegLBdMvgiSd+FOg0fuwoL
yd2C2IziQXNthEl1vGk4FmzdGoMms1okDr93d5AgckLO6VeSrLBi58485qgQqm+MS9Mkn0zbREjw
RK9owEZB2YA3wwHg1wO7YSyaR4tEA9p/yX5dt8w07dgZ72uXUVY/2vqNkY3lydOTdKt79uJthrXy
2f8mfKpuNaJspm4SDrOr3TUxRFYe/OEeeku/SZin3Aw1ezh8rCEkUpJEkDWHQIiY2UUjs1flafmh
YhAWNX3Kv9o233WsxCeYaB7Fz5q2JSdjEPxZYK7LVIWdnPqtHEDzwun9SG3jW13/UkjWPDjjUWJ+
nQE2Ts6ZOcZH7kwgwUlgbkrPLPcMtMtvbn2YcgcmZYbQvzBzfjRKaB8SwlA0Wd601QrdfFqcGH8I
bmj+KCGmG0rA1rCOwT8zRE32SMA5CoyHlcZPGflnTN8zb9Fw2pvNdqDQA59azdFikMvdVOofSdPk
6lrW9GmI9ZtZlHZoJwOPu6Ux0dYTNzvNZc2MrZI9DgL5Kcr/S9p5NUWOpWn4FylCOkf2NqV0JC6B
oqi6URRQJe+9fv0+6tndhoQlo3tvJiZipjipYz/zGotvVgduELTEM1e0Hc+j0g/X5qLfh8XIAnNE
95jKe4EQXG/e0NW9lpm+a1V9XeuPdfBkB0ihazYgPC5Kurn6eAOvxfRoFv+hAPK7VhSMR8BDroBe
mS7HeTgQZRQbSn/AmjpMiqZi6JCuUnu3NK1mZZt17+pOW60NK1auUO9h409VviMGTq4Kbp5rlZO0
GpdkFyNrdVNXIMXzmjWQuaoSRRm8eR1icNseNVPPVI3AoycP+cQRwV5K4DJGov7MqcbtJjQtUac3
qwsJuHirlJlzUbWmyksZMGtAE1dIxtibdDTmrQ4pDMBc2G+i1HyReHaB2Moj3j8uUihKxlYzqvCb
4lBELOVCBGmTbp8AJnbVOET8bgYbGyrWde2kM2iYWXkM0klHU0TXHiMtTTmptuVUPK0D+OschHhH
gYmAcKLXW9LLCuiLuFWl23eTjeyJkJjPpGgpuYXevuT0py6HbtavolT/ZWpEWvRRFpjRTDyAcVmx
i+wUSJOFmMZc6qXXdqARAYYgs4Z+2wObJKHFbFdA+MsBg9dSuwNTj3hV0YGrEuEetbwjG073VPyx
bmK7T27ThpDVHItvY4g7hWzggw6xUu/zWn6HsQMkWYzaWk3zP5Bc2rXpIE8VOtw/Ntkm0hENZHUE
7yZwo2bsWsgUr9Qy6tfh4E97rRjDxqXdLx6HAvoQMHV6007EFm6Uwj+ESN+OHLMO3rWEWg2Dxr81
03646gMjuOKem3Z9RWXZN+J6o1e4shEEFiDUo47tCxCVS99vr/DUTFdlXBBoTRXYdYBkOZCX1qnu
mkYaL1mexOus1PH7zMvuIZtU/QbdrH6LMZH9ULBX1rbW8yDpBvjHnIrAvmhU3VXIji5aCv3bpuEU
0qRtLzTVfkVh2lxXObSCAifbbVOFoRf3MtgQIhjrfDSUlY//EMocEVpbsyCyCDL0txEuRyS6vIqj
tvaSeopdFMmiDfDF52QCHRVDx9oFRfDbgNh25TTsdyAQzj6MjPB6Gg3kwXtsOK2aUBGWi7KhLw7a
IxGBK8pGeP4MdHMFZ2i+H6OouvGRpERHEoMysJe6uusqJ3iRyMdspGzLbQUv0jVKH4z0pPXPUS7n
KxPMCGgKtdtVaT7d2hjwPMZ5BGpk7pHaUxb4Ft5NV4qvkBVDRgFC0jtPqVnF3xS4jRG3Hh3IEBjf
NjIDdZ0sYSm69XcGfrgBMOiRnqdvJHdSK3c1ETjCF1RXObNkWQW9XTXE3k9mj7FaEcYh6PbUWzTY
uTLzrYHgr4d4oMSlLipdMSgTsMyuWsGa9zelOt+TbZmrvIZ1yMxBZvaJ6UB0+ahVRTQF8yY31x2q
2jdzTsU+NhFJH/Fl87oUFiAuCNDfIqOAKZ2Yu1TGxlVvVfGdyebZm34VbPWG94pINL6mcDxeVzMl
dU2OP0B8gW5zonATdgIHK7Mu1/NMrt9rYehmg00UmIChbY3UvBiirvEiFKXX6mTJq7rV/tBjzOjH
l0AQlNn2YMlmG3TzELm09CNktGEf2iFpQTrUB8AwyaZvNNwFwl5cWnENAwar4mtsG+tjLlJ5oeU5
lE2zA3dSmBouBGlOq5zFwxkYAkUY9fMqNzsMMylvLRq7zo8yjH4rKNlRCSJ4zVAgQ0bP+dlmFRAX
Tf+OqloKZjfXVqhCNwch8fQDkvBIKgVUoSdy6tvQQbEYP1m0QDUPZE3hzr4EnYPGr2fqvbGPBU0O
XXTcCjZIKQ3ghZvrEWa9FgJQdqCpXhiaL1QzHpRIEIchn7gK6nm4ip2eLiwdq4s+M8xvejT0WyOQ
xjbCptwFVDzs/A6/SLwVkKV0RLzyZ+D4dqcY38Y2Ex5mYgH5lvbqKzJxSzyALrM4fZ58g453gj2f
nP3xpq3owKrJ8LuzOud6KpUKIquzXIrFuA+yHPH3mts9VOL8UEjLAepXD+tgIkSih1RubT8mYQp1
+wJbZ/1pmKTljZEwfgins/dT4md3TFzAlI/JSzUqy7bIfurA4bmg5DWHxLwsUpFsVEVt16I1cD6Q
slx1hSm9uiD3DMtCd7tcZF5XNO2ms8nU0O/wyTnx3uzbxHeDvktXSgfQXQwkyGOrIJprzQ2mXR3N
wL797Rc1JaCyM71GZT/MOWFtiEXBzh+6YIfoNwRjPFsuimBINnaEpXOVr5RCa/YAvgQoAwOUtr6H
AG7cgEjIHhR7Nt2yLR8BXPhrHZADLsQIRTphFG8qJGpXnZZCnjWKYW0pjb4vY+0JZJH0hsyHfWE1
IM3KpAffGJrumNDqKBFR4WkST0lNM0SNs2Zjq3KgtqWJjVAHBQJuIcYtHiLOSi+wJgM9WxZ71Nxb
RHSUfCs16N/4aAigLFx1GtjJFQWEBDbmkHmWj6a8NqjGddS03NjFAnbrcyJ9ESh7JET/yGYhBuDz
4dWp1awbbcbu284wiez15A5kE+CBqsm3IfyfvTJMDTqtQ75DSDfYmVVvb3rdqUF/9u0Vn5AjTa2n
V3o4aJfIY7W/8Gb/0eMR5dojZgcoBU5eMOAHFsPVcavQ0tHST8nN/WDaUaEiPY9CeoFzgHtqE5YP
RRAXN6qm/cGVBS87hChcE07cqh3q+AYaEsxAfoCbJYLIhPLouh+K+lqgTLgywP3fRjUiK4PePaNN
YnG9UR1JRZTckLdMbt7bwXUEkoQICC+ufQUafYN5gLODdlNgelQjtNy20SrEqgGUEJw1S2TWkxOo
4lcLFnVdjyMErgbATVNJa1fCX9jGYWlxW1sQFv3AD9xyNOCEcSuv9LL/BnQD84Iq7r2mbsVu0Vnc
W8zSjTpIzgEYjC0YH+1YtjZ2eXOjElD60XYwQYhAD4Zf63fOpkdre0XvgK+p9BKxja7bmUHab8Av
/ah00W5zal63SF2MwNEquRkFe3dsu/AGFFu/RRhM2wba8k6Ry20seBlrBBkdslsTMHZlPvWYSuxE
j9FTRq7iZvkUHgNdQx+RhuhVDm7S81Fz2c9A6zwbMN3GxkFjCx4IqngZJXsgVtQccEj3QATrXhBE
5i7Qp3GFfgcUooE6Qo5c4AZ45rwB1Vi/IsAS3iuI5nkmGxWTC8rUfrQUiEkP4T/B0oO0VYfDNlTw
Pq6cyG0ano8uw/ai6TAvk6m4TPq0cnNLI+mHKUT4FqDAC0BIAC7TnpKwopgQ+/aKKs3ihjOD40sQ
5w3xInZDAZTHVOscfpgYLywa6lsfi611aRXlpbDbZuWker4tcAVaGbpZXM2pOni0+AF8mYl2GwZ2
sRsCHvVZyX/PQZLtuWi7DVJI7Qay33QR6wn12hb+sxW06ZaF9LEFWXJDo3G8cjaUJ5kisJJZClGo
NMeLAT++i6hRxANA3gWfGiQb3Q5VZEabZwrjKmWXWVkF1kBOkJWoBcxAFTc2xS+3UxJt28HScMve
AO2WUxCpovqRYBeYM/nTehpjvOlU3doHEqQEAsFQCYEFQoGB6kP4tNJ02BQZKgYuaWNL/Y50HZap
/T2bBSZDUnkwLUp/jeWrcLMGlfcBPfxAtUDk2w1lqLl60QGWr3qlseDHVRq8ybm+FVxqLtYPPNPC
AsfV9PKn6EV3jwnitIq6JNiBkEy9Sq+U79D8zUtRU3aMkpSIgVx+JUdVx4K27u7i5FbND0msK892
NtKR1xteaRO4ItDQ6JYaJd6KGmurY/h3BVYLYc3ejrdo9Vv7MbO6ByBRkrtH7Q5jpOrbRgbtxh8B
4CZ1VfPh6dJXwGde2lHpORIyZY/O3dY3u+gw4PLn9ZkEiKyb9ROWVPqhpqp531W5nZH/2lA40qS7
KgyheCJJJKD1QjzSYelXkUUQuEKMLqBzkMOzkFm09rPiInAQi23T9HZUmu91vxT4hxkhq7DoWeCh
vrQc6iQ55KJX5G77G18DGihAEx+sTAxbe44e49lvDwuyYFWkOdoOFJqB98GXtzyrGuQ6F0Q6ehcU
37AbFDBDVGAu7eAEABSwJ8Ssvly3RqFe56PzawJguq3iQaMOlRIVqjWyCeNkHyCezp7gvtvGIu43
A3m8S1kVSVAF8qtEL/tyjMVLaKZygeNImGqg7/p1NKeg1U0nKG9qdEx/dGgFX6MA3HmAJSUYTUyd
OTf+rSRF3EAUFPeGr3WQApD+XGoGgReEfeFCNDMObWQO14apNRuUGOfv0PTmm1Yts5Ck0MbjcCi/
V30eeLZWlw/oBKxgUr/4pWbSiuCtkUaU/kL6Quw1PxxuTOKtlfSTfueHM6yVJtJ+2qi3/CEtxDvS
H65pralgTub4MTaLDnQNhdULUD7Riq56eLdYP2yVQX3QEY5eYZphcYWgUeo08pqN9yibwh48beiy
B7UrS7TUS6TZunnOCE3nDElHQFReXFuLM8KkF78HqknrNovqB6HI7spB0cMbNafdipJnA0JTdmiQ
XSeBm7CEoVBUpCPZxhy5lU35bMKTA3aKZdyQj75yk3Y3vow0Nx/bOxqL4Q5rqo4aMPEGlBwdlQHq
aKYEMjkZsQk+hlLRkM0tF7UeH6E6PatDlB7IQU3Q935/U6sRiWuFtwz2H4Xrh7oPdnZ4RtfSXIdG
Fm47qfXlqkw15XKiGYFmRDl6DdvrNh6oNfSNQbArlyAlUIikMq2gfKVMz4CKkHhRdPHDAs5omT6o
ZwspBBjoprJGR1lcaNKiEpIqGnB5KtsNBdTazULeCyC2MImyQQMQJdI7AZPivsYe5wYAAUeBSARa
WuO0P1pbroUVrdOfCsLD3MiGcsBCHRPwYYS0EMV+yIsWdc84Q+h76tDDLcxQ9rI9SOeCWwyVa6sO
vztRUl7IuWsPw8J1rLBc9OLQVq6wWL8dkV7coQyCyhr9rzXZG9ijSSE/M4p8chEikIeyR46iRHfC
LaWakjMk1jbL6xiItkC1zUmH6VunAeWkkUYRt0YHdO8IZ0ZjsNW2IBqAN3Wy9eaitn8rUw/7qvCX
d508TSz/kWNOgWdCwfdK+mhlUv704ffuNBEjVpTMF3QMn0ZnfoTU+BrLRetL7R/LmOon6DhbLsy9
tOjIEYzim90590Uxqu2WjZ5uFUXV3GFsm9FVKS48VmDqXuNKTJHXBgJzvSSUxB5Uu4rIzIgYkuAS
+0x5nNI5o/FVWRe2uZqG7ipC2wUC7qxc8ePmVTXGMt2KrEpc0InhdpE43DXoiJJQsXE0ygqBxGM+
Gadty1ptccTrf4RYl11OVVldQzBON7mWV6toEZyTNA8h6gVzuU7MHtAeSt34qDhFRjMPNl5jOeY6
msJxJwKUkCPayptey+kthurs6X4brm0lDA/Ul/MLyjr5Hq5R2W/1JO/2XWdX5EPwewqooisKM+xL
eifHCou2XUzheZ2Bnr0jnQu4h0EQj4457AyNGFz3hYMykW4h/+zDfMv6maY9V0iXzqUHzJau3VTM
u6yHGWYPgpwhAEzYB3bi4ocmVx16vl4/oE5BP+VnFPfGNijsdA3DgTKdRFQGmYj6T6Q4c7kI+Qhq
4ThIuPUS6UlkVFYsxS+9qtVXyuFqy9+a6vu+Rrip66CCwmZsNyEcVHKOTF2NalhftX5Kb2oahIf8
Zr6xGss4WKM1urrZIurO20YXPHolSxfeMMfJOlnCO2gW6NgEVDxkZy2oQLpTajv9srWQBB3EG2ws
HofIXiWyzhFcmJ4HTTSrukYdPOqDe55MHQ/HCYCjYybfmXHtxakWOal6AZYjZkiJI4ZlBc9sxavw
ApEzuZU0pdbZmJpgjLX0buoc4ylpwU0CQm8rrx/TlOpPKiD7NZgTlH0Dz5Ris5WYT0ZTYJSQk3cv
qqpeRbRymHMF669Ioc5lo8Lhkkr11Ics4vu4jFRXpfXzS5mKCp4tLuXIoKqIUo3J+HPwOearOcZ9
wGnMPiPITeRqJH65ngJNW5VCo9ComfVG2EO7w4ADEZa863dZMAQXuqPprplb4mlKEexZwYkmxnEs
KKlVifqJOYUHM5DqTyXVibMAZxcbI4cAzV6T3ihFt7fIeh4ski43DDL7MHUGGAQbeoODXxQlgWny
JlPHHc1XoSGq9Lfx34ovMrUU9CPNcTdP3eBCFrU2LdictQJae8uvGbcIp9lA+331e51XFNFVX79A
IwIZYlvTH1A8I0eIOzzwAlqXuOo8+2PTrRozz1y0xEtQtx0KYmWDuZ7WZjEFtuRoBTb41VgQa1n0
srFaQp2i9axySh8UsLavNBHt59DXY0KHsf9TlhH0m7IbtihhJ/fxhKgQQOHoeUwQNYNu22+p0Q2k
nlm7nv0yecjncLjjakWsq1cqFISdQhMJevfqTYcFyWpQUSyAaxlNR34QHVy1AZXf+RF4UWoKbMqa
VeusjOASXxrDKKuN00l1bVMx6daaguEX1cTZ69GO2ESdjk6BTK8lPK+bEY8ht63la2blKgFm7l8P
Mm8Pcob1MFMApllVLHAcxXgB00tFtLRUKonG85QoKiyYYYaAm6m/kV6F1T8pgSsFJuvwEFazCj+h
H9w+MsxVn4mQHBdy7apVKBkVgR/fh2ycuwSd4lfqeR10GSS3b2k9+u7EUdkCTpvRMHACD82rDgkH
TUCUkHV4ndL6o1o/o+2QUk3XFktIZrs5grQW2cruxG2kStqYpXnTEy0dDdK9xSM87bd+xzFFmjZf
Ymd1LVRZ7YskrdeLnYxiHDDVy4HsYBWyCjNsQ02pNus5bRE1KS2tom5qa/MxxatyBdk/u5CdX7zq
FtX2EXO1g4kG148QowN3ClIYSekS9BGmIMjDv60t6rZaZzkXrdbqpKj2L10aYKF1BJ3csuYqKR2M
N+IA1bXO/x0FHPOY/8NOxfggXQH5dQyvhpKNdBp1F/ohQApSI9Jr17SH6bEs2wZ6rE6twlQjf4s/
D6X9WlOusScBm2Wh6KS0jUGjq6keisJgMnyJVKBRt+mfXtP9J78R8zGOI/PRSRBuRuRNoVxZ0qFA
1WGQMSAbQtbmDOzwBNJGrGAgrkiUCjTU1I0FE/oWdmgsr3UKMuqbpRy+i+mMvcB7EVrrw18X7/96
X4koNFUZfqOjejeNFBYQ5/ZDdV04x0lJzoAbT79FaujyChNoK6rAkL5PJG+VQbZg9NXsLlP3ypre
9j9C/wE6NNGNB2sLagcU9anus4HqghLRCbnrB2cVHYGK/MO14O9iNvAXacJchJ5PwKxRFmNj6GvG
HfCYVY9cAgC/rz/hBMvKJ7wb4RTLajddMbUKI3AjhTzUg//D5JL7h4PAIkEpz3Y0w0D/1zlBSYYE
e9Ia2/po8Q0mssig9LRzUMxF9vUNCpScm02rsSImrRPbME/WeqwyP1LFUB5VAwc46sW9ChLhMaMf
//XXfNhUuFIucGbArCqC46e8k7hT6SbTY7ibMmScqC+dAXye+/unR6SLUUzEIPQOsYuJqJjO6Ncf
8GGmpI6cqS5QDZewpk4F6pW8bCHAV/H9oE6/arqVifaCUO8uMuwzn/J+dwHBpkMK2QeyBDcdoOwT
4Kqq+Ik9j8Axq3wbDbRYNxDe/snHLEOwsYRl6yi+WhoC7O8vFGDcvja1vXM9O6vxtcaBqFl35zC4
72fs4yDLkr0BSc9ZWui+ZBAMz9IKHognI9c4B8U+N8oym29GIR1IY7zRnGvsYOfh2hcuqmhJd/h6
wt5vL77FsW3BdMERYLqEenK/g1aYJ70Po/siiroNggLVdTz1wfbrUU6/xbHhkpmWhDjGDeycrnyT
aE2pqtV8S8ch8Lp5SrZJVOcblV7ZhSLS5MyeXk7336ff1oCwqwvC3OTw6Zp56kAQDZWGc3Or3WYO
IkwbZ0qCa1st86sS67xvnWXmz30yPKC4eRanf2LT8Z+xsXngIeDdBOh+ssv9AoSajqD3bW7tEoXe
ikouCYE7vU3n2yxsiPG/DaCrkqAl3aZQQwRW6w9xEp05C++JNssPoWxhCSRMTRRoPjwX2hAYNhXA
7FiE3zW5n4cnpyGhvhXNkx/lAKDCM7N+Ar3/MOLp80EnHf9wgQqBI2rfbfT4snZwVpvC12SApTWW
pGP0ci6UojlkZXf8epNpy159v+rLB4OLh8YkhaWenBgkllp6g0F2jKv6wh8rRFUAvFCCxow68pAW
NVcw9VAYKqGXdvGDQvZ05id8NufEFtxzhAEORIf3hzZKaqm1ZGpH6nLXo9Je9WlM/VTMf+xifjJL
+lUOKh1jfVXgvGXASlmZikWlOP4VK+aujpf+reaOme1qoj7QK/8XmwKZHIv3kUMP2ef9D+z6ALg0
qJpjmsmjOSNYUGGS1uo0G3LwfCiHebXZvgBdOnPRfLo5yEIR1ZFCM3mT34/clI2GVWiaHROQjIui
BZZyK4Ta1pnxrTSeZP/TRhBvPCfmv7yPp5vi7bDL1fTmGp1IYMK6ZFP4+ujmyq7qn8fh5xQcjdDx
kKJeXI7T5oYqNvDrc/GU8/EioiP+5qNPplstogK0Z5YdlYRiwRxPt4aFZnSYASo0s+feBKveBjkk
1RAcESW4F6oXv9PevDdSy+Wx2+BofVkuak2lsdehW65GrQQ7VL0MIarMXajeGsoERhpzuHJgDEQk
b4kYMpJQUjWUIgjB7A0SW38KbLtQMw0QqAGHbOEalIOSU8x1nEO8oK91jVQ2EqnzEwCwg51QjrcH
pC7p7WVFuMHI15OSDROEiTuIcdf56BeDvPyW+sEDOju3flISwC+aM2NOaR8T8DK/sCsNwenqO4oF
Hs7lzWrM7ZlSq5lQIgN8Al9io4Oed30j00CxxV5ViC009999pf8C9gjse2jXdSbdeioOES1barvg
EYLgAXnizo0bgUJKcLDs3wlVrFR3Hk0dMTitQyJv5rhjFmeivqLRi+gvp0J/GJXhMo8rhPuE7vZW
uy6RPzxzEXx88Vh4h5tXg+ZoERy+33bcAzM1dzM9qqZ9S50EZVS4tdT4lYsxENtwAi6YgfUz562M
54M2+t/CaHA16m6NL37lnXIE7XXuhvx4GOgCC8024bWaVC1PridZUHWJ9KI8JtWrwUvAOulUZxXt
WxVvHGqFyvSr7R+wFAUEsD0zJR/PAtV9+FiI/MP75L+9nxKVTlOPgBshea/kh5lGyUYqol5HrT7T
wx3VP7UtxmfIt4CirLq8wYr1mepheDGj8r9WUmledIPT3tTVBH4TU9YLPbT1jTok3evXv3W5i95f
GoamOiygA0cVD5CTqGiyhk6L+7aht8EBwsZFtfI1MjFfj/JxQgxN02CA82TBF9NPRgkR6O3acGyO
pVGvm6z7ZYGPNqR9lD2ai21zSUd+8/WQp+Ee8QhD2qYGcYxNcOqSp0y1lY4aQ+J0LPbAsJSDWinD
969Hke85eEsgwFLrpMAmlQOdRtv7pbZBetH7NYpj7eyj/jUq8MmGcuagfePc6lSx4+4qUH/SFV8V
1TVpyXONcqAx55f1eOMPIPr83pP2rzyheZj/GanEpErN1QcDI4XNByEtkJcjCoSjmtw68RnW6Mfl
17m1BeZZTBWZxMlTFcVBCSlrKhGtbw/+lNyi0RPBfUJO/euJ+uRR1KFBkrZoPMoG2f37iRqiQqsF
7chjngL/QK0/fKWqn6K5Z72OOYrbkaOPV1D+pgNgFwBM0aif2RIfdyE/AVovB9JyyJlOfoJpRdng
d015jKpH/GTu8mymSl8hfbtz0hddTc/s+o8hEuMRfpAFGOSc6D68e5AVNShUI2Fyg9wxX5C7xspS
n9M1ki8henij+JYlNZrmowaWqqX8+fWUf/q5En4mtpaaEAv/+W08oKgdvcUqLzlkKpyQnscoKBDE
ajPqvJO614Pc6xzzzOX38dzx0X/RNZcTQV7wftRGDZHKnZdJDlPXR4JZscZ/HmC9G+OvQ/km0olw
oFXmvi2PqPHgS7JqJ90tjUcQEmBzUXhw1rkW7acuP7OBPjktpNySvA77VNj9JzNaSkSUNN9mRjXn
obc1OlH9t5kG3dcL90liZZA9UneFBw5D+TSJrCKAGyK36mOjGTeNv1j69MAwUsSymnsQhJ5qOQ9t
O+1bvd4UA7Jrer1odWBRnpV3A4o8X/+g5b06eSTe/Z5lp72Z73Qos4lOeE1Ae2NQt0RSzQPJsVLw
sBySh68H+xhPLB9vIZPCyw0C9mSSR6q0c4Q59TGPor1agJzp2v2MdmMLofcfD8Xjx629rCbV15Ma
SjRx/010unj84nvToBSbaKWzCWLxB8d268wsfjwZvEiOLkiaVNX+kLRJBz9w4PPNUZb5Me/1eynD
MzfOJ4mhQf1BSJDqqFt8SMkBXOggJOfmaGd/alHgmPLiYGRgkwGWEAtGT8+PM2DK2An/xde9Hflk
j0hAbIFtL098U+4qraWjhrrymQX7eADB4+Jc6XChMpGnj0hegjAEw2HcWn1fQTuW5hXEjeyAd/J8
5mX8uA0J3FSDvJGwxfywWkrcg8ZCGPfYGWi6xi3ghVDCFZ6GEAk4rIbOHPqTM0aXR8fADwl2UxXi
47ZHUsbEQbefjr1mow2bZ+V27lSxTtKpXDtq0MGwaOQ/6kpQOqJzTg3RMSR0mUWt4P3B9lOBAFjX
WUfbb7qNj6e8O4RTcuiNwdqgPiqRqFaSc5v05F1cRqVUY6PJASFWlafXqKyonKSjqmBd4w97tdaS
TdtCiuoKDZZHE2g3ihUN38knYQsTKV/YQZNg59EnydNsJQCWRTjHrtMN6TEqoYwhlipu5yDipR2L
8KJAtvQfXRT84sWw1yHOo9hKPHkSOZQq6slBWyicnV/J5HVQc+rbZDrzrp1suQ+jLDnNm2sWiWB0
g8ZcOQ6Ofa+WZXFvhmAZhyBULlW1kGdes5P7aPHWZdF1wRuD1Imun9x+iarIBaBVHTsEOsfV9M+a
OEtd8v3fX8Z/8zk4X0GJUp3qWP3E5EMP/58//+SdKMcZiUmMso76tLZS0DVnLrQTL8CPv39Zrje/
XxiKpQL+r47OfGs/OtqRpJoWUUaxQLo9AG6kiAGnf5+Vu69327mFWa6KNwO3kE+wmNerIzQcbfTK
c5ah5/7+yVWNz+JAL9JgYbjYQBSeq46e+/snt8o0T7OizqxMjpO9fqcGZ16BM3/fOGmrYTXUWgW4
yyNhEijd61I5c9xPnpn/3rmLtpqgrGGf5o5NgGVvZ+IEZ9v3VYFdxlZrXr5e4w/X/V+H43+H+Ctd
erPGatL32IgE9RFe5jpe4BSd7er2d0WUgGLPte7OfNBfYcOb0WyYTe00cxQpEzsAtZs9xPuvP+jc
ECeXFxB0R07LaYdxn+uu0C6RJv56iM/X/e85O7mwtBhLHcTnqiNMc8DAjvKv9tXff38Z/80s+Vpg
5AnEwuOQ7Ops3d1//fPPzdDyv7/585oCFyqZWXLywKjzsh6Oxf/zC06urCHJUjNK7epYPwjkk50z
C7D88zd5wH/Oha1DIBEEmOD8339BSbKJxEZTH8es2cJ5CePYxfyx8afj11P16Uq/GejkBrQbJAPQ
2quPjnWjmDmtlDMxyKdrgf4ENSlKN85fd/+btQBsNMVaE9cY7Sae1dObqG4y6z8KbP+nO/i5QU72
E+Cn0UT+oz5i+rGB4XCf9BaE6fxM4f/Tq8TR8YTVKDYgxPx+VQBF9foEiOhob+0QWI17K6f9bNx+
vSSfrv0i0EJuAfrjtKZp9I1i5yZbS9cuYv8g/8ytZz59PcZnyw6YgejXQZ7NcE6WPRNViypBXx8V
6wqGFdyBf3E+3g5w8vIB7G7RY2MAp0EG4ydq1mcG+GyWKKLqaFIKJAROW6KZUQfM4Fwes1/NsC6Q
XUYyvjgTtX+2r3SN1p8A3UNZ6WSa/LT1IR1T/jC7SyV9GuvrVjsTii4TcXrSsfOG5wqSiB7WyV1l
O6kdoNdOtW40HoRTYTRsXxvGIi0VXKRROK/0paT+z5f/7aAn10tYdn0VKNTsDetlJZznr//6p0vz
5pNOZm0KMjlkaCsdJ9szgz3yAwDZ2u7mX4yiEzbogK9oPJ68Udg/xUSmQXWc1mF0Y4cvOjmLOPOS
fHZOaKxTZrMNdcmk3p94cskW8oTGBkguyo00zyz+p/vrzZ8X7//8bKMjAEWVxQ86gKdHHqtO3Xw9
T59uMBNwF7uYTP4085wzOn1CH8nYbGOFO8TWRvkU3Z6VkWBKuTPkv5qy/x3vNGZsytrEkobxUsKS
bL6fKs39+otOK9x/vY7k8JYkkV7uyJMzYyHkjlCHTyvA2sHAh9sPrghL3wieKkzRZ631vh7x03V6
M+DJeYnCApBXzYAtrnvxDVokWbH7eohPDw3is6qD6jCVz5OdZhg1jfmcIRTYdqOAIflaGQjv778e
5tPd8GaYkx3HsTdmK2MYH8ersNkGeLmI7SRjPE/iVcDAX4/32ZNJaUdFYJJ1AsTwfodXmVkYiB2X
xya/TfzXDP8gdPqll56DSXx2Ut8MdFqptkykdAObgew/KHRJ/UyR6rMdYKiUJVA/Re7tr6b8mzBG
NTKk/gNuTFtubBNy8iqQZ3bA51/w9xAnUzXGkVNj+sVBRVjMDLf9ucvssy329zfQ33y/FjqKBDb+
QgwAU0/g4KBH8Kh0PIAz/cyyfzpdGj2gRTLTovz0fiiq5GFPl744FjMMpRdyXzx7z4zx6ef8PcYp
SrJvEjSaIBMcofLp+ncEWSp97cNQ+XoHm/ZfV+TpG034+j9fc9pestTRnPxMFkdVQ3TfQfblOo2z
zhsrULl4zaA5QaXtOkEq4xD3YMoRtoP1ZY30H7Er9UpU9sDj8C8QzLT3NRIoCPM1C+I/xVlsp0sk
mPVSV1Zw2HUUu4KcXazl5q4YrB+IwAAILOffiaJYx9gITC+eqsrwutBCAjKSRovokHB2eZZ2tzjB
JesQSiJilwiUUT5dCDehxqWCFXNgkAnVsEYhIn9L6w5H2IajryflFiLCi93WIWxyrXCxaf5ZwNca
4Ayt8f1qEW1rUL5roPpF82D+dqyM70Sg2xth4G3R6p9QhDIE+l1xeJzH6SKfM/LfVnVtNEsUqEXI
iaCEYLlNEOjo2QxIAqV48pk7JEoitOtqHdT6hDm8Fem4XAtUgQTe1ytHwx7HMlBqoVjtoAqFWFUi
Rn9nGnF5K4r0RWaBvobfY/2w4KlvcccotnkVdjcY/QH1FxaGKvireb3aDl5jZ2JtIsB0kdVl74aR
Ga8VszXumv/i6Lx2m0eWMPhEBDjkMN2KQclyzjeEfwfmOMxPv6W9O3uwC9iWOJzu/rrKnBTSGva6
65FJOcAs/DE1K4VG1smDEMjknSFRe2seu9AxKPq8hr0YF0HKqWZtNNjKUgt79tMDkuJOEPfTp8KQ
4NfWKP6sMkUeM9LOXvVZwnW08ZVb6zKC0kt0H7U0c4PtujnStzHLci6e02was2DrUBstcp2xf2kL
21YdkDPPq4eXZrBlUFR1jFEFUt9NOacGDqPqr0NqxhpJ4x6nEQUKOxV21G85+NQazgWraUDBVw6B
OXOXz2zywIgBSQh1N7bDtc7MQytZFGa9pL9kheueqrkfDpYHTp71NIxkqS0g53X/+HY4UWms5key
2Wy6GdDOpjFxjp3OOmcyrGWY9+uPMZ/nGCl2vT7j9IEol5IaatN0uo3jNt5beZzjsN+swzKuPyyK
aGzXu3woLsZ0G4ZLGaQliMXWGOu9I0QeujgGj8oe2nCGsy6ym6nAsLjTppY1sRFXLZvyxp5dieRQ
q1keCFDC9oN2wx5NabJnOcsCUcX416Og6FaLoW3vxPvY6Y1bJStiT6pFP5utzjtgqdXe0WGFGZDV
rIss/bZXZe/sdFMJduoTkC1Zqt3Xc+OejbYZosHKl10N/H4/jtlynqFdRXYLHHNIu+SiHCxsns5S
iztYvujYw5xKNmxl4XwuIPJ9kna1TwE4R6UW6yjYxXIUWbUwMDCzS49586hiET/GyZYdVYs+uQGK
euetrNl7G1RcdpoBsdZV9qUZoDekBMdUsMwcVmUm2L033VtMxED52ZujkLW+bYi5rOGy4Vd07j+Y
qTaKJCl9tzDYUsM29lA3bX8GRUHbX08uM/ibY40ViiDY3BNiSO9dPAdB2rj1a1LZzs7kHyNTjmhy
IVZGU745LIg2G/ksjZ3cPGZNUpuNqG2u+CZEQkE3YsLKPHANmXHdZV5YAATcCcSyIpmDySa5sflH
eA9bsTPE0ITp1rfficaaPhBAsKrS0YgXjN3qD5bzm9IQ2CVqwLzuuinKmgQB2wCqf0DSyZIPmlFi
zJDvp6QJ0kG32a4brkCeinuktU3BnHTjU0JCKBqua/ljuzVX33S/n2qQMHaD/EB1G9HGoot3/Bvx
vdjAeulp+4F8B3kQdVAwqgxuv0LlpJmA9eDYDAAlBVevNGWZ34vjsG8QJMP1MoMN2mBUaUVHzqyW
/6p40f2ODUk/QyvbsyGOFar4mWv127LCR7gy/5ks7Q3bKNzVxfzGSh5HyuEPIJH07fh8vpGSd/j4
4hbz5Qiq2czzYBtJrlYE9J+YCxdsdoObqgftuS9QCmidXfq5SHHxVfqGSAqMX8JWOJtfeKpWtzav
ZlCgJRjbd5OUCaFTAGj1tALsBHGiXvgXeRLLDJAlMtYGBItevmSOYkPQ6srXSXXf+PQgBsVfxCXr
p3HUqvNc6N0JX31yTpgOIcQT8ObGjCffubJYWD7VvmWC16iqWVlmtXgGj5eYp9nTWF5kcB8AbLZP
deL8SpeI/saq/41yPGiEs9J2jAN1woBqgUNBLirpJ/yodpvvDUQe4ZTTIdR5XiJoKvZjPop5T8Wp
LgARh9u2lfmprziDr6O9G2aGRVBglmCD3frjMEJwbCcOx55W8b+GDg23i4hg8tY9+KclSumN8RWf
R2Ig7IReXZ8n5BvXVZt8OxnTiKdIKYyLhSY+bTNOep+lx3yfaeyEzjrCMBkrXvEGF+lvrYV7tIP9
N3Fh6Pmb6nPykC9XKreBqRw3GCPMxv3y8nrYdSgQQwff7C3rs3jtWbqydwYb05CBZXHDvOrdUdaH
NY6vK8sou94ss0f4tgXMK26E1sT9wbZXbweGqz+Xo5bcWxlYEo9Vfn9QJjG2pWDRbY4XnHmwp9k7
zIQ0D3GZ8xmsidWf6vbqFXUtUANWktwZfGhkLr00cop6YbaXILIv2TOsr4CvuuQMYOAc70rStb7j
jECS0hpB8VBvp8WRS2T05lUA1VW3UyGJXCcSIHUsf6uO1K9i+/ikD8MQzqJ03xEalyA3KdXKK5LM
qaDUuEBZAgj+xruCr8iGHxsG7Ndt1vOGzgmUhszZlUvE9FgtkDWSQa8vQgJXm7Xyr4WTuktzRlNK
t3twy1p2tzWgeSprKg4kRDG5NyMPizJVciPtGZBWY2tnhJAbO+1rEvDii58UktR9Yim5H/RqCUsg
Fqweju1r3ZE8GavORahiikhj/WE/1KxK+4029LDZJ+8OXgVf47Xzvt3eaXZur4kAdqN3D0bbDaU+
s1u4DDy0JRcpmO0p6+ztq1Frw5fNmjGLmMVagWHdUP0t+saZf5WIy0jO+oPouvg5HhNwRGO37As8
UkHiXVVNCeFir944nGPXg9ipVeN+G9bkWQd19ChT3oTrwGWqcJcpaJGx4ZHT22d5XcMuWKYKB40z
CGwbwejFzCMbMew+c/U8yLuJhX6PjFo+uk/opQDSxdwl09lFnu1s3a8Je3+PkH5+4JvNd0HYv7ok
BdzVXG1VT9AZOyo2sHIqGkwvmRUR5kWJpcUyyvKtCtp16+/0YdIgSXj8rrsUveA5z8TwjHvty1a6
4hI0/sAGTC7rYvaXqTeQaOpY/VBbBelCRsZuDdZkZ9f1BwA44H7W9LAsdObI5OJG03LFZnc93KZk
UndazZnqDtkWtb1Fyo9d+EiuYnlCyYOnK+VhBIL+MneiCEim/bloTSFlLNmJNbw7yBSBwTpTFX23
evrMbjMr9AtZBYcr2H7ulO3PIGt2+jKP+zLxsgN29YJEqy2irk+WUJoIy9csLkO0S2yLqgR2lct9
+LxagloiL4dTlpXdo9VV+YFtrSrQzHrDnaCGL/7w696YsJCz5Iv4NHf+Tw10ij/BUp47oHAgDYr4
GaDEtp9ZS97XNM+gq7owqrmJ4OE00x5WTi1epgrkKAszReDhlbxovZtE1sYNymzt4R6WHoWB3s3J
p8opQqKiX+eHFs5Nz5116j7wyd0si/XJ2l3Lbrqb1qt9Glqw7jeQC3XtYul988lC/fXryKBvVynT
BGZhTWFnD7iIUmXxdu+aXpxVlbv2nYKddmH/kLmyLZ1dBcfjaA3siKOfvILtSMxnmw2FoJZ26Lk4
sIsts3eW0D5KNbB/23fN0W0JnxedoKBxq5Tc6Ai/wi3mBppGyi07Lt2s98vBLI6kJtZwqvL0XrQT
uuo17p2nNPOge/fyaZrdgew7GVYOe/fezpwrGJ/mQtd3WNgwBzjDh7AMcgOkFt1Tyw3waE5aFnXg
Z455yf6BxtU6sEZAzYSOufUvuuWvKTZDT2GkSiREYhIXFbx3Lj+6XXgstLfmMW+dNw+VTqS7fQJa
sWednvNsV6fxRxkPtS8LaUCQNnI2ja4nIevjOFnzlPqJRiIFXnrpFJpjfqW0fq4A2eUBju2C6z1G
wBMfEpcZsEYcmFa+XuBEWfBbcmu7uKK9R2r+MQINP8w2q9e70WSpWsNDv5/Jqz45i94HKeCRUJiy
ijC58HIAv836M19MtubTV+4BZGigFf/gLF++HRSkuF9ya2+JpgapNaS3EFvZBk02S1S+50wx54Jo
3oeKxXSjdk2gaAhM0YCaOy0GCcidYzoa2ejcFXHPs15fMayT3XNCctsJerVC6XJj744ID4BFS30k
jvOrlWSvDEqR0zLX2ptnuKgVV6358lZk1xmBVD4Xs/XTAdQNIukBf0iskWA22RPnXPAtrdMOwDGI
AZHb3enYKIKOW8CNPcMi0U3XREXNS6qlxjd2ecNlD8Apcop51lABwH2819Xi7hh7GSHqUB1hFiLz
qoCJ6iqHxI/poN+sQAhje/71EnBDbYM7QNSJ3NVc4QLYkz/LAmwKDAyUaW8zA32VcEt1c4kqCgyI
3NOUBLrFd9JuA22rlqfBoL3RZcN06C1CkUBfk5teWcA2KsuFE5qNd0VlISU28aGjTXDP9pJrt5Al
ITnPlooqpB/vKcfNGSRJEeRLAUaa75Zxz1UX2EmTQsr0mvHJ6OffacYNkg6Tx89SbjdG+jSWUexC
raEg4nMxCvHBlXbinOEKtG0b/EbTHG/7oXXClGXEwEgMayeGlkKwR7UeZGla8Gu63rvEC5ZTEG/1
P2tLvtfMmF8So26Og6WhBtGrtcmORBXL9tbqRAueMh3sv7SwFqh+ixnECzb7Uic53rYxayQCV0yI
prC5VYPx04tMf/Z6aj1ueZRlKcC5Ip44ALYWiE6x2J+17QwHs2zomzh4KKe8v2pdTULDdU7eFiDB
q6evb062XWvNFTKowuruaaW2d0YZ+0VF33auubaymQY/rWgav0dZEtlMRndOPyioKNsDDY3prCcs
z8RustzBAFawEfGGZJWeHjIZJwcXmfJjarjOE7+KubMdvpmZywqVmj9BF2rBIgEz6NyidiTagAMN
0xgyDJdvY9Zm4TqU5mcuxuHGvEKmdh0eJsaXGLYHjtHzJFlAKgcFY0yP3wxwqpzQWg0vEVTVANk0
qMveOOD3TAKII/+2vphCGFnwG1zM9OQq5ihH+RjOfftvmfr+hWYTzKtkTSLiilAdJR/suq7ysXbS
ly2fl4AOEDA3023gULBOTRvS3El7/J0NjNytKNpDOvaSs4fPTIc6e2xWSz1aU62dwQ85Z/jq6a0j
yy2qCrcIN6jotHBbfg1xrf61D3DMzV3hLFxVh6uJWkpaGEnMk2l982L59SwMFSPxMJ/ZMS0zUE2H
BFcwol/2ppIsc3h1XvUStjveZTVkQKfmXVeDCuLns1McOkYXJrr3RQy8i7Sx5pnULPXVzt0zafSU
S5eaI0M21S3XwultqSHsmT0yaYpH2IN8pSLELfheCpuqYGvt4mMDOxHV9cRFY7WqkHIGcYm+ArFo
hzI/DE3jnRLH+OvalVXDdtv8trMAXkr3r231Dh57WZxWbbUuLFLVgRxmtsOSxOwfO5TD1PHlAGK1
R6ZnsnMcuVMyIuWKVdRWKt6ZefWPSFDKw9r/pAuEKaAmwjzZNV/8cRPfV5DHjm2eJnLj2C52CgfM
bxFbOOyVJe4qZvAhaH06c3Iyg3Hwngo4kDeI39IT3YP+ZIzLDP7XHe+dsnAh0oCyIcs+7Uwt1V5L
fA8PkynSh16Z9cUrXOcd0wFdKofEPn/c9i4h8xZBh7IO0lFrAKbbDAH+m6FtXJXyRo4QOxkNAHqN
qj6GwY7PUEv7A1Lr7hALld4DdVVBLTY4unws/pjPxtmc+GgSO+Ec1zsrbGYIfFWcb/sm94yzAfAE
3qdod6aJGsLzRLP/3yfUJyra6u1LS0eHFmy72MdhJubHIi6hMu5rkVAwWVSrzQciyQD43JSPo5wJ
DmTSPs6LPLht9tzZ4FnSRo1hKQcqMj3Nj4Tcu1sPTcLJoFl73gAk81bphfwjNtV+2O7wHrdlehZg
A/eFgoC2ZPlPohaG7jMtYLl1Zk2TarSiJcMNrCf2ErACQ7uqoyCQTqHfIaTg+bbgm6yJp4dVYw4H
Hk4zQngkQ6022pPWL/WTEefO+7K5/5x64fuic94A+hyiBifmbtFq9yitruEs6epnQhIqMGDfU7l7
gy8KLfuYDGe4yXJV+lamQU8fl87Xtm0J8rb0gP5r7cuWDbhX6E4glbCHOH7iwxCUfUgw/VrBY3FA
xoe9zR6kULb1sW7WdCKfM8I2XYxrGlWfkQG78triNY6sZ+h3aUtjwnDi6bBOzhX3WoCPqgTZbwnv
qWqpACy67z/spKcecMSu+k4TeEv1WFZ/dF9ZjnN76e3WcbEvpmqnqK5kFjSdiWUT4j/RGQlfVVrT
Yw7BKNCnGGWRVzgR9AOQL5Kv+B045vREBhntQDL0vhuvaCJ5YVqX0aY1txkwUBsl3vP+GvZful+j
K+YD0i8ASxYZxaNR1BX5TmAjId7cOjKFmV6MvpnB+zpw1D1cDH1nyDd7le9kinUube2nVaQKNVlH
BwB01XCUHeuv2ryERhyPP2bliYTW7kopkg/tcHI9qHT1lQA76EP/bhBECaa+onayShTb71cG6Kye
jEbyjhhq68/l9L9xqvmDPdb2hNgLTweNJ/qZH1lFxm5JcH3RQECT3RMuKtFLhxDUOYi5A3/kDpg8
o4LDR5Axf5oEFnObLhTvxNqJ4rxOD3MrDL8htHfE1lSdlE3unGfPSlkJHe0G2OLonVtPtB/W1vYx
agZlRKvMXkYvpUox54+0vXoC5KKbPq8C+eTSM4C4PpZZgLFog49fVRJYfGXGOz2PHxfKilvL3UC8
0Zzu1EvGfvkY5UM/vJBEGH1dZR4gNYUepUtN/QT02D0usKPf4l5XAc8vwWxbxcdk5VZheOlrzODf
r90EM5Kw3H1saNqBIic+wi4XgZUn84vboArbyFb7WqLKfT7OtPO8qblysq2gc9t/lV7/K5pK+CYb
1XW4OL3WnSfqyT4s4/G+dMHXji6UfKROOZVTaoQdtDd6vcW/UXA+Tm1V0nOQjFe0qTP/Qeyu/jin
xu3qvwm9/JMmWhPf1GirzQvE+5mN2mnIsn1PMv520+yVPSaZ7dmUy3wX4hYa2p52VyXwg9ia/bMV
UMNrmDsnTTbfcZlcW5Sv/VuVn+0uEk/XX4A98IAXh22fJexE5CDg9eRSHTcd3GxONqzrJD9QvJaB
MDuxtwUw7YHxEuQ5EP+JLbhfLDVUWSP39g4L/lsyabs1L16EYDgn+15Eeelajzjs/q3GdRICcayR
bETjKUKCRIO+REDReNVFzqs4bKhlfKVnv5Dda79yzs50X5G4siDi0vE0Kpvre1XG78TLvItRMfTx
nVVL/1o5j8+57apPAYky8NbBFDtPbuK2yHvPDONuaO64LY03rpF9uqZ6TVodk0QJHXgQE70wR8MP
sTQ9H3Cd+Z5sOWsaj+0tCajybmz1+SwbkI30ieddk2nwzzW603VGh2KsMd/mYuij/FqhQmFjZmIC
/zUnjBlJasz4tZCLlYI2P12jcm818p2yjNWBtPPjbeM6kdkaBS68Vn2GPydnKLdTa0zoVMYsAtfH
QrfCal+vxBEqk14OxiLeehJgrlquKvAsdc64YT447429w1jENxGX3OF2yIOYrVMflR7cYVUSBNHZ
VbkWwBLIlslTrvXGtUPEu2lXVpP6rRzqKLNwm7BR3OViYeOrm5PfxVnSEGvfVoeMQt47jiWfIYzF
T2mAxXR1bipw5SNDkxSLWbvoP0JT6twOOlxIDF27qmJj5vrW4XubmT+ofV2mHrowH8F519yTt7bz
13r+NDmqghJNgQ8a7cvV0Cf0ht2toVxLGofJFld3RuKKC5Oc5mJxnjAnsv411MbnPLFX+NQWpHnL
Y1tdiRRZjmBiW8UFpXr5oSdJd4Ac5J1oQv8b0nGmG4zb083rLuazJD8alMM0PHWeTuc2LnoYh0Bw
sxKAgOUkKXqsZLyrq/4Ld4YRys5jrTDnxc2trtwVsLAnaN9OvzKWGd9kBTlodp3qoo191Z4ro6gu
OrMlh6X7YQEOPuUYs/g4tHzD65bo1a25lMZdS1ff5yHj5qiPw8ssFHf0XFvCzGuvshnjlceJubUx
T+FoWflpc7ziZOvXy3fPR8CclWLaSLqoS4o06L1hiPrJ6Q+McPDrdXVKSGMpj1rjGRx/tb7zaLQH
cW69i7p8ZUvaPTmxSsMti40D3j/r4C0Gt7l4WNyI4eX6OJksSg/ObB7tK+J8Vqq6aZYearByt4AF
oxW4MSTHRUot3NjFDZWabJAHnntGZL2E6Eo/G3U1YxSCyYBuJCGBXiRSmsPwv4cXbdJuekhFn/aB
Hts92GG9SC49YgamNY6xY8wOyV/F95woEm9eLE62KIvDNMjscCWHU+psDPZzj3IBX1FYLHDvwQS0
/rzS0pKIYnixEkAAYtAzkXSqw2ShT8psEAYLTd1oSGiRTzl2CaA2VJ5FW3GBHhZmHUnho21V54Uc
1lm3MuNrrpAr9VMs9nMP0RCWc3MA/Vs+CG5q+yQfHwq0uPvc7hDkyFJchvy6jC3NKQDNvJ1Zi5Yn
27bao9QAQDRujN6wz/rPNMvaMEHs5UvupP7mIa2uGl4E2HIK9Fn69GROjGecGWUGUhQybPGgQqve
riEmzOv3wmqYD29DD8sYt5xXbNvB8xI7nCaZ7udyZvC8vW3d1B9QGTWhM8nxkY3yleERnLC8G8uD
Ccj7pjX69ryKFoisOXUPrZWDJe7Wkevexoy2S/I71c9PkivoQVtMOmSDJpGNXmfWUv+yvF5dVglx
onYG+6hWY31qp5HWEzcM3+FWU0NEhL1V3fWp7YaYuX+ywp7fk7m2091qrxxBBYdCOyc/1bTaUeFm
MXX0XDDq1vkPpisEtZ7lA6VF8jVYZr1Hd4mXbSgY9SZd7he5M93WBlaK1NhQoNVxx25b4p0w33kn
fcXJlBR5yx5v9bSObYE+hffypop1T5u1D7jtd/d90c6XWlTFwXHd8XpP1NgEYHBoKGZTzlqU1xkq
N+W1gcE/r+nOzq2Xsh29PROf/tTa6uqZ7HTq4Ak2hT1ADY69o3Ka2Neyebltl6RBFXB1FZheg8zM
+9NK8d1TnTC1/rYIYxyvpvm32ZTFw7Sus6/3yRiavIXvatrFYTEx8DWspD7lXmGdgE1m+7wqXnLp
lJSkQj8ry1j4AwyY3OpC7hwGOEyf2PWzZ1YNGWatR8OKk7ciWX/qofuANJL6grOcfJ+ifTa13AWk
pAjU8DpdJSekXRz9LsG2vvecQkWNtRk7jFlGkHEKXepSATtbV8bm9vICIpv0vpeWoOFTcTvbcQW/
X2iv2O6OLKjergjiI6YDt7h23WibrM/JGNLAWnnVuoKvOLjL9MbjU91TsYlbD4rpA/iHwpcLTTr2
czyM7qX7Qz9HADN2GsZHhUdOxO2PK0b7wFytz57b3QFEAyETL4ZLPy7mrkaLGKWeJXgUzE83Z97X
Wn0HxPpapXX6+ybn7Mar4/FEeQOpgBF5toOyMRNPo0+QsUvvC1nzdWlz8wGDZHERLfDgLYWbsqVp
F4qsxSBL6/2Oxbgi8mrqRPat0p1l410tJ1mxXmK7ALvmt5m+acSXLA1ofqFrE8o6bLHHUN7W5F+s
O/8/CPz31Bx+7OVwbxzth7rFYerSfnjLCO5jHsdLwbF9yDV+ncSkF9Qq+Uq8IL2yWrbDBrTct7fq
wZ234c3mRwu8nAmZ0I34rOGEDYoh/SDdA0BeksaeMicQSTo/x43j3HUpT6hV0GbK2fw9toOzRcre
CE1Nr03MbDGfMciJfsx2E9unAX2w2Hf7qQq9VAxHYyyH+1GPh70qsvrZm1IzwMBl+CzDIGGFGVr7
cTfbn5ahq8PkruZ7AnfuRWvdxOeoxbDK+MQFk1PS2CM85CuKq9BN6Riu3djtcntyr3q14rFnmPM4
TRPcFdpSuFquLG1RXEy7U19dbdU3dKgkk38nfl7plO3sboaZm9Q0ZrOYWSejsQsOOv27UC41D0SZ
f9sQd++lcLfDkuZOZKYUpz2TyEaTfgOk0ADAx439d2jmt1RLnrEUovW5xnaWks5g78YuATV7fu3Z
rWCY7dRRpxgoUiAxuYAUemflc/9PH7rpVejUPjn1Lj6BdQwpVcgWLIwJCmVnd5SLCWaR0fHHYk4O
KUC7wHNGESYemYTKdX+8uVHPYjR/2XzIWdsfnP1imLkvRBezY8jrkrGQeMi5me0Gm2kG5hm8XwY3
HnZyAbszuzgIs2W0rxH3NeN58hGUQpSu+nzcTUgi3glHGVE2OS+uso1HU7bGgdKLzI5ddBzwLW8W
14pv4rzbqAuqHMtU/JRBLD4zPqxeBouwRb265Y2wT2Sl+oSSNn/DKOT4LX8comWUP9IlZ8a0Qn80
i082iGnsPMTDHVcBv+dh1Wk+Z4VxKcgAzK95FQlCRswUL139PYn8Nt5WCOj3WXkDGVM3zjRsdg0N
gyL5wV/BqxKmaAmP/zridxHKvpByjCy7P0j7GScWPkMRFNZTK86WRVfyLklPbnYAIZ8x9tGBa3vu
weq44d0g3cEbxS25pv6Ruyp7l7jiTI0/72ErD3b14zkP1F27TKd0UDdWvxcbtZB+HmiC1mOY9Qeh
XTR6WujFnIdGfzGL562+S7O9cujzWce1UQzWfqv5UNKOUppvkPium5uV/lLG9ub9df48Mmksp4EJ
CZ05Xm398DfiX0nFr9ICZAH9eLNUPyNoKCO+pdcvqh5zHgoujwxL2kdJ85zId627EW1+tBhe2/LB
6bzIHrWbJr5mbpqw5S8PFj5AUXzWx2hRPysNDKsg4khhpc+vKz0qlYTzRNqAysjk6kWPu5wPIj/J
9eym+aGTZWDJg14+1O1zzZPTU2lf3IFuP3DgaSiD1rxh4ue7gxs008/1U7PTv421pjoH+Lbh7Akt
967p33TOy6QtToWxn8UZj9ixKsEkU0VzMIz6d55ioyWhKhRFpedP81OcgCQZabAuPxxAu0qcnJGu
nGxP/cx7B2NHAQ9er18b+2jTikCwu8viGcnEKSV/xDeG90jAT12kUSfuNeza8iNp7ktxHNKfq44C
aIg/W/wBL5qBh+7iVddR2AdNltl58JApKsKXzrcUz+vyCtpkx6xDyUvs7ltmWqz9a0Rzhn1Omqay
wkH8lExVK96qaA6yTUN+eGni20yi3CPBVVxc3uM2yjup9C5qqHdRdpAIqxqtZ4g7yZcUN82RPu+X
URjFrevyXG1UVsVlxh7vou/kaB/6hYCUvHctza9MXO4lQm9CXrgU7JvY6M7phPS2PJROvZtxN6Zt
dpgEJjCIkwR3GS5dN9yWi4mgTnLieS9Tx8HrMWQraanGOzm9oCcIwFb6HbdB/OcZo+UZWgwB18Oa
ZOCJnhbGbtXFRsa15DK01HuuvbFp3zPtdc1LAUbTK1ZfDXfW8qJ7j128z4llbu0fncq91r/q26Ph
vRDr38q/GWkNA6wGHw40voM+5WTU9lcbkmHhq1g/su4lwwM76Yc4WY72rPsFZNCuASTmYeegfc9l
gVnCcSWEI/UJ3zh5n/pJiVdlBo2uHbjbHhvjquBBN5T9SuQpJWOWhp+JRsOunepdZf9bbD6+/Gbj
0xqzY5vQ01ljn8UAimvtnoxRYMyvC0tPnveDz5O3771j/xAJ9BNCs1dCnUBmuxn7ETxqznG7MpY/
XrOREm9mevFWwY2EA5HvAAVToJV1mCntdSKUhp1058YPhXW/pMWhMD8NEu9rDYKchEPSfjYTK4PT
89zfXd+EC01E0llBqRELaHceq+d5yY20EsRVnnFX61SJiG/q9SIxz5ogI5b4zUL8k6fxKQas7sS7
IfsBbZ0MZqjl5w7hoGuBzpnuBaLmqWcszuiIKyvnfhfMzXbuce+t2FNTK0jM17r50HX+IgsFD/GA
xsY3ETH05AN7thNFg+MWQLmEaJa4n4NxDacut8U6BJUW/1NTG9BlRm13sdejVr2N87elH9ZqL7g0
Fd6p9r4a6x4+mp+BEy/MhiP61FMj1ta+xi034/crBFC0B16rWbGnw1jOmr843xtn7tx998WzY92k
hF6s9iMZP0iWhSzjcfFhiiZut5x8+2HWLu5yALg3uDwP9yM2v+pdaz46ujatpL51vjT1lPCkDFlU
VXsjf1XTt1O3+5XgLckDbghPEtp1R+qw1kY06DlHdr3rqy+Z3Duq9ZnPMqkBcvik2jckQRUGWBoO
UOTJ523YSjAyxtO/1rq/ilY97WDZj+XyxxikUT+kbg/4Cqidq51u/FQrVllvv3Y3ecfLk1N8AIfv
EF408/1WPY8uadntzrbuebtF3Kd9kI/xX0e75E8S3rbp7Wn7OnnNpwd9fa8IiojhrHHHShxvQAco
C8IaGSeSDYQ9J8wU4sgbTiWutz2f/uDjPWvC2rTTc2eW9zPUGD74NOL+4tvzwzSTIxxpEla3wqMF
mUOaes1mlMHWt7P8KjIoOfZ2a4ECvyVXy1zIl8Ff81+NCYSLCm4gcT2nMiBXulranu4iaqM3Emah
HW+32Mr2lU5Zha6SuXYoCtB9JJ9Ke/xYhRmp5Fi57wwMKKXLqLLe0vjXvh08RO3VQX25x264s1v+
jzO18m6q9sN/JJ3XcqNMt4aviKomNXAqhLJtOdvfCeVxIKcm99XvR/8+nZqakS3oXuuNcHM4J49z
epR0p7SN2KT6ctP1TOurzalaVJwZtwPC+am4p2LKQ+P06lXkflBQ2Tz5lPa0BV/yJ4dYQEEpich1
UW4lLe+cLXTchYH+TNznfrzkwS/dKuV0SpYLTacbOdzd3jS4aV6iIw1GvXWftU+xBSHvehGljfxr
v00ZrUx54CRz/y8ADYNF4epRoUoIwc++8uKuRXtAGqSW0UhegHtvWQ+reVQ9q6w4OIu3m7g2bP9k
GhAS/c7J7yUkyawfkaqiVr9f1dM6f3kmT8xnmf1npC5iOGT2dIy1xt3YbZEARApVkJg+Z++sm6s0
fhoowjYl/4Ju3i9wH6NeDk15rLoXYSPC/BLeWTpP8fxK6VmTHLW7U+m5IoBe74nQC53qPgCZbeaH
Mr866G+z4b8yG3gIzq7/SlnLwi2WJbhYXl3rJcmv43QRyWm9SaaGj1yeSMoctc+8EmUET/GEbgr5
FFj3i/XYAqtPLu/jhzYfgjFikUM78s19BOtNYDVFk/HvIqnkqi8+HepuScGKKAna3Afs+c7wmBZm
lFn0oOUOMomd7PDPoJKKuZzFrcLwrqK+L2mOo/eUi/kyWf8lY7wvrQCsmp5Ddc9CE0pPsfbUmwkK
YxF7wpbodm0jxnQGZsDrmplACtra2UrSe5qNNh4XsF8/kWSGFvXVXm+nXX5aKMoo++8MLXVVU+JQ
HyvzN528TWe95xwAlsiJUMxD0OeKAX6BV0zm33FNt0a2Es21PuR9RTgqEK7JNcePD3pWNKcy+YAZ
3Y/BFacFU0Gy07cuTYaOxYu8Fi21fLZkucvm/mlM6AzRDgdNslXx5+Ki5p9f4/aujN3Q6KDvQau0
+zf11Vanz3P7FadktyLyzDkSGhBMZWwzAQvgXln9LkNLf7LDpZVUm9hAOc3vfaatPLCQK0oOvdF6
7Uoe6KakziL5dmxYq/y3m2r4CLT8KGq4FNXWG08TeT/w3By7NH2AN9f8kzXylpi2cA/8KFfP0/Th
tHs5PNCLgRKDQzveqfrHhm1XQQb/+df4kRxJ9YjjV2Qy7OLdMfXG3WT+dFjC44BK01uC8VipYwsC
KnDtbKybwtf4MPLl2NB2hO7khuonfyqm4/5gInczaEFbF+6y9GW1NIWBKgL7u/RDl0cLJ/gcbwdp
v1lF96WF3JSiDx37p6v+Utc7u7TjJKSRVuXHrDKWc4RvUIAwznqicPTaGly66VsWvKaWGY30o1X6
34I6JH6p17+go7QQ/435OdIaPfJR04OjjzXOl5UNsZT/JfQ/q22uxWHypssoX+ZuJ6FzmYEpBd+Y
EMNsO0L9UH47dl+u/dg1DGk2RM25a3al+TB6+0keXQ//PwU5rh+hoQgH5kNZZ/uRBt8ZeZ8lHgd1
Hp2zghyX6U9lu+ECdDwYRwuatAXEzc1XD3+/Ye4Rf24EexSpkWGO+JE186YPCLPbNgZoM74tNmU5
47Cxy8fF/6Gh8J+mV8epnLBy7hv7BeHqJmsWMJ9fzncnvlfG2fSOVb4fCxqG+WyQ565+Cty/kU54
0P9S7ar0ffZiouY5iTAmnQweH5gCqo4ukM+2+1snLWrRF3iSDMEbSjOya/PyTyx3ontx0avWF8JI
4C94ksW9bJF8HdStMMk/tz17j3uZqj9bym1CsZECq8pe5AinRK9M211j+VrMbjit90MXQ/ozkr2b
qL5Wsj49AHYWPh6APr7zMl67+rma3ozu2VdP87qfCIypfaT4hLmpk1vyF9qr6j8tthcnOPeZODZA
JcXK9IMBsSrf6PJ+WDIycs5YBTe9fiq9cyU/cvph9DqEnqQsmua/dD4JKs80eUMaW54NsFqxTqfM
dCL/m1ChtuMhod6cmt2sYcXl5q7rn4B6nRIKLDP3lLDayH66/B7l07bLqYJN2sOYvU3NisFBwVx/
Z/NXgFk5RXtg2B+19a9T0z61160tjhTFoOziOdb++DgalJQT0y8bZBtlGg2KtBFj2mmqw2SHE8Oh
sriY/zmI+lZREDo9XvB5nYAa4g0WvzeqhkLNKY22ujjFAbi+4d9jJAx1UV/KZoUsx/0I1EMJVLZG
1tSfetLM+X14ioWnwFLlqKtNgOtoGn+x00VVTDBu54RFIv58hTDJWiLDEZ9Bgp0IHLYOxnDigEVe
cfKG9TCQqyRuPWu0CiKTH/p+X1gCobT+NmPrAcYirJHCOlOwt/shysxbg9C07Wrn0K287N46H/0m
+RiX5gM25xDoKfKluDQNrc2tDkHCNnItr2CZkT0tJ/D9T5fhUAbTiZKcR/pWt/O87rI27TaW15B1
LSM/FsfBNy5VkZxT29jVUP8bmIxfZcjdWC1PySpg8SGqZivUbn/seWuygGiiyv5E/8IcQcMVN7Ha
4AwJCTB+Tm17aypxV9vdf0vhy8hqCNwNyuBkctmi+Q7FaG86w450YAShOxcY/v7W6nHon6UzMR7r
emMFt02u/IAWus5ZsTMXXAPeetIkv6CJu5YB/JAd7GtlQlFSmWX2d3UFrVfD0I/qsMTx1comclQJ
oR91fz9SDFkb07aAzYsF/WsAy5Ssn31O5hufeUVXeLcQzlsn7rvVDpuJC3MoLLx/qHOs5GwnJe1I
+atJUvhi6dde91HA3xHII8c1CYMljxwOjo72V71qZDr0cyUB4gq9N1zz0jfVwe55T9FUErcVKt9D
qlV8doZ/KJr5TplL2Ljza0+dJmwmhe9rML+h7j9ItTzRE/U+T+PJKeKtrekvMKkVJ/OUlee204Ik
7sh0QmANi7o2aHmdBzH+jLG7DyyDQhPvnAo3ciGWK3ZFSXwDqnbyxLh7JW8vYVDntGRyL3DFDdK8
2mKK5P+622gxcPotGrMwTdWh6we66ob9KBb6yqixhNmjEfvoWc1WYgi0i9v7w2fnRkbY/BtQfzmb
3qk39Zbw6nvZMK1N1vw8ASANXrtLDPA4AeqzuMu2BIAHlvoVa/CUkUIculPKDyXLX9XwfftV1Lpc
UchrOwvpmc34SO+7C2wQrxElRChrEH7MQ34s5nIbqPIoRI3fM993S/0Jm1xuY52iEG6NnVLQMDfl
oVWvF3gJQJF5oRwh3kEXO9FIEmGaJwLsjprEmNtAspNaMjsX/kwRWbKPp2XdOoRO9QAR5dKem4Sz
3NevDtLXaWAY7oxA0XAJ9TXd2tEDkEAh1Blx0bFYqWHC3BcHKcuIuu3XR2RDIysdrd3SfqZDc0tN
3QMVceUmx4pQqeS94+FdV1LlzfGxtj2aC5yq3Rlm/mwPb8XEhtfjlTclXkF+nRwZXfvsDsVnvsrI
QbaCOPKwVAldhoxUY8s8h0UUGWSN9KzaLhBKsVleFExYO3AkM/bweOTcH93YPqxoJ/uUl8KsQx+t
AzJWzNxowTWnfJxRcMib0HYMGCw3rkpPdTxs8rjd1g2cNjYHqigRRrahariISHtHcg0u30ap8g8W
4CoNFlE+LZTceRursPeeX20tt75nvjzh+2XLYiAejDAhC9u38LQriW0I7yXdPmFWg4U5dBLDDSAy
yJvQLfFmDd0pyKdNc9vXUorTK7M/OIy7aqz+3B7PXWXrD3OGapvWu4mtUAPJth6yZ5+GJvTG/kBr
S82JKbER1WMBqmfh97NSVGeBj9q2A1lpzj3LINWaoWnMO06Go424bu3V1kKhF8zlWzvmp3HJRYhq
9kGnMT2OTvXUuIgVUU+wFWJiy536o8eYxq4Gx2KjjM1NcYcm9q7z+aAl4inuEqhZRjKXty/d49CK
5hzWV/MtAopiVdrG8RISJ76zY28zSh8VAY2spcRNRlX4jCzcA44vWhu8pMffOdAyild+hjNH5cWX
YyBn13HUErld6rkKpeGCaeTVVuJVbpXg2sUimvpb5Fphstx29S606/oifHzHJidL09colaxNkMof
G5NJuBZOmDoQ/8JHP81VKmgCLSUm/r7/bZjAWz6voWHtZXtepIpiLSIbaK817TsT2L/DvLFJpp6u
V2Wda0e/2Ll9QOO9b63+mYqTRxjhu5ZfzrTI/WhES9CAh+bzIaXNPhnkHuPUFktZBCn3KAZGVThI
H5MgwaSPpEZ+tjNKUR/WzxSaTQM/hkxhjYOt3zOUM8Olo/EU2Kxuc30cmNhpwqWF1l3GU6luFfaY
ny1vHyz/HG6vqeVHkxO/UY9FpJkq5nxcD/ypSexCNjAKO4lG/O58rwRvo7j/4tnjgMVN7KBBHrzh
o3TdnV3mDzPg3LCkEMI1Xq/knKluj70femcI5VI8OE5zNEeccc20t2T+hBscLBRmFtL+KKR1NJ3g
r5MZNeEFNpy0fm6oW7nR67YAgJPjF4lol7GlFid2rg2hNPjp+ZB9RVMxSkOb88j1PlYDDH7oPQIc
jc8ZGWEYk4dYjssCI8S/V1twSsF70cYXPWJUmwcUlWnyEtTL3VCOeAgR/7vtUG9GHAyIs5o96DKM
RoZhkLrrLIdd4G5wsCiivr5xKQbBAqjzl7mhfXr9tPKCXpAJLY/rkYiPldsKs3Jkgh7EqU57WIC4
JZ/BRdSt4FajdFhoEkS0FrOc0gx8uMk2V6+/o91+T/T/2RvX8QC79uMv9s7N8ssCwIgDJWoT+S6S
aTfGyrmf5wbk0CfboglYaagBhk6OpWeGEx0hXudvk9vKWK2s8bhTBduEVP29cN1Quf4GpdnRbrO/
xvZ/A1/fKXpPWgoxHQdbg1OfZkUQBgGii5We3KQ83IQwjL3b1Ud5dsOAgJQkOIxpKSCTRW9sN6Gx
GPy9Mbi0gcIG8Mnkdh8aOG8yVlVHreiOBvaPImWao5Ezl4RoVF0SoWnYLVaAB4S+WVj73VRCu/Y4
zOtFNUcnJamRiIVucZm7HdAVMhS0DSQ+THuvrNFYjmjP89ohDpEAmidjxbBPJbJ/37SSjpW84Gy2
xSPyv5e2rBQF2P6NJZqsR9NvWn9Hv/Gwr7IUc+dU+t957/8TSgT8ujooCJNk8Tdtw2JZ7oUT147f
ZWAVZwKjyv2MjWs74yGLpEQoZNP1coi9uuo2XVN85RQjPzQSBRgSIjp49lPqD0dlmdAFzmqw8Lgf
4+R050Wl37roxz1OwwwXeS0pylQFtaZp/OCbJm7PRKc813ZqobwDx7OIrxD+W9sq6wOHv3+1nLUq
4MAgAvEd2iz6NC2bNWhDMcX5abLcUxsQkeEonNV01OO8pBj3gNeluutICNn32sHv1nb0jctiiLrC
Q9XUI9Nb6OTmarA12qHa22BU6+8q65daR1S2Od3Ytu9ZX7QNI9iaEMcnLREDbZ7Epz5jr6+KccGZ
GlgwT1iqnxClpcdc2ciVrJiWA+rB8hcc++i9fNpwyZ0MgI7NwCbZxcKu85iTy+ETapLM17nNvG9Z
uWSXrGP1qBY/fuUztBfTdWLnNt+6SJ3WZ0j/XZJQteutHpkPfaBwedvw2GTMVN9Uk+odTX7VVpTk
eWBM+hoXY06QRfWAOhPpAzgpt3npooJnouo5Pdf00dND81fogRU3a2qWUMeSASJsj+SRcMDF99CU
qj3Mo3hWPt3GjjQBWlzzrnLLeO/4E/Q4WSTvxNxw3w4+fmOXzJVrkLUe3rsh2Gk1mx9Qz8HLWMeQ
H25ToIXEz3lWvZp2idU6ZxHI8XXoLSjgoNJHdkicPXJZH/PC0H91X5YfAoHkvtPLdKhhS2k4kBnv
Rx7D6BD9x2Q+28aP7BHvB8b4YicWNEtAK6NZ4MwdM5YLHAb/e/BrYio43Iq8w8TcCf7jdv4uBGbJ
Wwb0wV7t58zvrL07oyBhgGkL44RaRYBO9yDWblJxVJmgwgCC5RtmWgSfia7dHZq57IIuxtpaFhxF
izuVoaweliPVtMg+5DjCATYuPb9MJ1yJzatoBDPqZHBSF7hcxKbMHbV3ckzwyBh7B0mIO+ybG8/T
zoH3L8gU1drYwKYN4lb8iQWlJvzU2bZs3QU0I2GszlI/NGldBrHlAKqJ837mv+CAsqDAG1GN99ZI
wPKGzBzIaJlgswNd2PdT9kspV4bAeQYbqosA30IHAZYS2wXf0VIkWzZ8GtPufXpxqE0uq5V7tycA
Yk0R2PrgoXk+rg+GuoekwxM0ZvNDZqpbthQ9ZLnHeOEF7aFtim871i9VsWBpuZsyefVT0vExaJLS
ESwrUj+kNYdENRzmVvucM0zNmyHlMK1unmg3duvHYrF9rqW6RV9Pfe2RzuRb1ITpvhrLCKZJk/HO
jcFaizjAJtLL9Tp4VXvsm8lHqAvOsF0s43MK2GNHhuCPYjUbbJfWdJxfSRNIpx0fXR2zXnccAKCv
jIVjs61yr6Wfukx+7CD5jyFF35lL3XyUoEPO+pqURAMymqdkbcTkG2A3T0IMqBxxVRz/KdGVT2L0
499hlWYCKx5nRy/2H2Juwud5dtTZMdAVVgblziTfB5wot1Oj1Ga0uFnYx+SzMdc6Pn7UUvXTkSxJ
qP3EAQ9h9MndUKRzYNJDxdAR9aok1wDra3uw8RaFlNwAsK7JCkWSd0LhxwVozRcLsSPoVVjrJN3x
tSZHI+tghcSEqbwucPhpw3TPM/EOyJ5YFy6l+qjUxw4HyXYmPu6ucxASWwxpiJ1haCcKqQy5iE0x
GEzOstMfhobvdmbD5plw/1sXnpbByqKJeCVksWwulFjFYPmGuakVOFdr9//Nt7QSYuP6cKKC+TAE
BgyklXe7Oa1wQ4q0E1+zWTF+I7saMnOm2a5kvMNEwaCO04/SNUGeVRpLjLkofnjxRbFDH8srNFb4
iuC6EV1n3EY0a6OKpjR+5MfeNBWTcmJ4X9pj0S7FmDDZusUmMUEbbD/GEzIOZR222UpykcBjEQe4
cdHadWGfqgTxgnxMsI5QxtaimRjVEG8AuPKGXtI4VttJt3ftPPwKKnemJ8lohgwhzq9qtstjr/Dp
KXxLDjB6eh9k/UKRnhHEr4lhzX8VFzpxYLb1r/a9H/CsIGrnij2Lsb8Igxj6L0im0+T9c32JyKDq
yLcWhmUgsaVjiHu9eq8713rE6TB+EBCEC/cmlJ99679haHI7ysrZ5LQeSCVLSDw7QhsMR2iXgt9n
ru67m/oxt0CrPJacyBuKalcm3MV4tbAtO31w7UoLJWNvnsti6W+OpBaNZdaB3kgDt01bfvi6JLLH
b79YYUfESUnR8vozn0yKLuoQeoCIJj9PizuCC5hERInWwXXWh1bLv3jMblOuu3wj8v1pV1RQS+c9
BNJY7uI0xtlLKUgXeqKbhoi0O4cLrZU9DwjOK/AqEP5lkc3e0ubsH1OFwzle4vZEfgvNUGtQXbFV
updq9El3mYM5hQjF5PxWIYaNSAAARKAJ3bizUgSQ/pyJW9AQPDG+iTAX5BdcGinz4DFLAkhrx1h4
6yRovwFTIslpSZbgsxvQbRJcIXeumz0kQNzdaIaJ9REP7BQgLnFDnee8BNZvUbpPyp2fOmcEKWyn
qz0bl1oV3Vscuznahw50YJxs7r58hAfpp5/K6gXksfM6DylEmFe90b6Y3jlpMr66S0DyiVhAbW0s
65TVP65t84TJ6qX0cVI52Ci5yzlNN7rr3gcile+rnBnQkQYpRxlBO4XTzJ/C8iuBWxlP5V7jG6we
RFu+dcnNMrZ60Fr1bJge8vcciX/SVWE3angCnzvDB6jYVNPwV9bVr3DyGmwKpZB0YaM7Eqp4ZfJk
nMLWNshmEDyo8d7M4jGSvueg67cZuufBoQyQ2TTsOqPey2z8z5oq2t36wr9bh+RWNhmgY3ByYt1U
Co64si2FxHiRqdbb1mG0G1T82RQ05nbJK9uEbnVMSgXz/s+wvSoqC2acUqO9LrX3nQHM7eom+2zb
GhvJyiLUlobe5KS2hOPqobvE4wmLQQhGVK9p9d1WovoiQO2m5y4AKSNHwZx5iYcaXzotJ7e1QkTa
o9c+mVZusuRzqGnS1/IX0A0WUO4xlAm9TCAA0qk73Ow4xS5ODeDV3F/MY5PXM+9/bCI4VGtMxE6C
VvyNPUQeVduSODGYyAeXZqkjU07pvsCeTtajdvTVTObxu+TlLiLDN97nVf6rCkhfUuXqHYVZZEl5
k/s72eXYhLU1P8xTP725ZoAAWvZIpW6ZxFVBCQ3rYv8Ck/siME5uy9jwNnVuDbuuhNFn/E7xOog3
O6Ws9YCGxIlWx/+dfK4Jlh6PVAwWaUSgHmucq7EFl/5aPfQrUFznBT1/yWWLIuIZgiXO79Kif9QK
qx/TnMVoVnTOY5XW0BPVKuBLmZ42RU3+a4svAzaK7ySdkCJl/eABp3Svq5z9R4OC1t2UTtU5lqMV
Mdp0wJ60w/kuNYIbz0mDXRcH6re4pbahQGFknDzjOhI09aNy/qKheYgNzoUtWlU/6n2gg2X0gIlj
v/4nHe1sjUoMLCZivPCmNWHp8MCRnDUfJCKluymQ3THzM/9YKgVW7uT4WucBryfKdoiPpX5QMydM
NQG4AV3aNxAZ25EiqwR4z0DseTs/iICaPgi6kWHhje59U1vdZyH6/tSpoHjslzy+s+wpfxeeG+Dt
NcZwLrJ1FxBnLaJ4dFJMKGo9Oa741ujUDGLhNqKhG63KA+M44T8/OIk1Ri4YWZh7dnsAKEGyYAnO
cp8PFKe2dZrrTH6Ngozf1c1m3AEDnVlG/lr8v7gLkSD+BTx81IGO0ZIZIG2BGe/MyfzV4/AhV1z4
Ihfrfz4AztlesHPDxTcn+uuKZy1Q1YlyWS5oueUQYkqBdu6rF+1mpMFIkErHQEhmyPxf6yhGJKau
TR8Mzp83uLyOzNFhak/rE/YtK1ygqzY4y8wNdD5Ia3XKgvUWKGS04VJkcueYwh83WlhD1I8cuunC
bDbE2If6pDV3/hKYWyEgWMd+bQlMAMlyUbZU7hDx4hP+EbfeWdEC8zdbOJ77ZWQ7GjJD7zIG8J+C
dKbrStA4KTEd8z9BPpdxMa+lcH5JL+s3Kh3gqRhyA8aGQpLBNtXxbvGIy1zaznhuvcLdFnLBKBPb
NbXzsyX9Lzm26RujRvAxW1zguchcdcAkOb+rysn3DWYaLH+4iwGEuuZde5jFaoQS257A0t04mfIv
k09OUxxi6c6PXUmU5K5KIAnbIOGisFZ16mwjJypAGLgvGbfJWCs/nLkjOqLBNwHMuGbvFBivbCC4
IkM0qu0Gtkltb7GqZ7Ga69mzdBMxcLNvA5qcaqP+JHqv2M5W/1L2xrtgH4jyfjUvRFepV/TP/T2E
tI0PMQHCMov4HGDgwybYJd/gNy7zC/YUv43Vd7dm084ai3gzgjJ8No0WIFgzIItW7oXnq93lnf1b
dsrFPTBWh7RytHV2raQZfhbPkBkOVb8nMS4xw6K1srNCvHXKPBRP1SRn9Ew5GTcDjlKvXJdQ5Stg
EydOut4ts2M+9bE7O0fMTHHY+VaZ76zYypcQNwqCjtxTU7nLs5EAmRLlGTGormmfOwe740pA0kEn
sfnswJuivO/LHUXQtNniO7jQYgG1mcuGAALDpMkwIBKVUPio1K2x1Z43e0BMogBmWVt74/mSvKZC
uAhuV/99yMDjC8tOim1t6zdb29BIpEnZgKZxgvJzRZDUxm1xGEzzq0i5n9Z2hX/ou1VDf+at+tBF
NibkvDYICKolpTC+HQlzApu5+qaagN4t5z7NAaZikdnbZUIks4wwcsR86YhqcrXn0Lz9D8GrN5TD
PzMts72LinJroTrbQhtU4TA6QVTpovzRQawuRZvHBMrF5SzD3oYNVJ40H7TT+vi7lbtrh9yPSva3
U9WmA/wftFQvawaE1HTvqRIOHjvhjttADvTZGUB2M3K9NUuty6JL/Uomb3PQzWxeTduQYeDnwxW7
dr1rLU2cUW8uB3gAYCjpxP/KiaEDuJKRQdtijx0WCUfP+Z7lGTlc9ZCBxIlyX/qNGXYz+Do2chRb
vm/SZuwKFJ3yx2G6ueR15X4TKkCamwugXxH+qPnI8H166Yx92ntpKJkatmqBTpWLWd3pdkW+YBcT
esKUCw0mKuO4hx6pVzPDz54gdPFk8mrncHLcGIb9JpRRHd2g7c+De3uiuBf2oHaU6/Si2mVLbV55
F24cFMBmlQKKEodG0+BUBQQJjf95CV91r+v5huqWkSmy9H3xVnGqxKheqpEnBN1FhcBSFiw/Bkxp
6QgD/WbaEoxKGLJP5Anps9BiRa3+M9Os+5lXEoNA5McD1pLi3CVVe19Py7eQMrlnmKh4rtA0B6rr
sEnp+hDIdr7qtpZnXMAk6EFEbuXgEjtjJzX+QSxyk8/p3ipYjwa3OdsPDF2QAX1lQ2JuCbfBntOR
DoyoT88okklSJqV4M+h63azEPOySnpfNBLi/sepMlkVye4A5ztYVMGPAZaM/imR0XvuUeW1OsWbU
0yBJf/SDXek61UEAYW3wvH3IMr2VtKiMnA4pAC5oP93SCNa+LkvBBcW0AiVEKkzW2MveIUXxL0VI
timbOT6ICh+pW6HCm8j8gAtgsTGzeWXyLjCkL0G2gx+z9+NMaCsBSc3D7fTaeLguNzW3bkRVD5zd
1JBcNar/VmKuiDCN72OJsz1e63yryJ1Cv5L+cQYRjmsuH+uEvFip2D6kc/nKsDSEvjCeS5u5bVPN
TveeSLHcB10iLrrOfhw6NPmQfpLcN34hdssy83wH6Xxla3R2lOr2H11bAlQ7NjK51oTwSrPfSvvQ
xNkwvrXcI1uLgssj0VLGMYmdHt9yChckHOL0PK86keKHlCTViXW73ri23MUX/9hhgZNsA70K07OG
fKLAN5XMbZ1jyr3fsAnPtjm9JXkd3/v9qC5NVk8RmxG6vrnKnuE3cI0r9MEZYcbpRmOL2miV/Quq
rDlPjSrPiDP46CQqAQAkCKWbcTAvZdGCs/iDy+SREGqIstMpnwkksw+jrs1H+CAU3n2NGG3CqoBu
5/Y9JGbOEKIHsrKmpbP/c2dR3/PMkb6Qpr/EaQCnZnbz4MU2AomssfRflg32trcBUJUD2DIPWGvc
1rCAkmsGdIKmY7+yowU79n7qKNdOOgXb6jXg61bdhXy79KiPPek0iWWdtUBnY5NKsEHBiSBsaDBd
IFLaLMRpsf0OT+XIfGmZ1fMyOtdyTNpIkMy9J/VTfHk3SXlzcxby9jA0Oq5CouuKOzkZ/8xyVrus
d5aO8NdWRXluTieSSGY6AvMv7NZxWFUCLa9FQQ7lHGJHi9R6TjXJOYkFRdiK4jMreyTBDom53ph+
EXhT7RI0FkSfFculqRvWiyFA1WSwAGxTp2WaF8gpAmlV+0z3XpSspRp2aNNgqHWwhLY0WB0tRFy+
WuAzl+EcYJFdL/5ak+wVO0F6O/mLawrq/48GhFcAK/NxKnWhzjZuOXEtyoGMczhU1P1wb/3BGgb1
a/ZD+phJ37/GKVJiRVPyA23xt7SqWMVcR0U+4R5emwbdOqJd7EfYatKbsnzMO2ZL9pr2FNdL+mD6
WAJrAGVyTUjmstryV6TwrGDZePpgtyHKSY4khMB562i9P6SEmOyxxuLxl4kggiQAsWnJRpWJZpVi
QN8bFn6g3gS7RT0rt46dfJXIKo9amupC9GGyJX3bxMPRZeHMqRwWSyDPU03fs7fU70nZ27skwOhb
rM2MVyj1o8Fc7RfVaIxxMyOWaQzlzlrnmxKTr7Vyms888ZEF+wbP88QrZZv9D0st1Kq2cNWQzrwz
CC15tqYh4N0WN1sCSnzeDzKM5n7CxcHY4zqgx2VM+mk12APpHm5PiQegOnq3QOBNTmLKaYxcop2o
PLwVTvFi45efol5n6wc+jz4MemzPWR1Mm1jess3NlflP+egsbECr7VwWmECGOT8F9kIkcj0+z15d
HGzi40NvNmCHSZQ6WN7kX2YHj8DGaTrIua7peYbyxFogvZWQ67nKWAjmaclf4rb64Tgm87yWN56o
yZ/GNV6e3WpsOKNy3Jy+h2JcptbHSirbxVnWgmkf/U/ACD+BmmevdZeT3a/Rd8Teku5SAbbvyFig
+9B2s0efwLjvB7+JV30NhDXzKzKzvaZN4dwuXbGlnZepr1Xkzqazwv01ZQgGwB/Fa0I2xcZb0fsK
4rVx3uhkay/S9Dc5lMM26XQGxGzYQ3gLmDRDYfMrG7RnPePzNJ/sKkcMYvPv5P9H2pntto1E6/pV
NvY9ARZZnG41Wx5lJXacGyIj53nm05+P3cDZMi1ISDpoNBpIgyUWq1atWusfgq8UEByu1km7ijuX
/KCHDUTByN2NUAwAAIOq63MKeYpL+yNs6fOqGNKN9ONwxyj9r7Fi0kSgaLbTlL7cO5jwrcBggKtO
UXzcY1lZc8gqdc+nIcHtWi266xUk3f22MjZMkr8ZDOeXYvoAwwvPuY31sr3V2UHojOfjHSIICgVd
Jy5JAlwUxD0X3iqF7Xa4jdsC1f0g87aC29hmGFrIg703qYEgP0GPOSxQ8PaqtdSrbBvaoXHsdDM+
DoGH0IKVh5N+hb4wKoiXXkfjpyFfsTQu+X6pvbWVZTwOSM5uGl1AQHYlp5guN9wAXO0XEqLtiiK6
iSSf6Ymj1/vVi7AjUJoQfCilV1wAoInTHFaARah1U+5LqYSfpE3GrNW6SdmkadZlCuRMQYvnl6uE
0SGrPXQ9Oc2/2QEE1qjlvoimOEqlHZCBSFYakrsDytc20L+0NfUtrQHS5BKJSVR/ehqCYX9AWVrs
FdOov7mFQV+KjmX51Ap0QqDNVEsR5z+pMui/2kYQ3OnKrU0t5CJtI+QwKhGQDrgEdLOkuXALbsyi
8ZNvZhzp66br6y9pwxUDcRIy7s7+AdEXZLfv6hsSClAvtlFSsq/65uAXVnCbNRRPBfC1Xm8niove
+cQgEb3ZdPm5xQNgqIdCeSp8O3mMbbM4aFS1KKxOhWEhYfyYI8jMfjBBykcBPg3o60MLYZdvbJ0L
IZ24BpOLzlr5qjY+OAaJBexBij50V4A54RrWhSRsKGA1GiW/sP8F1Dzd2UptwQ4rvuqKmn5qCwwH
VABb32Kt60aw2LLaZQSMlRw5xxTZR3cDDGXQscJdViHi9W6BmXYcU8/UQXzcc4FGVbaDkINiFaEw
E7/Ig8jYjHg6k8sSI4oSfpItUBWobK1/dm2QuMiv+U8Cvjma/Ui53TR6aG8bq0t2Y2sWW7cYa4Q4
rOFbiWvEBrY8kQKtQI4BSK20C+oXHCdQ1ZKJSTtgYpmQJuwE/aZPfQ2QXO3U8b4vcIwNEszp0YJF
JFjlHO6Epjxotmw3XMG0XVfW/vc0F8qN7tIQHrP+e2sIk+WcBL9TtPhAP/bVRoRdvulEJGEQBzrS
Vp6+ESPQXdrF3B0xCthIDDvAqIJQ8zNRyW08UG0MA23bI9W9GHR42q1n0P0J3Xo96pUF2hRHjaxu
zS9l3lGpm8LsALvvptUVd2/3FMEXQV9+jRRpf5VDSUsxM/PsBkngcmVqBp8CDQHPe0sacIhg6NI1
fQh3Z4Wwb1xMVNapmoXoRFjKLvK9cB14jUJY9dK1PgBSLjT7dy0VtKEmVTCKPaj4+BF6JgJVnXos
KBmiu8F/Umig5Vkpz56aydt0COxnrUj8NdLsEb0tsLKyMcSNG9HI60zNPuh1i/GObb6RYmh3+AQo
tyZyg2QryE0tdaSWV1CGf9Gmm8BUeCUvA9VChqnKcPWIogZdyMgJb2IDLHeMnJrpIM1MJQDt9fiL
lSrIM2acoWkLB8d3RnGrRHn+ajSIz5hQz9YNy+lRJxfah4gBLEsTcEocht69RV/qrmPVczzVHRAI
uAFphJVXmyEn6BvfaRDpT9DPfwD9ozw39t627cx6VXDT3TpcA/e4U4hbWxuqDSdvvo1Hwl5Ypg7M
z6RDOUoGmyCqnDd6cpj2DaG6wOwSWKmJoQV2kdUyKCmbsACXCJmZa7yXPJQcUDunBxN+17UKZSQo
AffkiqxHXYV/ptAv7LMMBKaCqCVi2fJASmd9QiEAngTqQajQoYoIt8Wf6OmDv/XNLiFvx/Y5NJUf
HO+BRGmMkNSFo9yEruXdgXkFFThSKiUOA7MVmdxoavJK+ctbF9QVl0OrKWSeSnBLIc9fD4pF4pTk
6u/Rdz6XMF8+m7HClrLLxoLJoFnPsIzLjRMH5FaQ3qDU69bSBcqEoAXoPuzY7VU5eumdn/TGztNA
mXgoKpRofFg0Yh9oQ9qvwkNPmttJC3yH1TFmY77ywxGBLx/eYKp6zyiS7MbBgqpiFjTs0j4hFxti
SmEwGTUljbdRAseapADGQKWo6GchEuxbarfM1FS9od6LOkUc5LeqRRxaOpMZj94N1qOiAg6qqQyh
CQaPJ8qsbaXHxSHJY4SA4kq9Q417XAaCMoFjBtnOoZGxA3SLwoEgkdkkGpIBfZC+VCn9ckKtf6Mj
rWgB9x/InnPELhe9XVurDuuatZ4WwatMBwxCKB2C3qSSv7cVQ38F6WRsqimfQOki39YaNWgqYvJ2
hFC+C8vW2SQ9iNogaNHd6IAR9zLJXqLASp8VA+YtV+cB6BY18CjOPzlDr22IEqjC0X/Z1ZFqHQK1
KjYB2swvwDsR9Iht+lEgFGh5ZgICK22aPm6QmkeUeYPRMCVTvLKrlT31hszR0Uf0XSOAzKkogHpU
DqVnu+ZY6LA5Ik/r/Hu9C3Nkrf3ys5L06GTRK3xAPpoprvPkgK474hwSZclqzKsVRcYcfXCVKnxU
xndunI+fMlKvO8MPngZUK1Zh2vwiqHSL3sFREL7/sHUxPEFYhPzWAPSzMEkRMdCg2IzsGrUJjDTq
uL3J0Qy8cxOqN2VBbZLJBH7c6wJMca1uEdz+4tscC4u08VE+Bgrmxm2uriwj+o0WaMZyRagAumgB
TgkoL/Ic4tB73TcoJl8rdC5uutEfXmpK5iv6su0GBBpFirR2yAV8856+Wrat3JYrCnxppBWw0akU
DbRolOXwpNFic6hdLBGXcRZRRGsxyc1sqVdmgfwwR1DZJ/aPCDHIu8IO6CC2ZLKqOvr3mUa9eEk7
IXnO7SjZ2q0jV+5AmcixI3wFCpw0kF6LH0H9dcuO2EauDPSnzewe2U5qmlUaAA7PXOuu13IAEtHd
WBwqFe0TtP3VNyNvjO+BNilqWbCETK6TyxAp1HvhdtbSbKJhk46uubFVp3wNu4q6gsU12RwilSqN
39+BPRc/iABQT8PYwpsmwpeDW8E9eo4cpppXQdqhFx2nTnIHlDQhp8pIPPB4+UEYJtdCkAS+hups
fTTSb+n1RWut16sfrt/4P5UMYcowcoONKIJ24RWT/mXUgo0GA4fGtU5Zq82bl0AtaRaRroHIhXJq
tVSuFo6LUVGYN/5nGsMuCXkcPXdYjRwcZOrB3A81ylWdu8mMwvxtSqA3/Ct86dBR2BlAJG6Khrrl
MlI6E0x8HAOMDZDQvyuitKB0UiQ3RKvxs6bnyl6jh7+Ni4YQQ7IiGpImwDHcEkMLBp6rfkOv5rVS
vUODujtS5dSZYudz3n3OLOp7gmLOY9Fb9q0H8hygxsg1VbYa3DKgghHr6D40rYlBXqcAjsdMvdGS
Bk8FyrVbXYuCT9pEC1Mt4d9RMot+JTqdaJj6LSreU3lNNP3aqfv4lgtG9jT2idwoOKFtEGjBp8CM
XgJFL7JltQszbF7QjHOo1NoU2DFJWRkemsq7xF7rIB7ljZ/cw19FmKRxaY/ktQbPI9TMWxvBn0ki
pX4J2klmw0brtOwSkCWAPWkEgOfr9WBcalaZrQkkwbrGNYIhML1gFairQWnyTVrqJXj7zB1/uFks
+fgTriMNir1XeSFYVwWldnVqFYW2PBjjqNOZ7bOVI2tna+t8KbNEkUBF9YjuWfZChVn9hteRsTPD
7FktCIpUfP+Fz0HWRqd5IXoH66Oof7M7O7+H6+T/aITf3ouR0hxNGVB6hemQTaB1isRTkzxRFh5e
24xQQAsWo/TY+lwUfbkorf5N0Av66cauSmfJ4bKD85q8TWr1y8Dde6EnY7BFt8+eZNsg0qGZyqKq
WS3ss1vD7/A0KCLSHhgpDbtDomo42a5QjcpvPYD1i8AkxXLQX20QLE5hz3ba5BRTowHsUNJc1tZT
G/nF50yiybPwPd+7dfpI7gH05StzGGiAqvpwX4SJzdld2w8ipVyGwV+89RoH2dbWcoAF0YGnK4gJ
x+CUdwXF5yf6GgEisel3cD3eWnI9fzL9Quz6FhG5kD4i2CIt2VNlhYGbaNm21ZGYc5vSe+wL8wcy
9eleZC30Xr2zUdt3x8XAfe0B5ylCM8hywgXXdNFn7rNpApr0rJziSoq6Y0RD85gWJQ0kLjtPvQXR
IBAUHfQOJaI6zO2Hsq04Qh05pWgQQMJejSge8ukGFSZTFA14hUz3Jzwkg11gA6/izqZNCtDprmE7
InpLrOpqJ1j5AZQUo86rZ2NACZOAghSMhx0TeEYFTo6gANsMAaepnX/3puQ5LYr2l41K44/EbLxN
7GCCMsZIsviK226pYaZHtR08bGJkTY8LBdowBKZj6epA1Rr9QReYyW1twbp2BRw3oaEwIHEgDrSy
vq0sSAOGI4cX/LE0ioyu3APJgSBuijcbUYkwtLgO61ptoOFW+0h4+w5tKjV7QMYrgJ0FmgPbu26F
v1cD/iKnohaDKFbgUwsXppkd51gtpG6P+BNSPrUTq/gmCrnPweZvTL11bopkzLeKAEjTjEq5Y/eR
UFfU2+vQClaelti3MejYFZkdIaluvuQgC3cV0Jnnwh7xam0wUwxsyGFmTGrnStxZqD4pG+Q/2b1W
RfI+qPZnV6jPVmx0qzAb5N1oGV+01kBqPuaMrVM6FsAv7ecGjt1dVHPyZTUrpTBAa8dKA+JOYhrQ
gkPYDo6EIVsAyqLpynahhkoGpuhI2tKEuscKy191kQ4hBzFuLjiws6uhGoj8VXYrHNgDelNwQXM1
uuptmu6Q2FJBgjfhLjWM4hvZKzkP0FTkYaK4ISJKtb5BcosljFyQAoCJi2zyXcpSRT3QL3ZGqAT3
rDD9Bhe3ccd1pnnUfBXqfZOlhIwc0qxV529YJUEmbpXGWgiuqeAXNdgnJXAQynrc0i1dEDqBHfVR
CUUpgkujgEd/1tlmREQhV+YIkaWVJcyrwK1ey7KsDmqF+6NX2NHWG3qxQnrNWAHX/QYagB4hEpx3
GSfQ2qw9FNnzCjEGSNtLMD7WLg7RFdAbh9g/aF+b3iruKtr58I7oB1UCVLNXUPDvAAuvOtF9w1RN
3cK8tzd2IptfeBmZe+GEtJIc9QeSfcmmRIX12emcb75lA3Er6U/QTfsJ2lesaeVwW6XOTikJxTc7
70CFyAaDrdak9KdmW0OSrwmo4dRWDXdjDZAEJb5eK4kv+NZy8OrKei1j7+d6smsU3XvSjDp5llwe
AZLXfbshcwr2LKofRU3TIk8ybhG2z7nktuq601TwpZVQF5alpKseXu9CDilyhSRzy36Epwk+MFs3
Hgdh7dJ+wsLPhzEX9Nte8TV4QdRjKOYMNUZaaCI6QO32IVYYKz4F93FfHdZ2nP7W8FhcIfkUf6+H
vDsYVqN8KzrqRImm15AS5XNBmvlAtw1JKtXtv5L7vYE4M6m5QpPBFLVflQ11o64FvhCG2U9ejs1N
bWhBfS7eZSGtKTv3q30fS4mccFEefALQzs/RzAT9R7+CJquWwmoHjIPjCm0NDYZcZIQPxhhwoUjg
1MqAa5TVOw3MfXdwb4AHYALVWAMYY8qW6ogSTYMbCMAp0E2VVY57x2kROvbt6LV2AVDaGi2IKuKQ
MNSOOaQQtqwzRaH0Vpao6JcVWJ3uDUNKKstRbKE1oqLxD6uk77MdPRtlGUUwIluhY5kep5yfKsQK
tcOMaEwhUzq9CTSgrXV8wSsI6+WAcwKNx1u4KI9hFBFZzHTYVEZESdVnp8WIfMDpavylHQ0qLR36
akHWkBOAv4dKo4JDtpTqzqjNgl4E8Bu6B5J7RzPk3tpurd+e07QejdO+n27/CvpWUKng1hirrBto
KxYuCGa0chGjC82h2Zvg1z2SQqOpSwywPOLdEt8Mn1t3JV4BI70Wd7hMNmABsPqpEA4HzeAYLR1Y
A21GZSr9BU4VvXVNjXaoqaCEjrAhSDbP2Fe5R4EFDMdPf1CM32Et6BZLFICVOP9lU6LdAs3JtxjF
DdPPS35DPpCrVqfJ72tsdCQk0BicFE1VYjGRGn3vxEcNSP1UIKm5yEoTMnksu1Vhqoh/Qcq9paRE
Hb8jn1tUnMEw4qxoV2IJhdgp0meBDZ2lcTRkgyOzvKO7Nb6Y+Ccc+X8xOKh9ZZ00gbKWjT9A8gOf
BEBR/ak0ADMp0BU/I1MPuDlEGnfWgrnRJ2UE2dKsNnWbwz/VjVvLBNFXQW254ZbawjsIq5sIo9oV
QvP2WqOVh4yIbqEZEhp7TUQB9qH9Ri8gKed0Tbvuvm0V7YXWNqRJqVGkNC1zL13STA4L6E5C99Z5
MpT3aIsb63JMCqQjMA+wygDGWwlBrtfRCzJ4iFuSXebZJAlCqRpUWhAsZdkgaGMaIDs9tIts0aIY
38a0EyDBQ8Usu09h59ZvGuJdSK1SaToUOpizDCei5Zi7aDHrrL8yQOEFS8oXmwb5xnIfHQgO5HqT
c4k6AnstFJA1BvfRO4qFCBJDGgMHOnVQ00Z+9cgZvhQpjbKxjdW7zk+NJxDpUwXYM57VPIe/1jsO
3HvwgcAjSyrzBr1e+uEwskCCW4YQt2YHl1Jxm7exmQCUGiK1agDPnPtks67r4E1yKC7ilsIFBXa5
ZcFTnJOdRJ4GCBsC4+EWlTuAEypCbZNYq6KQi4SqQwuWvJnCi+rcGxVCjiiAlC/ciMW2hTQOTRov
lX0hBHslxJ7OFWG/0zi+wMYq/YNFkVvd9QW4ZNzIIis/ZD38XheQFdGIepmmlfbCjmNkIXKbz5ZA
uAkcA3l8I01ewZi/WLVJwGkT7I8DXIdNJyp/oeALAIpLcIW0rBmtxmRAZwzP4oVTQJkdfGK50iNe
VvNDl2GhGM8jkFRgekH5ioOMtrXzuDtGvmFyprDsKo3mKm20cVkVobn28V7aaxoId05uAYBFb+iy
UtWS0irQgEuz7Vjr9o+M3bw0EPRdeC4gqssW4Wed23XbljBRpcWf//2f/MQcHjAcDssBIsZIpiFe
aL7+6eMNXdMdzdBpAaH+Kt4/vpGe5OI9ZAf40Z+8MV9mYvh6eYiPXuoMYTjk7LpmGlKd+bVTc7No
WLfZQYx3g/0Cc86MIC9DiLw8zjQT753UeQlhORpTpauYYL9/lcAvR2NInPSQh4+UL2SO+RiBuQne
CoiHl8eafvOlsez3Y5WQnYLJO/Ew9G+p99tBRNahES6owMfJfVXdAha7POK5WbR1SwjN0fmXPq2T
k3UgG46vAoTVARwvTLQ6eyA3BndxeZTpd8/eS6qWZersZAccs/5+lEbQ+jUCJT1IfW9wuKNgw8V4
F2u7ovt5eSgxPevSWLM38nDsZMEzVtYhxQAZoBkP8GuBNP4CNLxsFArPtDu6n45z7CMKrtWVl/24
tViNtuXojqoJouE05SdTijFW4gAnZGvtLbLKdHf5Bc98sXePn61Hh3ZyqQ9RdlDzu6CgwrJVPLTL
ny6PYpybxZOXmK1E27GFbXeMUiR7z1+N8qaR3/7bELMNXLcJPhMBQ2jaRnydaF3h6vIIZ6aK44jl
LaXQ6e/NRoh7SnngI9LD9zj72sKLTB1ysSuDCO3jVMEl06gPCqDBqLS+/96hZwyygu12iL5Zi1/c
mQLryY73XPcbZS+bB5AcvvNy+c3OBKXTMQ31/ZigR/QEraf0YCEvD242yh3ASnIZZ0fXub081pml
8G6sWSwPXUcbdWxgDjZV2A4iqUSuRQxfLo9y9o1o0UgAZ9JRjdmCS0eLUqzBttWcl0k4rlspLZIE
BvCU8fvlobSzb8T+NA3WhsPp8X72AEZbnVrzRiTUWLUcUP/bmL8NXE6Wnwr5ydDdddt89o0bfOno
1dJ0kFDNHp3snlQicCl5PMYo6fU3+FVe/mkfYoelqZY6Icx1YUz/vP9lfVzUiuI72rPRVl9K7TOQ
+d//bYTpF5xEp/r/j6Bnh9R5+o9Pn80s9VwHOjq/vxTgj6KVQnZ5+feb/L534X02Q9Pfn/z+0jWp
aquMYNGVyLAmW8TGbXRtT58dBXybZk4BnHvF+1FaAS0JUzb9mdILSCikcjQXEaRWxwGt+6FoIA29
6qD18VdBS7E3iuOEK/XCeGva3Pxb3CkX3AO3l9/94+owYXbCfrE5Sh3NmYX+KHN7oao5RqLOq2l+
Dvf/7fGzl5ZIPkYd/aJjicRqsmn+9Fy0mMzpQNRVjcRNm8WRIgpywD8GZd5x1/TbsL+yMs7MDs+3
QfI4lsqmns0OPpSYeCvCfabgni5M+y9+vmaaFgcK2v7Sno6Bk4UHaFXkllpZz9illAgfX4my5369
FFLCC9RUEs3ZzomkHuKd0LvIa+6HTdn/+bfVjCknMaQpiXyzQ0rkmZGHSuwdTYT+NDbOH298oCm2
ZoNi0gle+uz5ui+BqSmW8hygBogkfaHc//HiPB1Azk48yPJiSLFpRoQOpOM2za4kwtP8vo8rJoVz
tDOEsExTFbPVA9IOgkideUengbsOyWUxGH+xQIEkmSq5AhHenpbAyQrK1TzEkgHATeX9dO41CPOX
p+hj0EJlRTdZmyT0mjq/dBlKXSsDjbUjEQh7WeB7OpZC2p8v1HejzPaBUIayLnU9OAYoOyEjll55
izMb4d3zZ0cg8vjwILCaPtblTR3cUBW+PEvXnj/7CvxykudABsfhxULKsLgSo898BI4Lx4YTJx0S
9VkQDQx8nkAhxMcsXYFKj2+5w2GxdvkdpsU4W6wcADTSTKnRK5ynnFVRxsABGERtsG6nyJneAcYq
UYUPr8zWmW3BjkAxxbJUAV57FpaSAOMJkGfVMbEfuImCk5DO4+WXmULD7GXeDTHN6Mm2KPCfJ6oX
1TEC37rBxjCBZD8UuLKN6pMTNceqMtBIRQyKMnRCPfvPh+d+oFKmEKa058kgnWIfQo5W0pKDy1GO
6E+bWNs/5JpVP4Y5duDqGIRggjAcrci67y4Pf2Y5OqfDz94+9dVRlYooj5ui/xIpXy4/fVpt87mV
/OGC76hUZGabyUC7aQCfWx578VKOxwJNZ4wp0eNw7GateDeXRzu3WCTmWujMaNRl/rman3xJG8AU
QAu7xOgcuCrd2sL4pefJlQ92ZvE70jY446c0yJwv/rhOYaplRnmEd+elcum2hxEbC8S9qUNffqFz
H8cwgDzYbDVHn1fJwB8Uhd315REa03NpevvO0K+ca+fmzDAlTV8KcaaYz1mZBv1ohyWuhmhhPCMB
qT1FokZIMlTUK0fcucVgaRqvAyREqHKWgHm0TtRQz+ojSNSMNvQXcPC7zkRlqQatGFvisUfG9vIM
inNTaJFGk/f9ExDniYGXNqBRGTQBcUCh3tz4tAXj3whFbjzGb5v2tQubpw5iROugixfsEkduitp6
vvxLzk30yQ8RswSiLrrSpzReH2vE68z2MGTIpxSvlwc5F8tOB5lNMdKYFVTQsj429WpUHqNhb1j0
z2Geq0eMvqtr+/vs7OrTfnO4qwg5vfTJjkNkwYjygZdSwd6U9SF03StHzbURZvHJSt1WSPzojoDs
PArniMv07pVt9s/cz8MUqx+gjk3NicPm/Ws4lqN20hiqY6U8AYjJgPIE4skp3oSe7qS7Q89sgeHm
lUBy9mOdjDrtl5PJc60qSdNhrI5xD8K5vUnli4vS9YhgLM24Jl4UYEMurw8xLYAPb2roFomBbpj6
/ILvgnVG+tWvj9jurVRxk3RvvvuUu1v0+BL/pg3Arim/QExfedezn/Fk3OnvT97VC5CKzb2AcX35
SK/01cVv+vK7nd1gJpUb1bJZkvZsp/tZXXVK7lZHnfuLeZ8gSaptLg/xsbhrmQ6ZCG5HlipxKJ2d
Z8hVQJsgouDN0tK8dJBmOJjVk9bcCcdaiup3Zn0X3qPSfvbzh8S/Mvy5SbRVAWpUchoY82TIQ/1j
xDq+PqL2qUIfK67M4LXnz/aaHQ4dbB6eD9QT2IpsrlwCzx0Ap79/ts0AmERxBNfz2AzUxmFGZKtC
ekgmWqJeJhN40o8H/6iM9PMuf7hrbzbbatJHazC2ebMMm5sRl7wku7k8wjQ3843Fh+HeQ90dqfPZ
6hMDLLYE1eEj9m2O+WJXpDh4bPy8PMrH97BUlRucJQ2yb2teF6In6WDFIauj2Ch4xEKvWV0e4OMm
mgZwDKH+e0jPAvqIcAZw8ZYBeiAUWw3xM/LevxhjKmoBrCNdk9NLnsQCHK37SPO96tihRh2t48mF
7cqp8fFr8Brco0k6qfo483PJ8Xq3RSGuOmb2Cp6F6nEarqPoSu509mucjDLbLwmI4bLB5/SYyC+h
/ugk68sT9fGA4C0cnVjz70zNPkbT66TPucEBUXyhD0j2gikjoOn4Lql2Q/Fgi2vp0rnPP2Vmli2Y
PHseQ2m4JCPoheo4AJtXdDQ1aWW3Vz7OlUGcWSYkWr2vhtiqjn7+iAObg2SxeL48cx8jDddFFoCg
pKXaVJ7eLzE3DAuQDex3BHaUGsncZUuDPERpH+ncK1Ht/Ov831iz2KL2to8qUUKGUm8tjVbVJrSv
7Mrp574PLu9fZxZcwlDtR9hGnJ64YoSYrDUWjSRDW2iY3pXltSvpmSzh3Xjm7Av1Qat5kI7ro+89
u0TLQNmrubeoxKq2sdEuUZC8Lfp9L65sqHPb9uSzmbP0NXSLnj+kk7q4ayNc3VfS2dbNldm8Nor2
fnG0RlOC8GQUsr0+fPPCO7985iy6vASvLAtzliqAUA8aB7Gco4806iSGiDHllUB6Lv6cTtf09yeB
tDcLSDkDy8KGZIVmunblFa49f3rFk+eXTV+PblXwCv1r70IOebo8RWefP0EbNNWkNjD/3FkmMxVZ
tfqI78jSzx7G6udfDKBJi0IYjQl13rBQQmj1XaFTPQpfkUfOX/7i8TqRkgPT4vYw+8Rlr4ZN24nq
iL4eVoralSB2dnpOHj/9/cn0S9qe9tjzeFVDfvxGaZLN5d9/diOA46WXzmn54UIOyFgfWuGWRwv5
sHR8Kak9UW1YN9CFL490NoBNFXqHAoD24Z7Y2GqhwNEjregATZneRpiozJQarkt1A0w9HneXBzxz
pZsKhrwWGDGNjGwWMqMaBavQlBhuxRjhym4ZDi0K71vd2kcWHqaToLuygMN6edyzU0p7g9rrdBX5
p/V78s0sUJxIpFLN6yJkkFERkBjLJ2+2cXN5nHPRZWoNUoQ16GXNV7aHCuyAfhNFy4ibvnTXmBrf
RL28Msy5JahZ2gQoAVjwoWem2EYDpFyvjyaqIahWd9s4GJ2/WByng2jv13kOWbhWMGs/FhQFG4Cy
4Pur4i1rN3l5JfU4c4EjmTp5ofmWtQqoIaHFWOmT735CeQDQ92bA8FRRj6p1R/kHe80hVpGUdFdB
cuWAOz+fDlCuqaL3oUeI+AiAOnrTRwPc4Vg19xAV3y6vjHNDoKGgqbYhJanjLGijziAivUqaI2W9
xRMKvFe+1rkVfvr86e9PVriP3bmsJM+3dH8Z49ClFA9WgxHn9vJ7nFvhoN24JJAA2x+KuXFh2WDC
s+YoNQyxobcleIbFTbe5PMzZ1zG4hExNT4cL3PvXUYcK2VUFpRPuEQvPxMNzqeFaTo3u8jhnMlLi
EH0ZDGA0lD9nCw87Ut3zUC47ZjJfmrDER3HTFTdW8KCVq+JaTnpmESAVwf2QQrVGGj+LfvgAQpJN
6uFoej/rZZl+u/wyZyZNAJXRDJODgzLS7GVKgOWt4Vs9gXvVdpsxualHmNFXpuyfstss7WUYSi4a
JGTocbPAgHqaFSvtyJzhsaF7n0N4uKnxrEQHaT1o3sbI/ElDc5GH1hLTxxWEzqUEbIsKIt6aYG//
4q2lnKrlZCzWvAWcSTUzizoYjk2yBTGPFhzo4PDr5UHOfrmTQebrMZKt6NRwIEAli8/Z+BeXb6Gf
PH82p0gxhZHhpcMRxHqHGFyCfeGVnXt2dZwMMVsdEBVqA7oNr4DpI6qhd8iRB3CG/9tETRN5EofC
XhlGrGSGo1/tcDgNqsPl5197i1kclXUvvNqMmSg8EmH+tvejc+dY6/82yvQrTt4CSrNuhUE0HAPj
1vSVpdHC33L28lrv5fyyYreSMhig2mdvk2mtO6h+NqBatBLWUvtz4BjwBPl/z5+9B5gGAc2OZSXG
Ta/vwvjKVeHMafDu+VOCeTJPODclgA7K4eiNa1dApIJIsbn8Kc4OYYAfMSl9AEqfTZFue0nsN0hT
4R2j5+sOI16xvjzE2a9wMsRslqBY9EmVeMMxKR+wWx6L5//2/Nks+SWWd37HK2D3iGEe++7y889N
EThW3QRrqnMkz56v9vQK21obj4aJ2fCPIW+hlF7Bd0zPmAd9g8UEiIFTEiDV+y89QKtL+yBXj4Ba
EY0+eilKKOHOsvZB21/55Oe+hzHxDyQpO280i1Siyv0k62qVa8ltpSrLqh2uRKlz9xAuiBawJ5qQ
lq7NTuISsZfM445y9CSKd+zyNBLqwqgRGLBQFw4xZNSq701g7MfwGqDuXM7Be0FSQOfG+ACeQM+5
Rpk0FEenmnDgdrjHUDaWGwemmXvlRc9NJaR2MkODhOADpjVBfHOk4qodG6muGrCKqKReXnzTh58v
jNMRZgujGusWsWhG6FD4fAg3/W8v+Yv1TU/fMmiMqazz2XrohjSBmi/FUU1WmPAifRd6Vy6I5+bJ
5kJKC44mFVfi98vbcl3ZI+4zHjOkQRKUWJFavzxPZ0dgLdPuNqRhzVecEiq5PybZeKxR2fTrcPHz
8vPPBQG6TwaFA9Ig3uL9G6DxpNeQjgfcHMM1irtuqKyV9i+m6XSQ6SVP4n0AIVuKOh+OI548+kLT
/iISnz5/9hnqeBjDwuEldG8LRRxp+suTdG6xnj5/tljjQcNwAoOWo8P1SCAxiI1IbeAZql8Jl+e+
Ni0CavVcKmzqXO8nStfwhO2idjhGIULWWsXO/vNXoTgHblAI2lofKinkWL2FakFHGQrv20y917GO
iXtjDTTlyvX43PUcDpCUOkwdUC/z3ZEkvo48V9Ede7dKV6rTi0WWQV6VqY1KtJYES9zbqiWee3gm
yNw5NFVffNJMPKl66uGIS6l9eyWynfmU737T7FMOhgoWpuY3FWmwrJOfrfJcaA+2euVOde6keDfO
7HANeiUpVFF2Rx2qXx8d1BBxymDR50+FfWiVdVd/lgjYX16nH9kjlqVxy6YIa9NU/tBTNgS11zLC
VSnC+QsX11grUeJdwQTM+63lxYsxhFibfsIGo9TzK6OfOes12oBUIG0uVLY1CyWKE3eOYlvNUTjf
QmxfQN3BsU6zW9e40qQ5+xFhdtCaJa8gvXi/TSpkm2A7pO1x1H7HKC9MmJgcYWcs5C5P6Jn9CCBS
nZCwHFZc+d8PFMbViGpdg0tVucGB2R+vBK4z0ReALceTDWLwY1nE0gvFzpCSPja4KJIyb0dRLkv9
Wjv73DAGq4HsgfLLh9QBrZYkK2TRH4NklQRQ4Z+Ffrw8U9eGmO0rPI8j2EMM0TsI+GCeu7euVRCu
DTHbUnqIoF4/MgRu4kNwC9VOXFvC5743DXkWFQVfnR7D+++N+HCGZFjVH1GjUZExW16epCuP/ydo
nJyDvmaluarz+O7Flg91dOVaNdsWLFJHhw9p02DWbNgLs2+QV44vnNGvYSi2i1jehP56rL9l2ZW4
PnuLf4ah7mVaknMEufVZP5HfkMVo2VQH2r6oBaNv8oetsA8jzI7BXsMQFcXb6uDDna6xuln90Xf4
9/nEKkPSileJIe8/M0XwIlM5Xg/BS6b86rMrwX+2UP99PHMDrVGS2Mw7YdiclmjDhfXh/5H2Xb2R
40zXv0iAMqVbdXTudtuecCOMJ4jKmQq//jvyPO9YzeYnwt6LXSxgrKpZLBaLFc7Ro70JWAQQsrHd
B1eABBrGUzALjdAN8S13FgC3PvhWC3BYIE5ilj1lssTwxSZPAhDYojMWfuPiBVD4gaom4IQ/ANMl
WAHcY/n3X6iI+zxnqiXyYUg64vOAvdRazNMqvwJZVUW2BE5HNZ5hceNH/sEHCpYFDH1Qty2vQiQB
TS/orcB9i/ctJ8E16gDAMEBcyocfvoOWu+QTapoLmN6EM4dh5y5QsNwGkE5Vrm6reiK5I7p5W+B1
erW8FtGO4FWLagpqn5fzHpmh9BHYItyDqd1p4Moqgf7aDR+Lb3EaUMObXjHg5YGTdbhtxzQG2LqB
23cIgXy/aTWW3yQgwpEcDtFSAEKA6BZD/bBiLjxgKeBhu74Mjk7bH003uEHEu9PqROJFRGIcND5N
sc40DMWJCV1QCnahDhT/2D64rLuPQHzhgkB9eWMuvDp0BgGWhakJA53w08+Y2UChF0RJgfZ7MFDM
dbIOsGIoM5j2aoxk0+Aie3aRDgIQh+aijM+ZW1IlqGDFbnDMskw9JWpgPlu+60gWJJPCeV9j1Ia0
Y5Qe12b9EyiNy+oSfp1M3hfGRi7GtEHKNNilVoEkbOidDbjL7DXgZP3NshTRprh4oCG5iG50pILO
N8XVMPfTECs4uvofm73mzbdC/d5nrx+Wgk6HqUF0GoW7aOdPBquNGkBhH50J+9cHGB3Q5gCQ1USj
xNFMOztLx0wH80zSpNWZkbUhkJdUoBYea+rfkio9MqBBTrAtr0CJ3QK39wQCsV+fWB3GLgxk01D9
5tu6ujCydbAwBsdBB1gQkGtia6cOdyGRDTjxz6K/q5tJ4uy6cEat1isSHBv0Kq4x0AhybsMuNrWp
WKdQmbpthiJCl3g2AknGKm6Arw9umqQErHsCAmKJsgXGg+VidALDkw7OG288UZylFFhqxxyUFCXQ
eCfaevOb4f5ZVrDAQaGpAIVQZMFVDIVw15PWDLrWI2t41EB3tTJCIOHobhussiJstsuipjN7YT8z
UZyGG8DTu6wYguM4sIMyDNkqHwH/qAP2J6nG1QiwrBFT+AmrPjaG8ndrHfJ3qAyJBk6XaQRenc5U
lENsAVdrDIs/GM464n978Kn1og7td8eXttQJFTu1IaFHGBiI/NBQD750IPoXwTE0yl3agT0mBZo6
qDOXlSq0ExQv0LCBjBD6OM8PZQH8JrO0aXBM+iFdjSDmugd/XLlpywHUUmnoSO5N0SaiAw21cRWN
z5bO6dItexVhH5wahvTq6xQJz60dDPk9a++UHmCjm0zDSCDANbv98kJF+sSVg656PLyAesHdCBkb
M50mWnAEi/SODqBLKUHkZpoy9B2xHAdVs0nMRbrWd+IOYTM8jm5tLXZfta+NLNUp2jME5v9ETH+f
OVLEZTYQgAN6LCtAvgY/a3LnWrex+7SsMcEtB329i+FMo0E2QekLUGGCOxpw4Un8g8XdalmGUFs6
ep+mHbEuGvoSR+0M5jjwmg7YCMgdoIsAtkYlUoQrmUnRzxVWlknbAtkcew94ykMMhtOrzAGh639b
C2fata+NBRt8rCWYqCANdcNyPJKbxJaYsng5mJmGd0eelc8YmYwBYBqM4seyd4+dau00Wktcnmhf
3joWLAxp2RfhbRmjzlQD8O3gIDbEJFOWbmg3PJBeVz+xNzqy0fbbWlQ+gWuTwqGAi8cjMKBoi7cP
Q6BLfI5wMeh7U5FwQaWGD6JpO1qB0uT+Ia0Gd12bw6/OGAA33IDdcNkERCcTzwHkRg2817A354YG
RDozAx6FfwDrHSiH9craAQ1xhVgULTyJ42yXxYkWhkjCcKaUKC56zuKqPmEGaICCY9VvGwBH2fae
RR/s/3i7/eZCJmuceRvU6BpjKKcbAqjw9n1cAUDyE+uYRopR6EYGX+cvIaPPYxtci/CZ/sb+4cdb
6/fHFTUXwIUOA95WaPoNAGuOwelVihbljdkDi9dqkT3+b6K4e4YMSmz5OdaiwlmSZGdav9UP5lrf
tgSjt0iPAVAOCabJLmZbknaZBbJQBCQUt3Vyo9fH+hOJjSne+SeCu2MKIG4CSdlWDj4o0aIWGaZA
kvcWnZW5BO6s2EGl6UGPRYDNDESHYA0qNhlw44xe4i5FIcdcELf5ozNiQqXE5oMfLI+vC3bvAuzK
8EzHC8EZlHzCoYFkByEguveA1sRpDsTvvY69UQ4ppnWzdQSSmWULE7l/cNfi7Tz5tItRJd1HY3Q5
YBQhzX9pxU9ZA4LIqcDro7IzZZwuIsKutYDIPFrIBYD+1h/1+6R5zkNLcllOSueDedQkDPh9gOtg
wvvchFvseBOGGWLqrEgBgZmo9q5UDDBoNiDh7Ts6oHGYddMIE5ipPqFAtItALrqMLjCrrFhNGg2c
MQczxrNByz0rkpicUId4ubto/EOtjA82YyC5ql0VK4eC2GAYyVX/OolyY5/WfiLxnaJjhL5dDZGy
i6ja4vyN3YRFxopROVgoSXfqV4BHr8P4G86vZMeEZoeaMS4aPBUu8H7qJh+dMoLZGXSDViEqK4DL
vs+dm5qNFHQpjXJwg1tSe6R8/sSuz34/52+MAnAzOZmOTbd2WeSlzrdlAZrQpmcSOEdT+WBFrycJ
obMCov9E/vCi/DSOyk/t7R+mrMGhWf1BVRR4xKCF9U/Lv0BodhiOMaZyODquuJqGEjqDEfoMTrsF
+PQK08ZaJjE3gQikO9GPAvdAppaK83Orj1qPZi/qHIZWX4PZaOWPxkMuw8Sc9oLzDmdSuIC9y+p+
YrAlh5waL6mbbvM+OAD8FWQLaffbDGUQO0J5iDvQRICOhQto1lIlflPZOShIgdMOLMy9hRnWiWED
mO/Gld6A72F5pwTGjgcwOuPQ1CNAswUVmpFRWjkHEnU/Bjddq4MM2UG0U4BRcZCYwcgHxqXOd6qE
H2+cMScH4t/pFDPuD6yUFKFEasNNNAXVmotiJiei9rtxiLLIPdhKHnlZot0rFJQ9rZl+sYjPkHCK
rpb19lZf5C1jLnJS7Cz0qXWjBGZz6B66ttspCagCrHxDgfXTjeC+osFWAYEfjZqXltUPaKXbdEXy
aA/0NtKTK4tWV0Mhe13yfRhTOAbcYCBYoUvAxhuDc8GgMh0NDO7hxuyCU6GExy6NN8Bovm78cV10
/q8+wI8rsw60FcavZYUIfA6GVRE3A4YNwTN/0/QQ5WvoVjwA/qHZgeK0WTV6UgBuDBSVdRd2TwWN
XqMEDK7LgvmRz7+rxpfRiwHpmGg734koAc+z7SvuATApYMBAEnPf16l6FwJf+paVVrTL+xgw31Vf
PKZ9pW4ay7avtLT5LfkhQhVgagF2iAku3IHnP6S3SdiEFep8oES0VlVcmx4AnLvbOBq0fQiWiu9p
mYDcXev026CNurVjpP4GmkvWE1fLk1/r+TrII6CBg/t1h65PMObRSkFrSRnEX5d/rezHckem1QrD
wECMe9ANi67oBO4OZjn7uRlASF40Nt11tQoiLgqwl2XJIn9gzdTEnRyt7JA2wLTZoRkM0GpcJ/aw
VmRVb0E0gpm9972YfsTsePboJbaTHkLSxCP6hjrbnIExTvJ0EHlPdAWg7Xqa8rhomYkJhsw6Grho
MEJvKqtAdSfLi4q19U+EwTUgdEUAtp1CcQDzE7+kmfKi2fGx66RxsEgO8AaQADHRC4L2y3OFZZ0D
Ct+GugcWPAZA4C3BGx20v5e3XqQvXAIYwEHfwGULUKS3ZjJqcJpZhCpADJpk93FZgmjf5xI447LH
WtX9GBLycV84+9J+TX8aHwTlfvM4aCXHKUfqi2AI9VxXxM0yq0pc56CCNKsC90zkftfaX6OebnBe
ViTcLC9KqDaToPY6gRXhqXIuz9eyBKRMmnsojesu20qBCYV7j3yUhWYadF3zk2SRawJxtVPdQwIA
z40Nsj9EVJV7RQmI9ZaX8laj4O9NeyaLc5IpUmBFpXXuoTed3xZ1b8G2dGe6w12eFmjisY5dHf6w
/YkdR93XlrsG6yYIrGR4OEI7AQYgeHZtx0TS6lyljNYKyIsGWGJrAM/HTAzrJ4hlVE+zs/HHqEWF
JGCQCeSi/iiqzNG1Rhjm8wiSiNz8EYIJdb+s3bdY6kK7BMMseJTDNlXOW2TAKYoxlOMe6pZ0V1pb
voyFroFKuk/uWJzkG7WOwaxR2taz7SfGFdg70S8+JsWKgWDuEFKWrcfQYXv0Ybc7syirLUgW2MrK
JsqJBhSFHQhb1jkDr1ZNwWOCIgeVLEIUzCGGQQ4eL3JMavCaAhRnA5gD/xAb0c6w95a1t9RyU3Ux
qDLWywoT7cpc1nRLzq4JrQtLAI+5aM3JSfEIOnl/3w4B/QVqI9CzsfKDswZvngMoZ8gwToM6F4jn
Ss40UCCn/qHvgNxexB9vOXmb1EA6AX0NaLI8X46lFEmW1+gCcuIbG3TSkp47UW0ZWHtozMCkxDRr
xDk+p+41VqSmf1BCjAKBtxNs2ATDuh1GVVZgYfmB0WP7ThkscnBI5rwOysQcmKoaO5IUzI7Lmydy
i8A+A64wioZobeOMvQn8bCyn2oBB1yrIRBWJcYhCpGmgAgMJ6FFH18u5NsEpGTVWSZHdVPLvpd+9
ZAWAW/Peq4kOqsa0+IOB4s/IRAEbvBwoa1l8SYUwYJcUDQyyU4DtsW7NL0WZrhSGx+ePUqWSMoHI
8QMwR0VpF8khwj+iC5RSAuLjqBnjYdR/RshGOLosFBNu00wI5/ExeqqENcBdD2oDwm6aerLCgEiA
g/4nYCYhW4j2kfN9yqKuMdoQsd6w0YwrJ5coSfb56e8zH9FqbYGYC4eK9sYfJyQPKNutly1ZtA/z
FUx/n4kouy7y0wAiBu3Bta6Dbme2krMrWwV34YEUm46FBiXV9yo7VVTyedkKOKcdtEYYERLAsakq
mEf972Om3gOOTpIxlYnh/DX1s9oaAogJs51vrP121X8Qt/fNRTvwKCgDAYvgIu3s1pmRBeD0PIBO
0lH2zEGhThILCPdiJoJbRdY0VVPXEEHxyjLQiiNxjKJbbYKOMp0Jggt1rHNzSmMbHGuMwYmoOz9A
iWFbjd/LRNIaLZSCeTngNaC5B5HUuRQjArUP6KlxGbQr+pCCLe+UNrJwcfqpfEAzAU78nxDuRmvh
CxmaD/1DlWX31Cy8MjbuwFZ8QmzeeGBnBNPFmP5ux34dtPUqKWR4XKJoZPYD+Eumn7K1TYUfkGbI
LAXlTZ9Zt11mnEBnv7Yd6xPFeyBsAIEFdWiMkPIlNXAN9rGNAblDE4I5b6eMK0M2WyA0PwNALxCE
FKM7/X3mbWI3rZ0czFiHipJtApCswZYx+YiuTkzlIAuF6wWtnJwFjnqIjg28AA9JVtnfA1onTyge
61uVNNp10MbNHinJaM3KOD4uu9LJIC4MBuMrGJchiOwupsoSEqXUgZ/LWPQVpb2jGYHcvq8OJQgo
3SHVVwoZvayOJJ5JeBoASwoeAksFqBIXjNSNMRqkHdE+EA9snygGwgTE1bveVtQVMvLVdnmdQnkY
h59AzDVU+bhN1BrEYlGIXF9oPAXhH+reJ8FTVTwvSxFZP1jCUGpBhAA0C+74EYSrSdLpzgGtdRsN
oU+XP3T5c1SiqqBJgleJLD7TwZDjj5TIQO67fU2CZ5ANF8hEUep15bflVYkOwGxVvHXqgdrZrIMk
pq81ZyWD6pF9ngt44q6ylQZpg0Pk/OjKr4bEJ4o/P80q4IZChMj5XSVOkAr1bWSEwCMbe6zbfEY7
79/n9hyIRsaoK/i+ln31AeURRrIKm+gWx4jp/1aAdNO5Awo0BzzyheMc7Ik0bWf5G9W/Wl6EMCs8
l8F5oKonBt6RU45GDa7yWFvrYXONZ9NznSuPjtvdAJv5UYuZvc4b/aua9ZI7eNIS74fm8jkjqGoD
tV3cnAcG0MPEeU7HnVsRj7H7oqQe7Y7d8Gt5yW/X+oVIpP0xYIccNDJs52r14Q3CJkucg6KWIdsV
YPxBOnkMH9vKN3+5eHY+aBFDBhokx/SuIcO4qys/QlEmbr2goF/Z0MV7zBmUDzaS5RsG1o2HlILl
mib0Sx6k1k7J7QqZmq7/eCyBQi7A6FwNw7MA8Tz/6anTmvbgm3g2dkiopfebHP8isiY/wclBdXoa
/EDnJ16xnE2oQ2RojGrk0K3U4KuTfF/eAIFZI/WPgieGDtEpy3cPjZU9YO4bJckiKE5WGP4YLLX2
ajXdL8sRLAPAsO/7PP19dn9XdV5jNjByDlZ7DX7w1pdcLUJHDPAl5G6Qc0QG5vz7rHSrMiDB9P1y
iwLorsMc+5jvzDRfh6Co/cRqZtK4rccTGn0kLHYOcXodxVfAFfjM90GgCMZ3cxoMPV8NzY1SYyBA
PpQgEgfj7DMDQ+iyCNFdjIfnPxHT32cbUutDVZUkdA6mX3hq8hOJrZXp3zT907IcgYHpLvIuUwrY
ngrE53JQM8qpVWIpqEhHQDADP24VZf2mcJVE4j+FNoBpBUzmwwAwJXMuKjJwDVQR3Kde1HcF8BuR
DLlmCX0ch+SK9fZueWVCk8ZcMGI2IN+q/BM+UBQjoTbunJ5cVdFe+oyYXN+Fa0R6AFgAyKHDx5wv
x1Iq1QqbCiFvO8S/B9SEVzlJ3cTr1U7ZaY2rX48os4zoYoYBYv4MphIx2/bKSBs8WheKFxiJKol4
hPuJlmNMr1r4aRZ3kBMlr21mo2w96ubWB9+tXawr5fETqnUB4wJ4kGm6kXN6CgmiGoRs7gGodN59
U8jg4QRbhxt86sRB2gqzuJxRpmbDSrVCMKV+j9BYNK6Xf77oIjdAWIIOAhQokBbmbrUiz/RaG11c
DVr/YEX0l2GmazuJ1k6oPNEE3dMkBXYEYY9lZoAPvJXU+ERVdfSHgcp2wo0jmMA/tx0dLOVlkdvo
AQEzGjHujCRa1c0pTqfearYtQapMM7JSyXF55QKvciaXiyBGvQ8KJXEglwyvbj58LTRn35vB6DVG
JBuBFQpD3QDsJnh1Yv7/fJEYsOjzgaDRpTEb+4pGA7AUKHAkTdK9uH1kS9zL28OBO5BoGQToDpgC
0XPPz0MFpd6SlqRwZRjifrIsCmJIvdUeSWpofwDUCeTzQh/u+8Qv1u7gjNsx14HvoCLEuUP5Hbpn
tVZdFW3o3Dmh0a2jkARXJQW5QKHUnVdUZrsKSrX3miomK1pX3S21Ru3Ym1XgsbQBFIfru+D4niD1
VS3BPR3KQLMEThSNPGhNwFUKkGAe6rTDu0ppQtM5tB1+Arsxxw6EmEfV/FNQyRUkcCVgIQbkOo45
EDT5wUnXGIPUbnCLhmzd1iUUtYnJ07JBimVgEB5LQscVfxJzxCR+6eD6cVqyCtx+m5YPVi3DKhQq
DREgnDW6SUC6cG6Jleq3XVkiujHGyuuoufcDE5glZEvjUPE0Ke6t0MFMY4cYYkC65WKweXRCs9aD
dqrmKt9ZaJzssLjp4/Q4jHrtJSnF/ed7agXc3ch8TNxMEvuKHOhcPhcAxZkfq6HV4e5r2msWBzeN
RSQpbNHpxkwlQms0SBFgAZzrtAuasdJwqg7AptGvFRcov33eOrvSjp0rUEuakghVaCngekRPMEJh
DHWdywPpd66XeokypHEX1feReYzSH8vGKNTaTAQXc6Em7uclgQim+t7g/lSpJKEjFIDBWiCR4na7
mAUIdcZMjSIRp6n3Fvpzo0DWRiCTwG18UoDooVR1tEz1W93eyKIL4efRDoUcEWBXgKh1vgkUePRu
RnNoCH3NytDKiCtFpXxYE7iAgSyBdCKfqhwUpco7p0cLXLYDw1f7h2R4VW9Cx6uGTffqD5siXyVk
rXxb3vopouDvjjeqRowcwUvw1qw7o97kJZ7WiXqf+i+69WSyHOAcuTfkX7vxtZUdn2kjLgQC8lqd
4LFRV+VCEKq4udqniNOyKN2iTHOrK+l1njrATq8GDFbFvrVR0PC2vEzR/qEz859Ubv/cKqNpDeyR
Q59qT+nQfm0LFNyXZXAHFRNCEwbCPwyYN984e7mYdpP2PpCogIi2iZQbhDGZbN6R8z0XIrgwRs0D
pqqgRzgFL1WDZ6TXtl72wRrjhRBuh8axyVz0I/Snlqy7KAL00+9lRXGbcSGA24wQk22MTKhCZv9d
eU2yP5/4/JSuhnPGoC0/2UubwnTqHNhISuYlE0SI/wnQ2ak/858EbgG6WQZqnUFCWKz0KyPefGYB
E1ojpk0m6OZzZ5MOupmNtO5OxViu1DBdyRD/ubDg7wYgKvifAMI9M0onYY7pA2PMIfcJWsrBIRSg
d0XpvVxWZOQd25ssvESBlYwc5WX9LO+j0R2boT0l1UmzNgG7MqJnt9gx/bYhxqbRd0FYri1r02HW
LSIvy6rkvM0kfYKRw82J6gUaprmVFoGR5ZUelic9GTyXlV6XtCtYXo9UeBEAe1W2dwLVYjxkgijB
A8u4uOnsIWrwB7c4aWnu1f7epHdK1XsV8pSxLbv0OOf9trq5MO7SKx3DD1LDKU4m0FHz7Jq1W6U+
BsmvmD6T2PDsXpYvF+lzLpHTZ2JpXUtDvzj5WfIV0yNeS/VtUw/XwGrwSmXw9LE7LW+hwFsAhXfi
RCUmNpEHRQprt3R7VStOme4Nv3LJ1wUe9ezr3FkzmKJnLcHX2UPSvwzkSot3bva8vAQ+LP67UbM1
cC617tzMrAxIGYZ9F0eeGX6pg3Ddun8qMFG6rqf0O7++rqXjyzLlcZ7KqnontXsILtpVC8DkTwCT
nalvuhNnd55S12U6gpL8BOqWJvUCWUJk+v9n0cKb4tBSiBwdJlMAEMZ936cpa8BNkp8s51tY3urO
dRW/Lm+OSEVoxcTgmDrxC/OlsqRhJDRoUpySW2VcW/3qv32ee4KpJALV85AWJ3VAweIraz/YsfNX
RdNs3xRao2I6WfhsC9pO1QBjYeSnwbx3awA+2d7yCkQuDc0PLoIbBL7o3joXkA21wSwAQp7CPL/p
w2jbRDUgVwovqJ2NXnSSRJ7oRE6MLRh8M0F7w2f+gfCNng4KtlvmPCq5v0rzZN2qJ1m7ucCyphZd
FO4xX3CJjpSECioLdVaewj9B5QFPSLYvAlc5TdBgCB5hLmJP7syPDRuVZkzKUxLF6HBTzOu8wwRJ
2247V1tXRYMmO1mrgMCWz2Ryxz3G08X1nbQ8lelvX1HWNPhg0+VkbWcSuAOZasTP9A6rKgbfc9Jt
7MhqDAJzO5PA2XPaOXmLmnh5iqvao+G2ZcgX7EC7Suwvy4YtMgG0w+Alj8F+pM64y6x2FNJ3flCe
rP7kNHdoUG2t3bIIPuH5V1/vMnjMw15hZRehlHGq6qumpitLeU7c1nNt1DceUnaIyoOly25poRm8
jQVAMgqj3MLUnNnxSHTEBc7ad3ZGs15eleT7PHVf2OhwaBW+nzh3prGu+9/L3xe4AKSIp7GGt9/P
t8ZSFlaaHZjFiTYTzL/urOP4Fsr6b1K4qz+gLO+C0ICUdFXTK1Nf49np25J0kUxXnBuIdQVAJQ7W
wljztTTyW7+QDSbLREx/n90A4MAo/6qroJsaJBuyx7NsO7gzHyp2beYGFDXWQN/fKOV1oHij7DTK
VsGde9/3G7VUIYUEuzRZ6cV6ebtl35/8zkxLbd7qahZMoRCenh7grNrbHjfZy7IUofeamS4Xkld1
MdosxSricsVUJDceQ3UbRYdIRoykCb3XTBJ3yPOpeddIcQhdYOyHQbTrxiTxHK1Z60ZobmLHLzZj
rO98Nb5ylNbT3fpLEqr7UslvMTWmrxgl35YXv2woqH6cqzjKNcy+AOvplANZJls19W38DSTyy0L4
xvm/LvXfwtG3cy5lLNNQTWKcKL/VtDWCn8TzMdm1jmuMENMiGT2Ee48xNnsTUuS9nRDJpda1Si9w
gkHi4MVWBfII5O00JLQ4q9Ko7ZZdifeeX23jfKvIWCpF72f4wncBnEG5RaGNiOGLU2RUjyRuNqGp
7NA57ZW1tjEBFKuY7pb11jWyh55O3S2QoHdVqR6XtS7e2vefwVnbqMYjODlwj+XtLQFobFoYHngh
8YCWTSKIT9A/SXz1LKNGZ1sVJI3my0hvcvWQ0X2OTL6MDVp8gN4FcXbkEr9qWwbNonMtLkH25eFQ
LGtNfP2/7x4/xhr7cQf4E7zQy3wAkcwzmrTK9D5U78zitkIzSPA60GGzLFQYeM5kcjeO1tgpwGVh
kr2fPVlu56k0XiltcFWjaxPoZk+dTiWnQKbK6ZTMfGugO02BnBICDvfWqO9TB/mAT93W77s1/YSZ
CNKUtl5NIhRD22hVe7Ts4GrI623Vke2yAv8/HuZd1nQYZrLGYADHTWkhMqD3jf4rNZ8Jeel8lEwx
deEWP5n+7A7fE2tnujLrl5wzm/MnpA4Y8J9glLW2q5ut6j4DgjRuJSsU7hdaazUMhVmYhOQWqCRo
z8iaEftF6lV4xKNkJbltJ3/APdwx7fMugVuH41t6lAa4nazqym33Zr6yiqdY2ZZ0E2g3Q/2xut/f
O2EmjvOSBqvc1iYdrl3bGwoPib5lkxC6+dn3OfdXJHFQhDYUVsa7L43sEpEoi09BgDUnVgcNyqLa
Gnm06hAGv/3QI/ktELQ/9YJ7XwrfsJuQkAHxAEuxdAoAwMCjkqtCYlwGF1eXiWbWdjvgpCbbNgDH
5UPPrv7TdvDV8zhhPY1aKAzQf94ji2QNp+IlmEhaoqfiEimv0NOoH1yEGEa19xnzUN4NRhkmk9im
3oVwTtPqcxd9rVNYXe2H6NBZ+88o6f37nMdkWlq3WY7vDwCtDK9STXK5CV0VRuv+T0mcE6lBE4+w
AErS6mOsXBP6TQ92JJUhDMv2gvMkxEV5woknNQWbyNplNsI4yemePnHprIC8qIPtCcyOnMX6KN11
XYkqgdNvlO5PnO2sCETO5HuOl8LypoiV9i6Ku5yZagxhZyHnEET7wfzSsK8taq21rMoqVtq7GM62
MqLRjqQIourgq52vFPsmjrfLK5EpjTMvvc0AR2wjzOia29LZgJPVM+m1Xzsr2/2UR3lfDWdpQ5mh
hfMtUeN6SYlK0UrpPrMvwHmxpg5CgE9wVgYsR6XHiwoOvozXgXHrZHd5eWe3EghO0ZkHU62FOgYw
Li4aCHuS5kUb9XC+QLHvd6ps34UB51wAZ8rEHd0k8nERttVtnL62+S4hrReyx4YcrfonYQkGziWL
Etn0XCZn0yWGnHvMuRcn29pmmQeoR51s0urLx+1tLoUzaRSWaKy1WJmufCmHXZSCjHMbauvxg3AG
b7HEXBBn2GljR1Wd1EgUuD6m8LrrEpP7CdpXvDgbJFGtKFafy+Ism5DWSvMGi7JyD1G6H18D3Ujv
gfl2cPTnZQXKtokzca0P0OnOsC5NXw8hmCf3Y38X95IWT5Hnma+Ii8SyVq2NIYGFg1ObFGtjQN72
ExeP+YbDOPU3X3TJauhEdGMHN0Jr27dWUTxqTrcLEVliLlsGsCNW2oT5+CaLT3XmrR/02hQtVVfB
XgUVZeR9kNvif/b2LoJ7hyoZeuNSYAidnBTd0/eOrIFM7HPev8+5hDYIEyB6TVmZhHpq+aOuAsmG
yCRwDmDsm76NKCSQkzF62rdlu5V9nTv4LUDx0GyBeDLNd3a9kU4XybaYO+9tGsSBHUzmpO6V9sWO
D1XxGspa4MTn4n0XuJNuUbuNdFstTkF+SOMXNXxU2Oa/KYo74CEQccE1iKPXD9vAWMkK8cKM4+zc
8cNylurHzPWxzW0cr8soXAfxCwU3XVbcKOnB7NMt+CI9h7ya/TXT76j72zC2qSV7IsvsgXuL5TUa
XgnAwE4tmjiaYKtWp2U9LhvE5UhdUbQg54HB6VOL8z5Mtz3FtNfLspTlZYBo9DzJANR/f8xTSDHw
0jP2xvCJwsP7bqHt//z7mh12SQWg75Nermp2lcgo7oQGbRgYaLGcqd2X+/2gmLadpKjwzEsZWAoN
z+mrV7/QJYGZUE0zMdwyANWkD7aBW6uuDlX4xbc+ODP11/3OBHDOKxz0qKTQ1KkDbBtpftv5109s
9EwA579Gp+ka1mMFab/WRq+V9WAIzdUA5C7GpjRyAbaOsWL0Xw2IIbR0FVVeYu80ZZN0khhcJmX6
+ywnpisO0uv1dBGCT7bXNp31LUfInxBZ8VImiPNiLstCRn2oKwBiXx08mdkTM01v6F4+sS0IHzDH
BrdkuJwbGbomJmMEtz8qIIA0Yb/o2FoWITwi/0SgP+NcZzkwiUN/hM9XXaR2vNH/UsnqA8LjMRPB
ncKUMD9BpyICyJ9j6slgGGVf5w6fTxSn7wc88ZvgEd15scTRyj7PHb1KqcxSx6jYSSG7zNhLU11C
U5ophzt5fgOw/pDAZjN7B9DCb0cp/INsh6e/z05FULC0tKdKuJWshugeBeRcdhuJlUQ0AH4C1QHA
rOci1KFB15KFRaAYDvT5WFqjEK4BB8AB3Q+GqPl54RIBaJrEJfJEKaAKw96zu5vQvu+otgW8oGdg
CkbLH0nzOlrXsX9b1AYw+m7RbvmZ0zL7HdyBNLqmTGpW4HcAu6fZ2vVXtJgsH0iRLh1M1uHGAnUU
XuDnuswiv8GMUpeit0jbu0kGIrHfyxJEypxL4E5M7o9p77YsPY3GnyC/N8srQ5V1yFzIAKwkmkxB
BGUBxwFtceersBJf79hQ588xcGn3NA/sG2R7yFUx2O5qeTk8/DWgYiZZFvgogD5y2X3ZxwAeSPIx
f05rfRVFYGPuV1lar9t039a3bWJ4uRKvwIK1AoDZYzI8hEmx18Ls1owLzyf6qg5jNMSrko2cLoGz
jB1+1jRkhIYmzBJeUAZXSTsOCjDlnoOaeIbdbJToCdgDOy363TiSF+2FF+FkcV4E1FNOSdK+fHac
LxQkMImRr2ike+EYSlYl2tj5qqa/z7zJoNpxWaKc/GwH/magEfAo0k0nZXsWKg+wc6j8gAj0YvQZ
Lj212rwsn9Xst9oXq1R7CIPAG0ZlneXBetmCLo4ctAd4vmm2Bf91gZ9UEh8gfcZQPMd2/gIGwhsW
y7CaZSK4MwdGABtD3F3x7Df5a6w4+9b3JXkagQigtoDLCP9gTuftaTTbGXMA9rGSZsVzE6ur4ouT
1ZKDJjCyMwHT32cCUHDQNSXKi2c98r24u4bXAIGGu7Fkd+5lcXPif5gthYuvAhQdQLkcY0PGB0uj
t5rbeFGPSK6q12N+FQXaNmqaNWbId60beaCG+bBBYBJxQlSc6OovYHBKKycspwC+McbsimKxrSp5
+Qjse+qxB/EZcvlga+D8I0kLzRoqWjz3vb9jkd57wDT3mKKgbaG2fC+vY4lEgXmA6AqNtsgTobmE
h9l0FCegkQ+JmaLjhn7tZdG3SAAgrIBEgpF7EExznoGA+cGMLCt/bpvvAy03zJVxwwgMEGjvmC+c
EE/Qa88prYkZyJR8M3+28NxVj95aC1+WN366vzmfDQkuwLwBTEBwc52beGKZmP7O1fw5tNKVWXae
Hf7MrPqmSfqV1tkrzdn0g+TtJV7Vu0zONcR9YyRA/8BV2Yerxnxs1CeQNa6sfre8NqEcA3ASsDiC
UGr6++z4pqxoHda0MGp0W3X9WG2CCN14XUHYKo2kVSTBRQEqKgwUGGhdBuIuZw60bsExOSTx89iV
KLckmw5NUKX6QTrt6fIHFAF6ly0VU+wohJ6vSgGxkoLB7uiZWlfDOpcxHomMev55bnP0gI4tkFOi
5yKpsofKMguACknTe5e6euvzBhHqND9wAchcAaZMwYABfW46ulVotrF1c1NpTOLALzL5GFEA8wPa
iIGyCwJsbksq8F1hmLxvnjFytgZ4w/8j7cp63MaV7i8SoF3iq2S73ZuTlt3pJC9EMpnRvlL7r/8O
e4B7LUow4fsBg3lpRGWSxWItp05N6U8nerKsZ5Uciuz3bXVb7xyMgQV8LNqbAGAXWWWYnXezHcID
nKbQ7wDzlk0+XZtQjIlCDzzSFpyQUOy76J2y64ZZqYBzMQ/W8K3MXhKw1RjzT2f4cfdaFqKEqzMO
cdU2lVO957ZHMPpQ1kKysVegpQY5gguYt76aegeqkdRgAOC+JzkdPDCzg56gKSSnv77/0BqDtweD
b8VYdbVCrZKpVdvuvQV9bnWwm+MY+u6dZGi4j6Blxf9c9LPh2MVuNgY0oxYPc/RO6aCfmhED/Cw3
ru5r1oYUB6kk4K/h7IBWQgTgWQjC5obW9BI2LYYWAGzFZMy86zNZihAMi6tGyqBFHb1YEcZInNnx
XpVafl4wLFRJp7oN8fnqU2uzVEYsufH7MXWQEF7B5RVj4bKbhZX3Y1u7F60DtdfXkJn7u1ewECBc
CttIur4JG/fCxsKbQV853luzRQR8vQLBC2wMsCAi2nAvY8l2QOt4mKIMRg2kpHe3V7I2v9yfQLCB
Ka2g5hEbIOJ0UKeicvP3Ynqeiij1DIwz8vT7lXYpRtCoaRzKCeRL+bv+UEfjDhzXknWsjxwwObQK
IcOKiBOpkuVbaEy6OjcDSd/RcOy5xx4j2+/eKAjgqUhccXh64pFblKZGp6TvVvYFjWKJ9jPuzrdF
rK0UHgxwV+ictw1k/cImFUwr89TtU5xFi5ZbvzT9NgLjVSqxhht7tZAj3L9Eo9lEQsjBzFyv+hUn
RLJXMgHCYbipwyo2QUA1IlAeTV+LJV1oKwkY3QDOVRhBcHzAHxZOIw1rY9J6e7gY1R6x8s6dZYQ2
q4sBCZi3BXXhL4Ytdh/lLilHNxvGi9nt2nAXOvuhkXilW4u4EiHePYRaSWEnEKGhMveFyCjsV+q0
XIElqFPSUhDbDfg81UBYQTGI3a2eyrv7NrgUmFi4oipnuRQsVWaluZ1MkBI/KWrmDejov/NWQACP
Q1Esg6VyRV9nVGfGYmPuL9Nbbz/29J1OH10k0ad1CzCeCpgo9LLyNtNVT1YB8eAZHXSQHtT7abCe
8772zbT9Onft3jYHX1HowZzMf0q0h6mK7MVdF28/5YO0BuEj2NHERoWinsPErXP9PIKprbK0nWEc
M4wDRw3PH8ynKnrtp5e4DX1teqAWHpz4aLdBJ7PTa53h24DdBqkjCLXFyCWrI0SASa+fnTL026nf
sSjbOejxK2QTQtfKD0l8gplO4JSBM2ppsGv0QahRPeln60Ptj6p1bxqD7+fV57n4q4hvHjRzyDBD
/mwM4x5Q/qitJbd3W2WgL+B2VpHvFTFpVq0w160trGBAhDeUXonWcRrvTYJ+iD2wwpV9KAbHq6Q9
GGvbhMVdSebBztXi6DykRjab+pmpT838OoTPbvx2+9ZtHg8CZSwPJIJIES5FoMGz7spI188x83rH
T2VcdxuKpqu40njtPinvhGoCiFJoWMFnR1Vj39bH7JnVR0eWedzYJx4kg9sevg1aSYVFgG3TiGKj
MM9KMzzGSv8SG+NrXc+H23u1ypyAhJj3dmOsAfJLID9b7lXaRGqrqY0JlNiPzny0jH9atOBQ8oXp
h6wGIkmVNS9vnA4AVuCp5myE6GwSFla3c1GQwrDOZRz5jf421pKE6sbxIJmlc0IeHjUbgobNjdOM
NY3sM4vehn72yp8NMJ2Vdbm9cxvrgL0F1yAsHnE1U1iHZcyOU2aKde7JQVd8Q7IK2eeFVaQ6qZG1
xeeZ+mYh/ZLOktrDlgDDQTTGGUw4peDy5JuaxCBxo9bZBl3RHyeVgR82FJin/FSTYCAWXEJhf1JC
+6boMvucju9NTMERoe2II3n7NhYB5lOoMKcY4yexXATJZxSqytE+q4DSE9BYhX/uPmUH3gHnacYA
TtBzLgVMehFr41A7Z1M7dNHOzB7u/j6SINh9EPxzngXh/hW6OhgRcnnnHM04qCvuk/29AsCMhmYh
GBEIwWksF2B3pM5GEDqfDbpjhS8dL7E+gcX3V44gxUOVIZ9wVrXn9u+slNin9WUGTTPQJ/we6wYm
1S5/PuZZMae1NXoe8tiryXwiIzs5/U/HlLhqa3VdChI0yWzcqLd1CErCffmkjHvZwJKtlWi4bmCT
xKzGVRZv1J0IAxXB/m+SwteSH+A4D3tPY+q9ERLn04AMhBgg1FjRBLVo2NYSswovs+kX9Dkyz3cr
FL6Pkhsf/QXeYWGjsmrUa9a1IcYZ+Gl/TGREZBsKxb0qpFmQRsDFFhTWHbBJpRGHF2UoAqsdn1IN
897uX8OVDFFpC/DyhBh2Gl7An+oO6oE4Mr1drwLQdMTzmOuCWw23eKm3BDR0SgGG43O7A/i6lWkr
t/6LggeyBNef58p25UUZelxESIq45yndD/roG7nqG92pNRyfGpof3h/uQR68EQNcnxu+dRvGVd3r
MTmHhXuwW3KQ2PH17Vt+X1iPTeaMFRXFembPqDEw6FW9/71bihDeI2vKwFmbQoRuH5TWq/TH2zrF
/714JAT3m5OfgWNZfE/pPLJwdlLlrM+jD5JePy2Pbngc6InQ8G4PF3miK1n68vjHOM2acYIslwVI
C5NCBhfYUF8+KBV1fASPqDsKzgF1MFmpUix6dr8lfYg23+ruG4hSMY/WgOWEfyDWBNXQ7B3LaemZ
PZUm2c+GbDzGxg1ZCBAejgaoCkxNYPSsJelDCK7Jsj9Y+a7Rd7beHqnhHm4f/4YGL+QJF95Wxiyz
Uywos9Q/mNRwjKP8OGXZ37fFbB0MuINRfzZBWQxupuXJd2NdNHGOZSXZGxg/bEnudvPzGCeAuAaa
jNhj+fkkN2OABSp6jtiPAg3/xd11P87uD3pujALUXHhVgmINscZq2y3ouemBlDpgPuX9+wO6UWBW
ke1cp75is5s6mxHrbDS7XvOzO0fA/RsrYXY3gjKMTVrlOfsSwIOwsk3MlSpOqZm96Eb3ENbk3qo/
D8muxIgXHDM7hw7hIbh9dupfqqwrkWuJYKsWnxcSGODxBocPAtwzJjP6dZxi5HLihxYeKhlp4da1
ACm8CWvlokIqZsBaMFQlZZJYaEqcf6speWXoDGqT5G43GvtlI68KDl0kNMSqZV+1nVMPqX3W+tZn
5WEAn+1txdpcCEGGi1dmOJJqeTPAlRFXoHSCYs3zrq5q8JfuJ5kR2bp+IHj8jxDhjTLVPDOHHkIw
/9dj7lse31uA43p1JUCIKqukcFPM5bPO3ZSjnSLx/gdHYSFAMCAqK9G9wbcJ7GU78uqQ++MZznmm
wzihPI2srWBn1TJLzIg6xtko58chVvZzJYm8N056IUE4ad3sOwrnyzhT5WNi+yY73q9KMK4GrBSo
ATXgiARVKrNKV9vYPod0fFQc6pdj7en94bbCbugSZp2Y6KIAkBHMaoIu6SwG555K7XMVvZhfTFln
5tbnkQHFOAywgKHaoC4XkduMjpiCap+H5Jv7RTE+7v/1MKVIagPKBaUV3omo1Mpi6KBHSBcbP+Pp
9+3PbxhAR4PXQTheCLz/ggEMDZJnc6UoZ/unbfW+ltl+ZU1+SWR19XXXLFBiuobnGgYQk4TFUKPU
nGyerU45q/G8V4d9UTyr9SkeH2It9R0DE3FjTzoLdUOFAb8EBhMkgY6FmsDycGa9UZU6ncl5CD9q
29qbVXXMwrsDQSDGroQIRxQa6pyEXEhhfSkP2d3YWPATY+MAiUTyAnM9BP2dDFWJZjD8np20ezW7
5jWN1D3r81eQyPp3awPy4BYSGZjmiKiZ6/pVNJU0CrGqOaNnUu+MzlMweeYhlsEw+e8V3lwgLAAY
ApDHQTO4sB6Mm0vnuKPkPKMr3yG/bTug2aPxLdFksPuN0+d35pMDHSVAsR6j2hihgxcM0UE/PTQI
1rQGzXJMf7i9a2sLANplm7ObgroTLrxgiQ02Ro1Jp/YSYS5lMKjN3SEC8oeazecAAR6+So2NimXN
JUaAXArjT/5gVX/d//MtHZlPLIKgWCo8hV0ZOuNYuOxCxq9u5Gvl//P7gpWn1VwaDcP3Q9d33qtv
9/56TH+Bs8OjTdxBU3ikBjKP80hJ+D6pj411YHf7CQ7gOUip4oEF3FVMS5KcAjflxM2lPzp2vieY
FHDv7/+MARAKmHw4oogXUPSJIqee1xfg+EmEwYJ319CW3xcc6FYNbWpaWQ1ioPQVwxGLWiJgfcmw
83z6K15wYM/FGqCbauHsYgj4pSTVr7abfNLzjgTz5+19Wj9UeDW4FUQhGXUa8aGK0KugFn3GLmz4
kZqGPwFpTIFKyGtZVWt9nT/fJz50D0g2FMWXRpA0TTRYVYvr3D/UxKtlVI+y7wvmIma9Ehstvm+E
u9Hx4j+3N0r2eeFCjBam3WQDay8KCs3Wz8mS0atsCAAs0gSawkI9wBBbY+yBVTV11faSgxG9edQG
WcFkSwA8BLQPfd4IMYFUFr0ZzxNG8Cb593Zf9D/u3iAHtw31XnRKoGYt7P9su5OdV1Vy6TAqG2Mk
JK/Bxn1YfF7Y/zhU4GaV+Pwus37Wj0X3//z5wvOZ5cygyoDv66Cb+VW50eH29mz9fovAZcLEPh0Q
SMFgTJOmz7OSJpcs2pvTg0b3oy5Jcq5TUkDGYboP7hfmRoMJZnnDOpK74awmCYBxFzcu/baJ/DYB
gbPrAGlUeIOsfXdDo4BOBZgbVkpdQ20xbiVrZjdKLuqgekX02PSX25u2FkD4VDzUZXSAvxBkLFc0
MIoeWMVCG236Rj2zvTsSW36ei7/yy6Y4TfisyOIyJ+PBGiev1FovVm3J0ctWIdwM3HhWIntRXGqv
THazjNKYa/7S8VuuQrgZM4gaES3h85k5eZb5TdljSAwQxXe7S0jVooyPgAwuPwquy80CwBBEGXE2
Xpqy8pws9hrJU7SxTbyQiEZRpB3XYKYyw2zETh+7i+2b3Vumn+/WJT4sFbVQuARIUQinwJTZcPtc
HS5a/FLmxI/C4v5z5hELYCF8wuQKp4SSSTNNjEyXOH4KHyJyd+qRRyz//bzgUEbJGEZhj8/r9keX
X+z97f1ZGyj4YaDxQCeIhRBHfB6aaqoVyy7VC1j5ladS1XIP+TQXUKe2kRKYimeNSrEOnCWAuhaM
IYAaS2UyMwR3eW3Ml1p7/Jppx9tLEW/E59fh3mEKO1KD8G6WX7e1aZiTqp4vbj65X8DIXwWakrEH
u1Z7xctSWvu3Ba6Xg6VgQupnER+8e8Ld6FxnRjdIPATR99Ldh7UkW7tez/LzwtsRAZ+fJA0+b0zE
i9vvuom25kMkqzDJViFsW6pGjRZaENObfuV6M5FomOz7/O9X5hYBR0hYjO8XBLX26ZllkqhCVGF4
lsAH4+4B6owePbG0q1GE8P049IFWXzSyw/jd6N7KmCBCTLeERqSkDXKogaZ7Te3L2Gg3toiPw0BT
Dwb8ojgmHEFCjK5OjbwPOvXBLV6IrK679X2AJVAZ4WgEQEeXR9ApjVa2cdQHSKOCjy7x3u6+CICB
fHYSGrgNmnCvdRA2uUbasIC3LsboOM7/ui2Au2HXjx32H7UjBOt4+E2gvIQNauOexRYwGoFVPSoU
vaYedR/x1qXK5bagjZ3io8jRGAVvlg9iWu4U0MeYuRrTNohtj4Y7TeJ6yD7P/351F1LHnchU4fND
9qEMP817qRc+9+nq5/Orcv39Ke6LYcD3VfWH1gRJcHt3NiwS8A1I/CLNznukBW9ZsTHwc0qLLgA9
zM+6YgdnUDylcw4YriDxOzYu9UKU8OzlRm6gYpF3QVwftP5Plu3LLpTIkC1HUNvS6kvbHrEcLdrR
ZKdke1J7SiwJYUT//PNM/rtpou3A+JEY88GxkrEZvLhUPHADebPF/CT+R6sf21i2rK3LAkePHxRa
J1b9g5NdsbkLmySoQof+1NxxcsAyn5qPUUan5zGpp6dMGzIZycMKsI2FcjIMIP/+5Z4TtlOpEoA8
KicJmiY1v2jNZFO8JoUDeo4BA2sc8s/QRt2BZnb9UmHrI69Q2ol5o2sPB6XpMCCQJnOBCS0sPzSW
E0reiU9soGBF4K+qyJjDJQRwXnivSVbnWRLlaVC3Vf3goCM19uxWs5+qYjD2kw4m2NY1QZ1Yj92x
dtH0m2laeMAEmR8AbKp/99mMWVtKpbwWCNm9JCMpoKB5/fftW7ah+oufKVhrDb1HtEbfS8Cm6NSZ
xd8KJn3ovfN4W8yGLcLwKFhtMGFh8JsriEmSdiSTDiuhvzna/u5BW9AGDOdEWMqnIqFRQdjsOW4t
e2z0JmgPCr2QKrj/16M0C8ASmhPWFeBI1/LaZHUTZL1vZTtr8O//Piqm8CjwaCLuEUxdPvSOWvcp
C8z4OTl2+f+w+defF8wbTZhVGgyfn6yLlX/UkpzAxtlyThdeFwAaYtV3OeUxRk8rKgsaY+cm+9CR
pCkl3xcrQTVTijii+P6Q7kzqDRJ/YuMGXP98ceh60cZVOYAwJjAZe8w6DGEkrT/Nzt0BgwZvUXUQ
dyInbX8W2a5ey6RuprZUrSYorOMcW97cBLHV+CT5fVuXPrM8guFBJcg2QSlio09RLDoVBrXrUGuL
AL/G8N3WNXytsFOflJl+iJSY+BVIn/YZLNdzRIoGE+7HHrYJzLh/AKVvzk40/jDolP8zT3HyBUM0
hktZR/GD1ofulzpxxgNL8KKo4Zjr3tgYjsy4b5wIqhm8r57HuShTLx2LQclNNXSLLOi74dHMJv1Y
Z/G8a6jx/fZebQlC4yXKv0DxGACjLQWZeZk7JGZZwKqi/zpVpH/G9LH0bdYqWZPCxvOPUweY0gTs
dE3vYLhjFueVUgTpeOzSx7B66eO3qZJEcRtXhSM7kC7jHReYK7pcELL5GNuZO0VQxS+ae0hlrcNb
G3b9fcGS1JgHabslvp/Ubzp5rZOTm0quo2wJwsNu1N2IFliIULWH6Yvd7G4f+dpfQUsKwgYQNsBl
sUQMDMk7PWptYwxi09PNH6gsqvo+jH7Pf27LWS+Dt76giQv9VQbPLi5Pop3j3LFAHBOUyTHep43E
mmx8HsAt9LkDQWegiCMcBNPr2GUmm4Ox+yc6Nve2DGDyBXdZ8JACiA1dEvRo7K0+VUPSBwwTEIyP
4m5w5r8CwBYEnCnyMyt/ABPPkbfJhmBgf3TnT3b3gwqYPbJwCBDhKyGltdz9ZppRl1MmJEtC6qcP
YLWXCFhfBAjgLi9QYagZGIKWDk4aAl9aj4GVWl7YBK56pvm9fbzYJBPkdYAKAUeOd1WAQGRo0kqc
OraCFoM9Yf9aSTZ0bZMw1Q+UM0iPgSwFBaHlLs1dFqH5J7cD64Wp39wq26ek3Fvax+2rsMKP8HUg
gMNtwJZxD0eQQ03aRnXsBE0UaH+Bx1kxD80//fQHXEDHsJR43htXA9I40RAi6nXNfSgiJDEnSOsi
MJYGZfE/HAsWg7o1Cml4ZMUExBwSF0PaizbINNt7JfW9DL7YLnwfVQ9UcYAcEb3BHpNHmihq2wDA
Zl/fYxKTRHm5cVh6CLyIBqVydbS5AyK7PA+wDDkxepPbwI4GQCe/tPEXVj6778q3Kp33tw9/4zQW
sgQdK3IlIh2FLKVEMiv2lfpeICjfLrBMAP5AeEioC9pljoppT2xuA0s9dcw4umnvjY4GGhPZXKCt
tSB5DZ4cwKR5T6Owb02WI4RpkNn61doPofNw/1YhPILhImikQqJ8+fkQAasSJinPEHids7fZ3X46
QDtX3xeOotQigLho0gXF/KwkfuZIgNdbagX3Fm07iATWicWqMjB8qk/7IDH/LqcfLPpTNb8z9Wc+
/mNpspFDK+pFfuyA1wO3A4cEXDzcQl/501avDDPYD7uAjMQrzL2aHNnbBDbJVv2wM59kj0X2VP2u
a7+a/IHukvyMXl3Eb2jZvH1uq05k8acIelGWhHS6YnTB5FQY833qlZ9T/DNRTmnGJz5YbTBHX/T4
clvsxhOECwyqCsBI4VaKxKSgZDeaPI1ghr6zn0AjADNwW8DWeYKUEPUNKA0vOC13eKxUQzFBdhc4
Truv42NDmsd+bnzdPOYkPpTuj9vyNhdkcVw6WBl4D8pSnurWccY0wgJqWV8ahe7Ganrv76bf4KeF
8ALZCNAmcCu4FDOMSVHrFcIvMAko1YMiQ/fyfy9aV/RxwjODh4lkh+AamDPoCZSQNoHavLDI3g3T
1859sasvbd0e7t8xgOSIzWtpHGK4XEpRmbQLdR2BfVQb+9ksdS+ahhqDLR0Z1Sk/bGFVoCXkTclI
tcDhFERZ1CrteBy6YABj1PciHdleiz5KOhg7vQ5lpOAbe8hBYTr67FH3h9OwXJgNkISTg8YrUGpg
JmOwgj+5+jGaQRl3d8SEvYM6fHaK4DkUHOkocSKzn3nCNNxnbev3ruXdPqSNV8P9LDejDInIQ+R0
YBqN82hy2oCWFA/TLmpknU5co8SzAf4MegCFXo8gJ0mWjKVSDEEb5gfw3nlOMp7UPjn2E/mSOuWr
bdS1p4aqRP22Vgb8HrBjn4yF4soy9MGEve52QeqMxx+KfS9HBW4qQqhPjkod7aAiCFQbxsacy7EP
0n+U6KDK0Kwb9gaROIacI4YCGl8VDIGuhhNmc8x9MFLDc7rvGHfsh5N2//HzEAqZT+DMeU/SUpWb
saW9USE1GX/Tfs+/7tUtoIrRiotXAH1uK4g579x0K5Q6g75Pn+HTPSMPJ3nV17u0FCF4JV3JXMpg
70EOOfhz6R4xF/wVc5QkyAOdW/elEnOANFIxOGkEzSKasqtHczIyFgcZZSWGf409GOGp6Ttzd3JI
+Whq38Oa7Zge7t3GDl9qmk6/wjgpfrsYs3AgqT14I2hHHmhn/AKLDPhAysLcdYUbHkhmyrBW68cR
nKI4TY6HRoVKdD9CPRvMaQ7jIE7yh9BsfFd7KObpsXfHRxtOOzCOt496o+IBibDxnH2OpxEFRer6
OiMg7EyCNFM139RSr9RfvF1bkV2iVsPeycLB0xVi7BLXBs4oNP5qanOEB5L2+6GNO4l7sL79nAKP
cweayP6u7JqS1MlU9WoUFOyx9Kv08fZ6Nz7vQq9B5wFMJxw5YbmFOceaGmVVUA+/MnS7/r79+bVa
w3BdfV5wbkB+X0WswufT2KcJ8RN72NkyC7N+NFGgQgkcTSo2b0EVLAz0pqcu68uzau7KotqB4W1n
JcdWl9zR9V4t5QiPmDmmVa50kOM056HCMIg/tzdr4/v8bgIwCo5nhCfCOoidZ8ibpfG5/cu2nxFq
3f78xjbBeCGYdgHcXXfqdokzqD1K7siVuT9sdTokX5WoecCrdbeHiU4CJCHQ9w+NxbShpS0O69Sd
4ryjAVO+Ft0hnA92cvetAEUWUsqANwFCgCbXpQi9NMhYIY47h+O++l3KYDobJ7H4vGCNzcKsS53g
80r94f6uWknuZCOUgZHh3HcOILb88i1//sxqoBXQSRkkyfuUoZSr7uv0uaRP7vAatYaXaeq+bX4T
W1aCX3t8IBiA+/LJDmuvKBOiWR/m2knTwAIF9VyNHyDXbb1ocBsvbY23wmC720q3EUDyZDzS8Zg3
uBFA6npV5RjHngQYn+lN7HmuUj8ixz6ydub40bkHU3nFTLidoT9lIJkvtO+EgE7Y2qG4HU++nn+/
/YPWR8v7XDApHRkfNGiKdZs0BxPNTPsUY8wPLDyGsrTV2uItvy8YiRocrERNuzRo67eUFR7rai+V
ci/LViEoUJVaJAUvRRqEsbWv6l+adLiBZB2mECaO+WSH1sTSYHL9pnwc9QdHBnfdXATIIHkQijBE
vMShgfxR3kxp0P9J3APRJImYzRVcfV64xAzhL8lAIhYgS9UDMw0WSBlD1YrHHly7HJIBekaoFDwV
4RwGy85CWzHTIJ6eBlJ5rXXI+xf83zGPRZ7u0sJ3ujdz/j5SGb/lxlUGHxBvloYfh4wTX/5VZqaw
9NFq3CoNdPJipYd4zn0HwZv6Bb0+kghkUxT3qnmCAtU1QZSp9yhPmjUOqtqFdNelHqXHlHpVf3cN
2oBd/68gwV3odKsuzAqCTO3NrV7Z4/133+aeAqcTR15L1Omh6Wu9zT7vfpceBonCbW6TbeA40OiG
lAT/+9WJNEOLlnCrSQPF8DGXXTkZvzCpsZBNntzSa2SjUHbRUHRBhW0pxo7NuspMPB7TuHPITu89
EFbc3qjNlfxXxKqKXmq53tt2EoTFHqdd6m9u7Pd0n0mD6rVTghO/kiQ85Amd6BDZJAmI5rXJIesP
E4bS3jvxll/TaymCKWgqVrtF7yYBSIyHwStlpfTNVSBxgxQHIJ/EEY4kVd1BUe0oDejsG8iJj16R
P1qlxIHbPHiA9JD4BWgfDUbLgwe3eAnEg4VTwaxxO/zmjI9g/Lt98ls2GXSFnNQfoCqIWspAvNMZ
k1UVAUaqafGhlyGHt3bq+vvCGooGLaKzxopgJu8WCIBjlBFC9GukRPFur+QzLSeEuuBSReoamXKw
ZIrbVeU5jR03LIMki5jnDOaPLHIxP0f31QodHF15tIHcS43ooahar61NjxnJnjn3NhhC+dCYiqne
MDnI8ooJ3jgzU9dOUGrX6b5xDq7MF95QCzjCYGBBmhp9tiLRS5qOXV1beR7oWXWqKP0rJe1jPsZ3
Rz+AbiBdiNwax3CIXr2eM6DKEwYx0V+/LBmeZkPvFl/nf7+ynfHcNOhSbfIg0r+mTiBriZB9XlBr
YwR4qkEiPyDzB9nb2fttXds6ArAEwA2ARwl6buHXD5jvFk4tSwKrg6txUazLvV28XImuJQgLmNHG
prOaSzD3ubkfPm4vYONaLj4vXMu0N+K4rYEvJfWRjfu2f7WtZNeUtuRSbuRz0BeEVCbqHEBji/nt
pp1dK2VJEtjtSzJGj4VS7QYMOo8xNSsP0HL/v8jDOBSOQzHQoSw8yazHPI/RiJOgziMPxMZPTvqh
j18Ve0+rR32QZY+21Aw3HVPRMMEGdQ8h8k2mNLfGOQJcNjlQD5CX26e0pWbAQfAJVoAerR6AUFP7
fOwzvPx5tSvcZ1a8zfr5towtTcADxnNf3LkQAbWMVWYTgTolqJzWrzClmfYXgMT9NFV2tyWtV8M5
P4FV4H3pHFO6vPK92RCEMXjO9LR50Iv3TtcwROSf20LWJ7IUIijAZDctxjbDkwEq3M+Mi1nKMs+y
ZQgBHx2pwswRErJ+QE7oCyG+XVaSfIdMiOBg2IwVdhHC5zOaY1Q9zuWzKqM43xQBkBCIGj55XgVP
TJvCGZQ8OA5HOcyz5g2gGyH63dE3juNKiL488zEkFepeEDIkH3H0p6GS/Pb2IhAX8SuIJJqwT3Ni
WrU6Yp8UPfWbvAZhCgARrczf20jg8HX8R47YAIA4pcMoBrit7fek88x0V9QPY3twD4Pjsw+Mo9Zl
HQAb8J6lSOF8LL2fY/AwJEFcMC+ZIjT9PPb5i4KsKjASpXbIQM6dtnebg6VU4cCMcZjbYYTUnnMt
7qrp6GSeeT/kA0k8NDqDABPTJFejy6amdcK2VLCdQ+iN9KRFf91vBjC6lCC45BBqsYSrmE3ZRbGS
ITSLPI1+pZHEmG3ZGVSe8MgAsQJkqHA6Mx2QYE/qPFCqJ0qUnVt0D7eXwC3V0p01YSPhJGmgI4J1
FiSMzqTPGOCeBV27y8zMd5OXqn2ak9gn8f2L4WUu5IkRiqO4JcTJeY5OErsawiDUyr0RPTuzLVnM
xnYtJAiLIeE8Za0CCeWpMfaVc7i9V4IZgMoiJQMcMCqCsAErsJLdgzvOnrT21JL661RAaatxH7NI
ksfdFGNi3hqK24AGiG36gOOhajeE7amzi2PnTOeGOP7gUhnfg/Am/7scOE28cZ636PPfceUco+Yw
OGTq2lNNQK/ZleWzQvNDodeTpzayPgBuIq/07FMYH+uGSAI+2goUQJIUXNlj0p6c3NqNlvLaDMXX
cMRcb+q6qYd9P6iF+0cvZRwEooX7VzJSMyYnSuGQ3uUyU41a7aQTdjLBEa0cGzxAcVPsMEkJJZ1d
pHw0Q/jQ219v64rgkv4rFVBGUIPrAKuIufgurTOg9FR2yrVqV5kt4tGqyfxCsUIvs8hD6eTRw0gj
iWEVbsC/Yi1ko+DXYwaSWNlMSTIPSg2xPZiFI/ARAqT4+/bKxFrmvzLQKQ8WfT5Iy+G/4UpvWNMa
UaYb2NC5n/dkKOY91Sy0ZLWKgbxU6+5CDnsExim79EWW7yfTmXdK32j+HFWWV+sof1aIjp/yTpUV
NjeUmjNoIdOA8TYg9hE8My0yxxa8DexUOLpX0sgzwidFf+qtj9u7sLHRNp8rDaOPBjp0sgqbYE01
jdH1c+rVjzH/W2ukzgA3h8KNWUgQ3sgpGVgygHYEjOOHqho8zK3z+jj3CDs32uj3wzckwD1bnyVO
ofAi8ONdyDWWK8vz3s4B32EnVn2rTYx6wxAtekTKPqHfbu/hliSU4fmMY9gfvEJLSRbFIAYUMtjJ
Sn+V6i4aT33xNxtO6hzcFrR1WFeCxAxtp1PTyKaOnRr9hcYvseRdkH1e0AWisigxKdYxJrlnkn6P
+Ufe7RVsWTEUb/+zV46gDTFD4slQIINVpwmjy52S+gMS9Hn7bdaLHTTFT7XkMDmSrdt4jPAQ4TrB
/wDeX8zc6RZVOsuN2Mmo8gnjokygCUHt+BIa9M5o5FPxgLLhySbQ06xAJKA3zUipwXYRkr4A2XWM
6EtjSfJNW+u5FiLsY5EPelGHA8M8+9kL8w/m/Iq1O+uhq5UIV8h2GFF7t2enyH0Mp9JT7aOpv1uI
E8nutl5sXaHr5XDVvLLF9WT1bQXaqdMc7WLHrxSfWX7IXhNZcXlLx68FCc5Cb8yKHmGc1ClHZ7Aa
Wih0Gr9vr2XLdF+L4H+/WsuYWTk1FOya7VZ+WPyOQSSvNw/pJInmNpcC3k3+NINhXCyo6G3tRHWG
q5Qmk/UUosK8G5W53N9ezdbJwMkFlACNfCC9EowChtHR3I4ndgqznAR9M8V+k6rlAx/YunPbeXgx
YyOT3NatLbwWKmh3NCTRSAtcIQ1DTYd/IuMSqi9K8X730oD44JASDHkAyk+w202UuqEb5t0pnsr5
TZ/r8ahmJWgWrITsendq3xLSyZp2xKIov1RoEIbnjdokwZ4Kl6oH4g9zEKEes/Jms1+NYz+D8mTf
5Zmvt6CMs/udFb3SKHmldNw18+PtRW8YDtcAFhRks5gmA1u41M6yIwWdk7Y5MQNV39BEfeGbbkiE
bCgNhOA/WHoUfsXmSUY1tc7rvDlhuMJTHEY+6BJeulH1esDhUW2+vSQx38C3FBhNOP+YzALjLsav
Zjy0eRomzanJkzcro6qnJ81DH6W/LBZmuzJNYy/szfe8b7zGjvwxr5P7306w+yOrApvPsWiCLvVZ
RDHGmNSnKkt+kvpHPHQyhO2GK34tQsyqABcVljZz6lOqHSu3fU0m20tqjElIvApz4ExTcohiE++/
28oTtXBAUSESS6lpN01WaDf1SddC7en/SPuu5tZxpdtfxCrm8MqgYFuWJe/8wvJODGAGCYL49XfB
c883EsUSy+dM7XlyFVtIjUb36rUcXbETH1Qe42PR9cM+RWwFTTBTRAnNiD9UCjvEqkpCtLEKX8lp
8WdgrjBCj6XqA0vQ1OxxSNZxs4eEMPO0c+8BVV0YA4SyOmbVPYKBinwwAfn/B/G+EdGhCK6k6/1u
FEZtJKYJquCqebMH/pkN9FXhCELvb8IFlwUPgu/jMYFEynwPDtzSO9Hb7TNEY/ySH8rh09Cf7Oz7
fTMLTt+VoCiIcoPqAjWt6+EwDxJQToI1iU+9dXCLFYjB0ihQqJFBrNRGmB/cqRpG7KcWs6VEY/vI
2Bt1fGtNU2LBB4EZU9bjoM53y6dnVF6jTmWBS7iwHqhCAwgsbgXh0f25WjgweNpJ5j7E5XBDs6Uv
KodUEApSnxnnf5rU/B733u8efRBlqcT+5MWNr+FPK++OW6u6FGQDrBP9R7f6JZnTexOaRtRnS0xg
wRuEG7a6goq0mfs6SQKU9MNRm9jK/rvdGNKsLVWnAYZFNed6YxRcjK1SFepzo4XmZ6Zt78/l+2Rd
P+Ouvz+LA/A8RhTS4PslxDh8WxFNMKVxHw68eE5qNSKluR3G/pee1d/wLntDxXLTKNOLpokqAClZ
HArN2vDJfRaD4nupfqKG+ZLHxi53+alhHs6KTg+FaFmoGsNndWw+8SQJ9KTZ1i6LNL19JVWj+ilT
Aw/Axrgdg15K9gz2l652HpDQyvyy7r9Unb0joxWkKg0NUj4Qxra4/1d6NuZYcTgWdKEAyQkOPAkV
nFd8vcp2c5uMmPAmJUdB3OFhrKl+qLjGdgnoOs5ZbGbM77heH5Ha/aWgyPo6JcSzfXvYxvZB/BjT
oSlCJXPJwYvtKrQb91fXQKtiBBPuymm43SDvP1N2AEiBwnnpSjGH2jGL0j5M7rfO/ZaE9zcIQBDY
Ydc7BAUxiZpHkhp49Hnfv9OSKZ1qah0q1y7R0ulGVj59o4MEfYyRUOrM19okbGN7Y1fGxjbLB6sz
srBvqz3Sdz9tNCmEVhefFMfdczPfVVW3x6fCGmhcldTQQc0QfE69HvSe+AwFhiGcOFIInZsc1b4n
D14mLN8qzD/65D4mte74YHB/GZrkqSy8U1t3ySOvu8OQQtiUZW1k1zTS82ybG9PwNzHaBkJfOQ27
Iav9xqlsv4rHLW/cr1Xe50Fm8+eUV6NPNBopWvGoy/ApM1rDH1MTN6An6L7NpsEvR1P3GZSDI+5l
BlAcJNQd5a/b5AGH/p2bVUEu6iDtldZ3mFr66E/PfDJl/SZO9az147T4DpKgJ1b1X4FJDsfK3QP5
dbQ0erDyHMKw6bnv0z2P1b3Ze49xZgVZTh9AAvAVfM771LR3AwRq22IIBRUhGYsNCMAOJae7vAZZ
dNzthZU8ibTY1Ej+iv57XWvhSK2IOcohRV9/IEYvssbmpUqmHWSYPml2fC5Sxnaj16khEfZT0qmJ
nwEab1bq19oYQ11Rnu1Sj9rRC7K+eK7ImO5LhYUGOhIiPcUucPUozayfsSYe1KQfgsrLk6ASHgob
U5Fuai1BXU3JnoWRpz4dUc/hOMW9+VOpLGdjkqkJkX1NgVOqfhiJ0z20Wb61B2jyISNnN3XgGVNI
hsLcWkm5N51SCalQMdeuglypG7/lWdo9FJ2nhU6r+mD8GkOwgps+MREYDknzg/clpLliawX+dnuz
ghEXhX0UDZB4h1LytX/O4lR1Bqrxg203AeXPNINoSPPqJunKOZe32vUxvDY0i0SBzIYelAF1mFLs
auWPyvz048mHSxM3mhWDNUoOaowFEGSRf2raTdt/OL9xbWJ23TRVgUtUThcpI8G2tfJDXYt13ns5
r2cK7BWSRxhvaCCE5jF7Bv0QsFo51sHunKr1C4FCuzu8VrRFW6GBwpEXGN5AQqGKEQDcTN+gZbMP
oQnxS6dT1BhDCCbGMkJo6wvGCqgR2NLT75kClKNdfRt4F2ZxNe4FRK3gMpL0Ke+JCCbet1FDTTsi
ov3M69HY22iG7mLlu9o2J6Dljpo7nkthnJSpepkS8ykbR3LgOit9p5nOtldFbDC3Ojza0JjfYlL8
8Mr0a5GUlp+XjRZoXWcFtsffqpz9sLT+SVebw2RqYcaag1M0+2QUAUk9w3ezaTP12Q8UcXAvW9ZT
1kC0eEqS2i90/alPNZ9Q85M6WXDO0MNmRqB23cZMGXJP5YD7WHuMTX2X5eJVKwzLH3PvCbnS1/v3
y+2TUlKNSC1icIbfdsymhYtKS8bsg9VDSK1x2sZvhuk86Nm5VhU/ttfAOAvXGfr5UfhAP4ikT5ud
o7KqtZESZh1Mxfuh1fXXlK2c1PeSzc0G/NfEe7L0IlMEMv2ip3ywDqpH1WdMYrKpkdj7Oil1NQUO
8RBIWEaoqZvYC8QUHlmn79UsV6Ou/As6vG1VhIMCvDH/07Zhj1vgUA+0fmiM1n4u1Y6HsR1WxsSi
WvLcdyUTX0iu0ScylWQlQLwNe5FUeEctoQnYwxPl2r+RidQlI0JDW14Fpr00deOHqeL960jAMZhk
WQxHBIbXQ0WnD4pEIhRDt4gEHOhoXkAZQ7rEi3lUu1ZC/mv9QBDwv6AkSTZAvI4rTy9bDuF6uXAT
2KBbkf1UALTLLXphxtVR5nGGGE0otes9tUbXfnbKvtwPfWsEDFm4LcNb9jN0S5SXdlTsn4XjDA9a
OuinKlGNhyw2ugcLiuFfCpBwPXVZTzYu0p6mbzmpt6W8zRrf9obsdaoKHpHE+ll3egKNqRptIXpD
kxeeq+yMTIgVWUWipz5KVeoXvTHUXzQuGxzOHpc9nNOLZgkjKoAr+B6rVr/xasf77MY6boVJqZCO
bMcnR9D4yaQNe2zdNDsoSgYxLov0u0lrHbiXGKL3rZY9DpQ3PteJ80JZPH2KY3v8zKoG2wyR9h9N
p3TTw10EGbpmYr9NbaUEz5edBDmUi6M65saWWNVabloev9liwGu/k4shEL+Rvwaj+Yh3uMsOBu2/
dXoatdAfclsjrOC6S6vdiDE+Z6WxEuYubHMb7ys8jSGlgrThbKu51FEAx8vGQ93Tw5D9rbPPab8v
UjDQu2pYW2/3vd5S1ACogYb3BeRCb8SfbShaeUphsMMoTsgS+r3zWJlfNeX3fTNLo7JgQWqTQqpk
7uumXClc7sTANdYQPk3M0i+n8pvDyS+VmD2aQ8ovYgDt3X2rC4NDhgGHCWll5APmCrh47rnMRZIJ
kQpA7UdW7nPj0VyLJG79OHoeccc7oKvGXT/vfW4d1jYgcpsOoAubqqO+MoiFcAtNnMC1yA7uW/7c
kWWkR78aDpYHJYuWmIqvDclX1V7talqaLgRFoNqCu5NkC9fux8j10uFoCzpo/NXVNzhR3Hlc1TpY
szLz49jyWjNKR+EYma9Qsi2M772s/Vif76/+4sRdDGeWB1falEy1CkNq/RdvsAqgPfXr/2ZCbo0L
h811l1tEhwkCFBg/UDNQxpWE2W1Ygs5gmQFAEQZV9Hk6vSdmrPWlnC4K303CIX2D4gvt/HKNVXdh
YQDPAgIRAHO0p7uzeKTR+CD6WmMHYjnsd1aqYktiOztmuaFH0B7yPo6rQfMUBodcI269G3RwUded
OTQ2OyRFElJGdiaGBe7/IOZrxB4Ls2ghcSX/Sc7FOSGeaglzKhEsHBi19b0YMoGug6b9XaYefzXA
Ch84fJzWEuoLngEQE5nsBCAKN8jsPjdiToZWKdjBMrs26iZV3TBnUrYf3oRAWIPU4x20g0T69Sa0
jG5AczaawbSxm15ayA0jHZZoEK8wqvC+qXekwexSRNkZ1TpZXgLF7WyPEFVLXPBVs0MqWP7MSrP2
NZsox8Fu6UvaCOMXmXpxAKdR8txBpuUtT0m2MxnoiKe2rL4DgJ49xAhJoiZORVD1rQeS6AHAd+Yh
o1FDzQVdV8Q3KiF8u7T0IUj6sogK0Hz5vEjLvc7BZji0dbsBFNsNx04kT4hmhqDx0ISJqGDcpZz+
6huT+Wqv4MwMdQvVlnrLVY4HO2uaYDRACGogCPEnm0ddWnjR6KJFnhGe+F0C0v7cSjYmt1DAKhxv
DzkkeF6RgjMY0g77oepS387N4qteGn803lt/PC7sgDZ9H/WmNjzo2hhHWdq3W9DwkKNaDQClDSiY
/RFxohwKt9cL39Dyxg3sjo6nPo/HaiVNvOD+gIcErbiUmHdu0nFNmehCrabxYPYQ7Rrrmv4gcdU9
aX09raQqF0IlVCXk9S7V5W7iVtHFjZEyMh6oMlQbYVvukcQsPrYKmSLDUYwo7uviydGL+A8eBmvU
VEsj9dAFKrX6oNQ5rykQShT0TXbjwdWmX91QGlic7kuZFGv9BQte5CrFMjvPg1akhtXiKk5j8Gr7
bhK67DTlR7YmgLLgim2QUqGA+g+70sxQWoyGp+RMHPoU6JXkKKwfCVQoRbnWQXtj6F04BC9QoM6R
M5qfZ6+vPbsdWxDgek9m9TnuQXq0KZ3vK25jHkrDCuhOICiBegzCP7mAF9ekBppdh9hWdmTsGycj
UJMa1AYcANyylU2/NB7AcKClCRAQYF0z/5STxkQdJs6OuWU8YLm2kFbyh6JGc7u7uz+oG+eOQaFS
BneI1zsQm7M1GpglRru18+NUPjqbRqzc+zebGp/3gDVFNAbynpvswKQ3elwqXgqOsGoDzoBPE/Ke
NhUrGNr3suGVR5d20MyCoiJAzTe4Je6pyBPxLjt6RhkazcaskKh+zcghhlCAvc3716biPgo/fs7P
NcQo7s/izZF6Nw+VonfazBtyL7evSdlDY/fYjo7MkL82XPkxoLCSxw3Q1fnKc2dxVvFq+4+5WcAG
YG1TpBbNjkS3gqIigWZ9S8X2/piWdobkNvyPkdl2V00+ltbEsmM1ovHRePDoynlaGAV2HbhKEBGi
y2KeV0xS4DvMEaNoMzPwSi0ozS9lvf/wKGAETW8AiQK7P2fHVYiTDgbeoket+B7bX9YwFQsLD/wa
mkTgryE1Mz8+2Hdqi5s9PzYqkgEKqp2PVWKyN6+x7TAv0EPiuSA0vD+mxYkDRw0I3BFv3jzVRqnr
NoKq7AiSiEB322Dy9mm6xsu74IQcKUDoYFiYtznJk221SsMTgfVHt8Ngnir+JacT7vuVFbp5VOPV
DisSwIv/b7JSZpnqRWY55Ni/Ixpdrm76JvZCdTQ/oxej9Ud0fARm3lgrG/wWDyMtAzeNZjvwP+Mn
XDt0pW2BfWV5cTTaNNIUc4sq+Uap3R9cp3tWN386yzoQW4RmWz3pw9+PriJe27KbBFVocGPO4bAq
GLTcQc3qo3qi6Crr/eTDYBvAly4szGvdla6WZmPDAsrGFqhE2uqNE52tbZTb7ShLAzLhBxePvP3s
turyJDZSDdzAHARWv/nwx3ZP96fq1hWhKV7eTnj1SDLX2UKxAQodoquao5l7kEcZzS4Ei1YT3bey
sB9gRmrZgSgL/ZfzJ4jB9Zx0Wtcc1aJ4jlU95MiX1d4XI/9c5eaTK9BaqNloI0ClsS9XDvXNGAFU
AV4F/6FpYQFSMtquaHNNHCll3p7mCt2gdk4/GuPOrMhfcRHDKHmdaKUrxLGKt9kEhIXIQ4iiRW25
r4utKXofl+f9ab3xIzCJRAyQMsh7Q2Jqtj1akVCr1Cv16DAeP1V4Ex1LDlUdsLLR0DO6fGWzzFyy
PMvAKso8GZyjB/DB9RCrjlZ6p9Pi1cs/G8ZrWn7zilc7C+O1/qDZiklDLhrO4BnhhPE6maWALEh1
OKPVl6+NUvqWrfiOs7IjlyyAiBJaIwBBSg6066Ew08jswXSr12NdKKj8rrHGrn1fTuXFboCGgqmg
uFe9Ap1mjrtqXAnL1r4vXf/F9yFlguSz/P063xG+cVemZ+Z45ALgYQG0rQEFR4BE5ztLa1U0y9XF
a+6+tUrnWzmUMzIzvL9/FwZxaWXuRWnFqw5dPcWr4vn1L/vr//b12W4lJnXr0q6KV8jkCh7RNXTi
4q+H/jteLCCevEnesHbE+npZ8SqgsZeH05qM8+IaXHx/tsSGFveksNLi1TGjjqHnNyjXOIrWTMyW
mQsFjIggTn3VzY0H3Lu71T744PpnJ/07ijmdcc4KXjtg2H8lLpKGU24aZ7OdpsCiTRzhwSFWXl2z
mOcfey4qtBDhQmPV/ELjULFVBFSiXi3OfTALhAnf1tYfahG/Mr51oll5n9zuAgSiyB4gWAQby42O
IMEjLI9BofjaKW8ZHX2zX+l/WzMg/35x0ochLQy9abHNupPd7ttx5RJZ+77cIxfftyye1Mh+Fa+x
2Ilqv8rnfrvHrido5mnrJG/F4GGCkjJsjJB5z4AEffSke/DhkjvRArAcNC7XQ6hiazQmBDhncPuA
abwuV5IGC1MECUSQBwFZjYh4nvh20qQukzKxz3r33OzsNTHN22sVP//fz8/beUXTdGZFFOtcd82z
ayp/PCd/gE59CNaCrcvyldmaRQ04FogXIP5rAFiggsN/dugLQLK4NsTTuQjTn026YRVeOSs2FmYM
CR3ECegVlx3dswu8zEjhUYupZ9K8cB4Za+n6te/Pwta2y5ArVPD91Dg3/YturKy4nIOLpIecI4Tb
UtMWQmfgr5T2Lw9FLruuC5udq/pkqEm35xn6FTzrD6TR/ra8exjMPn3w1ppOb5YGEkw2qvOwjxL6
Ta9rqjFlQhZ5OKt97teoyiOPrDpfEvb7/oFZtIN4ERk9lPJuhtcZA1dcJJ3PGZARlIVlGyIv5q+E
izcnH6PAO1eXJKC6AbjC9STGfHDaMq9BjF1twUyXOjJ9dH8gN/sAJqQoJqJ6Cy7ghrdc14ZU4y09
E8UVQQY4ZupNK3th0QYqt3hKo/YIqprrYeSAUdruaPagZN6W/e7Lh0eACB6QIkldLVmirr/u0qbJ
lamczlCIZJukjf6nzxuzH68wxmgh8PnRfdK2Q/7RMBTwtYtfP9e0yasYeXWGz/fKJoks8+PLi88j
K6xbEATEWl9PTlE0EE2x9enMnrR6x5L9/clZ2KBXn59FiIVuowjh4PMTiVz3YOaHbK1pfmHzIJ2k
I0BADlV6xOsR2EoG9bi6Vc8Zjf3yYfI+WNvQofkBAyhs4DTjIMybufqa6804pSoE9WI/Qd84WosC
Nq5xOC+NA1YQ60qSa5AnXo/D8kBygPOsnks7bHiI3PyHlwLQqX+/L+1fOFzOVK9JOb5P1WOZvVT1
RmQrkaEnL50rp46pQqpSrgMY0m5Ez+o8d6GgaIizrVfpwdLwQNepXoQxZUkKX0tPKXW3pjt8w90y
/m7Rh4JgYlRb4hMi0fQKYNOmSTQzqhMnhaQp+BY8SvN9niZF0Ohd9ZzSNPuNV6vHgedVR2Wjj54I
B2e0H1zhsA1L9WoL+g50DUx18QNqncUxq8aGQ7JCgNOBe9SnipIEkEqtX4mhUzT3W03oOYDXGVML
SKU6umXoVBPdxFSdonxKlBPeysZmKLR0a1l1ETbqmKJhHwynmzTJkp86T8dTzK0fCmUcWC/ImQHG
NQhAQB2oSehJAPxIsRNeh1YuQ8+1JwjoKX6PfqIm6BTT+Urcrtr2ad7tOpL3AUqi9NTUk/idmAZ7
rFOIUpJSDIGbaWngKlTdCHQK+VAysb+WLhDWXVFT3y01tslLk/pALGi/1NGBjnFtm2duNGL0oYke
B9NU20fbE9ov4ro8D5piak/w/WoSohVsmqARTb1PY85zVD2Sn70Zu2tl+QW/IHXfpPiQgRtynnpG
l0nSqiQWoKOMsnGfGH5bfqx6835s8cQGmgbYTjy2ZyFralWpqbVCgC1oi+kHtiH7YD/YuwkQLMIv
AHqEN+rM9SRQcGoMYglQ0tlA426I8mwBB8j7laO75Bou7chg4+LodrFdC4Jc7lmDiOZvQT/+eYnR
At+JhBNAXPn681mdg/tO6SBh1gaiCMFBfd/zLPz8q+9Lr3Hx81vu9nA91DkD521ZkPIszJUA4l0R
a+Z4JAADLdJghJDsXdcmeJ/qYBDJ4zPXRPJGSRyfStd5K6CW9LVEk2hAjFqHShuI1vxyUMRGarH4
Xq4/xmm1Z7oasFZBylx5RVvJp/vDv93rCHBxiQDKCOeOh/P1b+tEYfYNy8yzYUIcOt6YWRTbv+7b
uJ3iaxvy7xdTDL2ctuvAi3vWstB7TtsPRwn4vCSaR0JvodjgGo1R19wxzjZXHmhQg6r9v/j9oJGW
SrLgaplf4opZd1WfwE0lCJJd/TyslRPkEbneIBjBhYHZEWJQb0s0bplnYf0pXMNH4h9APoh4raU9
Fw2hTxfcS0iNoPx0vRLMhFhNEbfmmbivI98a8edp+ubq+cqZWtpU2OnAlMgr/YaL1GaFPo7I9UB2
kProdsnBmZ93n++vys2zWeqsQ8cAhERg9bphXWpJSoau48ZZcCMUTunX/Lk199rwOSd/7pta2sAS
uoLXP3BseJ1dTxut1bFXh1E7G+0nrryw7f3Pv3ODzdffwHeh/YDoBO+A6+8XOs80LWbaeSi4701/
STtuQYkWpOgoA5UTfcjbp1FNAoU6UdM88v4z9Kf81u4iUZ216nnsn6v2lyG27QcptHCJoHf1/34Z
bpLrXybo4BqJh5Fn+Usr/Akk5mzlmbg0ueiNlX0VCC1vqpSFDbKXfOz0s6rt1OlRvNyf3Pd8xnxy
ERrjgNk2UGDz21xVB1VH+IY9b6iBU7t+pRcBbz9p+a4oaKBPRdgqB8fdpHoSsnFTNO5Gy/7EaL5J
6h91tdO7nbL29LgdNDBXEHVCAIBn5Q2Ll2ML16ZIPJzUvAt8RFcrd87tQb/+/szlNhpDN16O70/t
39FwIlPvo6nYuz1bMbQ2kJlHKdrYMJsRhgyEYUwPSCZWnMniUGSgJDEouDxnWzCVdJUJAIMn06xf
8nZ67ZtmP7b9j46vEecsmZIagvCO70xKs1hjQKIhzobaPo1sfLb7ZEs7VOipB2IMPVlxX3Jirrel
bl7amsUddQwUbV7AVtp/M3Cax+SxWcsnLS0OIj9UPg1JTjzPwBBvHIF1iq0TMOi+1/e+urI2S4NA
oR/9trIUeUMlUqV5WUB/0jqBLQxoSgPsDGOEw3P/CC8OQ9ap0SuHB9ycckBR+CSIaVknr0sD1Vfs
D4uCgDcDOViok6EHFYZm/h1QTQpuO4FhDEVEGZpLc/ppUNYa8+dlcHjTazuz/eXozAXDumqdMjcO
SqkIUWoRME0DZCWLiLEhmNTap+U3w/3y4SnEvNnY2siTScaZaz/uaXlqacxWT22CLIHvaZv731/Y
CFffn/mbNOk5+g3wfWVAy2JokiD7et/Cwtm8siB/wUUQ6WTEy5IeFsZuo7nf0dee/MrXNEkWdhre
Gkj1gWoADLVznALDW0Z1h1E9Oc6xSI9rUoFLs4QXJTYBTiXIQGYlPSWxW2CmmHryjDZoWZTHrp+v
1W5vKmAogFwamWUU47FRAOjFGDJR+Ur8s5jqwLFftHaTZzvarizLypDmR6frHKapNceyZO0RHetv
7tg+uF0a3V996eRn3vJyUN7s5EwdOv/HCYMS7NEAwIKe1eygeykIhNdSXYumQHYL1U3ZTjMnchU6
2mSNnqgnm/ydyq9CL8ORs22WnKumWMlJLW1qhOHvmhRASM89G1SWKJ3SSj2BhTGs1LdYhiW4cbS3
+9O3bOcdLooYCGras8NTuiCusHv1VCRbzcmCOo9S89XIf983s7gZ/kGlvpuZbb3JnPRB76l6GiTj
kpJRv7IUoMySleEs2ZFsu0BGQe/avSnP6GZuJ22mnRx3l+hhI3zv08dHcmlB/oILb4M+QlNDLk87
9Q7oAKod2EOaaWUUS87m0oZctAsb4GwUVSlgg5i+M4XlmtL14izhaY8CCbKdN6+WZEJGVYsL7STM
N7N4QhSDdt7707Q4BEMDLBfyFuCGmu2rMhlrkCtV2qkpmM92LjJ7/5uB2Y4CuIlYZU+102h9HTY9
/XH/83MOFXkjQzf6/wbw/veLNTALsEvpQ4t1ptVji/pxPyAdZzjjN6dlOxsIUFtU25j3X8vBCXMl
DREORSrUsxubRGhNBGtG5QVpzsPUQIqWZmFBmo/x7P3zIyV9EFI0mON5/XkaRdZZjaedWBqhpwBS
CfdnYXEV//3+3IcnlWinmNjaKdO2ebZv1zzq4veBkQEnEFLvNzUuVCWKhMU6fr/92e0/fb7/65d8
G5rEZJQrE7bz7JotvGLqqkSXlyp4DrxgsrfDmEbjyML7luRunl9CaOl9l6WHNOA8DaAP1DISqsJb
T/ne8cpIq6z9ZLrBqCmDP3HovLnmytosju7C5uzis0qXZhOBTRTIfMXbi+pRN0Da0v25P7ZFZ3Fh
R792Rnlsg1apFSo6VL9APddCQ0nyX7zknMv5mwWhTKM9Nhps4EV+GMbpMGgoijWoucRrFOnztoV/
zszFeOSevDjYJRmceGKTelJ5FlbWsQYTahtlthe6UxOJuvFRTQir7lvNvzQq4qLX+/O5tG7gJUH8
gKcpMjozz9irlTAgR475tJDTPXrEV12f5dv7VpZ2pCUR5CB0kQL1MysmyI5QlcIox/RA8mPXHxT2
iaafoIQdqXQl1HtH9M/3/6W1mTPOWzQsogtS7kX1wRJelEFZm5ttgBgm0tRmjw74XZ01odt1geqK
H5wXYd8mO9XQwqEU35PODfq2XXGP7+fuzu+aO/GpSfrUkGvtkNr3vD9GvCcOMh+Drxa7lHi+quVR
vCYnt7jC/879PE5MXR2UEi1Opm5OIZqKvtijEjYZjZLcXUmyrJmaHc4egFi7IDg4/bSpxpdmDOt2
Z6wpci1ehhfrq8/O51hNojVcPE9A6X7INb6J7cJvyvpJ68BWl0A4LYHQTDadrarY9EX1Qrn9MLUQ
6szLTZ6gNgi1AzR0hkaCbqCcd0FbJrv7O37pDY2+FlTNXGx30GDIubo42GPWeDT35JYvHup659jK
RjP3Q/c0dRDzK+OntEXsCTYdjhLofdtL99ilaflyuDDtkiGzsf3VU0cj8pAr0f3PLx5mHaU6makE
ambm6m3UaxU8B+Cyir8egvQS3DborfZ5/8Pgb2m6hg1ZsAeMryQulWSL4CO5Hg4hzKOKl+OhGEek
3qh/G76djI2lfUrWQIbSM8xOKB5TYA1AC6iKwc38VFoQgNLSEjNnT387V/i5jU5uNzu7sQoxFobO
sizfcGXa3J/ShVsNdjE8hHmobd102jRj2sVlqp5YsrVz0NoGBllZtYVNcWVidjaRTGLWYGJoCjp0
tfYrkHUf33ZXFmbHMlNZ55AS6+RA0BzitZB0/yB3o7wtr0zMbsuiUsZRn2AiJq+UPoAF5v46LE4S
wJPY1ThAzhwnpCcJyJvzAm/qXA+hdQBMTHjfwtJKo58OAFCpgXdTo+uZlQ7EM8Spas0fYJuDTIL6
p1pF6C2agZIINhU6L24SnnmX5mD6dcRJ8R48e9sqmS+g63N/LAvuHvCDf43MVkOp4IVRKBIn12l8
BbS0ceZz7YlkK1t3bTDy7xf+rKjGKveIicGYUUrRKAiZohUTC8kUJJ9BUwmiGnDkzDkqOZLSdW96
4pRo+4k/IORiX0brw2AKwDUA10TuVhaxb8AUXW+nYDEUp0nbdt0WSJVmDWi4FE96GAbSGoAygupp
Nle5alBcR9N0ynV9F0vaQTIcB6B1WA6qohp4c03flnT42xv00cnNgHVl0BtrS7ZwkPAzULtFXkry
QM18geoxxTVbYzrZQV6QwASJ44f33pWB2d5LNRN8+7kznUxgkMHCYP6kheqX3Uq31NI4gB1Eawk4
CFCOnk1nTBN0zqFGfBJ9gNIECe+PYilKABUy3pzonDOkatX11kZxrUfflDIhlGEBmkV3rVEGtfNI
DGUDNSt/0p7tuPA760V1fq3Ylmswu+ykmgkWCQsk69PXtqum0ikRxDjZBTWCTNceOhAi+laPHoSp
I58h7Bolmr0vLERU1PlNBX8W3viFmOnKLC84EnhEULYA2SGv+NluGWKdIH+iGidqb3r3l9OkQDJt
jJUK68IZR/EE5R9IEqKiNWegYQBRipZoxikvnsq+C8HQD4ndv1XtgZpgBYqxOCIpDG8DjouE0+wJ
ohelDqpUwzy541HEoNM+FhqAavkagmHJDgCngGWg6L+Qsuh0My0KDjs5jUxwRNe+MfjoK1k5bkvn
4MLOHJ9LJ71wGHq5TqP77IB3dSCn+7txzcAsqEQtAPAVAwZU8gA9r2Ktm2CuJiBDB+ws3LmysgSo
xywozsZ0FG2tmqdaL9QttYbObzRQz6MgWT4ZCVJWsaAtVAXqN52Omo9XLOhHUeoFBTNbw7zJozU/
epL63AJFERI05izOLK3YqFNltE51/9TqOzQXg3jy/oQum8D1L2uqEJKTE35xaQ59n6Ao3FiQTmje
CjN5gkbNrvOs6L6ZxXUDrPc/ZmZOZCRJKnoVZjKTRuDiDPl/kVqF9/3XgjwCFwMpM7fPbLu2TkX+
iUdcf70/gIXXBajVQeAEqigp6j77fKaJFIT3mnmy+9CKH80M8dImJ4+uGqyiHRbX5MLWbA9OlOPW
wn15qgYdnKGB2wByu5a9WlyRCyOzvTUM3ZTTdyN98Ef9OFAcxwhNJ5CQgMrZTQxj56g9siyFw8Fa
G7XypDvT/v6KLPq0CxOzATijrlYKGCFONegjH9HmSwNb8QafQuXXb8yKbz5uz0H1AWTruOFNdXb7
AE5D7UGtYK83Q5eCZNocAlINIf14GwImTIO4s6yrmiCRud7KzgRSEK9pzJPS7pp8t7s/jqWFx9WG
mwBvJDT+z44iMeyiLLUELrTwlbdyjehiafNefn52UKr6/3F2ZT1y40zyFwnQRR2vUt19lNW2u9t+
IWyPLYm6KOqi9Os31Lv7TTVLW9o2BhjMoAFl8UomMyMjOmdM52Xp7S3Jwlbce/ZKm8bC8xtx678j
UM4HJGbo0BcYQVzuAd2voNZnHUpt6/3kVSDXeGvXBqTsMw1a5zGUiQEJAn3V6DwOhgHc1f72oswf
UT09qG8sd+Z6nfWj3y85WHfstrSYHaXZZ7AdBwW6lEFXalrP3PuUwQ3cNrd0dmZkABraEHmghPre
XMU8ASIc7GX0qqAb4NnptU06sECuVe/nD12P619DyuRRENTltQlDI9oCTw2T5y7xtSBL8ucCiZUN
CEbXYp3F/Q0iVg8HZ/5HOaeV3ww8k5kdSfnJS7ZptxKzLX8f2jRogkEPjwqqqDKJGB0EexFJ9jwP
/A+KebxFIN7MOWdAiAodZ8r5RB2/9nLOzcgadqAXQ3UkW2PqXlr+SxPKGc2TYcjRjWRGSR+SCewV
pyoJM29lky1NlGdakLtBRwBgrcpAuin2BMS2zAiEniJIDWsK/bZew2wt7TBwvoEHDdW4GQb8fivr
Kbcs2aRm5BnWNp2co5/7G2sEZ26biJ3l1uHto7M4KmA70TEJglK0HL63N4DQzgGrvhmRIkxe+rWn
3uLSgCUIpxLgb0hbvf+8KYQ/jUZmRu4Y02e3kNZWVKJIAzLaWuiTgfzFdYBsAxKZEPu1r1q6BuhI
QP6kMVFWv3f5I1k7jkvuE98FugF0JZD3nefzIi4T6IQq20I3o9woNnUCLeTfBlvz0YuzBq+JRxRo
hK/wp8LtTK0cHMwaVAv0ydlYVIe4wdlqVsLlJUPIviJbD/oaNBooo2l6xx+9FKvf9QaUFUn21RzM
JjANQJ+szGhXNtvS5r40pxyhFix2rOhmc+Rb4n3Nix3Nd2X/1fJfb+/qpVXCMxR0gpD2QVSohBwG
HgEZOPhQ0+5e3eE7nXYiXVEgWJ66f02Y7zdCbaIVZephwhXH1N/y6Wg3R2ON1XUpNrgciOIOjLLx
WFFhxoB3nuQuvoOE8eDuUxpYf+gav9aiMWxqH5krAOzUw8q5ZraWhsNa1O141J2cfGZ64+KBUBhH
In2Ubep6cDZIsTI9gPycu7m9bItzCr4ORA6ozYL7RZlTSCTTxCvMyIi7h1pkP2VDUSpCAjHo6dpm
XNwjF8bmH3NxkuMayNlRy+H5xFb8U7JDtRY7LvnWuY97rhehuEKU4RQknyp/9q09eUrTR2eN4215
BP9+XxlBnplFVejMjJBhCxrzH1Eexr+AWs1yCv8Zg+LAi5FNjd/DRkMnGUoyvWDnm0Fa9S+3135t
MEpo1XdxxwwH5wl4oD0yxoENYZhUW9lha0uiXHd1IpnkNqzAv6eBaNwDLb2/caqgbsVzBP+6gsQX
/WjxHu0q2Fib+EHTQ/Eg10g1FmfrwoYyWxDo4ZqGPCdAO98TuWuNQ9f/+YsFAXEKsGnzP2p1LvfL
ODMqTJWZn0r6rbLTQB/WON4Xx3FhRPGiHEy6RmtRjIOcdeGDpXJrp87KtbO46BdGFCfKuhpE/wRG
ILwwk3d8PDtgzVgSyPfMSS1dxW+i0bdnciBI5FZIWv8Y9LWg43oAoBHVgQEDvmzOXc9/v3BVk24C
YaAhhyvvJg7ZKahN3V7rJQMoMaMKBPQpKFSUY0GNUQotI3gEQDzEk1mYrDGVXrt2lJbRpAWiF1DB
GCrTUC3lJFqJRKTFx/g+Hoyv6MsHDCyvnqBZuBIEXscZSHmiUg8pI2RrQKbyfr5iOmRO1hV2VLeb
KfsmJjiSUI+/g7Xl4/OGkwwbAHIiWTdv74uFaQQYLVLR2hF9ANiClse/+TzwoT6U0/DyUMYhW7Pp
CcPbTM/uIO2TNp//4vtzBRAJGqy+WgsRZU+JlqI9qBnDvN+35kp6+/p0Y15QXUSNZ+5hVcWBEzeX
HvMTEtUuCmKH1AEc88OvMpiw0KeFovICmSpkQX1eozM5MgppfOGpP3zXJES1b0/U27Pr/cMfeT8U
i+Y6KRpZiXJA/BLAz7YdjUiTPlCoIgDr1A8pXcQlzzWxA08We5GeGnkeQTg28X/ybiVLtHBEIVgP
mD3BqwOVHOUXgHyGx8TW9GhHbX1fpeb+9hAXDujl99Wa3FRNcaebwDuPxriLm2YryyQwhbal9MMZ
B2QvAd4HthdodGQX3h8awicBASPcXTZUsh67Wm5vj2RhpkxI0uL6tcBPiED2/fcNu2RVOqDCp3nf
+qhbww4ufh6HHlsadf4rvCxoNgrwq1pW5AFmPDzbH4+4UD3+9/tXRacYwqSO8CygBv+M1T3AgoEv
VxZ7aQy4UKASglcysmbKEghSpug4Gqwow5lMv0NqbOVYXp98lBpRCQfwHH4Fx//9GuittNqWsz7S
8h1oz6HtmK4pSl6PASaQj3cMNP6DtHS+BC58b5zQvOc2qDNy9hVy2GHTrgRA1ycCBjBDIMlCnfaK
btjtCPrmXK2PrLza4ZIK62rTaLvcWzkPa3bmv18MhANCb2QSdmKE8ULbWCBiouRQrHa4LS4K+jGA
T0Cu76rxuzXMAnx/Zo9+lnIjWv1X37mB5SS/bp+/NTPzwl2Mx0S2ciTM6KOytXeWyI45r356Vv7j
tpmlaQP/B4rn6J/Qr/RujBJv/4l3XcRYNIvRVFURMDJuGvFxZDmeggiOEM7DXV3RgaD3sHVa12oj
4uxL8qn3D07cBl72ZYh/jOz19rCWZg9AFrwWkTkH6/7894vZa0ibITmotVE9HRI3yrOD1axcJYsm
kC+fEwvgvFCBB2hENPOuzroogRY115/mIr23xiq8bAS8GpDAhQKbSjLXQCQ1A4dbGyGxZMuNbQTE
23x8qkBZbCH0xhP1ioBZT7Q+0Wzs55x/aVEqA9euvVa8WtplkOCDS3aINVOyvV8OJiAbAS3bAd44
O7ncfvQrsuO92HDirUR711ErIsiZEnvWm8R+VhxamrkcqZlcRt7UBW5xHNIteH431vCFibVk9tLq
XNpS3o9U+O0AyKeM7OGr50EgGZQW6Zfby7M8dfMmQ+L3ml1LJJkpaY2pi+V3I91JduJT6K0lzNes
zH+/OC/EiEuDtbBia3JvxP1bp49rPurNCpBm6b6ZaZzBlYda8BVTwRB3fiKsRkbI+gcT8lL5uHIr
Ly7KhQVlUYjkfsZ8ISNh/ZLViTJA9tdwBQvYKxsIHYuAKno+lo4yXyVthZdDeTGi7KXSngvzNGXO
1vbnHncWxBXUuM2TMO9FV68Mb9n0jGnAWxwRu1pq8mIvYb1rDgA88dce0gqsND5nvD5PnrW1IMEz
1tYd+u71wAG8fXLEt9sb8v/4AeA7BIEkOuLUtDBHc3k/mNgrnngqzT9G30P0cldrR7178di244fW
uLetD+eDMONo8ftfq0o8Wo7t2BQOrI6EBzVConozpj9jsuI+lg7CpRklpqtZ3kFQ2xmi2nt1ym+8
2nGAij5M/g0alEsr6uU+ViTRZyugQQ0SngbJStPfkhf00ek/gzkB7VK9oCgmkNKOAzaJYDzUIe8c
T/le871tqsffNDd+ub0p5kP1/mWHAeFZN98gb3zj7/2HBQ8FofoJDGxgkjPro1FAckYejQFyUWhO
yavtbXtLbgQ9avCIM3kpqLne2/MLi4G0JYam/SujX+01Nqf5ProazsXnlV2Qp9T0+gqf1yHN3SUb
Nwa1pxmgmATCuKDw+42urQB8rzfe3EKFp9bMkHP93rJEkiJxG1eRXX31BzOw2TaNrZCnzx+duTkR
MpPpg5oDJT5l64HjsOzAkVRGVeCAEt5fpYW/3nr4OKpgKOIiprjS3AK3aynZNJZRsvONrfPHH1EJ
2+YrbvDay89W3pp+deS41IgC7ZbJlPawkoE/NoAER7BWD7/eYu8sqE/5Kutz4s0WDG83kwmS8MML
gTcdiHDB0ojIW12IpLGajqM9GvHjUxFa8UrWaHEZcMNCcg8ER8Clvz8hU0GmIbEGfN4doZMIfen+
m6ZtDH9T4XV0eyhLiwEBQ7wfgY0FhGj++0X0ICEQZ5EkK9Ef8tnFO6LcAoFz28S1g5m1udAND5gd
Cmsqh6zoofGS9EMV6Wm2gbpcM70SdA6gX2mbljtNX1M7Xpq+C3tq/oA5neQyb6qoNvvAyEHeT9LP
duEbgc6LQ1wWayHF0hyCjgNpuNkLgN7i/Ry2DvNJaetlxPT0xZQMARILx9zf3Z7HpV09575m7CiI
ZlTZCZuVXtGlLo4/mDOO4GVYWafFYeAlgfgbNdArkVutHwuvGLQygtAfYDDub6MEw6ikw1rH0EIy
EXlEwM+heYebB7P2fsKgtwIXkLAKV1wetPyo1cdyGgMdaoaWdnCcY1N8mToDP6IKTHnOy+3tmVza
IZf21TjTTruunGDfyfgPYRv3BWVtANDDLhblJ7v0V4DuSzOLmjJw7qjHG1fynSajzGvGGAyueVi6
AkHWeKjXWPqWtselEWVSpy7rmlTCSKlvtDqgT7fnbOHz2BMGgGsG/AUy2u/XrBmtDiXoQkQkSFGj
WvNDi5/Hx805nQVlpnkKL/xQ4udiouXIgWKMg6Z/qVZC38Xvz71XKCIAXPTGvnvxfaFRULIKfJ/y
52Kvs6+3Z2dhhZEQxfUPuWZsbDVpQanhxl3BeOR3yc7RxTZzzv2aY1saAy4EINmRtUDspPiZfOBN
jTQZj1j8o+3ToJUrgcyagfnvF5Ok9w3pET3xyHReavuPb3y+PUsLgdJ8o/1nAMois6ZPoJsz8Ggs
aNCTvaQbn9zp/PW2mYXjDaAg8ElotkPmVe3qqoair0CXVUWFLtCaJuw6AKVyhMLiC+29Vy1uV87G
4up7QEXq7kyLr95w6ASp8tYzqoj0FXogJYo8dezeab5YE7xcWiHUWpGyArE4OqwUzwWh+5qV0qyj
mUz+SzmsXAFLnwffCHCKMxP1VW+QT7O88Byckpgb/CTHApqJXfLxnlSUQC+szNvkYpuVydiDFRnb
rNK1UzbYD7xbQ4YsDASIehRBZoG+uf/jvQnboUbSx2Yb6d9lc5Llh1MhqBpcfF5ZhqmGg0lSfL5z
NsmnSd/f3sCLvx41EJBmzAhItdwN4TgkdGp8Pv5ud98sba1TfGG/4g5HKIZmQWDsVGcI3V6oi495
F+mAJeuo1ufVxl1Dbi0NYiY0nyFoc1u10uPmprrW10PRRSAID7MtTdd4Wxa8CSq3yOIjszBnpZVF
qKq0SDpC22h07iQ/pfIO0tHA8t9ei6W5AuIGeVzDgHtXtab8tqljBo3naATpcVz+bszfJgDdt40s
zdWFEU/x7D2gLJXTY64a8lqHXbly+S2MAZ0HeHIDuDuf69n8xYGT6DoSnW40kUb3zAzFtPJgWfv+
/PeL7xtc94qK4Pu8PWlgP7fCia+42AWfjkc9dKyAjQPRsboMZoL4XXpZGzVYYWGMG9t8bconWT7F
3cuHFwNyzHgPzXLrC4ysjTA6WXIRvRp+lI8rc3W91IAZOHjW+dCQQ+lGedx1jU9aM9XtCGDm5kDb
lVBz4fMIz3AFoTXQmpEmylJMJuFJKS14cGiBg3PC2X50dpDJnrngoJqFV5ZaO+l0zZWoMgFaEv8+
9ck/H//63I4D8Arqyygvv//5eV+3hsF6Eo0PefNI+UoAsjA7M0IJHad46uINpWxU28rdoQa4OPJz
cwdBwmfwKK3Ulq69kgPYG7YoIkEkedX0HSshz2uXBvCCIkhIKPwNFQfSrURq1ydubh1GzRfIRABM
1LbGEeLsetENRuS18TZ3tszVd6XzcWIXWMEFOlNXwT2piP/arqVHtdoEfGUIKveojVs+Rrq9kvFc
mjJQL8CJQ2IGka3i/arYcUc/nsyoMsqDTvASnOL8ETlWdHZ7H29RR2YVQjkAwcOhA4jxfod5Xpzk
Gm20yA1K8ZLQ59sbeGFh0OrhQ5pwrppjMO8/j35TrzZq7kVp337tMgojFvhMta+3zSxs5HdmTMVM
TmyIktdeVJhVYExBL1fWZMGAg/oIcoAoVVy3RXROC+1AAwfRFr/ML2a28vvnWX6fpZ3Z6gGBmbNo
eMvM03hxY1CLmU5ZmSQq8l9xu+OvenUvzZ0+7VL558NThfWe+TDQuQ6OVsUU+gibNKtBAlxv9fjE
hsPHPw/6CPhcNEciY6+EOROxkqnXNScqzYChfrKWLV1aiMvvKxvKS3U26kbqRsZnQbPAi9eakhdO
H8IaJK+AHgMexlLmByw7fulCHTYqQU81gM4jS1hQ8yLU1uhEF4YC2BZiWjCHI0+uEmGxTCuakdeQ
PT6x/hMdV8pMa59XZqo3a5ZqGeg9s8ClIPQPP7zQ7369cuS4lQq9kPh8SjYsCdOP82GiSwixLFr0
ZtgNUZ4sNevIxGI2RUX31Dmf7Oy7ZB93Tri65x46HDr4W2WpR41DqaMSABszL2jQSuWOJ1uuLMP8
EeVoI8pE/IELHAAoNVJLbD2bnJyBs9KMg0xGsrECt/9yezEWjYDoBPcfYCIoirz3H9zyOo0Jqke8
OEOVgkIlkKwBDpdt+MAaAsw2g/Xe2+hYgxQhASDQMU9xBoaM6TyYa/I0C6dvzlMgpEIpBAdDGQjk
sCijGaiN9PJPZd7T5Eg1YK2+3p6uhaPxzsr8Ky7crT660GuoE1Djkd+V/imju9vfX3Dn0NEwoCED
/ao5yf/++0nOAAvPQRRM2JPNnrXm6BdHa5yCltRBudZ5tDQacBIjATLDG6/K6EOc+W7Wga6J9mTr
Dv7L2K1t4oVKORpp5y4gUCnN3LFKIEp7lHfrQuiRqY8/xWBuu4IkQD3wQ44idkLqgyftrVM5WxN9
aQK32cqTcGH3oX0ByD4AxhFPqliBGgIlujZTEwntKxkfrOSY98fbq7Y0j6gmIN2PFrF57d6vWptS
roGZdALtlXtv9e0j9fuVt9TS9p7FM2YZR1hRPY5BDScW+Wyi/mkWIOD3y2AA5+RfwJQcDATFRCRH
EHmrXqfFKhBeD3D+ejUFvHTtQB/lxkmtNORcPt+euaXFQWl+fqYgLwBOkPcz56UlXhm1g5usSkPS
I4GSfqZpsrltZZ5/xZMCXvuvFeXG8apUIwKCAFGhkYei6oK27GDth5a2e0dfcRHXQ3oLvYH3hIYQ
2gbmzXLhIlohYpHKZIpYx1EpN0LDLram9np7SItWIIcEwCo0Ae2rY5U4KGLl4G8yqBaDYmX6NA0l
mGOreOUWWmDdxHj+tXRVA9bTkaNPD5YMMyiKz9R98Ys/JP3SgOpB79DJl/w/0hTX+x0NHhbgz3Dp
M8HTPP6LWewyTbdzcNWB/hFkOVtwfIJadVqrPy/N4ty1MLtavDHURz41HYmuN4lTlULEbhzx0P/k
s1+3l+raO2AoF0YU70C6uuGiGEG/1umnSQz3xGpWNvjiOObLFQmdWdBAcbJgKOgmpyFj5Pr7Yjpr
47lbEy9aGAVqATr6bmbqkitVxSlDf1XDmurp7Ak7wENkxU0vfR8PC2SlgPSGI1VmCRSVQBr7SfVE
aBl4RhZ8vDMJRWUISSHRifwjhH3f7yhTEFbgFVxCfGkzlrvk6+1VVjYstI/hqfDrgUR9w5QoN7fv
l4hyBJ3OEk3p4cBxoZbFvc/ZL1x4H1vuK1vzXF4cDr8qLYv6iX7W+HT2rGbfC/nkTGukfsqu+h8z
YBwGxgRwZRV6jzYRYaVQ/Dvn9WgG6LoK0YWDiowYfnx47sC6gEOObQV+MZUR1Za1MY101M6WeT/x
l0w8Wu2Phq1dAyqH1Twg5AqRtoDIFx7lqgyDVbdZ3Q2tdtYr88m1ZDBl09af7kpSBXYhQtYbgLML
Se4TZDYOPSS0t16P1P7t4SpB3n//DPTfIK049zOplx5kbiobVDPaeS7N6/E2rrY9+rA1+rnM+oCv
6eYtLCPqtcg+4fgiC6sW1TLiaHDwGHWan5h3MunXbi34XjGhvt39GhesTTvtzPVHLXs1nX1jfyzG
+p9J+88oVGrRvCs6YotBO+f5bih32RpD29oQ1BghrXBmBWapx+udAQPut3lgDivxztLSI8wBnRh4
LHCrKvGOrVeFVmgePbfWr8TLQ8P/NLRHQ7vzEeN78Qed6tukofqFGudbvULNbpYsMSHrZtLzMH1L
gdupxZoumCp6eWViHvGFLxpRRu9MBhMcFMT3TmE9Z0N5GhhJzloOmFAzos8tayshAmJNn0w/zgLZ
jT8sSTYad0NKracqdZpg8jr+cT8JrXBUnMB6O5OgzD774rcJi3E7ppSe8+mucu8nWQQutGRun+YF
xz/ThJioVM5oPzXTnoncHsHm7J3H+Dwdv9A7S6wQRKAcjR96EcC+TfKFDVW5oU8q0MNZsGGCafU8
5qjPlb0+omvMB8jDM/OgkPwXZ66/6z1reK2cuto20nKPvePwDR4t35IUBauumXXOgFvaGI2ho5G1
ckJS+2zTF6Q/VbBxMlnBD7Vudse47DUo1vYAF7am2+81van2RoEjHveZ3gWe3jmBncfJkaSUbWoL
GIGx6EUAiQkD+Tteh6adgt6BpN/d3jG2ErjLDXAlzqap9SB3rGED3UFtY6d2ADWO2ggqqj8NjhN4
Y1+FsZBJwCc/LPRcPGYMelZjXLmIqUucUMCvH60U7WbQ/GtARWhx8O9LcT8wo7g3B3c4QBFA3zPf
qe7T1gcraOdrD1qZvtal24AcC42Wr00vWz2QKcq2eWyMbdCMQtvXE2+3vcXIts0S/onFhnWwUuK+
FHFi7VF1sTZjl7anQdD0VFZO/mB0Ggp2nsYCvUjHu8bVm3OSuIj9ex6HI+DU+1Rzn5M0t050cOl2
NN3yZE8NO2Q+Efuu0PnWT+rmMdGFsWms1NlVRZOfx9SnIZTd8rCuS8xnAZa9UsNNTLMeBDjgEt8N
pNR3ravJzeQV4CyS8XBftYl9Si2Hh3FnZAdpUr6VYMs6Tomjo+u08o9o4DI3o28nIVjV5EaKjgRQ
5h7v+ShA3YZ78p56WRFIe3D2+qR3XzwN/HF44dKzcBndDXQszo0L3RySDmkAZqY6wEoaG1vXvJ1N
6KNFW8isUajditLLQiPR195aysNuPhdvZDNAwb3RwM5O/eKA545fNynIlM4yJWFCvU1Gx73m0vue
DkWQZ8ba1b1wS8zvBJx1mMT7TonyDKON5dzEdWapF+Ta9AV9tA/SJ39u+5RFM7PAEniT55SCck3o
fGS+7VHnbNq1FmiG+dqZVrtHnp8f/sISOriARpujb7XFdYDqeVONpnNuANxzqbXzR3c3gJbqtplF
J4n4A73nuP6AylcWyk5QxqGOdwZSI3STLA4HsB4ZvXxmnfly29bSHQtI5NzZjB7nq5Je6hGOiDKm
Z1+WXgCXfWfn2YNmyjgsvWqfjQDP5v7KM3nRQyPXjCkELOAqhOV52gEs3dKz+d3jwRrOcu3rSnAi
LH+qQBBOz04FjUoGhvu1OujCScJ8ARigI1d2DVhCUTH3JyLp2SjyU2wl+7xmm9InoKVCcIzW/pV9
tzQiQLxQEcNb8rr67bkDm4DCxyJNxe+OJ1toSqyUdpeGhKwf0hIA6HiAXL7fc6PmmF1vDfRcphRw
Fv3erVDQMP6pSbtNNH/lkl44st5Mq4GiNebxSttX0pKCX8nwz4Y5bbSpfcwI2+XTuL29udfMKOEW
Y0Ofj/3knyf3nJp1oA1HxH8rp3Vx5i7GojyV28IavG6EEaM4V8Ox4IEl76FGYq6VapaO6sWkqVwe
vGOT7D0Ysrr94EZD9eQUcVAlFogP/jRkBVGwMneqV52cVhNpAy0bq/e/Whrbt854R3Fn/sUSgdsP
qRiUMS21Ct/EOcKlXPogcIAA36fC2mjaymNoyZ2ChhmZPx040KucdjJ03PYmEyOJadjrNODVyatY
aBpPt8cyr7QaeKLKDynBNylLFU1MSd2X3I39s2bet8OfFOGclZ4E3aKoHRT6Nuvjlb23ZnEe+sWV
blLU72gCi35T73jFQ5dHknzv/BY11UNi8s1gyBWbi9vwYpTzebiw6QyImcUIm7VdgLkWac3i2UG+
sePFrsnrcJB2eHteFxcQaBDAJmYxC0eJI0ZI0epxktAzAr3JyDYxaiID/cbSX39hZ87nW3MzwhWh
0Ni3cVZovn82G2cjJ4J69PfYb3a0XaEeWPLn8+2B3YjkGtLF76fQ0PpMs3Tqn7nQAxMtdt0av6Ra
SXp7BIHW2HTRVY6+CnUvgkExt0QvnbOwrTPkP/ZA2H6pB4llIk8NG7e+h97TskmQkk6Tvc+sf25P
5oL/8HGNIPwDpxfCfOVC0bIhJkZaOGdjdJug6OMqHCc2gKtVm1bc/IIHhimUEGakHhJjyo7MUH3v
KuTezo72MslDPODBkjmH1PzZmdPKXlwaloWuG2Rewa1zhRpC5a7hlZc4Z79rzo2OXh/Liu1dbyfx
/vYEAnF77U+wgjOkx0Y64GoNLb/L9JQM5Cw8WkWj5nYhWrsNcHqIUHiPpO9DLp+0Pg+TWmxrJ90i
LQwuLE3w34XeVy9plkmg0FFXOZQ+CuI1KQQLhQEYXRYP0Myz5U4veLaB5nsXxoD6TwGCtjYkdkU2
+FW/x8wYHmiVds95bvBthv4fyIx3/JgmuQMRcOHsHTv2oS9FkRUkfROCk5YmQQq9lsdY861PJk26
sIyLMXRSN0PebiJ7arbJmVZtth0HIMlMnggEaVW/jYupD2OdkKdCUOdYl8IJhG73G14lceAQtElP
djc9xGz4WRb4BV7qxqcBNYsQIlH+U2fq9DDYMjuh4uSG3IDw+hALfw/8h/XQ9o137xb+62TRYS8r
XDYxYd4d9KeTfRLTKizqSd7FedYiKo0H84XFh8nesSHQK6O+I0jPQJjJ68ptamk9Hqeee+KZwQ5O
hSc/08vxzuCTfkbhe4wKMfhfjLgy76AQpm81TS8DBu2JIOmkdeQ8hj5DSTGiTFjTKSlrLANv8hPQ
y2PoZr7/JRMt0j9j3uzzkvKdVxdl6PbcOOK/JhCFdnHYcUDyc6stg6yx4gCvuTiwvAZaiLHlBAzS
gmFvt+YGxa9s49KpC/GygSRTxdqNMdX9nw5UK/uSgvxNt1LvVIDE/6EHtdKpFjnk3mWWhHFtufe1
EHlIbaYdsn4wnrNERzu+aUkZpL1nfC1zscZXtHDPACUOuUB0SKDiqYItBuJxu2gccqbJtC3zr1r3
u5d8Q7Ms4MNP3qyVvtXa3dv7+NKgcplaCXieNLCenHtxFsU3af0s6WOaHAg4h1IokOtT2I8rwNkl
d3JpU3FdiKdiYEpgs5gOIFEQJCDO7rYfWbhsoESCY4dUPgg1VCGglHUA2hHqIippN0DiBJSveKql
Qcy9yPgOElJYrffXWRab1iQd6Z576x+DWlsXmPXRWUOMvdWClfAK3CwzKyJGA46p+WdcBB7S7HDd
gefgnEFAeUd7DokJPiaB1lU/ZdfZdz61rJfcdtAGCaRQSAZdbHLByt0Ejo8NRtBErGi9jwfK+Fn2
XIsBw4On9mGSAcU+STG/xAsqvQ+B9A3b+C+uHZTH8UIDNw1QbPNVcTF2npG8BBs5xl67f1Cfje/R
g8K2VgYkwO3tsrSYM3MciK4Rj3tq9lTrco3FDXgh4/pPH2/iduPXv2+bWNqRlyaU0IDzvLWkDxPk
vvFyNPatNTbMG07dKajCgXAJGS/zqi9uYLTLUycHt2VefXMGOoW0kiMUw/RnIhpE5WyVFWvJW0G7
fm5WRGLgCmIQI5ucJdPknWOP1RvIv4B2va9f9A7KG3oKPaOxKjbULNytV6NTwatZtm9L1gV9Cizt
5Nvxo9ORIkCdg4VTWqW7eGz0B1zGDqpeptz2Y+bviiLTj5oH/UO3FkjTM6dCDtOXIbpSjGPFbRYg
XencxU7j7H30ZW4lbqXndEr41tG0bmdDd7RoyRTESPNuurLC/+MthLwoMHMtk8BPpQ5og3TAjHCr
6Lted6eNnXgaroEel3EjReAJa835rkyfiptwJBSMcmp4Z3cAznGgL0Nfb1IHWD70+uzF2IdGmfK/
2OrotjCAQ0X6ELD294eqsiqnHWIbRvvxfuTVs1M7X2Lmuyt2lvb7pZ158BeH14/1WpYT8c4D3utj
mgb25K88yhaeSAAk/jsUxT+Yfo5iPbKg54Y/m/ldQ+Ab7M8J4rHbR3fJO1zYUcG0bjvGpS0wlLh+
7hwD0cnXql9pc3t786vH99KI4h9q2xhzBJ/emVdI3qXll9zRAtNuHtFq/E9WOp8x2jpgtX3IrPSB
gbgGfJQb0LysPNOWB4t7AWgF6BqpbyitKUe8BBvv3Gt5qHEjLFizARxxe3tOFwMPAvA+fK4BLhSV
b5TIpMxybfDOekY3tKxPeUWC3rAP9mh9E8T+p2XjoZqGozulx9u2l4Y4E3/D/NwZr5a7ochs9TzP
5/UMQZkMsmH76W8sgIphZlMF2EY5ZKaopqLyuXd2ykd9KDCHT+WaYv3SAUPsga4/BCFA4ik2dNrq
PYJb9wxJ3qTftfHKLBmL03RhQDnBBEI6wmtHZBHrR6Z9KzwIBMkDce/17NGj2w45uME/DF0fdOSh
4w8SwN1u+Of2TC7uk8thKoe8LjQtlROGqRePumQBS7wQKpVZBck3LywhiUD3ffLnttWVubWVTgPo
lAhD4BY4u0V1HnLnucnXGn6WB+YAgg6gESC2ahKwLhK7NxPmnpnMznU93nkckAW74mci6CtJ8x94
d39uBf3FTG9lVt+2uOpt5tIRwIdzbl095Ymr04YYFeLjzqr1sHUhIelOtDl6nd0dnJqnoePF5dc8
Hem5SfBo7aa23Do66DZMGpeBxrVfTR9jBTIwW6UxTQ5Gb7o7b5LDJh/dYst988c4CgeFZN/fdr4D
DieIZD/3DgGgBX2eu2z0ZCA4BcrXKtxxc3sN37oprscI2ka05lk2yDze30Cl1wC1lLju2czgKLs/
TqOV9z3YiQ6uyY1dxYos7ConCesJdI4juMp2HD0+eGyPPvazVkQuUlZ7dL720VBTBxXMydW+6VlK
tqzptCYcaeEHKCHQQ4zwCI7E0U9SUrE3kG4IwfOohUA01Ce80u17vwD/KQPd7ydKu2rLtdq6rwkq
qbkz1s++WOkqess1qcNHA6oHxBSUB65APXELlckub5AmLZGQqP2fYjReJ2I/F2315LYZCpQ00r32
jHArMjQBWJr16BtTHJj5hDyI9V+cvUlz3DgTLfqLGAHO4JZkDZLKklwlWZY3DMktcwJBAAQn/Pp7
2N+LdyWqrircC3cvHCaKBJBIZJ7hZ0PqK+1WQwx22qGgf4qhnGLLvbQTzm02AL+hiQW6ChgAq0AW
BLqvfFg+AJS4Jd79TL9/vRDO3qGAHkMvCRcltJNWC4EIG9rvBb4Eb1AHSoAX9bwrFAlq7+S5qXyG
LI5wY10mxNkYfeGmdO7t3g++/P27PAgBdFbC1dFd1Rr5GknNtrKizoVgfW4UdIExKzi0wfdfveJU
6c4oJHF3pWk3rt9vAnf/9Vc8exq8G2H1HqX2+OzbuPGRvoQrR5daDYtD/vdNUhBabHQToFizxKaP
X8svCgtsUie8o0I+wHLi2oTOhSHOB97/O8b6sidG21G898O7treuWQ9nex6YNyp0F0/1cOfZ1Waa
rGs+8A2cC5+//oznctZ3Lxit0jxPe1FTIVDeTV4e5+7PMPjeojzJ8ws1lkvjrKrtRgItaTO8pKTJ
UMShvm1l6tDt12+zbM11jFlACKh/4B74ieUUdoXFLMnpXf+jNUARoXMvY9fnaXUhoTq7vt8NtLzu
u11UCT8Y+rGhd8ZLXMzTJbO1S89fxaBCBd1Qajz/Zz+3C4jowlXl3PND1OpRKVl0dteokIya0A7q
lt7ZKushjadvtVX/h8wd2GuAi4BjQ4d5tbRsbyrcvMYO5V1KmmP+U/P/MAuox6AnBbzcZwaVJYq8
CAY3BBTEiYMWNgHW4JT/5VMtqligQfuLKdXHqQauqEPCZGOQge+Nq7dRkH69as9OBpzhgbgHFBvt
+I8jODX0RJo6wlUrb6EM8JLllyRvz+2LJSdfsEdLeWQVxogkJZdtEd3lZB85r7iLbKr62lNmX19i
X5yLy++G+jfavdsZxQwXJfTw0EvOv9khjztwV9zTf/hg6EHCKHspGH9KVSPSUt7W0V1I5ns0lO9n
HX7/D0OEICmjbQcTjXXnLOogs2j7A70rCIqbKjblpbbx2Vl/N4LzcdbryoRM5bhwgm/blfF/wFBD
vR2dx0XqGGTu1ZQXph/rJkMtDMWqaXiDz4hzSdT27KqCVgZEu6B/9UkyKBP2aAdNhiEkqZKaRTg3
RkZSyIjC+Ef1zi50avs/nPt4p0VbfxHoWEeuwdc5d6HxeFfPA4SkbtrhZqJ/vp785Sa5Pkbe50jL
Gn+3hhuPtsBSIkGDCn7cmzC2+/vI7Dm7XfzuouLCcj6bASx+xKAtLXeg9e1nxMVKgqOA63nmSOT7
QPwugSgt/FCnqlZ2TFnX3fDIdDvbkfQKmbB6+Pqdz03m+9+wOtFQqu0gzNTTO18PAGwZGLJ7EY5q
J5ZwRWO+vBD0zsUJ6gdYmmA6LtJsH7/x0MLFxhIoeniy2/BKxiU83VR+UXBwuRp/mkt0b4G7jIAr
Wp9CGhIazpBhnCnnt7k/ZzFR7Y2OXBYPbnHft+FL206/dOYnHrQHv/6o5/Y4zEv//8FXe5xo4rht
VAJEaOi3SlVXUdVcSKzOUUTQ2oeJDXCDwESuN0QtPYvXKgzufHIf8TY12fU4fXfMXQ025AgiXz9u
MidKQMfcaftST2RZFuvPiws7SOUoXQFiujq7Iqo7FFYxOmDUW9c0f8JIbY2fpQ2Tl0qS56by/Vir
r1kHMwL/EAFOYdBcRddyp3PvweHmQeuqiPOpRUe334YT2RmNrOzv5xLCPaC//Puu6zwA0JdMO5UV
3BXTTffoXnJvP7dU3j9+9XIkgwpiVeDxHrSYtz7+8/XP/7zfQDJHeFn4+eiUrQl36FSgoj+NuGWI
f7gek6nZ+9bb12N8fgeMgeteCGbqgpxdZa1q9lGeA3D+Dlw4/8q55ET0ea19fPyqABjMTgv+Nx7v
FtYzd/RtLtuDBYifDMTVf3gTXF8x3xBqQlH2Y3SqXOM4Mp+DOwMUV8WKuP7n6wE+h1u8C5h9yI6B
lsEF8+MAVjfWEI7tAZdpdoBVxdL8mnDpH8SNSy+F2rPT8m6s1XeTrSmrIQcE3OH5AtJP/Wjz9dt8
PjA/vs062eiUnooAb1NB6DRMudZJh5oV+sJB/3axVn/ufVCkB4cFJRRwklaTY1ioCyhRQWazsg8y
i3ZmfPj6fWD+/CmuLTrVCwYXlhToB6yOp9xCLVB7c34ftESG25q6fN84ok81Tusumfzev8pdajaN
M6qHMRyKtAKE+0p0IOkNkDS6nyzpXxHJmnvORbHNae09VWU1nVqu5x0i2PgEKol/RDZT7wc7Y3vh
BkNsDPgTknRVqkpwOeIMtbRNTWy5qdH4OXW8wxxmhbfLpiI7SC2HXRuyYc+4w1Ia6BJOuQXd8C6s
tu5Qj7EhdXFdMyhuJ+HU19dVODwrFfwJMfpNZzNyrwNVbxsovm+AMn82kuidYhXcJFQtDlbvme2U
1d5N30p/iDM5oDYFscs7NgX5nd90dWKArUwkRBW2flG9TnMH1HJb2Eku3D71ZGbdRjMfD3VU1huU
8AcAdGqxjUbipaYc2zTwTHuCZTqLJSNt0k59FjtlUWyirHK3M8qjx6wvYNI81OGPDKbNW4j2Nntv
8K1dC/TqDaQxgwTIXOdKht5PgWYO0FPUi2c4e31HbXlIrByIKrsDBpQqu7mxJHmFEV+R8s5Ch643
b5G4EHDP7XAPGNTlgg0jmLUsQaiD0vNGO7+HVMU2YvUNSJ6g/niPdO523B4ulJHOxXcAIHCEADOA
etVqweqws/3R9vP7sCi2jcW3WZffsPAS8PTsMD7yDMDu8Gd93ueaBAVcmfN7b7L7uOXFAZN/N/Z/
D5hBcQIOR+C84o3QVP0YH4eqaNywBRGupe1vz9dNrO3sQup0Lo5AugmjUCShgLV+HENppyE9aNx3
zozWJtzrFbtQAlmNsOhGvmdwr4Uw60xCsCIEg7twHnOzDYoLcers8+EcDVOFRWhjnZOUkyrtitrN
0egRhX87bv/DCyz0Y5zni9lUuPpETt4wwIyb5ljHXfazbS80BT7/fmjog6wd4RYAnvN6BgwBVJtO
RB4d7iVOFxN+ySx2dTJhBjBCCMlTlNkhZ7aGpXIsU20DN3j0+6QgcRvdVDbA0gdewWPo70rr/xsL
1ioLGQUTv94b7lCOoiVawVQKnLQbaS5xks59LmBpgAhaOmX4/8cF6xRwUymML48FgIRNAKDKJXus
VdD69xUgqYQGLiCIwNCstl2vLW5IY+Qx7aLbCOCUPgnii+j1s+8B0QQwj8Br/5T8NCQsu3yMxNFr
SJqBLwldjq8P8EsjrFKeiTII6U4YgfU8GUuSjpeKH6tk9H9fCnR4RNtFytNZfsG7GkHUhH7dRkQc
ZX3dtHD92Hf9tR4vJFZn3gO0MKgwIq0Grm/NBwb8KBAG2/zYabG1acz9S/pN50ZATRB5KNT/l9b9
x/cIi6qYopzKo1s+8va++7tEevlMjguqY2QDLggl2tXjraw1NivL5jhn9xPqQ38foPB89NBCmNiA
qbfGI6KTpcOIZeyoC5lmPlITa//1Ujoz0ZB5gHQdtB6WmVhtOtsvTTDrgB17byusb4G6jgASvsQV
ODPKYg/gY98tIJdoOXffLacssAEAGQd+tOJavb3V0e9LwePsCA4GWKoRiyzzxxGCXrSSiAkz4V4L
+lKUDzBQB7P2wuc6E3CXasBi80JBm1ybBQAeGU6+xpFn+fWhApDMGr1U6mg7EThcx7L7+fX0nFm/
H8ZbfTgG0PsAJh4/DsW8CTy9IZdc1lYpz7KEUZpbBLnhcwyu4WqnDwSJZT2F/JjJLQWs3qMoje3+
/i1A+UPbCpcNmAaubv+u7JlHoYV+dH6NY/L3GnCofKHGhp4OsD9YYh+nPm/tgvPMbo/9/Mtx3swl
j+5zXwjWChGCIRB8yNs+Pt9mYdgz6vBjeHJ1HKmbkn3/+vucHQGBFkUFJEx0rYPCqtFMnSeRSMG2
kZZlEoHjaapLRZJze2SJ5//fMO7qQ8kanUXlY5i22Xj83qpO8G60k6/f5dyKBUoZEw0hdiiHrgYB
6lfQRtf8KKO35tRfMtE8+3i0QEG1Q0TBKftxMhQbQojUEyzXCPnOyDasYvHXb7AuWP+7JQBLRkEV
2xyKx6tNRxxp0a6y+ZESC8XxvU+zNBdvVVVtGmuOi5HEoyCxmP4SLfrvwIu9MSKMD4T1ulJOWcFV
Z/zmKMybGz3a8ocz//n65c6kQDhNkCpChQNN//XNH7zvPm/A9QaxE0XT1v0V5vXO+PwfKp04yvWF
1XBuZS/7EoUzG4iTdVj2NBSqui5rjgOUIVwB5rK0N270X0ZBG2vR+4MG6Do1basCJFyJUeRwoOFu
mFLnElXk3N4JF+ElZ2EHfhKKmXJg1kOQL499cwNp/k0pm7gbb7vxkrvAmQlCKxNNXxvrLwIP4eMC
Hx2Po8U5F0fdTD8HbqdINAHPtuJADxtUOJ/+ej1ABxKiLEhgILu2bmgCIeOioMHZMWq+E6y36lE4
bjzjD8kevh7qzNaFiRT6aYgN9hIcPr5ZPeHebgYfqUb4FMSD8/dHJbz+QmgxYnbQe1kl99lsMqUx
LUf2UPZJf6mheWYl/1voQACF9vmnjcM9SFAR2bbHheqUpZBsmS/pe62bHcv+R38ccsVLKfsz/SRv
DSZfIa+vgtc8TJqp2lENBizwpmTH5n0Q/oi615bfZs6lyseZ9f1h6OXv32VoKgg7E7qZOE7W+E0H
YxpO7qFtsis3u3RC/D9eE+JXS3PsM52FtAWTXojLhWvrJK9uqfPNG75V4rnpo01AX4LowS1Bwwp0
0l/ax2cSOAh2Ap4Gjs9C3FitEjj+5rYKqDgKYJ7VTeQeUDrchPMuk2B1XqJyrsFw/5vRxaICbWq0
sdZlMiWjSeTTiJuauYdUbSKAwSQzZGDqJmH+W5DvPbnp4IbnoBgq5H3kbtro+et99y/J4F0Xa/kR
C74cJF1IroJZukpgSiHD2kMh9zgY687OsDWgY5xmRbl1cvfBbZxt37k/IaAMf+ImbgCfGKwO5JDs
vpmX0hTnKWi2Zazc9uXrn/Yp2OGWv1B3l9mAa/W6DpY3dCgMttVpnO4CN4pne6vUxit25G+lt/4d
AAcfIJoIEoCArKKPO4mxR9denNymSXYiv6RXdu5VcE1bxI7RfkKc+7iBgtmanYJqPN+OW2dOJ67S
7ncnX4r29euP9imOLp+K4MoJxRtgUcLVCcHqCtwmUCROQWKmTVNs//rxaA0saH1gG1FZWr3IVLqS
CVV0p9JnqTXJxFb0Qt3t0ybEpRbFY8z8ogaGgT5+K587s21UMJx890/NT+W0I2o3WsfMD2LuXTjh
znwuaLvhfZDQQVd73bZzemtUbtCqE1d7i1zb93/9uRaFKQ+NcLRSgPL++C5dU2eDxwp1Uu6ffOPy
P3//eEBNIWICYh7qxau4vIjI0jpw1Al+4b/1pcTp3Ld5//RlUb+L+qJvgj4sXXWSzUsSuBfqn5+O
TFRd3j99lat7lc4HaHSq069qPlq/xv7H338bVNkQ04DPgaXDaqWiy8gGXDnlifFnzbukt70Le+Hz
Ql2ctHGbQfkZte51+G59YSy7xOQW0bdpQvofHEbvHze8mc3eQh/o6/dZ5vJDnEa2h5Mf7EvcxVFM
Wm0Ly8PZC6acOo0FypKNThq+9cPH7JKt7+dZxzjwcIEiv7fo/azGgelC1A55r052uWnLzXhhd196
/PL37xbVRAjrOMPj++5QCpAa9l9/ps+RFj8/gF27v/RHvXXRW3hRBSY9nk80Tac2B52jSWy7SQgF
092lD18P93kVo0kDJCmK+BgUtaWPr8OiToc5eBYnGOzE9viWhz+C8YJY0ZlPBoKUgysM+BNoO632
4WhyyCg06J6O4Zj6rUqdvw6C0CrHpQKfDM//ZOSXZx0rgrIfsZDjrvhWWH///IU29L/rl4cT9uNH
wqeTMyW1f9LbDr1G21yiZp/ZG6hOAPOMzB4ktnUD0DQ1g0Zf4Z+i+pdfncpm65LtJXO9M1ONvYeN
jtoCpFnXySE812akUKV36o6uO6W6azZFkHy9nM5M9YcxVvWRQYcaqw1jlKWTluMP6V7qDpwJWos3
IHooCzry01XVa/se3soYQRRp497iYNky/kbmq4XIRS5p7Z/5Zrg1wvkSZT14f3mrIEz6oYU/guuc
qCH7mqDlHVv6olAJdJQ+B8fFpQSlJWRX9FNrVqreZGMWuKdyCH84Rc+/wUua76fSq3II5TlHNM3b
u6waOShTobtTzhy0VyPkUKELaKFPYmfBZCfQn5S7yW8YwAX61Ylq0H8t5kBW0crVRhd+9dvYRflY
sMxqYi9zPR5zUMLAWhzd34EHx0VYW7hXsuZQWoyiqUorZYnN2HNrB62S6VhMPRRT5ih48XAVlnHP
QmurbWHHhOR/hCy2fViVcVlCXV9KCyQ011bJkIcLR3uyr6Dd+VpZdbEVQC7EkVezrWsX8q1GS/ow
qbm44VSjSKuc8lfBC9XHxTw7WKkaEZFBKMYo+GwnsvB/KfCw0UYLy59K6gDKKHl7sun4g40dkHSh
qZ+aKGzTvrSHrc8iF4wsPiVAa5h9ySAjQiFWuRGZhcNO1491FeWHbrbIxu2tVzN7VMWDNg74Djlt
/lgz5EH7YCg3Xi2CWzHbj9lI6kclhLW3hXIS6vchgwaMCQD+hL+ku+njypZPfa2jnyM6ft2GNhXZ
2aJ/qeXwZEd8im2oId7QCB895hHJE6XF9FyJNlRAYfgGfsBN8whmNS5WjhVlV7PrdknjVN59WI5e
C0AEVFxSzl363eudER0UQC3yXA8mnmcjb0K3nX+XZHgTKu+2UnS/uEFlLy5cK7djjxTourCB/hgF
+zF19MkxBsAfOIiS7zqssbgqmyW1NecpMZxC9HTIIbAbRFOrkt6y+D8BhS0Ey7M8GbqMH0tUmfZe
pB5gdfbLt6fv+aIKnI7dtCk78qbtUcVZG0zQ2zKjTjva++23zmohyKb4HzZ6YbaFlxxEYKGg8BCU
g+yTTMCIPLU1xPXifKAdTeg0lyfI9f/kgeY4UaxgQlFnPNaq/GXL8PtcadHFVsV/jrb4PRXQ7JB1
4YFfKMp49PMRQixlGJeioNtOBOoqsvrA3ZSl4BsmAF9ICaxObzQoOzIWrnz0gtwVMSmzYRMEVblr
K1DbAGcWKZgY4o+oJ3FV180jm6c8Jm3tbSAM8NR3lvsj4E57Nc/dPzLQ3RAHIufXgs1W0mvojOWu
CVMrdDu6b0pj/xOJhamtZqd6IrouocMKbehm7AEFEnWLfKYsoR2L+y26Wj9g/AC4jyXDub+ei7r3
7jICKXvTKRNDdhDKBplbJxNQl2nIyj9BJXkadlWvNy31WexDmZVt6TQYLCDfgfw0OVSzC5Udb/ak
vOrmxovD3reToBolaEVyTjvWeofQBuqJwKkQtERbp2SuvzsFQI/am17LxpW7gDWQ3Mw8qKS2rj9u
u075XtLN9B/XWF1zGGv1rW5V842PiD5YEOrRaZrDXFnfWdgKa2cGAX5d5xHAxLPyIZvYs00rhBvp
ECg5N1HfdteKltXBHxQQ/j2YozaUS1seN1VVZHEd5vKbcAmUIuqoHh85afLxSvtWvh99kZ/mIpyt
VNkQgZ5aH+I/Vu7uqMnyK6kbXm4qaEVlOyzOu1oBqppBc6B36p8hgas6zliVBmMwJl0o2sQtVK7j
rM6qW9nk3p0C4Codh2GQm9kfb+ZcAlRWkr0LP4aywAJkUCce9nya6G8Hp+UWWDDyO1Pbnm0HeIVt
SDZi+UN74m6qPCeDS0SQx1wTeqvANSnTuvXVEyQk5gf0TV/7yiY3jR7uOcOscN7MP6XfFggtZVck
MMOxu40Z2ZQw+E8ccp+yLfPJ9NKDDbxzB9o8Emt6NLx6hoGjuKKO9A8O1JIPVGJ1YAtDldkfgOny
PKApLVKmKPBm0Bzh8yILMx+sOrP4DeBvwxSzxrwKn1TWzobkfHaKdDNj+eoZ4LAhn19AWXPSegSt
F+LJc8wKL0jRU/XSPgBreY4hrEESFrRRPI5eBCEm9nuQ7piwRaMr5+EcXSm/Fvot0iaLYnj7+HEe
dBXdeVbj2qmW41hvoRWRxdohOIacYMSBPX2XpgQcDyr7bj8/tzOjadDAils4prnJjTp0Y6GBjGOw
hLHZa0RRrypEcadD46TdoNyN7xf0kYwwIPHHwYs7T1jPODb+zB5UChPdtn1KnVnx2AzI9GLeEyF2
oLeU9i7E6VenhrGp3s0zbBr8oQAprLajyk6QNftYv0DkHkKKWp2rM8gjE7mvQisxDEbLNucQLMMv
I26DhcVGd9darrMpC4cmZU+rb+4E5WTWs53wszizMTHA+PUpzuf+BDcscu+onCfQr8MeBavE8A33
bbYVMziqfgnJhHHIulMwTbAjyIT8ngFYAJmraI59ZqDPVkzVAUY9+Y5NoBZQKDPO+IIJjlmRUDTy
7gO4zEPGzCHYme4I4Yxx6PHts/FZMrvcEru6B4wn23Cr0s8IfuMzq+c5RVxur6EF1x2paFrEhtCT
SRaO9a3DZvMTCmmt+83q7fFX33iLJYRyE1j4tEkBPBlwkM1vG/JW26D04RpUl9CJUeOcjKYi10GH
zxGF/T+eq48EeluO8CRwMRY9UQFcIu2LQCXlBCyAi9YK6jJBtrdd1aWZKCAG7pMy8bLIOcwFuOZ5
wLsrROElWaLtpi5V+IADTN6O0BC79muDAOJge/ROG1ZJg9vWbqy9HjJt9XgTRZAUo8UEKG1NtIk5
5fIbjK69Z3eonrRDix+jrtrYn6i8YTk4cJDchS1oh2xJhBIbZiJ1eE+NjMTGGiY3ziuX/9NpEqb4
rTjFu441yK7kUmed/SRwinaK60Eqf99YfZdYwVDru8Gzi9+tytwY58aTipzv2mvKg29EhJasjEy9
sz0zqMS06gDFnWMdjDUWss0A11fPOdX3opLt3gL5PAHvbYdcjfpTCvjwFiF3p7p+uKoDy0ttawqu
2Mx1Ai8sCf25wRm2ZUshIW6bBbuF49qdmy5xOOzKIdpzmxs332ReoTaTZQ/4F10a5S+qC5tkiJi9
ySCfQ/QwQtHGTUshqniKqEHTYPrjzvbrKMatHeYc9mXoK9TRzqtoKjP/n9zlBLYbGVzg4CEbh4Dl
xmHVoDJXFnFUjXiRQOgEtzvzTQzlSYzFG9x32XYSdYcmTvfk1rJMmBM8m9kvr2vt342uU6QhFX+a
ltPbKic9tIkEOZQ06x8MzTLEPg5PeWusHnmu202TkXmfi2CMNrPHSPUt70GZsZoovyH47FtG4YRN
w7GNUkf1vo7d1kLqVdV+uBlJtCEUZ5vP+xa5myV8NOZ49VPMOPhiIt3i5BE9zYlVSvdlyjP+HJbt
S2gNL2MeZEljikU8snou6PiQze10lEoj6SsQaA6k04NIWR0wkkDrd1IJxYn0z0QN3U20Gl6QO6gU
dRs/brwSXZlKK7kpcktu/IxBArN2qhtYqqs7pxnJfQfY7BZ4fh9zEEB/AjJY0DQQkH14rLUAwjFz
OhYedB+2Tpx7gzFpHlrO1nLIn6zQwx1z+KMKgmaDuIv7Ainl3uZBxgA9An5qsJr8pey4RoKqAkU3
sMAsdi0CE+S9WfjLs0AOwp0hRKiwimk8cK+RzoPVCA9SroJ6fBsgsU3YkFXbmkEusC6LB7QI/2lr
pHitXyVgu8+IgT0uE5H5E0WDRgz3EXVC/Poas79palpDIs2lsI5xQO6uYL01Y1+fdGCQvrdS/yod
Xz9YnnUn1QDUVxRq3H9maDh2svE2LWsgEcAL+wFddqp39gxgeQY07pBbN87c8ILFarCiHpkpWhO6
lxL5ouHbfCRQreqt4HnABD1nLPLzb75GUTkEIG9Pyqn1rsRg36L3OjjXanAhx+j1ZM8q3+03BVWo
8OQzujHwDPNuoXZJYYjJfjuVj1yWz/rWjsoRYqZjcT3kAByBlNP0j15Wd1eouoxoO/uLBDQPolhT
sB+vPa8EHEWwungCnJxCPJHhOwCotGX49zC+s912A2HCl8A3NYEFGvJfb6L3YMeLuFMFHAY6UyZ1
Xj0Qey6TSvFTQ/RjixbBtRcJk/q50fEc0S7Jigbq0AQCjhM6oU884PdGFMjKSB8mQQ+iJ9yciisb
J8eutAXdATPuYC+7NIUfFr8m0UDUEXaKTky9TPJv+VjI5rbt0YoOyC/Aorv+kOXao98zQhTD6usZ
APPsd+P3D8Rljw7iKdarNzwVxBePYPXZIrac2TwJr59uEW4PtMmDFHi6Gqs+or+G0jx59JUXHKeh
sAiUPXzrV8Ur2FEgYQVmOacoKBSdz8M0C+GIHuT4+V7bhq+D6Wnce+73rIAzxDyLH23VlwmvsDEa
2r11A82xzdonb5xw+ze4CxaTbCFrZvk7GTCedC5sFvspIg/Igh8L6pVPxCnCFxfCCNfGtyXO0i5k
MbT32tuoUgHsiIHVvoaKWLBhgBwceocVZAsVj+wIzm7EU6M0FxD07I8dD+rxUNYVt08swKWuiCA1
1o/Zmz3Mb7XubwZZtWkXNC9zaE52YeN+1YauIVtka69uxr24kcCXorSAwhcoND2OwIACFURDLpFl
uBO2V6tbzLhpjXMVaSjMKDgUXPktecUt4NWL+ipp+dzEfkNenQ5OOg5iEei++BjoZTXoK08FvpnM
9A8DVE0yUzvDFmLDH+kZK4akAewyVGjAXVBFftB86K+FCxmbuB7FITO5lURD1ZY3+VT7xzoPniYB
5za7nO8nFoQpbva46Y1lhcASPSiSPVmitOLQZ97OlExAsNdlezPSAgox4OqbspTfg5EPuMKLxd8u
q9QvqK7oFFIbbIvraZbA8CE6NGWeJ2SsaFwbNjxYo2EvdST4T8hV82GPYpC6q4C+jh2cPEMyht7J
ZBV9lEDM78NRlVDWKUh9mBEkHkWdgwA9BEoDwUcgUYHM0X0WgP9dGWca+zRrrVBuedsEu6GXW19w
8oT78Jg2QG3dDhV8qbqm7WD25tovrNX9vB8gDhDjIgXEY75ECmDxYWFEZNLRyOzERH/iy2cxMhPc
2ShS1tmQh5Z5474ucfkPh31h29sIGnrXRIVjUrGs7G+1rhXEbdrebHq/dK7LjqoEfWuVeqP+gfqo
uw8s5xnWJVM8tdEjRGSg1lr7cVD4h6wipzGDkKup898QGX5GchZCdcONrkbl3YkIbf8prMeTyAut
N0oRligyQpXVIoSn0s3KVFFcbfScvYYQ4kl8izWJ67F9w5y9I4N9a83w7ULaDHnYwGwkJKyigO1d
9ZO6ew1XIXv23+D8oLadFPaNWxRAaaLu+uaj8PFSgFaShpzkfRowaEfPjN/h3vnD6fIa0uYD5A1F
ByXBKOziuu/YwRtRR50leZ6tUtw0TRg26ZiJF9sy4w5xtdyrwgS3Gagq3+tMRGnVe35Kwuqh0eZ3
lbf+ri4ph68m/BYODHIx4ASLyIK5oU8fhmj6IaQmsPRRGSpurBzSGtsiqbUdXUlmNWnlD20bZzhY
fpcj959xIEMV3VTVb1TjwxsGmM+3Mg9kOo3TEBPEmBtDhXOn7cZDraaxSDx4GcG+tn5GznjvGWPv
FPfGTVvp8jA6eYWLM2njsud/aGG9Kb/14ohWp7BmeSyQNKdw0n7NMh7FLAPyKTNleJX7TRBcT4FP
f3gG9S5QUARNihGe50OuKE383NZ3nqoMHOl9gTwgsgrUTZsw7u1B7N2uEo8lzzFUET4NkTOkA6P2
cRxd8QYpcWhRZAiciIfG/BQ4Dnbaxe12O+EO+F0FDi6OQSDE786tnXjs5FHZ2tmaYAidBGTWEWQl
hz/wOpiuccqidTdHbDoMrAy30yBeZ6Bqm8Trqxk1NpU9SbhHx7RWzSZXMIqAkDFJ6xy+gRW8bMNY
Zc2EEmH0CxWAKsl10z0ZYNFgKzCIGVehwEVN2vwf0s5rx3Fs27JfRIDevJKUDacIKSPNC5Emkt57
fn0P5m30DVFCCFF96qBQhariFje3XWvOsbhwcVkwV7pchqIdZx51Vbyxd8Q2Utckwl/HugrfLEKe
h7HzvrZsRdsO4arjmb3UOdUgKKvJ079KxOwSFmNHb/RGooPi322F/Wq0ojqxC7WLQrcvhPElVur4
zZiVDKHXswpavvKj4d55J0xm+cdr588uqgd+fE25H2/klE2EzJWttluhZipPnsWdVuqsF7kLKCug
UmsJwzWzMUt7O6G2jzOw6qyjKh+IaxYyf1loypuppsZXhHeQP3s5nC8WQgy105tJylPIRVgp+mgb
1gISNiTM6BUKYlL7SdGHjSqm44HyrOaD2oeCO6ZatplXiZem6q3JhfRJmR1L6AgsTEghfaU3uFfE
qu6UkhLfyL5eSy1A0gJMApMWEsZC6FAUquT5/agcje7rZKw6ZZv3n89bmQi5UaFA/UV8tcjGxIbJ
qSKNFRJvLpBtwlSfzvZQmJwy9Ei6+N9SwA9bLlaCOlOOqbCqNeemQf1KNmnOFCMHwdxgkT48z7vB
avWsuLbMY6P9Yv1kAH78+698gvfPX+o39droCbHx/KTAHOlt1WznE2v7uJEbL7EsJSjBRTCDjEak
8J49RNh8/vEIJyyURijOyB+d95FMgKcZIDuidt6/+ebus08Hx4T4HD2LqZIAXQxSc7QUQQlbBXbg
nbAz0xvJ7su85/njF/IS7m6qXAc8XizuLcrHTbt+3BgAyv//3kI+7yOikuQ3BFA22fR7Gk7hr/+/
xy9y6HJRFz45YeVYNFti2sqNL3y1k8hCUnCXjKeuLb6B3qWZHrL0HaEJm7E9Frb6lluf81MiINMQ
GyAvJQsp4TNYJDrhwQRxQcjhmA5si3CrsvI/fATVoGwAkBSk2eb8mu+EE2FUZ2kYWdpxhiSE6goa
5uc/w/sG5hzruwZ0oHhRUdNAq3R2b7qeeEvvfTmVsZBQ3RGPAc5t2jpvQcA+TYRJVo+vxMxs3bvl
xbj2/BniibNgluYvHXy9ZcahUrT6sWcf5Lhu9MKNjzD3wbkIh+w/4hJkxCj/YRecv0Ebq+RL1cY4
dv3j5LtWuus31YuVfX5GnDUzJ/HffQohjWIfvIhxLEgXuH5yQ2VwZUbIKB01HD1IlRFknD++zIl1
BEFucDrWHuLB1dKNSmq4IgLz8ZC63CAAsyB4nGkSWEuWUr5Gl5QuLSwuFuoU3o9adiQboT0VbffJ
Ej3z/PsHk8DqCuHjQh3lBySn5dgUj5L0Nsix0w9cBck2E8C98U5XOg9ZGXJoYxZho/Y+77w+NAfe
WB+PzShzFyj7qrtDUyD/iPuQCGRgep/WEFJzbQYtQvmXEYEtZg1ZtRGRWwNNu17V3aq5BXf55+xZ
DGokqTISWozUs37m/I0qxeCKQpXqo2QRofMF6lemYWIiPq7qh4kKEQOV5AsqAJLW8RF9Sv2OqxWl
PSdqkkySGe/INoYvEjIC2+fyvCHCZDxyZB3vlXQUhc2o6+2TREL2URl+jFT47Bp9G0tas05Ev19l
FaamUCwgpnlaVD+JkwE3XhOFXzVFIV+iiKPnx+PyyjfEfYtPCMwp0uullcYyxkDUp0o5mqylVnIa
ZTQe04YY3sftXIrZZ5svTZHd4wzAuDnv2iHGOtaGqnLstNBW+kMr+Hjofo01wSlS3f5w37YbOd1x
ByTIfGOxurQqIU1jkFJdQ8cvIqmLoarMQafMFL2jROlPzQaBQgf/LtQvVpjDE3egGBSfLK3IRGSo
IsLBb0PD1Nk9f2Ov1XPTGArvGPj+xhOE9fPHXXq5xnNknusfAS0AXbDcaI1RhAHtFeGpzPvHTEr3
inSjEuGtFhYbbZ42Vi1rtNCSUG0oafRpBSRvgIRslpLp9Nbiq1DhO0hbJQ5Pc/0dkGe3PvvV369j
RGLEUXpi6bGz2qIVkzbmq8uoYNINSOH/8AneNbBYkGpvUIuxpIGCaORJlG8ssJe/nwsLSuyZQDzX
i108XqT0qJITGjtiRIyLH8Mtn//V5/MFDNSCXB2XtoJY8oUm7z3hmBp3mbTpbwEnLzc9dKf/ph3n
fbwLi+8rC42J+k6LT+a0y6xTpK+zW1V7rrzCWROL80E2lJqI/iU+aYKLGSu9BbK89vzZMYsrjzPt
xSTzTaEE0WTGJ1Xcpfvc//QMsKAXqfgUDDxfFxtO1wdJn05CdMp+B+iYb1U5v/brOYVzzASUiAJ4
0TtxmcppOVrxifLZvWznXz87/GdL//8+frHCyV2lN0bH49PszmwfqlvVOubxcb4dnz1/WWZTJYUY
dyrPl1qnMFAmyDaheZLmTmgmNy6QV8YqkRNk3kgnOZsv5cuApPQgsdLsZOhfcqoHDMNGumVzutxs
se68a2P+XO8Os2UKXDHjeHYSVgWlp7uVNIctV5/+KGeNLDZaU88AIXg0kisl5ui76ZM0bPY13kJm
a8MsBbZjuaqWpeYNdZRlJ9GI11Uh7L2k3fyHd3jXxGLh62tPzzwvyU6v9fgwRJ/e1qxZz88pjxJZ
l+fWOOkqMJCBcUzjXw2yK/nGWefKrFPB69FPdBSO+8VnTnLUP0Pu6cdBdMMd0phPd87Z4xcfOBbw
3iLs14+A79dJeMzj8fP7DjWoNTYGk3ML5/vzcZrIoT51U08HVWgbKeGo9TdamH/jYmYjGmJfg79F
OHF5P428WsLOZhrHvlojb9NjioitP+6mK5MNXhF3bMJ+/2b1+UvkaHnknOTmEWqmo0aPuXBXUK0x
6W+cLa98bS6PmHXBHYKAWR5iCi4IoWK25tGPijtvn948JV1ZBc8aWCzigRwEVF0azGP8F1VRYK21
0DESjKc3Jt3ykIyzwlTgQs/cg/nys/QJdZLq1QVFCE+NwXlMRmAg74X21cCk0La7yRpdxF5kJIIb
S+8/v8C70TBbRrhDcjmY766Xft6sCRXJ9wblNA7oStAexSpVsWTtizWNyibMSOhWXv4aNlr/5qVy
+9bnunWXFb33N7X0dJ954iuqjHydymj5BLCNZHI75GiKwNWiKWt4HWMSmC9BU/qO1crBk1nXfWqH
VoMIet8pDn6SvvRTYAVfBJNCIllRUyuYcpUoIIqN1CpI65Ac7mqEKlRbjAek6akVJ/eITIOX3tJO
eERF91ND+H/6RSFgimESuM3y/OfLVpcGRqecQu3u2ybP7uNvHzewGLv/0wDVGfB5GleOH+CEG2oh
tcpJpL4cwvqqk2+8wq0W5PNZWKcN0KSAV1Db78LG+w8vICtcJnHt4sonCXL++CAjjJbXEo9XhU0Y
Bdsb5zNlsYrMPYQ7DwumiiVSvDCRKn1IHM0slZOfpdrKoOTlo29IxRepyf2DCKB1L2iT+tfKvQjh
BWpHRKXaA9lo0lldb9RrQ2m1fSHH+otWZea2pVbeb72nkuuYpFtR7k2CM0LklpFQ7CA7S5tIE4Tt
1FDHwu/EYDWZdbHuGhRVHTYDhHXB4IwhBjiHTH9tF3Er/ilLRmPr4Z+YxkG5Q5Y03OAKXvmMc2Uq
FmrCiQyV5Z4T4RgN9EE9KfJf66evvH48DhfbwdzLfEBRUvFGAUNdbgdF45lWanrKiZiiraI5GIY9
WvCPG5HmhXKxzMzeG4w8sLrIlC1eIp2MZogtXz0Zo+Hmycarv1mbjuiN+gMhHuJvJXfjt1njrrvp
+EeXnnXjR0egXLiFaZTmQNLFTwEnBbrC4ES4vHnJVu0l45jDLW7zh6pMVr0aHChYi75LuxOD6VHx
kDnBZ1ByaSXn+Y1ZeWVUz3S6/9f8YlYiK2rbKKT5rkZESWXb7CAUd7463dgbL96T0PNsnATRTyBy
5g6dz8+pbi3NY/Y+Eit8EmCb6AWLeV/EayUpo1UfUWTKDL8Nwkqq44OohjdeVJ5TGu872pqLgc54
EEKGRCqXC0TcK9zRia09ye3UPOSthVBaEJEL5sUpLcXkQTGxPwVRrM7hPHnH2GlQaeLEiYloa+K2
NRPf8Tvr79RE1ENM/QK14AB/oer6LfL2W2evf4v68herJFvnr6OYSODPu0ysunjQQyV4qhtBW4WD
VL6E1TC6XQRTuyN++DgWUubWVWZQdkwnO6H0a8o2r8Si+xNmbXyjC5djhfoBTJW577gaUTpiMWuU
SEyqJE3C596Xs13Rx82DIYWak7SokadQv5U/utoeuR1aJAirLmOwlli3aeXn0XMQuJjBKv1ZQayu
7D5eDJYL2r+3etfKYgZEcjFOeUsrElaZCVzVLf/icklbNrD4jFWXDHUW0kDl4XEwvkjdS9WtPn6J
y+nFt+GCMRM6WDRJ9pyPFXa+oML85T+H/XgXh/mjKigbQ0DPW7Tt06DIawkIuxd6B0PCapCZXz7+
AddekmQiPCFOb6xki5dsGjNEZCT6z0nQun6obGrjqRhvHFKuDYj3jcyf8t2t2cDkp0ip5D/LI4VE
Qgq2jaT9hGehO/2Ht0EdYHGSYOYtzbmt1lvIY63gGX3rryDM/+g6pieru7EPLbeheWSwqsCWAtVK
Em3RaVI29HmYKcFzBBHRboMOZiQCulA6FklPEkr5W0q31sFrbaoacXdQGByXrEWbfJ7c0PGDP1v6
L0vbRuEpDan8YtmlVdu9Ed8YmNfGhYq5dhalKGwB8z9/98nqHBua35fBc4+QtjpF1SvHko8/1rUJ
DBSB1KkIGoOU13kTsdSXBP9M/xm/kykds+hzuSZGs2FwAaa7LOA73O/On59JwTRaCFYPJb5Zad6o
Pxcl+NcAkV0Z7RKiFDQX5w0kWdZCrVetQ9qvxLVxa2240j/wqkg2wuPjFq/NI+LdJ5DMwhgln7p+
Sfd432n/4ccDJUHQQTBIJoV9/vRBVDJJzA3rIAREB7726Y05cmXOm1CH5lpIpsTRfjFeI12IlDHo
/edas73ot6I7soXI+XNShfkTnLWyWFl8awiz3u9YvpJsg1fip1HFn4s1/d8mYFUQfiUVLy72mQ7q
eBogjXzWx3GDJvSuwvv48Uy43lf/28Sir1IfKuw00IQv7xXBNfFKZpvmVjbrypSeAbfILkCHwQea
T7TvxpOldEXZQY85JJVmjwoYzF15/PhFrgxZsh2svlwGmBH6YspJptdMFYSaA4UD1GqL8PDj51/p
qLm2Bp8CivWlBCkVQzMeG5EZl7+JQo+ye190sgOm8ON2LruKUQUSUYJ0Q0eZi6k3JKbmY5SzDtNv
Clomr2336dlHA5o5VyCZEXH/aoy++xZYL7NK803zkPn34a7UPz1m5xDQrK9BDEpAZjGgJKEm55fI
5oEL5figRTeOXhfdA7aFdNa/nDM5reWRfNAE00vCUqbqzp36Jvd30ifr5lFEjbskVw5zZujOJITz
sVoJVDsVxlo9wGdy1Rr99fQ5hdC/FqBP8n+G00w8PW8BH5wZVJGkHrimd+kuvVXC8PIWwBdmmimo
2sjvXhRR0Tq/qzOvmA5B0ro4kTnqb7i92kK4z7DnxeZjOB578buvrSpv65U3hsDlyXJuH2woMXIO
KjBpz1+wgxhQYeqbDpL2olayG1AZaRruJgwVxMSeqsrlRuTfGBkXCwDjjvQI6ReCqRxrF432kkCU
FWbfQcdYKtzFzY0F5srI46nIfRjUV1SsbRIJatoW40EE69Y+qPVeCD57bOAV2BS500scIC9Snl7W
W4qnisMhkf9ISoiD8e3jxWUppJiHHi1oROfnmU/m9vzLyD5qcL/sBwZ3ZYfU8MFEyQWmb56E6QB6
47sW6SttoHZw7W8/bvtq/800Qqoz66hFFqOeFHsu5mExHJTWeu3G7Fs86keluhX2vDYMZA5d0Pq5
vbMVnL9hOqIgBK0/HlpZ7lZ9HuTbhNIlN3aD+Sln92z6kaGNMoChgLB50Y+hlQp1FwnjwVQw+TSs
ReKbGI2OJqbYOF8+7rmrr/SuscXWpvs4VrKCejBBjWsgpVSteON1LqL387hAafJv6yFvs3wf6HPM
Z0FjcFtHM8GspCebtvxeSL1dyYGTjr6d1muxvnEOv9qNHD4ASjMoL0J3HY7ZmNDeeAjaOrL1Tj8N
yFFiPXc8rd3UiXhjZbrak0RHJAQF5KiWyslYLLW+aK3xYOBWi4P0flLq/9IE7CcYhQZ2+eXRv5hU
ydcLZTz0dfFXrLy9kZqbj8fDxVFk/ljvmlgMcU4fkZ9U8niIm59SJtlp9jRkiR1oN0bF1d56187i
KCKGsWnmHu1kcDQs6qcDzv74Ta61QICNKwD3DJkT9flkDVgMIxxatNAozuCrqT0Y7S1q/RwmXMxV
shSzTIJ1FaTjYuERxxKMCDWWDlWNOZvjJxHTcsC4m0VWXdtZEJSYU/Pkzopa5ZAEcX/je5EWvlj8
jPm6wFUQKQtHyKX4sCvkUcGgPx2EqQnXtRePIBtSw8fnIVX4rOIKBwwzGxTA4xRnpStESeLmmtU4
MUkGWKJt5wxFPdiN7k2rooOKYPq4lKYMHAB2ojSwk6Iutx1iMjtRsvbotwoemjaptmEqmyu/r9VH
deylZ2VoFbcBt/OQDyZVnyT/VSnq/muqKsOfWEutreaHwms8qn8EA/g3So3oRQ/idFUPpeoanC0c
SetZEczsV9FK+GQUcSpSt83bLLRhrHnbySrStYDtfFeGg7711aqzm1af3Ebv0zsrHMdVKWr5F6OG
LqOWkbpqg0p4Ih8quooMLqXvRpwoQVE8tFNOeS6CxOs6aY2912F3g7BSgFGA5gKnTgTjJ/arKSrN
wCbZFqIjFSQniHXzxazS9rkXq/DJUnFoqqr/NzdFfHNalVB9SmscuNa644lCaPtxTtoSb+5DqoDO
KXDwuwPcGLfEFbdqq+ZnpGDOVrVUwqE3Si47eW7nQerdG74uPqZyJr7UqXrvE3As8A6O2YB/2EtX
oRXrNthxf6f7zYhRL34g7i2tfd0g2BaZfzQtndwwqkIb2hiQI90qwB1Z5artI2FltXX8LcOT6/pt
nDiDlonEy0gd26o+GNJ9E4YvM3gaZMngPUeR9UvJ437rJaqQPIoYqyhqrLYBWJPguzVWbO7Acr9J
U2j2IENUv6XS6vR9rKhX6mSSmT4JptC7wNsp8ztMter2zN0foemL3+WmqVewPoXIEUbD+CKPcvbL
M1LphDs6vxdTRmMpW2+VmDVfJwVOB11zZGCMKy9t3lJhEI5TziFtmMA95Z0SyrsGZNRssa50V9VC
02YsyvmW6OffLov0L+lItwQgutzUHH3QMnrndLi2tlGTSM+ZGJmFbWFIfbWEuv4VFmHniEJAtK+S
+59eDXKbVJrgekSUfCcyAkAyQ2I8KGV/NIQhuKvCbsqeCrX1N7ijAVYNlNLtfau3c92fXH7tuA+L
Rl1JDRt8MI+UUQPoNfTjAUt/tx3j8HesjNGPzDfbp0CZCjujR75EZDX0nYfTfo2jTz+OHh/ABovh
PxuAPx4FKfNPSVn8kI0i/VoX8vfY07ke96CLO3XScexCCMYC/G0SBm3Nlxqe6GDrqzI2soOsTHKx
GDcu4uB8jVrLdPNY/I5lTNPgMtUotsK2cLiO8aeKfLWfNNarirueSZJmrugr9coYxPqHz/QsHMtI
/Qe1bFpe1EzsxsSnOv4yol8dBwCADtQ6ffMTbcJvG8eu1KctX7rgX9RwqOvUittIaVQ7Zm917qR7
uas1VrRuYE04Gd5Ghxu0tFa6qtxRz1TFWhgYX2oVSEoXgu1K/NEHTaCozsjAs/vJw+bnD6JTeDly
6JxcadX2Ag5dHXM2NnmcCSFceDVWyq91pwq/cApS+k7FGJgaBfVnw0S404Ow30yJmTopfk/oW53o
hFqUOnLdohktQ7U+GgksM9kLzQ2FqnKnao3hb8e59K7i/vyrzcNkB2pDw1ecw7GTY5ChI2aqLauP
6ORa0LuJ2EmvwFDq3Bnzpr6HwxX/0gSOPXbITd5RomqasXXdXolKbVP0grGKMqP+LTQjFsfBLCRX
6IA8+GNvbgsqBrtlHgHuBasDf6OKT3LahJsqJMvY6V1w1yG/eB68tmAtFzD/Yo5zIqkVH9s40taQ
+OoXrKnjc5TUrds2Jh2YTbrbmnF+6IRG3wuSaW2bVphWAEHib4Ab0m00jhJeRyhUTSICXw3zfC9H
ccu4EaPODiQzuWtSVQXLNFbkWP2fUJkyJ/KsZ1+QPBcL2B+kY9CO+qy21ST5SnohtXNfQPcOZtzt
gHesRQE0jWBl02PcNzhGTcgxcVmyO8BgeKhLGAtcyTtbTgakQw18vEr1shXAL+oagCiI9hZQHjtW
8f13UdOuwyZuHyYZWzgVvauVgtRvVSbN6KijkLuBNqpb3xeltZf51mog4++UvtT+YAtOVmMQhatp
4BpuCAVGz1CIVpQV5Faeq/quguDsDLqKuENIYrgGkvWgl1IMTb0OVrWl/k0sfTpWpl+9FFGRbmqF
Zjm/aNR4AV9m+fHwmjWJ4ZY9wB0TYuUjfBF4Um0k7mLLazaFUBerwGiHvdWE/SpJO31dYQuGTiBq
uyoWB0eoYn2nIhk5tmnbO0ItQdoQ/dI1ipYSmbEhr4yg090pJcEvjGhBHIyxETtX7bt+AyYP7ox6
n4ymsMXZIWw1zwBBEEALsHKKZqU9i8YoxNUenJ60As4Wv9SR5W8UzOMvVZ4Uu7Sa2i9lNSiuNJrq
cwVxYsVulkAw75qf8VyjczDH0rYktPeR1vQQh6z2b5sFv6tCzg4RDl9btvxspQGttePCynaJ7Cku
WMDyrpg5C8poYSNnMDO1w+aoDmr4O9LbyO0qTPpyyGrsybAio6n9k2tKbaMyimxZYrgNcS7dMXU9
h5i1vJ4pfRsDR7o9Nua0Rc4AvsYzfTf6d8ZMy8lWpkTdNZnQPXKP1NU9acixt4MIHotS68c48ov9
AIIA7oPI2NWngGIEeb5CEK7vC1/p1mWqGbbZyekDhl7f0esCfF6upciKOGoFBvl3ZQDK5vnZ9zgT
J9tTJxUqyIwVxJe27k21hVSZmPaY6TWQ+rbAUEdN1WIAa5KV+m9z6n5XxmB87zpqA3hayNLXyuKm
6nKAHTrSujEsvG1TFepdNAY+9MIg3MCByl/jSfAcWWubTZxkipPWwHNKP4xcET3QWhPzapMhILnv
OEXS8V1uDy2AjYq6yCu0Bc+tH1iaLRkyxCFgI5vQy1FD5TrkqnHedKKmq9xoBlESU1JfilBjvQ5h
GOCAx7evdlTyjOvaAIfTMO/qOtxmuCsPE3SFbV639WM6IZYQqkZ/LDtOBkPk+095HYuPVZYHLqIp
YR1JQr/Je1LXI+oWw05ZhFwiasU6ihuvcdvWaI+j7L8lWu4kivZUzowjqQ36rzpFyEcnn4Tqh2KM
9UEq2/iPWjTxN4uqkystwmPdi8HvWIphAQk9v9abFPgcluLUHedamRoo21zrrDVwOnGFShAySFcb
rjaZw6ppw8HxUhD6XaH6a8o5N/ZU9urWkkAaJoLEoCNqgKc8/z7mlsTCYaVPpjpFrpIFiMTUCU+3
Xpj2QAhv5au5sBqgaEYOh3NR26vZOHXrqqd8QtYNnq0G/ld/UilO3TQVNIki0FYqSe5DoEbdvYZ8
J9lHVlQUHGrRMZFib91IrZS9Vln1o+Ubf/oq7u0iZ7yrYMXWoFM5nPa+ufWsnp0nZScMk1xfjVHX
7NDvtBj/pGBt+Hn2XZFBJZFIa05GIyT7us6ngy74oW7H9VTnd5U/aSLJYa90orqeOHYjzXiqB9aE
QJ4GpyUox66CXCMZY4iPiRYfagR91B/MYCt5RbIOCOffZ0NnfgHy5RVOxBV9z/4SR3bjiT1IUskL
35Iuaw+qYKTHBI7dXQrEwVVz0A92E+iFU3LI23BUENZWNbIoaCFu+QnsziRL/TbJy2CbW33tqrHx
g9BNs491lSRq76WvQ6lH910AYiJO50Dl2IVfgqgd1/iZ4bZOpmIrZSmeTLkID7IvgArSwoAbUdlu
0m4UVjCBylOXlIR/JjgxVsEhPbMAAvnkPPZBA+ku94uvQl3NZer19D4s9ezYFt5XSRCkZzy15ZOW
VMPR0Cn/K1YR4wOow67Uor/8R5Eb9EqLppIJqQVjt7HwI+24cJWHsiitrVBJJrIYtfdWQex3h2TM
BVvojWilyE0CMotLRhr4/RfFg1KsV5r4ZDGbT9RhzVfUJE/dLOoDNxTTzs6HsrsTIcmtR70bX0I1
bV7UGDqQQlzDzvq2Xlex55iRuYMM9xp7quC2EboYX+4hbaVZ9ygP3JZq1kBHVLN6DfNDXc+OOEep
xX4TaJ3kgkd58+IK5IvelfucCqSPuQxVIgG4NugiaKip71Awmc09VN7mZ5LhuYf6oTzAZIKNYFCx
J+5L6tvkQ7wPIJ0CpAgKN57ETSAJtmllMJEmedr3JJpXjReVe1BW/lrRvMr2J795ISUlU+B3xto1
VXqnmJ61hrnqQxLszXsJD7JbRJa17vSQPb3K65MqZX+isDGfRAUCHDc0ziw9SNdQUJLd6IfmT7mi
LHAceq0rN1VDWe5MvZMyq9kbrfimU4rWkdtK2kcD9Z1rHP82geBkrnTfrQMyfI6VNaqtVTlF6Fog
S15g6ithGKQNHEDQTYkZ/VXllpyT4kP10uNoH+Ztuo5BcjnkoTmT9CA8WLfBIFTsBqFWA5YQKWig
WKhxcUdWABA1QMNghW2M1qZLjAfSihUkO5x12t0wEye9vghsLfSL700ZjSux9zwIPV3qTGIy7S15
jH8iMtPXVEEe7qcKDGMUJ19URaAvtfi1pxzuOm+9321dp8dKiYpDk3gIcwdZPuSy0dmcRf1VJ+vZ
hlM4gCFJkl0iJD0csFyxJb7Prg0h9sl6KexbP4QuTexEfKR0g+e0DcDeRMoeA6mXdh6w7JVvjcKT
2hCW0CM1vyPzkT90atQ/pyFMUaA3RxSRqJILMbWOnqXCLBGFL4IVAuWIkzy0y8gKDsR9QPoEw0Ou
WDmhLu+vlcXtnaFpw17uymynsk85IUQ3OxDiqXVEecpeMxmAYE7nCDTfisZOh6bhxlGU2mUWFU4W
iqbd15XveKFGZfZSEjddJppOWZjdOg282CkV7ZUgmbmF1ZT9jTtIxtMIQKhTgmQVa37HPawqn+Cg
wLaVrUmz80KaXnS0cTu9lSKH4664gcrzt0pia9vJIOUGX+dQFtbKXSlPBsWcpfug6FPH9AvxUCrd
3IXGuGsswXJDJf6ZpnG4Sbh5ATpJWiIKEHtBkM5MZ7B4SJAqbY+WZviSD/qw9iaR6+QQpd9iQai+
ekOo7+ERQ6mLxMoedbxmAocoG6in75plSYCrSyXAIt702AkUlA5yLX8pQ3RzXFu9O+KM8iotBmGL
JxxUUw+NwWalDtaiXwEaS5IGcllqUZKcE6bflm8mfByQ45MMB7IA1AexxjaGSlhNRVE8c1qebAEl
nF2KjCjf0ihtXA3Sg9kOyX2QVuHrJ+OYc3gPczEp7Lmk2DKuXA09bDlQkIdW2uny/ZR/NhLL86mN
MVdIkDgUKHOI813OloLttY5Uazo07eMQ7QL5Rm7rIg57/vyLemiof00p5PnWU4Lh+5OGDXQM/EG+
k3pTGDYuvN6DYbLHDd50AChArHBPVYExulUs/do7vG9kEa2utVTr9Y5G4oDYmf1JO+jFOyw+gYVY
sR4aHm8QdMyfS//754eQNScW8fpSA2MpihmNcoThTRYurX8cauXnp59OSSaC3xTPmbEXc+e9G0Be
1TdC1eniQajkHzKxIWJgn81qG9Y/JSHJPQYrrZw3gVumj4u60A6emD6ReiSfMyp/P36NK2F02kAL
Q16PC8hSEUzmylJQqWoHyXqS6kOVEaY4fdyEvswWzK+hzLWTtFmWuOSDtGquolfPtUPLHlnLxlFL
OqL0yQ8jk2+Bf+YheZaZmNtCBEWDEE9o7rzLRkKN5VRkGhvksI3Tbj957TNklBMstt/i2BKQ/KwW
n4lIk7oKpmCGh+iLJsVCgKiqltohxz2Y7AP/z8fdd5Fs4fnIMpjjyNOQySxGQSLHnGfAfh3k7M/U
bNJwtInegsnjACcRAgpuZJAuM5c0iJACpRfNYtVeNKgVlpVkYAgOWWdIq1L2NFIk1V7z9A3JXyDJ
YNLG7DQowqrPABt+/LpXFh0kbFzZ6VR0R0uxCCHdRqB+jn5AGsT9bR/pnzTszevOWQuLTHPHnh70
kawffNRyKUPS+A8DfjYRs73oc4mtxcKWc1imbHDDiMCjQpalV8nhgDb2W+GznTVrdxS6C8kxFYqN
eeq9W4RGiXN/b5BjqzPLCUZbIIj78ee4pnyZq0jhLZ1JKdZy+EWTXIlNWcmHiaSZz/0sO2RVbxvF
fipASgKtE5r0m+ipm9rKNkGbOOrw9vFvmHOWZ5Ma6RPVUTUKr6HYM5Ze4FSg1gRwT3QO3EMNPbJN
CmLIsOEUqXa6+JZL4mpztCJRznQGmyzGR1QTVZopmQcKvq2U/NvQ1nZCFLVuv6r5DcnjxeSeXw3l
mIkZnAz0sncNSrwZEhy8wzCIr7Lmryud6ikaqQLW+jGCSZ+Bxk5+S5N548NebRknBoIsjhAXmuBe
VYrKk6T+0GI46VuDMiTUg8h2nnIvdc+gqB0PGvTHH/JideZtcVDMaiKK4Vx4CYKOIkmdZPYHrKDU
phjTRz0tKCVRurnZ6PbIiFqlsnwLjHOtWUhn2FvJic/D6HyWqHXdClZlDQeNiQgLNYBoGwkylwvJ
5W/z4sZH/T+kndlu21jTta+IAOfhVJIlzxGT2HH6hOhMnOeZV/8/dPf3t7RNiLDfDtAnBljaU+3a
VavWeuPCGOaMysFpgzp8c+EliKiQTtTYr3QwpiRl1gB18w4UDwQQ/5lBb6asEg+ElqBsgYARRX5e
NrYTICJByq55tyuex0GlY240U3W4g87njSNA1Vuth+OkW7thMj4pcXVzeUcsThXIjhkxTpwmtjYH
o0R2ueqGY1zkrTva5PAICv0vl60sbQCILaguqaDugUqdDyR1vMowpHw4siUpQl0bUHKWyW3RIrhr
XA/d98vm3gQ8zNupufnnnHjlph27MfTK4agEVNKH37b6FV2l/RT9vGxnnn9xG1joSGBsxjyKwU4r
F07gG9lwJL/w2fCKO/p10RjSn61a2aizHntnPaYAqldcx9sIYR6gTsM+ABD0KcUDlUMiTftuNB7D
HHyAJ/EchzjegAWq/1U6TzkBgq/90NeahJa2PW0A3Hf0ArwFQUqSYzR1qIBHnJ7gAyex86eQfl2e
06X77rVPXQFmyZYX4bCmHFJBQtj+6MufDDywWodbKfnUeiZk8RABT66ZXWvyQ6D+kfqb9zdC4Yrx
yvwf4VvGOB+Yk72j93mVaKGsHssMgRUyb3642t/9dtucmRDuN7sp5+ThpB7ttN4M6UFS3ctzuHCB
nhkQopJK15LWCBiDEpG01/ZBe9OjKRRF31v1x2VTC/5jxvua3J5zx7QiuCh5opc6oiZztMyfpvf3
Gihx5fOv7Ywnq0F76mSPWcLnoVqONhPEtpd//8KWtmRiDH32f8RyQqwddjpVhFAhTVCBGy7HVnkq
AWvcxr1ivP9WgkyA5zBAXp58r4f6ZCxVnE5lm/dAiJU/DSIY2RrzgjL/WMEfnVkQBjPmdTYpuTzR
MOCgUvRd1+4nKdwH+bMe/ELmhJpIeW0DYNJXHsoL/v3MsHp+aCIj1vzBaKdjFflfAC1fBdo3rz82
ao2u33WbrAASl/wf9miOYOeBNxf7/Aop04C81dOxUP0fZiz/KNTiinIFCebA34RRdkBm5efklfda
B6ThXVsGpBsucFZbn8ML2g2EWa5ol0V5JixcqX6RhgaegM8NrZ+XjQgb/40RYUaHCvfuK1HhOs0V
4gPqOx8ub76vna9YIJHltg0GYWrRzug+x5W5MgLhZP1jYVZMp515bjwQ7vwwTbs09e3cTalbf0c1
Lv5xeYqWDcwNODQzz40N50OwNPSO0m7K3bYz742xuLWb/L70si+XzQh7+99x/GdGuBDA12gqKqu5
CzJ203WHyaT6N7Sb0X/Ule9hsBK7LC68hp8AZ8vFLrIJZTBO57LCqPqw2fLA5f77yIBOLAjz5uWG
XNa1nLsK/AvO5GwV81PtF9vBIjyLNmH6cnkCF9cJTg3exzqhssgFXfsGUj5mkbuTGl1b6vRn7EvI
7Tzp5rId4db7Z6FO7AjnMkSkozDwsK6l5iigqZ15pdQj8nqAQzcdtd7PsBWnK3Dv5cHRrmiQH5qZ
os83IawqZeeb7I4eOFp5aL1bv125N9ZMCNFsWOZKgdJa7jooYJi3/teo+NBZnZ8zJDFgQhZ7KIzB
7DQKDrkbGVTofzvlY1hcfWB1TkwIMUmRThCuFkHh5vlEtdkNG2jszV9B/EuJdu83Rf7qNV0B4as4
msyDXQPwTOa2gbNV8+TBS3PEYxSyCJP+TUmNNcz30grxStN1MGb0oIg3gpZJcqKPVuaqsFOEASKH
hOV1vJYxWDMj3gm4bIUidOZK6q8oB6Jc/jTUvz4wdydDEZxDOuUjjU42NhQqumqxMxIXrdANLZtX
5vT5sjHhnfZ6Yk/nTXCtkj+luZ8wIIe10atnY0QvQs2vvHcmBP41RK2JhKBJA6IYpaopNDOyn7tq
ZtxJmn+PgMgHTinQKvpm+Ge/ITQGEzxGfsgeiJ0cCNKnSXpunf3l+Vq6G05tCPNVKb3koT2Uuemw
K6j6Kx+4sk+/P2/AkwjVGE0d+Sy+L4UwC0xIxXUdgowrfnpp1al3vCahDJWGvnMrHX1cpWkOqasM
6kFC1hOxVy39CVL9A7Nl6HBV4pdlKpnndmqkRUkkxqnrSZ9D48ZbS1MujsOEKJg36qvfPP++lva1
E6LD5MrToUkKmAsgjEoOvy6PYin8oFGJzAn9ZbTQCRcM9Eb+gBhq7kpTtg2K63b6Sytvu6ADaujv
9Hot8HzN+Jw8Il7PCtuY6g0tTDOV9fmwcs1KqspMcneIjOnOgs5pG0mVtpMHRTpEdqlfm133BFsd
6EHVGK98zYyuur4F1opW50YpoYBBTLkiASLl21B18luPxvnd5WlZ8oXkkSCyMSDko1xy/iutDs6o
sXFwudlzrBZgLF/U9gN3+6kNwd+abSFLiixlrqy6UvkJCZ2NVKwc6cXlPRmHMNuQyGU+eoW5WzvF
raX2n1HymmXabsuo2EHbVG70KF4hr1qbO8GNpIraJT01Erd6Sa3HKt115UcsUC/ljTQXLcSOabhz
JkspHUK+HHBydxN0P7Kx+4C3mku//2dEGMaQ2pM1jl7udlmx1elhKI1qU0dfP7DRiO4oLcI59ybV
ZqGaiaCtyQIhgdhPtO1YW4UnzWUrS7ErwRc9XbTIzuS359s5Kkqt7UeLGK9DYR1d5vyQOuBOyq9B
8uuyqXlaxPN9amp2aydOPqJqq5gtsd4wPPfdo7by+aXNhWuH6ArORCA+wqGxMiOxYmia3cZP7n0b
xp3ev5EC+319xa9eCvyIzVTRlI//PR+F5ZVhYdLl4so6hb1clo6Sbf+4PFNLizJT0swPWN4toust
wDQgCBbnLt4rbfYO2J3goBWAgK8uG1qYM5rzWXdgYcrsdc8HU+V+5kmaFbtx8zOJrkplH1sryzJH
OMKqk+UnAJrpVWbOunMTTh5JhmVIsWsWf3pA1qazdSTkPbMbtNp3YA/KccUHLFyPZxaFZ0sc8xiM
2QTsMzRztYfSp9g7mdsZDPn+6ZsrhTp1ZbC3orcJwo5GHMTI3QY4/RDtK7TlU3slvlscDsU6+CsQ
gOMAnU+glqbBBAY/cVX/xUiLQ2xeR3WzU/L+A5uBtwtohpkMj6rPuaG2KjM0ptkMuvQNLbyNYr80
5UqUv7ThSJvQPWpBL/qmf9RXTXqvA9YmmxVdd5Cryf3vy4uyNF/zg59G6Fl1RczOmHkZ2nalJ6RN
jK0dN2Alhp0cEyaNK8fUXPBoDjlom3ZrSNIobZ7PGNLX3VS1VeI6elgfS7P9q0y9LN8aWpTCJ51K
R+Abn6Cl3UtuhJqJlBj7nACIbGEhXaNVkb5YihxfIX1eb8oiMnmfTtlL6o3hdT+p8Z9EC8q9M6nO
Q2yCQu8QnUXSXqqujMKodwjtNtdwLAwudLH06PX9cIglPdqxkTq3SqL+oeslJBDlXv2VJw09XIUi
gRSvNeenXLT6gFyz3e60lqbBCdz9n0aPqq1WjP3vCqneJz81op9+njvXuRcqt0aewmqD1uaBCu9T
1GVgnAGYXoeSOdExFOj7xkSgp5OCidcvvRCKp8cwBoTZ71bLQmQLYGz14fLaq7q5Jpq14DM5hNSH
yHDT/iOWLBM1zWrEi2N3HL9G3bbxNxmg9w9sLc66wUOOB524tepIj5MwaDjv5UGWNo/D3HF6uGxj
cU8xAPJkEBXpquAv8ymxyDBjI4X49lHOqpVT/vZ4gBxhfmFcQIGNI3K+Z01wwJlec8pRjv6NZix4
z+RbHyj3qWqtTNfboVCiBkkEe9RcgRfpd4wctZuOBkfXO3jtjbSWdhMJOLiK+f7M4DZzzvIQEoaS
58qEGH3LVLVhvqkDek1L+hSQbO72U9/c+vlwN1TyX6Nn3yfxdECL8EWO4ne/KudfAfsZeTgI0EQg
hxxnlYyCFG5TdtwhjK4BOtQbI6+vbeOdeIZ/R/yfLfV88QzIzDUDPLHbTtU+V5qdOd3EU7MvKrqz
7Ydo7UpYXEGyS4CAKFS9STL2bWXpPEaY4c7bo4h2D9L83ft9xjGAOQMxAde1WAcDWOA0NtlMd27Q
owepBhfy3hOFBZjdeFOirEFf0/mkdYGUwc6iRe60d8zbak34YulAUWtUcAvQ2VI8Pv+8DwqU/qYh
ctOg/ZQkzpUSIaQbWtHXyrZWgs9FW/AQyfP1PJOmnNvqoQOLndKLXM+Y+rup4wFcWfWw6+DggJC8
LNzLUzd/7zx4o95PEoPXFPgZYI7n9sDPe44DN6yrq4fYvpI6UnH7yyaWthhKRHM6hkcOGivnJsyW
jqHcyjEx+Nbet6intarXr7yo56+8GQhxpkEiWAHQJuyBPFH0GEXa2E1Adsnps1H+sKe9Qu3Jp+Xs
8ogWbSGIByOYjGcyBFt1U5mN0QQxOe20+2qS19wavLappWmed5BHx0IfVY8+slQnVgXX4BB4KB4i
bW4TDNdzBLE1tVbZouqbr4xvcVPA2wwCHWqgN1luuBPiuI782DXy79lQI8n6WV1jPluwwXYDGwS4
llkUN14/2NpYBU7ohrzjpm7nZOpOX6sMLGy9MyPz308epL7dU4OMMJL+rdvlLiLxcXknLI4C0mWW
BXTwm7eiPOZyUrRl5BZ9uWsa+VsxJg+q3648eJbGAeoIzn6TBDoY6PNxwJTS1tDEMQ6Ep5+k8Mvl
USx+HuQAYqQzxa0pvKdstWsIqvm8J8Vbk8ZnZ2VDLV3kvD5ZaQBNlEjEmGQY03pS5SF0NdMe7yF9
/oJgSLqviD+3ZUn4bg35jwouhgez67urLG+yWztPzPuii2jk+cBwgd2jsQs2g/jlfDYzaUTdnJ5p
d1ClXTd0D0HvPV028Tb3hnfgATSLsKFXISaIx75SypGeKTfRnlG7gfRAPwT1Pa1TOyVQd4W2soJL
+5AHOLAF0N3UxYUhBYVJx6eVRm7kVZ9To3p0yvC66f2Xy8NauJ1mCSLiHCodC9UobxjbptBCmJar
azjz/wpyDyr9wQ1b/ftlU4sjcuY3Fw4MdLAwIrsOMyMP7dC1aN6XQUI89vX2sonFbX9iYv77iXco
5zgcnF0I5YmS70YJ6lMzStb2/pqVeaAnVqqh8iEgsHB08bWqPRr99f82innNTr6fNh39ljbfn1Ca
16DDM5BLeL8JVh3gK6gUFVjguYna0DqPdy/uJ7tK6WZfudgWrlOFjkuSrTg33nbC52FWwb/qNnm2
5lo171T7ixN+k4c7S3t/JIKTm2H1RAlvE64kSaNmaOLA7SZp3znOlaa9s69njt8xQcaNlx05EDGX
g0pFg1RJGLjB19zZvFO0+M3XhbVOnDE0/ZCvw3SFRkm9li0UYV5vDAixWlXUY2LU889XAG6nDtQE
ylairzVPhk9mgL562g6/x6558PXhqSjW8qJLFwXQJwu+41eYtagSi8+HjaQtYdiN1U9GdyyaH5nU
PqtJTzsnVAmRZhyyRrnSlGhv+sqXWPnAeT39BSKWbjBkr9QzfkFt6kc595660Lm5fJ4WfBt4RupL
7BHUq3RhGX3IIfq+Un1Xdu4H6SGt3NFZOVPLJuYOH3J9uGvBt9EMXULVY0JXb+zr9HbSbqU19bPl
tVJnHRGQN3CJyuduwQyNuEXo13el1Mm+06tc0nurdNeS3Uj3MAP7B90gR5RbnrTtHdJSQanTeDr6
0k2swQjxgUnl9FH9nV8A4iOwL3K6WQYjcBvlmKQvRvnbX+voEMGB8/GAbJgU90y2zq0uHI88lTsi
4yx08be/KFr+DHx9Gze/m7LdK2Z612bVkxar7SZo0EG6PL6Fe4TkMDELHY8q16Jgu7FRztBiO3Dt
LtwO36YwWLkOF7fMiQEhCpSqcdJHhHXcYrpX4vuwoCz5Pjblf+YPUWEL1Q26f0Xv2NIdr8h1QaA5
lVd9Axlj+fUDs0RrloJAGDUCMdC04zZraqkLXR+2im2sDfIGSrE1VM7iWpxYEU5XE+kaklhYiTp1
o4NhaUt1ZbkXIkhEKtFUIVFIyVx8zzqFnTtWlYYkuUuIDMORqD+auupumoL4eiyU8ZMj++pOg/Zm
xfTsfoSnNJc83MA8/Xizi8WpEvIVp9cJ1qWyvTWH5jaxp69q3z35o76yIRb33IkpYc95A3hXqDEI
wazG23RtUDzSPtRvbTla296La0Y9b24VgdJWdLqTkWtSlBH1W+0h+xI3K2HY0qQhXTDTsxLCvOl/
8sLYL5x2Cl1k1JJ8eLTptUrabVmb+8s7fM2Qeu51IY+EdNHGUJU8ea1+B31Zkw03ibMG11iaMLhf
4Rs1YYgnHXBuyBuiJspyKXC95FCp1+NKwmbx8yRPiJGQiSYRcP750U9AraPoBjzhsX/yyg9cgBRX
X4X26K92hJ1F2ahQorEI3NZQEFyb/OJp8I3+3qymNRn4xYuQFiSUzDmq5AGEoRRjAQvZoAbuWEvN
1svABg6QlD5aXjMUGy2C1SgMDkgN7UhRdTsjomOiiGXzt9a3zkqqYOlEkZgiqKDaPwNYzqc1zqLO
UGDwcs3BvlOScAOn1y5IDh/YhPTx0t44Z3DEMC1IiyyYuixw5bz5aUf5YZyc33FJyQtGv8umFgdk
AxzV4SGGoGT++8n7JudONHobPRUldqCoLsfiU2uU2W1f9u2K41vyuXOWd+4iBn0ldqyNUtuVY8g6
BmY7fKoTYDJGeTRqEy5RFKseKh9GVw1ZiZUeh8UNhIyBOgdryGer85k/GaMjhWYpw+0LMCo7FoGz
m5UfmmSE5qzYNRQCE6tLtlbtOFtPbXY9tQFv1N4P1bXpVoGHmZwZ2ASx9Qs+GbuYiiTlyV1QVodD
63u59uZe8l4nNizBqRReZXmqjY2hhbCs2xhmQTfsjdZHK9HMknsBIoLcHSkl2r2ER6Vqt70SQ0Lg
yvE1JBQwYV3elosDodl8FutiyhxhIFEkj9VoRil6TN2hLl8oGm6U5lltPnBDajhhiwoNPkYUl/HV
WBo7b0xdDZI+j+Ir8Gk6Xld2/tJoeCbgwxSexm+4FQzNh/AR2hm3GveTiubzTQNsNv0frcxrdrLN
Ueqt6K5BwaavYK0yql0y/B0FtLiudfotDodsBbBck5kTXz8dXFqwcMuJG0GbWG1pWfLyv8dmWBnP
kmsiZzG/5MhRvUlceGAQKrOsE7dV2nbjVOljrjV/tUa8AhBZsoMN65WJgoeTEPpHIUycUH2DqYBE
bpNrfrmBdekwpfXT5U296IhOLQm3JoCFrnKUIXEVrdxniGBEsn3fQxcUJ8ZNGJo705f302R/meDe
LZLwSc+VlYO1dHDnBCNHi4KhLVbA/JomfSmZEmh/m78g5zjm6PCuDHO+kMUIl5IDTaCAokDGCZek
UhhDNoZZ6jql8VUvJ7jQwl1fMrw433LZAE3X643VD/caQJx4cG7TPLoZ6jXJ1sWFJbqnKEqTAJwz
5wfChoEhRfo2dXO1bHa1VO6m1g52NXDfyyNeNITS2it0jhhF8FYxhFUhOpScvCGOvmbwle27oh1z
1tD/QHqdUvLMJyHPoYF4i8ZT5Tdmw+Qq9cF5bJIPxI2nnxe2aOpZqB0M3CAd3K7wMm7ab5fnaj5N
bzYHIqtzDx51ZTF3X0Wt2WWqn7p+Mf2CCwOOWFgfb7XJuOrr5uqyscWFsWkpIbMAm4iILVAcSGch
As3Y7Z9oLdnI9afEMlZWX1m2QrBGZAMrllg/qtvQScq0ztxGl5ONk0+fDM8+2LDa6n6318P4CkbV
TVvsYPhTJ+khD5RPXh6gltc3K/fyvKXF2UW9+xVUR5yqCcs3QD/Zt01KB01C6wwQmWY7k4DvFTuz
d5YFN1zml8mmzZwnSI3WPPbS2lJGUy2g+5SKxQRE6nm9nyll5tpJc+2Myvcyh3Nk5LFwNZTWnzZI
pA8sMAUZ6xVNCthndkWnd57co45NMcMdpfsZ8OOEL7r69+VNtHTdwb+kAHs0wQyI7qww4WjsBuZU
sw9qfAUbqeoctO4DWUs0T2AsImmJmflXnIzE8h0JulI9dSkgHsomhSxReZySd+onvuaIDFJcpIfm
cNhSz82EEJfEPONTN1W+O2YAK/BvuYZR23ppTTQclXHlcCzdN6f2hAXStS4KVNvGXSVQC/9R1bU9
t2RgLgjQC47AHgCI8wHlHae/NOI5SrgJ/TvjeHnxFz8PfgOxSSIQbs7zz6ep3c3KvDFRO8QykJ4X
5bRyZldMiClxcu1T7NsgfLOgSW/GoUwe4eVf471bzK7OWk4MAtYL3q/nI8HXjJVcgbMywtT6PkKU
eC2FUgrxKPq/Q+zFBxixlJsSgkwgOKG+z9oxWcMSLblK0uaUbkkl4ymFH+F3ZZs0ZkesJU1bQDcv
8TRcZ8nwgSklnoMHYtYRIm9wPlZrCmAGSOcOOM/bjuQD+rWsxNKinVqY/35yXEe/zoIkwgLR76xQ
8E69m9dzagHGZ50AyOqy8H3Dq+3AyqXEneyHZNcOK++epXuCgvbcp0yN3hA9daLlXVQXxNadfm9H
zca0jG0H0oWbKZDunQg+WmUlLFxyo6cmBQfnE+iHuQPYt4Hbx84HZBBuVKp4Wnd9+ciKRCT/zN3J
4IRNNukNULu04XEaWtdZFV9nunnVptG+DY3b3swzWHv9W7seN47UfEPEY5fZ0tfWi1YSD4t7hACY
MJor8Q0Tp+VbnZ/3PCz0oX5ykv4WJPrKWJdM0EpBeYiwk/+EjW6UkpkXKRBOWr+Cr7aXene21Q3P
l2d0jhrEqAImgDloA3z+hgWoy8HMjPYUu4M57AL/SY/Ivj7kxn1jdMgVfL5sbSmKIFwjFzUT9Lwh
5/Hlya+HFESbZmZQlHfOdZo4N0GcPPixduck3drzfKkuSzLjP4vCYUOshfp5BLptjOqHrkiDbSZX
t2M30ZWQtndD6e+lDpatqvM3tqUj2dP0u8uDXlzIk58wO84Tf6Km4zSFUxq7dbVB3CBIVx65y98n
DkaElsqaGAkb3cwqrZTcY/5nNfk5SWuUp0uenT6V/29ACCyMJm6kqGLVwnT0gO9mN62c/NT0NVaH
JTdC1yEAIFS6ZmX184lK4KrWAgmcnk+P38aY2s9KOm61OPlbD42VRVkcE0AcGO04wm8yA3aGHAZt
hLFL6ujBGvWvcJDvLC37dXntFzf8iRkhaI8RrEjNmqkzTG8T+OrWn5X7fOkqjrNNuvY8XxuUENEo
coaCj86gClPZBU2wKYJyE5rvblSZN8P/TZ0hC8vU4mHTJGc/S92d7e/l6lNurZDJXB4INA7nO4FW
nH9NWNW12h/qX+paRm3R750MQtjTRZVWjTV7okRr74dA+Z4Cc6xSg74y75Pl919qda2Nf3l7078A
tIAHspifMYOksCNniN3KYWEOcQ4d+6b+AGicKhpgbiC20HmL8RF1ll6yS3DpjvQSH+382+UNvTgI
ui/IEcI6Bsny+cp4tdE66KXFbleo5G297saXYYtrab6pspV305otYY2GrLFTc6xxbNpWHa71ftMb
V+W0UiZZPKInIxLu2TKwgZ6mjMjynGhTBsOuqfT7brJv0Gm460ZkND4whSTWwX4AYaFMfD6Fqd0U
o1zR6BV0t8nczDJuK5TDkuEj9wIMyGw40u1vEFW+ljemWqaJaw83Sni9RoK6eEbpLJkbF6ELt+Zr
6eRas2KTFpOA51Pl/C1Ln7XiZxc9f2CmLN5g/FNRqRaWxiuKuk1CRtCgCmDcRLOO8TUt95etLN6f
zgwVoA9irnGfDyT3taTz5/VoUv93mstXuWT8vGxicSc7NKxR5+bGUYWdLHmhE8ZWlLgxijHG1p82
5izYsrKxFnwamV+oD+Bup0wr5t/A7yMwSKzrKm15w2hVtImaalP2xud6sB+sTHoeo2mt2r3w3jiz
Oo/9ZB/kAM9MywfzDmbpkWa4W5zHVjfaLxCf/VEH6W+paPd5sNa2sLD9dMqaMxktuS5NXLWsMPou
semgsu27qog3tX9nAnW7vG6LRuZnFOBdSrYi8ZMP1tlIbR7WpXaYpkfJeQzDw2UTC7uPV/uMgWf3
8V4T9njRtElWVCYXUbKFuHd8/+Y++7xwSu0sK2LV4/OIq4z+bWm938no0GKDCwXYDGxTcGZNF4xJ
poOfRlm1GrfZSiCwNDunnxfip7aopXow+byfXiXRE6wbKyu8cDJ1sOw8x0ELkUoWDj/N8IiIRYBb
eKfzdPXh1wmux5DXAQpel1d60RRY/jmVZfKSFVY6TIeiVC3wJxYqS2Xm72r1jzz4m0EtVywtOQKA
NJwLQlsAhkIc6MURwphBGwLhoFE+Ma/lBn6n0aEyWUhXahQeor5+vjy6paPCyWZo1J7eVp+mROvI
oYNQU6PkODjqXV9XT/24dnkubQiod3HVGILyXJhERc0LWw8jQNul60+P2vuPC83RtCuTQZ2ZRoXw
pptCtYDed3DVam9/D9eKFkvP0bPvq+fOMrX70iolcP+ScRMbxr7QHwcV3UwoQdPbzvnqVy8TWuma
vru8OgtBzky+q84QT9LQYio1zZyCXjUNrZoOitj+Z6LdpdJNn10X/krQtrD3qGCR8ZkzkTPRz/kI
rbTTMtn3e2hGXKm9Q7RnU0x/qdWxHL/JebmyXgu7DmuAXPDQRFNifUZLk3DsJK1zUyd4kCITznfj
KWy6q8vTt7Dr2NPAjnmbzoQQwrINpTEZiBB2OOluMwbPzgf6lM4MCNvacRp1LLuW1vR80+Z7fVpZ
/4V5Ovv+PMCTS7qmbZpkMN+30x++tBvkK2tNkmFh4c9MzD/hxESEsLRvTf08hK9yH+6KpMHVPJpy
cmVnyC/KK0Na2NJn9oS4A3W+oDfMoeOhg0qhSuZvFryzpn3cHCt7xdg8P0KaDBwfbbLEHPQ9iamJ
0Gn7BMq/zo2qL8ZB6b5e3l9Lc3f6eeHQtK2se7OcrDsipBYfombntI+1sa2DQ/l+6kcgxNRniRDn
pmLxGYpKUVrbZd65Wv+oNOmunJ59da3wsXDXwakLGswC5fMWTKem0Gbpldq6nrnrcqiAdGPT2t5m
tNdUz5dWhkcI4FGu1rcVWsmOI1Uu/NYNgmwT6j+nlXtt5fviyhfod9J+m7Ruc6yRg8t3l1d+6WCe
/HxNWPleQ//bb/j5GjCR6G4abutyJURbWAtad8DGqVBCK0zS+cGs60FuLFSZXXgquFsSBM+nR+TE
Lg9kgaMMdRLQz2BSqaUBhz83M8ZJqiip2ri23tH4Omy88iXzfnjqc588xdXmOUA1fmMdg9+SvQ3M
Pf0xhn99+UcIi4WODgUwWvLBVRqww4oNUa1TGHbayuNRNTYeULzv/9PnRehal8XhGKh8nr7WTV5e
NfafDxgAVkN6iA52brbzOfTrsI7svh2PqQ9V4SCj7OHba6CG+SMnvuyfSfrPiLijm06OZKcvx2Pg
YSCX889ZbDwh0fZrCNC2k+XvkjNFm8weDpdHJ+z1fwzPVI+za3hbz60qlOIUL4Jsu34xKbki5Lbm
p4W9/sbEvEFOLiG9NrkR6nQ6htZO/7tS6Lq7ro33PUr+NULzMi4UnLeIGqjZ5Vo9YUSbdgZvnrV5
Wh7Ef98Xog1vlOTCAENz7Aua7Q6+su/p71uTaFpejf+sCOe1buyxzTqsaOWVrG3CF21tHIsWXoUy
ZpIEkuzni5GbI5WDQB2PcSN3u8QO/krU+lGpjKsP7Kv/7IgYLTsIan0qx/FoDPLzAJDUR7R0YwT1
CmBgeTxow/B6s96W2b2sRsm9tbCTP2QdcrNH+uouD2XRgdn/mZgDhZP96/iVBYgHEz5a1nWcb4w1
Ep3FzTU3WkKS4ZADEi4cCX3bvI5MFgU+3KxXUWU2d5C79mr1gbHMPa/oSsFnhUM7H0vc2OE4SjpK
eUCyEVlf+fzSapx+XrjWEsRxnLTj80Fr7dTfHc3Ia6+mpbmaIU8zxwvYbjFUoilBC8col49BuQuL
rX+D0rC5pv+ztOSzDtzM8sIFLT7WrU6aorxGFNGeUKGWm2IT2cbT5W21OBBwoTzQZw5zsf3OTjwv
9BVfPtpWf+VE1XXk5ZvQUa7saH/Z0tJoEACYaVhQQiEPeb7oejwLHUkj+oWV3R0UuKd2PijwlZz9
kpUZO0wwM2duxCqEDAOqKYUyHrLeI2s9rTiUpeman64gj9B7ewN2M1OUcL3JmI6j1m1Uv9wmlnXV
5tdmsxKaLe1hkmfQyvFctt8wc6m8VnU4FIYj+q2bLv47Q805S1eCohUjonusWqvWUIHGSE73TPmt
0xFfWpNFWjQC2xQFDYBIQK7P1x1NkKwjVBlYkWqbSn+wtSmbL+/fXHOSfu6sAv8jhpgqxHaRY6Mh
ZUeec1tPhXrw/PbPZSPzLxXDo1Mjwg72SstrKxNBnRQ9kKT8nvnFptC+szJO/hFTdMSSEwRI8kbo
pNe71JmsfjxGA4hiVa7uHIS6u3x6gPDuqVK83eWhLR4bcjMzRSfAN9HVFEmlV3Gpj0fZKDa2ggDN
Wv5s8eT8Z0HsUokBbNXALcejYx0iaTcB7ED/fS0AE2G5rxGYjobY3EBArC1iYT3YZYtGZ+KyYKTH
x37oTdQFkvqbXyXNndeW2nbqixaFutR+kVrYj1NqJpt0GOxD67SbHKrmyErblQBXeMa//iwAV7P4
LC+hN2QtHVxKsdSG47FIqx+pEj4YRRtsJasJtw3ahxuHNuhDmaU/3r+sp2aFHTv6RU/vczAeK6Pf
IkF/VY6fL1t47fsQDwXwX41Dx+jYrufH23LC1glSaWBkXo+yWoG89mine4Jt804elfqO1mHncQDO
s+lDxJCHTEqvojQub0q4tw6+SupPavVo5UW25HZmkDAcoLNekNhxa0yArWlN5QT1d8FLW+7k4Ory
0BctkDU1DfBRc+7nfORhkHR2GLLVlDHYxHa18aSnvF6DcC6dG7Ix8NTzSIc7SrBS2lOidw4+OhmU
XTY1t4jK1Y0bJe9sUX7doqeGhL3iUxBqughD3ohKr5zvEML+NKQD3PKO/u3y1C0dh7nphpwAMlRk
Oc6nrg/9CX+tcUol6UHt4cJwpANIQbdU0KdM+uibLId/Xba5NJHzOs2tGnMrovDm8Msu8Oxqmo6J
9ynXQavLGzrkYNW9bEbs93mdxxM74qUqO2OkViNRWwy9XB4q+7qsNw6sl3L8bCV3Wo7QEgc+uu0S
+aZo1vpflqb21LwQxadj6Xkopk/HTNnV4Aemb3l9qxi7VN3I1kr8sHRrcOkymdztgP+FvRnGQxma
rcpDsVJBrujNhpdjuDKhiwOCLpYOSlSd33SE2VFo5Y7PuvH26g6aJE33Wul7W09rUJGKE+sq0vv4
S50G4+7yUi5aJnAh1HP4nxjka0nmQzfKVFb1daU22wp9wkn9Gio6nIhHxVoJXRfCCyJ9KPxBXRLJ
iKFrZYe903oIfBuSy+M+HfdFdce8mvLm8rgWHBeBMZEYVFA66TDh9OmNOdQp3ZbHSLK2U/VL6g9N
8HzZxsLWsGFMBbMnw8YOS+X5Ca9lZYxHgHTHfPrqTXujv/nA96FTmEN9XpIioqHI/VTphlI51jSG
j5vSXpmjxd9/8n3h98vV5GetlihHasDbGHUV+nc/MALwuzNIxgSVMW+Hkwe9TP4jTUZNPspBvIFK
+L1kA7MjgmsCqi/ExHnhiQ6vsOs+TTVLOdoPY6RtJGkNVTJ7TOHqZ6vOn+bun4kNz0dA6iapPb1T
j3oSW7vWSW+8yLiS+vZOG4zrCnTotuqdaVPG8cvluVvw5VDwQLo9K3lSzBZ8OZyUABobjsqUb/p+
az5LzlWXrYQ2y0aoJcOOjLKl2DuhxZ4SWUMgH5Mp8nmDObetJ3vbwJmeTC1dCRAXjdECRK84x/LN
K0nvHVWiMi8f29r8TFvhF9+XlY2URp9Gey1mW/BriO3+Z2v++8nOk+ooMdUh5s3f/ZUkfymVC42C
Gj61znMKEuDyUi05GxDd9B7RG4Ymg3BHaFZmW4DYpmNX+ltCtQ39cpsueCcVyetmBwkGgpI2+5lY
+HxMauzpljehMZhpzdZx6vfiTf41AJ3jLCyBPxM2e+XrRibTFnYMpf9H2nXtRo5r2y8SoBxepYpO
ktt2pxfBHYakchapr79LxrlnqlhCCeXzMDMN9EC7SG5u7rgWMoj3CTjlrm/UksUBMfl/BUgWx7An
0Bd3xhSZ9c4e77q/1z+/dA4I7GBp5io/sJ/PN4g3o9OJGNSZyQ+h3rlGFK/VeRYXMM/4QIcxaSYn
vz1npEC56ZGuyv8AWd3K1vrJLh9INHMB33QeX8F/ZZuv6XGW0CZxQotlm4LcEe87EyQw0JjJk+j6
dl0uBrLQ3oXmHgBxXVjnshCVpTFhh6V2x+5ZfHOh4Pzz0hVkY2prU4HPFw9uGXhrPtNHVHBumue5
xRmRD624iFCkx8WrhJ1pQ2eFpdjSRts0U9gT4qP7T7OOla5u7O6PVqDrR7nXKmej8dfr23epbefy
pfV5QpQZcUYrVLy32nKDht31+Y0EWNAACAEoy1zXQ7esnPQZvLGopxSL1NiXug9rjBilzvP1hXx0
pcg7CdTR+X1D9e1imricUNpM4AKHyM3Xu2bI7THgxLBe0EWVfMMuG0Fe5l8KDFu8lV6mhcDiZtRX
Mi0Opqwa7ozOa++57jRPY4J8uD/FCfvWK72770ze35uMkqgr+vyIVybfW6RJ95UxAy4LMBsHnIGu
AK5IKzZWIfgdh+94IEg0+C14l4+ADczeh5qRZ1SeODiDXe0bpuuUb0RY6s4RtIoGmo2PfTNlfmxn
NEjJlPoFEGCB3yGczZj2WrHHwzP4yC5VT0mZDPuxNI03nngvXdn9w0ZF9xWqZkmQTaybdsiD0WMj
BPlRYj7ovhFufwQ2HgOn+lDb/3B10P5mulA2109iSaXmlxgRN3KJF2++UyRmqeYWTrsOM7pz2KG5
sZnnQ6FORMihm9HGTUEriPB2fbrL6e76CpbsF/IRM/AOwFcvHIqyxE7yntihqo47phym+m+Vd74J
Fkr1xm64/yzlX1nSBeR1Z2ZoXbZDMbh7ov5FF8BKXLZgITFrib5U5NngBMrlIg00OEaNlz/Uhl21
XS3YXzpE8Iph5WcRcB9U/fy9ckiFdCHRMMLPX3qEQLU1s4kfzLUsztIywLQADxbTYLAh0ka1CSM1
WKPckKk/h/vC/X79zJeWgXWA6Aae8iXwG9L7SkWJZ4ea0brP3J20rwkG+F7RFTk+WYO6BuXw0XB2
bq+AvTEfP64K2i7kRoe478kwZU0BNva6fh4rcdRcqk/bhqVTgMypinnv4oerVul2nNL2yekK5idF
Qf24a9SNypAuaN3Weylhotyta2f1TjRmgc13HdCc6Ok75m/1Z9G5U1AqZX/zyzFbdJDDoNVhrrJI
rj3JtG5QQD8aAuZSnScNW8Nvbi6uoP0VRh35hBmUSfbsKXxtk2pjEjrqB7UtZm24n6wNkl1q1iwF
uRj4QwvuStHQUk96JwkxDaV5NBjB3XNduS5NIiTMCOOAZAIsmfwAUkIEN9UiDY1c9S0Hc5Nq74/8
n+tSltaBeSgEQgDyQkwpe46lsFC8K7MQ8Pjls1gDJ7iMIk1ckH8/P4s/iUYSrRvRrofPx9aPCXw3
3cN2jJ/rDr1ue22t/3lpLQ7yEZjlQMbq4uRRTXGEyqFdepE9gq45K8eVIetLCTPI/8wSMxNoIHV0
vhwDTnwCaus2rHSgz+zL8nD9NGZ7dH6/8f2Z206F6+NdNDIxU6XMM5I21PQ2eRxUl76qykDvUstu
Hsx4GI+Gojo+p2N2c4AyS57L9fNgBaps5yujZqW3WVe3YfcHrcLJ2/V1Le7bydclO6yKtE3VpGnD
OgELQ3ccPpEPQSkE+ANwHwAIh3+f/35gSNc1UBfakPvKKPzEWPNHl5YAk4VTQbYQOyVdFINoZqGZ
OHrRPCnxg2qsnsAcxUqHDyQQzO/N+I4zfc/5ErRep0CNIHrYQdaWFKMVxI3Wq4Ga5Y53IFPPXhHn
lYHtFWZQKYgyAq8bgKTagdxCh22wlPcy9oDfpcZNgJv9Bo3RAGgI5Hm/AEbfTkEd9TkddHdDS+ru
ai9T/EIX2QYVhyTghv5Cxs56cmNLOSS0oJhSGMvpjXu2sH2t1MmhJQVIIfrRaXdqmUz3o16PbzlY
rvzRZiNaS1rFUdDZropN0VRrA6KXDy76+wBChXStijyAXC8pElGTofPMEAjrYtPBRXnSUQba46IU
D5SjAHj7tUACT4NGoYEBWG/SqU/g+Z5q5FpDPdvYKhg30jW8mwW9ArYq+skQfYBSRlbcFC4/IVNt
hhU1njXRfZmUtUk3efwADgN+4pxkB+INGtdkd2uY7C6uO8sI4f+iAqOa/HeZF9Z+TIo+mCPJeysd
2YHSWv+RmindWPEYb1DXv7Fv/+OHoAqNxCiWhcYX6f2PW9EaTWwYoWntpupOTDvBdjebGlBLI5iD
n4FAQn7+J6Z5ZtbaRohQp6QbVO+uf3+hBISSIDpQgLGPd+bCB6uzUTSV5gwhjeN21xhx/WZkHZ1h
oqr0i5FS/XWq7N8zHepuyLm2p9XQPSV2nit+6WFyduX3zG+OZDbmfAzSAKiHQo8ks4EmX2Vsa2UM
EzPtNxVm9LeFO6Bi2ZTcRSiHm6h1qIwnWpFHqu4o/ti1lk9iOIcre3MZA1lom4IFBsLjHLZLx0tT
08kqwIKEooQRon7j9ZuSbFtvY6rb68teuDYQBVMPFitUgeV0UduY6MVE+2Fo2MfMftbGlaVoC08x
RipnslHYfCAOSdua5B3mnYtGCxs1ze/UBIk7qx8GdLYDTX+wMwP4X23OGh8UZOqhHUb7LhEuCoIl
AcS1IqwHa/K6XZNoBurjotmWFiWvxHbYrqo7sTZlNv+ca1owW84TR8tKSa5j/JuHU3NUvB0xHgz3
9i3HwQIPYgY7hX8lnW4iWgqeFogQxZMhmK8Mv66f6YJ1PxUgl65S5EiAZQAB1osXI5V8cKbAu5H+
Y1aVMyGSC6dbvQJMPwgBSGPS+JhTur6IpYM42SUZjssWuF16WvDQVX/mLLLpvii/XBcxb7R81h8A
eA7mu+flnJ81jbvJ00a1C5tMjKafVnk+gmdCLf7Utkd+2y0jflN5U8CdUp98PJBrztDlIgEBMBdN
gckz4zFJqmBMI6WsM/qQj3ofeISEWuM8xWjLuHk3zwTJDSiAUJmsNNb7UNE2WrUR2Y7bwfXdvDRa
eLgddEchiJ/7MCTP1zJzbo5gRQ3hNg4p+vAC9F935jMad64LWniGzyVJXnA1Tl05GawLPf2rNm0t
et/yN73YWXTvpu2mtvcM2PH5GubFpak8FysdliLsPm8tiAUXyHTMqW3dibzvj9dXtyAFxTrEkaht
AwhSLqGoGmXmoCFTG6PPcEq+5WRzXcCldZgBav8VIFm4nDR8arK2D0Wq1EFaKUPAhiJ/U/J03IHm
ethdl3d5y+bkM4a/MBKK0QW54uG6ipamaYcFvcVvWh64Yp8GZhEYxb4Zb64YIJkA5C5UuDDGfwGh
yXgDP9MBg0vZPST1HoDW19eysHdIVgCBAD4gvBfZja3GNC8ds9LDsX1Ikp0H3vR2J35dF7KgARAC
m4AtmwfAZMuKQBXwTlQPQdgFR7xf87zWvq+fmz3WVGPb2nN8JF5y85tpvV///QuG4Oz3S2a1G7Sk
yE1FC8eMqdHYdO2jhnbmwu/Vwaj9kersqdDUeiWnsGBLkbLQ5/5B4JleNIIrpUamAp5dKNRDndzn
+sZZq3etiJAf1paoZQskIi1MAZhKAsSK2hrDx5oI6fBFm3cFGBfhj/H79OeQHJt0RYcXJKCbAnRt
M8zNPPN3fvxuViilURdTmKqtuSmy9FjoTebbVvN2XQ8WBQGJCjU2lGwv6DxSPVO8JBVT6DbVcdL1
+4HkyKIK+3Z3GW1ySBwjN42ED27N+Yp6C8F03LRYEeNbd3pr0YCgs+LRpJXPve31VV36s3CUwZ+E
dDtSoxehF41pO5ZAwY7sJPGJ8Y8VP/Puu90fWRkHzmqLzeUmnomTqy1Dz6YyryGun37a2bEsBx99
NteXtCZD0rlJFDyzdKVEo+FjVgAo6IUa366LuLQ558uQbA4HP1JBaVxGGNwfXeG3/GajeS5A0oHE
1upO11DJE0Oyb7tdrN4IpwSHF4YfKRPUQNA1faHOkw5OXDMvWeTwUQV0Lz0QYow+qZxdbGa3Oxvn
0iQfx+xi3g5NzSJmj1vHTZ6otZrrW1DlGb4N4xMfyDpymIl5dsYIc2gk8k3pRkP7bCVBjypS+yzI
23UFWNAxFPOQOQErAuikZNSmvmjbvqYOiwCC4jsgS66I76yZtgUtw1QWcr5wcJDDlJsDzYH2rdkM
LOqM44sVHz6xhJOvSzqsai3IaTV8HfWSZzQcPWml8oRmp7X0+9KxYLYMAGF4y2YE53NzVjDRlnzU
WKSBuyW5J9kxKRI/VVBE3jRr/ZRrwqS7T+vB6J1WRYBl/kAngjopvp4xFMDVwLT+xu1aC9KiHpws
TtrEqvTGUrGxuHTA3FxMfMwRBIysdIkuKwKCEfS/oc1G1ra8dRICT5FFmd2kb1VSN3eO0msrOr0k
BVB0HgZ2VBAHyhkjViHTbFoxw+DkS88Dz/l+XeHWvi956pMRA6+csSTKdfVZz390mf71uoSl0zhd
gRSzqaXB0fuIFZD8qCaHSt2zcsUlv/QGHeA9gGITTseMbyMZZmdgNc8HHHjTvXbFfZymfm7qvs0q
32zX+uiWd+xfYfPfn2RvXEtB4oNBm1V73IjSDcTv6xu2dF1OVzNv6IkANHY5I2E6i2LlhVsbknAf
RGJ+XiXg12U+U24jHfh4dDB2iNI4HKlLWCA9FlqBsJ1G8Z34ka1ZmqXtOv26pGC62pUszQYaGYrp
P1X1mjO7dPan35fUq5tyMWoefj3r4Sv1W738marvAwlvTxahnHGyTfOxnRzLZBa5CxY0GoWj8tvd
KdlKSLO2UVLonyiFwxIT3y8Mvx4Ce3tdq5auIZLOKLqhd//SgXXKwhKGm9Foap2NgRb9onX8yVib
XV46DsT+SM/MWH3o2T/fpVEQlMXQVRol7t7z7jT1i6GNe0U3Ap78ub6ihXuCXK8LHxk3Ho1f0oaV
CR9pbAgSAWjOp/G4E51+p/L2TauKAxpTj3naJP51mQu7CPx0cKEhlz3XZ6TlaXGh1rXnkUghG+WX
26JN7HBdwoIaoC0JC0LPzexkSI9lCuxJhSF5EmkWecuNo4axh5slzMNYeLhQFEcJU7qRhqGMCjNB
pAwgQHLn8RVjfLlF8IswDICOIcyAgin8XAN0zlzFNpU+qjTbVwivA9cdXomer5it+WeeZ1YhBw2o
mNAAkd8FzJiZowEQzXxDVKau8YTxqGGDykvtx7x0wOk3rKEZfuQvLwWinoQ5YGAluJJbYU3qoDac
DACucP34A65963a/mfPQgU6UcHRMTEG3Btx+qQ8IAFWoGiocqNLIYF1ZjwfUBJBiVDjToSmLkNJ8
e10hFpKdswwb4GPIamBKQbpJri4cJhgfoqwYfKL4rC0DrTqUZelnRRf0BSbRQUbDmQPeLCVYkX5p
MjA8gilR8H99jIpLGu+BJqU2kaKOABfwyBndpMCG0uxix4bkzqZ9Cfap0q8NYysKlfukQbbXzpWt
mQJ7par+VszE/65u6npYsTBLqozGVnDmzeWli0YLpRV5OVl1FxHVUILcSqx7Sl10fMaNt7ILS9qM
8hg6STA9ddmykLhG1qKFuI3A6lViDqWfdpm2GcT365u9pE2wXJj+nuvLqJafX07qAqxVSfQ2ym1+
xCzsF9BRrfjFS5uGZih3HssHPo6cTaDO0Kg2zTuE4VvNSfyhTdHds6KyS+s4FSKtA+wMDXJYWRd5
2cOgP/Yrp3GZT54L3zgHtCjhwssdNoraaSgo6n0UW+Bgon95Rv2JvZems69VkKkAvWytp35xRSci
Jfcix9CBqFStj4xKw9Cl9pob/e72wz9dlXTNO4AllyzDqtTpUbPuitvRRM52zZaCygqMrbGd4Puk
+Jsbvyv9M78fWVfcRrSJXtCXAExEb001HaLBHYMkSzfF7X3HWMGJBOkQAJADHIYmGaI0O0xfNHfz
iQOAOs0M0QATkEdwsky1ahvDeFHSPIPtslxhvJh/nfxAgbFhHimCCwGsxfPLrbUNYEtro0fakB1y
TPd0TY8Af3jIs/iNGsl7qhkrK1p8FOEJoRlqnm67aP1nxLRpm3uQme49/j2jT4CG8FNiYsacbFn3
I62bg9nsb9/IGdtc/8CzvcDKHG2HaoDI6iMrC+k7F8//2+fnu3ri6lNhaUnvTbj+6Lbq3tGce/37
SyYSrpcJTBmkky+qLx1Yglxjwl3Xm6+sR9HC4n4lVnprF4/mVIrkr4CmrNeEhk2KXZG9Z4ppHvOY
WK913ShP5aQBSMzmsc8m+oN5LQ11Q9zIewFdnEcfZz50xOVoa5IsjlnY1dRNdh+l5uBnO0tZa/1Y
3sn/CvAkk+MOTgncPLOPSnuTgN/N3X9K107W4ElPjeIQpnKOW2V2bKu3yqb6e10bliz/qQDpnJBL
ZBSQH33UOb+sX7Hxmc/rwGZHUIEhXZnarElYp0wWh1U+aOAD6N21NPKS6zI7RzO+K/r9ZPBCx0qZ
pngCl5H+IIJsczfd2/rRaFZwAxb3CRMCaOad25ZkL9UegQZU97CeavzE7tTqE9YTTKf//3l5cNHQ
p/9YT9XN74Alum91L7RTzP9U4olYKJX2a07f8orQsQS6Pjh3Mk2HlxVoWipgPL0Da8H/Nq05FQuu
NbpTMfAAuAU0d8vhqjqVcZPZXhWljhoA9zVpjn1dH9U+9qfi9rYm5Pg/KnEIx7AcKfBrq2lUhrit
I680t2M17FUA4hXVWsJnYdMQd6NzGO4lCoxyX7daU70XnahRrTo6yau7hsW59n3pOtZu08egD62j
IQ8tDf3V/HD9vi8ZZoRzM6UNkheXI/MtJXzkQ1VHWvIFmNxzVxrgfp/UjASZ8ljTDHStP0SRb67L
1Y1L/wDVkRmDBaA8c6x3/qzFqSuMzGuAiTegvRFwvDYwReo42VL+rYnvJ7LX4u+D/TOuEpSeD+CK
DbTkxR3eJvQHasihZ60DLrd/eMaP+TiT8T2aw0pyYsGgn/5G2aC3bjl0dt+1EegkK2VTOocu3V7f
hzURkkGnmZFXMwRl1GffUGoz6sRv1bf/TYakRA4GdWhjYBlW8YyMZG50/lCsuMML7h62ykJRGpwY
wCKVnFVFiGTo66SN1JyOTyJXlTDpmeGXFobxBxTdNnxQ3kSeNZ9R4FPJkiLplQdwt461kZMnQW0e
zOrJK7otzXQ/MSOn26VVNNHv17d06V7OXV/o4kVYiT+cay/oOZtCsyDUxIhUg2nZP9e/v/CMaR9A
VQClRchvzfJPnL5xgNOn93oVJVkbsPpnCw56ruwG9j/KkdaBgQF3JJpRRaa5U20/tx+Yt9fYSnZs
ScmRpwRgCqYc4Z9LSl4ZVpzX9VhFTR901TGbtvEaKuKS/iEBBwjpD4A/uVNdwShw08Z4XDIge1na
F7cM02HDm6+0PLI1ZV86/VNhs207OZ04UTN1ciHMFH6lBenaEOXSS3n6fen0TcFSAgCtKtKqZy//
IeoDaf+AaAIVypX8yJKeoasLUD0zwwQCtfOVeA16u2JPbSODvjsM+AgoiGPkzWh+X9fnpR2D1w0P
fB5WuNBnvQKS2sjbNoo7xff7dA1faeH7qHxCwQAbheq+zEOf5qo5lV4iouG7rt2z8njzz0eaHc/V
HOyDX0iyoCkUbyzsUkTZA7V/Oua3T3z+o+aF3neMI0nOCusQWVag+ooI+1Yz0CRPnxEARxVzSGiE
QsL9/Jg5nl9Xm3QeDWYWKEDAbNccIW02s1K8b6ioC6PuiUgYkf+5CFfLbJ63NjLgvaftmNm81HH7
zaD1Ex+cwGGD3/bNA7CKfXQU3KuF+0cgc+1yxObldEhSL9Az+47lzZ/KtCPMm98eRp/+PlMKziiA
U9BnaAyRiWS5WlX+WqvkkgqirWR2bWHjkJQ/3wCzc2zOKzFEDvgFZuC3Ll05xVkN5C1GjWQOMNHu
eZEvTeoyH/tGGSJ7mrRAWPWL2+eHuu58h6bocW755rpeLlgH9MtgkhvUHJhdlKMQUNoVmTewMYob
gP62/fRrdGsnYE165O34z3VhS/v3UTxxLBQ1MFV6vn9Er2ja2yjVOH4jHrxyxdItvEFYBz6M7gUk
NOQX1YitKjFbt4+malsku1HZmGspzaXt0nXVRvUALe64aOcrMIwKBHRaNkRCaKFD8+c+ASrElH3h
5VqVZFEUuK4xrQQgygs+2aRV3Nae8iFKzOR7PbFNl2SvLncPXW+sOFiL54J3G02moISBt36+KoK6
A7D/piFqq8zfVvjX9XNfikBApYTJKFQakX+SE5GeCQMQ9+MIhGlT89V+fORq/agZ5IDoajoiINkN
WvpkJcYexHufMAtAEsCsHogpUW6a/YqTpzwtsxHtHD2PTP3Ztr4kwfXFLWkdCn0o1SMGBYCqZNkx
HKk2+SjGqAVfeEnfVTOMk5Ua59IBweXGwDes+Dy7fr6EoWkLgSzaEJHO3vxSVrlMlnTt9PvS41dN
yB57mCZGgjA5Tl0eFV36PqbDq4dmkOvbtbgUTAkhDsWYHCYrzpdSVn0GTL9kBNjd+5AedLq//v3F
40ClaS4JY5ZQfqRAec9VoBjghvYPenNvsLBvP6FQczHrPyLkd0ahTeOJFCIKsEOaFPzWKyq1dBzo
xge83Tx3Ap2S9kgomsI7ALJb8c7Nn4T+NPYHdeXSL20UoJlnDNPZo7q49Kndc96BWKLXn/X6uWX7
Zq27cOmsYeUBLjxzWqK54HwdWiPqklmtiBT2pgQ9f7l+1Et1ZEycwR7PxT9gksxLPLnZ3GhVQF7U
ajQ54MQZ0WO+yUyH7AmrDR8EZ8UWhS1x102pvRkBELzJi6Z+brinba7/koWFmqAnRqiIGXD0aEo2
oKgMAeQq4GFqAllur/PzZntdwoLvdSZBMmK8b0fX5pBQNzvAaRPlJdYeUrg4PdiBHsY1JqWFEUe0
0p+sSFJBCiRRB6B+QG8jbdCBpys3dg6mv1OwPdNdDBi3Unwhndj1BQlqY8toGxAQGqvWngx8X2RR
qa61FC1cC0Qx8J9Baz1P8Uq77LhFaTK1wouolw+5Ux46+3sdA6aWZ1+v7/bSecJLxzA/3l7dtCVJ
0CvVys0YKfJmCKx8a7I10LeF24elaEjHzcznFy2E1DMwDevAVyGgvqn1x0x5Ups1JqGFZQAJeb4Z
iGg8oOOd34/RaOEstShg8uQ988vh+827dPZ5SScTXjiJk7EBjYMkaPclgKJuFwBnC5gHs8t90dzV
8IFbrPRAsySCZKeJ//Hzs76dmA8nEQarK3yeUOGr4WCt0eos7f/p75f2P6ts5lRZ3EVscn3xY0rW
KuALWoROFtQm0BuOx1Q+YNVEimoE4gdGSQPuAs3nvlujDF4UoWEI0p7ntxC5nm+S4EY5ihRBX1Ox
fQG7Oo3b8hM1I7TjwD+cmQ8wWCM9FIIxh1mM8Ki2AuBErIEcLJ3D6ecl94kAEktMnjJGGtmURfCZ
a4bmEABWzV1aF8hF2eD06qincDC7CvP01WbF31g6ApS6gK8IdCR0zUpH4NByQicoiBTAMNOBjhTM
x7djWcwRJ6INoIPOGRxJxEB5nDrjhPSEpflb1EJu9/psBM4O6nVzckUGoRxcYvaD3fFI50Gv+Ald
KT7PpkaKmzEMjIov2BgBlCEzTyMktBOe4YRj8jgh+V0ZTWCwR7e8TzBsmvKVgvrCS3QmTtou5Isn
3sbxiIsd/FLf28Gv7M/sGCDS8QijxnUxYpoNzaACy36Mumw35Xv6dt20LvgTmPzFbcMQq4e4SHrf
u6EAIEBR88iqp2zvTUzZp9Rt/+pTZQbAIlGAZChyck+m0t5OaU1vjmiQZkM8A+kzg4Acq6eeYsR8
ztWM7C/wbrl1ex/4uQDpiPK+6yzgoSMZ9Cz0e8qP1/fv0qTg86AYBeTB/DjJVfpC0+B9pghjnBG1
TfObbq1o9Pz7zjX6XIAUJ/VDbo0xkMEjswGlwrZJQq7vP7MGGx763AB8kZMcGa3dDpw8UVo/ESVc
g0FbWgFwzREnARYOjbOSUVdMqxvzoRyi3GQPfADaCtx1hrzZ7bRlyCnMqmxigg1mRjLvTYMOdKtp
+yhXy62Ts72Kf7hYS8gsHDnwJ8Eri8ASpsaR3AVPtKwAelwXdaGNEUxdXUsurQmQ3IUOrJWFmRkQ
MAKfE9SY1FhRqo+gTtIq+AlIcFsY+EMPsyRiIB1teg8ikpJuhfVcWa9Z+481fs/FQTV7n3Q1GOLT
oGozvxfNRsTNNru9rw4eC/rFNGRr534k49ylQAKqUIRbuaFSj77r1oFtrfRWLKgeIlogrNsf9k12
WnSnb3nfd06oV4aPDrttUepfrKzY3HyBkNbCcAP8FgweywtRx94zq6x2QqCTBloOUije3fwMzOCR
AH1DZxUeAbmB1ozdlsZe4oa5XfllbgSZulK5W9A6uNbIKkEMhn8t6fYYzBtVRWPejHExz30Nt1v6
s+9LhsxRytjyhsQLTRF02ab9dvsZnP58SZmY6gyj6PD5sQp4XgTMXeszWdwggEZigAGN2bD25+pa
k26sMgD2hE2eB3mOBt21Ye81CdJb1TSiHGsdEmjxPH1FmH19iy6dI7yxADhFtwzKZwgTpAXoVVu4
McXnm+RRmErq18wbfFuxfzO3PzSecgSA3ScU91SotGsYIgCwQJN6Ia+BH6yoQbE2+rN0yU8lSLvW
pXojPAsSpmxHkoC1R3a724oaDJLGGFQD+rsp3w1Ok7RtwTUVgq7Bt1RMBtycaMC5wBgD9VQDQZ4r
vylGCe+oj50QLE38tSMv10/+0k89/7xk7itrnCx9wOcLYDKhsYiCXr4+pu7tZ43RXkChYDAV+yRX
5hkxjGw08zhUS4AUPFnF+/VlLNyPs+9LClxOBRrVkd0LJyPw6p1xe3yIiAYjBEj1ILFz0R9rFhNe
oqmJQ4d/Sfw8uTl+O/+8ZAETgixGMeDzQK7qe9+dNsbt3ujZAqQNygYrM6ceEjD81G+z22eCsAC4
Dcg1QFkxEHpuQAZkypLC6WK8c6p/NNM1XpoFNUU5FV7iPFML9DzpCXKZosYFbxTYv6LxCwLSorKI
2s7wUR1aKRIuykIPwfyaohYpN6VpNssADzfC3fV+tf0Py3gZ9B/KWjvMksbi0f5/KXJCQwfBztjm
kDK5+cYePJSjP3HkeI9w6WDbEYlI9pVjMIoZ/RiHGzvvA7db41JdXsG/35esq6iopVJ3iIEMRX1y
b0yfeCBMTNMhhkIbP9RLikDRbKmkA8agwkJ5d+k721y3GQuvw+nnXSn6MFuzjccUplvj95n1i1i/
dGXFm17aIlQ1kJfERAJaIqQtAiZu1RpDFQOVvtxpk/pISu31+ipmAy356zOINHI+eLrRLTz/hJMU
pZ45tV5QzwvrFGN/k0OC3Na2VuntHZ3s0FuZB9cFLl0PPEPIKaJZCP9Ip8Kt3iKDhjVpihm0Y+q7
RgpYq6imK27n4sr+FSTXhqacZ/3AIUhhX/TxmZbtxugqAPR6oRKvGfjlVXnWB2QPRkSlVem2UgpT
gzIb3dbeDodsuhfOn+s7t6gN6BX8jwxZ4dCASSzizBcm/hH3WzLdjuw/dzUgZ4LqKeyWHE/X4DUF
SCq8xClLkBLyKzTQXl/CwpkAmgP+zpyHvRx46mMjUZWstEPDfUvqQw1UUkq/JwrzrXJF1MJuQRQ4
aWYY1pmp5Fyxyz51SVMMdtg/uvqL1f+4vpKFA0d5FluFvjcbKITy1axdhSQfjDGGtmH577wo79wx
8oY1Mq8PPZVuKDC559dXQ2ssJJ4vRAdzT+ZWox3yoRR+MSX3KS3uetve0JT/4uOoHrGvb7o1bka7
2N6+TIyFI0noznR8cm86KTKhs4464cCLO2oe6JNX7kju3W7oQPWH/Pbs310moDEGYTZ9CTG9tifb
fo0jdXEPT78vKYM1cqRwYvD7NHqxTfneao8j6NHEXVlXPskrf+gP8Rr20cIDcbao+TKcmNaptcsk
brAoJbS9r+hTG79eP5yF23QmQPKakHDjymBAAO9FoKboi0X2i1bMR/8k/vx6XdrChQIuPPryTBhv
jPJLPlRiNzHVbFwohYW28rNmawnVpeUAfWamwwGW/QUDdlFwt8REtgKEStuv4jeLjL5l8Z2WFbs0
rXfXl7N0OqfSJJVIk9jtELUqIdE1kPYSAFSQ9B6gwSvbtiQHLufMowCrd5E7zAsaqxkgzcOqmY59
1T4wQFWk2Vr5fmnzgKaDAV884hjDk7yR2jPGiTRYjs5Ax4PJ8xB5lhEUMB27PRZDOzlyaPBIEPDL
9kixxzRrTQUAWGaNdF6QeiumdWHHAEUJ0CtAOqAZ25z//uTe9F7msNLMvZBkG8sD5+9WE/vrh7+g
y2cipMN3ilq3WFUgZfRMbSCRr+jWwucBeTVjeKAQdYmkpE61Yval64aAXD02ZbXNc7qSgJwdCulV
QD0QlTT4buiGl09hgm/LB4qIyTOVwDPfKvu5tHeGhwnPn3H71K5OXi2t6VTg/Pcnp8LKiYPeGwK7
7y3JArwBK3q1cOwepvnmCSggxV3UgQkyCZXaFQBaAciRcvBSXzFebj52tPYD9RD1OxeNdJKXNozJ
WIyGAaCQu8lBY8nh+ucX7iAwNOFIw+MAvoWM2oSwMp9Ip5GIN4UR9J3r15QfquGPYoC1rrem1+vy
lo5kLhPM84OAPpHLErXGW46eJBqN7j0YuvTjJz4POJV5mA+W0pEMPqrOjJt9QyPH+cu7xPdWfv7S
geO7//2+lLVomahcEVc0Ajq9CGxRbVg8bIU2rNEHrgmSPKiyAAJNnWMhqDx2WZBnQTusRDULwPyY
EEQaD6yrmLe/KHfqk+0ypwVMUMnJrnWqB9CQH3pubHJXf8gKJ/NRb9tg2rD2wSMZUc1DqlcABuT6
mX2kWmW7cPI75KgnIaQ3piEmkekobdgaqVVuK0N/9rwY+PyZlW5R1ajuTQ4n3O2s7xmxu/sJsOF+
1Qj9j1qvAbcvGarTHyRpUT2zwjklNgaP1w6zjn6XvYIvgJBIn+HyMEswTiuR38IcwTyuiZq8BmI9
dCXNF/XEVpXwJgvHxsXwcPLAz/mJ/iXf0eoXDrgQ36yGdu+MZRVobk3Ax+ZVvl4yEBb3/eDXTc43
alvVG0Z6tkHEbG6ShGX3qFw1O8+8eQoM8w4oVAOECVUeoFdLNomMJssnDFBFcSLestx8AZvCynN0
of/nIuS4LkEsbvU27JJFH7ziq2IHGft9Xe8uTJ8kQjplFtdNMpYqAZIFoOraPz3tNw7gd9h3Zjor
Or64HBeVJEwCo+dRfvocjFPGateSqNQwz/l/pF1Xk9s6s/xFrGIOrwzSShuktb1OL6h1AgGSYAAj
fv1t+tR3jpZiiWXfF7/Y5gjAABjM9HSLozn9asmvvxjPhY3FbVcB9edYZUfP7ajFxQT+2OFb2VSh
7O9HawvFNUcbV3sWGZgZOu5fV/lazsGUAlL7c+kPz04+vIMa4ok6WRwE1UZy8mru/Hln/GdqMS6j
p26mtTw9156FgPc1BeiSZBuH4dq9NNeBAPsA4gq41Lfbz5uUTgepyEkKM3Lyu1JsxQpbFuYZvdjg
GhkdAjUZcuq7cz8l3P94e/m3vr84QNom42nu4vv6z4LHTr8RKGx9fvFwm3QXhNUNPi8ISjKRXW08
p9cc6nIBFmeKK7muF75BToN7L/MJcqAkyvhzbm9RI11te7gTeFKQsAcuGXWseaAX6yAIrwrTJ+Tk
kEctOAwGj/3OgCw3iPi3KIxWbcGj0LuEVD7Aw29tMWvUUeOwNQwqfQxS9IJVz1U7QfnGSMw/13qa
29hRMpuhwFAVWMxgVed6gNtSO4GUL6l4kVQ2+ZSW2o+B1vvbvra6WHhQg+U/AJnFMsnL+roT0F5D
7UOyyKIPppwSkz7kaHz+/xlabJrBAXGxpWDIzI8MzfJ5eyidFjodG9fv2hkTANWM/giAaq8SBZXd
DnbQo3CgtPRQFfwRirF3cqIbZf8VcD6wzRd2Fg4xdHilkqCbi2rBhzRjrwNDx1xnBolVqEeNmVEJ
obBSWrtW1/etVXy+PZ9rDol186BciNW74m2gjpYLVLPwBMv6UFRDqFVZOGgvOdK/4v1tW7+Tu8s7
4tLYYrClO7alObnkRAWk1HLbpojmvB8V97ujRXq2r6vWjaya6ZFmGWhNFCDwuwua+fiCR4Vm30LQ
HjCqxJvM8gdLvU+aUdz7xEVQpuQDcc0iDKbcfHAMgCigk8V3ba45Ya+DJ6FEE1mkIVQMHdUGcYEQ
Esovgr5zs4wcKtkE98Uk3CgowLeHSCeIRCbJXaOTDnGvTZ5SwcEPNRnBfUCL1yobm3sFAF0MMh2+
H0bbj7IxGw61sMunye1lQkRrRn7hkscmy3+NHdt1rOuK0BmKJtK52z9prayiJpu8ELwmJJyEbA9m
h0IY2gfsaQyL/J6roI/SYLKikqAyTV1Ok9KmxV3Ws8+T1qYxNDbxg131DdFyExZs0k4EXLg7pewg
7OWQ7m1VoD3bGodfDvOH+PayXrnQHDahi8hFNQRP0t9NEhfnp9ULUzQyR9gU1N/BfNAmdTc9e5rx
qOomYqLbuP6vLp6FvcWx5uojUUbG6NljaWL7acSGvwkE52ZwRLLA7i/FPsyKa26Vakh5up+mQI/a
4t4BKFpV70CmdXvy1g7OADEGeNOQZLliT6uhOcS55iMI6ENbPe+i3vx628LVSTZPF9JpSEqAoOcK
12IR+HTXwid87Tz0X0HNWHQbG3t1RS5MLG5QzQfIRBpKO+V5VKqwyv401FgMYRGL2ROKt8zB90G9
fF+eb8/P6o9HeWBuvZwfQgt3ajmkxqyAaCedpV2ocu9R85uNCTKulnnhs/MeutgjikgTdVCOF+0I
pSkohIsdqn7k6Hc2qlR0QGXXhyIpCtRVVBZ82gndbPZQ/OSRY1Tsu161RmyxIkgclWVTqNXBVjPT
qp/Mbad4+GMilokYEz0qvgf29DOU12Jqfh0Kc1frZOP+XrMCER1wU8wEjld0rVA988FEhQDIN7Q9
HQ8OWKksbyMa2TJiLWabstSe1xVYNBqBZPWbZOOrPqaH256zZWbp9qxXlV7PWXH/ZcrOpXoqtvAL
6yYCSBrMIhdXbMo9njqgjEA5oa96Hk1ad2eMPQ8hwr6xLmu7AOKcOrLic2/JMoCzLcBvPBvgEnc/
Oh+FsXEIrfm/4SK1hB5HA0yRC/+vBg3MNB1O1H4KnqzAuKPMOrIpjfXBjv5iVQDSxKEH1fKr1D7O
dNAIERf72fjipj+Id5f+MZkydjPYhnWIPSNJdtUxlqJO3qZmg92c7QmLbTOhVfIXo0Au2kBbGlrr
liQKdW3YI7iKtJOseHqYIN21d/uR7IWst16680PtTVSG+BP0nThvcEkgibTYLbkPCbq2RKe+0U3v
s6Bwwq6kn5Vg75Fy+dkovFJG39jip1u1isQvMM4zcHf5OBHoV4UwXWucqi5NqL7nYgyd+iMnSa3u
Fbh2b8/nSpACaSofxQyQKsA7Fg7o+IRqfRnoJ1L+ogLMCoyEA9pCLe++Bt3ibWPzlXE1o2CmmBHP
85ZaXClEn6AYxwXUosRA7j0Lb6KJ9fmuMcBqZWsclMmek9iFy0Kbe1sybytnBirQ8+sS83pd1Qcr
bjNklBun3mgj3fzcNO9Iqm0M8boaDa/BmwFhHxI+11RGlFdpwKRhnHzzOVVm2A1Hs9RD2u+4F1OS
IAgIsm+35/W31y8mFlgotDDNpQ8XbdlvD/aW4IWS57VzssusTiDOCC5zS0sTVrf6XaFLK+4K4yVT
RdOHXqPkvm9bESnVyp9+44+xy0rjKajSJgwqrwsz3W33ZpM2X3pLtu9F06jQqqfscajRQYZbynxn
1krsDIrIQJ8KOGo9sudmcr+MU13cjd5oRrre9Tu8LYrIA+lJHpc5KxO30dOdprIxkTX6J0Owh9Bo
xFFyIkpz33cNxKJro9oCQq0sPTAONpKwoKlArXZRQE3bsfIZutROrVc8doa1M7L8yVXp7vY6LBP0
ADiiimaAWRLxsQ8C0cVu6mu0xJijm529qT747T1QVgN9YCWLBLvTS7GTzWeoig38ofLeG0G+8Thf
XFazebAQgZYZ44TWwLKRHBlGAaY4szgT79xhdkFns+HeWxbm0+siXuuyMSWqV8U5t+IG/PFbMIGt
7y9OCFWVxBYTvq/zPlaQ3jG2oEOLG3c5R+bCFQBDaPPW0oszNY9pYKKKl4ZMB4251ca3vWHhdFeW
FmlzOVn9aDGsRqqppMTj3HbKKDe3SGXXB+Tj9EYHKRJoC5/jul87vWsV507u6v6ZOnechPmWlumq
FcRANvgYIMewBNnqXdFmGvXyM8fhbJavzfiu1H9007vbc7a6/kiToYkXsuKea771r8kTA4i/g/ys
Pms86v+QPuSfJUGjKnQ4UCJG283bz9uESqm8CnNF33PxhO20sT/W1nx+GCPIQkvPVTyn24PRBKQV
5zTYD34yyUTfYpNGiItfeXHa/x4F4GJ4jCAMAt5ucdqLSfbd1GfiDCJV895HiwzEhokNBSF93JWj
oSJvhAJ31w4vfjA8cRaSad98sVkZ5457YEP50OmvLsRzdK/7WY3dEAZQGZfuMSvYbqdy9TRa4qsE
uoSw58Akd8PkDbGpZ3mkRq2IK4kyGtUdglqTl4akGEToOfzV5q4WekpjyUCbIkT9zgghIexEUkFB
yw9SNCBFhLL8s5pSFQtu/qDTVETEb9zQpydJ23vGy++tavRdMWk5JF88iiDyvanXMupSGy3MTWDF
wWB+8svpu20WNq5TL33S8jRPZNnnnyS0Nh8taXR3vGn32Zmf0XN91wb0QRUP1G5iP9MPgbrvM/pO
y5WPaiFwYqC2zWM0tWqJovRzrRsqbCs0xRffgzINveFo5QDNHiY7iAJrx9M6UkHoT/b3LhPVrkgd
O9TlMCajBQ4PR4iQkITSwyA0LdY87oBgvAzHwY3LWotc8zsyZhyoJFTBRKhGi4dszCAbIUvjThi5
1YVABv6qtKY5UdX5MdEs+7PWaK+FhXR/4WV2YkvdiAqKFFtgFT+4lCSUlJhJ24C/bLIB7zT10Yhs
0jeR6CttR1T5ve9GP1a0DBLQyMmjnOo8Ht26DhsbEMPKd9NQFzp7LAY5JENpizgwGjMivaw/tDna
SDtfens12mOcgS3tgfWz+kWbfab1IGNPy7/1uV6EGc/LXduTNDJ73u0U6fPPeMQZiWiN4qmUcNuu
qr/m/UQAARKQioJw+YM1jF4C1v9vYAg0om7yvoicSkyjX0ZOHZgJt8QYeW2X7szceY/Fw70qKT0O
whFRjcrYnRd4z5MjRZSDOSGp7VKPemcq36M/ne7HLHjB1s12NiTYI8JNAxJMwo79YZBHNTBy1lvi
7yBGbt8Le6BfrMHxklaoMa7RsttGjROoWEfO5bVzqZdM/ezkXWbfe7VwQz3P/dASOk86OpVHLoV3
kAXJMQfSjbTat0JZ4+HdDZP9QDhawcjYjGhS0KsQymlYvgGULKXWUQjReH3CeC2csGnq/het3CKS
iF2TQAXFK6DcZpINpEwMqaMJ0tsxY7frhwGlzEyR2DTH9KRhMROWNWnsaxqiNoaMYKZKHpuB5u2k
5mHPGrYMc88VkSQFEqtlb93lRPlRa09ZaDRZDYp8ow4DQwWQQWzlHtkQkJnKsUlc7jt5yKbOjJs2
RQNS2WQot4PHX7gqT8AJ0IIoMod1lneH1DRlpGtsDMeO0KSlpXUYg0ZEWo8E7GQVJJqoBcXxntPY
o/2LGKsKKszWRy93fk4it/aFbr3aPg6zZnQ/Za1p7MfSANecx355NpVx2w9dNDgYkdZNJ9FUWmRr
lCVIk9tPqYcNbQs6xJQOeVSrgCdoLjdCxlx/P5WaH/dNWT/mZW4dGvBExk43YlMaY5GgBcpIADvq
INuUs6MoBbaLNxRhQ6lKpgIw967GNhZZ3YcTOMVDt0C9QgO8LQM64gjgNaZfa6adrzfiziR5fyg6
9QUBpIi4HdAYPERprI1NhkVtaIyejTJpKund9aA83NXcTDeuqdUbBE8UBIwgiAL7x9t7UEw5axQY
WEDZ9sNC80fRi4SobxTnaLnVqbF6JV7YWty5XktxmnqDOFNQakFLczIjNm0pXa3FDeD4/XdAiysx
1WyCIwdGpPPJy99L78ufxyWX35/Do4u4V28Nhu5zfL9I6xD7Pxg//P8MLKI4SNBIYg5YESj0ekgV
d/Ht76+vAqKqWcYBpD6LwHrWcSUiNcR5SCMcp9oYln+YKP0nLJn5ldCbPeuBLYZQ2JVfeUGPhSZP
qniurC+N+RcPHJC+/Wti8fwYW31C2w9MpCyGnhLd6thcnSXEt45pOHP2Z5HygX5S2mFDinPlotpH
gFUEG5dRbhHdr3orcMN4ooEw5SqJ1da4NDyNizPO5KQaDxZO4NvLba7F6zOVyf9MLHa47Khh+B0T
Z9MCfZls3OngS9sOG7Pt4nTo0z0ClReEJzxqVTU8ZiBnvXMmXOImb1JENtwPlZF+9TLgOwDe7KNa
pnpU5YCHKmZU0YQXf9JNCjXHAVIDo0+m2BtAAhD4nIbE8LYyVVuTtlib0U5tBuvijIsmHCSI+TZq
zquLDxw3mmmB773KvHl9lo+Z5xdn7ry2uP/c8qCb+cbCrI/iXyNLCF9f60rihi3OKNUZaKI2Ip0i
qr29+utGZvoCMDthIy52ooDmmDmWqYAgVB+e9Hbrybl6fQAV8r/vL7YhJ6TllcQDBO0IVOxHf0fi
oTsaf3PoXphZnFm6RQagtDCMrvhG+IMT/Lo9TUtc5z8n1n8Glk1XIkPj/CS14pyR8p6B/y+zVQKV
yXdFbcTOmCceMY8Z0b0IjD1J6rbgNtrSBlv3un/nctmE41ldCwUHgoxKfXJTUDuTl8HZSiqvOgR6
vgDjAWnjFeoeOV6F5JwQoIRkO9vMQ8tpNkKK1XFcmFjckHaemTiaG3HWGQvHsQuJB4XhrXt+y8rC
sz2e9m3VYyDBUEeNKKIedPR03N12jK3pWvi3CUwLMSGpdnYUUqPhsMVMt3o4X8zVwrED1bSSuGhS
FuOnLECwbB+D8kOWbuyfDTNLbTvhFzjZPQwjQ2A3lmaoKNLs5rfR2qCI2JivJdEBADTogLcxnsYi
WA32UCvt++0l2Vh4Z3GfMQJ+BVlhLI1RJX2GJFfD4oL7GxiKdTOgGzKRxb9GaxYwU5iDFGejfFRo
s8jNDwZ7vj2U9WX5z8Y8mxexpJsNrUVULc49WqF4+6hpXkTzKbGHrTB/fV3+szSP9sISa11aTSlG
Q9QX9GZ+alX6V6EMyL//N2HzYC9MUC9oUH2FiXJSAEk11bu29O5uT9i8Ha7yXRc2FttRGFOQ2y5s
1IX3Qpuz5Q3JaH9JxUPP7CjgaWQNGyDL+ZO3TC52qCaqrB4snGYIFu8hGBc7yBjolR8HWvFCXHRG
lQY53B7muu/NPHq6Di6D5U0wdaoyJcWt6pKkM6Enus9//v8sLDYR1RWTkM/GK6lIxh9ps2vHjchj
zbdN5D7RGYUK23WFT4y0zEycBJmxJ2Uegs8jEAnNt8ry63ZApwMC1ACUD4t7oAoGGrjCx0hkGwI6
FrVuH5bTQ8X+DAXzO0QACee/hha+V9ta2zmVi6tAf2g86F9Mf6hMcWVh4Wrj5CIBW8JC4BzHCZn7
vzjSLkawLHiQBuySwsT3W++7bn6y6vtmC/K8tlsuTSwqHSYzIPdeeDhnwMRe9KFZBw8SF2enfUGS
P6q7H7f9eO1cA/sGaEUDiEeir+ztoaNAowzWTIITtP+E5gckdjZgGWsB7kznAm67WY5sqbcR9FC1
LoKiPAsDrOzOvk9f0z6Lu+CbKLdis9XJs1ApRvEWlTvXejuYYTD8jDt4mZvePZexw0Ltle6tV9P8
G1e+MLS4dyzGqwE5T3EGkBaB5qiS26uyOhB0ws71D8O4Uhs3U5BBBqVbnA2rjIkFebDqLMQ3lA4i
bbjT0o+3za06wUx+BOojKDZ4i8sNld7MKEWA8poVVvTFyzecbNUHLr6/cLKscC1GxByYs1BpEWLN
Mdhl9an6Q4Wvfw6AC0OLs8zuBitnDgZSsiks6TtdE1AC2GgpXbtcQKP472wtzjGT+eDM9GCkmZqX
vpdP+QTSOWPr5bl2VSPpAOQmUEAmyKnfOjMB1MGorUKc84nvsvQwlD90VexqrwxTNMVJRyRTRv7m
0rkwulip1OVNY871MDc4p1MRT4BPWyJ2LBnfdrnVSQSbF0CRABPgz7eja4KgJ/3s4a3x5EjkSves
29ik829dBh4gAwb0BxACZIYWzjDabdlWugENBXMMSfDQ1G3IipPvf7g9lNXdc2Fn4Q8gvEXIWU7F
GWnyT9CG+Zuvg+cSmHNszSWBhk4n0vm0w9dr42G0pw+aP228OVbXAgLz/zOxWPSBecqoU4hNqM9m
+t5pH7i7sRRbFhZLofdT7agKFjL6XDjnvnvwyUY+c90ERjEzkIJycuFQnceZXWp9AYj4N51/HPo9
az/9zVL8Z2J2hIsAPR+KkmjGUJwHA+Xd12qLoHFtx8/yDLqLhn5wcC1iSi3Vc9enCM6nVj+4coA2
VYCi4cfJ+VUOL1B3crq/eT5fmlzMGir46HIzEZwzWj/0bRa7qopH3zg2I3+5PXtrC4RoFg1J2I+g
hFkEZ6BkanvPUwjOUL6d6ldLWigv/cVugZIGul0AT5sZ2d8ukW/JyZUlptAn5bNeuQfqi60oY22/
g3IB4czclG0vIxqXdl2Wkzo/Z6Gp9o61uz1Pa5+H5AGApeCcBnnEPI8XXtYWPZhkUMQ4O8EHpzuZ
G5t97fNz6mrmybG9K/aQvvD7vhPYJyCWLcYw24JtbH1/cZhoY5XznOI0dPKdD6XRrRrY8vtgdgfz
HRIKaCO3oNuw2CSIIg2ZukP7mALT4Pnfyj5Nbi/A8t5YWljsCYuPg29UY/uYDXd69eQGL81D5uxv
G1kSAGP+wfE+h3ZYBNCeLNG3I4STwUXC2sd6MMCOS3cToR8MS+zz7LWg7/2Un3OARxFVHzXto2N9
6VWXhl2xBc29ytzOPwRk8KjToAv8GpadMwAlRghgPJI6eC704LUV6EbKGFAwXcah5eseRtu+Kzjd
e7X+zUqzFN1NbreRylkefr9/Bl7qENnB77nCVEMpqEZlEz/DAL4TPbP7Xtpp3E7Dy1gBUQOuQzvx
nSINLeVvwlnnV9VlqIDNAAA0GEhA7R+A2Wvx6qIWyUE33TWPCg07e9J3xdGT4rFR/gQ5PbLXXO1j
RUv/sZrkEWosXxur/2nT5ocxdi89RaGXBeS97rMiJGahPxGjbXYN4HEJmdCmXBlmnEPVMGKtihum
HVJHhekIhJGnjlagnnCdRZ6EaE7HUPAZxb5zgQ4lIDG2p+C+VmUJWIP3E5Q2D06P5tGOBTzyKdup
ytkzr9j3GWp4El36Ogcix8RVoXfvC9NLI83Lv1Gjy+Lb/nu9DRGMILLyfnOuW8t2fLQTKstXefMo
Pxb0aNGNpNFiDyIXMatX/4fCXZwiFLDCVNqtc+KGFUtjl5aRC8lZNMzdHsbiUprt4EqCdhGArOgV
WcaIOUqU5dgY/snx70rjHrBSfwvJujKUNyYW4WGF4LTIS5jQjNACTmk8ptNB+3F7HKtGAMWeBbJn
PqDFmcVVlWUD6/2Tn723jTteR2UGAPJWFnSxSf+Zrgszs1dc3k11qjo9h5ncKWI0OBrWz3SIR7zk
qiks6i9Qgr09ruXpdGVxcRvmpqaVsmz9E8mDSLV+5AG5g9JL0gYl0HL35rSz0FZqGt8AL+ncw23z
a+5hgD8BnRhgnrhKXoy1RytTy/1TzZz7sXbvCZMfBn+LInMN6Q4cFirYM0fNNbl42kw2qtggYs/q
MgpGSPYCepOiW0ErQzd9NbOjsJ0QAhp/MbwLs4u7tMgghAOYjH/yyg99s0f2N9iSl1idwQsTC8dk
0LNgnapBm07L79aUfetR6x4LL7w9kjX/v5zAhWN2hSw9g2ICrfFTmd/Vc3+rvh+s5LaZtdEAUQv+
EVBJATyxCC89BgbvajK9E7TQwsp817MPub8l77o2FgvkSDqUYIzr1lAdzQJeOoKuzu6tRExBZCkz
qopXyTZGY69aAvoVcBy0LEF29O12dkqrE1ynIL2WRbsbue9FlVL9i1UEECVwWfPZsxnQjoY+he3I
hp2eifTYZE59mGSBAggGAA0yTbOOAxP1QVAgzTrL40nlpNmRN7k4ugxcNoNmm5EyremL45Zj5NaV
HoIucYi7Ubo7XvsORwP1ICgyhLx51/bK/QkQUn0/Orm/A5NItpOVjXZcwD+hjUr8hyx1+2gKULLk
pTc+GYqzwxRwdEDIjj21E9oFwFVdhpV0tUfeAPf5557gzYivmeANafqFX3OdSweqfWB0AOG99hMv
2nHrObjmbJcmFj6darL3CsAoT23waBnv8vZd6W9cs/MnLuKe36frDGuYSXUQ/S2bLGzOgO2uGTmx
sf7KNc4BgGR3t2dqrTEVAHSAq0HfM4N0FsGV57hSCTdA/7GvjNAuwtS4i7Ie+Fgu+J3WlEeZO4eS
8T0xIHgxBQdXa5POI5/y3N4Iu1cHPEPv595QaIUuNvAgLL23yhzd66kBfSsOjDMQrrcHvLZusyQt
3vFgVbp6oWhtU1NbmCDUdWYh0qre1Z09IvFpbBiaI4fl6s2ykf/bvovIwlaNpjQNB0U9vNjN3pYP
jWuFnTxW6nkodrdHtXpWoESHgw/q2XiDvT0rygyIa3QwuaeeIxgt7oryFZssHIx3t+2srRCisZmB
HLvqqkcYtbCGc2m7J4UWj9T4GhR/+H7/7fQzp/JMPwcdmSVBSoEsCp866p/SqMGTKthsBFxzAOQ0
3QB8KPCA5Qu+IB2IZMoUUcP8bol5dqf7f7Ealybm1boIxKwgqzR7NiGN54yGng4M9gP9/OdLYQMg
CBlsC7oLy4ZdJ+fAvnMdbLDOO42cefLnn3fmnviZxnDWi347hsFkuGZ7CfcFyt7NoHy0RdQ8f2G5
QdDU/PtJh4Ta8njrm9bjwPEQ5Hz7qOr7HwjxDqUEtDxFS1dTtRursmVvsSHbvtA7aYPRRcu7J6ux
94J2d9QEcwcJjmXbbqQ8lz1yvz35cnyL06whAbUAhiYn0lYNtOgM45mk3k/kQcVeTk2wY03eAEBI
y1j3ml+9Jr4QPBLvlDc5p9JKx5fbK2ousZL/XCgX3YHLsx51QPqb0iroLXZfV9zdmUCt7/OBfEKX
udrpwKhzrbEeR0urd2qyyKHt+ipRxHF3IpUNHvm1jJXRAxxcAdeHBNl3Czwo+3yq6VEor4tbvLFD
zSRFAuppO0lZYUAfKejRVdxosFW5wRdnKL1zjppWnMoSJCoIuPa5p7OkmrombNCAEdcmk1FeGwIU
KCBmEUHf3+dsZIegDcYybHzwtnqkdGMQdTVAR03OTlSlOLbUCnY2U9NurEfgvzpHhNoIrQcJaNo+
K+HGlEvkjlLuheDlUC/+5CGy6YdsPzYMeBvDIJGrg5FlkK3+zvbQd69AyACF0NCr9OlJJ9Q8WI56
KfCvnmSPur/ylNrLwv7iufk3mdn4Si3kHc35g60XAAik3r4blX6Uqq6OwzDmkVWjl2isLD1sFe0f
gBTXoCKXT1EOEcDQR2fFO71GcAYgahM1FSex6yn8BZrrE5GCmK4z0/LFEWkTdwYgzp1b5nvQT9uR
VlpoHtHt9gnSB+7e1jo36Xyd3jljOcYMvR2h21cfgswfDCBeDTPBI7swo6Ht3AgceCDFkRV4Biij
j15WsbhmowpH5CvD3FI/68lTOJoNHW0zZg2a46ZFRwDiS9BrdU+9KPXEHqc8niw0KqFtqb+XA0MD
j9v1+JHka9e45gvhvXEM0FwQQAzKUB9r8KlmidAskOXm5CVoMxEiwxvsAEn5VfToj4NgevGLdtqr
OTTiUeWIb9tAsHfdBOyd7IYhAoOXF5V2q0cgTs0++8EuNY4DeT8KPzhrUJHeC9OACl2uStAgthY6
JGpQwAaqa+OyU85DJljxWKS6ivquCsJJVm1siqJ6SU2vPis/hzPClcRhxK4J9WHU8cZFurwyQPbq
aY0JDp7eM3Y600GS2WRf7Lz95TVN8eR3nRWBGsH8ZdfUR1sOpXto3QwPBQQYYs0ys91ol1WctwLA
CNuTp7wGV6lm0monatkfmcjnriklReLKTos9nJf30hncIxpVMNCxYHGu5z+HhnT7fkjZs8bZ3DQk
6YusdFOG1qSBx47SXj94ZTbti6qpQ4sa6dHgWnBn6q0TeSpNDwUx/D06l8a4NIY+qavGBu2aJJES
Q3pglqz2vfrVd2aUwm8liD5iC/JeG0/GtcMadUEHyAcI5VyJhepD7w1uWZJTCfhgWFRdHUqR7vCP
f5WkfXCb/sft03EtgsL/nnUeLeCil6+tkXZWQxsJbZgxuLNqUJ2Wo7wrG4JTwdwiOF0Lo3DczBxw
2LCI295eruVk+SUUgsgppTHohaotgsTV74PkYE7Fz8LJi6una7gpOAN1XmF3idkYz3LaLLSsxFGz
1hdeV8jMgQdj/vuLIMcTmd8EkrmnLN/r0LzliTYcbq/JlolFHAVOuUxzJpjoSlQrzNCkWii2MD0r
cwXpEBTxZy9DvD7//cU4clwihpUyfg7Cyj02fCMMWP086gB4jZqQpPh9J198vjfxZJoyh58LP3Jj
9485JJHvA4ENeP5QpkDRZZEk0tC/WRW+4mdWyHDwwGswfbi9CGsDQDUNVQjwt2AMi/kpDC1108lg
Z0mjBj01fyznOI/g4vsLPxqNqpXI+bOz94nbu1Hb8KGVgwRk8sBPwVGhy7zsdKloA8IEEBOcKyc4
suAj1Ca4GqPWA0FE+/0vpurC1mKqcNk5IlCSncfdZL/X9Y3H1+pQkHkyIXSL8Swj/tHXfN+dSn7u
c+8ZlHf4E63OOwToMVpzbw9ly9Zi6zFhudWA+OVsgfU9Gin/rHodpLitizbPDO2aFbc/3Ta5sttR
8ZypbuZn+VWNSdPRGNlOnJ9TAW1S8jCx8sjIl9tG1rx5fnLoaO83YUZ/u9uJZ016Pwb8bAdP6D7I
t2gjV64R1LfBJoqrC6Rry3SKGTCLI9LnZ9J4aIM2wlb/bpAhIcEGcm/L0GLj+z3z/bzCxreMH77/
WWh2SJoPTrkBqlzxgzfjWdxUBdrFBUOrLyScv5YgLUSzZlhAo9ahz9J8vb02Kw7wxtZi+2h+lWaZ
YfJzV52Br++rMxv2f2ECbMu/2Vdncs+3y2+naWubFZY/Y59bO+FT4uobbry6MCBSgsiNPlMXLB5Z
zlS4IvUq7NIsnyDNVvD0Q2rx9F0tmR7XVqVvtHOtuDSkyKE0AUoW0KEsibE95ZHGVJKfGztR4WAn
fzFlF59fjEfv0P6uk4afB5OAOZw/cV8/gJ5lI9m5Pm3/jWLhzyTtZTvQlp+lCn3ytWK7tNoRspE0
2bKycGc2IbANSM3PSjs61UGzP5QSLhD9/6Zs4ciGjfVvA6wIy0hY1SCotB9ksLttZK34hnVHkIxV
x6GpL46yUoJNFcgFfp4qI8djQfg/TIZiFERYp8euRDXT8uMM8meFXUS8K/TYxsEXFzQrN8a77oH/
/ZKFiwRNqdEyxS/xSGxNiaZvDHXr+wvfaNP0/0j7st66caXbXyRA8/Aq7dFDLNuZ3C9CJ3GomRqo
8dffxQBfZ2+aV4R9DnDSDwZUm1OxWLVqLTBkenBCJs7rDnrL2zMp9XEemB95NwLqzcJyTVOhmfmE
5Zr7x6q4N4enpIit7MyIKicsHciFJSHWgYKmgQzAiNtHewUd+/puBVAIIEO1+r+R8O1/EWx2leZC
PweHCIwDSC3ZdhEVtio04I8HIW8HI8CBAJMIdIzIE7mMGgTWgHOIqxIv/TlKtR/rkOw5ZXZPRoBg
fvXvlqLh48KlCilKSHjgZr0eVwPINUGquYjLER19j7WtQEDK1gUQA0DToNSDpI+wLrwdul6LoIjt
Yzs8rIUC1SXzOmBJQ7MtmnveMow2fdoGMzHLuHP+tWk0HQLz4Caft3fxWyZpTBIo0fDqA+vP28pk
CZ4Ms11ghUsadc9zvnPz2xKkC/1OA7phYmu4aBGzVE2y0snjZGBoJQ/e1gRc/mOKaYVdEDB/njpF
AC/7POTq0aHAtUnekAAlZe3OdTeBkAmSNPkhy35sz5vk++iA93H0uQPzxL21EIetvpVlcTI82S9t
q8BIqD4v+EZwtdZTHuDz4DvI7WyXzipUpSRsuhyAGHLSClwzUwkpKzexb/pOf54nlAqdTuXlpXYs
wCoBSUPiwhOci2mVEMi2qyzW+27X+68MWcsP0J0CW/TXBnfVFw6sykevXku81tjchfYIhGLWoBr5
/jc5aglgZ+QgP3h84T5pOjebEKNncdsiYNI+6/S0vackBx6vWh4Agl0Bb09h0YmX2qRMLMjEo7GW
JL8L1h5s7bYD1/f7DeHkAUsLBk+4GGG+coe1dDCcLK7IQ2r91obfbPYie1HVamQDurQjxM1mh/bt
esWALONHXd7Q7Gc37jym0jiSHRYgxAG/5A/AN491fehIZa/IBUzmskuCNKSVKvUmHQk6NwBmRFbm
TX1xNcpOd4sljaGcBgIbvTn5ef3F8rST1qzh9urIToxxYUuINs2lBS0RXku4tswgDFqSoICugbbI
SVQ9SbJoMDCAkHSAscctI5Y1tTInzElHCNoh6guQKoXW2avfazdmTXdOmv42ex2kXS5y1l6wHxP9
tbATxUtEOt6L3yB4iJqh4r34GO9ojC661v19n9WPQW6pssPSfXJhSNj2a7/mgJDrcHm+e4dQW4+s
3tf226snNYJkBC8UczpAYfXqvqzYyuw07oaojwBu+98+z81fuDrPXWZCEhcbEcRiyKt94Frj3Hmo
QOIx6omYQ1BsZ0lPIBc2asEEOYHszphBYb89BulhujAijGGou9aYpiGN9Ta2rH9T1zqaZhUZ5vO2
HenGQimA17p52UewQ9Hs5PTcTuCdF3ZE8SEMUL7bNsI/IsS1yKoh/jPAmwvAn2DEQ+dYzdoCd4/1
G+AnoiuiQNkg8C4GKhfYAFD7CLcOyGOavsx9LHi9p+UuoPtS5QWkQ7gwIWzZtK7WkpUwEbRgk9t5
u+0Zko8AQT8P83CrCccuhyp9Qxakyhs3DyvHCBe2r6jiiS55XqDZ9a8R4aqhejnkk4s0IF5jTg+W
DSDs77TmVJT/Du0PNiriM9WY+M+5OIasaEE3R2CO6p+TNANVHJpGFLkN+bL8NyQx6VjTuSp0AGfi
0j0X3lFTLItixsRoo9LW2qcjlmV2UGrX5tOSzadWH/Z+Odz3dvXUTfYBBWWFA+ML8ea8/F0osdej
acFJ3s8FzGr/EBA55kkcmHFeT8e5B5We/r8tlCns7WBaBlevMIlk0Y5UW1NI4JkgBLUHRXSo2BEm
X82LHTENyYz7E4Zc+itJH10f1I3zafskyRznxSYXU/keMY2uM9BF0pF9lp3a5j5ow1aFQ5LuOwRT
HMODvmGxOzEnIP3zZhQMtCo7JkW+Yx/QzoCq9l8Lwo1vaBbq44Cpxh5twukFcgsfccoXBgSX4y5d
4fsaNhkrHurTSD5wsSDedAF95LG6I6x159VIOboaAk5QhmXzY7t8q5P3p9AxR39t8P12sZ9IWVUM
rGFZbAQUBKWvq/O5Hw76irf57+1dxSfjzYm8sCSshuX1ZHIoQd5x2oNaNmygfGSi9TkHkKFP18O2
Nfnu+jsuYWmCnLkW6TF3mndyjXDOFP6F/9qt0QgXAfojnNLQfFTTjLs8+eHnX2nhh2Pxc3sYf8DA
b+346BZEFgD5E+Fezvx8WVZ+3mcCwSU2jvS+s4Bt6maviUyIP+2hCmVDNBHIlqkJWDS6uvWPOYAC
jmn0u6lPFuBDwEOabe48VnU1nqGN9zoTPMsyimZwL2DeEdhWb2+MThP5Glg3sRwGyIzbiYR+BmrZ
1QXZW1P41r4PIMblg7o/HO1+PbhV4pyo6UyKaES2eiiEQasVAAE8ggV3Wjda7lQLUmp2d0DKvegU
bwHZ6l1+XzhZJTSlE8vB9/vgGeAlPf2t6z/dQnG2VKMQzhbag3zC0rqIwZO33DlMMQjZFXc5COFA
EbTYVSiAYhDsbtKysM1fSwoA2XCLN2MDstntraiaM+FEaUszeiaDuRkEr0VIkydnOSpvBZUV4VyB
kGcxElYUMaeQzfuX1AYDIj16xdft0ajWRoisXG9Iu6zHaPzmd7fW4aSSWBe7NDmekdPi/N8eFjkG
a52Dk2hZxIUH4uvxtghuteSsJV9o9ivX52isn1j30wrOg3GwDO1mVCmwK6byT0r2wrUbXrYyNNQW
cQKeSDCFpyeyQizivD2RMiuAQqOtEs8HUDYKR7UdBr/11hnljyoArSm9pRno/LU1ygv73w+YAnsG
z9lCvF6Ek5CWtI43Blm8VujgQDMNu8vcdTjaQz3FfjVpCh8vjbUu7AlDK50Maigl7DngZk80tF2G
6cAUx0q2EQHu4bIBmMY3aKiCMjsHpVUW++nKUL3WJhDpqAr/UiNIJyLhBxm3N4oYc4kkNXA+WWy3
P/IEJMnjj+2lkU7VhQHh2EJ9jYL/w8SdQrwT9dGNFrjPTkr222bk40AS1gAUAzVsYUWysuygcomA
K0dDEUCQtWIzq77P/35xZLpstemS4LYtvrZAHL6zwf2PS+DXOHhNTdSMxOJUn3os6/oKRdHim82O
eKB+YHouvi8ECzOq7QXTUN0v1oiMjxjH//Z9YfrNuW9cP0WB2p92QbVXJZ2krsRHnwjIQNE1KeaL
V2f0KIRaUSBcf5nOEs01kPbut3rVFfMk3a1IdSCdAiJmOK3rZQ56izRIIeBhYLhgMgBItjAiZ5p2
29MlGw9Q5JxmFiG8JwIdm2GekqKaAE7zfA61qaA+sjq7oTcVPsSQDQiMBgCogCYDPTbCbWblTWOS
GZ6qS8djmtSftR6qTqOWo6ncAD6atnlUpOOuTo9TuYJBawnB4ndfJPMRSu5H7wOK60hS4QaEpCMI
AsRHPyGAZ9U+SsnLdHph02l7XmWn9PLrwja36rYbxwRXDvtuLTtLU8ymbDIvPy/scnvRmo4UC8BL
6aHud0v9YLGX7RHIdgbq4CBOAMKWk5pcb0BwA1TT1OLVFRR22Hz2bsGdN3equogsQAQdQuAguQNu
G7GHpaD6zJiH85QQkOM7nxjE5orTRJ+aAGzS5Qeao7ii3X/mhDugc7t5gah3HhvZF6TgDPa0PWl8
UsSnEAB4ABG5AEG/qYMHqeuCWsIn8apbDxb0G3ZpglpSD9rJhtm7AMAskgwvw6jab7KXK4Sj4Zhw
iJHl5Rvm4laYNF3LAwOK7rhdD9U07yxqHmbTO5kme+6mYL89TpU5wTutZjX7TQ1zKZrkmmk+FK62
A/g1wpPoAQJaH/BSUHhFzxn4GIBCFe68YmyyZFyzFGWt/KW1CnSjFoBtaqEz1ApTspMFNC2oqCBe
BE8lbPtM6yaHjX0agwx9bI8QTUG3wPbkKUyIUbfegK2DeagsNPWLQb/25Occ/No2wSdE3IccxBCg
CxCNqaKzZYVTOQFBGXhpb4v+exp83f6+bAh49iKJzfVwUTu93m5zllbEd7IirltkSOz51jaeGohU
bFuRjeLieSIyRmGXIU/u84dW8qMm32fV60P6fR/3OFpMwfQh0h6npWdqk0mBVXKONqD+5+2fLzsk
0HL/7/NCEbvqg6410SsSo5k0dw7FK2Q7EuOYqdib3w4D2LU/VE1A4UN7VNiyKUhvq3EFngiBemgj
cTwqbpu3VwE4IgC6BSkgxOoQ2l6vNvIQs5f6rIxBEAB5ou8QqO70m7lUvTPe7ipQdYIREIaAwXpz
5dAlR/nTAxCmaV7G5amzbkxHkZCQmbBt9J1zIBRSunwuL/ykDVzhpHdjFtcaQ/MyVHQUWXbZYlwa
4D/gwsBkL7VFaxigFQuB9WbKorjEAl5hEG9EPwGEz8TVyA1/BD1zVcW3S/Olmz5vb1rJBAENiUIU
4P4IPUXiJqS8p6DVNKx12SM9V0P+vAyDWlWAfnvvY0NBlNfFWw8KpmIlzCWtuxZOWgLk+1gle3SB
PZbZ44zbv+pvbPbuR8G1NeHa12q3czof1oqT8ylT0cZIFsRycePjwkcHGtKQ10s+m0E1tyRrYg1S
GPOTr1RRUBkQfj5aK9HLxWDAzyHQsZuH/faaS8731QAEB1Jrs6evDb5fN99n52YCSfJ8kzvP77fi
oSrMXxmA2TnCycjymbUBzdsY+czmNEI9iZyK5rRtRDZViOVBf4B/cEMJa9F0RmIEmdfEzs82+Gqb
X7Y/Lzkd+Pl/Py+sxDBlOmTz3CZuyjGifVQNOz9ZFdee1Ah4wtCyiRwSlN2u95PnaWvW2HkTe8NN
lwZgrYbw5KJI/EqNQLTYBBIVUeMf8pQLP0W9LNNSatLY65b5VGTlCNm/fPhiT22w25402ZpAt9p0
AQ5Gy57IrVA1rePkWdHEtLiNTe3d1Uagdi6+LoSiFTTEXKfA15lz02VNaEEkrVOxvMtOCCB7wDeC
4QMkRsIJKYwypWCuxhDIjC6387KAg/dpWBWLIpkp4CYwR/C+6K8RZUYcbUk8D2Q/sa0/cjWG9y/E
1eeFgETDxav1JT6f4Hw08aQIEyRbCsAMJCzAqQACQ/ENAsVez2tniwIxgzbgFuBvB0XaXbAaTBFZ
SS2BohIrH3BTQkDi6HnlWPlKY+w5cPlZoTFm0QQ2qe2Ny1f1OoqGfuCFGb5cF2ckQXZ6TCyYKZqv
bTejiysITech0W81LbY0Fk3Lz22L0oEFPAWKqN0GK8W1xbava0ZWG0s/V+Fs7Rb6oFUKPyzdZBc2
hMljI3xYxW1k3S9irTvmv24PQnJY+BMbuCmd8zuL+8DX3Loop5XEZnO3rk9aPYD9mJ70qVesj2wk
l4aEo+9B1UNDQRIq8lFWoIl+VgW+kuUACSpXAndBFIIY4no5Rq9sQISzaJDoftG9A7POtgpmJpks
B0ceDbSonr8lnlmgSY+S1ag9mMGznS+h6f5gXhuu0357USRzdWVHmCsQQQTV0MOO7U4hLV/aRmHg
7WsHEbUFEDiIlhDZWcLVWJNsAcKMEGBYWpwUP2qIGfa9EQE/GVrd+4G71+YEj4ySRAI91UR7KIpv
nXMfJPs+PUKic3vWJNR1/J2ARDgHaYBNR9gBjPa23popAZE3tMS6CAiag2EPCOu/zN53D90BRf05
aeb372yYRTDJqRuB0xTOaAFAFXJGDYnBKFG9QF9ye1jSzXDxef73C8e2mkMVtEFBEH33UQbRyKZU
eGi+2oLrvBoAP1kXFnpHL4Kg60iM7rBy59Kjln3TQfDa7FWc7tIz6qCdhguqA4EgrBCiGGjIogr2
UFb6k6EF6dmfp/5sQC1WMSbprF1YEpyz5VGQV3Sw5HdgZYRogSKSkX4fjsYBGRGYlcQ3kQVi6sGZ
0KXR/dTnY6aiWpdNFJ6MyGqBSBUcmkJovEwdTe0CoP2ZjC+M0X1hBbfY+e+PYXAl/zUj+AFWTTZb
R94boJkvkN15XoaPnA6Av3TckghePVswkXhO3w01y2JCb5fuNB+3T4fMk5kBgm8Ex0h2iMFeP1g5
pZaTxrUHFSwNsrV5sMvpDU2zs2EpbmPpqvw1JnbP2Dptgpp6QACvxT4lzrcSQKpxsl+3xyTbW8jT
gZocWo/oqhWmDKxFBi09mBnZzStIdD/ydcxXAPg8Z2m9Pu0+aSzwnQDpvUBBcrxX8p7LJgkEGf99
X7i8TIiU490FuLrNngKvO4LXLwKVkcIrqqwIB6Qmjt9CeCWNHfr5oKXfXE9hQLaxrACgAPAFgs7i
TW5Zz8axpzgangkOmK66dZLqienzOQ+0fYo6vsKebNFBPeYgk4O0GiKl62WZ6qCxvATnBOFa+GnA
U3J72WXjcUDXALQ3SEzeZJn1Si/tDF3Z8cxu3PHeN0BkAymKXfZr245sYeAUebzPLxWxSOQMa2kP
Zgs7fpWH7pCeTK259x0VWbh0vrgkDXJSyFHo/O8Xl5YG3rRubjFfzV0x+mEGwaDtgcgNgOAd3ERw
XZ6ww2gwVug1noHW6NK97+7H3I62LcjCSSQoeHMOf0SI6IMVYDxv8Wf4rk7b5VMSDvbjMKU7EBMp
xiK3hFgPPZkIjkWgAOkNv/fZgnjPiCyvCkdouTfh7H5oQH/NmNdrskIukvgezJAJeCQAKlrA5mnf
H/356/bU8YhRDFk8C6/uAI1tb0v7DZj2zHllPIANmXVypoNt3IHAwx3w4o+STnHbS9pNDVQd/toT
XDJN6MLAUkXiBYFyjeq31R1ABgSy9UMJmstdBoAS/UCG4coon4SLLa67bZqngLnGVgmJ3p3WKHaF
7Kh6UEUGMwQC1zc3gQHeRsugEyYxuM/GZVe3t6nf/o9GhOtg1Bc3L0F2EK/t59HrIpqcvUX1+Jed
VaQRgfxGsza6W4WZAjn8PBUeHpfUfWHj02KftrebdKYCDz16yDFYyIFfr8QQWCYNNJbGg5U9DPNy
5gixsWlet81I+tqQwoDKnu2gJg1IkjBZ2mK2PvgTYafR+pCw5Ia0ycHSinh15mhZOMrPjug4hA7E
modk2rnl+7kwr3+D4PdcM3Ny6rRprAWQtr9dRhXwU3YTXQ5SOEup7WRBZ/Fmrek2py+aXR+81d0V
OgI4XbH7ZBsDYGc8NrC/ESIKD45hbrxmSjyE6ey0FmdPEUvJ9gX6Kk1c3D62nxh98tvWR26LQFGu
epxm914zp8cejSjb+0I6CrwEQH+qI8sltju2K8JyA0gmNAov/aHINe+32TmZ6qUpc6ogWcbbDHnf
t/l4xyAzOOMQS3c2QjZqHOvmHJRpSMCPnDrTzqHPg6OKs2RX06VRYTdozKyYyYw09jmdZp0CU/TS
pkmU6qq9IFssZLr4AOEmgFq8PsR9ldQg7gBaYPIpl2zpw4BmURYMP9+/Whd2AqEkgF7pdbBG9O+R
yd6R2dilKsY76XUEYSb0dEMqBYslnFHH0ObE7Nc0nnX3tlmb56TyH+pBC/WRxCBG+wxuVQDQ3Lgo
hp2Wt/vtEUpnEplvBC84VEACXc+k7o9LohcJX7P0E2qP8ZiQY+JbH7mgwLIMDRbdQYFFdIcgfZoB
rJvS2GoWlLl+z+zVa1SJSclgsKvB9QYgCSfFEAZDczLaZleiY8XUHiZHO6/9dNSK+bw9Z5J9DjOu
64L/DVg2MZwkYMWsLBNzls0eitkzaHLciGiPRCWjKR0PCB44R4XNS/PXizM26ZRRBuYCs8vPZLSO
zHAis3ff3eYHsAqIeCDXAzwY2omuzVSGDSo7UAnGmn8i6VFVmpeO4u/nXeEQmemcM3PB86vRwES7
sND3fo6mobgeVFaE66EGaI5kBfgqeqdHZBKEGhJgS62KgWSZSTCugGD6j8QSZNuuJ0vrwLE6I+sa
58O3QCsP7ZhEpd3scojvjGBmN4pnw2xDWyVKLblqr+wKcQuhweQ4DIvkoEkxpSk4ab8k9FyvoLiF
WOj2DpfcUkCN4YHBG2bf4piWcV61dpy0B5R7/imrOuqz6cu2Cdl4gJpD9xr+RZO64PcG5k6ma6/a
g8G+d0O319EIE/wAWHWnlYqWIcl5haQXVgxZGKh7iee19ToKwGlLwMSCKN+/dYxkvw7oXlw/UELm
ThSSitBwgMqaMCib2MjFU6QyqqXfF6txGgCmCVpnvz13f/LQwpvpyo5w09YuGxpKLEDZFu0+0Zyo
7arDrPfHrH0Cr+bRMsrIToZoRPMcyk6n3m+iGfry2z+D+4WtXyH4DZa3SQ2CYNyOzAqhixlVEPHK
5tti/RYkU1joIFZan7Zt8pFt2BSxY3lvVIBcIbDx3B6Zgk/Ez6N5YPdDZx4dOsUuUyQKJUfBQ5QB
nlU4x7ccSFOdt6xu0JqOHbYrmn7Xqx7ACgvikIY2t0aLBQhmsnsgI0OXvX5gzgBrAEwNChJ4+Vy7
rKWwmglZHhIbNfiZd0u6J8YuKD6303H6ANALxYC/tvhgLx66zRToeW7pJE6WPbFuvfLZnhWZbonn
gAmkU0GqhGBCrA3NJkoPaeDgGTrdGvmhLO5BhmI/eB8pQl0ZElzuaHckAVwET4J8DPVhCBc9zoPH
rLyr9fGm8oYICjNRnnzdXi7pfrgYn7Bc2mAQO+HlVSt4XBto9PzY/r5q/oQlKjOLglIK3++yvWee
OjeCWMn4GryfwZYD2PF/DmlDMU24KVut0wZKKkyf65GTvyRfm9n+ko02C6eF2ecc5HsKjyQbGp5W
Nt48wLS/KUpNeu033ozAOXBq8slfArJL4Ss5AX8b5eMaHIKpoL+351MSeYC8EirkBqoWoEkT3GDX
22YPCTMY1R66pvuBkuaPhCjuMKkRJK5QQsBbAf9cn6vegFwZ6OkJSKx+sEAL8/kLyG0V0yfbeWCA
5U02SLrhurw24tQzc/sFz6ok78PZaULVu026PnhIcyZghOdi8FT7Xq8B2JjGNPTm2yy4tVtUeL69
P55FdgcgR0jxAKQivmk8Cow5zWu8afSXvLtJ2/d3TyAJ8deAyFwKJ2dPq14h7eH+yrw9qSKrAHdR
aJbR7Oy2d5d0TeC0UeDHiMDBcr0mEIXtg4ERvOS1G23v++ftz8v2FTrvca+g7va26MZAVDXUra89
tC7YjpYG4H6QgN4NU6LqAZFFYReWxIobqAotRiB1/MD7j9b+caxYZEPVonTejzr10JoJbnFU3EBg
IJxHtuiJOy64gnwCuULov/i3aFqvH7cnThaIXFgRb+3KgY5qxfNFnl++mNb4iQ7OybSdZ1L4J8S8
UVD82rYoWyoXRSye/PLxVBNOZ2uytltcXEceO1YpC4kZWbZi7mSLhJYgZCwtVGPekBa6Ky0AMAPu
whzW0NA/VQbiOK8PfWO/PRiZIVQvUI9BXQ7sRcJgRq2c8pnCUOI0NwklSZja2hHEsDtC1w8U5BAu
8BQLV2P1xIIcCdwRbBbogaMGpCQwoPfzo/Ly7l8DfLQXUU+AdmpnhFBrPDl6RKBAMX7ADcACaNKg
putBW014RK8NSTRKbLTx5RDz0OtQsbkk6wF4AlCEXPkLfYnCCIizMgYNZ0xRupQhwxGlphd5ZHzt
+n+3l172hAaYk7/IsJ1RuRYOaLXmxZC4qF8mY3Lnd/TVaYcoheYOOrdOhKzx2OU3QWPvGR1VaQL+
beH9cGlb9EJuOWc2obC9osxjzXcV8IWTfsu0aV87L22XRdak8BQSDw6TSF3zvh2e+b3eHCVyLwEp
kfJtM+j1LMdZV+mtSzwD6PWxN5Dux5yKh6mvp2AOkg5tR54D+UIS2pOzKwNVnVZqBk0iQMqA8P5N
7hq1yDnTixXpNcu9MQYj8v3klNqBIr6XzReqJsj0G9gkhnhaAQxxqcaFFSzv1BNI3CiiHInnxl0H
7PWfhNeb51DVjk2PXYlCTFFFTgth5hO430bXDynIgCrHi7b3uyTo8ZGMRF4A70h0dQpH16raXu9r
q8AzmUZLXqCSDj4d8+Sl5NR5Cr8qPVzoUeHttSgHghbmerdRlnRtHrRFrFMSalDOTMsgTEcDbmkK
Taj+BAOkH18rR/Us+9O5Kx4tlKR5kiVALVc81kiGemlvgtMEGDfvFmCrMky7zr5l5TyDsFKvdq7V
+CiDURolyGtCUmsowtGZlhvfrUAm6NZ3SdblXchSL38CiUOPzk032LfUf029pbkZJnveN4hfFQGj
bGNziDln0IOXFSOG2vQHx++bArde8ZnaCzBUNq4JqgJQyfI2aEz7z5AYNLgFbRYwtxVx6wZzSPXs
3LfZnYcXLH3om/GETOxdN9W7Gfpg0Fc7aE557iE6ur0hZQcM6C0k4zldIPrkrreIW7dkBMVShRZs
dpxS7ZR+oPAI4ZW/FsxrC97cDOvgwUJJw16/HVSCm7IFQwSEcNLH//Aquv6+1bVWieNWxUO13nTl
Zx+97cT8+YFpwvPBBpodRAAi11ljmEVl+UkVOyOnLdmVKnyNzBFBQ+k/A8Kdm7W2lTYFDAD9chjK
YT8tkAPDafmNetHN1OlVuFRautselqwyjewCmi+5ziyKg4I/moF9bv08KCH1QSMrDyLigkOseHWy
OmTeTZ7sg/HBdcuD1/7KADHaNi9bukvrwuYbyrF2nMRDo1tzl3TBvrLIwe9VIA/u5URfBGUhSHAh
uQxGXv4rLgIy4C19aAuQCjmUPgQJzAmS2+ckbUF6UJrnCXmBglfcbf9mNcdv9WLe+nN+Twfyuj1a
WVjl+xybzRtS4RqvfweztHSoihobtQVpkR10zV4jrNmD324IU2JRxdGWzC7Y1Ll8ByBbuN8E76/V
lcX6gNYoL9cRMINR5j0Z4+d3DwruHRkPsErgv2J/cKDX1bzMuED7HEAn4AND5kI+fUBkClnkbVsS
X3VlSxjQWsxOlSR+ERvVwQ7Cwoy2vy85gxgGKAN4bhf6sEIsag1o8HNmtCjm1lNmOPukuWPl77a8
H6p/oAutsGZIws9Lc2IskAwdwNkJzPnmowFi7fZsgKA3Le8dfQiL+T5bIFXyb+Mj17g8M/K0zPOu
hgr99O+Y/K7dgxb83h6/dH7/jl9M0lmDtY5oMS7jeTysj8Z43v68Ynr/+KLLc2hBfbDTihL8CFoU
rI/Mhzrk40ifSPK11P/ZNibhOkHEeDEYYbN4tdGPbpDBGtjXl/V7R26b5R9de2382z5hoZbclrQP
E2ZGNH8o2RllobC2FfG+7Axe/go+5Rdjbg2EL7jay1jrn4cmLEm4qngAJG4FA+UpIZeXuj0+7Rcm
Fs+FonqPVSucYe+s2sHRy1MRmA9ADZ62J1U+mr+mhAMyQG7T0SuY0svbKu+jBfoiKs4TSYSMZAPg
maibodAtJjcBXWuy2oG3bnwoq7r/BJO/W+7KqCcv24OR7XbE4figjUY/4OWv562YPVxoPq6+Mj80
EOrcb39etiyXnxfCntRmrDMtjKPNT1m5032w2ALscNy2IlsRwJRwfeu820usnGJTBMxiZhE36U4v
z1N3at9PJYvsz4UJYX+VQb82lMIEzexdSe4pj+U/IJkNK+hYAHIdnVi62HWnt+5iT4aHB0OYeXek
/MDVwbFcuHnxGELq53qxNT8f0P66INhuhnD+BG4OxUNSuhB4MwBziVfkm8ZLe+hzp9UnPBtIBcEi
PSrHO9tVeBNZuIYYEe2QeHajAim28eqGOS41wSw1jX83GNmZ6sB8O2vUQKkNeTTQd2pQaSeg5Wzr
586tIzNIFOwKso0NWgJoFYGuzcX5uZ7K1p5oM01VCYm7QT9ArNXZQzCuOhUVFFmZO9bP21tcag9R
NwCgeJ6AIuTa3mgHtd01ZRVnmNEFmZnjmH5HoWrbiiG7nQBw+M8M/xkXbpS3h1jBDEoHMHHeVNA1
9kn1qSzSfW17tynoJfW02NVID6XeemM15nmsIUFgj/86LH9hZvlpyJp9Y7n3but/Vvw27oqECBYd
Q+gSRwMcSA3FbC9PkZn6kpQxsr4/3ZYxRK7ouB0gCXlDCnCNjIVdhK2+QMLUyO/cvj2C43xU7D7p
Qlz8CuEuM/RkNaHhDIe5QA/+66rTcAWctbe/fGi42N68ARerLhzWFNdzY7VOGVtLfq9BaVwvjaOV
4tLO6wZC3+knd7afOm95KKr6i7uoAhX5QP+zLyL9ynQBZwyB/WB+tuYnYoV6B8FIxY6TeQwU1nDL
efwsia47o1XbMruoMco2stinGn3UenbYnkuVEcF59zbkofUyq+PR+VGzkzb+XE2Fa5Vd2JyQEnVi
wGne1Fnbfgk8QtwqNlHm19u7RQsi3Z1PWnnTdq5iPDKIJCCsf60J1ypooWa7rb0q9tJ/UNpBm1Ya
IUkejha63PM0Ih0oo6sb275HU69ixWQu4tK2de0imtZu9MqE7Xxwwsp+HoM0Altm6OLw9fkX1OYU
l4osgXc1WuHIecgB6GnnV3FiQF27BwOh/mzM9X4YHn3emt7uDRvqP0OqmGbZtnFcM+CURjraooWc
ythR4pUrQ84GzSS+dbOU/xqDCiIs2zhI+GPPIHPDmUKup3NqvL5ZCDxuu3bPqxPcVrVxw3QX1azZ
O2eJEsMhc6OXBvmoL1x8DyZuOoHsPR66Q9aGYL9crV3vHzPOWh2O5mPpntgHcKg4GJCYBs4VQHWR
jXYB3YOx+MAIemUVmeW/WvZcqFiu+EyJ9wMPB3hJFb3+YpHbctdhAkcCgORaVBypud92ItLPA8/A
r0DDfNNmFJQ26U0XLVMUDMhVc9/2p20Dsu3GUad/0l8oKAg7oXRZwNYMeM3ReRrpWeufklwRtcjG
8MfTAstoIAnDff7F2jPK5ty3IIxi1rfV+M3LFFkmmW9AMMTvqz9ylnzvXXw/mTOTpiOGUINAmfrO
rhm0RySB0MmxxlY37qu1etqetT/tKeKyX9oUfGFegmm7zQAJhgDAoayLCAxDR0J1UIcW+wKcpQSZ
9KEqd+jeOtA2PSRutkPaGclmvKf8Om7LNcrwN5/Ru4qld6BXOddOs8NoopSlv3K72GfmcMtADa1V
7c4f2Jn2wa2VeOfWdvd6te62xyTdCRY8jovXO3p+hGUCAn0FQSlvlxzPA9179Fh9oIUcsvW4eHkd
Ds5HiC4QJeeOnzXoXB52yCJpruK0SK+oCwNiedZEVxkZAT+OXccPHeu8gLHTYeXB1R5Lb9/3j0z7
2YG4TfdVsyfdhH+HJmYYLYh1oUEC6OpBg3YCBBS9z2SOmz5OKItKFU2j9EhdWBO2X5VMrglBSOi2
sfGZpctuLArVs0qaxrmcTOHOdWeALoMKBdPELU5174Zj54SF24VZZp9d8AW29fodEIsvttke8sp/
LB10UTlWlM7gS5/cr9v7UzVm/veLYz4WqEn5vH7rZWDqZ6hdrYo7X3oCLmaV//3CAp2TEZ0mONRG
P4VLclrZk6UCrqv2iXDKXKZlpjdg5XI6Ron9eQEJHynPSzEeCvrTCBRxk2rShGiiL5jTeAkOhDbc
WlBXyVtFsk9WbsSZxsseXDd/KuvXk0Zy8KCuAZaFmOiC7b4n+WckLPTk02w81uMn33nS1j5siy9j
860q27Cke7tPIttiYTkeafndoD/YfKhbRfna4DP5xkVf/DDB2WSLV5F2wQ8r3E8jzXc+2gFIF+vL
2eyXXWMBsE/jwfyxNr/0+t+xPaTJ77w/1+PL9r79/5yj/5uhN0LLYDWojayE1ytXI2o199MMCGGY
GfXBQeyzMj3swUNE7G6nzey4QhXRxs8FUe/JSPQbBDG/tn+QdGIghOYAAAgEgfj6GRfI3zULmqT7
ZQgtdkYbxWmCrGDvKC5+6Xm6MMTPwsV5WqcBYowzmo1sc7mpUfvu6+52UHKqy44U8JjojgfBGgBA
wrGdcy1J0xL3//L/SPuOJblhZdkvYgS92ZJsOzM9TjMjacOQJUELGgAEvv4mdd87p5vNaIZ0Qwst
FGI1XKFQlZXpOBG6BntXRNSBOCNkTAVJd2Wy1vy9uLfOTc5OsZJZ2qkO3r7seUTYNvC/jsh1D8Fz
QfRo1NGDUmTx2H8eyRadUJGpjRtXnPoGIX2wxlm/+FSBKJwDLlpgua6QGkagQVt16req1YekO6h0
h5XYM/rocBJy+s0ePo/FCkJtybGc25zNgGtmpcEnx+IEZE/DTGX727t0cVXPBjXzXHXTJ4YqMChH
0A1a2aKafglcLVT9EBv2K0t3t+0tPYkQQoIe20LB8op9dehZPnoSu6ijZMfbMRaJgyKQeHCnlpjC
XBne8vz9x9w8UrFMnjPbxA4CjxoFbp6vDGfp7Hlgwsb5BiIJ3CeXZ68uQJHu6XA6JjDEDt856HAm
9fb2nC2fgzMrsxABe9lmDNiJJ8pRYZEvtntXV8UO7Dpj91rzFzt/TMz73DJCj36i4OdN+pdx2FbV
4fYPWdwsZ79jmu0zTwOeD1NLBvwOru6r9yCPeB/q1qbz711vbcxrMztzNz3TTQgkw1aWfdPKZ+78
hP8k5HMhKVQl31vnaZA7N//qtzvu0XBqKoZ27+3xLga6UGTDCiOhDmD/bOLVUCutAfHTk1U/68Ob
LvsoH/Z57oQOsGdBAiFCzw5d9zlfO5dL4BkkDqYmLoBWoOM8M+0rqghI+tBcVYp2M9iG/zJw+TV3
aBWCNuCX67blRs+MZOu4Qw4wdv6bSLN7ZaT+LvJ+LVFzvfQmCuyYC8B5wFA5Zy2BGpboq3pyRI4M
LfLiK3+X8jZshmcjf7fHtQBucmyXYcWlvdny54Wn0r7BzLfmc518yoQGZaLtumLEtYOAnQDtpsBx
Ya3m6KAs4QOhI5CgOYtA7Zj4f+0gLr8/cxCaPuQSXNl4sPhRKl7AiLnGSnC9MgY2CloXPSh1AAM3
e5d7YvSqfmqV7Oxu06b6UwapWg3vY9IV27IrYsbX3uULkk6XNmejwv3YBdSbUj66cwLMbcMLc1PW
3cbX5VYbeGxX+WNf9d/GPNnrDYlxicV0IPfcMuPbZ3Rt+LNz4vrcrMX0RrOlF0LqKSKTemcHSfJy
I/y9Tj9u21v0S2fTPfOBhsZrjZu4wPQeNzJYDSAE81t65bfbZtaGNdv/Ps+EnrPpRdHtayuIS/ZO
B9wtSRulOsqs8AK3DU5x+uWBu1zSWaTh1O0AnTnclCStX5O2/lmN4yFLmrCWoJq2qR2xmm9QNtv/
g12UQHQLPeYILGfb19csUUKbA5m9jD0YZY9uM/oFcnibqizudK0+kELFHv+HLtkAyRfTQtYPihZz
TF3jAXVr1OhqN4NiT1RzaIHYHICUoo6zMrOLO+bM1LTUZ7dmkxlNYmc4LFYpN9zQXgzFYp5XK1Cz
a4+JBUQvk+fo6C++qiJW40DsVoeZoh7CntyZANJUm24N43XtMC/NzPZJLZlJtQBmzGT4Vmj277zx
VkayuBXPRjLFkOcTZqVJJRQ8Ggg+HzIruzcpK0NNOhzwSrSllt2HKuSmkRACvr0ZlwYHw2htg9fG
TM5OXQpOWS56KN44XRFBfyJM2pX7YMkCrhsk5QCNvu4EEZTlBrcB9/bqw3Ci+f/x8zPvFHRajrQR
Pq9VXyX5lqxBuhZ//kTxChQOnoHz0vggNPx8hYYC0A+cSNrhbv6XygyQHv8xMRsCuhpLixmA99t+
TJyo4lG2NktLG+zcxNUyNwNhDkM8PSR3AbjkPMrDBNXWSrLIsItfuEYftbSLbu+upRMK8dqpBA+C
TxBLzvZ1qtKuzhQyfQT5UjVsLIu9BwKilTld2QfXplDFQMCG3hkACvHn0lQN5UjQlUNgDVsQqFfy
tUWM2Cfec9P4bnx7WAtR8lQywQPIssBebM4xGxqpVJBPskBgeY+U+gnwS6hkHmrNrhcfukFxjJCF
c8km19ZyBIsDBUunixA9mIRoLgfqsUGZdkKhEeQKdA8DxR7pglo7xM6dEbpgUVqzeO3OMVpANSDN
BjioOa8cjgJoeWoi3dIK7Q1U5NC2LpCCW0nqLI5rYub3EZqiw2AW1iRCJS2ESkCxJ6FHzJxuUxr2
sWTBvSnX6PyujwNGdGZrduJcV1OB0+EuLLwcigzaXVGZMZfBlnZJTKpqow/tc1fxlSbfxSHi7p12
DNRB59tGFS51wS+C9lhmx109ols5FWFAhmPRQoru9iZdWjVIf7kOQOCoi8yzcSoZqdPUYGsy6c9A
AsOLk+5pK7HMtXdE/ROJoT/Um/pVZ5LZJUab9Uj5OVKNSDe2KLu2a/H+khFzaqqYBFSwB2e3o2cy
KewBAVPjv6LPJnSqNaaLpbk6tzALWIRwisSbGHIUyJjqBtgNRH8ksTZ/vyRQ2wJ02wXr9ZWaWGom
aIZhqOmq5Nhqh9oNR7HicRdd07mNaQ+ehRKghEv1bkBUK5s8HAMIm7xXnYzdfJdAylSYz8lwkmMf
Gvan24Ob5ugynEYEcTa42SqBTNQolYVnSW51G1rZYaZ/ydBuTFWBAjMH7cXavlhetf9O52zVtMFI
O+7AIiXOJ1Z1u5aXcQ5ivpWTtJCNuhza7BrLvB4ofwlDVbVr0096XkdBszfM31n2vSuLuC3vhP2O
9tHQto4ViOBtxiOLHbzs9fYcLzmQszmeo5gaqJtBNBuFJE/vslAXzotZs2PRlVvWmofbtlbWM5jd
M6RN/QDICtRfgpMh71F4CfQiTJCNdtUXb635eW3fBublviU9T+3GwfNPBY8F+aWbHdrJsGHpDwY9
66QG80w9dXb8MMTz7YGump7dPASiOqYpplltY735AFKe0F8ieOI+bvTki6UeoPcSuqL8v7mDOVjG
QKNYkWkYcjBsKv5MjcPIVsY2Hbobh3Lea9mS/38oERW9F7Z5SLtsn2dGOLIyZp62clKWPfV/TmQw
cz4qGK3E9jGT3PgNtvhQ8s+312rp4j4/ADMn42eakwcdPKhmuWGmgY9rAD0yJwNISLK7XvNPzB6e
BPsHlO7kAvDcREIQ45vDNceuybWqRHRi+dmuMLJQGdWu5zwSdRMpui3MY5mSeKi2uXXni5Wa4+Iy
gh/CBP8I6jBzXLsyjN4ZKzigQD+NSewmRdTIV1f7JAELvj3Dy6amwqszddDOgZp1mlPOKV4KAnSF
ZjQ0cZPuMjd21qpLi/4FvKn/z9Dcl9ke0cd8wmwkoBEy3mnDwwl+WqX3pv3ba15uD2uhloUFPDM3
c2etU+WFU0/SjcFrWQPVWDVQ235z6VG3fvbeQ5XvRbvyrF9012c2Zz4tbcD20CBrBupjb9f692br
hP3w4AQrceXisTuzM3Ng0sr0DNK4wBc4yAC+t+PP25O3tlST/bOYws7xNm5NjKMbuw2jZmi13sbj
QSxBKtSZTZx1QBvctrl4uZ+Nafr3M5upDPy6hmj2k+PuM0h+l1FlxbdNrO6JmbuqW5vppMK8OUo9
1j6J09p57i1yBHVlXOEtSXV9B3DC3hjliu1FRwbCLmAbJkjU/E1Vo0laB+MnHFndR159nwKxBXmi
7DXJ+dZPvjd/L0yG/Y/CKhi4UZxH2+TlfIoKlVXgyiA2nxrbpgq+iSqPkaf7dXtOp61wdeGcVU1m
Wx5UkDb3a3iqMqeRCL7Rv9ezn8bx37LMbBzUaLhyU1yag1Z9jAIi3m76/e/HgLf9dI1NnAtz6ZM+
A/tnID1EssTdNEjj6/3K6i9t7nMLs1liUmNZIX34PjBjBCiU2Bbdoax5exxLrhytsTr6b3y0+8zx
kYpRLx9qDa4cfCJmxzZSfNHSPlS2FRX9Sri4tPDnxmY3c4O3YW72MIZW/21HHjV/TU5x0QIem2j3
RX7gCpQ+tDToSt9FcJEHYcWA8uvC2xO2ZmG2LJSUQ9WODnn6FKi33Hu//fWl2wAYABDXongegEjh
8gQmHvheU2Bin/qw0fZSRCiojmt9DkuuGhSYJt79yPJfNQgrm7vQ4gY3Fql+0QpHkJAIVJJhgYpi
nYZWvgLXWNxjPgoZeM+iZW2ejQraVBBPwJ7Exkrar9Swo9z/3Bj2Trpfbk/g4vIgCTtJOE45/9kV
3gAQ7Yw1kg2t8XkA3ufn7c8vrg9auZHkhT4NRDEu16dNLK0sC3zeFc5GG8ZY2R6I20nUihVLS4sE
ZgZEkuZEMTwPJltUrU2m494xuRP1AhyD2kPd3NFOTKWuU5YV/7CxoUuFlnHdhgbHnLqDSZ+3IPNE
BqWOeVjq0e2ZMxcHhCTQH9GKSULocuqCpkySqsmLp1wyHS0MJWqjqUI20nJQQRuFiikBmx0KfB8G
QO1feQ3ug8xJ2k2pBNIDKVcR9MGNnehzsdFA8Bai15eC30SKR+JSEaoUfbZJYPy0G9mgGY/SGMTP
6FTSghEFSUuPS435XzhN1MoOX9p1qL65k37FBGCeBSI0H5jjgnr4ScsgkKJDdQ37Y60Ms3QhnBuZ
RSLNWGqtKjGB8AxtkYc+EnbC+gcXfW5k5qKl1xGwUcCIFtb+dlzrW12cKMTzgMohpr9KTFt1AA7/
rCtA2uH2R711IFuitHwFobJ0Sm0fRFaTKJmHbODlVrNlZ6cAFqLrU8+PeqmFFa83aFMKFbVXTs3i
ooAuCy1QqI2BxenSlOf3qXAyJ3/SbSr3o1s24N9NvFD3KNnfPkF/0hvzuAnAP7Cbe+iZBV/ypS2r
9Nyi1Gx0YA5oAnIUTkA1etajY9dQksh84Ye+VY/A3yVs06sECbyx9z9jqr/ocqgjndtN3IP76OBp
3Mbe4SrUHWohCxd0J9xGXWzpGgh3hk58LgkkY0nXySM6qbswRfXuRyJ1noBYqrMf23L4onOZ3QUj
r2I8rO2NXxJ0S9rMf/BRCIhU5ntPFe77yJXNZ7BVjC+dXqudY7HPSAB8k7osXowUnZY5YEZ30neL
zYDmH5AvIbiWxXddtuluUPlEiQOEVy0VEizm+MqzLoeGMTPvR89JwkEnTgiVohPIv929aDwnHERT
hui7IeHAyy96IL9moFmJUMNX26x4r8ZPvnpugB4E18kOhGdyW3QMgi+1CrMkF7EAegnipj0HaZKM
mtSJkgbKYJ7h72hQVXHbo9PSaiz0RdtIOjVW2US9OfhHHzCwqEUdZJvTpv0XB4AaLEB1aMu+Zrxh
TalYwfHkUGDZMLsqUvZHw1dc2dJlfW5kcuNnb6qGlWZfplkOSLUeQSH53SyDjaogJyPSLVZ85fws
AJQnpTfo1prAP6LPaGavHDDWoRzyp9wceFiTRDwFmdYcGjdI7hps6sjI5LjxNDO4M5ievfYtahkR
1UfxgG5Yd2u1eXkc8UTbDWlprbzOl/wVYETIqYCSAK+i2fGmpV+god8tnwz5gR6r5O32kV66E88+
PwdilgZStSrD5yU5tuMRoE/P2XK6sciPmqwMZclT+YBcO2jYRJw/Dy37sdFBvIP+7dJNnlIvfXBB
As3KNVzHku9F1QwIEsBYsVNnFwjLm9RgwYAm3gkFXaP71I6zxtlqbMUd/inpzN3huaXZznGhRIxa
CYMlN33MmdBDppmHBEqhjiQR8K1x0Zdh0Iu95amNCIZTZlofbjZGlqT7oaxiTZixEGu3z+JEQ+AC
LhoMmoioLk9QZup9IhJRPnXeD9v+GrBfzpqy0NIhBRXAf0zMQoHaMmRLc1mCY/7b0L+mwaNJt0nx
koLn7fYOXbM0W87USlQjOljK6ENZPnK29Ua0p0T9GsnP2qzNVrMEr2Vmtpg1x5ZhUB2GcWqsXQlC
lzcnpm0KC9A1MrtBe0VALFr3IDJBTi8ZeeQBeEi8A4omK5Ymx3C9Of9raXIsZ25Uc/WOJA0soQ9B
j8Cl0UU5UdbRTHKyTSw4b9JA/DWluDp0iVLQ7WVbmk1AHFxgN5ERvgpLXAvddDJo86cxUFGpNzHR
0SJYvN22sjTIP74RpKGTUvNsp5d1QnO7Q4qC2G45tYiKT0GnI0fb+WXYDbb7mFaM7wyExveuWzsr
g1zYm4ABI+wGjwtSVvPVBCcUBRV3BQ4qB2gKk7v3KskPSe3s29z9qG1tc3u4C8xNINZCPg4kUeCF
8OfyU4kFkteApyMwPpCNK8Y7N/vQPGOb9yfAEbSk2vTZ5zboQq/9LWwREf1Iux++9Yo3Q4i9gnZj
8mj4a5SC17cIYkEI0eCZOL0U55l/z/K0LE0TeaqND17Qjdt+lsQCdOeX6u0jDV5uT8P1tGO67SkK
xd6aOJYvt/bYuoWm2bo8UfIiqu9t9aUE73VlFLFufLtt6nqDXZhyZm9GEFZ3jSuVPBVVAgzENsg3
BTCevvfG0qdWxuDMu23w+r7HqUEvNbIv4NxAwetybEapmRmUJdSpsrY5j7OVO3jx8wh1wdCKyslV
5oWW0pLSKdWpS8u4MX5byevt379Qp8QA/IlHCUUgPOVni1NC6g35Sk2e2PhoD9DaMQ+a/Oj8UzFs
e/upsn+V4lk6w8o1sTiw/5r9k0U/c3dUoS5Li1ydgDRyg5fsHxBNIKQGKAYYMcCprhSUOXHKjObA
TxdDF9ntHSFTG99O695XJvBPHHTpuS8tzS4i15UsI0WO5pEaDbwWKrBbR+jfrbTz3yoof4I/oHE/
d76XH6qS2ofCdmnMQPL3tU5U993zWjTgOvh5+uj12wGNYOjJsOS20vt3vBWdE9AyYCAghbsBsNh7
S5P0Z8E8h0VEOckPFegSRMhjv/XLln22iPcpZ40Z0d6tdwqdJjCDOvgmzQPy2DWm+ZuIlPd7Fw+C
O5Or6s0vcZtR5kLvTyT+Pano+NJWVYdMiTY8Z772nnlF8AwNjWoTlI2+K+WIxElaF9lJpG63Q83N
KUJoGlgbrwLjUMSJzw+8L0AG7WYaHpkM+LHSTNOQAwy5s3gBdDnTIOeQ2taW9gm7q7KRHnLDwcux
5epouyI92A0uu1wN2U7DhgHpO1rJe9ADbHnZmnE6mMmTgbgeLQ3o0TFtietj6PvItEgahMzR/c+i
rrTHLO9kGzrC4d+FL8qjrrZ+x34nQffNBvZVEG2vciv2wLTykuVud9fr/DnTBntXjy075G4zbrIG
4BO0B+h4y7Uy4tQeIg+URo8Jp92JoRzzxTGJ9rNBI8GWjDl/tQNNu1NBqyJpDd7X1p1aI8hQPTqd
7HaFK3OssKFkZEgn+9oxw39uEASAcor8VGC73PYKOTXftcm2om2/MYPM2yriNFHgJeKIjgso8llV
shdZQPGMhaYAAAdAfjXmGBlGkR/QzOLiK4JH3Wh+Z41foyFfqlg5fhYjzB0irUa9PnrTiREV2li8
6INXvamm818Ks8kfMnBIhQ26Pe5qLzUeeVKCAyPpKlTiIb5EjZR+tBVjO4kdFJXggd95ZeI8GFaK
/gEA0UEGj+yCNHtoVUIyG53l3hAaTukdS6e2vunS0n4bA2LFIAdBgIsG0ENXFWzDG73eEaZjskUF
2Qpf5Bvm61AykM2w9TSDx6bTs4ObNMZRs1i381KQxpIE73FNGm3U9gmPzDw3d67dInKqfGfF71/H
SxC6AhsPAvZJfXjesVYwAE8N7maPUydlU/XHwKIvyhr/OjE1mUG2CAUXD+5/fr0wJ/d44WSPnmFE
Lo5k7761EplLsXJHXwe6l05sdg3YiUa9rivyR7Rwbc3gc0t2ATjpk+DHbXfpLdzQSOiDWQMdoPZE
HX95YSJdmI5FPZLH0crcb63j5RXkn5z+mFguw5lG4o3Zib/x9EHtcTG6GKsZxNRtu6NnFEE4VoUG
4fKvyJpGDlRNHsYuB2EK+0JtHdK83rBhBM32Qg3qKat08d3vcQJMl2z7QZgRhFfMCARs9mONd/QO
qsjjJhdows1Z1cdtVzYPQzJYL6gJtTvNVMmWJxAcGU0lngjTtJj25YcM+m5PHOR6NDv3Ys44eGFB
O73LK8q+s6Gst5Ub/JA11ArTFmVsT5EgaoLEepAt0mxd4G9Nh/UvulRi4wd+C3Rg4fLX1irKfd9V
2a7XZbbt/dHZ2h1YCiypsx3HDkBYo3VZVJXY4SM4XlA61/FQTSweej0Zfg/EsEM952KX9JA4ygoI
xLZlTx4rg9Go7rP2WdRyLVm/cJ1f7NPZHdgWrSYhCZg9suAjB6FECUDJ7Y2zZMGZJHEh4QStiXmK
VrYBdRufIRw2xlBzdEg/rIQkC1Ex4M9oP4UgN54Bc0RooIKmz3VCHpUGL+UrMDfVYadpITKsMaiN
I3ON/XzJInjSAIgBnhZdO7OzUEm8lUhPcbpL37tDcOndK0dXG6Nug1NGXb8I9bLPXtVg/r00BObQ
nJwKgPQoFs0dC2lKzeFG9ogbqAFlHfrNarC13V6zhcAfBMbIOiByRU1qnn82kxRIcqmyR1PEFgfv
6EblMRofc/YPm+Pc0LR5zqLJhOSaws0GQ/wxsUlYVyvviqUwGRlUrBPKUSAjmL9c68yQ0I7VssfW
UqdMZm8lExwc6OK3IuI5yRzk080HNDzc95n4Rdvx7e+ncsp2AlA8ESDNOxH6yu85QCXksbS8hybJ
oOeRmO/Sa49BXe7SLHm+bW9xwOcX3KwkUoxtVde6hw1CvebeJcN43yKBtxEOMzeqdvJjipcvDxFq
Bo/W4AZ3TGXaETXQZFVhanq1zSJspFKxi+zp6kAV+nJ5Ic6V26DlTE6eaiQJM7cKdj0II94cs7LC
FoowsTv05Z7njox75rX3XVX2G0EFpGnHNv8CygXjAVLoyaaEqGikXJq+NYZXxQHH7u8gfLxNEj3Y
d4mvtghcfqOvpn1og7I/pENKO2B4jHJbOC1/qUvlPmfoeImMvpT3IkOzsImWvNgl3hij2IIiggqK
8YvEjnxOJPeeQVCb/k46v/mU6ojw/36hQKmn410NWqwprXE5OaXkhe4nyjqZRit3ubDMtwrESS+e
qapD0KIV10V6HmpGLt2mOc541pJgayoj/X37lyx4aFToAMlALvcPxd/lDzF8aYmUSetEy/JIqua4
lsBdMoCWg6lvBCy2yJReGjDbuihSmXqn+t5wHuu1Xsa1z892WSW0kfQWGE8GfizLPUpkt+dn+v+z
XTwJCf3n508h2JmTarhdGmjH9k5Ivdb8J1i5+zVh5qWEUwBq3KmzfGKFmENz0SNtG7Ii7ol6ZZGg
e1fzQGdDoNaFhl7htRsP9PHPU7JK7loCHCbKd/SoJWhB77v0BXqPIXqTrG3BveY51wx9w1E3+eZ3
LlqCWRvYn0GCsQaFX5z4sx89mxiwM+ZlgT6Wk+e9FIeu+zsgIxJPEC3HngFMAXo3qCVfzrtfo7ab
2Mw4sQIiS3l/j1fYx18t7WTCQRsi0BBIoFhX2AtpNYYMZOWd/MxkYTBo2bueJQJRJ2crpmaTNZlC
4yPgapNy1KQpfDkatOFqAj6I452YBlVYZjb7TjS8jv96RPAq6O5zwBmOKH0WH3ATdUsExPzE0H1T
QSed8Y/MWAsbp5U9OxJ/BoPYA+QMf3ip5zAI0uLl6NRSnJLR2pTg5mLZxtXvB7bWt7RoCNIfeHVM
PXZz1JrRDYnQ1SBOhsHqA4UC7ibrQBTW+9kXA0ci/vvZQ83sP+Zms9c2HvrpXJhr2zzEMygeVbqx
nZ+3rcyeUv87e4jikN1Cke6qhclktcdAJylOXEza0e7OlyfbFmGef+sBZQvsDgCgYnvb6MyL/TE6
9etha1gW2ORnkb4HaoKx7kYYHbtwNJ/crg2JtVJTXtrk3iSTjtARyLwrBQBTH6weCJ2TTbxQvSf9
X/Zm/RnFuYHZKXJly2zscXHS36E0Htpb21jTj5vWeL63z01MYzxz91ArkWWpYCLd66A40n5GKkE2
5fvt5Vja2MBegYEVJQGoN83e7bU++EnDYEXxUAt2I1Q1tu4/zdb0YAdEEig5a7bmqeexXmQFP2V9
sEVCOpSIP2331+2hzJHTfxYFXg25AfgEUG/OTo07+F1bGGiQrHsczC1Bpw5HdisDMuOucMAU9S7X
eJSWNtq5ydnIiAY4o5U2/CQfrGYj6v3tIa19frY6AlFra/qYuD59HtQjlK5vf//6MEJjCERiUxbK
A4xs2h1ne6wV1pBoFRPw0iSq9VNnf7VVuxK3XLsZA4ALvOLQIgKM6Zx01QdXDivzRp7yTqMgYNHH
SHZ6B8CMZ4pjNjTaR2Hb6YvlVu2dDfWwNdT+//aHzM+S79sWPCr+uuoI1bU0dQZNG06p28PfBKBq
2RZ4kSkosyvxHWcD6WXbRn4jL1Mk/jLw9QYFoAoCNZsIcvdNrGgwfqqHytkTA8wuo2WK98SCqCNa
D/qImZoWIXbPXzPfrrdtUkD9x8qsKrT9sjkgM+9sDWKqe0kUR9rJ1DbQpWWxqozvpA76Q2koN65N
UFpze3zn8M0xWDpojAZULRryzts3mqzBfd8aoZY6wbHu6rcEn4250I2wSTPTjmyjYyErkjEc877f
IZ1Jti6t8Wph2XDnIV7bEq8qTgMu1FfJWHfyRMBjr5WfmqIWJ2Lo/V1tdaH0DwZNym02pi0Ajrm2
p3TU4hGNb1oJLlNmtv27JzR+qNNxiDtfh6SuXvgH04f0bYbUW5iRRhzxnPkFB+8/Z9B7wYnn6sHz
q/YAvyc+k3wCPDEO0iopDXrkKR1jaYNuKOQ5SHNwxH/L0ikBCtK1WJhWue1rc4hbp+9fG6KP23Hg
+alsOrSp0bRwtkjtKbCgTtitprSA8XSrYxDIlIZWZ5BP0lbOxmbaGI2l+8N0W/eg3LbaSKT0jlVi
gBB6rL0Wfna0oItTug9ZKXXEv6YswgJJRsxtWR40TeYvfUNZLDwDSFKoFIClu09++W6ZbUT3aLTA
phHwQ+HZJIlJUYgHN+6oi+ZJ1p7xywS/BQNvHvLfYBjFgzRRrR32vesdVMDkfWqCYrSsUeAGxUcX
BVpgR7U2Nu2EtkvvApf9JJVlPQe5Rw+9pywUjbT8ZKimPCjwvcXVEFQ7gOrQei+L3gLjAIRwBGBW
z0EBwbfRHCn0t7mT2FvpJ5Qgp15N5Luaig0g4vSwdQEsDJkvR+QM1Q+O6ityIq1RhJkoBhtFPmpv
mWrMPMwoAe2XmaFyJNw2op4qdhKsEnurdVnYs4C8wT+2u7xAjhSBaXpqB32M87wjD63n1JtW43ps
VnX1bDiJ+ulAyD30gSB4ptoX2X8METFNtfNL39iNXZa9+RYFG09zT/wi4lVSPRDFOqTzyhj6k817
nfXW1y5Pi9cUlZadCtLsQI1KHJnBslMgoGeBrHyThUjiYWWcbNTDDjw0d0RCIgsyne1H0wzqrbYi
Wal+L92gBadcNRgbkkpsncQbn3UPcMa0Tr50cvyR9Bb9rnV+EuUGVdD2yZV/0vwU7PSFY4WBgvB9
2+LY1xaUU1CiEUfkRaQVd6yWYIlkaofngb/rWpYYIfQHcwCV0Wiac/PD56MR446uSsBWDZQKuoCg
SBFojkKWILG2Qi/MB4AG02Pqaj9pYNq7vK9/pSYmFbC6YIOfkPx2ao1uRy3lodAAPDTRNhwh9/Ob
lOMQUmG6+6bUvX1JaRBzB17ZNDUXq4xWE602zE++2RaRcMdvbsLan0aXmpCD8EgcGLX9oGVBd6e5
st4oy27vk0bwDe1FcA80ihsCFNKHwgGgWppaEfvE8KLKpkBPA2mZrrQkLt2XaCqZKMrx5gAg7PI+
o35jGuiKZicKd5NNVdK/ZFn/E2NM6nk2YPKINMzZY7AD0VWKZgx2yvI3M3Xjkn+tys+3b+XFUUyY
gAkXjbtnFlyqwpO24xTs1IfI60Y21VZu5OtrXw9AY+vrgAWgcj9/Ng0i6SEvoPNTZaIOeCiC7VDv
/mEMZyZmkQXDg9/ImcFPQ3/kcj/89QgmqAEQOPgzNXnMpohyXDZ557JTMDRHOvQPbv8CqO/fjsHQ
J5p7GAJm8uoNO9YaaGuHcTzR4QgQFVJ7t79/HeHj+38kCZBpscEjcblbDSELxgClPtmgZePub4bC
baaOic03pV2uIEEWjXnIP8MFeKg5Tv9+Fur5ma0RPa3GE87soZIPAZoXpU5CfXBCvf+HmZskdPC+
A3UiOtUvjVFg7gM8XeQp/Uatve+vTNxCpI+WB4STk3oXjok/+76prLosOm08oUj/ZJkMTFs+jcAW
84KGffA+d8GbXRSvGk+PgyXebi/b9elBJcKYBKtRlQdoZxaUj7xLbWYxdmKG+V5S/RM62n5ZfbIy
yGsvcGFmDtW13U6hIU+wk6i837oE2Ray5bdHMh3Cy7AYJqCBhkLOJNs73xOF0fIBalLslKqvg+Vv
USQD4Uwfg1sn/gdL8DnIPaEIB2qvyw2R9n6vGT5lp8KSd17L04g7bZR1SG2UY79yC8yBunDSSAi5
ngvgkR7gLpg56SRIaGt5Y3+ijWi2sCQivWq7Z2Gk3l0gzHHDXD2yi0e0JuRh59fpMXcdCghIV7xK
qHNvMpMEIaWu2jTMtcOE8+Fwe0YWzuPFb5zW5uw82qoxyprz/yHtvJbcRpZu/USIgDe3INlkW5Ly
0g1CIwPvPZ7+fFCcf0+ziCCiNWOuFEKyXFZW5sq16pcqkXdxAEF30mcPExRKupJ9HtNid9ve0lpD
rUlFEHqomfP30h5wA7sDOVK/+KWau6ovHdSy29Gr+twkq1RUs+cSNxakVxRbZi1tmJovjVWtkcll
XtQvivpr6n+F0hdL+9iNJwVG7IyQ8kGOpXujonRS/hy0lXzt0sy+Nj4frFczW/EUc4K2rF/qrKbw
rfbfS6v/OMSys5ky86B1a+3Ff9JJ18PFEcH9iei2WFse4llwUqvrl0TO6hlDoBxKLUQNXR0rOmba
6LFItOjIIxHwb2X4G4cIyjUqpd1w9xgrK73kn8iG84aSefFepfWaMkmTLpial6qnYasupGPcJb+G
YA1xvLSjXtsRch/IslNikQEPZOWz0kZbKZE2URJsmuyNAhB/zjPDwd3D2UbHhnCebT8pbM+rmpc2
kPx/4BCq3TiOgp+3T8iVw51xyzOLNGBTbi0x7Iq8yK9HY/RPlhsMnssRequ7nQ3MKPqZJZZUhHAF
t13uIbJU+6cIhbEc2nTL9nkw5S7JqdtDEauvcGTMGGzo7ehHg0lRBA47uTeMg9b4EGIrByca9kPg
PRZ2sQVq7EoRb4O0P1em/j1uUrpa5BXatKstKJgX7ufWb9twCAf/ZI7218lQPxkBot/dWl7xOg7A
DjfK3M6Ds4fK8fKoK22qV6PRSsfOLFChKZzOzdP44DfOR7Vsz2Zlbdt6vDcHlOgl423Yqj9z7CBe
RSserZxX3XGAT20jtArvOFjJXZR8L5p4l4zfo2klcrs6Z/MgLQ2eF5Nb2hIbc6mcay0CON6xzEZ6
xD4Submt9U7P3vrs+GPHtLVZbhHHLSxaMSZAPuvYO3rJTouf42IlBlg4X3Or71xknhHD4q3MiQg7
XUEmsk3f2aQT3r19z/N9awbsOjMnpnDpUMSCncMLpWNjhio7otPImmj+w1Rl/nOrxd1WBgbhBkFT
HwbQJjSYDfaBt0X4NwNVaQfVuGyv2897VHLbTI3ZlfXWejbW6sBiY/O88RRaphVi0DlvL96uuV71
2qBp3nFsgmLHI33a5IZDWjEj+xBBrvRl7PHBalZSuzctkgadF+2LUDbcEejHz0aOg7uBduWNVZfR
plDaZK8V01e78u1trJBVgLRypGon+bukaH+HjvEYdsavNm7156lWZ9rcMIUpACDh7TVc8BuMjKhe
g5X1Oq7XSyULI9AIR8lKYPXSdn5inelufmta/c8EAotzUOCeJdIv3Qaob3WCxUU6arbn5km0KVcM
qALi5P8v0f8siH0EPW02PcRM0tFD8T2LS3fQ1XyTazSoTsbGbrLHtpbcSs228aTsdas9dYb9OPbO
AfLbexNsthRUe5uWQ8Wud3EaHiBY2/zFZNNQyZPwj16tMAvU4cvIV2y2afFs2nQH+G65RvByFYvN
M+3MlOjwfXCPCz4lqeAWLGRFOo7tO0/+mCXJVpVLUlfGXTquOIA53riIwrDFgxrAK3pXQDyE69WM
9d7IwsQ/hQWrWv6QoFgN4n0b7kdJ3ZhrAfySO8MeKRRyKNYVbiYCE1HzPJWOA5WN6FD+vL06i1uI
dnK25/yQRq34cpPWdpjXndpLx34wlEfJ48USGBrKBwXNuNE0pS5pXvUM2jp68iy72euThQJb432B
C8HfTq3m7cgSJ+9NL/F+DAmlCggQyQBaUkMPa2c96lXpv7/9q5cOsAKm/A+RODASYU+VfWuqfcKk
NPZH3/SJvunL8tb6ohZuRBDA/7MiMjsYoxTH0CtKR1lhY22ib23/SNfD7aEsGoHHW5tL1bhJ4Tpp
bIMseJbhJICKbaURlfAm7L0t+HVlZ5fIvN+2t3RUgH/g1OcMJjiby/WeEr8nn5JLR8mM4KeEasH5
nVCrKQO3lVeOyrItCIBnRYuZSuDSlqYFqVPnjE0K0k3QAtpJ220+mdwFkmt18opbXzqZYEX/Z27+
81cvskTP1cJIGNqEZIev7J2xcS3nU6Oew0p1q2zFsS2a46FgUG6k71h8jmm94kR1UUtHNduXAR7U
Bfa91w3IKdeAGgsTideB2Ubm2aA44n43WrgBSoXYjEzNQfLDb52n7Xsp3FV1uC+SaSWzseBzXpsT
N37VA4sL7IGbn/Q/z6H0y+09uPZ9YQ8mVp1ao8n3p5w4yU3XkJgivmy+F/mHrAyK9fS8iZlnq5G1
WslaBlDrP6lU+Ug7o9ZDcLLDTUMxE/Zcff2s+Oi8V9Fvk9PONZSEYMP6NPT9E2D4gyeHK2d9Ycfw
s6yZLAYeL7RoLzeoOQ6qHOZEVDNcH/R2Uj5IXevGkKsMfroBvrZyIhb3zSuDwotWGaMuBhbuHW2p
ezZiyrkZ43aIrMZxO0nKyon4ExIKdyM8jXMTJUAzPiz4ZXodvCyeeua9Az9tZe2zNmV3cv3NTN7n
Ls0DY7/XvO5Am9Q+Vll3v1iTq1ycY3AZlBxA4uJ0Lud4lBpK48Csj2UIpYdEv+C+K+7M5ug4n5M1
Lfd5PFfj1cnH8AKee0UE510VwILi+W3WytlWT4ydrTz5w88cbLeHH0hteNBXnml/4CVXNucUhTEr
QeHILweodECb2rzyjoH5Lh/gnDaVbdhoMJshCNWcreELoElJD1z+7q5rHberqfDCHFAr9PLCuBcj
WZgHvPGm59iStw403JWiv0S2uc+HA+XcTTppm9pQ3cE7QCWwiXRyqY+hPHJXBK7UHPMkdWVvbxsv
0Si5PhX98LvhHYz43lS/S87n0bifyvtg6Le3/YYoav/nXLO9cLkqufEreDuYdR4bXegd/eFbjQbt
eMzg5bWCyVWmH5QG3VY5AGY8ScZL1kdujl5cnY70pA2UH2XITyKYUezD7V/1p3lWXJH5J6moChGo
iX3Knp6MppIqztH0nweQA0P72SHij5VqU5babpwkd1TuiukxL75pKncSEoF6+VWSp41hTDs9+seH
elun7DoN566xt3pG3Xy8G5vfXvTk5PrWK9dyGtqSD4b9AwrSGWd4RZvReKXVIm0F4TC/JouKXcCW
Kf3fGYRVKu1q/aeM3sHc+NwUz3lq7WJt1zWpqwZ7Tb5L9eiukuWNYmSu5z0qUrJPqpfJ+lB0+04/
1vm5dj71+mEavnUNxWj0ZRB/m0L7UAT3t2f/OiuKo6fRgBZxQMtUSgWfY9tT1gS1px/h0HK74EWq
H9L4cazOBvs9Kj415S89BEByB8/8intdmEMwGwTPMycbLSqC6boa+6rzbf0I80hbPBfn20NbiHJ1
vCk98IAnYbQTvLdex13QFqVxjEz92RmCPdpfexrG/mYU2jyAOY8HSvPSoVi0qjpFWRlHG2qRxntq
lDcip+djy0D+tSDce4PfTl1dt8ZR1s++UbuR9vn2TC0thD2XyWcrIM2Emap1MxuGxjBorEldGszW
QJKL30cvnIXgQXCVG9My2ItqkrrHtHabQ/rjL379q68L01NVtaO1DV8vyg+Z+gL11sq9vHAnkhAm
28bLdV4MYXoA+2idn5Xmsej0Z31oj9Fgf4yG4kOketvR8g+DUacrNpc2L3kP5PTQD6dCI+6qXu2V
LmLzdlHNjVhb1fu8G/xd1ulrbMpXpjj4oHDnXBXX/hV9RWSSAQnLNjnL2kOVfTK7u6l9vr1EaybU
yzOioh/VdUWZnINsRMlb1eJd1QbJMVftNejHVczGaMhdzskFRImAH1yamvw8i/wAU3Lv01jc7OUo
slzHBEvURNrP1l/DUFy9QGeDUGPp5GeopInBstKXYHecIkZm9XNgPijB94oDFK4lq5bGRR8yvSXc
N6AchLjFT9EyblsnPpujU9G9lN4Vdv1oF/0P3mwHo7F+v33JQNBQCyYyg+VK2PTlRJuP55jxuR5B
3MlB/KH29WOh6m8tQjB91DrJnXABKVcsJYma8tSepvicODO5ANHmj7JZ8W9XB1iwIWy/yA8DPfLk
+Mzz8Ccg1s+TZj7EDu3/VvND9fMXuD/WCK+WbdIbQM82hQ+RV2ui6DHmA2o3hhK6dHeiuLNttG9U
QfTu0a7X0LNLJ4yd8X/mHKHGItEgFhSGFp/7zt+mPAzlDvG7v9kUaHsSreObrouWnRT7cZtUyTlR
4002WGdjdM5Tv5bzXDpSJoQDsKuBt7k6w709eooWFcU5rq3gne5PxueoDPZd+yH0cLm3N/qiMUsh
T0U4Ry+M4GlHI/OB9Xr5eayqba5Tl8rDe6dP3VHKVkKFJVMAuKkGoKBJ6UEwleiFFtJuU5zbGm/U
fxrz3K2nH7wTbg9pae9B+aNxcOfCvugrUiNvY02T8nOZwNgtxbK/kSbjzo6Un6YavSdkfZIbvVmZ
yKtbnlM2M1uZRFwOPdaCxwikqJatCKuN+qRIT87K63/t8/PkvkpPwZHUZiiLFOfS7aOttfbrlw7Q
618v+FczymtJzfn19re85NHWwViz4urWRjAv26sRREaVtOY8gincSfXdm9tphPkXbr4ezq20Svl8
Kx8kMB3725tq/usXzzQ+T1sA4lfgKk1NTNzLvRJ0lqkX50aa9nn6MPR3Rfolyt9lw8FQ9zATrxhc
OC1ceLxOYGQjehc1Ttpq0LI2qrIzKBUA740vPVkx3DtQn0hbf4zWxFEX7dH8YnAZUawWI4ehmnI4
1QfsOXfRe2qfvzJ7d3sO7SUbCnUc2QRdQDVC2GXGqISm1AXZOTXTKHFthOKBfJsq8sgb2ypOVSDt
orzfSInzsUmlHYxBxySGOmYz1nFfnlSDkmERKjQzOWr7IZ+m4bG1g9iH58wv3rOEykRfQKLdY2dA
0s1p3aJL5adCM8JtUZryrshCBF/5K1Ci0UZm1m34CLGntxmqHs600uRbhYROUSHRCeLKfgmQI6sC
VjvfmD7kpiRNzWnaZaRPYIROhoQ3uO8cAlmennjQSfdDoXlblik6+kmaKXdar5G8BrnhUougcVwt
02+93SpHuVS+2bn3tQglxGGjtKH3I4zlXS8BQQd4UXcgcywIGrTI/q2ACfqkSbLqOoNvKjte/R/M
oo7fQbcUnWUlcJBwMsMZqB9U9+Au7J0uVfLOVGTvuxOrKm0M0CNtkM1RNzC0Gg9pYsHoUcNjqxRS
+pIOwL37PO5fqjS1mJ6+eruL1DgjuEnevVTcRA9gdQOd/SD8DVzwr7RWVjLPC9sLvTaT7BbPXvaY
kBk2Ghupc0NPzwgiueH0TYmfw/6hYwJv7+MFZ0mWEh9A5ZxAQHwRRT1gfq8JszMcUa4TPxWVDYRj
pdSy4C6JAXiRcFXy6NKEqC1QNLo5iyo9p8G9994a1zKB1/5MN1iFuXTH01SsHOWjMdVKiVq65X/s
6aLWijXNtqUBGLwJaOPVFvIbTlHIoRRk2TksN0b7yVwrpa58XyxfF2k4pl7H93Vn5+zIP95e5LXP
C5vJd2LPkEc+bz0C0G+i7e3Pz65OuE+A58MQqc1gqytXWI8JglJxkZwns93URXuvaUdCdDzevUzz
z21jS2N5bUw4ePCBGWkM1/x5VB5t3In6/vb3lw7eDEYjTQB4Ewn6y6tdj9PBtIETnBt/l8e1C98t
1Ifb/O62mYVzZ1B9NCg+Qjl59VTvgkaj9JNyJCZ/qynZEdaggzeo3/7GDAAdiEhsYB7CLUWcWEqG
HqbnQGvPFBrcvlcPhTGujGYhoiCrMj/U2QSAXoVw2HemOtVkvzqPUu+qTrszYQDTledgOppRA5y3
d71kJROxsBHmJSLUJ2cLyYgQJEUQc8cIwVTn4CSl2a7K85UrfskAOXawZiwSHdTCTkitCA7APC/P
WkG+zjXWaiYLx8aY2x2IxOZDowmnMswdLY4btTgb6jZ99274VNGmtXJaFnYz9NpUS2W6F4G1CWMo
oVFIosQrzk4yvod3egyjY99KtjvFfzNbFH/BtrOfr15EVqboZTQwmgHBkZb/V3LAS6uBqgDkbQiZ
gl0TZmusWaJMjthiAY0U2wFamNtHZdGAw3VOO5pNqVCYKlnCwxugds8Ug8ptwv9v/z73Oe/FWTsO
GNmlY0mU3LH6tGKCLPXQNsGdptzftrC02K8tCNdsY5VKZfsdrxI/cX1L3QaKv5O6f3J7JWhYmipo
aOktZkVgjxGOexBOI414enn2v5fBwSlWvMni5wnfqcfM1Emy4LTQLvDl0TTLc51/GsuNar1RCYV4
h8b7VwaEpY76uGgDDQN6ulfkvbcCiF/4/dRcSRfBNzhrBQrTo7dlqpulVJzrsPqt1QT3avb2kIcH
gExOhfcU/kPYTHZSTECV+uKstSCaQbutrPDCVrr4vrCVakWmgznh+31Q38dS/5Eczp3phQeyfG9f
7QtTwmxpQ02OKMAU2H25d5WPtw/FwkV78fl5sV491fN2UvNK4lBY1QG/51Gd6t/u+kgcw3sBQzOJ
fnG9pRD+v8Z38rNu5pTagfVIzlisuKfFFaFPHB5ukJpXkoyp1Uo5/JmsiF7uprr+Vuu0BDfpzivS
t9+s5H8AeLOzqCaKSSdlsAIQvXZxjuKn6dDGK0+bxRV59Xnh9JlyCemOafL5Or635F2t0MQdr/jC
hTN4MQYhOlDMtBvIhRfnLIVn964/3N5VK5+3hSQtr4G+TGgHP5vZJs5RIVvZUkurTcpkbuWzSGCI
2AbVa4o4yNlSZdaFL0Ot/pJCD7m72Jfvda2fVi7XecqFCJ74QwYzhmbYdVkvr8du0HhpnvskU56n
xgo2atyhPjNCN6twWW29OLS/JVqormHVFnaDRl6IUgj8OzNPzeX5rNM4i9KhzM6jnm6S5lAlBx+Q
3O3lWjKCQ3ZMomBgcaaw5ZLUSao2zLNzXP1Ki28eBEbF59smFqYQwMO/JoRx2LGS8IeYKMLvphbe
J87e9pzN4OxS1b9rgzeXMme4u0p0CvD+D7/U5bwF6WRDX8HDvZMSWrsho6hTV0q7bdUdi+CHFL39
QM2dbBQmqC0DwRXGN+ojartUJuAWd2lc2FrjX8TbFPdNEpLU+4yrHhrJs3tTC8r8DJeyL/3qrbff
mRffF+60qNDjJhty3HSsuerwK562t7fAglNgG9M3Rd/I3CUz78JXV03bRGreylJ0trRNxSythS1L
u3hOaNIyQtqW6OLy+6TTFGBLU3SOnQ1t5JK0K7UVv7ZmQogrKt/LZHiEo3Pflzu77c9KWx7D0trf
nqklM4TCsz4Y2C1ejMJIChO5Ckob8yPbwTs3+1T/iyP/2oRw5IPWUQcH9oxz0k3F3s7hZ4nVyNvF
NTJx/200wtEovSQyhnKMz6zbyeqDF3O4n9Z0PBduBKBVIPr/lJwskRGt7GxnqmjDP9fZLtIOk+nK
1cb75/ZIlnbwayPCuhQDz2HfUeMzLBw/J6keXU/pV9Z+yYYFPAyNDTKBBPmXa6/Cq5EZSpScVcOl
Hy/tVr4/z/bFXUZ4D6BbpcGfg3JVhs48nWYZwuaTPrUIOvVuCLxSmr6mzbnV37V1tIVD5Pa0XW3n
2SQvRkKmufYtdqj3VthZZWDYJxjb9XhvVvfJG2XieQhdmBC708um7tMC8riTH0X/OK3yvpKdWczM
WqnNzSt8NXskvqgPkQEjsX25OkYa6kXMq+bUh8UPjR7trIuDDW+pX0pEt58HaffKel1dnPPIeHBz
jVGrIQy4tFiQclXtqbNPnuUNO6drxq3j2eFOC6AJl5tG3vlDWUBUhFDk7WVbGisJGApT5CvYLoKz
85LSG9VBD87ehID1Zgi2jbEnEoW+7Lahqy3PEEm/kf6mDxVGQ2GI4cQbMayH4FzROqH8HtOV19rS
9wlq6DJn/sBgCIs2dY08yxoEZ9Xe9NqjbqxE7Ivfp1MXcTFSo7T6XC5RZht1lYxhcNbzRynZOmvo
7CvfpiNPTOiJKi7wuKtWjEimqtSVvnXqumHv0w4xoGGeDedmWAkBFg1xg5K5oHpzVdjuGqmCg6E3
Tx6yULkS3cvDdN/qT7RJvXnFAcPotEcBhaH7WJix0Ch1OYfq49RGiAI1rkMDwW0LCz4HoCWEGKAu
4XYR89SVb+T9FKnGSTf6EzT0H2Aa+tDAhn/bzMLSWxC+kAiniwCwtbB1gb20zUQP6CnqHyvtXl2L
zJe+P+faZ3ofejpMISgLSyXN6iE0Tp22jcd93ry//fsXvAv8h/9+X1gIeKkK1UCF4yT3u/xbWse7
uop2tk01koIquKvb5haHMxOl2Ap6TXS1X56URjXhJogc/aTvPf+QxSu+UhRTnK8B0sWETDapJfp7
hO9LU45eC41LJ2VK5ZfBm5yvCK1T09HL7sHPcWFWb1ZPdhbbJy3N5E1IF80+z6dwb7c2nQeVRo+O
Yw5PTp+9OQ6af9z8PGDGydP+QVq/in+hVypl+jz1k9/b76VSPhh+nm8tyXujLtifWZhRnCQfdSyK
KNc0kaPCMzP9RJOxixHXSMpNFXZbJdxbYHdvr+mS0zB4lPDf3Jkm5tqmhGROOqb6SZVOapVtNZS0
bf3jtFZ5WtqqUGkRGVHO4CUseHHbzmodvKNxUp33gQXCXH6e5I+x/pRLj6309fagltyHgV+aS1wg
ncW7rwji3IQv3TgZPmobEnQtW1i2zK1ZWmukwUtn4rUp4YjbnmyqsATgQob3evGOR/KKK1y4x4FU
66DPES24jllgYensvuLQ9Yld7nR7DLfQBI33EZRYu64zrKcgqOyVo7hoFHZVACAzplt0jGaatPYA
z++JpMbWS/xdrO9C3X5qMjSJftxerKWdMZdvuN7pdAESe+lVDLWos7i2jVOmZr/1ANpMK7vvKuWT
bjff6T3/QFvEWn5haYMQodtzEyHQZTEDJakN3dEpuzEP+k2ZnhQVlc03E43gMWgfhoablhHoooTb
JfPSzAd1q5/q7KXoQlAuKxf+4iggIYU2gmT5FbVbi1aPNviWfirUrZzf0T0Cl/7txVl4bzCGf03M
2/+V14uUsLImclunFozNiPyRFKIwU//urJcu+95N/t4Zvtw2ed2rPM/bTLtAxZUgQKx9FmFbt6nD
NcDrujlOQxc8hEFs7nWoMLdGkYMXMv3BnaJJ3kydWT9WdgvzUT6qmyCOfhVWMZxif1ubwV1e5dAy
+p6F/kxLBj7QAPd0tt1Uf3FKOYrkq+ClIpEkuDfd6LTK6uffPFCUchvt4FibwHK7Ne6rJX8D+J0y
NI3w19G23kVZHwf4a/BObpTqcMKa5louZun4gzfhpncYEPXby1VXZaBrFqTUp0n+PKp4HYv+svIf
tSrcSFl70i6PaA5YQQUD2hMeKmpitZbcT/pJno62dT+8uX2H7US2nFeQSbOiKd48dRKkvqQSJElF
+LECNZXIb6Y+E0zMLu7VKQmg/WwkmpNOcaXCp9lJd4GJsySE3fnoi98+H9c8NbM1GpIJXMGlXBWL
Qcwmnk/l/eTXvrnJx2SrSc1jEGW7vtW+SYn2jJz0Ts3CT+2UrWBDl8IFWNW5E+YmE9brcqTFlEpK
X8kWvXdoBNrwvO0kelpOua70d0YyliuXw5KLAz9CQwEEYHODuWDPQL+aciD24CVufdqhR9WNnGF/
e06X9iCHygEDT20TVbFLMyTPNQW6GutklidPek5WKhCLn6dxiXwg6WWqEJefH0rNChJu+ZOO0MU2
8+9v/3p1Po9CXoPg4N/vC7OkTLUV6xHfT1IDnmkdDbJTOaFACERGp/8/pI+8lOQ230AV8AUC34hn
LpqkvRVIm1JO6etT0+DOiq1+EyuDttXlvvtiVlV0Htuh2QS5Fz/kYw6hSEkLteYU9tc8CbyVcSy5
HcemyYLkFjRIYi+Cb6W5j1H71DrpJoaJGAR/EUBWa/sPeuSsnKOlrQzT0/yYoQ5/hYDR1EiGPmu0
T0V+0GFzfwzJ2r055Uz5GkL0mT0Qdo+rjJNTVIpSqJl9SpP3SQZ8qGN5opVDuXBILowIh1Km2aFL
Ih5FapBC3LGn3nWXOofbm2xhD0NGx+YlKqRAK6YBUzOzkU50rJMjdx+RnNsiabom0bViQ8wDev6k
AG+2rdOQee/9Znyy4+nj7WHMc3F1VJA4m6lQoHoVh6H6teqEQWmf6n6XQot+n36RQOrXG8/b3La0
tL+Yqf+zJA4mkiI7UJLaPjmldA48871nFAd/0o6ROv78b6aEK9TSPCmI08I+cYJAOhvbyS7A1ZId
Hv+5bWlhhbij/x2U8NxRMnWQ8ogjOhpbqLqltSa/xUnjyUbQwePtitZrzLpSKz3OSxsZDyVsdrK1
axvjefClleB5cSO8siT6ZDPU5GE+mXXzPcvoKXZ+2PqwLeHC1uqf0VqKe3HiXpkTXLTtBXmY6Yl9
SkzVTaDRivyVA7rgBeBD+Hfq5gG/CkIM2UPCb8QL5DE843dq/zlZu2jWBjG/Fl6ZQLArqvoaE2n/
zmr+0fWVa3hlCGINELfTWUHAJBXOx8H4JoeQw0NCcHsLX7eSEz+9mihLOC1wt9pVPebkkOqBF0Lx
UdenL5FdPXW58l62m/e6Xf4qPGlPL8JOr1G4U7vd7d+wPNA5MQ9lmHmV6Up6P2tsdbBOhe+8RFQg
fcf/OnMX/Dcz83q+Xi+YYPVaGq1T47RPsaP+oInljjaOlaO0OBp6PWVStTrsCMK2UJyhUG2ptU6h
/zkPvxX+7yRcST0u+gWDtJENxxgy1cLxiQIrMwOa8E+B9GygXWAakWtHH9Tkw+0Zu+a6nDfHK0PC
KQI71/RwpFsnb6xQVx42NlT8dXcspdBVx89+em5ay4Xu6H5c48tZnMYZGkD9GxZl8dVlBkrcFmFo
nzLvGbW8UIeSY2VDLB7gVyaEDaHGihnmDSbqyoUoJyjfCg78M3vkLMnmAHYQ33JaMkWZ71vsBM/6
WkTdZxXesL9ZIQA9s5UZaSo8To06KBQtUc2TL3/1/QD91aJsUD4IExTmoLeTUbBwmjOEg/fd1NwN
U/zp9i9Y3IsEXIxvvtzFfoZEDYlhkUI+taVbGlvzC7rg/HfbyHxmruKUV0YEJ+UVcmbNcr6nXpWL
YCt3xT+NpGef88bq30mO3H7PJr/fRWPduGHkTSsh5WIuHv+EkBypR+rMwoFLqphcc1pYJ2UwH4I8
3ludAm1Eu1HU6gO9nPArjT8KP/oJxPEePb5zlHQPdtqdO7V7SFv79+3pWJ5zutFsOvtmXPmlJ+t7
f5oZb00yumly4q1mH+WoHt/VgaPvfbVYSxrMw7uafofAfYZjK+DwL+1JI3iUQY6tk416pPZol1sK
xTpUJ8nKrb20zrgz0IhgLOcuk0tDUZxlCT/CPKlEVm6ILCbC8q0bZd27qZvk3ajmd77SHoJBeXd7
SpeGiEoTzpTVVSk3XFr2HTuUKxQgT032rdF/FMgetOWd6RxGY+V+WPI6ry2pl5aiySvNcpTMU5zC
C7WZrO3tkShLu8OBaJmqCXbAJ10akL1kmpJWMU9WUqQF8mZoKiljVe4qBI2/T0FJCzPyxWopo8Ma
yMlDkQbJU2/MLc591903UTAeylArNqM0mihUm+fbv3DJtb/6geJbwAwiyVRbVnnUoocm5x0OtXdh
/oX3fW1FWNEgVmKJVBgF4JRa41ZbSwsujmJmP5r/JZEhTHNS67JHq40F5bT9rda9B8/Mv3jNWoJr
cWMiLzwrPs5Fc2EYid1apmQSHDlGvqUNfRMU40tlej+UrP+iVcUaFcfi9nxlT9ieVuMg5zUo5NMm
eeul+YtX/gUMhGYeOGtAzNNQKdb0KA80c6eUCYZmE3nburyDlQ5orVo9amtPqMVVemVrPiyvgr5u
1ELIAnCVRWy7Zv7dVOgyWIvUF08cSRPEWecUvVg21GPbS/2QhJlU3MMCjNRVdSgj1Mm75P4vjg78
Vcwd2RpqRJfDSdHJHFOjt065NvwoRiqUk/WeQHT/n8yIlzrKINFQVphR9PFU6uGBXPJOM9fiy8W9
ZpkEdxaIAJgjLkcTZvFQhRp4IMUbfvlJ/qQm+gqoYfH4vDIhXJVlg8aSBaLupHSuCj1wvJOkp2rY
FGsl3YU9QEaIME+mAgUuTAiVzdDwWzQueNIGH9XsU2O9b7JP4fvb67IwYaTNKE4Dd6PIJQKoJLNq
o7kr7zQwGm2jvt1lwrplzRl1DiHMSZfr4fsU9e2uwjEPbjZu8zUev3l3CnHExfcF31IqeY9eWGae
uiK/y6z0sav7d0OWbjvNfJbs6butxl9py125cZeWBkgLIoWwYhoIcl8OqwvGoacqZp7MKIQghIzG
HdXiUv94e3EWttrMsgCK3/zTHzv/+StXEyqxV9ZFZJIPkO/J6eiuSfZcGds7LWgO2lSs4PeWLvrZ
30DAYwKvBFN1abAMYpn+vny+4dR3uvoZLLj/ZCbTtrTMAE5oP3hokgCWRKeVN1GqnNI0vvMgzYD3
LpG/t7Gc3qPXsJa3XHC5lHc5zuSRmXCRAkKt2rKAfIkgzoRb+SvaaBuN4t9fTLZJcpxolAPnCI4w
iLRIBX9inhQD8gBfS/aTnHycMusTq/BgUHK8bW9x6/7PHhRVl3NdlHY+RQV3lh8T2G/tFnG3eBNZ
m9GO3LDbVNP9bYNLR13lga8htQvoSgR9peTPw8YaCBOtLZ3c2bv/9nlh/oYmtjJZ5vNG+2VANO9v
Pk/NArYMcCfU/S+ny87yrqIhnLOAKlD+QmH2L37+q+8LZ60nkh1rj+8n96pyV4Z3tz+/tNoajxDa
Q6n70qZw+fPH0pAi3hvGqU5SBLCgcA+n+qtqW7sMBb4sl34pdmxspG4taF1yVa8NCzei0zuk4dQR
+EcRbXqkLDuUFHX1R2+vMSgt7a9Zm3oOW2jkFSMJNEl1E1yLQRD2KZLPzv72DK58Xowg+jLNerXk
82iXgtcCwv52oKptQsbxh2YC1y4skVmrTTe2vXbSrcre1IBK98YYNytWltYD/0qfM4AwWt4FK03g
8ygsJO2kpvtkuuvLg4pu5Vo/8qIVRC0AlgOOvdpuCt0XStLl6qkwPHfQrHubRiJ3kNCrjO019zwH
IuIlDHk3eQMQRnPodbm3I7DWgzQ26qkeIXgZkZJNNetz2eZfK+DgbmI6vluRzri9H5ZOFEXZuf0d
vn0wIZdW01j3AZgOGqD24rEEoWkX6Z2vRd/HTuo3NGx90RzqJ23irBFjL+1EcHbEl0AWTbb7pWVk
/+LRrH3tJLftB8jZH+MpXbmJl2480qQzKfKsyyemLbJwKJPADrQT6tgSGtyetG2Dr7cncGnZZpQp
VXM03q4aD7rQAREALy5JcrjOXKVPf6RO6blqZma/1WaID0kf+Fsv1+TdbcuLo+MqZ79w711VbbO8
NrRC5gwo9dB9K+xq+GQXZrIt1H7a/IWpPxArStHalcZBMpmjakmlfvLi/Dm000OsBA9eHq3kzxe3
xL9mxMoKtfuhKlDIm1MDJV2db+b1I9ikZAeAz4aOg4D8csspkVXng8n3p+q5HB9a77utfPyLmZrF
rjhQugFO+NKELWVhnfMWOHV59cnQ+4MTej/L9v+R9mU9kvJMs78IiX25BWrrbap6ume7QbNiDAYM
Zv31J5ij93uqXKis7pHmYqSWyPKWTmdGRvj/ZkZWgZpRfUyGxrVwj1s8rkwSbCfc+MgnEVfxUlvd
Zv+NSCZNIK7ezaT0rWMNiAWIxDM3g1CYYoMtMy87v78aYf9/2v5Ww85i9BZFhUyfUoCqMxcIQSQH
tD3zKnsztV0OJcMRKTFLCbpaGxrSp3ixL82OKLRfLtbcJsWCTLePOtto9p6kjzRXPN1WTQCsAwsL
I7Cz/P1sYHU3ZfbIdCCX5+LLkPAnq2Abh6r6aFRmlpvszIxrpIw4FXrfJo3xlzyzs9hhTPs6zEa3
Uezw5bUprxUUVZFcg0tFu7L0Gh0NHRorJHWOaJu2wz6z+21LszaCtHXRhVlKqwc2T9O2KnkV+20C
iY0aHERt0uc42BOgzrnI98LT2GZMDacLB10vdm03VpFZ6e2dP4H0mbpiCGevy+5c0L/QunKRSodC
OtTok32KRqatnlvoI6u6kOXoJAHrOdx74/50M3+A5OAk9GfEIkUYDJBXGIiZ/taYCexppX9zNF37
gseiudHI1D604NFgIaq69jaxM2ODioYBfTrd+ugkqRHSjGRgQYcaZuNU2VbvE1UqcS3MgE9CUhgo
XNTUpD1S8WxsbRHYAK0EsWWx0NCaUFvY7CHioVi8tbU7MyXtE5ISmwcDcY6Q6obYe4Mnp7m9bWLt
KCN3uPAfYzhXEJyCBjMtPDjZqhcPS563rpJ001fOh7L37W3p+Ioq0NqtgSOMQpsOMQt43cu939ki
bTvNto4AOH33vGkLyM/p9phWj9eZCWnagiyFHGphIZCAhtpkOM/BaOybcjzcNrMWS0ChCwRq4Bu4
1hCdq3zUys6zjuPAPgmjho7bvHMZFBxcAsLbtMvR0azCZ69OH3Y7MpdQqYVG4+X0zVpq5n2GCNBl
z1MWOp1i7la+D/oEAAoxMgSZclGsmBZdb7e2jpOL1jg/gzhSptjVKwcIceRSZ/Xx+9H7czmEakzA
zDHiigJN1c/UFPrHzoKaLKs1e2MPhqt4fKyOCBVHgAmWrkI5rBxE249djyYbz6KbxHRi3isC19UB
nVlYfsGZOx+0Yg6GAhY6kjyXTrDvNHLfdHPkdaUqKFodDfSkwSS0CKjK9ZJAAz/LEiwdvT7knrZJ
HEPhEVZOD26C/7Mgh3U5xDBqaiJQnWjyPXWB/RyH+rM/wsvdPj+rhtADDBQu4q+rJkkg0oemSBLr
OIj6twZKm9CfLUifmI3K0nIopDsQWN//LEkLVKPxcDYn7DjtiwDN2qeWYu4iKMLW5WZWkSuuDmth
WAMZ01IGlcJWMKChiWJGcGS34pNN843PSkCMVdohfx/N8qDAdOkBFWEuuDbpGNnm3IjMHcyjGKG3
OekMaFObQUjGb7tjBkmDuAS5Qhi0s/WMZtruxdHHKbQQoonQbegYJq7HrXBkafOLASMHpEPSb01H
jF8Kf3Sjkbb+g1U37cH1teoFPcl5ZKRJ/RHrlt+zGb7VzlonmixQWok+MSCICH6+rZnY5X2So9gW
enXpRR6x3T1rRPPB0ZriPkgTEk/5fhbdoUEjnp/GfhGj7XyXjkUMHdRMi8Y0iUvXv6cptx9xhSMl
yeom1kHc/EzAiBFVmt7cG9CLPjmtn/5B1OJvHGhqbRvwc26byc+2ZV+16KfTh6geEKuAfTiL0Bfi
/ZkqLwORLjXB9dppsW2348ZKQHljFZ39irx6fRckZhOLXp8V6c+1w4uKw1KDhPcGuOnSUWh1NfV9
S3G0zDuz+Z2WKs4jlQFpTxQDs0Rew4A+xMmdq2ItXP08EnnIegDgfNWk24MCGVz8lQV8I//TWf2H
rlL1Aa/EI2jWhAorIBKL0PFyus586cyZMQa1YSJcTfaTH9e6t6/KV4iyaLoKyrbW9QBj4IqFhvXS
mSZNV9VPdNALhseSKTYIhF4sMm5dGuxQEd8bXf+B2unGdlkaAbHyctv7/X2uyOcXWBjQt4B9fcEO
Xo50FG0O4BSiFIvnTdQ29j30p3Ym3CAdahBW5U5o5DU6pHztqzk6bkiCdId4fQxZqhTAW58KAP4B
KYe8Ka6Xy19jkq4jM/zB0c3vGkBfEoeHdfojsEScJIuuTx6T+jHTf9yehTVniQZ/qOAholne4Jdm
tYo5Bjcm88j8e3M+pOKu7RV1q7VNe25Cigbr3qhnZxjNo169isdCpcym+rw0cTOueG4FcMOk+2J5
X96eY0Hl4r/5WWLQs+Pg8Nro0ZBnHs1PzihiN7Xi2wug+vlSPGnZXTFNAgbYuAfRWIj4UpEsWIuO
bBSqIHnsoBIgo76MKg9sDQhl1A07N4RAoL0TkwExYF3TQu4LleLO6pbCew8Ky0jxoS34cso486Cn
PJsm0ohOTGbIBKd61KvYO9dGhVI72meRDkVvnrQwLLWtrEZe/ZgZZdgYz77/yMpvef5ye3lUZqTl
SSY+j9YEMz2Yuh3z2fKeRrwrjJQogrE1v4tWbWA8gLBc0q+Xs1YJs/RIVptHWmvxxAH2gSBa7XdR
Ws3wBIlKAH5t36E4jvAfbSxo/JLs5WkF2bMa+240oyEDpzvc3e2pU1j42xJ6dnRYo3ndNOnm0ek/
juIV4N73fB/lLfCUBNeKcmCZzLhTWjg5JYTbnOyppVSRzFtDTOJyMhfyH9CuXJGNJ2JsRcdb4zhl
rvOSjEG6AcGu/lqAsD6uajf/ZDieG+u1Xb/02pQeytqcImp2ScwYkiMNyZrXkuvBY8rN7PX2BKxt
GfSdAUWBd4iHB93llmnm3koHOhtHYuW7LGB+rJvdo5k0Y0hrdi9ArfqOKcdliQsKvRwgNZA2DVJC
+QTYHzYNGjm2ontHeGYGjovubVxFV8Q6PkNTtNYQ3IEl4NjeD5KrfOHalIGsDb/fXVoC5ZideYGw
My8xj9p4pNU3I/WjGmDb2b7rhkHhd9f2/7kt83J5Jua1taunGA2JEpRUCpYr5ms9aDgbjhTCNEM5
ToAUm8fGh9qzBk2XR42bCebOMUFMNOlbR5TlvqJTjfIvGkgNq1Lx8a8N00EHGWCaqEuhvHI5TC03
0zz10IpbG5spTuvN7U2+5oARDoHJD2V4VCKkLdcMdYEu2NE58vZBJ6equm+bfcb8d+xsuEE8QHwc
JzTaXo4ih0CYR1PLORZW5EJyUlcs1XIW5WDTWXitF8IgtMAvwzxzhj1vac6H1jmy+skTr/Mcimx3
e6ZWFwKHB5V+Hy2fluQOuAA2v21BkMHsj+ZDr1K7Xh0B3AwiCQQSV8TsU1ozc0yYcxTkBx+cyHVF
bMyKMayutgds9KK0iwBCutVtPlOIgGC1K3SIPvM0Lukmvj1NqybQFIy3zcJ39BeOdLYSbdIQhA6J
c3STjcc4ct8ZZIx/9vX323aWjXm14md2pB3l1U1K0OTsHAl9JdDobDdzvcnpEGVjHRq1APhG5Z5X
l+jMpDR7QJtbVQW3egyGLdqs3Hmb9tvbo1qfPV8HvQxunKswBRduNo5Bj12go4wAnsVNScDtN9Cv
mv1mvnzUA3HR/M+WDL4Ach0atQQoklw39gTCRUP5cns0axOGux1kMsjgAIMlrZFpIIKorBkTNqeh
XT0vcHZIpimMLF5Y3glL9w+q9yClQsL68uy3o8cL5oMMwRhK94MovSEcwS7ghKY2d3XoDN3PtK/L
/ZzoMwhs3TTKBnqXO4+DZSdWOBR2ErmcOU9poJkt2o0TGyI9c8PDajIowitmfWhR3d6MVYfqUTah
YQbUFVAxMJAFQxji/px0jxxm0iMan6Y8206j636p9YJGKQumyIFe3Ka3uPlc97QPU7NuhtCrkqcA
UWHd1VGa7jSxKzy9+02mmp7MOftlOk36iZRGuXH6sYyq2qpCv5iKewRSeTjM1bAFdWIfBrhw93pC
ix+353XN36F3eaGPA3IQKYTLaUW2yBNVnbtHKu784A5ZtdvfX9sc6JYxl9o3pNnk79PeGMbShi9K
kAZpWg3IYfdArfYdYcK5mWWYZ/4ILPuWyBzsQZ1HnR1D8frfhrEM8+z7s9nkaWni+w4uhf7JMU+d
/Y7LbSlXQOfA9+2rTOikeUHZ1CjENDn9pmX0C8ezNhyFpbgdloNyeZAMIDfQMIRAHD2WchOBoY1i
KArwpBRW6h2CDkgbAlzqNIP2oBD+eJ+NQxc39eBsbs/h2lZDvg2xPBJjPqpNl3No6gAazbVnH117
W/OPSmXwNa96/n3z8vteNYy57YFrhEwP+KeBiM3cBln8b6OQDgyxZ9sSyyiYG5XPnQrLunZe8OR3
kA1fAJ+eNIgROExgDTGIWYTI1onylajUiFdNOJgpKIyBkUd+8TDaBQM3R9Tt5xR0xeYIsVM6xbpF
FDttdUHAEQosFMCFV70dWo1XtwOo1zEAf+izVTjZth8S+n1O0/SFN/M7aKXwjAOQ0Vw0GFCau9wA
VeuOgk0NDmny4jxaw9d3rPzZ56X9azlC7/0RnzeM0Lg3VWXy1eOByw2PgCUr7UsXnD1PQeXYlXME
Ytxu9lTVo7T+fXSCQYvEBwemtHFNt6xRvoInnu4qDbC+9Pc7pgd6lf/7/mL/zEW25lTqmsD3HbSm
PwaVogC6umvPPr/8/ezzQhfm0CwXSf/Zn0JH3xUqqps1C6Dhg3NCXIY7UYpjcOO3yTzj6NX+oTZ2
Vp3vurpWnIm1VTg3Iq0yTSYnhdwwnGB5z6N8VGRaV8cAwD1q0sgdXjHeo1KVEN+tnaPlfzCrh9aM
Jnvz9nVeXnigCUZ9HbYuF0JvazB3Dr6D5/IBgVL1nhEgdYEmDbgmXIiXn09A2QOMZu0e9TKestes
eprfrCWGkHjhOYCXXbrJ5dK95zHIONqIeQza91tb+M1mGJpKcZ+veT/c48D+4c5DkvDqvAXQxkJM
dNTSGdAamzyCr22np90D4KHx7TVZtQWoF3K5KMZc6cJY42RTcGLDVu83ESAR7C4zkmY3Fz0gTaZF
rNNtg9f7DEEEGMnAdIVGbxR+LlepcEbfyBnyFbOOIgvZeC7dIAV028j1Wbk0InmUuWBoNStghDY7
xqLU3/7b95dBnrkUP6uZlSzf1//0zce8/Xj78yuMCcvvB8QBO3lRKZS2suMWHBNIcWFk/a7S7Wjg
Wpg0HgoGrXhgg7XDLaxDt3AOIqMvf2izChd1vS9gGbvMh5rSAo+SXBrYw7SODq591Jv6YKGAEU4Z
2zYl+5hw8Wa/ADC3Do4qaIA76OSUbA1ZbhV0FtZRtIfM36virrUdt0hiIouFCPKKAssgNrEZqezj
aA2RX/oxhTJyMKtqz9cJhwWS/n9m5P6wjOlg3JxrBJFaIbwddxJ2tAaj/DSS0jymmQml1qkQ2WGu
6umPV47k9fauWdv0oLdFjwGc+AJeutyULdMISMoAXEmQiS7HqGwnhbNQWZBCzB7ytch546FBXqZF
2enwbwOQXEMi/jcAOtNwrKOiVHFgLztJfsGcT5HkF6oaoGp9dgFZM0lU8K3R4tG+t797vSrTvTpV
iJP9hWRvebhcLkY9VTkpe7yVnOCHfyDGt9tTtVIZwW5Dlg51RWiqXUMRGBJ1f+l4E/OlE59AuwrS
BnCHhm7KIjZN6CibwwwYFIp0V29sO5eET/TtNSb8ir8IdVBLLQwvl6NkkzPxhiAdNf8sbbw3nm+P
cm0SkU5FLhIMNejxliYxDXjGkq50jqN+1Ohn4+1gMtRHl5YLADER98gBST60Hm0RTxwHVI5AQKPY
zyvvZZARAbHt+EvYLBMtVtyxCs+bk2OGDFJh/Zj32jf0B4WFPYe8V1UwV9wcWLTR8A5vjXyMHJto
TekUZs4DsJgmcZ3sSr/eDokWvXlJMFWokC4hFqJdycnoU22jxRbKFRbYS1EYHd5ezwBXD3L0cNeL
6qEnHVEO7d+6qzTonPJPPyf+cvvnr0zSglzGnQrhRjB+SkG0ADTWysupPFnoeenj0voW9AoTK5v2
woR0d1eM0dQZYMLZargBGgV+eMWFAf6/QF+xc/FglRbAFyUI3f2OnfysP0DOI7KNI1gWUTmI9FkR
5qhsSf6+GCEhVuk9O2lkk5kYTqR998ijsN4R71wMSvL8Blh+NUMIduqqnzhSYYtuXIs/ZlN656J/
Jy2Ai+yhkAdMXtj2gYoPfGXJQIWAQ7MkM9HbJbuxcUIjQtqyk+d8qEOvUyzZWjh38X1p1402ZVUt
IGet862TvJr+g8NBubWHylgoyKG2N072aKeKd+/qqNAK8xcFgqhA2oh4rwLGiL6KExnu6o3HFZ9f
3RwL7BsicEveYTlqZzFwYGRWZ9KSnaj22LszaqwvtAPHg1vHY/pmDBNaUpCXASYWpbUrrdimMnid
FiAKY2OkA9TpkE7h11YcA25RpBgRfqLKKdPdNA2g2tno4yCB/coQjw2yaJr99c3ex0WmZClDoCEb
5ESXU1boTT/0mVWcSB9RI8qzeFZdaWvjODexbIqzVakzp5koGGtPoC+N6fAKwYoGpY7b41h5HFyM
Q1r6nOsl4wzjSIrY8aF4HTvtFsH1bStrG+x8KMuvOBsK99mYJ5NdnIapi6r8VzsGKI38zOjO9RUL
s3pCz21JHkCfAl5rGWz5M0fDjr7RAO+FwEw49fVv0k1b4XffzZTHaTAdtQKNNv82VslDeCBPCmzq
QqS8zaIcGbxGPNTNLuV7myqc+uriQZbL8xdxCtTDLqe1yNBlag5YvNEG+th6arxoMLaOqzCz5n1A
pP0/M3LsxlBYMVAhwEYkZhhQHgpTgQ5a3eoOgmAQpoDNRAa6ZaZGGOEm5mz8JkDMNPk/TFV/+Opk
ndlY/n62By0WiFwA2n0qSZx5EUXpDnRtqgtiZSQgngef+hI4LIORrLS8Aqd5UZx6IKI9j0bl/BKQ
N6fHEEKfGZE8A+iAdB0NvgUwHE959ms07ypVI8gKIObShuQYSiS5AcVCOFKLnes96EGIOKs1tgTY
8+De9762Kp7mtZOLYQFEjGZZ8ETIlGtNYZVNzmvsM1RcQUNRJXcivZ/mPJqbB9f7KvS9psc62dw+
sMspkV6SF2al0IgWGvWSFGZbADhn7HCUXMfInMKh2wgTrXmq8H5lJ+Ipgch1eeHjBpH2SO4EuYGk
T34yixg+Av0CdI5cQzGslSfLhRVpkwi/ztpkcvMTSjrmdPDsQzt8b4I6zkBE1c4/bk/i6r5H+VgH
WR8IPuS6Xu+5Da+olp9K84+hvxrV01ApIgeVCWmdyqEyCqeCiarZdtlPyja6SsxvdSucjUJaGaAN
W1Z4OFh4cuyN8ptNPwVQ9qj7X075uaB3ZaKIvFRjkhZpnPweLaYQRNQrb1PX39v2UEII+x1rA60w
4ACXap/MWaEZfT8l/gjv6tyXya5HurH03jOQMxvSQFjRtrnoZnjXIkKnmKhiCFC9fRh4quJ1AXYS
DES67UoDMsQAe+SnkTwXJdh2Pg5vx+QgR4/kBDr5UBu4ah0Al5oJUTJokwYaKCgOJt9X/YdkVKGL
lsmQPQ4wk0iGIE26dGhfXhJanvbA0vT5yekj3u+Z/vyOmTr7vnTV5UG9tD4u3x8/9+SrVv32xfHf
TEhRVmaywRkodE9dL6bdE8vid4gDYDHORiEFUm4LbYuKQcV1bjdpYIRWfhCZyhevHMCFSxgVGmTI
r8vFljsZDKgVfip9kIBNelz799xUFTHWrKAS5y+UI2iPkW825nZumjgtPxnijht7mx8mojiAK5cK
ArS/1RgLqEW50tRrSQ0thbbB1u1jy97nogC/5y8y7W4v/KqdAMV1NBotcC9p4QnEz8eqRBOTHTSh
mILQzzpodkxhq325bWlt0iB1h+IJGNR8SERenhKU2hlNOr2BDnoe1/R7hsYhUZoK57gW6EDI6z8z
ks/nY2n6RAwYkFHHhFLAMStQ7fRRam3yqdsz4ocDt8KJf/638Ukuc2q0YZ60uTkViHAG94nZZliq
EvGrkwj2EfCr4Va+UovyuJO61Yzlavrxrs+G3Ty+Js3b41G8s1GuXfRHwUYjeWZbiBqSv6I5VZ90
HVmXUwI06O3JWnGZ4FJEXndJGyC8kLYdoERWMHrY3kM+HQKniNGrqYgvVCYkf4NoyeqyACYMBir4
dPxlAuN3exQrq4FCcAB0BK4wwOalvTZnZsf8mvDTRIt907Inc+JbyC4rfMHfdLR0wVzYkbZWUZhA
NeJFdSqKfLpDq8yvpvdAG1cx6yH3MuMA/JIZAS3nbSZnSMI88fxHYXu/rV53TjzVnX1Nhv51TsHC
SrUSoofcppvB9X5rNe3AIA6Bi0av+3t7ZsWhsdPftENSb7a1F5dzO2otWkbt6H/K+h4+1bM/zjq1
dhr3gn0daMnLXOnmo5+S4pNtlFnktoEZDs6EFr3JzCKrAwuPx5MkNBo9Q4KlC6IymKs9cctmy0k5
gODLt/cT4zPaY50xQmCQ7k23tmIUGSrIVWTkpaJ5e5iZqUdkMOxPgV2IDVhKvBfgHVs8avTuc8/L
Lkpct9ukpAnw10D/QMCYfu8bNYjtfSP9HOipi9baachDG42iaA9Z/ptSu9hU2YZUd9BLy+/QEeiA
JSvoPjSVXd7lBQc/CLSZwtGjSHKNprbrdKfdWI3WRVNpgqKw4KDN6Wx/c3uPrThonMDAR1srSgcg
g7x0mwYXY1VzUp286muff2jnMeR4NalCZZUZyTuPNci4c5ZWy+3MWEjyR4J2nWp7ezB/82jyTsYz
BrESkIqLwPblaCaSphp2SXVi9uztEzuHICGQDFHJSxo61qjtZifTYpOXAAH3PAt9c2ThmLnGnXAb
caKCZXtLdNkDA5dp1BF9vh9dkW9mSKk8C2bRaKwtO8omHXhHq2tiMxVFVPnt+DoKJ9iV2TCHJudY
SV5/r0X2u+9KuhvGoNtoOpgfUw4l8yZweKw7kNyrJ1SDUSXyw4KZZWTgyRQa5nCyEzGFZdn4Yct6
okhLL7NwNUsIY+BUQMfuyUj8qpt8H/2/5YkN32h3gBTgpuMPNqm26AJShOEr3b4wcWZMWhI/YLoZ
QEv2ZE/fWu0+ASFhrn0qx2XDv1bBB92ptq39p9e9LVjcaKrYEmsb79y85KZHswJXaQLzAzBm1h6v
siKP50FxGaxaASUBFDxR7rsC0wxFlfBi8MvTXKAJLTLqXd6Fjqc4q2v3waJGjRIfJHOvGkpBB5ua
Y+eUp5ZtQFsZ8G31dlVirNaZCWm65rny7c53yxPxXvP+a+Ap7v61ifKx49BuDXGTK3UTktctCn1t
dXKyD/a4s6J53DVUQWa1tr9ReAVaC2AfvGIlnxaQIoW6CgZR+x/6+T6B4imtPhXpy9irRKmX+ZCP
Eh6AkO/GtYhuTml3251plXYewH0uOeoqjUf9JR3u2ulnJfbM+abwb8svvzIH3gvUQpDAvSJf5HOW
g2ADu7lIRB+6Q22inlA6zR6/rQ6LEX0MxAET2VyWZDtafhsbvj/s2DC6oJ3Sin2g+UYIAv1s6w+M
3LlWV2xzxy8iYK+LSCM10leD59bPnIvp1XDndENp4D21Di+f9Za/gBMsh46P+OFMRffCisx7KV2X
xgiLx8NoIFWaOW0JLY/Kr+IuDYafTUZFVOo82U1u0gKd3ldhU8/lCzOHVvVWvt5fy1scEd9Ccg4m
a2k9xND63mRN5JTPkcN3LHvKurC0PivW4WoZLq1Ip2QciDeYjQUrfuSwfRLEt79/fdAvvy9FyC1E
jqrUQ9ddOx/6I2WHcVC4EsU8+RLAoqtAVtIOGMGg3/kziixhP0Cm6cubx7GEFCA40JdWcfkhy0UO
/tUxTU8CeuIgTa93o1DcZddhuLnoUuMmw2lf2iCwVGd5+qkXmV2TTjsShH+B94vr4/b2IFamCgX3
RUkcLLGwIkXhup3ouWlYCdiuLPC33Af0ozfsWad6s1y7EozkzI4UhRuW5vcls5NjoX3DAybSgpMZ
VLEbZIglvpmVYuKuneSluWUPnk2c6aejGaQwp1tfGD0mZDexr5AQp9akCAGudzNaL/HgW/jCVvh6
Es7Bs5cn+tFx9+ix8son0SkOzPUuWEzgYly6xa+vFTclVjVYpQHZ68hL7Y0gdHd7FygsyLCu2S9o
y/5ayL6Ch2dQXbxrk4TnMDqq0Fh+3VRviCbTynJEw3vqbrvceYaQ/F6rVPrA16vuo5nXxtIjhkDO
Uroaa+ro85wL41i55T5hYqc19S8j4ZsBAqe87RRnZ3VUUAsGEAr47Ku+kbkeJza1GBXT+juI3IZ+
qYe6/vP22lyfnAW7DrwqiM5ASSBzqTgWh4IDcfVjQ8Z7yofn1msK3IHzzyFBDnueP/pEFchcT+TS
dv3f21w6Pm5a0jko8Wbm9HeJSxIUjjq0QerhQAJV1vF6fLAFvtm/LDVLrfDyqKZea+icJvXJBDjf
nU5c+2wBKAmivwMNHoy309tCowmgXLQaWysMz3VgzxkmvDrRBtlaI3uiQsUDen2aFhNAuoMSGFnb
q36iuYDquJfXp4HPPVpmqbYVJfXf7BVgZdGkBXII71s5OKNNVmVo2qxOzYGmD5iq29tudRBnn5ev
npak9Zhp+Lzz/SEof9z++vW1gx//N9ZHB+SS+L9cdJIZWqd3EFVKWwF5UK9iIdRImrBKtAfU8RVT
tbadoegNBw0+TMTM0na2kabJtIHAWkVR1dznTRoKHZk5Gmm4vG8Pbd0YyK6BjfTghaQb1c5Kqy2a
oj6V/FAUrw4S6GkAGgXehK2vovpfy9jimP5nbVnGs4tOQwDiay6sDSBCI8kcplos/K8+P6XuR86+
pnob9uz77SGuHVlw8Cw5/GXx5AKnQQawzQ14F9gl1Ff7Q9OxMLG1SIz7bNwxV/XMvna0CyXi/6Vx
5JzqlJjebEwJnoaI2LXpYUS4gnrx7UEpjMh3oEgb0WkjjJBWv7dTehg045Ens6px+y9DjfzMQciI
iAGkx3jsSLuxzlOWGoVXnsCNCJY8lpFdPUElo8pc0M2OyTQ8GXnlb3inf6V9ziI7cU86oUU8WL0f
GmWpHUAeQ2JW+h9RHcxjq0tprEH/6L5Pu1evqFQ4nhUhVLycz37zcp7PtplhstYxGB7nwEHsyk77
HAhyn3Djc4DHVmP1UdlMYWCPe7CtPNAExHyzKnu/5pDOf8Jy7s5+whQkeZtRTJs+f9W0OytJFZGc
yoDk8ZweeVOyjLH75HghzxWfX9tf57kayS+ggYyJGgneU8XL2Jkfa/bcwc7tTbw6hrN81PL3s0lq
qI9WDB1GKIsmNyKqVgnVIKS9m1V11RbLIGw/onM8sch8u94DHAqYX9BIhQsa1K6XQ0BTlytMreMn
vKcjSB9N5WsbvCa2SjbzeqrwrgFlz6IbhwecHFfppiC9huf7qfIjtC6DEvv2UlxP1eX3pSODxm5B
xhLfN51w9rfBuAnKN9/RMAGAL+5/lB+hWXE5VaNDy1wLkuxEhBe3IgjJ25sPEUnj6QFNBWRl8NS9
tMDcWic2L7MT9++BUCzLOGdvxrtdmpCOXZ9qOdoZWHbqO1CPR7mzSd8Ovr80IYWYE9R8hEUwCrcF
dzkoiePbS722lc5mSc43VBmy8JVbZCe7+JOiABCo1LTX9tK5ASlcGr3JbYIUA5iyz279p2+aSFe1
9qhsSEUMn9doIy9go+ORPu0K685WeY8VUa5lIXDkoMiFJ6185iY6kVrjGkE9pseLAsj3fM/dR1oe
uuSVoQwnrIMZfOvI7879pQW/y2xPum3etG9+uV3+DulsBlbfJqWRkNNsxp25Rfupq4LPrE2nh+Q/
SOQQuFxpumhJP0y1oNnJH2LL3fXJx0b1aleZkI6/1/S9l+ckw40S6emhE3vgs27v7GUiLmMV5OrO
RrH8hLP7JCF224A7LTtl3hcD+gzl3uOR+3bWwEsr0nLgNjBSdCpgrpJNO+y5/o7lRjoZTzL0DVxL
0IAHZaJpjnxgpR843dTlrlUhDNdcwLkJaS0s6ou+LUzsbBGiXuuX+9sLsfp9D3UFZPx9hPvSrdhq
Rs7BC00Q1oeaHrWq6GR1oc++L/3+wEJ3Uk/w/S54ShlEhZ9AEj+ppMNWd+yZFWk7lahHZw3ao09O
sTXpPSS8TP90e6JUA5H20jCh1NkwDwvxxYekpR8FgCoOCiPLhXF1LM7GIV2Lg48eTgGZ+dNAyi0X
epjXWug73zt703kn5GqK6vn2sFTrL92SzkgMUGRj5sZpm3gQ847/7fvSFdlb4BJ0x+X7VuRboAtW
3PKK3y9TkWhZCRFpD99vqrD9Xag6YFWfly5IS1CvaSgWBJhl/sX98U+T40hXo5kLy4evJSch7hy+
7VUvj+s9i4yT6f5NjS6ko9LhJqQPwHBe6JDAqUk45+z7hGS/xYd9Y+Wq9+f1VMEYagkeQt6lfUoy
ZhViSqem04/l+ClhXxkob27P1vUhvzSw/ICzO6PKDL+eMxjwp93g9jGY33WRx+8xgio/WP0Av3Pl
JfEpm10R6MfJLmM+i2jWnu1WYWR9qv4zIk1VblmNQytiHIP2IOYPOOO3B6H4vgxPoaWrdXOC2kHr
9mEZe7UKY7VqAIKrJjKdK8z0jts7BtKExjG3P2bZzwKvttsjWF1rlCRRlgAi7QpO7Xgmt1rwRh5J
BhlDPyHuznR8iGFBtHZ729TqWJbCN6gIveCq+MmHAaTZGhbDdttYJKCXU8lhqyxIPhaAUjOduY9M
u15/JLT66BiFqoRrrBoB+xPywkBvX2FTLX0Yck14mDGXgh2QovhF9AfO21cNarSeMdtR2rS/Qc9c
h4Rk+96t9oCzhi06FVz+dh5UUBAvuX506SwkFZLfNLOu17uxN4+OFfFPmnFsjSNgZG9fObT0o07q
o854RamnT5PXd1A0OVKLsL0/Oizmtfd2bXYMBWR50BhGAxg6py7dTh4M4M9vdbQNo88sfUG18R2n
9dyANFd+DfkhVGqMo0cfsvH+PWf1/POSR2ugNZw3E3iX5yQcSFx9fscinE2P5MtQiXD6SsfnNW/f
Q4ldV3x/7Q5DfVeH5guIkC05J9zVY5mzDl3btR0JvmuDD4HxYL79pYBFPrMiTVLCAUo0SwsemVMA
BrP4z+1ZWkl0ot3KRJ0STzYAu+VUM9EcinJrph8z9tkxPpZuviMgWzWfzKx6WLpnHZHEfTFG1fyh
H94cJC29XlB0s0AaZoFi43ILV2KuG8L9+fj/qLu25bhxJPsrHf3OXl5BcmNnHkjWRVJJomTJsvzC
sGU17wBJELzg6/dQ3TNWsRjFledpe6Inwi2rsgAkgETmyXMchwZpTIOVR8QUlh6Hrfh8HDpQ6bLR
AjMXxgCAlVWFJmWYDwz6T+hAbHxLycXnAbXZbaer9MIyxm6lFr/kGTiutak+rqJQPgstKRCrXGiI
B3oK9VRoi8hriwPaw1pLXALJJFYAUkv2gFJTUeiZaCPnnpiOeWI0McetqpFd2Tp7Ti8Kss2ildlc
Osnf25n5IkjoS4uN9TSu6IvMm33Dxs/n3XFpwcDLhWsU63ZKGFjnEYEs1ChBFsp2VpJdW2pUemY3
XEMz8QqKfR9/Bk7cVT8NTnP7LnYrEi1LHBUGKf9idZeM1EE1PnRm/wtnKUo6FkZl4Q5U56eRrkR1
D8rCUAdiEoBmVbLg/NQtrY6LsjL63kGGohrTz9+NxJBjhUB0xFMsBRlutUugTXHewkLsg+INMtS4
OsGZNu/BSqs0jS05+XVf+dC7qqB+mOXf/yMj81sNzEqNnSUwwnptgD6iualKG+hLfY0Za3k0eH3g
aEDpel4jzcgQ5eX0LHDbPVd+RO1V0z+cH8vCkuBmRjoMpTwXqpWz+CoHP1pqKzn0Us0vsfta/MIz
CvgS5w1nAjmB+cZnWisbRdElOPivG/4Fotd5YoE16P78MBZmCuESOhYgETJddzPf7epaY6OiyDDl
Xt7egvHY+nBDGdgWoe6pQ9kezSrzrDtvYmsETE6GxlBt0rK/bodoUzf5l48PBMxeuOSAYwNCfhYx
VVpjOtDUUkOpXKuS+7bM/KZawcQuLDo4VYHGRhYPuIu58iAbqDRaiTstYjfqeFO8/sIYoO38xkk1
8YMdb3OiuHmcOBm2eZVslaYDE777CMrrlbN+ac2nVl6ChQGKaQ5SGXsblXbRw7U6fTcq3Tav2i9p
kq8UdJbCD2KCzR+tftCyBhT6eDh24+QNoTHOX9eNvEhXRt8o0gtAUrc5N1qvzZI9jbULUskDbdhL
o7scRBXxp/OzunDv4GvAAzGjeDnOr+yBJCPwx5kMi27Y9kVyo1jlZ5GRJyNKkOEaVxxxodsdup5v
xIngerVOdBI6sP5FYGaUIfoo9a0En9kP0bgdFBlcNUjqoduMLsDnA1GKL42ANAqLzB5oERsaXudH
vhA84AUxNYjhWFdR+TpegLhxGlWZvkkMwpQGcuVj5ILNPPftNeWDBegGBg0FijdCQrRBTT737oYa
LTQlQVhBhjph4jqJ86dcGWKG/I9IdgUBn0GhGORSbUzutxFxAqHYv/DkxcbHkxqYdXCez88yEhWV
XQpNhgNPNoZT3bWG/eHugUmz9aeJ2UVM+4xSbhgyRErAI8O16SpBE+d+Fq/BRJaOmun5gb5osOEB
r3A8oYl0oUGqFTJ0DT8evGKt6Xrp8ydFt7eNcUpFlvfQXbAhqhz2fhff2OpKnDxdf7PofOLEhDAB
ugdAgjW7V9wMb+ROT8dQKypA3r+mhbqptU9lHEM58V7r7j7u6ROpL+bp7WSbnZy6tBOXRs0YXun2
09ZX4qePf/7URYwDBGUL7Y3q7517i9pEijxvx7Ddx5A4S26kfpMm2/NGFpYE3qXjhjFBpocE6vGS
4xE32HU3WqELMauHrHn8lY/H3pyuegR78zkyY0EglG2FtPxKrYsUaOXzBhbWHN//p4Hp5+8mCVAx
iGdSGMBRsGv0BqPoAtd50K0Outy13+lxcN7i4oxZ6B6YYgt0EujHFpPc6Uc1hZ5LA/KzeFeuXPcL
FyVydKBu1KZdj3fm8ce3fddQ3rR2yKDjgX1yR7NfGMB7C7Mpy7uqI9zidkjljxw49dRYA9GsjWH2
YBVprHMMwg5FtNG0jdoEfGVvLFtAaw2YFfC/ORugERkWA6DYDhN+idQsyw969PGLDAvx08T0Fd55
lgJ5sJEj84Y0v+uVynQamvlX+vhxb3pvZfZetAoHerUSA0nVvV3s9LWC4eQuszMRdAQ6qBmB1kUB
d/b5LmEULTWFHVrJN4L20mFXpd/M50Z+HMIBIDeA1EhUTEjreTeyRgWUziizQ1k8c+XVrT6elDj6
/GlbvluOqhYawXlrg8W283t1w4E3iswf1ZpM8fKE/RzHbNlbPuhoM8Y4eg3kJnuI8pr5NvqOBs3z
C78QJ2E8E08ehK3QUz87eKG3poxI+JBQsb4XCrqDb3PTz37Fu94ZmZ1VdSR0ajoRqM9b5ykp9b0d
iW/nxzHNx6mD/RzH7NLNRl1NjR4KPXiGPdddvo1pNwKEOezP21k6dnEbgkcF3buAvszsDCwuHKy5
EyoM7AkBlJDPf/7COKBei5wXaA0QUc4fKLV0U20YO1C4uzurvBA/7PjjI0BpEi1C6N9AFDR/mugm
B3W6QaxQFJf8JU1XHGppADrSxg7+hWDaHM5OoGZIeWfhJqzQ9ZfVftIcjI+TmEKiHiWkKUfgIuqZ
eS3p8cQzh0wP+eCPhud2Fx9dBaSfQdlGgDXHK2b+epDEihlJkZ4GAy/anaMN0/NdnJCVkPp0k8MM
FDEA/AdfOm7y48PEQRMiazQI9I0DWs+ULbHvSu3Q5jtdfTw/oNNtfmxpdmwlLVFz1sCSMnxy68sS
WEYNeKPi4+1hx3Ym73h/PJJMKVnh6qFGet80bkVdeFULanMaNM2h/XiDIJpn0SqEMBvMLSc9J44L
loYit/XQtmN4QeJZ8XVna54uV3JFp9v+yNA8xcLGqnDUyVDk6JtBfG2AFTm/Qku+gHL+pMA7NSPO
XboHCwTUjUCUXZV1IM088/Ss/161+Tbt8u+67L+ct7cwoqmv4a2HBqfZ3MWVOo46oQ1DaPf2j4Lg
qLHX9FEXTeDWR4sBwE4nD2OoSZo8K0xoaVr3ydZMVtbk9KTBEQbZ4unhgyB1rmjYVrzSkxgfbz/l
4tAk18XHlWWOLcyiFssW5VBGxhBGee6J9tO4FtwtzRCZRBSghawCLzKLgdXEsVNDp2OYpaNftcTr
YuPjRxkqNj9NzILgMnbIAKT6GBqIHFsZ9MgPFv1KkLqQ+EHqAZz+BPlBFSs+2/cxGw29E/Cmjl8Y
kU8Nj9Y7Eu9ixcd2tMaNIAFZK3IszB7qayoytwgoCWKl48Mm7poyb9oWqW4dyglcoK/i45MHC0ik
o+yNFM98k0TmyDVhMGBs4u9OQtHiGnT57vxGXMgfgfcNyVsH0QTyn84sOioKaHWIDrWaqroGY/02
R/+5SomnFhexuI7ZZdGVFxX7cCALq6h3IH0PWDhydceTh0QviOd0JNl57vqJ7F762tyo1PwK0ZcP
p8FhClglROSoECEbfmxKT61SUwVD0tXd0+61126U5PP5SVxyhfcmZjs1yyvAz0WNfGurBHk/XoO6
b8UXFk2gxoUsBSgukWg7HkWtlFqdKylym1kXex1rb3S1X7Ex7ffjKBYzZZkgfgeiBMz/s80KDiBD
DhzDUHp3C/rt27J2fFJ2XwuQ5oPntfNS/nEVA9hE8QBpESC6T7ZurmR45lOsjtHGnoUM5Y/zS7Nw
TMOZkDgyEJ3jKTE74xhxOtDqRGPI0mu1zr0BvXtd+uGKO6Jl4F7whoUgN57ix4vTR4OT8xgpvUIq
QdZIv1x7KC0s/5GF2dKMXCpZp8ECVsR5FmsUHdOvz1Z+klkHtHnSxkMO7HgAFbDbemMpbZhY9SUr
oc+aacyj7XhTZ/qNE9fEyzXTg473SqJnaVxo0EEuFGB+gsf5seF6SBqWCCoQQoGAKon8/uPYJOAg
8KAAb8BEDztPJRkRGU0xJiJUINlk8cOo7IYedFub8362dAfBDqjaQOsM7rt5DpypCkARCuwY6G8W
bKtycq0q+6YFSb/ca20S5JTuYkeih2eF8mRanZPVQ9yGi3YSDpsHb6hXSSU2chHS9FEB810hLkcB
ZFvxcXAU5vKdodldMRogNHPtQoRQicn8icisqNdKJ0segXZQ/AOuilPoDMpDqZ1VRR+WxZOSA8q2
sleXJgtUbGDVQ8iDjqfZQVroYoirHCW+unS2Lc5STZALI3YCWaxEiAsxNbgwUAQyHZTiTqSVYnC+
9WVJu7Dn9zLuN3n1LVZQvIjibVo9n3e/pWMOjxBgcfH6PdVeM82SmLSF9+mJvYdeI/PLjP1QVHUl
XFi4IlC6+Gln5gGSd1ovzEyE6Z8k5tfNi/G17dl1/bIS0i15ARJ14EiHqDeC99mJ2rKsLIxqaMO8
C1rPXOutX5oudLyhexa3HVQJZzWePk/LjnIuQjEW4YCWkahu7m1njdVjaRRAdcDNJmpq5G2OTzcC
oILeg6o0lHkSvMbaGnx56dhGUhPq0HBmFFhnvmyytND6NBIQ9QtZ9qfZPSGA18ShQstC9tWm2/NO
trR14MqokyO9iYb72XAcxWgo6A9FGPHMo8lzU72UEoXjtXTBAh+aizf1T0PTvL57x7s9ats6nwyV
NwbPApMOB0hI7g1SPdaG8NS4vTVzti3RyOubxY8MfIJY5BUfXCij42sQ5NXxUJ06SWeXE1crR7Yq
LieqQ5Gkba/7lKKKq/qNRQBGb4O2LJ9UNT/wjroeYKP71DEefmHOcVahGIIQ5uRhXvWa2zCBDacL
0yuLvdPd2TZ43Nd4IN4uifklAj5Q4BIA3UI+duZLHYH4oBLhBLF6Gxol9IqNw0PVd2gSgt62OpKg
zMwgpU9OG38fIGjNrNJGqoP6jeq8gCg10NlwIxyUNLV8VxnFrV1qG66uNdwubV3gfsCUYkLpBy+I
Y98QNEbJPcWEFGTP6kOORkkn/ziwDAokUHGaik8IHObQGWRxXQugzTE01Wuq7bRv5xd14VxA2ghl
G4DKoJY5jxdZosfCrPQhTBn3qidr/DjIGA9GHG+4RAHRJPY0ie82kOwTPbIovj/LU79GPgyQyfND
WDh6TGOq+U48wqd9z9Dziyu17gfofRi+DUaKsb5rxxfDekjU79F45dSfzhtcnLN3BqfD6d2Q4oq5
uRPhjV8rB4XrnlN++RUDSOri4MG6z0831DihfRSrQ2iZm8YNhl9wXLxCgWpGpAsEkz0bQG021ji4
pAtj2/VuHP0x0VaC6YWAAxbguSAIwLtanW2NWG8dZtdqFxpN9kWR7raVbeq5AEbmjEMjykr256ds
4UJ4b/Att/BuTUwzzdu00brQLiDcNmzBFupX6Se1/fgT/sjO7GwaWG7zpoCd3HGv1dG5bBLxkLjN
9j8bziy4abRep7SXWCHQ0Qr9hjQPtHse1igqlzwZxKtARIHZGQih2ebUCdgdBUcE2qWetA4RX7ky
Fk5I9NAQlOUn+CLog453CpN9BrZaMYTm2HlcB4QF0A/+fH6ulgYBGNukSIo4Cnqsx0aIOf69HSmo
TXh+z9a0KZYMIKWHfDTiG9A6zUbhJlWjFn3ThyJBeMnXRNTXPn4WYDaOITImeR/WQyBtP1+LMJf2
4vuvP9uLagqcnezx+Y657VsvojtNu6yqTb9Wcl4xNJcSgsAy0TLwFIYGD5rCK5w7d/QLCxnQlVfm
siH03rh43J6WCKjTWoqTsD4kVue5ZurHZPRy+16VhTeIFfda8mF7UlKcWDzdk7dTzxT893TA6stn
yFI46gHasec9eFqBWcCD98W/TcwnDl0L0Mxyuj6UPN2Bx3VowYnmN+yqqA6EpGCo35w3uHRavjc4
O8Uaamo8lzBIum9lcdWnB1Y/F2uXwPLMAXAJuguQ1M/BRspom8DKqn2ogC5qRPuSmUziNGv6C4v7
Z9IM+dvMbP+gxh0VwALD7VggublzlbVs5OL6oM8D+Siwk5wwYJUA3g9NjAOgbtT+Ku+6+tpt+8KP
9IZe2QMkHUuhdnubj+4+yUdr5W5bmkcE/0hNAp19yq9kjTny+wO6Kln0SVMvjSHo1ho310zMIgLO
JsEUFyY09jzmcaC5n1y0Spz3uqWFekMzAtCon+LMyVBTUnIdRQQITAVCXQlll+oHkyQg9AEnBsMT
CIcT9WNUSQFaSSD0rNrj7WcqDmPxMlqZx8g306Gena6Bqyb3mm9e1Hoh74uK5SkevDbNQTjGoIVC
e4Y2+6bS+m2lX7k0iBrNn+hzz8/i0lJBEU6F6jz+/yRPyYxkJIUu1bAFXa+P26+4GYjZ3cpKUVYW
7E2F42RsSLHg+gZ02p73b4GkAVWhAWUfpxu3nN+m6h3KC1uksn2rCVpN+iCG84yeew2S2Yq6tdVL
ouxlv6Fl5Jna96o/tPRFFehWyi/qutucnwttaWei6QbzAeqxqaxyfPc7lTvSxkBrlDR3UWv7LNJu
DUF8PNPB4HUw0x16axEJg075m2Ve5PUdDgvfHBCGGHddd4EAKKiKtRS5Ppk9mTeCIw9JSnCMzx9t
3KZR7hToBkLWwCwPbup40DdTlf6uZN8Vmt1Bk6CGkkFpHwbIp7LvMikBJe68Sja7yHAvhag8pYk3
Tnbbi+zO4Zof834lSF9eXkzfBLtAq+w8W8tzGnVUw/LW2WfXSbxR3qjtvawhuI3HdOUgdRdt3OHP
0tqa9FAalxUNkyHB458GutZsmoL4lj2ArjvyUBW4I9nd+fVd8PWpxWKqA0zkg2+9x++i+qhx+iEq
0WvRcT7ej0yPDzE16g2h4xqCYmEbI7+CNqMpFF5gn4w7xWo4lqxSeHXIeTluh6wbL62x4z704vmD
k4vqvlFc5eL8IBctv/GRo+kK0czk4+8Gaem5pWWo6YS9A/IeogbaeMPHG9rE2x68wrJZ2dUnxzDy
8sg2AlyFvgCcWtOkv7MHqa0MBJJlG6bOlT5e/Xl+NCehBT4dinuT36MCha11/OmjVMxezTXUb5gF
XQ+RJx7wwMK3ZJTuQb6+Jody4iIze/Obq68V3rt9G/agZRhAtelRFQgIZANXpu0k6JwMTZUpZL+A
UpjTuE3A0LztBxFqdUd8TmLnCtVEw3OU9FHvIMWE+V7DRS1O5kQthRYaVIzmNSnmFqI0iNmG2nDg
puYp2ZVkj/zDD5xpaO/MTB76ziMQwbSdPsCMQa1ANXMvGZ7Pe8XCKqFoiN01pYHgHDMf58QooGAl
m9CWyWch6+KeVlLzDTfSvpy3tDBlaAHTgUTGkxPp+mkZ343FKQmwlSmFpYh8AwXMLWRfLqK+2HSF
WKNhWxiViRYqoPsQHgH0PhsVTaVmx7VVo//vjgno8Vyo9sP54ayYmOc10L9qQ5QaJjTlksexV2s3
/Vp/8aINHQUigo075ZuOp6xEPTVJ66gKeWr3yM2UHYKYorgpI2mvbKKF1cGRAGZk1CbRyDz3Ayjz
jm7LqgbF4410Liy5591+KL6fn7SFrQpwArqlJyg6AueZD5RRhYQgyZrQ7Uqr9FirDXuh1DoEh/DI
YW1S7ImQ6QqQ5OQct6bKMXrMMToHszmzquVqoai6zoCLKH3IYHs2C1Wyrfoo0JWr+MN9D5M5VMAA
mHJQ7p9nyS34hdn2EQsHaVyZ/Lko1xITp1WHt0t3oq1EKR6J5ll0FY2lSI0Yq1V0l+h7qaKryr61
NRxAtyYKVu2XPL2N6otyTeZ54YZChziCTjgINvE8bSRF0Y+KzpoQWj75RabY0oc83tqb5/S9AKIQ
nEkoyE+tnAjTjv2+tsth6IlkYSzah0LTnzpd8zsjDiKIzgAvlAeJqAKttkbfTdSVN//pptOBdgPZ
D7JuFt7Hs7NDi0B1N6h9GcZZF+RqDJIU1fs40z7aud9ZmR8fplEyCH7JMnSp+tgjkRjJNUmq6Yse
xbozE7PTI7EI+MJ6rQxJ+efI7gVK/SDM2ZniWsRfqyS0Pwxxmhmc5fuSytBBEK2XIZSiXM32FG0N
vHvqf5g1nB9wC/Qsq/MDUbpVzZ0WFtifzVWxckysffjs62etQ518xIfn+tWoBV10f/7wOz1ij7/8
bNNCPmkArzDWQ3Eu64eR7Mtsb1b780YWvZcgA+eg+x1Qx1nEEBNXiS1ulGFmX8bNYUyuiLWCjliY
pykxjeYVdYKEO9M4313knLo0J1lShirY4bwu25wfwfLHoyAOrBTAUnPIeZMxkxhKXoaDFjS67clk
LS91egvhXLF/Wpi+wbsBlHrXATJZlmGhk+1Q4Ggpk32V2TuNRIdxLFfWfWlAQE2jmgf8PCL82WmW
pIIwjvpd2DJoWhq5n2v++Sk7LYbjkEQefHpoQ/biJARWI+b02TBgRHl0Nbjpl1iWh8gS4NBVr5QW
fOmk2JmauEw0ZaPJwR9qdp2SduVVuHDRHn2N2cQaNuUuy9UylFaX+2k63AJ2u+Gs3dlQYUHPwmva
yOeVsS9sKxhFryyCJHCxnHAxgDjUUXhXhlZnh4Nb7BOeHiAjtW3A+zjKcgO67eshGT0NKtwGl34+
ZCjCZ1AcVH21yTc1Gr69819qYRdqCAGgV20B+X9yhwjhciJ1tQi1sQEyJYRMU1BUaxXchQMeViZF
WEubuJlnjtXaTOlH2y6A6TqMDvS5bpPsPqHEr5rca/v7Jv98fliLBvHEAvXV1GU9x5Kgf0mRZZeV
YUNv7Y57ybitUahMk+vGtD1eqUiN5B8/0ECebSCFbILb4aTdSFGY7LIWx4FR70WxGbUYjfIr+ZbF
5fppY947ETO85lqCcSXIRzoJLKRfU7kmP7JgZZLvAXQWTRRTBur42HEk0tiktGkY06ehfsrLx1x/
PL9AC0fNkYnZBkylaedab0ErQd2/6u7u/KevDWD6+btzs8VmitQGA0j0AwFS2rS+KZlYOcsWtvPR
EGa3C+v0TDNqGGm1p1Ytd0aZg6Rs9OM1ntA1Q7PdUzdNM+COo6ElvMQIYuAw84vSWHPfaVVnUdjR
eGYXspkSQ+YUZogUfp7/sIvSq6zEi5It6gcbu/hu10iGUtN3+npHSeGRckf7yJfs1hWKXyD6VQ9q
KT2iHGpZBBl7xmvN7zvbc918P+b9xtFrbwDXKb3Qy62etg/QsNhKdwOxOc/VX8G84tH8qeAj5OUo
cnRBbWtBDNntDIoQjvVD7T7nUJvNs/tR/T4gU9MyHZCQRze5VrW123fBR7HVkKqZMAiAhsy8KO0G
PSpKWk0gDaKzDbeylTlftjApM+lIAuC9cuynzBppRay8CnVt8HsHTZZrSN6FnYAx/LQwCxVjNMyP
zE6rkGkPXbRLhydL2ZzfbGuDmJ0Wou0gz90UVag533X90NDg/OcvuP/RECb77zZz1zZqpeb4/F69
LnqAji9GuY3bld08effM+4+szBZbJZYYTB1LYRvkCpk6L452iIU8Um0Vpd+44vv5US3OGrAGIAk1
IOw4J+YYdQOvtriq8AY+ZLbXrkHg1j5/5lrtqLboumVwXuuLWXxn+UqsuLgqE0XmxAmD5+fs9DMK
IYe60TFfIJpl4j7VPxc1ig1rYP41O7PDz+wRL6aRBjs4EFJb7GpxFTk3ck1CdHH9CUgzsM8RCc3L
QErGcxDukCrMiYfqD5d7qnlV9qQwX661DS9uyne2Zh6tlanhxgxzF43OtiplILr8ouPOx2O7iTzz
30OauTSVVemkOoakRDunsryBBm22xjK9NBbM1/Ri+Kvz7nh3TtSKKjfdKnRoE3QuhD/bFgKvHyY9
QKoKoFXw3E5lX9DkHZvpsipyzDytQyyRl4tbJ7kz3ctmtH1zLV+65HFTcRmASVRyTugubRIZeWQV
dTg6RuzpRn5BATrIOvcCMrMff4cAQQcVQ6iXTvWbmXfjvydVWlMMC03EVdCXGxDNG6DTlrdOusKl
s3QioC0Sjy8L3LYnvEYjyerOjPM6dNpHFfetZWzPH2nTl50foe8NzNxaJpmuyCirQZykBE53pWXP
prq16tfK2P1nlmaeDeF3pkYqps36lPcBmuNjto3EhRwefsEOlAynruiJ+Wt2iNZRN5bxmNRhbKBI
3fbqPi2iAFKAKBajPi+TFXuLrmej7woZbsTe83hAIUmhsg7jSowXqr5oKkM+77sWv5wf1slZBwY9
8Bki3gAMHOQC8+lr0ehh1VURSs052DjnVCTRo+JTH4ldUihXmbHGia29vUyOnAM28Z5AShbNrai2
z6KEwhGjrDC+UM/Aq6o1RPMZN8w9I3a5q7uYbJSCxn4iInoRjTYk1seGPTll1F31WQ8pLyHdS9D9
p1uzjGXQIVz1aQ4aMMMtsq0uxxbQ7Q4/dTufDNQOTF485XHfbtyEKGDWcjovSxUjUI1M/9RVdrzh
krfg5276TWf29aVT45ltR4ruiWHUoF3cEU+2CT2gIKls9DQVN21W2s8FkvSbjFm3Y9vqfgJHr/It
h5gyEn5eU3xiw0Hr8/uG2RdPyUYm5MKBQEhxr1woRX9HFP0i7fRiYyS23FSyA+JbUyvPRneNL3Sr
9FO1KjyJnRfkCb6vm6lQydNtcII2/F6thtesa4QXlbz2s2pUPV1HYigpAb4GIZ+xyyDA6XeyfzQU
pQ2U2gDW3eXVlndSYGSx7qdtY/k1yis7PYsfcirJNlWkA/JZ7gSViHpf1eJXuy2GoB5psVFYS72q
NBRglJLIa9Oo2Spdmnr6gB9YQskCnozg8DAaw6sqiPoNBOB+prqv0G+jXl2O5ha0jRHE/szkos8Q
UzVxZAZGbkCaIBLCQ+vHuKv6otmq5ph4iZ7qPpQXUl/tumSn1KkFIVFZ7Ctww3uGhRFmBJF/Tooi
oPjKX8CqmlyKEiDURrhimxqGcosuE7yQI0eirSHNEk9JybDjbtts1IF0Vy5PKmwxYnhZJs19NjZ8
g+IWwOWsyNKQ18bLOFjqM6CCLSRSst5Pelp5AzIda8+Ak5NzYoufGKKnlt6pffn4dpOgnIs6rcN7
lTcHa6g9PXHvqu6ZW+QACLaXMeWuIsaVnd1U9q6Q5a6N2vux3qmqDHRUJhFReCXJ4AHRdQm8d8Z7
v8bbjSY9XAnI3DEPenCr50T1nAEtlz96TfV6c/Aljhl6WXXxRjgFEuHXcX4T9xYOusIzo4cYgJuo
vtUTyzP5LoXoaWVa99rAV6bg5OSbZmDC3jponERWeDYDlpmbsd31NBwaXB33zAqAV+YfhsHNrMyi
iIIOpBEj5lnYETgCKg88EQFXVkL7k5Do2Mq8YlJR2ZNSwVjy2keLcVd/jsyVu3xlut76N9+9iYzW
6oktYaL+U3O8nB0UEejOyn2+ZkQ/9krHzplVjAMNiwiMYlstvS0an6j/4WzNLgZZUp64vaChAoRH
5pvMU1YpFdZWZLbutVsKMEWjryxrVHOTmwr1cd9VXlY5xsYhvPOQARiApVJLJF0VIBhaHMkM/WEb
NNZ9q/PyRUucL+5gZ3/F6P/1Mvx3/MrCv25A/s//wZ9fWDU2aZy0sz/+8+srbVL6P9Pv/PvvHP/G
P6/Tl4Zx9mc7/1tHv4QP/ttw8K39dvSHDW3TdrwTr814/8pF0b4ZwFec/ub/9Ye/vb59ysNYvf7j
9xcmaDt9Wpwy+vvfP7r48Y/fEVq8C0emz//7hzffSvzep28pbX/7nNIXfNpv3+iP39rk9bdd80q/
/UjpKz/5qNdvvP3H7wrR/gC0yULqHKVx5CSnNqD+9V8/AnQC8QUSvqhfWC4iT8qaNvnH75rxB9La
YLMBBRSExybKa87E20/0PyAd7kB6zUBfASirtd//NSdHy/ZzGX+jAvU6fHs+DfIo+AUmRYfoCgrA
IFy07OlNfLxZIldpHEXyPMAxTrjXlxSoa+J2nPmVy0Hdgwem/qiQIX9yE92MoUuYOGHXFvxRbWtP
7fUS0hdMj7bAI/Bsl2mKez0Kax/RzA2gipmrQdUm1Xfa95GnWGPyeWxZCTYQQN/2GddXaHffYs2f
AdtfAwL9KXBsKG4RkOYdDyh1FXB5QEwx6FPOkYNzytCsenRJQ7HCBxcz9yLO7Qfcp2agjqy4Nhpu
3gmngjoA2rg8t3Ybv4nTa5Zbj4OtjNsiw5UtEu0xJ7G1iSQf99A3XrtJju/St+8NQTANvoAnKTCn
s/PEaSA+rYx5HoxGWW7bXg6buC8/95J2flrWiKgjXI7vPPhvb3i/+jMcwF9GLfglsjmonp3w+SMs
dA3m6Fngdpn+mGfj56pvS08Tuusz27w1rLjaDDo3gsJxAe4V1F2pDMx0BP/6CjZo1/F2gLoN6izH
62XXFUosyEkHFW3sDTESaJVBlfQL4hWBForEvla50wTJQOROUzJlgwry4Ltjq2wIQfUV+tOGZ1T5
S1X2eO4aCIbPT5I+3eEzj5pu9qlRGTK/oCg9/obSpkopqI1JMj6n3bXomN8og9e1mtdR4dUN84vs
lvAUQclwqZfkUBg/DGJ7IMLy8SQPRn2nxOWuwB+lcAJU8QLDfR4d4IbNp2qAQC1Xtqn7qUF36fnv
fnwVvk0usLiQysY9AISTM3OqOgFhb6kTBLoKhITl0JQBo3biu7kE3EmR1cV5e7M66WQQ2qVgsJjw
pNOTaWbQsToTrW4auoXBd72FuNpVSuuXXkMuinVIExRlHl3rwvguIPPlVawcNqLQ3I3DCUFw2BUr
X+h0AvB94FZQJgC3IRBKx2snpgyvKvB93GbofCVpdL9M+mqPA5YFoyL+hkp+6F68rV7pp7Z5fW2v
v1X/Dy6+KT3wX/+6Q07uve23hr3+dsELXHn8/SU3/dq/7rg/9ImnGRoN2Mi4lyYA2N93nP0HapkE
Har4KVJFzs8rjuh/oLQKPC6qq0CaoMHj33cc7kzDhZLv1GD81834kTtuBpWfQPxY+alYjIwIDpo5
MDdjNNFMgQJQaqf8jmeudmE28UPktOmm68bowm1SvmHtYHw1NNFdSZc24C0U7SX0hyge/X3gIAfw
CQz70PfW+A+nt9uDqrT53aDZK+io2YX89mUNhAQT7ht8U/NcSpNGYw39X/TzCinuNZqONwSCfisH
gzHbGG9mMPs2LhxQewLTcLwxekgg4XVGDX+INP45ooVm+xVrnIcK8re9x8yKxF7mXuj6dHn2pqjv
E5BtDV5rZ9pFm+Jy3biaUW6zxHD2hlUYXpEULUPJTODNaqVSuF42Kq8AA7Q3al22N1ltR141msBF
62Ym7xKiKwE4oaxPlROBQRxs4ob0sqi0ap+VqnQ89r/sfVmznDja5l/pmOvBgUBslwPkcjLP4rP4
+Ng3hLcCgQAhARL69fNw7O52pt3OqZj4IuaLmKium+oqs6SQ3vd5n2UuxneLaqnACLxvv/VJUo+Z
N4j5Y9K0/SUH598sFCwW6DpgI7hyaM+JhRA2WRq0A0ZzjpsG9bhscSbxdwot3m1o5LDkARXlToVo
y7OCm3APf+HWTZWs9ANM72MEqoa0uRrH5nZ0vM7ddKHw7oGUQgbmBAjLWqh/ibJ1XsLhp1zNmT1U
g2jG12i4058SdHdtcQWSaV0ix6LoIJrrWDhv9MB3EKDYe1JPauvL3qaUce+OB9GSkUSTje5JUadM
uOLYwyH/q+fOEtHTxuojwmLv6kLf2VCiscEUkD0BN5pFOrgiVinXFsoisoCg+NPu8pua5PV2fzpu
Xx8H0ln8Er4L2el5kh4oVwqnQUAy6ZfO49gV4Bb3gfdl5IDqU8kAmLieKN6xoAxggDBZuLnYUm6j
esLUNiyHyAEJyF2e3cEfEYsoBMumooFSBxVU9TALZe7NPE0mk3YhKZxWFwEtRwIoW/um/mjrJpQp
L4CWjSic45Q74cBQE5HmLz45PO2W2uFZPdOgQ/3bxdm0jAvPlTHi3upx3BSOQPAySsfG5DqqniJM
m18mn9TZHFbtw8gi8WlycfN1YGsvB+lu2ncGKQWZaWPnQ+VNcr+QWH1VHDmFI6j9eIK+lUs+2zC5
wYHnvNVJJO5QR3Noy0f4eP75R3hFiM9/hDVh18Vf6yZxdm46Qytl4TokG7pSfgvmrtlHNV6Lz+OC
wcNehs1GewXAqS6MNx0pk200TfSh1j4PMmd12FFuNlMIrOEkFNHN6hX7BLzUWKhj/eGuxEGistAf
gdDEuqxvkkV4Oh1sATNzTcRyMxX9XlQdfC+kYPihXFrMkFBPZabJfL0UqkE9zyfkGQ3OCIOFpeKb
qmpwjnXO9Mzn3iJoowEjrFdlddNJDr5JGTb144huLIYv8CIz362LJlVz2Td4qGVRGdXOch3Bo4wI
SEUAsy49IE/f3fgugnob5bVH1HLqJpr6INx63BO31jFuPs66OvRaG3xOZgSL1nI6XFct/oVsgo/s
W0y07hwVmxzJuVO1H5p7bxpcBIzbauuKpdx2oojeh0sbqG3YB9WjjI3kecSco+MVI3CxEtrilsTP
4cDNNW19/uDZJDYXvr+zavf184MpYILsDrC9kF1zuptAXwewjQAhnjjWFluke92gKr4d0GvtLFyD
8xieVp97W7kXaI9neYqvYjuMk9aIbfS8sO8928iAj8dFi9SQTHmi3wSOMB9qyFKPMvCOKkZtSMdp
2AUBsGdXVxlPHJEj9rC6cRIYFyYCS0Urt7vQoZxpxV5vC0lHq3pjNfeCNcvpGyGG9ibmC8kSzfxN
RaN5Vwsl0wJj3dTW2m594UMO1mDWEswO8kWckr8r+wID5kr5aejP7m6ShZ+TEXZXhI27cKQkr5qi
vNYuNy10Qv4X1FBDNqjAXDjqz0YY3+8fdw+2KkADF0ZLp/e/TLSVTYXzoXBofR129WI2BfGWbl80
5JFbHwyUzo3Z1rbjsBdI3ZHZRLApNhhPhPDTNa1IsZeRBqB3jQVexobeSnj/FBuETia5CAW5xqfe
dKkcYuj5HIK2rS4My7u45Vd+TYuHgHNz23YMy8ldUoodJO1lSY5OiDkFsLMEoiL4T9QZKg62VXFt
QRfC9kF9tbzAVKN65EVNXlpGgHgxr5pRzofWf6ANoIpIBuaK426v3ZG9G8J2/BQtPIGeTIV58bqh
z0tVXTqryClA9/pqYUu0im5gZYZq6gw9qS1OiAXGzlmkmH0qoPTa26E1aO/YtGstCdKow9OZZTS7
KV7anZ5MsMHwO77SuMvUdRCTXrWjvA6dkO7+vIm/BoqdbeKrTxy4/ohBROLFWeOqynnxp8pFYTC3
zfth8OOj42BOW1Ky7eow3HIYTO3csCebqQrLTA7D6puuDwnICzvPsgRRA9TPRgflTgfO+NU4zcMR
07e0U2W9JXFF3w2LDXJI26NNGQooJSq06IlMgw/N3Ne3YxtWO6SctXvpDM6FrerX1w/hDo4njB7g
T4aO0z9d2Q5jRdwOGg9IGu9tL0icMa8gVx6fIdM0Y3IN+Xi0If1gcHzkPk/nxDDgBjOeYArcFJkg
X10cMZe+uTMjQiyM1RcJuB32izWy7rzlEBgAdm7Ykox0tH5Lo27eOEhqzkg0XzUx4Xsm4VY1xi+h
i1OL0AMSqZLtn3//XxYn+jBwG+BvhCQ4ONeeffeM1aMZYCSRCaG/BIyG+zmZybZFMu6FLfLXlYZL
YTKPZgJU3LXLOv0hjFpLIhfzPFUa/nYGrPSMBxsyYHH1rjeR/xGHadVkYxdAa+V16mMf+eUzCcNS
5gUAphR28c4RSi02plHCyeemn/aJHUuWDpyuE00Qg1Lbcrurex/DOaQSN/UunIW9jzH3enIHUC1g
sSM/dRwjwJS4bDhEZWLiDfXrC2OM4DevNvbhRwabLox9AKCdPi96zdkFsOFm0GCOeWeWNgO81V3r
KrbvpoXSzYw4yYfFeP6Vrct6TJWmd/1MoxaTSu23maOrR1VHgUxrEH4x7nMx1StksjwyK4/uJPun
FvErKLTF3Afp0sbyE2J44mcc3MF2dsp+TAlvUPEG85SG5czoZgjVlHZ8oJmh3GaYdcpHA5faT149
2W/9sEQf4Gkfv3DdxEff8aLPGucQal2BjPhy7kyXEpAFrqMp6OEhUDVXxI7wh28H3gTpED+F42Re
hCEYrib9O3R4M9mJSvVgvtd3fusWm6BS/wwO+VuYyn8cJJwMH/67IS/QKvz0Sf8CvRx6+fXTyYzi
9T/4Drr4yZtXcieSzQCikGhtZr9jLj59A2UcRLOYE6whvqu47cdYwcdYYXV0xGGFjoZgLPwvzMVL
3gAfRJHhgQMO9AVMh39iQv8nc4VgPVz+ffiscOOa34jrQ+KF7+TcmXs2LBmVN40QkM1kH3jtdF3b
3qs3dJBJtB+lw8dMl26NRLymslsHnwYHAi4zJel4LG2krxTxn3XrDVeaxebeG8YPU89yXzj6tpvZ
8s5pI//Jc2TSgcpnNAzvagO/LddeG6CTsEQSEPa60XCjgjZUBx8+fuWGG4W7gJCqldtE+ND2R3DQ
8rZx47eCpjjsGce4UKqbyQ0n6LfjsGNFCrJ+0XzjAQ/6T0WsoImA1oEiRSpBaKGTMrdays1iCk8J
RPu1oYzznpbGpPCCURzsCMzgfU2jox7mcICcsIIOVCy1m7Y1ZFx+EXhoJ2XbFnlflsEtl1pfxX3n
rY6/DfrP0XY3DH9um1XGZ9OmaxgZDcbB2oa3TMHPLnOBUXi7boIrxkPhSCDqae3G/X1ZLOxKjYaW
B20ZcQdofvioY9CUWXklfZE8+WoqXJ01eE+0y/y6Go5B084o5Zz2A0oaE13zQXS3w2DivCmVne+M
0oh+W0b9LnZbUiMNrjbTLU8E/lw9Atb2gy4JPvlTKfEMzAz8yQ1hhnMIrTP5IGTUXiUskqvQi/OM
R31RR1vlFEWYy85l7ycyVOExnEjrBnntukt5gNKHwNyZkUHllVMF75kfGpsL7NNDCq6MQu9ph9I/
8rDoRQYd/owmr1HKbpwJ4Q2p4YvkmfUkishG8VJhY54xdBGN26jM4GxxPjQ6gXu0P7pxnZWsgAed
VmDjb8dyCobNOIkhBf0NcYVWL0RmGt7mTqaRiBqkggXI8TWO/TJ6Nfp1Y1ADZl1B3Q9GB6zctFHD
3EdP8qXcIamseB7jufzEqV1susxJYIGcNQlNe5yWjxMIDUipjhdOYewW9VDTEPSdWeXWsZf1op+O
cPbX+JGmKboDNMXbHOeVfwfAqgPW4wQJDsJ5UEPuVC2DFjymf0GX2YaptxTQsyxR36d+36OxBuW2
qTedQ6NrxxGwDWFDlOy5zwHzVIjLe2htBFCMlbREM2BoctPg/aCZtyDFN9JnA8hMNcVh0tvlSQYI
v86YbqbPMRNjnWMJRF+rSAEU5JFxX6Qdl3e+wNwwE/7Sd5kr2uZp6sgASIctgZPSoW+RpdXNbn8D
62gfWTh971TpWBVddyxlAxLU4PTDtwmAaQEqVIsidRxc5uR+W47dfq3eb+hcqqs6xhyCONgQt0Bm
aJ33Hp1tbpoFxP8ydkcNw5puWN9KKPqtraT0NpQWLgc0AHFQ3kH01+YqFjvUme2zIwMrNjaarUDC
Y9I+uWPC8nCK6W3odoAJ5tCyLYONnY+1GrrVJqwqOWRAqafo3orI8C1qIvEcIdv625R0ib8NgCK8
MJSrD3EPM7dAGp/sMbSLWkxcZ1PmMf6gCGqgyNwFsu72c+BWBA0OKczGm8KilrugQAjo1hZGNVvf
u/ZM2IDm1KcS2pt4uygII9w5ouXm9VD6/+fz/4ApyZ/O5++UgP03Dg7A//zH/1JgBiiQCl7JAU8Y
GYyfun98/fSPbOqqTz9PTl7/2B+jE/omBnyLKn31WMPUaW3SfoxOCH2zVtVIQgQXGRHya77fj3Pc
wVgF85F1prI6WXpwfvrXQe5QFwwBJMNHUK0FIVqPv3GOn02IXx3bEWKPeIg16RmzmDM4yJrWsLYH
5NpUM98qbEIeqGu2GLq97MjcvoN5q+g/lw1diXIg/sn5M4YokJ3UXlRVl0JOz4T5yCJcScAY58F1
YhWun6eMYPK/wH+yGzFtiEzaxQOAlQw061b6QBOXnn1xwEgfqy2ccSFChelakKi9UdZ3eM5wxnTO
BqNkL0xRbEcXyAdnbR96UXixIRoMHjMwfkTntfYNP/GbyqTlSTT7E4wXas/YTLTT4B2aMar4DiDx
7KA+rySt6qyIwAGw2YjYveFt3XHIKcHPcKJ7UmJHunRfp6AeOgIsLkwGAAEhtgKRuGux9tN9ef7g
d07IDrILOASj1p2ouXaaZArVZtDciaNUhnDWoilOyW54NtqnaFRJwqI4I3ONyNoM0WqLjVIk3w0k
p+Gi6qeW8Og9mRtuIOQHeb6imZyDCXa6BVlc/r3d/y/YZ576Fv87H72etAr/saFYb+dfdKb/N5hJ
r2Yh/3lCe/zWLSf7y+u//31/oeQNNo4IGwUsM8CaXg0lfnQJPv4fIBQQM2NJrCFQ/9pdgjcrVQC1
OyBPLGJ89j9tLm8gTF83HuiA0WJgrPu3tpezLgGjYiQMYAAMwBd8nV/8LorKYUvbkc+B6QBJgvRR
G/CPsOl1znu7aDk8JMC+nSs0mSEmhA28Ye97lMpYlU5biq/wn2ule4CPvP/3jHvQJeHWsI3ib6ic
1lCjs2+mjHpRNNNXU4UEMwCnoG0WwP9rzoiZQGf96eT4zdjrdOwLdQMYWOBOwPkYPFrQ9s8QlBnc
DEknRH6xkpQggVv+LEwj7v/+VcA0w7R9ndPDV+z0mapqafzK6wDhLsiMaNpaXfEOw80/X+V0t/n+
LD7oAB48AEAKPscdY7dPysgb6lSQtt7OQru3iakw40Km3hHk8GQDsOMbRVjLhcc7hWV+XBimIjhH
0cXCEeD08YYBvDVN4ce36BIbLln0lVRw7YNIfPi+GeHj/z1xDufrT+3tj0sh6QEKGArnsvNZhe2M
CAYr6xQOZl02jfD2rOzwSTv2L9dvSfrnN/rLg4G8gq8a1ApwtDBWP1sdScs4jNJIlTZL+X6kg7uJ
qfq2hLAh/POF1gXw764dj4WMDFwC+qHVrAoK+9M3WLtNI+kADlZB0Gh5NWs3HdUrtNTpDE6j3TGR
xXIBTvtl7cNKA+nScJGE1Rd2Amw3P59OBZ1ZbTiI+Y2WUbuxWkx/EbAI/maW2/pw2AxxodW2PkIe
2ul1ZvioJmGN61ha9S9B4fdpyUT9+c+vcMVQzt8hSjb/9S9Ycb6WVD8dtkGNJNLRg6kgrUconwXI
53Uy0x0rmych6Q0v+5zXdKdQuQyD3GO57JtwvrLodJZkAv1O9rd+aP8WseT1p8Ueu1ZNmFaA4HC2
hmYWdH2VoIOqbdBdkaCGcfBcXFpAv1mpq5s2eilcER4GZ7+la+s2hsiFpS1so+PUJb2haaCUAEnO
X5rpwofxu3eNShATW8iPELd+djmaFI0T1+scui6drabxRzLHGBYGhzLoywt79O8vBrOzBJZxMZ7w
dP2sOc8RHXAxTdtu31p3vCcMZipp4/jepvCG4dJS+vVzhO0IYPVXBwo4rZ1dsQhMLTXB5zgnerit
weVWJD4kmDNnjY94OLtzxheWQICtwCOABWyOTIB9q5Iw5aOjMGbD3S5d/Vw5vbzw6n/9ar3VwQkm
Uvi5IXE822xX87EIZUSVTuXkpbglN/P8drn689f063rCVSAuAWyJUwvjy9N3TgpWxbhSlQ4K4NHR
iKqECXDNCyiqC1YnFx7qrIJfvxJcb408X01B8TufbYC+LqAxDDB2EEAA28M8hyHPgnCR1yWtxDEU
4/i5Dsq6zhypyniDoZrz3q1qGueyQAjPn5/+d+8YFLC10lonOOeZ2SOCNuJW4ulb1Opqr6GFMnuz
+KV34bkvXeisMOjrqQp0hQt1Qw0JFKoExKUDBfvz45x1k9/fLg5nOJut5oFwKDj9NbnRQz/UeLul
4xYgwnD0Ck5SVH/JznfBLSv88BkUiontR4/pBQP/WhqEJ8Al7MID/25dgX4Is04422CbOvude3Qu
CxuxGzaRY/MFO+O2LaMxT8Ts7P/81Jj4nZ8I63mAn4+A1o2Ax9cT46cTwVU+nG/9Cnk9pVbDHiEK
xZRSmagW22RXuvnE4uTJowbIXNGraM48SPlKnFOY7X4lBYnfMQwUnRgIcrfyjisBlM2kvTPH/WfU
+EP3RVblFN0mEqoywEfovMFQFrrEFL+2Q/FhFMtEDlHb1aA8dcxDzrf2THPvaMIh4AMg6T5UhuEI
An1MyTYtRwu/fFcCW4WpQKwbB2BTYMccGlZ7WwlT0myqcU9AXGc5bhPQWcbNbMJxzjXQq10bJ46T
ialmX0unTDAmU04ZHv0+sUCzSDtWuAW43EHaJvwxHduuBwLnL/6cuawvYLLsmrHdSVB4hwO++OAj
SiO/vQbNQnq7FoS0KfWHFly2lPqz5iHA3aiasmpu0VZAqFAyTxc3UkEzye8rZ15kcnT7ksr6Qy1A
WYpSzatmRmhQ1c4J3S8JMU6FsGoJomceO6WcrgAYjJ8oiGTI5OXsPopFNGZKtf2MiEE0UNnAqFjy
hhP72CTNUO7cWrhRNomu+TgjmuirlI6YU79poJNWC6wLs1kXydvGRsUHBugfdcDUF2U64cNjByDi
4AYQLuNmA/4PC3NmQInPqUa08QESb/ZhdjCcONoO5VSVAVTwJXhWgytfXE0HBRScOx8UeFpwsIzx
2sAyAK7s4AVXdDgUugTGm0IuSt+WCeuiA5heJdCUDgVXPglTh3kdF3xnF95DaIT0QYwtiF+uYiK1
pAUtWp72DRgem6TkTByrWSzPYE3G07YYaDvnkynovhyYLNISJmAYupNeAzKQDSJAU+ELYtIJ9GtI
MpCP8VDJjmEcSpb4ro6H5L5NIhNsbePCcxYHbWnAetKe4D2kpoKZmxqmTEGSWutIzCvrJC4VLsw7
jhUXafm+nEjSrmp+ce/0fHayxQ/ltVpHNTkqIxI9dQjYdB90W0uVtiBIJDtBieUJiHQYgj4bcMxy
QcrRfWxiE0qYv3QO2SWGh1F5oBSs2fjYzaFy2FWNQ4tdobfpYDbnyJpnupp4uzN17L4FXl5/1qQe
q5se0zCZdzNnHMUCj28rorjGEzm2TEtQ8kF7IWSAFre0mBMFiy4wUlpU9S1YeNGmTYWYhA0HDg3i
mgkUjGXg4gO6UUBtkvbJjHEK9oewyJtZdEGWeKM7bavBRnC16ToDSU8Zr38kVBgasswar24ayFjg
gzPU5EK3ptmH8ejR3FOxva4do5BHjrTQCprlBJbnwibqDl1dn2xENNgS1teyIekQESwI5Zb8OmyB
C6ZjV1KRF4KLJledrw3aTEaWrKi6xYPEmWFY1rLRfiKJDd6DVkX1xgBbvGIlgM587kQNMRKCHD9U
WuvkQ2MHq97TouZVPnpF82XgMcFXYAFYIV6YQpHSyz7wD7GMBLgeUYS5ngwVWmnJW/8jKMScbAdh
cer4iRmcvAjd+ksVJ3zetUvl7jEMYN1G1LKs8ThNCEsD6pkErN4afuCoB6IwqwCuhGmED3pBOibm
EWlcq9bPRMiGW0V6+sLBe/6rH8MixrgI1O2sHIbIT6uWtC9NAiNKaKs8UWWt32GXAKVQVZtJz3Od
NgV8CzMHqqhx11dN8FBOHezFeeg3QRZaUVOTakymsnkpK37s+DgsIDFiFEGyGJQt6KG9qhMCf0Ql
yRZRYa7cTDNkSyn4iOzOsRFZTTZh2ts8awiF42aP8h/l7GZgkxT4FWXkT+P4LaqLQH5oKxFA2kVm
SWDqFiwYUmwnVPXTWzOX3pWjbP8RjE2CeRnyreo8CoamOcD0mnbYcbhZwD7uXSYyiegwBzRbv9Vh
kKMl0SUyKrzFbYbvVeJ/ATT4344isLY0f8D+mGSfP43s5/ECOoZ/KTNgaPAGZSySqAAfQJyxEn2/
43+Amd68AuiYHsDa4NWa5Md0gb4Bdwn/JTRPr+EiKxj1Q33oEPIGxPj1HwNLfB0w/F/gf7jEyqgE
lgh/D+AOsGU/LQgx7KSuX47z24VqbwN2SoOmdPmKjVJ/HYYmusJAMMj7sHPTxqUqx6prMz2F9OgN
E9n89Op+g8GdMz1xNxjBYAyzwuV4i+f4ETEMVsKFbd5qLmwqHf9A3JY/Q9HvpY7TyX1Lug7FGmm3
AuSkjagIyxlJ9o7tPvq1DtNRxW2OUFP1ZHwudzPAlCvbNyNm9gs9Dj5HPsScvBjmXPK2fxXK/Ru6
WV8lZDY+1HyrybQLiPT0VZq6GKdoduq3rlhRPXfXdWOdcYLDAvlRzX0v5/IqtvF4AI0/edvFpNwW
XsN3WgT6OKlSfoERgXoWvLgNzKEl5NuF17vewdkdgoaIugRe0WtE81mTMfecUoOw6beYG7gPtBXz
X6yALKeSYbAB4hwcXcQNpBYR0RnCuZwc51ezDQF7Bdit80qp4Y62VN93Za9uMeLud00CBwHt6DKV
btttDZvRvcSlezeMU3mdGHfZhDoO88AkFz0NT6t6jORAuomAnyPmYpU/JWejMTbVkWwcIe/QimtU
Wa70aQrpK93GoP/lJasMMLPKPqjAKchxHt3PYIuFd0wRMWYMsgOWjsApIy4wIHfUeBuMzdigA5hk
NiDU5Etbgx+atSEKGgxpdo4J4OCCGhcDAXBY4PJh+X3sYgrPhHRy1mu1HwbQi62lUKUMoyRjVlgY
oiIWuT+ibwTzI0Yq5PswGuI6Lebh1kkW5wUMWfHIBxWCR+M7aKoViPcfi76wOfHGb/jJBgJAARqr
dMLBeQtGptflycjECx2N3hQlGpoDZ0ReWDKnbWkATBw+LyvF08U2gNV9tj24TTCoEjPXR/jtkbSz
JNyOsaAX8OqzoeKvlzkDGcCIGIO4r/rH0TKxc2pbwaxCJlWq+nINc4lvBKk+YhFWWV+X7XMHE5+n
xJ+eWry8P38kr9ZJP30kEYY10MLCs+c1PQ7AyulnjEPS1D54CA8W/OHNBH7LLSRSUR7GfXw9EdJm
2MzlTpvKAfVPk7+WpHeuMaXlx0Zam3ZwsznQIVnzSdZ3Vus5Z0s03vF67FQGY5WvBmHwO4/qfVtq
fC4olo4EVvj7kI40Q7In+IadtHtux+Z95c7mpjSLuJNxbNKoqvt9IJT7NuGaPODvNgXSPzxDbR9f
6JvPsBj8LBhUgEIWAGmDBgVq0tNXYZbQL8bKFA/wvU77xd7UeA8KRbZF48V0eAhXC6Wx3jLdPw5t
eAmt+GX1xfgdgHFhYoIhGKx/T68vYPQIon4DLpVF6xQUToS3qw/h2lMNxcL32i3YI3NA7tUsjFPa
rFinD7oL/jmIQaTh102z6L8Fl6+vBbcFNS+QN0jVgIud3haDQd7kK+M/QH71Phw9chtg8vq3cLcf
F8GBDIwGiBgKh9OLLBAnFMy3/kPJYM4TomswYS+vJjle+PhOQdX1QgGwkQRu1x6qE+BvpxfywGVS
1G/6ByDHZeb0kExAUo2oZtUt5rntPZP/+Qtb/8CTDwxxYkitWp2k0C4l58k6ICbNkBz740NJYZwz
L3cGEUPgqX+dWZNL1uaYCLYXrvmbpQw9DQzgUDJB6wrN5elTAhMAayGYxQP8k1Nt5WO1xJmVEAkY
9RmKSojAos00wOaprv7yvHb3d58ZOhkk3oA8gUKQnpsLsLClqqLaPGinKtFjhct9w6Yui+ZR36nR
+4xb8g40nuZL3/DZNwTqO6QRayAO6KhYrK800Z+gL9pNSkyNL++o7pCxBC1e65D+oDGvrtFiIHSX
QzqxEUUP4lXTFu9pVc5bGLcO+2GKp084jvq3dQFa45/fyLnWE1uLh1W9ntsewV3CRuNk6NSAMN1g
Jw7vwtHCgCSegwOkBJCHt6p4RGhkGhr4x4xF42+5SI6Rgr1RY/TXuEFcPexz2X5C3bJF2wOnRTfS
QN6xjoYgxPEghN1euN11gfy0amN8HkArMcDy4FeIAefZZ+J4HM4ajXXuuh5p0H6XOvN0TYKbxF9y
r+thLOptteOkBbcXfsKz7wWUEWQZgTIMqQXQEdCKTl9UUXYdhhDjcreAdROPsNX3FHZ9ruGBIDgJ
tv1g630yXBKinVWLr9dF4hBE0NATgGx/9sSE1/BHgWbnzteM5Ur1auNEINdB6DReeLvrI/z8ciFa
QIGBzQD47GqEfXb+T4smY8TC5u3CXecWqMw1VDvOBgsbNhiAaquFXmIXnGlXoMUCrwvFMKIvcbzE
iI4/fa0tWi+2FNI+IO7OpkirAJ+4UYAJQKEi+whmWZtyLtsrf5iiK8iYvsAZutz2sL07uFYCxNXO
vC3aOt45bst++Pv8x/H2menF6+2hSMcUHWMQjHfOkfrAwDoC59fy0Hbju540dlNOku3ieEmuJ5Ai
M69cWOpObvVSs0VfF5Ae37JpknnDuD5GnPUba8C1ZFqE8CpawKnG7EqmFXyTPtBZNVdrbHlcsygr
WChuW6+2N7KhAwSv9GWKLdk2/mQOvprrS7vx6ab0/eHAJAMRguLlgwtx+u6ZwrTFLWf7wIGPZgnY
1Edf6wa2dgZmc0NFnS1viTrU8ecJ6BYGP3AcwWT2HovoHaizyodxnZ2+/PkbP/3QcFdrH4wBNZYh
RiPYsE/vyg+gvQKZlTzAjd3/GsRTt6+6IcqGVnWbijnmQ9z2cksK91Kl88v7wJXXlM0YUTdQB5zv
hW4EiSOmw+SBFRHfSqDnmQEafuGkP/2g1+eDsw1cgLDW13TA8+crxjLUZIjlA7a4eSf94D2YyVEO
QsylfJvT7/n7ldaXiakwql1I48/eZCghivd7+RCMdfkS9GTagIp+9AgrU20UzASSi4lYZ+rV9aLg
cEJsBRm+h9r9nCkZD8LMOA2mhxq9xDZ0Ku9tOMC4weud8RE4dbKplkU/w1rH3bhqHrO4giJZhbTN
fcQy7lkHu8imjtSHPy+rs5Punze2fsOrHAMUgNO3YbXpfCWK6cFzKQoQ5pGPzKOwIy58e9UvyDYq
GsDrONN46rmiO+BoqYEeNF7eFea6Qhe2RcxsuVvV6geuxs99GX+jHZSuY7fMF/ZienrSfb9dpM0i
/+hV2rIy1n5mg3jQDBDHF/JBehqDgEFDH9uHbrmLhnkbSzEc8JG2OxpJuk1iTBDmOQbYqz1bfQwr
zKPwR6srRK5V14WvyltQhcbPwYBRUpCw4gjWWP/Nw8wB6S2zj8zpkh0TAZxgphA9NyJIrisv7jZ0
YuJW9u5HUGKGZ2wMEDEAHYtufV7huLNa3lYY5DzMo4i3VW1VOpFAHcRAh7zykRHBpra6UJS/FsP/
Pqhe3w22BwxP170ZS+zs0ADbf2rDuRoe/AL2HMnSF3uw3+lB97HcO70Y70peOftZT2+D3tr3SJBM
PhTL/NLEst1i5x03wLfhDhzIJVuSZrldHIq5kk+6z39edadl/fc7BRcWdwkSGM6RdTP4qe6rp66d
bOWIB77QcZ8sXGQ+82BOZ3iQjzawmz9f79dPHtU8dHd4OajsMWw9u97IA7hzFeIBbYb7MsFftP/f
7J3HktxIlq5f5drsvQxabO4CQOiUkckU3MAooeHQ6tlmd1/sfsiqniaDNUyr5ZjNjtZdGYgAHO7n
/OcXLsBHk7ggMXNnHZhhvDc0/3VDow1jn4a3DyUEu4Sfr1nYDnhNE9VnOTEcaDD/DOLOmH1eZyX4
/c/7m9u5EpYoUNx1AfwC7gmICBDm6rNTODgNpml0I9Ns9JM4K4859hb/+HoYXSEGgwhKiwba+/NP
s5HtxtQg8uy0rngcq9H1oZLM3qxUwwYbruodosMvZx/1OOmjBrozaKB0tj9fr227rkmGBNRjbKz9
ojaV5yTxsLWS1vIqKwzxPCzkoVGG9+Iw3ihCP71TK8pgML55awnpVn6+9GT1VpWShXbGOm58nepk
+lyp1fKEVvVGq019N7KtbpHtaDeroes2MyvzkMfY71YqfG5RatC5wKee83S/SDTTXZYMiG8QFbvk
TvDJyIA+CrxH8XRtG5JAcaStjb557vMheu6ZX+elm2JpJpOtXnclrgvDPO7zsetPcpHvcMF/WbTr
z8VWCcBYh/R7+XMr6HvFOLCSmCW1nlOHybZgB6XGzef97xftL+/kxaUuKviwnxkIquwBTqVMvsjb
FzxGEzoH97mL6xdt7tR3lu2bqvDiYdKo0N6DJEBxu7T3NwY1ldbs5GdWq3KcDAd3zjx35YslGUGP
hPr5uh2XG0bKd3WzDIEFzeS6UcrbsU0NBXOwxoCdympwUzQ8FX4XZ9kmDdA9I9PZDInLEt23tZXY
WIOQijc1eB57i1zSU+0sAfI4eYTL8N4vu6TOUJ/BjmTHZ4cDOv8VtjCVuVXcIaNGG/FZhtS9dfuu
9YuqHbdlIabAnYyHeNDxYMqa8hhO7jt42C970Bs/k9EQ34Pj5xJEyMcBTD5rsvMkQrgsMY4F3/RU
z7bTYKiP81hku9+vnwvUhKfHFWEsMpKBS4hm9WKDVVY5WBrH+Rl5mXV0hnCLHm1vSo7iclSbfSSk
gRK0iYLKwAYoQSAN9WV6Dwv7tbTje7hvIzSS6GnEL3anHqUI+EiUn5t0Tna968a7zLDhGTthuHh9
+00Lw3ivRYjNw6ENQeJNIPRh2AAfmPcDYc6f4nR6+v3d+fVFZoRH38qkClgFa8Kf961+ldE7wizP
amI6z0h+82AZrWRjQs64//2lLkw13x4EEPzKqeZ8xbDt4k1GVwKARZNwrlot86QTZ0Q4MV3xiMKL
9M2QFNGx141y28amu000stgwh+C/QRB/LNUq9U1DQPJxyjTbqSqySz0nOZvfQLq3pnXbOLb0GrOE
CePQ0JXvJUOtJe7P2wJMRA4YDmloZ0BxP98rQxVhZcSAjAYpuR5Cd+R5+vJedsmF++HbbXKAZth+
1pQ4Zps/X4btwHS0cZBn9PnfksHeo1t+lrU++yZuVft+peHIOAnvdZHUngh7dYd7x/whA9nxc0V7
j6L5dy8Q7C+CyzDUwpPiEusk8jJSEreUZ1HSZxdZ7q72mekxqaxHir7lupxv27QVJxgdj1ox9vvh
ve7jopwHuWGZwoWmdGGNQq78+Z5EAjEY3IbxXgUs2ECU7wMjUwhWt1PUsG2zi5Cwb/Vy6DcF+FVR
DO/A5e7Pz54vgH0uTlYGQD5Du9VK98dKVE+jjCme0pyrjvTqasF2XLbpU5kqn6K2ggeXxkaQWjV4
rK4O7+yZFwvvz4vjW0Pjy6oAQPv54kremRitVO05mpKvWGIaVyDgxePvX0/zl3u8FrzrPeZHwoO+
NPG1zAYp6mj1Z/BUZ6cbY7RdGEl7PA5ovzMMU8onS55UjcCJLomhpifjuBFxHD5a1ZKdsclaPlmp
zG5KJ512upqFL7NbRa9RqyS4O+jxVounflvqc791us7cxr22bJMCBuOK0uwRkzMdL6PbMBwBS/uh
PU2xne1sNX4ZLBhR+mQj+5jj5sbK5pbGchSbOZ3d07JM8jpGHO7ZkZ0+DghjPaXV8m2sta4Xkv3h
xbH8CBNHzqdhTtrdAAn7Ktr+/h5eVg68t+iadLpjkwUDcLAuox8almJQs1af9OVcu8kXfXZGX3OF
cswLF123LBZtbeQdGGewCndhNFcfo7h9zXpA4ibPks94mXbXQ9VU907chZsojlvUxrEkv9OxTlWJ
8atZyPHWjGfXdwezDEwtJHS6l7N2rQ+hFrRNlGMftCjv/LRf1iCJ94C3dP8r91+/XB16gbXC6MTK
mYYBI5J0EvdlEod3//wGrvIKpnUMbOlULm6glSijO4WNSg7uFEB420SzvRGg41bcbB21e4gday8m
dBBse9lYYp5b3qlEsUVPUXuLTy38rPnaGVUPRfQm6vZ50z1myYg9XOLPWG3xsnmVPj6ZnPjeP/7y
QLFINSDnsl0pl0mPI4IhrPU659zbsghsmeGGhPlC6cEEyw+L3hHQkM9txMgCbzZPYzbowReT11Au
Dc8ygHMG3EH9Cjswvx7G4xI7XwY8+nZmb7rHmhn2/aAwVXCEkn/N3CbecgoNGFkNUYCRIbNNTRv3
MnXzd87uS8yAhb3WazSO+Ivjfrr6j/+4sNXUgOYaq+I8Zfq8RfTSMQ+O7vJlmO6WZaiuGxG7T601
d4E+9pBi7dm8GethIcqEcXBiJNsa84Uabz4t0j22lJSR0WQFmZPkwe+fw0VNw3dFxM5BvY5m1vzY
izWEc7/djm6vnaUQKuiydA9NtSR+JrT3WNl/eylAQizPsU/5k7P9w/sezeOSR3A7zlqRkhMw4JXp
woDYZCyv8+9/1WX9+OfP4ndpdNSUz5cihsns1HHpKv2sp0u/JzJCDYo5GsCJlBNNrxc3MjnkThah
WXOfOnfW9q4S1kGXEBmjqbwdSirfKR8tHvsPJdHbd0Im5wDFQhBjX/h5WRgSEZi5NPo5icfv1NJV
qe0GK7zP9dF+56n+7aU4hHmgoEG/6LsynApsE+LBeVKLD8LF/i3DnzSwBKx+W0bD8Z3bvVZzFz8N
JTYo84rNIGK7KMMiQ7Lil9I9u6QQf7aE6/oqpMegTIwh9xyoDi/TqNltkMTlfgkd8RXfagcWTTkt
mWfRctxhyIhRTeE8C8UOD0uSVAcVxJNZm0zfUy1etMk8CQAPRkmMhtfJ9CXgOQ5TAYi4pA+LHpeB
WLTxi65W+h5uELk0udYfoG6a71RFl6XhelX4YrCxmH1xzbfz8If1P1TD4qLfrx/aXrMOqWTehPd/
tZ0LMd82ONg+4yOjf2JbroJMus3tUsTxxoD29ufj+l/u5n+oKwr5G+5mP35Kup+Zm/zBX8Jt5w8O
bHRfPCYw+3+nRhjWHxAmAJop86jsYaH9l25bh+vJn3B+YWr0lyXUX7xNzYHsafBxSMEpRS2yLv6J
K8Rb0fzvV8ym1EQezZCDkf4b8rnWHD+snjmzV1dJrQrUsQUYiQbpEoOS0CM2AN+qS9nZSFEtPgxh
WHBNbwGHiUqpa68PGywJsTSB9l9GmZx9p5Mhhyg1yVGTc5/45RDW8JzcCQ1BkazTN5P8BZjEqRqF
131mZTU09bIt94kupy8cxLPuC/xqE7/JepW0gm6YjhIcZ/CcwVHvLU2Nzk7iVCO+rBpDZNdg/XtO
3zual6u5VXlVpULyVGSWgRANle6pdl0eOiuZBF6wjXItQhis+7LN4ytYIkaJFkKDTGFMRnJXaPZS
HhhB4K0fpm2DBKaUzhw4ZQjins/JrbJ0N/CpnJtJKuJacyMLbrfbGOl9ijnTa0R6CztOM4/DXtg6
7kQmHxvDWnxipKaUvrnwz7ILDdMf6sKYz9i8WHfQJIT+EFph1H+Ffy7MTR7hf3eMy1GYRwfhRbTN
LQhem3kZwoBM1YTN1w7J8XDiualuIjGDVbD7aUSCKRIuUT/EZGpZUSGxsYHaSiqQuuyyPtbj+5K5
GU6Kkd7tK5z6wruuqfV+g59dd9Qj2yn3qS6r01TXpfEZWYt6W4yYYvKYHRPfHze9y5mdVX7BXQ4S
K7EekBnnVxDtcfhrpjXtKRmacfEqRy+38TJVX+KsWzyl1GzjxYyokPKweTPqqW5Mff5kWCSmLQW3
0dM7Sk3TOIZ5kz/bWY6nEVZdCwlqKFAiek9z06fQmMLEwHiM0yPZqPN02+UusSc9HlpDADqLCiSd
YK6PDskOU9YmLn6DU/OOX+IFV3d9ffDkgHfCPzRl5Y/+/PoYyM1YJrTCVZQk24iEr52mhGXtwTYt
Ri9zrGH0kJbCNMGIg2E/0J9XlqhMzFGvTmUq7fvKloa3OFV8HZZq+WFe7542x+/Rpd48S35+1fmu
NkDxagYDHeDiNDW6OSTGNuuDSKlFsuaohNldmLQO8S16mk1ocKyRKLRJyakitPbjtCzKdNIrLXM3
et2u1iB5aXhuayxErI2UG1ZnRd/dyUQ/IdxyL9zMeNCwbi4wQ2yw1LLTVJ7wKbCCMi6/W6lzTVEi
byQv47aMC/BWJBZZEIGTfnNnM72HcNN9RMRlEUE2lJCKZAhq5rexGj4VphDf5iiU97Xh5DewaaVN
X6lXPX0mH+HnSOf4YmEY7foiGxSQzbx7Lw/2ogz/85FT3PIPphs4a19AUKk62VhEa32QZol5xs17
eOlr60MWJ9p+jvLuYCpR5pdNPCO2b9KtwDXmE9kVLTqiUT1YQ9J9CNVYoDUb5pOD+9nWrrtsOwtt
eKde+7l+evuqcAxVbSVsgZlcaiPdoUSFJso+APTsn2OexmZMoTTJXtF2bmnVW+KBcd/hdZLv4CV/
92a8MRFg/qJ6xRfp5zfDpTNyihkFVjSZ1qHMGmevpiTDQdKqHh0xqDd6AV44JG2xnZe22/QSQtTi
ym3BwHOjZO63sIjElTFrxYbiXztOmfFesvkFHrreIaaNdCo00w6Q0qWTgJOWUyGtuCcWJ+VIafI2
6CN4Y1Xfc34seOOQqjihElrmXgswo+sBhnU6Qzt7caN23A+JZbwQo9p6Wa2JmyYU7UZ1hmJvJc68
n+y830Wlpt6rcQiM+lZl/KOC63+cDGbV1P73pdTu0/Lp/5C5klQ/lVPrH/3llomXloVRK8Uu03MS
r2gH/8stk43YxeLeYM0xXWXF/cstU/2Dnpl5CzYm6wRiJUn9VU/p6h/MkdHUrAa/UIlon/5BPfUG
gv6wxwIWo0vTmEFCRVxNPi763rLtLDusot5vzZzF3Qu7vBlI8XVlGoS6PR1FqJe5H1XuAdjfi0b+
J/brZt/IfpgCNa71yCeoS79uBy07mbVL+o464t+Ien+lJkwTTTv2WJB7MPTfjFMoJKaHC3lA/STE
bYu7/YHIA4RoM80G9A9gUS+sLDVCit2jELXhB3k5r5zc/vPl+N+6Mf1oxvR//6ctWtwRfrdoH//f
fzZZMn/7ccm+/clfHcBqDcdDtNH+r2X+v5esZv5h2Sv5cKU8wG9azd/+Jd3SaAH4A8Yc1PsA/nQH
/1qy5mo1ZzMMgHRIAwCl7x8sWS7xQ4/NWgVwhrfN1ZWVyPjG4vmhAbCxI7Aq2OMwZtLXPh6vhtw9
FXXlFdP46Ye7cvfna/BjShk807+5GLnC6++BnIaQ7edDIWNO1JW1OfidFMXyUKQM6I9tqSaYT3SS
TGitmjT1mtlT+r1ZmtLZFbE+QlRoe2evtAWm53GBkQ+RtX2ILhjXOPOQRVHa3jHhp2xFsIhlnLlk
pTjUbWFNyMtCzPAte7Sv9SSv5W0Wd9qV2SZddFPGUB6DkUip+hSbc1RvF0NDnjoUTgRCALul3aqw
MhuPo2vZsMMvZUCYw/pHpoYY1whNPdt1SC7vkBjY6hYz61I/9lWB8ikv66LYG6MR5n6lDbdz1PNJ
HWhh6lu487+6lIc1Gmws7fy6tWvDa4aYW5H2rX6Xws1K/SobQSmthmgRr+YD/BFL9GjrykVRg0FJ
lQHvcSUW1+M0KQf2I9kHTTeOtGSYwGX1rsQUvrga8DMtjSDvGdFgG2OF3UFzyxRJEjIn10OP3We+
06roURiZY92tjoJJPyNBeimESa6N9UsfPY1zT3u04H/9nIrU8HDlFJ+jtNhgMnRfDSb6LI1v2hbd
TMRGJZBThKqntUvt5QY2Jvq4flIWlkEluOLg2Ltk7DfkYaqrwK0L+niKAG7MG7eyzxHurIEadk/k
CWXcOCtm0qG9xL39aM3pGej22kBg45la9tUUkG/nPsN9hwi6JFvSLSv+UM+OeXALE2AwKpjlLi5u
WVwa9L8+JlZ/dGcloYfVtlQIZIXoKHcLWlZhJn5qi9th4ognzBj2q7HPWyLms2y8n+r0tEDWDfDI
3+IhgMc22fZ9MoUBcktcc3nOYwHIrLTf1BGT4hF5AoVpi9dMoV1rk3k2SuavsxZ9wmf7ONvRdeXk
4DMt3QvRKcVOLdutUZt36HAD3HgrBJPiZlD77QLvEkuJm2xpBAYU2nGZ14zhnovZbe9laXNtGele
x8okmMp5Z4/zfpnLW3Xh6pW0rqQ13Jla/A2Guh/hkfDY9MODzkjPLGGRQYrzij78oHfDiaCWPUkT
y6Z3u5F7B36mp+nByRWAczsJFiwcsVle1u+UkN4MvK91M3D68qFwjds8o9eJ7AmL/m5pfNUhTMbI
itJveD2CvIyfCe8iMcLtbwdnJvuhE40HxhW4zLVKgV+GcDF2cqcbO6nTXWy239oJDyYlHAC35/hh
lZmTBrMNF5wIqqxF3FU8WhlDZ87NE0087O/kTkJwxvnAJpNauZnCMvKK2Ry5UGZscdEo/bCS0wqn
E4StqU9axfw9cTpIP0u7c/LeM63uhS96pTn8FLdTvrgi29RKLO+WJP6+RP1Dj6Oip7pwYWsLWXf/
YulM0uA6eECNsZeY7ee4IRc8nsN+q68BZhD+RDA3Ookn2sme+dELnGW/YOq5ibM0ve6qGjcTK73D
WxetdVXdLaLVvCKuv/ZYeHh02qk31Mu+FyTjkOX9DRCL0tmRpzmLzpWKozRRi+MGD04chGtwnB4/
DF+Wy5VBmrxfaPTUup59J1uCEU7tfl4ycrs7wW8Nr7NpNg+hO4SbEBeCJq9I0nZVL9KQTrnC3JoG
TNwpFd5QJJPXOG6QJ7gbtbZ2Oyw4ljRdcmpjpdolwtrqQD8MfjDSopDZLukCY7Y4xrN+iMLspKRF
6WVuh4QnvG+znl4YMxAWWAGikr4FRY3+QDmFU5L5FDmkl2j2gEUwJlG+shhzUEzgD9K+08zMuQtB
SDcdIDgR6fYjrvjuPnb0Lfr1pxYKqt9F9T6NMYMY68O8cDW9sWZfy4yEVEF1OcMHIaQgwjTcWdxd
klX4OkwF4tqu/D7n5RN58V/Lcd6VqhIHixKT7xb3kJGwKgnYNb4suRpUJWiU4YI/lFnfbaJa29Ih
TVdKW5u+YQzpoRzEcXKYq3XE9bZYDGTKU4zdyb63sd8gq5O0lMQ3UmB8G+Zr0XypTRa6BPaWSYzI
1qk3RYszuu2EuEnPyWOhuEBpo+1ZI4YsjYknhgZptq2dzTyvgZxFPG04JEqyW1K5UZWxUa+nfAFS
H1uyyvWiDdyeHkXP05oczppnO2SATu3RdsW0acKQHHB3OMk6P9aV3vqQab7rY8bWoGYZ52JEqHzC
fNDhttQHpxTHOi2Vkwkq6CVGmO17OUGuKZP7KG9emfJfy0J97GgDvULa8MgVa/SXxX4u3Vr/1qaF
uKFzwiFkzK/tHD+buId2qi8meNC8ddr6s1vFj7Suxre5yJXAtOpb2+pRRNVzvsNafcvh93mxJZ45
bNFuUc+HVCj7UGOuCcN0j9uHhjNK5cAik4eSMYYX2uHnGQ73WJvfB8nD1YYKeAThAGEY6XhSrUrf
ZOBBHJFl8RiFnJg9jO01ZAn/eXy/t6UyfcAHhOnngLVKC1wKKnnWzFkPjES9XmT+HX+NFtJXRZj7
rN8kGS8Vuq4Vdy2J2iC9hwmGyTHb9Le9C7SBy2NTBlFRPgPsG8SAtM5Nk2bUC27/FLph6VuZTZ5Z
jN12WYTz0W6qUx+5zUGhcPVxHTylrA1cixRAETt9LbuyP1SK+eLMFdN8uXyMquJesE+FcAS8sXGb
a60wtUBH13+l6LBatKnHvczAdqPgeFni7OjI5B4K17Vjlw+mQ6KSOkfWegCOpEdoxnlx5xA9DPax
0aLkD461vJoTDmMzFnqhBCOSupLsRSTqgPlFf1+3VXoyNHFdtZWL/7nyGvFGYHWi9FeWm9KEm5a9
ccdCfCWc7AutkLxB6X82k1VrbVPyuI5Qn4DOtyUe7TujksKXi/W6lEW1RYxlb7tYk55a8NhrMeu3
etPt2mUiNWnJxs2ghIesI48bureh9bcw+D6NxnTNCjeurAFHHCvMt30eIe0x3Zu+YJQKv0D6Wccp
wTCKktm2YY1GQWQsJzVzSTcph6+SZBhmd6c8Mcldc7NPVqbfLo17m3bJYzUYmKTk1w1e8F5U5V8y
dyUURUCdcOWDZFH2S2LeQYa675ZiN2vGy7Tk/FxKDAo5tkGnxkomVz51TiJJ0TOf+LUSPuj0eRi1
D4rdNV5ijyfwuEeXhVhoSnM0emvwHZRfQU9C8m1REAw1uc3gy7Z+rfCM8fol1G4kX2Y64KdCUYY7
EliG02Dcdp84acHx4gh7Alsey28JU7jsEKPIhHk/58U5UrRsumZjJtMnycwiDprFNE9VUijWTqhY
3OCMj+hjD99JKT8heM6ex7SXQ+0hFuaoNCKXHrg3sNRiuKr6ePzwIeTvlO2t0ujhe35xP8/u1jYI
5SpeZrRoEDN/UZqA0XD78ljxZQEL3ksHyMCSRXdVDnEY+XMyT0SJmmH7zvhubf4u+q81uBOJBAsQ
3ewlNbJquqEHp+p9Q5WgsloljASXmK6u/NwhysITtYurUIpHqOanVsFzLykeFe6z2wbMj7IHDIOH
nahz/SULtRjzRBWXDbvoogDrJScPnHnlt2IfZp5iheO60DNy5MVc6pqnNKbySEgN/mKRgEjw+47v
17tKZ7uScXB0BLC5FI3WRBTb+WD3yHKb/KklxuBpUPK9ILqo3otZ2C9WnTnK5vdXvRiJvj1M7ByY
n63QPCKCtef9oafNxNLpkYKPoZViQBIYZaV/0GvVaLfNNBXwfLRhJvSSbNMcntpElzHNMDDX/SX3
WfPuezqmta/9ERZaV5e2NuxYv64c2IsvNERIhoXWKH7Paj4VNsZTzCTEdUoDeieqSlzX0mbQIUbx
ngDwl/7+DXSAuIY13mrzsj6iH+4FQLPTuzo+FTmuPZ+HyKnYLsqliZDXpDz1xl6s9/iTl2uaYTTI
OLDzyjFmJn1xTfzoGnudTQV9vhwLe18Cm/by5fdPWWN+enFbQQKhFiOjILAYwGV1vv7xt2Vpgc6N
fD4fFvrJzeRjjM0APXM/BDqGbw9TPDZBzgBtirPbqjAPVce+VzhJu0fHglizhZVURnGJxQZ7jLTd
9jjZ8XdL9AcmcSSAFF1K9SL17F5rljjA7IsBVRM/d5Wdscca1c6wyHbET2JprTXszjdn+SBzkywa
6w4SUWCpDQQJedM12r7LK+TIojlAJZVeRQRuWBaz1w0Oh6WuM5OhPrtyrEzbLGJay+XxjoCVl4ZA
JtcsHmQrvyx6cWIUGmN1GN7k1vjc4PFiwjnlysNz2I+vWju9KkP1HOraMdVLUiedJEi7dGNXNHeT
Wh+GQtTeJNzHaNSCIqqxOViFEdZOGtNBUetbXG5tzFedL6kmtktH0soYAQkB01MD5OmDGhc3lWFt
52TctbZzLHQnIMAkgOb8cQzrh7izPiV1eDVm0X4eoaZI1+9JseINa18LlcpMb565K49y6HtPU5wt
bLQdnOxjIcwXyqNrLAZv4mIOZlKoShF1ZIf2z4NNp5CqpUd3tI0MsTNj8SXjcEMQWHBCDd+kIR/Z
JF2PaeNuTMZjiNmsz6sRCBl+KB14T07VbZa49bPEPse69mISPzr2xROjh2NfGLlnKRn2dlO7tYkB
ZoBCknF2kA2WZpX7CrH5EC28w2l9o83pM0m9a2G6z4Zxm4TDpwJ/Pw+2Ckz38SGHkFQXOipB9aOw
7D0aHIpHHuyQL7dtmz/GkXosjDoPuqH1F4NZIXcSAT3mcTQSaflqoRb1o5T+36JG8m0lfqCa+zB2
RMEAh9WQjVlFaETU+17Q24/dbaeXjxFK6G1drwrJsMm/lFK3twzrr4iK3i1aebKKfiMxgeZyShGE
IrkyFvs4uYzZw4JnDLi9bLBro85DltzM0iuzblfly9VsorzAteKe5J/uppzWGN0uvdGd9kQ3eivq
liUPeXUrYuOYWtWJ3vDoLrxnPZ6J2wogHOrdYu9wqtQ3ItKSfVxk820mq6sBTnkYrjnARjp0njKm
+3xgOtZDTiVRGhfRRnwwgKYORt2LeyCS72kOvY2m9bnLu4/S6Gx/IdzAV4qiO/S8bZtEJq+d2z1a
RVighbWmoOVeKPayYz/o/HmdmsdsGmUhr4jA9SH633Jfg1LK1ouZm2PcNg0EysjBq+WEGrCh6FI0
dGn13GyMPLm223BPWI72NE9Lyif2jy5xUPzfYVCYg3yGrKCgExLlVTO6oS+p0Tyz6nLIDaMDPQF1
EJ4E30PNPJYkHwN9yHhTqzCYUEZeu7F7Zkj6LNrxPMaNH7WkX9qhnvq2DlDFnBb70NB4MRqlPoo6
3i9OOQIIIOwu3OsqnTe4kD+iIdrkcAphRC7CD/n21mDeKtaAQ1T0ysAB0WO9I0xprxbmjgBbDLDM
CmMh43mRM3pw9TZ0za3GSoHi9gmB4jFvxEYTPSYUZDXV07ZyVL+cs9t+Tj4jm9nEUtknuXE3WQoU
zOXUzhGGfHm+VVy5qx31tcc6MFafe4zxjsSBG83OKHIRP7eIw3bdaLeerVObj43EQqQXGzk2eONV
Gn6fXVJvetvdqYX1zSJyFGk30s9tToy1l6TJcoCtorcbq6/EJ7vEYSlsotFnGls+5DZT235MG/BY
brrL3hhpFalCQ3lfY4R0A/lk2s3ukoHJZk/YVLUs/jl7cu149CrCof1S09JHFZPQOxDcr51QD8sg
QjAMNTBH8V30OA+GzjCZgaUn3XhYsGDZjE13Z1eSvINJV75PCwjFMe7gyKRhDgo2Ocq1zCjTnQwf
SEQGxLUi5sqnjNeHtgmQc1DPipK2K5PG/tAnot+kpJehikIChRts7voav/LkMEryDd3u1iyX+pim
1QzlRbHRa0VZ6Jf2rAWR092OoBm7Om8Plptgg6kY2A6GyBqcZfEXxKhoPqzrZBjqDZZVV87o3HWj
ZpA9G0aBbdH/xyEtWdSnxzJSDa+wGStZI4VlnDVPXau/1NOUe12TkV1kt5rfWLU46g4ui9N4Pw8d
k13ynT3b7uQXFGRf4Z6MOzW0oBTVAiy2IKMWxk4Sdq+uMkh/QtYsPucxyg9v7oAgB2yzvFnWr8pY
VceyQ4SEaQ/SAxX3AWNbo+4nTXroxiuXlq+9aSLb/RiOaBMTkYgoUCIcvxTNIQYrdJfKTxWr0w9M
cLUKlX6MLnDhKN6EGOyXOGNl7a62suJ6aaoaQKpoCU1zhcraa83awHw2rftvqI9Kfe+4iw41YTVK
SRu9w7pUdGThujIZDxH9zW0zYqLK0SASiFW1xB9qGVDQu5D2vzZjGn5QRyN/kPNYHmfVwJ2670ss
vUw12wDG57gqNDhWV0b2SCCOdgUVHPyYxWM1FJKsxYM721a8NdTqkTPPudL4bUddSHQTdjepN3np
7CVB8cFIR8RgkhhJq6YkrJppa/bilqra3jlCPg3AyZOjC89ZtDDQlDLZpECDcKSrHdSFzJeJGJ9j
szmr7hpoNrLxJcNo3dd1gQnqYLsvmFkyANWT0PheAm8+dk1qdpt6NnajJW6KRVKOWDdTGSu7YYop
EVzl1ABDg8qXcodATRxaowHk7C3ZnoUw9qJenENpzuWHLDTvLX2QdGma2z318I7BwTvY/bz5zZ7S
FGiGlK27YWSvtoZrHIrSQBvq1M/WSL+oaU8tEca3JnvLdrRHjjTmu7Nvt0XhbLDL0F9HZnp7rTHV
2yTBXhrnKB11+LiMB7MTeyUqhjtNM791CmkAqSmMKzQAuIoCEMOJTTs20ZYTq0DO7akMVLbTrDzV
edUYQPjWvAvhqeTQh3Wz+2jMxceuNm96p/uCGnEXUVRoamoHotQhklhGxH9rx8NKYTW+DmZcYtex
bFMbq1nqHGU6NKQo7Ugv6tcTc1gM4sOG/DRpbJzI/DGiZgR1YihTe3Eb8qjSQQYGbuQHxzHvwwwa
g1hw0qhts7qT9rwjJL69L00GzQvhBvbgbmSSVweGEYrHEpUnCFfXQxnOvqv2/5+y8+qNXFnP9V/Z
8D33YQ6A97lokh3UCq04mrkhNBoNUzFWkSzy1/vpWcewt+ED2MDCwiS1Wmyy6qs3jqkxLBgTxvqD
Hb85TuaSrsUQ7suu/lB5DlcVYRof7OUimz4pCC4Eiw9gwacvZHRPvm1IzgrjDcUmt4tNNj4w84W8
pc+hirbEqKbdChiSzJ7Kd/Af67Vj5VgNVTI6YK1Gzc1n5MsdRcA0NSzRTWWA3hqFuhvC8JLXRlxu
sj66M/3cetYHBH9zqnM4NFgEdsASI2KLituYtu2VlshX6lLnuMLduxvb5UWg60odj4hYtyVmGcCf
uYE4/XAnkd7+WBi86t11inQWOq87P4eRo+EQezF2Rq515JWXaYHklBtKNq/H/Vl74WUUmUMLveEe
jNkz38EH1U1G0aTbNsGutyORqoGZlbBfYm0BX9GzgccOMU5GLzhxFdpd5A5rLFtsajrEfzZt5uc4
FgX5RjA3v8pKioMBPvCgWudRCFff123oPJuLQRG4Di89hXJ7DyXkD3+Rd1cVM57AAru0sT0OLdNp
7tWvQ1S9KQ/VoZdVEyCl+xAQZBPj7ETm5qyEMAC45sv4I/SVTBuTJj02tUA+dNM6/27roU/WmR74
ag6IY8ExIc35vaU5/bhudXnb0OCcENG7Hj0O4PthpLY8k4ypSw7TRBdtlbhZF+7Jed52zZxfrmt2
DAJ135md+CX7hl5Ruw4SK+hT58/xPutOmzcc6pK4l3mB920UbdnG29YGj908crn7fY7a1c+J1yvx
YMbVYrE5SHSOSqTymlq+ww+qDtqYwp+Kxjhgw4wkoe46iLCQnwoxVyWZlJSeEPPr5s+OM4vn1fWW
N39WLU8wwPd0mQnJrne9ao1EK5GlW8sIP62Ac77L/m0mqGFhKNkfCTq/t5aK1N/owEzdHzenfIQ4
pDtQPvjb8KDHKiWr8on2QzR3jX0wO2fajwEcxiij32MdIodTrfrmLsYcLxrtXFOwoKIT2a8WWb5V
h1VuQqi2l1WbxXbXtxTe2GmfL80hV0Z59CFoWFo+ZkuSaWzad7Qsnq2puwHK+YQ7cFNqQWj7DFzi
gNiiF9DAnR/01Fcuw7Yr9HjBr0YQKXdAN1fPou1uHXjGJrQ3hDBLvRu9NrZ7CKwgH+8HZY8XeijP
ESmcT66QhJe0jAsk2JzmYbkIH5fp9bg1gP2jOq71hFfa/FauajuNuXPSs2kjccGpPdr2xyDsV2I6
PeKYQoYoVy3fA2u1d0FJAYFq8QNVS0OeBs2Yy6q+00QZ7mAE3FNJ8btBBuMjPbAM91Q7pQsBMDu1
ttmex+fkyaijljzv904FDOBnxQD7SUIEwJ51T5q5jvE4v5sdIyLSO7gZr7p11qxJJ4+5epnuVodl
hnsSRr/N/LPtz87ehoUmX8B+zGVE1yuXfQh+j3hFEE9Gj4H287QcUMTqbspj1+BY7rX3ERHcB0Fq
RSroeiXP61Js0dnzu+ZUUrVAtxuHoMrJtxvRl2tazXl1w7PboiRQ0ZdTGhdCPT6mzRtjz2o/HOmf
B2LUL3UHHjAHb6q3sPguTENwwCchyc9t4XMsJw95eMe3YSUBREGW4MOtLjXEzh0RVyGoLUJCzEe3
FOR5h7we4cHBLe14irbgPCwjAHPR36x+Vu/cFSWijUSQnuBWHOkeWY/ZnD9DJ1AaqgC+GUD2KJdU
vjcr47EcvdNkzM07XoicaQu14Go4/LxtlowF1GG/EMNqzs+K1MGYNPl7IWT4MnsVtHRNVQFCiDLt
hYmHctmIyXHlGwnx+kg6nX8T1QXnKLnShujNXly02dHuyp8u/VC/OqqodkuL/UvX209ztK/NLWtM
fMz3YXCBfoL+e+OMl83s25RwJOOET0+k9VLIpKn7F2QuX1lZIyJkjU3bxvlAYN/GfaisWENKy2IJ
UuyacGhyiLe+vCnkYO9sjbmrbKs4rPmYlGHs6RW5D1Y9x1e0gbTz51BPD1yhMpn95qjn6SgnCJbC
o53BLjArZ0N9GFiOQXofqjnrGKr76AFk9Ie5ouHd3PB1nazfEHzkX3TdybTdS2HN7tGuS4LQPf/A
mddIy2kcoJ9IldVYXw7LIi5rXkFziC08Rk3BPlXCPJJK+7OXwNSYTgzaaox76boXoOEhbvv6QQ49
umAE2zvP8H5iG+ZbBG5x2nxC6Ie+f6pnJ4zR6IjEmsxz28yHWhSEto26uikWq/0lBN4mxZfMfvU+
2TycCOhuOx7VO9HrZyS4ejeEnNQn2d/b2uWdbKVOCrt/HQbzdY2CS97onS47hzdCIGXmGdQKu/YL
JdMPU88DjavvEZ75h6eYhSKvOveOJineGdA1TOXZ0ko7O78WBEk0dhF72nrw+voXViU7KT0jKWqn
5+6Bt24GE7VPSQuGMUe0R4/Xk03ocRhYZuoVdYaUnx2FMguVuPzZTmTrrVz712IQz1uAMGGojBc5
i2+dWxy5it7O9PjFKi66b98XT5yigVNtYFwhxFHXyYqAgnsk0gli/iYGOoNUUEbqDf0zA/CrWIF2
DDk8VqWAmurHczXkd465HKdqHo/ZNWi+MKdLRsgx0RV3YSSf2kr0u1F6by6inhiHYcM5qfnWmh7o
qnggYfc1cOGL+nLeu9160pn4cEP9WlXmwY9QQZVO8+6PonojAMHfLbNJm4FJCY+Jh1IRBbPz2bUp
Kalu9dSiogBa5BN3q5PpuZ+DJnGgIBjWUe2lnAK+7/zuMaDKquZ40VC6jfEktge/iw3bBTcDRdLe
AZ76wc8RHUwS8Uqeoz7SH/PYHVfyd3DOUg68iGjmtwCyXW8+z33xNhTbFw+3e3Y7USXQPiLNsyGt
JQEH5C89otd+DrhzIwtydwksQqxmdaRu48HXTJSGh8nF0wYuAEB85i8IdA7z+2LEVlKhjZEoI5hY
QiLSmwFYSXR7KMq0UX79HiHBxiIgumRhCXJXOD2hKj91/GZIVyPkdmqrD2qub1HLUXcgiDSxESA0
7VIkrZ4vgz9cEzi9e2CDpyX03ocI8ZxwscGx9Kk2Sja/2QsNptdRcZ5UEbgC6V2Mzn507ETN8OiO
4w9Pj5+iiLwDZ6yNVVEbsbvlwDAYPrA2F62nbhaW4sR2dM2ob17CxgJJzzwL2jJ7WD1xu5rzLRzT
XT4ASTnj1HAm0+FT4K2vi+Yg5ojpe0NPN8SUczD97AYRXUUHFhthZzHQZ5hXzSYs7rH9YOOY/I9w
oniik3zbJuuzNJxIIcCXsVMBuidPDCpGIHBTR8sbvTAvHTU9u2hobn3TIdbdrF/c1c24Idqj4Iic
TLQjxNCdQKHLHWaI+34J7/vMoVTGcJKCbg9UcPOnkiwBtIA8F2SwC1xSu20OGZiG+bS4281A7Tgx
GZCuc4Z1WHSyTbbOfFMuu3oR2kzsdqniZR2Ax+nanZcy2Bkh9Tt5z0kGXZ8TExeHOSWLzUgetYG4
A9nFo711OhVQNnem0z6vw+KxWebhMbc4EDglheDmZntpFuo3suxjnBsfUUkCnS0z/WAO17KVrmFV
cyiGKQgyl635JF22u11tl8YN1fa/5hHJgT1szU/dWMZdoHoRT2aUWkt2RghH24Xfrk9WRg3IEBFe
NNJDNg8UsV/9K+eio6Ol7Y0+XsaS2AkTXCzzABxLFhsM3i8yIx9DiImmoaynq3s0YljV/iHjliWx
wPeTVQYzc2eIoE4SLoY3ypUvVL3La3JndlmIlk37EePibeYjXLCsenIwzxBcXcyBzs+h8tLKeY9g
73AzVCAxDPeYIBLfbh+qBqq4MQca0Au2d86MO3gBpGoWcZsqrDFCNo3HkVtVT14GgIwP60NU6PXn
LcyOzH+J5Zrvrc4+pdH5p8HzXrcBuSd6KOo0QnzfTV6Sdr9Zu9pfvm81uout8C+1NleC1qe3nLJ7
WB8a1ocJOreYCBLwav87UOWSDpE6z72UOxMyIW1XH/SdUtLEpAKciMr2E5qojqumf67ZHyHYK/Z4
U9wov3P2U2HvUQu1yTjK35u3wAlc3+8o8JD5c9pH03rupXFsyYHc6Q7Ur6Iw5bh53SXU1lveRGPK
c3LbQKUnRjZ8DYhtmKbGeW/2zRcEz3fSDYLU3bqzybU+yzqnHWeguNX+tJpmIUqvmUm1B/BsMr+J
a2pVwT2usjp3/Vgc+TQYqD+RFFBn1Fld7AronaqdvduG2YW9pL7p9XaeVnXh0X7cKDN8shdq4XNn
nfmQghkS1hDzz5aKosSwbJIWyurO8wYca02IvBI448nt5K+VEzUIYD3ILpkGnrhDpTvsbj4ORBlb
yiJ+2SPShpQofgpmxlkQnudRw3Q2TGUmQYg0M7ti17T4cG6t++Ng9/ft1tAGmvnknpIstQPid2Ll
O5cBU8iOZec0t8G+LxjDQXq2PaDdAPpXes3e6ZmELHCV2eKAG3AsTCZjTclj4cObv82G/7OhR2sH
OTnEfRe92vQ84Wl4NsDNRf4KCvFAOqm4X9G3JtMaDUdW+hqJpHvUCM6QQuGMtAu3UyzrNWCZvTEM
VlaW6M3AALkNJxX1YBrNdy+LDoDgBTS3uGs9N9iJMvB2gaFOzYY4LMo0OuvlMHbRy+hwWqk3m/tz
fouW9m72OVr4HJaALdYpi1fpBQoVUv4tK+b3edk4zAF86iY099YWvQKJPS+WsQv6aU2A3oBto1S3
7UEVDJW5/NEUswnB1bpptnDjKaR7lRuu8ZB1b2hEUjW3p7XCEjqbn9qxn0Zt3fZOZgM0EMMUrSqn
dXK+b5H1EOGULK6TTv3Y7byufhKN5J5WiBt5x78RrN6TvS0PGAcf64Ug6NavkVc2WvAtBU+fc8y3
8JyNaMK8ihmtrucPpyFlpZithHSwE54yHqtr50M/X5ziR+MMRQxCc2O0URpSP847+wbT/JLJr2Xl
2MvJqTCa2B0/80qxd1GNExtlcewwOy7c3l0wQLflrE5Dc86BT6UtbzhWHic9/rBwO3WS5GwSa6VU
0K2EVwyYNgKl7mrfRFRZPGBqu941Jw4uB68vfwSb7HfE0LQnoYOj8izEkfpUWO6poaz9EBXB86aR
G0m7O6tsbfcDEDhnyA01RFl9iSz/3XvNb5DUS+a5D0zl34j7PVt93iaB4bzlpkDSGWQT4i2X2X2j
GHMX1NZySy4s4lmPkc+1l9eqWR+ZwtTOLiySZdZz1IjEHfqC57jr/H21+CEXBtw3pgjswXbL6c5S
KyBbM8/fB9vnWDBNw5OX99mzS7MV2dxLiXfFtW7qfoSTVxb3oNM3iVsZ9OXpkPotI5hEKgzl/5bC
zl+jnEBl6qUmhB1Kxe2E9fJEs0PMquekNjixXVKoMDcW6jSI3nFCjrCYQZ84TTUnFKggnayLltiE
nkIuzvBlWGRxlgWfWb4Mz10LTEphhp/FjvDIBcHuMaXz5qXI9flxq57K+mI7qXFeuCW9oCQP2fF1
HOTAMmLpZ6J8zB/ApSNPY3EM2VwftsBhiehN68Bk9ykx1T6ETv++udA4tA7cq0LiTDaURBEWVntT
TUTRuOZTmdteQq/E7YbAAP1DukL3KJfwQacf+2fy1Spk3Q1PnrvszBr5sdMbv+y+DJPWz6DoaXDd
aa/vqP4j7NIIowPS5IOptzkNiF5FyerRQcg6OOfuS5AVj1nAKDdun0CZXmp1g5FSuxvwE+fAf9dD
kBPkvyak5Ikhg/y0FvaDX+VvweqeRNQ/y967oWkrrr3uukyaDVEERTyxQm+l7cCcegLJ+FTfNGMP
sTGte4rbgAIAZg9ONRk/q40VPGrtYd8PTghkiXsV9ZrfSBKRWtC+UD66YuXb56o9L3VxJPy7TmCn
bvEbDHiGqQLpELVWmV8fC4Wpo+M4SOlh+G4Yxuvm9w/mGiyxtuH2GozRy4ip2yMMlAsVpMEG7epW
kdz1Sz0mns0ZY4seGQ0SZeQYZgvnuRERnJCeqX9pv+Wt/KRlj4GtgxAMbpvN3WW5V8VWzfPqqsvU
TXYaiADzgJhSMiehI3zE+3nlj7vQg+BkEj1XPcYKh/Cd2CYvOjXd8WYzlpRAjD2FbzpVNkQvbW7b
Xg7TaQ2dJuUzv6nWYTiNHRB5lWFInKsbw3W+EenkJ5LMjn0p88vmTPOdsVbfR8yoHUExJyUpqOnD
Ko+LyVt3vaeegrrdR6Kg71cWOp7amqfEdPf0jAWpB14C0ec2O+zr2NLm4Wxa0zvabm4zXqYjvz4w
aIcU1Ge4DW0mWRWcK2Xseyr2dihFs2fCEqarteUdCQ3hjqW4VBS8LbWfoeVx9S9zMr5hIOUdTx6q
TWvyIerg1ThQFQeuBp3dYVi9a9f8KmDZnt25xUTQShbk2t4g4tGErJrpvuX6MtycvQo1sdMYUbzW
26UscufJRn+vdrX02GkgreMRuXxckOx0XeJel7G49bYgRnTI5N2Fb7IZp10/cmClIxLufGBXHMAw
CCdYpwTA8yS6wkZfNdz4xuaf1tLAhWE2L5x7H+uGOooyEvZBrkiOgtYzrBhF0VQRq9AKjveyyK6F
b72Jcs2gu+6AANKer0nrc37ms9+I5OsDRMQZgsn2uyV6xGzLYK0EarlBDrJKvph3FsUV6TInrN4O
8nKsODURDw+2ML36bvWp5EzbTTNIGbk7x/0wmeWLtgEnU13j+7iB3afEwvLaa7kRNkceFwdOvMZ7
VCQMQetHYAdrl6rOIhLe8jkxpd4yV9wHqz/BmuZd/TDXRvM1T0w0xtCzaA+KF70tvWCVacC4eLW3
1DyKMmK44AhVVV+4wqv2rdVXd3pToCVKlEUS/VcjJFu9hQLsCBu6jd9GoFahOvEGMMp1zyd1/X+u
UDkSbFavYM8e01I7WIZz1E1kdDG43y93cmwYnKov2XCnLsnmrmludRHO4w2kELIiK1+j7xTs8b60
P2PrzxGW/6RfsVo/F5t01U+N2OSNvGizJEKlJhWMkwI5t/mwtE+U+HTULm5NfUcAXbDGViW6g8bX
sN6ZUyTcJERF3R78JXeGFPktxgvUV0g0Qo5JVGWRP2Y+e9asDnYWTON+pqSpOrJnaq77Zi7Zvh79
NbhEoRtF53ozw+k7s17ZxRIxZRdnojHD3RKFi/FeybIn1NQnVIEHVfkmQEMBAGfQ+ufsx03w05XI
2VMXnRj5ymGfMZONznbICZAVB1hL68UNsqhMcVOQHDGL1qBNcJZTedf7gVGcommRaIXw3DW/wGMK
fSjAZVAVVf7EYFssU09yc1iTAnJDeWZdxVosA2QrbqXmWRq+z0gFT6wfu6ae1huY2KZNxECLxU3u
ZqV9twSY0sBFIDuyvgIUqUfHMGNjNTk5aWuZP0GwWuK26HM17ziuMMubZl2BWZu1bT5Z/uq9q3xc
1tQZJgQKjqyiq5bPEC3iuWrZh7k/QoYWVH7Y42DZyXQVat5g1y9GqFuxZpzopr4jtcydbTQpNmcL
+8FCPj4/+WLz3aPMSz6Zisg+gjD7sAtuA5GjCUH6OsZcSptjv+7XOTFQvIXwW6IyHq4RRcZtbQc+
rzUG67kz280+eYbfBfebL9g+WNBRIkdWNy/HepNoNU3aFgwIzVnjqKDPosIv7xTPbr0BwZi137+2
Y1540GUkPt8NZh+eK/Q8v4y1n9gxvbw7Qiost8jjiSmDfKQMj+bh3WzM6rHpG0ktlm57uERvVa/b
NZRVhwjk08oM+/Kgcrnhe+hs8i3QEvT9nkIDAf15pStDTY1vKUCcd7pQcLJhQV9pHFCxTYqy9q3m
J+IQ62dZsZ3snPmP9JJpykhcEj/ct96bzXHvIurt7+y6KjWuFs5raOK5MpeGZewKP/a/nVZu7aEt
QxbJxdTI0iqUs84plL79jewVPoRyCzBTFAvxtrtchlN1QkHKWb2yG4GKr1Kzd+zDEgvB5Bv6yfML
4uk0KlhtY+Radna22AhK/Gb5nfN9yVIEKQFmK2jJSke3m7NTU0BTYYN0XyQQx4Aqq0bUYPerseFC
KEeiDz23+Az0EBJTWhEmPbVW+EFwZ3/RcyQvnmuA5hR2BRsHdgW2pPP1NSDTr4sjWSv7QVe8nRiC
S5y86lp9V1Wu+uxsG3H3qCdh383I+o6uaHDEbFjisZx55LcwLNQwMdJk4TR1Xt9Qb0PAOOUsiLUY
lw0ZI0iHd3VLm+vrmJpl00JDhaHgj7zcL1G9r41VHULZZnAe41U9vmZ6SgCjhntMxCyPUCqvSkns
JY5N2prsBpp+ytXiY4l6jd6vDZXx4uHOyZPKcZxj5jTFrQLsvXQmXiOXg0EQW4gPhr0KGuvFXqNp
5s2aJX4QQ5xktqzPU9FZF3IvAcr7AZQyHs22SUL6ivNTZzk8ljPonws4Bbx28KeWVW1o8vkBEVb3
jrCW5QMwSda4+VymSsfcCkW8bs7ayMkpI8KmWZ0vbB5OkThj6caqrC06obPViBInRzc94aK/BeJp
x31v+h2ZQVQv7iJSvk+N5c/v/kw/NriAxR40akDlruvYbLuQz0l3/vJj9DvKoqmHCDvOH5637Fxp
ybti9c2fSJqY93ujA6+gMOkBTQ1f5rJCYCvRJt3KbSSigpaymahVNMZxVOLhjrPFwhJL6Uro7vIN
LDNladHjvmzxae1WjIzVTkzR7Kd9ywxyY4aNgQmSp+FaQWx8iK2avyMbQrYbLvqCpzgME2Z78QZV
KNZ0sSTKTtNAGgq/m6NVmXzWb8vUbpb0sgt/m7JX93OEN4uxt79XkWTTdKxVtbgXmvD73On+ZfP8
6a4MMAmPAzdCjBWAe6mxBTbRMpf+s2x9xJ2I/fDLuWv4kW2l+46ajn/b2kwPl5ATVpGQZ1zDuGRG
8RSNfYcIQQbiJSvkravosUg5fTOjE2b40qq1eI/kMKIfDRoXhYmuNutHQMfuozZM86dHxuetmKfm
Z+lbw7yrPPzRRm1xgFJbD94jpuYJ1gRhnWn0DjlGi0kQd+/OJzmN/u+y7xmiVpOJRDWLvTfJlXxD
hlpg+PGKnE9mQ5LTmLPpJIulveeJPkbj6EKx3IO7zKm99AM/kVMsT5xwX+g7sFms3AXRsvLW6mUd
s/aL1t+PiWqt1HfnZkMd9sSwn19sdqLHEL6wPlfBiBCcOmr80kWE9XX0KZuEEUVZklWpEwzFZSi6
6dbpuoismaAKcGUahFeVYkJaXljFZ5lHGXoRV3avpSg5Um5oemIovhrL7TVIz7S28RF5RPiLHzt/
dJ0MYZHK6Sm8Vge+jlNQfnYoTYj7daco3M/QwdB7gadcVGXddCpD4HImAaPcFzlwLspBk1u7Ei7b
me1cXbBiXIERJZaE+4rDxJhuaJ71QQBo8ED9cSeUOvRwauE+pcOxsS62v3FfMulx31t6bX3EoE0V
O6GAalhllNs3rbcAoeS2rB6sXFSg+Sau4b++cC4jWFusF0OCjGI7z1Ef/ZhKZX2aG+avBESO+glN
FcdO1mSHxtC+46k2TBaNUtMXhHnZ4T5GGVgcnMxBZyMD1PuyGth9OrZnxEYe/8y8PlBuW1KwFAxD
dlKD3bK6E29AuvnkPGYDZ5icgPcgLWQ+8erAA5hxVQNuAEFi/xxR0ySeVXlnc/BZdmdXROuuAAu7
aYdriq1CqvWp19mRezV5oo0bDAJfnCqyuw6vbxKUet2beVDTBj9MMTMDHGCwgTLuNFV2+F8MzbW0
hKzRuRKNum8ie5Y7iQ22TXFAip8Lka5FApcg3hykZcF+RVg5pVEZ+b9RJdv+zskt/23hSWYts8Sw
YI4N3D7eQt+en2ti7ODunHZEOzpYQxIt5mz/Un8ullJbsb0BoIg3nmBPIXhaUQsGQmnwVjrbrl2h
E5snw7M/hi12QMEVURZ4Fr8MszuE4UZiLiFhc1GkL6NZrhWNqmGL5YD3hrO/bjocXE2Vt9GrH+b5
AWM3MVUdjKmetPdWkFge7hpGLnNXcZB7dy3dYiF0QyRLvioeC6m3e6RV9iPpYvmYmKq9ytPxaZaP
PppYUHvPHNw0MnLmo3EtisdgiiznxlHNtp8GcA0BWfRWRAEegnJ8HTskyWM41L+sbcjZjpFMA+r6
d5tFntSuNClwxZ81ksw8+ZhiByzsgm4A+HwEOaTRwhoIHqAt42C36zqowB0FE9OT1azjDdLC8h56
89MiY2OKzdyKQirIyLd46+x69VMcGnygoqnZSOpR2S5CycIY07+2/6WcEFZjfuTZKlGzJ727EjA7
FUUfh9nIHT4Dr8xnwk9xlhP+xXEy+OMwi657zV0rDensG8q1RvowCpDlPy8A+M0T0eGDRWtQdVJf
/CFn5nKi67HNnzx2qcXu+BNXa578uo64L7GqW2ZMY2VhqBhBlvmzvt4rSOoxE3qmue6VT5nRnR/Q
jHyn1lBn+81yvbM3qcjHFzNzgeps4EUwWLJDLWrV9dEZxUCmWd166DG2iWOxrZa5PvaF5t//tQrk
ZM3TVYB5/xohXFOLRzxdjbPyzwqGp4B4XQCouQzjTC1I5abCzUBGRGnzzdDFooTpOr6lH3j1tvDQ
zbY1xeTRda55RLyJeB6hAmQJIwpgWn2zeTUHiRldnYn3z29I7cVnC6Afh38mQsniY742aqv7M8iA
01wQplE4oshpxMoQ8unuc2JoomNU+Go8WP5VCLnwoB62rGXxWjeei5NZifrNaMpBxsC9FHVLZD3c
1Qg0vwgyVOD6iDjI4piVH8STYpLarUO2mXFbcKiKyfvjk6RARrS3/aqt6jgJvjc123VbJIbRjd+4
h3ywzE6ThaiFngCkshH5iUPgtBvbbpQ/KzlmTDNK5Td92VL+bPnSxNFc1lg3Btter7rqELvutgGU
HCjoxvW9QxFoq1f6N1HnMhfBFE2Dj0QKez93ThXM4u2vz3AEe5d7IfOaKPy2Nj3a4JizYw6r0SfM
5OwcAIAgg01HyotdemJiVQkVkQKFaaJemTQuIFFkHuQV8asopXGKP3JgyIKDr0sTJ8LSNJ+OD67J
mr+uTWxvKyirtyjzJW9Hd3jWyHKyG4713H7uqKFeUEPVb9KJuOVLYJc2aYI6O7F5LfYDAotMcEgs
yMIAUySKjPEaxzxRjW10lNpyfjDmh+/1kKVVaGz72fKet1ZggCmNQ7ZE5G+XBE7WnbifFxdHh8OZ
BwyCfqkmf8orqGssZQqJkvptj9F3THqshp7HTr1Xpv72x5/3v0one+ka/vvX69d8dv06lnmh/mQV
/cfv/meJUYev7v4D+vG/vtQ/vbL8v3/+Ov/qkg/18U+/SVtVKto/v8b16UtO4q938f/+5f/0L//2
9edVXtb+6x//8tlNrbq+GoXI7X9OfsLzSDggwV///5QzYrXHbv7bc1HWnfpo//Z//uOXJyk+2l//
7ev9lSZF5NPfI9u0QouoTPeKLv17ANr1bzBeei7hhBaxUA4u1H9Pk3L+HtL+aV57eT0yoq9BU7Kb
VPGPf3GdvwemTQRVSJYUHkpqQf8XaVLke/+zJzNy6Lt0eT2b/H0PgcV/8X76diY6VNTbK3v9N8L7
bggqe6xG61M0ooEods5WmO/piDnbNculFN2Xu67PWdi9TY53Z+GJiCtpoyC8Q9RAY/O8zxVKg3Y5
sLS+1Rj6EYvpau9n1dGbK53O3RTFFHyfpmh9Xsf6EQbzjXP3KRjWH3Rgn9swe1nLCrDNN1YOggQx
RB4MaNd9zXUOXFX16LFV9OJU1jPmr7T0qV7LQ6RBw1Ux0Pm/rSV8mJRzq+3gBPvz0gXGixlGD1kz
cdAtj8MkjlNoHEfdfG+a6ifTB2Mj8y1H/Iyq3Lr7Gm0Dz+eEyIU8gYlkGGY/rwzQkGb2zTKTbzJ3
64+uLfkaXX83HAEvggqA1rPyZ27pZzfgH48W6Vme5Gwxo5/Nne4tXBBV9FP44PKn4J4FMg/1ZHDm
qCz2uyZ4k5YG1o+YUIhPIokEiUPPS8lREvXgLs95DY1OXDVhSNlv8jSehMVVQY6Scczl2mqgrbSx
pyEOO3NP/THveURlWtfIFQdlzIe5ah7tQLHIYknT6/DG1zYw28Fx9QNeFsRRhKiJPfVvzJ3HktxI
m2Xfpfdog3Zg0ZvQMjVTbWAkMwkNOIS7A3j6PlHVY1P/mI319G7KrBYlSEZGBNw/ce+5/Gu8JXdZ
q+ttkhNtFBVdhyW3+2b4n6Fs76q1zsjqZKrO+iVF2Vv1fBLL0L0W6fJmPDZetnUfVvYZeyX98dI9
Wcb+HbSSfcBE7KhDEOqqGfonNgYvdqzurODFN/P3IKOHPM0/iEN11sPQfKcdYRV0LUXMzZJE9Tez
UmxBEWrPUADBqugb1m6FNkYyNjxMxfwWF95lLqbPQKUPbS7uWHJQy3vWH/ZZe0yAz6nPdTDMg9xU
g8VYfI4POP8SphcVV0OCGK/onphLHxxtvzG7eC2d4BiI9rWyx8dkQSPsNk9OSzlr2vo1WeZnHAAp
t+ryTOWL4LH1Nks+VgwWMZcuXo9BMdN6o93gXUdc9yQYHVj7geDwL7GbLdhPGrnpiv67BBYV9+7Z
yspHHaOior4QXnZI+OQpUr9Rqx3KyEGJWl/x0/IRJNHjxFaF7QYl3pBsLcKVVwXQDAat+7BzLhlV
01qp5N5jPQYkofiwinHPy2NxNv9BxLzX8P4pOA62dNf5UHygZPlkLgx+x70oUz2C7sVcbACkU8q8
dMb/HUvn9xjfvNr1Xy8NEfZLY1t/Sgyl7MyO0uLN8Y1z8ePs12wHL1xz51nX0A6Mf2Lue8Du/sTN
+Wx31iEo6sMc8a0gHvEXSqMn+vXP1kR/dGPdm8472a57Lublk7ixYxnMn6apvyfpnk3Q/XdW/L9o
wP/AAPx9NqJLIwqLG0L8xUz9hxefJTDGPjMtGJGRJCSdfMe2R3XXFJtapr/J97wUItxRrF0YPL4X
IEdaE+7+cdU8/P3H/ZPC59xc8f/nqyBfMSB+E4KgI24n+D9eRR0zxOv63uZV1GxP08QCnhUcOm1t
Qfhc4qp9JqPvs3bSs5yTU9t7j26a/xmb+m9Ow/+oQvh/u/7/r//X/4f3PxzRf3wgt0rkv+qGWwHz
H/92nvsUuCbX/j8v+b9+0d8XfGRDJI1hsjsOmZSsckCyG4RX//FvYfzvLvJdn2CgG/Rf3FI1/vcF
z6UexTG/5n/9p/+64L343/mMwUzezr2/mKn/kwv+X3ES4HKFB6bc8/jDqECI3PjXL0+aO5VdRdA7
dAffuewzJJk1DKHFn5I1aCH137A8aOf+FRp5+yOhYzoQLIg+Y1D81/f5H9/X2WpKKUM00EPfNxNG
DgQzOYjTfaJc9+BJDBGrELzg3UQm1aH0enMUmHzhf/H8I6eVZ9Pr6quSroXIasgfnKR8DmF99Wvp
c9sziXCOY4UGbaVDNV6Louz/dNPi4M/qkVYFDB++0Y4xqAx0be0UlICXspnFTQ6JyWpdT12/ryeP
omOmy2plkj8I1E+3DiYvmBUnjf+e+nHy2wEtcio4p+UqH8Az8htayX1TOw75wQEaTnYgwLDSg+0M
EaihCltJxkaiHQP3TeaF/+3kebofTNYweCRH053i6dhNAkJDSIO7XQYRPiLI926WkmXbE8z1luV6
OAa5Hb1HofnDsIsddq4riabc9cdNCSoFeKGys5cAi+3JBsvEbNN0v4e6DpnAUQZ4U3Y/Z2zCYyo6
DNMLGuVx/JX3zDFSSBobvvCIEL0i3wm09f4QFjslCshR87yKKo2fFlNZkYZvo/V76Or7KJqsVUfT
9WlVsbUpVBquIonCXJn0k3DC4C5fro5/SPvw24wj/vnCeZoT+SlF8S5xniD3rrHRoAEJM2xFqcrh
TILdWk9RiL+qS1cNtqzVIvpfhgY6QzwAR6cDutFWH3nOPn/pIwsPa34NpNdvg4WBe1OfGdaPzwKC
2Ks/qmMZI9B0KQ7S5RDWHu+i2fr2fKhCSgg7wqgRpv6padIvY0Y2SzEJNwpxcd19OsC2s7ncD1Vk
XboCARurJRJiWsLSq+i7nZlfef2jcof2MEbBTyUhsXWYCcMhRgpQ1/7au2GOwEwdcJK8x8J+xdiR
V6vO4msIBzU6JLj6wyyBjlSgePJDtjHoJFx1sJnxbw2r4tXEBJVZIjOS3xIGdoZImwFijaws148o
qKx1abw9dDB1jON8Qy7ZsPLVmG/aqlebenYYCyEcaFd+PWf7JKijl8Fm388wA9ScXz4tblbvnEHz
hnWmQDtuh6vAsDexsS+cqTfUziJtE0Zln3vcquopD5nw2TP+KiaDelfgjXZXJQpBbCrB1fT+M0O1
+Z1eBYummY7k3q2gqgy7BMLbMUjy8S6iqH5Yhjp5ValXv43BE2lcyV5Qle7TKoyfAWygLSESFzog
67gHyX/ZAlPtjp5fegRA47PnE9E96h/456wDNr7NpJfpcsVISaoTERUYYzAkHQs7QRwt1KGNhvSe
8QCpWKzSEZjmiHjHEmq93cmT6wNUjEzs/bQwb2wsOeG7dS6uCppDOdRPJnUqjLXxfEyGLrySC5Tu
bhS6quEIEVN/DdqKYX4xcjH3yloVdTf8ZHu6KiqIdyWrd+J/kN2r9aLiu96eR9ofcUB0v+ni9K6c
CXsHuNduo1LGEMHuq6b+M1hIFLwUW17HtyrQbK5wXvwo5slG+LHhyJmPvNLpauL2jbptM8H2uocA
+EFrsTDx0qfB5M+O4o1MtbspJGkMzQS8EQe2arZVdVlE8jiZ4q6ap9OgBAVF9jqj6sLejplxJu0j
L7LPfEqZx2ZYdupKvuI73njhTdLcfFtZF+BYy8PyGpM4cKjmbp9XHM5kpPKq7Y+QQeG5UHkBU2Xt
I7LgcReY6p2+2Iy2dU3qwrkg36Cy7VuGJj6joRLn+KI8VOALixxmXGhvVhMetStLnm1r5YBl0K9j
kq/3lk+gbIR11F4qlr9QhOsKg+JoSyaBzF9s+8Uahxynh71wGuRYGpZ3ad8gIWOp9sBesfSiM7Bz
9YYCdT8LSK5wm2mA0MhG0FI3ll+iOW5CrKtq+ECw/AERoGPp4c6bKkjvCtIm2Wfoae3l/nAwJn3y
6nk+KL/vUAqmZ3I2tlnWN+uURv5F5sNbXZTyIoL+cbLfYdtwICZqP4y4MO1oPk22gLGnQdFHV4vt
o9dbXDNxiAtMBuiBYI8TBL+Z+UN2MlTFna/VeKo7HqG4/HQrk/PMddte6nlTJnL8nNmdr/zI+eNV
s/c5WUgH7TY4hl1Qru1Bv8cw3bAiBJ8sUNDIJvZqVI39LsNz74OXnJhm8gXO5FPg7E3cnMLxzxBP
wytPBwdhHs53kwC51hem2ZfFcBTDLad+MKRKwkwJs+4OrPTDgiwavF3yo429HyIuiyPqwmkD+HPY
FNoTb4ltzni88RHl6Rtrp3M4wW7wPbPSc6cpuVkxl0qa3SA7l6FBHvyo+8l/8Ea/flh6Zx/5BfAO
Kxm25GXszHyTxpTje2cnMFK48/x9lgj8ZyFau2q8fXjXFIHkuo3NjAGCFgTaYY/hoBwOeSecA76/
cY8REd4QJhwyQ8Fh2DionbRm8tqCWZDyrYpdVBkF+bgmZzMwe+fQHdh4zS3z7u5TxWbTaTi/OpM3
eUW5sE3rQRVUK5y29yz9ik1KOs1uTDLkEIO/BhXxh5Cao9fC6MjknG1FCHYxkgxJQwWWI0EMm5QO
nAa8Io1jQbcpuh+SYa6Tjsw0hk5cWync57B33V1LyA9+B2akba/ti8NpC1vNWVtT48L66+AQGPwR
6TgWmyEJCeOabPnaed2yzzK1DSXL1RQ0QJKJg3tbWYAO3krNbIHOeucZf5vS8m5DlfsbGS7xfRni
16zJQ5axPrE638b20DIdKDHWEzXoWla4rUyww3WxsnrVkkWdUQ50DmZ07c/sCpP91De7Mm0NDpsF
vcFov8lAFfgzuj3beRQNnoPKi5vJjeSd7+cvoIcgi88SKC8OvTZl4OERc47s5kYLaUe51WHMEQ4J
EBjySKKOtR6jEN05vXueVYyKJBJEBwOjX/YRyijCL6F/w5G4T6K03KqC+kHEqJPKHC3xwGnMHgJV
I7AZBBvP6NouYYC60HKcOyI+SSlsuvgiUywFaWm/tQ5ElWYisaOHGXkw3ky+IvXINQ2pmpS4y3Ok
iHl8iFDPHoWhWDBqjlZS6JeELJB1bepPTXdxHGANIMHOnqoMJSoY3HMa5BldssDzThqSfZRoEddM
FONNUw3OW5p2Pfrx/pVn5kDEwkbftDROb4rvwg7GHfRfcQgA1kJ/Yr1MGMovEhjbpyXrHgeSGtd+
icl1oMJiGwWmoebwFYIUxWcKUmQuiWLGww7VL0OCJLM/raWcR/zt3GS6uY5Vd1wIcYSlnhNmMPxV
9lRreyQdwa6rfudMkd6ZZjpiUPxm0UScSBYf3EV91qOL2P+2pJroF3ZePGU/Db77ndKhs2uQ3iRA
F0N9CF0k+itpL5+Dm/u3+Olkn6feeM5He75YCwXbaPhasUJxfsRd+Bt7AkiYYMSW4eQsfnD1I6Cz
mWl1KJGf7T7BfeFh1b7vdP8RdAD1SWqonE9GRFDQ84TsJr+UD7kTTQeC6/cUYEc2m89CzBdYI9bW
hynzXBN2tyVZLPhSBWLcHmMPegXgBzp1ik05pe12kCmpjtVApPbsYGRgz/w9Fljl4Dj0wwlf+GnW
zp8h8n47rAk3nUzPQ4VEOuk+A4RkD62s5DZoB7GvY689VAFgX26NzPceomh+G1ObUF1cUkR2t6/1
rTcJm5BB49CMK95svat891c21HinpuVKkbgX1NSiKBWYBHRhkEXOjWU7WxCQ9barGK24wtYsLu5C
A9ACTzQa3pCifRwOYDkA10aW/4CJnF33g0bkdrUkw4pRVORslSM7pIzvfzA/wZ19UbzdV7Ax/C0/
Ixs33Ljyhfq6mc8eqpt4uCvn16UYWKcXTzBY7hxUg3zXnQlcNEAOQhi4vGSfb0IBw6PzDVTwOcXT
ZEp3Os9OYE4eVczDEqnlPm30snXGNDsHQEoPhaC2lzh6Nn1U23fKODsGLJClsKw4zbVeMDtEmdzi
hqdS4z5PFTx5v8/Yxs9kbqdIrK9GJebdI8FwDSdGv9A3+tyvebymkVV/cqGSl6RNnadAN+bLyxlJ
QjE1d660XVwPTlj9SvvEvWSJx2ytCRVD0i5XVF5avmez6vZF4nq/80D3Z3RyLsU47mctgfZXo3tc
8nLXEpm1g+a0Up78E2Lhwbs9cCmE3qqOotcMLNa+1CAdai0/fGdZKytZmGg63HX9xGy9kMlGx+xx
V1WxHAMf+lVBZM7tXa2oD9dduDhr02HFwUO4j5SrL2Uhj0oXxZonT91pO5U734RMvDus2QUnKOBI
qDP58Hu8EVQaR20IpSSonSG61RU/FiwJ69HzJFiIwdjXRYM2IoFzLs2wz+ZKnF31y4OiV6SXzGvo
HWTPwIAyLOiz4YpZ7opScscsch17aES7dPkAzXwbVFshFMQE+JYPQ10az3+LTPEc+HF99FXp0fwZ
52jq+VcNBQnM/dB8lUn/HCBAFZ3HjY3cJuWXokXBc22V/l1ePNIdHAt1sLAHteUxtKpr3sjjHITu
T4MyjJmt85YRlORl+o4+FQ5X1X/3dbybBo7LET83QhQ6Nx/XgFPb8xlFzHiBWQwbPcRPoUHZFI5n
9osVBisrF/3FB/u9HnAaoly9YRbxhVezvG/HZlfxNj7LkOlJ7YZsL3wIU0sNB7s+2wEljFmC6QTW
HP67ZSdvWIczcAXoftaiq51t6+FL1ePoPQBP9dYOCxMEDzGdpb3E14JlDJtIr9tjPwIYXMpfZepN
uy4AeTL6pnwhf4qqwNwahDAFGrdj+99vUwnLn8Cb5DlGToDQrRLVllGZvkx4817qUY0Xe+5Re3mp
ydF2iOzJTTriXpfM7Ggl272JsVlElW8OcTgFmwDLreBHdLydH3H3w+y+dvGsLpXVBclmSH2eXEdg
wE9G/YwCLDojZ+mPgT1SongVtqas3aaIa87zXL55gX4YJbydSs3OtXZ0/9wJHCEe0JCRJ3gV9xDq
65u4ZmsJA5VDdyetMOo7LRatIVkA/UATXLOew9YzRRhUjJO/JjP9ttu21l6Ftv7yCyoaaBURNkLv
M/W4U7uKN5wSgL7Vydy3EPCbz1NVyo2sYrSGefM5EX0WE8HYRBKaRanIFuoxSJv8BhhTuAowrewU
2Sk3HmF6qqcphlWNIwHoePQ6d/NbNlGmVWwaDoY6bBPgh1vFyvqcJPdMLd2Xdh7PqDibveoZy8w9
eY9z0l7dhWfSdsKTDUwCRzoanKTHB0+LCngGRMWPgSMt6juXS7Wprir90qHHVZRqZEbqL1lCl26k
YEbilO4PW0l/0zKPXqVRMK0YmM6QSeOrgRy1zbwJv4ZkNYNqgG5+LFCsJIg8WWk0F0yn70OW6t2c
wQdwMnRVwum8/TLLi8tl40IHgKEMdl6FMVl0NuqzHCd0Zde7htXx1k4powpRnqwh9tjTqwZoS36V
xvqdJs0jEV/fqip3dpm+CFlkr30clBunw80RoBleoWF0H1HePuC3iF8jHXLZmwrjTl5jSLGwb8HB
t75ax0JhGwU/hMBoBHbawyModmkRnb2aJQAJwhvqeRCofnnGXwTePC+odNL02dHufQ1zBWlktlWD
80SVyg7QwdMsw+iV4BtrN+U0xV4K8jMH8erjg2f9JUT43g3TEwy3I/f+nYINMgGuDTpCpNABDSFP
MqzLFdZYfP/lQYTmhSDGmxsxnLqdg6ZedDc4IVxvO2ywfGiuCZ7xjG4WO4MBFX4BS5H9TPyJweF4
29SiLSSAPsMaaoZs5oRy0t3gYdoEsERdERJjUC1PwNGsnzAositxJbjwi+zUYdLbZIn16jAd/ZYt
t86o6lMAh2rVywxChkegfVJ+1bg2aQKdTYrbJWVljLQ/2PaqekV2iea9ab797KZMTdJu3VoVYZqN
v2tGq3nJ+1SvpyISt9ITrFGsuD9c2KZTADypyz0MemJ6kTUTSpaKGuLr1B5bz39nwsura7B11iLA
smzaZp8QTLZz+yj7bmbzhLTIQ8bL1SW0tbu9IxsWpDdXJuOEcdEvRjKmsnuagVIJlj1qIi1SM9iU
Oe9RRmwLml1mQnp+cj2OdOZ6eAmdeF82/RdzmGzrVLPYwI7T25jGZh3gddouptSfHefhqpzal6D3
j+HQPBVCPpI4CFJqFt0jQjD6qdl/qxF3WQmTGp3j18/Yr+77yTYbhW3rSdW5+5SbKLm5PPa+ST5a
mV7B/bCV9awnlWTuWQwLejfShEeBrtEqZkyqDeipxFqz+AWangI/GRCGxTY+vszRp16P24DH+oeV
ZuIXUi6CgdKKKZ/HqBUdKdwG098bSHBMcvuDtOQvcPTrplV7p1WC/RgXpxufTIWrU9b5J9PjH403
/SkMyT70V90d3P1NBKLZSL+/sGsRiCjl9Ni45ILmUD1wBwicClRA3RpbdL/ti3jCmqHGg8UkOI/7
kf5yNg9d3Z71UIybKTU1fYQZiROSGHHNqS7zU5AFeuW3yApUbFcrRyzURBz2qDoZNZXJheyRciPw
/gUYbzba6T4tkGrbOpiOFLTANdgNnPgJ9V1C7wxiCiK3m9waIYOTp1pS+hQW8iPCwsk0FvV5Z35Y
iVRnMqBOqSZApY3q9I4yEcdNW/7I0AFBACJLEjmkeBmwMuKHw2qCQ3o3wOvJdfy5mAoxsRfsE2iD
XYwLDCcwwTHuz0yMD+48/4mpcZNckeVR2qewQiCQzhNJtwyf/zSJ8zj0znlkoBnbEgrOmOxQ3XvY
a/74SsQQhXlf6dYB1A/20+i79123jC9gZDnLrRGcsVMptFeTw3uDoXrovOarjsLHKBhfAmoVVI8z
OK+EbjQKIoyyAkdna43XEOvVHucjlQK6L57ZBkxj1196If19UI6cawYoBkiAAHO5e0hTypWkXe5L
gBWMWYHUteB4R/ExilZems4kINHMOpmmXSUYmCMr6Z/DyJIPaWZ52y6ha4Enoe6rPicRSd6mW7Qv
RXMbdbkYTGr1jMXnjrCc7dQyGad+Uixe0IOUbQtKdzg1Yqq5xhnXlRxItnrE9JM5qNacwU53DdLg
Wz4ghurUe7A6ZN2ILpZdmDP2gKC/zSmEXWuYUI67y8l38AqwyggJFm1xoPbDzvfUdYgtIlecm8F4
/oYW+e31IQwZt3zkmqyOrJf3su03eSW6A9gaiEavUebiKUBkS68QlVs6vvw7UtZHQvWzwgvlH/sM
du+QoFocNIVCme9BwT5ispE4c0ENlA5O0UVXey3FkWDCQoiDp1oI5gNJYAzWR7DqIBmhUAD9bvYy
AxqFp++K/ay55/Am5qK0yYQJdEIkW5AenCbN7X089wOTpvemcNOTYnJDasnk/ZC07avMK85hGyJb
7yBfRh3Lh3HsLvQTv8PKe05vJBTe1meNHpDazEGSCMZArlCmjU+ZM+o1G7R8C19wk0R9j9kTSpeh
nslaQyUFG+ZnPSKSnaWegAVgGHQRQx4cVJTw7ab+VU0VtL/MoO+zZ6Ve2NNeALrcu2Muvukpn7p6
ca6KNKwagyi+2pUIsuJn7gbHloppuq0w5za9YMhNnmYSubYUmFiZyVfmbJoab7Xkc79PbvsBzHHW
k067BzHYv/E4V9sJuAkTfn1gPQB5pvOfZdKfmUkunJpqH8Qj52grgp+Wb98JAApQv3GibPw6so4T
cDxuTpJu1voWzuUm0y+ZzTzp0/JOtt28H/v6iYksR4BicIvN2vOz7gnr5bCTdf2ANuDglQxIDaG8
iCXtLXLcQ1z+yAu5YRwGlsOy1kM3a7Lj0hfie7Y1PiZCFRyN8yECRhklI82dV77SCNCl6gKXY4mk
2kVE70JqBKGd9M5EmwYuurOgyxUBGmRLP2twxitPpVuZ1LtJtwdLgue2QT3NY4c1KXfXOISIEALv
Az15+R1RrZ3S6rcz3vgAYx8QqUGeG8NpeTcPpQUUk4yheQx2esmvXTOh1TFsEHyrTVv0TwFCZaWj
Y9mDBQqT5S63wUa2k8+/z0Z8Zkkcrypqp1Vt7F0ddHdJNLzZNtM6Z8ZHbIGfU7AfVjMO5xW8Mxqh
ISz3eZ0Qpxb3wYlk7HXv+PGr7XXpNuMeg+Ogd614kKo/6dZ9HFnzki2Tu1voPswDFxBEsxIOTX99
LZP4TkbufakYZme62Cw0QlKTZT6oZANTpYTntYAe9MZNJOHm6z6hTXSZSyG7Z3xgAUpiX+I9J7Yb
wqaMT1mK+0+LGuyDnW9K37nS0q/Q7oaHcGol5w0QFNIRnYvXeH/qwWVOMVGY3FjSJDLvEgWMfBNH
S3YkIAJMosAKutNGZfuW2tBf5QLTDHpq/0DsonNsEuobdk7JvJqp5dONgxD/YcQWt4m6wv3B1vWc
lu4unNBsieKBm/IwRALNdV9PF5iIc8mMRLTVKo8HHv/Zsve0IPy4oPbqxpYfbqDcZ3yB71ou5gFI
7g3/40fDtmx77O4jMvZ9HmvwWxrjOqooKDwFVNdHq8jvMxdnUuOjhi7AyT0kRs74uejXB5nY58iq
XxnTyg2VqbXOLJGfvTzLWDhB5dKoF7Gx4/8Ok5+u5d/BhCFN/p1Pdh0XlCZBk20Lo2teAmvZXP0o
uNpuaYG2AGSr6uBAgXlZutseQJ3o6Fn+wEtDz8VQ1Ez3Mqme5mGSTxi4GWDUdEnjtAcivoWyi8pg
WRV28RFyL9mVfqiW6T6eS1KN1Th1QOjS38r7qcKOXXJeYmHxUJI74+8AzydVlCYtqZuXx0gyFSgK
71T38XKIHQy/WaevUYisPz/lpdhl3nANCsLiFSLBWYybnLEWiQ/uVwQb9mpNRQm/nZdczl/xAgfL
H/D80JaSb8WJpAy8uSrjKMeKvki8qNlvadq3NDw0s95DRoW7QMOKF/YjiXFOyRii+nwDqgpci7uK
t4GdQ0N75zD2izVbCRuzQOlbRyJBSMD0OMZStP4bpAYftWWe+k5urc6/q6bps/Z9htfIdcAanPKx
AXTcPhUmiU6AW+OVv3inQPJ+GNADZzg5h6Xt7uXCfvGv+WotI0aUcfDgd/j6tILYABrP2giX8KbY
7jhaY7TtdR6p17kx8SY0sc8/J82rsaGDASDM8MyIcx6MV7zhhyisfpvAe8T9waPJDXUltfqYWgDQ
S0y00GLlDr8K84yWk1wgD42s/HUUDj2bq8trB6tToO5CT4JZNmgEK0sdg+PCq4T9ubXeRxfiK6pz
+OMzPUDrIS8UTc7czqqWrwaq0Gbo037noVd4WUxGOl8IJOg4dK1X4Pcw0THvO+/Nx8sOkSHU6T51
SO3Sfy0mKuh88AzEzEepoqL+KBykK5NaUm7gNrzrMTBZ+9zp+HrV1itwJfE4J6K5FgPTxV0R0mdP
nsd3uXWBcQdjdkkR3T/E2h0+qkIE9307xV+JLsixWSZTXpg82ERARmwv5k6VGEXLltfVZfWRPSTc
LUHkzpAnRC1A9MKwq4N27+hJsAYWJdYViYInqBb2JXO4R1BYfvnhgmE2EYx0Ondo9kRVRfSocWb2
Cj/gnfKqaW/zZdw5Xh7eV7Lx3lP3tsK1jbwTAcivWvT4sqb8MnmO/s38FqZNku1uKs/ahjMFhD1o
u+LCuyUvIwEdn7Yz2w+LHtVuxNgKZ1tT7FTgalPQQol2U4K0ymU/z+O4Cro5ePKg4n2RhmtvnaYt
Vmj1ZkpAMivD+oa0T7tLUoVvcTC+Ih5w2agmOz83sJV97f+SfnsU9tWOpytsPFYbwik+iwAUAQbd
YKqfG2t60zWj4inIxH6SwgYzLW+71vApIWhhW/AXqay6sv80qUnvm6Ljh9RTciFIrLyb7QjESRwz
KsXf1u2SSlFu2z9Q4aZmM2A6y1ddjmlPkn8Iqxj5aNFpFiYZC4gO+6pfk9VjVfWEh30+226Et1IN
8UObDpug5ULzrIx4Dwzkwh1Y/yLj+vJd5MMMApDKuGgOuB7A+fTVZ+7S2+JTNTR12EXxl3uPESkl
pHks9TofsbDkqWZUZ8nb/jA8MrmPtqgeHBqCSDgvIO+AYveSF80pzWLARczKYi7Kv7NuGO/nwXHG
g5HtwsquL5ji/F1s48UnseBDB5NGICJZI0C11BifRR3g8L/NXbJFp6dQWJAPhltzbEfVyYzsxEQv
0gvQBnNCpWYddTlHb12v1bYJOjbWeK5OZUlKpu1Fy7j2a2u+6ydyNFkMgD6q+hnRNHV0umAmJL6M
nlKNPYjNULnN77SUcImtTp+FGZYdWbrVHlejDwJK59tomO23ZQm+uKw+hRcfu9wEF0YRXP6dZ4U/
5zyNzn3VNFxzc3Nl0hey6qzyizWlARSvbnpuS5Hw8cYWYwff+WEZtyNBIOn0ReNi/SrmeTgQ5l57
dAnhyF3dn1Pw9A35J0V7lZ6ooYIk6utGjngOQqXeJzKeyYCDMbasmXQytXfNksDcIa8EgEloDoBq
88MN67YR6fjUVKZ/dELfOXc8+MfJwbI9clifG2H6S5z76I5wv5Q7b6iJ+bMb6wuARbHtS5X+siEM
HHJXGtZ79kSGj8AZTiZGMj01mdttYLzXelsNU3Kf+Y27qy0Yls3NUWmPJP8uKEdov6p7J+eTH2Ea
UFJv6bTFq3bSW20o8qMpmdbUYSIfewkxYQyRvviic55nhwzCYKxHtlV0PTeMh7xvmKJgtZoXJGLa
eCvXS39W0mGA4UBqUaWRgAL86g0pXrf2x55gRxF8oUKHHiw7ebUdpyfnxMt+sD8wYhOlGOyEyu7R
aGEhQArUsvYUqT426Wh+CdXIFwfFJUbS2azT9op+jc/bsQmQgWD/sMS5/ujHufoe21iQqhaRdoJU
kO/NyoId+J4PUbOsQysGbeJkzJYb9ScLZnWXVIu9ZZoLWKJHNxfUYfHk+vCwvKpGKzLp4lFXGOoR
V9XFoVAOlFboNsmjaziGIBuwji8a58KzNWyWyAbHszD8muPQP3rYNOQ6T2/cvGGKePVx+mGNYr42
5OjtU4YlK6zS+dGG37jLR69fL1Ojdi5ZA+fI9BYlYpZtMp3wM1dDselIOXyUZDu9Wh0oeX6n8kyv
F/4KQsMyJrByH699Xzs/EAsUjB9rP7jPovAhE8ObXyDVzxD5bqqQfNyljYijVU70ZDM2A0FPTOI9
6G59rW8a9LFWbH7LBXpflJARU4WPgRdCXc0Qqwd4iu+cxCqOXtkTvwVejZEYoR3aJhjbIUblgmMw
5EKvQYYXbYJersweMEUTuxNLgoESVzBVUPVjkljT3qR1sSNMi03CAnMEB3B+rnDBbA2J6UTLeBg5
fJRvCo7W4ER8pSbA2CGbM84tsA/N4LvvgJrS+y6X5jP9T+rObDluJEvTrzIPUCgDHO4O4JaxMYKk
uGu7gUkihX3f8fTzQTndpQhySGObzcWYZWd1Z1bLA4D78bP8ixrpEKI9hVlC03o/e3/077NA1I9D
gIc1ilveryBS6neSpv3tiC76daPGCocIpdNzpgsevuFB6cEWqJYMyXXT25qfHa3dvEyfsrmPPhtM
6TahseAKvTr5ZITN5xgtC5wfUudH3I3FaqlyNn5ducHat4rx0raqjPb3TLdUpeX1ZBfJqslq/plZ
6u1gEOo9yxAIFaBMBrUhkvgkk2cJ8icwVxS6pQsPqZDnhbCHdWD37e8cVtZ2Qpth3xb064iA/AQn
DMrzLI+Qke5Hvc4jJC6QladZagHhS4HfXlPRhtG5QWsKP3nR4W9uEbyaTLTbGG0kD1JvraCA013s
wyIvD71uCdfQerBknYv2qXV7tDq1IKCVkslnT0d8z6ivW6OA1x9mD51wr69MiuTOOZSOKrftWKPI
5s3dpURiCQxsp3omdy1UoKE0v/qlN20YoTGHa27tOqCpT11rsIPWQTTeVu69BR37WuEd+TBphfpw
OODMgl7LgsjLs9splSA4+9xCSrrJUAoClycN+vTgxI1tEQzNhdUP4Q0ET3vt+eR1vekKmmx5dY6I
NrYWSCQEF5miTc9gGQvllikQFNnhSyRGjeKaZy6TPrBPkZk/2bF2b6fJyX6NJZjwFUI7RFpJd6XJ
zKdY4Ty4deQMVQwM8ZZRHVlbyvCH5MhFhaYm0+EIWf6ijoeGlGMovVd5+zSZzm3vS8xqDGBuCEB9
cW3SPhtYFHTh+HdcISXa1Q27FaFleGHaq25pfSS7moi7zStVfrbSXn+aS9ugK2uX916A2twZw2Hz
MWamPINOjqcfozHSq2xoOmrtK2RVHD96zlBQgSsNnfo+ArC5SqZsfCptMAmWE5s/af4ie0GHZVUv
guHIXBlfIrT7F8HwEGxJ2gM0bcgvXVt/QpnWWXfouT9PyhfLZGvEtAn2kXluNrgwwc4Fu2MyyGG3
hw6IBHC6YKgccz7oeWp/WoY73wWGq7edPZoLpouX6NUUGsIIFM5RNop100Cek6FBNwBNQ84tbNmX
/Si5NIyauie+HUd7bdhmdTdBW1rgnTEPB4YO8lJlkyXaeroYwpjKqkIwo1gHBdqwku+OwU4sunsR
0f48K4ZG3WLyYW+aeuoeDdHqRxm1ya6fUSlKVYiOyDTiS4fa/HgOUr05yLLOf3WSfFJPLYrXZdPt
cjEnxPvKe6yzTj8ZPqmtX02oAobWJuUPREJsbC5I2oDvGw2iIWj3Fggq5+GdmSh4MRm9l9CJBFXy
xP7MXFwKhRdcUmEUd1Y6o6sVxEsWiTwEmoqjdxswdr4tapwykNcLQXkU6Z3ZVt/dBijtNJOrIYuS
bjjSGIr4BZYRqLNfolXi3KOUwvCyNpdZfVMi6yHBuFMgxWprp0P8FeGUgzUUlIaRjlHiMPQ3xJiQ
LE/a6BkA1yhBfAXtfhqd6R7qpQFSGDFcWuY0O2/iHEwTWADjMk39lJ44mljnUdQWn7w2mn9UWRg9
KgwgromDaE0XWls/LU94vxQUvp/AOSbszhy965gV/eKc1V+Tlhop6XL/XrfzHCKtGn5r8MDcMhwQ
V06vJ/KMtu1uMq7yLxlKSXdj3iQgPlHfZ1ivrkHzzKuyDK29NGKTQGf9HJGwf2jE0A1rp82JgyhR
OavSddHBd9NQXUNN7C8GR4KJjvhnHlIZD7Os9V3mJyO6Rk6OjLZV0lgyIotDh18UfADPQ7TeTxtm
5DXTEpdW9QPKNlWz7uhaUpKIBeg1jjWzhjypG3wx/Ta4sBxgkgBHDP9KZEa8GqgBwvOpHhtMykNC
Vj9Jc1tgOX9lhknXbWUdJF8NXM8vfZDCt1nVOTdjlAJ78wwqR/SzkDzSKFEMZ5qpwplZ+sitUDFv
7M4J7k2/czetqOWh73Xz6AO8uYD3Am20StuvtI8TQFwdQBYbKOY6r/CEaKCl3OPXjXOHCxZ37GoC
XOVEu2rI7hFHvhbK8C+6AaPu0fXnC8dBx7+cFbSdFgtVYgFOHLFw1kNASUkhmoBWy8sfXYxy2gpp
hWVYL+Lz2lQNqitRvC1QxDpP6PQ8pIhdrTql5rWvFzdd/FeuLbxk9jnY4Isp4o+ewklsuxnQddg4
Pp4ZIXUfQl2c8hLBl4eAJPmitAykZBpbPEoPo3OoE9lN4GIk2pVegRS6yp6KHpLTGfo60ZVUFjNd
NKq6jXRzvcyaJJpac2B+t0EiXWe1D0TGcqedNpW6jS2JzGQamd/jZugvpcQyqJo689oNVLBqaiO7
Rowiv6nqMf5ix0G7bYouvPTyLLoeSBwOzOnpM4s6RUqJamzFPdpsAhcpQIp/d5Mnyrn2Bmdcx5MI
Hioypy9lSc96srV/2QfltI0r7T7hAx5/g5Aqnoec0VYA1gY3ADunOJIZiptQi7DqwxPNnhrnO94J
7H2ZJHBgpsiD4xoXZGCxEz5GQTYb9GbpBBsDQNxJNTkGNcre0wP2v5lenN4GtjvuyhqvjVknGbaW
zvwzqCD8m4lsL2JjcM6bfMFTofI/0UzuzTPEEdiK0cKZRJTjVwYq9UG5KaYuiAwd4PKWB0ToueLt
2L9BPQYqjWPJNXSNEUR8jsUQPYrnIRzjC4jO8S+4zahALMqFYM6VtyIbiQjtjRcmm9mOKaY7osrP
rLah4UphAf/36BGWQTb8wNUwekIT4o7sbjxvBhRiMoYQv8CeNxcJwu97P3I0XG7N+eM2dc0Kk7E+
/OFWRb8LPaTfvcYttjTl2oNLq2hFVGUUzaG8amC34PQEejHRo70fIKN8J1UPnz3Ai48CkGu4MzJP
IZ4VoA6FmcWwWqhHHri9LHgI8BEicbIM79x2RrmeHFa0HekyChzGHQV4cTUKODVjPQ8UpJ2GP6Md
JGExIkbwuxZcWnO7odBw7q0qZmoHoyywB+tHIzz5GXXe9nzsLHsVoGf+YEUFpf3YKBqTCY2XqgjB
lJVBzwvt5HjjFI5+GjECQx+ZLbsbxmmgKvAPBHnBlFz41xHAxt+GW9H2aK0QqrAxQCKqqogNbY1z
i2q724dPkcrluV307lYAc2bs4uXn1mIVrTg3pM+gqg4Vp5LspsuSfb0UTnRKpoOqq/6X7wn/ERHC
XNGMZTA3Om71VGMvu1UhADQxYuepkLq/m9OR5odY2r71WF//C3k4ZGGl8HYyCNJNrPR0WUhAjUyq
xE9TV+a3PlNo9BfjcD13Iv6CZdX4tWgTeCK1CT4Ddn5X7odpijdDG40b7WU2TAHprZ0K8DEcmumM
gS+aneRQG8U9Ga1qvMF/2iRRlzk0B/zaiiE4+1ecVF5dmGFw3vlefZ6Vdvs7ngHaAGAmVGaFBDRX
GqBKrKHbCNMCk9X586arRnx9utrY5WHQ7Bvw2OsSDW46V/NzzST/k/ZycJlDNjDCQQmXvM+1UNeH
fpA+dMw+sQ1iAgEdMGcqnLWyZNjLqAfEJmnRpanQGZgSTAbrYamUk2Q4pAGOIXFr48xYo3R15jpj
9GV2SuaV7EOmVORHt6QUV24bdT91iHOLaicwpk1SQo3A/RDUVYgWkg1kEaX/7jKrQNW74MXWfc4R
adogus9G46tOSSAxgxYHLO3DQxHVzeM4hyPUjEzeBnCCDsieFGvHbMdtHE/h7b+Qk6Xqlk503swo
nNqV4W1L5bhbG2vUs6gEzBtbj9xQTODbhc/QAjpA31DNFBNG1f4KAh/8qJVAi7DLbJ7Ogpzt5jii
/k58yDdUJvMW6REbufxMlGf/ikDOjIU56F1MYrNDzRskR0M1+6+2CbWLrkp4PoKnu4l9oMOGnpKN
JeNhF1F57DpIQWd/2L3/D0jO1+Vzft/Wz8/t1Y/y/wOhE2U5KI3AFoBMbpl64ee+RXxGwbksn+u2
yP/XS5GTV/+sf/jQhmXCYPY8baFNsjjYazjH/xCi//wrYUswfrbnUXYvYij/hxFtmf8GCOUs7vOO
awvTtv5b8oR/JVxHSJOmsc3xku5HGNGWw5/0F6H+xU93TyRPPDjFXYSS3L7LLkKaQY71nDFVk9zj
BnJu1vQJcpkYGFGvpvmxws4MPfMaLZSNC3aGCI3tEgRLB1zspgBz9yvBAdvce/quqm60/2n2gJEg
CnnuzF/cDomAp4hxEEfzLGp/VfLWktiAPqBKGlK2o6lJu039iMJ7lxZJ98kpD5UA9X1TuJcyvum5
N/n7BbngjHnLCAQRQqp/QXMQ/tKnGpEShjeruf3kyF2AfLyZ/HTyc9+/G7zPuGQVxnMC4a2Tn2pO
I1Pss7zflikNrBskEqFU9P6FKjCPeGAsDFCaVqkR45+6D4cfokfABAtVsJrYat5l031oP8zm3ki+
WPP3Ptk74ZXfnCMARXUYLN4UGz1sdXkepyAbLjWT2Tn9jBgTrKx2Abhej+R2Eaqx16F3idNmnF7g
mTiGWHBeTf0NNte4R4ThYe6/AXxNUdQ3e9z7bhzjzLfPnf4cJt8a2IkxHpa/iu0sQcDedsnD0vc1
4osswzuDodV91dyDOovDc+DQMVw8dwNDDh3cZF7DOZ30oTbOHSwZEpQYt6LcVeH1x+MIWkr89f9B
aOC4vRUK7rqmiX78rX/w5//hv847OgemqW0Omr2oHLjoGP1z3i3v35p/5MHbdVzYyuo/Agiu9W+A
YJx3jfiQ+49qAun5H4Uj69+wY9AVUEpJAokQHznuSh2d9iXWSM9UaFALIT3klJZo8JccAWJZoTnF
HqDO0pTA83Iz0iuIEzUDComREr7UcZm0iKZDYr0xzXZmYIZQfXzuxbU33QBuoXEEjsmz3QyQRpIt
YB7i5hn+bEjEgudBK77wis9hELkoomVpTN4yJEgaFHhQ6FsZKh9LyiIzQgDQee7WcoVGWjGipp4s
g8+VGdOb3lSV6O4UrABUpIVh3rh53fzyFtLUTWl48UGUI526vjELgNxFpOXOQ8cczL3s1Fero7pZ
sNJBhryiVBIwKcdcDThonyUwNtEQZcjAULXLgVnriIJuG0cquUNVXjT8hL7E6130lga4Hc+p3Opm
4lWheFvhntt66GR0/1y2yIch1fWKtslr30a5tu0KwYd2xcm3qQx8oHlnDgQz3HJrxjXYJPFBSu8i
SyyYKH/t2leWs44j/7IXlMALm5tn+UuKRWrl772Ahi1briXmx0YMeVD0gWAUiSjA8BPgjkDWGav6
8KLIiyn9NXuN9dCXQ/N1Ghq2wBQ14H3f/kmcgL/uIn6R4tKzaXpr5ieOtk9+ERjqOQ6CHFYOvlza
W7BMaJoXuAORvtvDvHPiIWw2buoB0RNgnooNPsMAVt/+GeJYtENqV5oeB0VSJSnBgeUM//1mtM6p
9ZcG5Vnot6leF5GPKnKSJ6SlMGLBS0lYthXcS8tMLsZA288m0qFrazQQFE2SUsw/7KBvPOQ5fVcG
u3TsQ6haiduV85MF08K5k609hPcDIkn+L9XDkVErU7TgalZvPwyCK0fvlA/sgVIgrCBnRt23POtf
X9mM3XCKWoWpTYSe7ffZYTaJ7oKNS+DbCx2LqywvTbGItAQ5i5DOn+3210Iqt312h09ZGTpji84Z
AEsHJhCuVxiTjBFGlCrDK+PtVU8PDatyZGzGf5bwLPlCD8gdqhI230JHFICxwoRGhY1LBGRsap+3
13rxhMpCOAaJOLRjhCnd5d//9YSBbeJ/kSwCxL5OR2DAdiL883bKe/cwVa0SF203wEp5ZzsuGdh/
JI94sdrkSMCFZnnmvepk2dbvEdNvYMmCsaUHMCIIfpP5NLbOcs9vPlvgTbdtpkvurP9W9XslPrx4
syyrta1N7QrbJtk8ftpZZMOEeTJ8CWnOc0VaNoxXneti0RxZhfz19mrLkTp+SImeEwWyZFnuu5OH
dNpE9PPsxIxEDFQv67pEA6Cz7Z3hp95N4wgsILQ9Y6WKQfHbSwvr5aMq3q5nWg6yRKgWnSzu+0kl
6Oyzf8AplnmwSujh5HdNnc/Jj1Rh7+ed6YDfvXNxVGnZZfAhAcz3ODFgwFKaliLFbVpt4UGw9IpQ
0GGuRBZnI3puwssBQz4amuo9TUQLWtrr5mK+Ba85ovXAB85ukVap260eLBR4zyBUVtNd2Zo0SYWv
DZzm/D6af9tRVaqBYYhOSKB7Bsqk5BEOCM/w2OfgcZADgu5n8eTGyZUcIkGXJTet6jb3MiydAvB+
AJwQLAuciwSk3iRWA+qAeKQNaTF9aoIC2DZz56qesCNFhKdbdVYeiS9Iure633uYXNDv7WLHSx/D
OaUMDsdgtsalCmf6GNszYNzOBZCB4safNkpSBpDmTEb1hrsvoX3FFzBy7RBzH6TDdnoqYObyZwSg
xkNjLHw84Vg5/on8butfikDW6TrRqFEA5Da14eL95MSAs/bsXHzO1uWoIIJBSMnUogwOXRG7K0f4
apMy+Brtm8waq0n+zm2dD/U5Pr4pChqFnXuT2OSGRFp11dn+JAUsgR5TsiDKDPfZo3vWPYp6SKbf
iVbMJBDED53yp6HKRQ4upMdBFxERJTpb1gCtiswGACH1Rxg/06lP84NhA2TCTAADcAG4JC91BYFj
DukyWOY4bOhixsxp5YChy0rEUO4Bps3IANTaKoaD6HTmnQ9wN8wVsPW234d5bxiftDnBAjnD0C1s
8PfEGvuG3KX8DYvV9e6C2hhCvepKZSVfG5x18EvVqYk/p07GybwiK4QXMyE4bV/049QUWxv3apeN
qyN1cKEnRXod5SoYHyeaW+cB8IhkWxbY/ILbZVi9isoMhtIhdPL6ITIzy9sULd1g6L84Sun5p5sz
pCLD5JMVCMC4hUx2aPLbeXvZVALywA6tZbTjENNOQuowWthMsgyniFZd5STqMDZ4TewBbNg+Xjlg
Vzo3OID4UFjR4QEi4wfHsbPu8xzm89TRY4rNcD/ajB/Zta6FrWYi7LSUoC1M/DTOWjXY1RfRdtI8
FH2AsO0ZGoIgBwDhpQqRhQ4QjGOfdUOLvWeAu8Wwru2JotjGHgCdBMa1OliNzEPFjUu3ls1QlNUs
fwrGztGe7wpHWvoWvoxZUCfigD8Juag5DGP8fRTxQl6tiqr7VAos6y/nybWmK6gWGOtaEYPaapWI
ocLF1jf78XIqHCvcuXTZgitU0YLoswMJLemu+hjIZrMZhrCg38m+kBBxIqbe7s+0Bmv6iLwQaGvU
oeJ0RGndGRD7RlfS98LHpsf4/lzLphy6Q+ZIrQFlOehnbd0RrVhxXU+p4aMfncEtuS3QuGqQt29A
agHF8i2ZfpuGQbRfOtSHaH7NtDc+Zw6EkAtGMQXaBbXdImjuh+2dHAcpfwFNB0L3zl24ROL/XBMU
T6bFLasoXTySDW6M40vJz1WYGK6/wHsh6RR5Qp8yg70+OiAHytHp37kbXq4nKOUQrOViIPW2xfF6
sWlLq+snj0HaEJ7nYdFg14OglGsTn+fZVu+sd3wNLs8nlmzcpPPDhluqvaMUA9Huvm9p5m/Bgbor
duO4HUNMXmXrN9BEXAuupY/3lbaLd9K3k3Lgz9La4aJHn1eTwLkniSLQ9xiGxUxthhxoeEiIEuMK
gUv/wmT6/MXU/bRP0c5VtLxr4NyodmXMhIC+rnWRW4e3L+UXaSv5pGuSurpam7Yplyv7r1zLCmwj
grTu/w6RGTgwehV75QBGfnuVF6mVw5+tbNtRdAMZ35ysojqwDW2a1b9DLDowPIefC0vFsv3DMDhG
sMHUusuZpIGWfWfl01KHFp4mgwSDKZylDjtpu2mfyX/htP7viqOGLJXMEV+qhRmPW2r0od8nUdL6
NKzbmfrUn9q968fm9PXt5z/e3qSWrG4hAE76Y5Je2ie/YlS6AlocLokPLBxt78oxAGWwwhjJroFj
A5XJzmy4TtUH97n2TGlpzyF8MWCgEj3+vKD/JiEqyaimBwaAtM44tTtXdNZdToiEbtEgfDGLudd4
2qjIfieTP074lr1uSk2d4mjTdPkFyzH8a3cZItCdRL94O9EcPscdvDoEYgg/+TmJ0jtf+pW1aOzQ
6F36OIp3frxWKtplTojzBDm2dxmQaYFKVslNqZF/fvtzvlxK8FRsJza0LbR3ksemndkPk6qM7RAG
Trh2R1qK+J1U0Zlpt+Xl24sdn50/8YJbVitwiYLzo+3j50JKUSis8BB0ROxiH9eJh+RKXqNHA+HB
hrYFmi827HfiwiurotFMWcJU1tRaLXHjry8XuA3Jry2NLZC49hZDqWGvEe1Zi9EU96nh0j6G+1S/
8w3/VMlH946m6W4K8La24wnbO1nWzR1yEeahO0bQibnDeXUgsYdsziDSgvDumYGBT8ciUDOjK1dm
uNqBy8Js1oSn077zc158Z1ojUsDUoVEh+V0nWyroej8o0S/cdbFlMNft0hrvow70ooJJ1n70lROo
KAEFoUID/z8NVSCtrFZ0TUWzve5xaUoytLRdIHxyYijvOlnz1OnITd8JEcexif3Fc1GAEpW4kGiK
nsQm2VcwtSu/2Q3JaN7HthjuzLwZCkCd3WKlg27MOysex+Q/K3qCcIhCLLc+2NTjvWUm4Is7csBd
gFWaqDNoAUbsAMBqyy9s6q9Cxvld1gbjZUBOd/v2cVq+2dEOI+W3PI4TLTmC02kNOpbSTCvtt7up
oOhEaYl2UVQ0D4gT9WdD3mAuapTOGkLS+M73tY7v2uW5BcQH6m5H0+5Cq/b4uf0gh8sOwWCH0se8
i9x2cUbJvF/13I+4gMpsNQ8tLvUW3pOYTw3nOtF6hy0Fs+nINc5Eh4Z35wvGvW+/kxf7nG2EYi+f
0l5ace7JBylQ3tBxW4N1WzBCnurwwm3mH30Gu/XtlV68fVaS9DikgwGCJHYevwIVVVmHj/W0S5GF
heYqzMMcNu0e/qbxrQWrezlOPB5CREb+ztKvPaQWxE+5LC6WscDfEY3hNnPn2Zt2JGUkegrsElDy
4IfHu316+ymtVx6TpzMZNwqP+eGff/9X9JQQsaPYGqwdtMlm06XI1Zi4PezABCb7KkWGp8ACYSXc
Kvg0epO1a5tYr1yzNu/LeULXI62+oD0C0sMEreMlgHeyJEEvwtDvRZ3jn0rKTQbMYEXbDr+XduJJ
xG2zrGIhF1mBSNnWITVGOX83jBRnmi7wk2undJq7DPg4XHlvGsx3vsrp8oTWRatasBtonqrTbDgZ
3LFPHTVvh8KBU2CU+a2q+h+JFfY7OgjpCjCxd8iNqN2+/Y2OLzjumGVhnlmSFVEB6JPnVlkzgugJ
TaDAVv6UGsmQrUMHZbZVBsQGTpfU/eeIcdHj2+seh9tl3aWqcrAL90yH/+NkXUskReDUk7ntIlfs
aLoL8Faj2CHwtdh+Den+f7CeR1Zk2VRYnPLjbQ/oYaTZQysdfd3mwpld2JYxU5x6jn+G1mi+E15f
ezz20yIyzujLck4OuGGXCEC6lbnVsvCucwVea9XiFn3WUZHTdtMID338AVmJpiZRncc8eaFFa3uR
Rfa+HaQJ5cNDPGiibbixof8hsSSLi7fXO44j/3xA4WrLFVoQxk/HOWiI9/BpBS9URgtfcervBv7J
GgSr+z9YCnljwWISgtbpheHC6+ik8OdF7D/cNNNkKIy8RneTwJswPnQJ/PNcREeIT6jDkq+ffLnW
GoJJupG1jYdRXTYqdC91VZdnOd26u4++Qi7A5eiR13IRns59skHDnYyVuRWLTZkXQkE3sS17TJrK
+VD2vDyVVhReBH3LpARbdPL/jvp4RGRlbEH+RPsM9ULZyXWNetIqHCj5TYVoF/El2X78+Sirly/H
J6J3cbwoIL7BREUZGxTsP3Bs9GXxMMoBk1byoqz5cAjVLqebgMLABPDqycUmvC7pwz4S28gxuura
QkxgOovy1o2Rg8G+pVqj3+lj+SRbd3oAo7fom7z9wC+DKW2EZc7N8+IspE4SCJUIY0I7DFDDbDSM
57JxBR+n3Fb8d1dl7OgNkg3pxz/tUukRbGy1jDJPGinOnGZCDSxaaQdZWFoA+4CxA0hix6KjMGE6
0E31h48kxTwHny4VfyKZ3PGn5eV2CByP9jaK9dfeTIetNeVyhZpl8w+W4/86pn7tnS6JEtuXeQkV
wfFKBqSMzjYwxTFtknGRp92euokcMYXg2xseekhGqdZvf8iXwY3JG3An6gCmmTzk8aIR+IFYzVjz
ddEUwjUE0N5VSHw1aaXe2bbLm/pPIv7nZC6IMMvDjormgHeyZyKbbi7IOmuL4hnCFJFhfxqcaLj0
RwxcU5El76z3yqOxQ22absDRqGxPHi3TRW8MMeuJAjUua27HGxlmT0k1tudvv8TlTzp9MlcvM2Ay
Kk+dhm1mR0OSwD/dll7UfjWhQGEEmebxOzf7y2UcXHwxcSd7IaNQJzc7tIAM9eLA2jZmKIF/F7SY
VjDi7S9vP87LjeiYi/rVn2gG6edky+MjC4LGscTWxUSDprlKvhgVas5RNIbbspWP4FmT6Z1b/WVe
SDMHGI+kJ8wJlyeL4pY8Gk0sra2ZumxEot92pgH9ZIawI3ofryGaarDKvOq91vDLfbngg5SykOwB
F3gaVmbXaNOincGoycGAtWX/dplKXBq9+DajIbl+++W+tho9UaaiWi0dspNdmVOsWPhXIDJt5xVl
noN0TYvF1ApnL+dQRZPTfHDFpa8vISfSAqctSBF+fMSxV/ULyI4tMzkvXPWe9dwJ5zBq0IPMvocP
ZhWspum1c+ZoBmJpdDJIyK2sx8cQwjmEAXNfkYgCly98LGVTF7O1j73MP4uRXi+2SR6Ti5OQoqiP
ixDTzU3ZiXAnSs9cJ1lXgewLcIpHRemdg77crH8f9D/rcRk4CvMZk3L2+FW6kclMuZctrexWQYgu
p9vOS321nrosvmC95sqfa38vUCb8yv9WfTCkLetbJIbsH8DUwFiP128S8rUBawzMGtMRZVcMVTA3
BW/Y1vM7u+Y0etIYAMzG/5BELTHg5DuOXu8DurDLzdDo6Vsfp2V4U1ZdEx90VCY3b3/H1xbzFM7V
dK/xKjRPIpsNTM62IkluVubxhe8mQGELxrL4h5cffy56nEv/QwHX4z+OX+GIWbXENLnczFZYwa/0
Asgt8PVg5xdDlX//8IORHXD4KJCW1U4+GP7oPugzzl7AHH9LaeZ+hkQAqT/M5f3bS51GbT4YzQUQ
O+bS8tCnD4bAf5dWvoNmgt+2B7TW9tQzcoNlE7XYZMcw6ebinf1onUYzFtU0PrjcSUW4NU7eZuTa
TMXTotk4pZffGIptchbquj2f8Yc/YCVgXTii81G+qPFLoT84bTrlGVtI3jnaVLN5b4Zdve3bMb9H
fJOhY1rgTvfhN6OZ+IHSIg0AmXfyEUYvabGeBk4gpMbCeZw9LFdkMSEW6CJgldXRti4lqnMfXJY/
js9Ak4O2F3O/kxutjVHuA6wy/HFZBm4IrlHWyl4BG5v3ZlvT97Da/dtrvjhIy5oL0pHvQsvrNJ3z
A6jEYVLgRzSlye/I7rxtA4h+D4W1+ejWXpZiVIALF2t5p+WjHXcFsg1YFwwSlSB8PO1VjHXhHgus
5J3MeLkTj8IuS9Fe4MiayrQIEcdnFopjNVeIP24aiWJW7NTlCj214aMHaFlF6eWapJEH5u14ldCe
WiE6By8GmD+HUSTVtmsSbz15KGeEielfNUb1XuX44tQuiy5TF6lJuahdjxdFo7WzqzJAxrEScOHV
jGQ/wKHbEG0JJI/x+UtRGv5oDFyi+oLsszWNKUBhx4vCuB4tC+4c1hOQA2RbpAei0rSxRFZt396Q
rzwfLUaGdIq7C5zdyY0pyqnNO5e28iAm+8m1zTFbxXbur8Yyah8KaY47nxL559urvnIM/kAyNXkI
uYF3EpZEiIyHXQP9j1T/G+1JC1fJ3KXRJ6d32l+vrwRC04TDR3Z18v1kltNiVwhQyMgMzmfU21eV
13jrjIH+O/HkNEO2+WoCl/L/WuoknjiIrvuwR4aN62LygxJ1ji4aSqIrndgt0DQ/vDH6IF7hdzS8
k/e8jPPL2goHQg2YmPHYydp17EZOiUPBpm29AbqEHPZeEIQ3qTOOAJyzpMdzNWrUHcRwDykad/Ju
TMQ+rk3Ehi7o0sToTfjlOikydPT9kmk8ZTWO2m9/91cCBYN3rj+XvwNiOUlafApZT9Lx3KD++dvK
0+mhF477TpxYnvUkGtFGphKj2sPxEGvkow7TrNOEFhKfvOlRAy+porYurh6XsCRtKNCIIL79UMv1
9GI9TWD6UzOI0zk38K6S6IpKVVNJsW0QFAVYJqMtwcRau26HCCcaiqtmgHyQlmO+e3v5106wTfil
bgfUoRb/6L8bah2C3x2evMOm0mN6ZVVY1O5QBB+vnAJV/DO3SLvrVrVKXr297quv2SFrchawCuHx
eF2MFoexN9lyKVgReHwo8DetI9YaZxdEDVAZfXu9V/a4Bq/BruO+BqvqnMT/vgFdOWur35Q4AGO3
jF3hM11X9QAzY2zP+rRG4AU88FMfD/0acnIAicmUFa59VtKgwl3icNv7SMX3yEkWZ2C1UbBwR/fH
2z/0ZchhM1A70gZjjENL9fjFNJgk0xdflFMRfvmN6mBpbVRtFdYK0oztv5Oav/wMS0LBHJOmFOKr
9sln4LDZugRvt7ETfCSA0Mzf4IoQZfwWY0rfsD4cUJcjxZSY/q1NfnGynoVsR9rPbr+RHPIa4rqp
ym9NF3tgw/hCxceXc5aqn5KABBHs0PHLbCWD/Q7nrU1TRsluJtf9YgZAvn2Bcsfq7Q/3Mjq5FFIu
6fLCCiGWHq8FmG9yJzOd8GzrmmfRI2iUJs7w5e1VTiAVnFHqDLnA3UygDHT2Tw5sI4d60NE8bXqu
q3XjtOFXq0Y/iVpHiN+V3TjGFVqC0OYQJDCfAyjXt7xeBvJv/5AX+5TMxl7AhJjWUpOcZm1IdQGm
Iy/YQuwL1xmIq/MixAJuouDcvL3Ui00qwTQA74PfA5cLbMPxmwUUbBeKGLSNp7jfj26On6SskZ1e
3ADj2Yze2TUvQjL5k4WICCUXQw3e9PF6lFMpIkyx2I6+WVyLKNB3pp3YvwPUsMKzAiLYeJbDcpoO
QeeZ2TlC9+8VNS+ygWV1lxERIylPUX8d/wSJ6YydJr3YBiiNfMsZZ34yqdi/mk1bYO05oqnddCZO
rbGo3tlhLz8szT+27x/OHd3Ok3rKCYdO+hrhDoYrC7tJec1G2arbB0iNee982tcW4xmXMpUmhOec
7GZVmuVAUMZtrpyMC/wsG1zv0sZRX4vAN913Lp0Xlx1vVdFfhQTMI8JIOX6r6AsiWjKXYtuPSC9G
IJ/v+H6/symIYIR28Xk6YDf09uZ9ZTOxkkAMhKKD3XvyhCNiiEoOrb2l8RStpZjGi7lyF/lgu7y3
y6Hemtj4XfVQ2M5SUxTPby//8gXzvPQnFsAg8DZpHT9yyEw8iK30f5N2Xs1xI0sW/kWIgDevaENP
SRQlNvWCIDUz8EDBFNyv3w+6G3HZ6N5GcDZm3hgz2YWqykpz8hxgMHnVX49qNVwpgLP31H2alfDs
9JrOOByuDIkp79eyIs+MvsG4hG7sPSJ02J9E8mbXDioEQxU8RHljr9g7szT8OiErJTPeEm9xUCN4
XIhPe2YMSxrSVW0XOxMNXB8yI2VlE8+ZopgEAzR+AUTNwlReCijWq8bcV4xk3qYUIG/IDZrrDoab
/eUNO/mKcw4McoI4fMaXuvNP+YA1aQuo2g2G+fZxD6rZD0OoIO3CLb5qTfktSNLus0vDns2wG7hp
VMR5vhb2HD1unanV9pQWgh8q4LEtAPkCRvS6NoKVLTtxaxjjELqkpbwPVOOPjSlObpawbWr7US/G
7xn6lgR8dDQLfUAdW0nbH+QOtKxLqGYuf9aTq48T5QGBsMAEvUqH+NhyDkcZwH+WCQxS3IvOU1EU
cKwrHIINaUgzbluL4dHLRk8fa2sGYRNDEW9CaTCTJRxtpiI8ZypYr5bW4VcYk+H1io16q836N0mk
qLsyn+DH00wkmuC3ua0Ld+0pOTm7/AZyBTrX/AJqlfOB+3Cg1KIPUc5kQl3JI2tXqV0HGmDK/CxC
BeLyemf/eZTLYMpBlIZeI9/YnekXPpoSUtEDWL7pyQVe+gAbTXg3JQw7fcoKRT7ATdacAs55Cxiw
YyuMHOHhtVx5IXVIXD+G7bLZxn2cHy7bWXy4/9iZYW28bpSllq4zMOD/ciLde2lkqpOnwIBAbK5b
PhBLaMI/bwzXaQAiIjmhpny8KEjpJq20FO+lbdDRzktEM+l9wqIvy/jHvzEF4NnQyfpPyvFOplZ1
ASnLy2il4ZVLbLGxmlL5IW2jW8FInvuERFA2bX1dBRw6//3D2ctLlXI4vFQvqE4aV7GJtkwtOvV+
TIJkxW+eMwUthw0Qkw1j0vTYlC4pDXi9dF+82nhywRUjwROLAi4LQL8rxdGFM/lzMui6zXwF3Cd1
OVpaNAz0uV2ivGjSDehfdqYwfEUn/N2ghSRveOD14RaPq/4vs8z/iSJYRBP/a5mcmTkevLaxeIgg
ectUESbhwfLi/t3TOvElc9T3HGmnH9PUfi8QDGRaMmieID1uV3zo4mmajTMBQCtgrmfO8z3Hnxik
9ijasAsPk9bUN8nkCXinbKVIkRdM2u95Uib6vzA5zwyDJ1BB5i9jCrXtIBWO0ggG+0n8RfMP5elx
8tCm6qX61OaN9bkQ8c8aCdYofIMvAuG7uIcoS/cS1t3oIHpUpIKmK78UhpFvS2rT10HUIKOBDtjN
5Ru58JsYtZgh4rvOY1p05BYxIiJ/bl1CkvoyMtv5xNTYLIMJm+bbZTMnx5a2IltH+QPEBCYX+2ck
iHEpViQODQRz371CQ4u4Gxxm3J0Rfki1nBnvmxwVk/+f3cU3hVKDRz3Uy0MWwpzsBw78nn1fXuUK
7ZPEiVU5Sy2sfNOTwzovFiAVMTfDWSfQZAb5Oi8yDXHoAqfatplibdHmirZF045fPCHLz7o67JFd
kGEAJKLmsHhmtV5tCFNDcbBnfbBrQnwDccjWFsqXOIjjbMXdndtLXkDK/JQ4AWst3B1kHKXu9Gl1
sEq32lKyLJnNhRQsrS3kaoRpb2Bic759diO5/zMeDCfLOVqGwSNiMBBdD+XBteLkZtC9uzSIGzS4
+zzZ5FWiENOg4nbZ6Iljn53OHLqQReFtlwFqH5R1lOtOedC8fpYGhADyCX+jjtuqHcvvl42d3MTZ
GHNlbCVdeMobxy6OLKymlVGIQzba1rBrU5Qy5wHgdA3menZV/zXkLe5iKqyxy5tMHCqgHT9lWYpv
jnCczdQq6rASW5xeBRY1p2YkFkAYl7gCPGdS49fEwRHC/Qb+p9hTCk03gRPqt8ngyhVQ3enZZN4U
P0a9jQKVt+wKDbrV1aERFIeWVtxNy+G4gZmVOWiRJdadUzbKN8Ztdpd3bpFagAA7Nmoc7xzT2YVX
GUl5yOtyuudkKBKRoKFLUfepi5+yysL3yIMrj4H3YMWxntvMP8WiuX1C02BxGQ3oeAanx7Y0Clif
w8zttkOnODZiSsbwcnmh544o8FDg2PRLCd8W3jRwM5piSVseLGBb39JBQQyyKosi3F62c/aDAjWA
ipYWm3uCQ1UMR5kaWRymMSmRGvJaH7KBv+n0vw8M844bWcJD66uiWMO4z5fsQxrxn638r+XlEEE1
IXwSyLo41JzXn8Jl/N+ecuDFEr71THbe82QIEkay4izY6JpUni8v/dyF4fSaFiUpCkbLXrEpe0+I
2CgPZm/d6bowH/WaAXI9k0zAD/oajOTMfQFIQPsbn0pff9lyEnC4W/iZ4hCUZusLmqjIXbs1QhW6
lj47au3eM9LrrLwgZxbJDAEZALZ13MIi6Ehd0RYeIryHvm/RIlLL4EqL1OI2GGodmXfkJ9amV89c
k3k6g4FhhB1AOC2ca2n1xYBWaXEYZQ1fhWrImtkpenggnEx95fieuSYfjS274IA266bNveJQiDbd
DVGtV9d122RrAzdnDuuMXKBKyzQyic7CkaOWSkAQl/mhMUSlbTrpyRtNQroVlEN4qNJEyTu/0UjG
/DqtG/cpUQbVu/r0geVHUAwj+uB1Xg4k17LSYj1q2MsiGBH5AFIcQm9wTUAyXTGqXbxetnd2J4mu
HKC+IEmXdQ2poWjQdwbCZiliiUqLl/MbGhDX0+QVa1RMZw+qQ02Rtiw1hWWPSkdQMbCCsMQRQaM6
RuX0pHaVelM3kfaYjlm4kt2dXRwJFnMT3A1qN4uXxAmHtIeb+VCmXX0/SMa/UCPrI8TE4sEzVq7h
uctPPwegvctVpA5+bM0WulMjw1GScNSDnyQ5EleBo37TXCm/8qijJkZP55/P7x/NN6jzAHISFCxu
YmirRWojNXwYTc198ISGfgQTHL8KJ+9vLps6t3u4NQtCAlj6cDTH69MQEKv6McoPbZsUw31uJLFy
W8JxPD4QIw/BL1UqEMB/OuWgSwaogaIfcHSw/cdWrbLuKdgG+SERqvrcxrlrXLXqkL5rle4+I1r1
ANOvszZzc+bJpMLIxASZObWVpYNzWhOoL8JCBzVo4h9eMkJMLZnG27qosWcbaDg8aL5G+pzXkZKn
a+QIZ48SJXEqb8CBcQTHizbqrAw0Rc0PGcIDfhAEtHA9mApQ3621nYwmFLayzhArKfO5+wK8mg9N
5QqE/GKHwQ22kUCuZj7B+Q3g8mwHw3r4I2SYciWSPbdCUH64AQNPx305XqGXCaOIRFgcqHNmr0oK
Nzu0PenXiULBDYLYjPuleigeLx/hc9vK8WVwA9dKaW5h1VXUwJCI9CFGFcQQgRfKlggofNHUBp6R
Xio7aZjt73QWrbps+ex6mTTmMIGsoWp+vN5iqm1qOWZ2qLrWeWgKrYVAxKqgzxdi3DJrDRmQJerP
QVLm+AvHQrt8tjrP/xxbrTtIsRTUlA5znHdNYbl/6sMQCQwao902boSNynghedEiL7Ceorpz3i+v
+8zjTRTNnAxlLlL3Zel1SjtNDSp+ASoebnIbI4/+xYk8d9hftnPm6GKHl5tQmoxvWe3RE9i3KqdM
D1XouPUGoS0pb+qpTstdXEOTc/1vzM3IHdoCULbNy/5QDqX8og+gP5IDLSZOUlm2kX7PCGUwQS1e
ZlMarrjBMyeX9f3X4GInpx4405jY6YHZf3PbeI4yQPXvNS+iJv+ru6a8Loa4eE8RZPl6ea1n/D5X
hs4jIxdwOGsLZ+TUpY5SXZUejLCltWlL6ab7YtLlz8rrvb/SJLdWDs2Zy4JFmmZUXxjoXPaSe9ce
WrMx00Nd1dEXuNIccxcjzw0tcl//Uyid52el3UUr3/hMAHhkdvGWontXKJqppAcEmd4QcnLuCrOF
nowBpeptFmoGxPXFaht5C2tsuTYzcP4zw+3BvyQsy+pIU4x6oLfs8NSJ8DA4+R2i7ONbq5rjldk6
/aerXDjCGXw3o4NtcsPjE6yPfaokfZodbNm+NzUo68AItYPSadYawPrs2Z3boMCsodFY5p+alEEB
5Xx28DL1NoB/7taog0H6DWxpV3GLeA2dXjRbUQRYY1E66xb+a3qZgHpIo8d9U2UgaxKEBpxqHmtV
TOsFeZM1Golzp5bBL5qTgD3m7Oj4i1oQD+p6aiaHMpcIGCWT3iIeWGVds68VRI1TBQ1FWk4oRf0L
b0TVmTIXKGWVUPfYciFDj7Kok/CYOuPdYAFicevR+m3KRn4+RJgLzzTqSYYs6t3HpgIGVqWGiNvB
KpT6xq2m5qYrC+cbUoqfHEb+83hRoaR8QPXudIhGKelqjUmUHmI7T67cCRafIYW5PHZ4SC67uHPH
xCGZ1QA7sLxld8sBTsjfuHv1VHWdjzwMWITIlN0+yhzUnS5bO3cfPlpbhFntCJ+Lm0BOqEcCQKIU
NGEftKA3N3GWen7lDDmY8kZ3rgSaMCsh0LKT/Z/PCoAepCBQEtrJxztIy0VRww7ruSQW9EEJ0XRt
4BESPnMxlkObbdDvqcBZ33MEz1VkfvLmNksV1Nouf4dzX50JCOJbcJLMfi6+g17JUYM/LT/kfdPv
aQ45d7zv9c62UiX9N7bmSSLw7Yy364sH205bgTSnkvGkoOgX5xAHbUQ8yyRWbbVG23Jmg4H3waFM
pZasc1nYs2MtSlvpxgcEfV1g37X34CIfdZ9ZyS6VnfmX9GrzZ6v0Zb69/EnP+CAyQbqmjELDH7Kk
KrL0ktxMNMmhj+3qMR+jOt0Gauhbwe/Byho4M6doLVc6Z5M3miYqVMucqPlrfIiFWicep7hVo0PQ
yPEhQUwKzSL0u9zNgNal8hB7AfKeRQ8b48pqzzyZtPYAHYOk5DXTF5Yn3ZhyLRtjlBBT91rtNFS3
+zYaEFSpxWOitWgHXv6+5yzOqeicBJPiL7uYDLYL2QDzOkRd6ezCxPS+NLoIb9UunH4iqDus5Nxn
rgi7yG6Sdv8RxDj+tmNqJ0PWuclhYNAXLi1Il4WBFssOQa/OWPmcZ41B/wDjC4EeL9mxMTceq8GZ
jy2iYb16k0q3aW6LtHDFy9gkxvh++VuenBsuCD0opuHsGaa/BIPGMbAIHX3NA8rqZNCdhRLqhhFw
kSEdloaIa+hjhvqtVzh/fdbyDL0loqVGS6fvj0jAhxMb9qOKGKEnD6FGI3yDeHYqEQ20mWiD+3Uw
NhrSTvux09Ycw8kX5qTO5SHQtBYUG8sCWFK4blwOeX9wyrZGmbcDd9rCPA8HcP/Z2hd3cUYszRhj
GFiWhT3oxusAkS7nkJrN+JJLc3iKwyBCYnR0Vi7F6aowRe8XhwN3Fh2343NT1T0C2VriHCQ9zh5h
diaPd0ZkDXd5YaYrh/TkBs7LotxFjAzAxjAXQbpIwKZMyHa+um6EMGMTTv+YvY08MUIIPzhnq9Hr
6TFlcfDYzGQWJijpxa1AEzRr6jYtXvvIyndm3dSoLedefpd5YvrVG/1wUySMn10+oueWSdYO6d4s
o0Fh//ibBkFrFwPCna9IWSFIW6iK6sPOmvnCs/NrPHyr/SuLDPfOUJj58BxbFNzEhK539pqLqUdD
UboP0NuGD9GYFLAfu2vO++SRxARR8owg5P4zq31sD1k90SuDm78OtgyoM8XKrlWt4QfjknJfR2GE
ghbwaNIEL/BWIjCT//eHvhRkOlTWeakg/KQfpi2HF/IiQbqMhX1HE8+fkLlu5fXl/VuwyUIkx+aB
hGbeknyOgYzFOa2sUZE24r9vM/n2vqxF+0pN75c+TurdQEr7KuAX3qcuSElAa819IptvU263z5d/
xx/Wo49Lxc+gyTs3UJhFh4tlUfIqyhZIiDpVvyw9s9HHMhS0GO5CI5LtnZReCYyjnGwz3ln0jMa9
lyah0fjISSbotGXmZF6H0i3l77YFuMN0gOf+dAK7fndSAFzpjDoZuhslLkEs8J297pGhhubvTrEs
mJJbtfE1M+8e4RSR8e+Vpc134HhpQMCBwMBgO7u6JatAa7c905da/GuArCx5BNLQ/krG2JqFQoOY
xr+jhru0TVzrOjaQpd4xGaVmxq6Ii2y6G1WhaV+dWEFLbyI2ibZjkYTjRs/jCZq9sUyDR20ytfIm
gerXujEGJwlukOLLtW9pyh8duzOsFYjE4trzyrNDXHgXqDfD6Mv4YmoaNXCgCXoL46Z8AgoXS9/T
UsSl0Kvd20W3UiCkjLP8iJAU4LN5BTmwHNPFNRRxXyhMZSi/LBTALOgFR9IuX0GJBplapdfNewfk
i/ZQEw1sPRvS+J0VlJAzzlWZfA+5p/sLyXVF2wbemCe+V4ydu6liW0T7RIlqCCObVE39vpyQopZg
eu8ttzXgJGdCsbiK3EorXhozCMK7OhDmVH2ZhlZU7UObj/mVadBGeZoSry+v01LmFl3qRBG5X5s1
fI00XOpbxOTzxq+zQYu/TlrYPxR2rbs+nEvJu91E6G6UZj09mwUo5m2jdNzGzMkqZlDGobtucyUN
rsqkQ/VmyMLyvsyyKkn2UniDvB3cCQFNv0fw3H5koCv7nVL+6nzo9SGNcAyliN9Gc4xdv4EYPtlk
6OPCk498tpns7awP4u+my2PljXyyO7ROa2eDDmqWPIhKlLqkKIBssgVBe2Updwa8AL8cAqNoZ1RI
3Vb1JFt/DND+vrJywIK7xkOzm8GZWBPbVkcDczd1dS92Lke69dts8J4KdP5QpO2txoNQWE0ZH0Ix
0NsMYQNeORWMT++dNJTxDYwA6m0SJZPy1PCMBdfQ3aHtOcXTED17VS9QRdXsyN3OAyrNfaGqIiuQ
/si9bhdqqRpvwNwOzl1nlpqDtkKDcG1VBYnpTyMECgblUPvOGXWveiZNMuWjVSJOSZt/SqH2N43i
OwLx1nBfF/XwqFq1lEitR0jM5NWE8HnV6egaFEUNw5HJHFR+pUjkCB/UVE/tR8aS4T81lXqaGNtx
E9i83KhCnnMqyuvOHJS7GAYDBJLUpC9+hSIK5WbggX937cYZN5Vdiq84zvmrQQAw7MxSj8Y7A4HE
7NEp++mvcIIe7yZoS0ekflLSzkwZ66gDBz3OLu4hJwdOOl6FUTDkj1OvKlrmGyluVWzBZ0fhAyMM
avCsJa4mb6oq9LQHU62V4ibIyxqxe0NWRf4c5rkS7oeuGqI3rbOr4kujOllbbps2C/RdD6moFL6T
x2ryM1AiGek+SgJOqW9ycNLWdxV0oX2Xl6CobpyqRPc661RY4Ll6sn1GJ1ovQsi/DOTrN32sOFCp
5rY503vbg+DWQKtfhxu7g/Sl9bPKjb2XOtDTaKvbY0AFvanoZ45RqP6Iwlp9muj/hX7dAQS8gVRC
1RBeUfW/A9er70wtjIwtkljjPPJYq4jDRcqICqwhmHuGvkMmP3rRWY+mYkTVvSV5lXyQTjp9bjdU
61tIaDw0Oiy9ZXDUs8Hf9HqZq09JlSd/S2r+1iN0AslhpIJn+4OS5NOmTBLratLcSPPV2rHf7akw
XqqkTjSOd6TVW3ucEmsTCAPaaU9xGuTfIS4KN3oVModbOU3Z+Pz3+j4zcwGAP59iRDPHSf52tWhE
gj1FxbgBm+hCmFG6w3VBU2X0uyaEuc0izc1vK+Zimr0atdHNZGSGtq3bdlR8JMHHFs4XJZHqjnCK
ZD/se/dLp0xK5TdwXGhbM7Ag+zbMRDeRpbMyxd7Xk1qlN13jhA1wgyzzrFew+vnvoDO515nMGNKz
a68zv7ixaOVtVqM8fC+Ygu2go1cn076N6yB6sRAea7YZFP3R3qp1s9g4VWg9T7qW9FtlGp3O9a3e
6srQr9yJA6knafklNFHMPmQe4KQN7SA98cNKnVdXik7Z0r7XxZ73X592QuKivpWd3l2r6BeTrqFl
3G/yIcqnO+gyA/llalCFKLMgVQ81kOR/eNhMuonFOO4HrSnU361jh0hbNRNoLisKs+bKElPxVfVS
WPZLu0Zk0RhMKZgysU2kZu3KHPYK/UskydPCFv6YQvR6ndENAQ8amM5LAYxjvOtbt8u2LiMhkjam
N34FawCaup/atrivU2BdO6h1B/um0HrOs5aXyFYBky7rJzMuYnEFXKmzd4FaADtvhKNo911HgVvb
Nr0Vau9jLrP4EWnwySl8C5Zx/T6cC6Y0/EO+p8ebITcBeYx4kUkvyviKgNFUnC3sPFO+EszOkeRR
GDSPFQJT1ahtUXZagrnpjwfSG9PpLQmtprsuwzZ7riotlF8CFKka3+UZ0XxeG4gVy7Y1hJ9D9bA2
HbdIAmkz0guz1XkgW2dmzJ4jmw85tdEiFadGtvYWGFkc+zj9g9YiD+/3dvb35cDvJEjCFCVRKt1Q
ogBAmn/KB1OMJ0CH0Qr9Da9YHJoRhXcniutfLRS9kNNqThrtL1tc5Cosjk4fmPmZjpYMfgnrTpOo
Swlpo3cvQ+TGVxzRP2pdrt23CiqAoaiQDS2FwcvfamJle/+UJo/2F+LPWYiKLu5MbnjSGKpD16I3
lLyFUas8JZmZtA/487JEfyvLXeYdKaJeFVZneV/yPJuqXaW2Vberw4lAKTWS7JdtdUF1E1SdeDYB
4XaUWNHZ/gdJD7RptrWWyfhnr0Squo8jHPpN7NXNX1Vh2xm+zM3LuwlsYXdN/FUYKxDTk810aUFR
dac/zJwxmf3xZnbJYDciGa23ydBJxnhhtfBrqkf1Xa90NQcJ/fp6d3k7T84qNhH1motOVBLgmDq2
WcvCHfVcOG/zSyJ9OFX6+FYqFDL80gulXNnBE3Me1X7g5HOEzfjYEopcWD09vFpJ3ttWDCjdjHb8
mqvRsIWoIVvJ9/5AQz6eFjbCYAYBVCmAJ+KvxdrCfiryKYrVtyHxxmEvhFbIr1D29dOdRQrT76Ag
mNR7nZNiMa2Xub9AYXT6hiaMk21GJYuHzE/yxMq+R5VBln5VjIRjj7oopHadjaHtPU1QMwrG3hQi
vsIXhhGJv+NRBBbheccAAuKuMlDjH4KXLNwFKYSIj56b5TkatWqZ7nSpa69qZPWab5tVBTxS0C0j
vRFJc1vm0RQ9m7Ww6q9hoZey8CdjkOUWfLWKUrddK4q7qY0+SG4Yb4QBAnVCXRLlwk2+cxAeSjqE
YzrN2ev046dkM5iNQ+kbZ5E1yS7vrA7tclmiWD3eBYnomidz4gl78YIwL96dqLaQdLl84panfNZ0
Y0NmJTvARLDsHJ+4WIok7ut+fBXKGO7iqUDCNordR2cy3ss+U1b6WcsngQFBxsqZE6RmOs/ALIoP
bR0NWh+1Krq55Ap7ZLLD/aik+lcV1YjwSnWnbqu7mZGg5mhUiJ/YZWquXLKTJc/p/uyiae7MbbXF
QexDVQkzr9BfIS80No6bps9Fj3ywXiK86lddvgYpOim5sGogvjgRiqtzzWWxavg1pIUcj/7qmEQV
ceuST0SQhvVlEPhKb09X6LtpmyJufyox8sCaNMONWzFS/cnN5iHkfaLqMnMNUXM83mxk2BhSrTLj
NWjj+EaFDXRndvUIV1Sk3knY+tZqTctCCAt3qe7MQ118bmhbjw3WoyN7q7fNVwgNmr8cFDsfPfIe
+46JGUf1Y5m4CMS16ZRdlSQqpLi1Uu+k3olpG/RA0PZgKoKVUsaibkp/hB/FrCWjClRqiQuOfxSj
qnhS5k9egftE0OQWCGajAKb6E1xrvyDZmJz9xGCy+nL56y8bnH8M06lkogafy3u9OAaI6AJhwyW/
RpEb/ARLUufb2kRZuopaw9tFZTRO2zRIotfUK+sXuqTJzhOBqn3yZZs/AKN98xAtNWkmlo8/gOnF
ZYJkpPUqm879mtS6s0GHzG4JAiuHoNMtU3l1ee1nvjlj+9T8IfqDn3z5zRuhqMo0qPariON/kh6K
ddVETWOTM1a1pVDX/swo/n4OHzR/b8bpoe03IUeYF3q8zk6jJKHm0n7thl69NtVIp9ozTcMTpW3T
dxlNXRuDOePeQCfOHxXpeOzPrudDAOgRY2edKKxXJJGneleM9XRn270z+amjBY/gsFDrMBKrQxrG
ccqNipbdSht9GRHOi2byfe6mgy4+afFKo2rVrGHRatFmVy0gj1ti9HIzkGRt1TTV/Dw2iu04WMXK
bf/zPY9eeEwDw2LsF4gqJO3zIfiwemlQYEuD0H2NhyDtH5KCE/EUZaYF6iO1dLkbiiGtHxstMDaj
LV1j15HB95uk16LH0hr06Ab5QuW6swM5/VPzxkr0keg3xPumcbThN4zorUz8oo20p4kJCnejRVP4
DXKhyf3su4h7YHyZsJZwTIcy7XgtVV1KZA8zPqPgCU8s2SYIapoZqAgvTR81kEMrwdjp2cEi1AF0
kNCzozt2bBFxZ1QKqU6/dj1zRZOptIdBacd9G+X5LfK22nVjqOMVFLVQCvCQrjiFZSwI5pSup0sx
np4AY3CLy6KWQOzJje1Xr4vkle6W7TaMvGEfRsO08gydeQ8xNhN+Ap4Bp7hEEUdUU0fkXO1Xu6+z
2JeWHGBq1ZDvLWFWbbedKzOqWFJ7cLyy8K5brttOp6MFvC4WZfhp5zRvNvkpkElYTJYcpKi5mV02
avZrNerdN4ShK2hkx2zvRELzJ4ZHr5wMCdXLHvHM9/7zwbmhs9rZEko4MBQfUyaxXwkRnSu7VPv3
xHEAfzSM6Hyu5YojmjfXcXCBMyXNcqSbErHR1Elqv2qlnvzsx1n4XR+Tm6Ysi5W9PXU/s62ZWIgX
n7xweW884FcKO/+a2V0LLsB0fMTL682YljexFSqbcJL5XrfCeOX8njdsknazlaTEC9cbGdSEzM6y
X5Ue9sQh7oprx8sdH924wWcWd9f19VtgafmKv/1zL4+9HlOqGOVBJ6ZkDuH43lqdjEGWVNkvc7Ac
8QyO2NN8ww01mr5SzfzSos+zH3MDGpkqNytny9lKNaRfRZ/fmZHWcuB7QRW56YxkZyhtZ6y4lsXr
yw2j+sLu00CdGVGWMDxl8AqKy4STVRmZ+ygOkk2KeNheUWPzLrRz8465gTWFh8UB/2P0D2P4jByl
GbaIdmzpTDMgDp5y3gtwz0V2izBJ7FsjGq6X79L8iT9swX9MwX7Km0M4py1Ja90gV70GAmiIwhJ1
WymGstGcBMYOUcX3SqivaR6c+570vomggTTO6NHjLTdI3igYUGOuy1T/orcl5YFCC3Z9Ongbg6ks
X9rpJ9kn/rNIaOZBxRK+ngDWc320kwpVxH3vqtSH27T2I13xdiqyxftPf0/IKSlD4CzIC5eAUZTq
Burkkb6n7juWzNTCmkXhzPRe0dg2t6HlrE1gn/miWMScxj/EyPPt/hA65HYy9VUAbRZTAMM2rJMJ
TTtwhqQs9b0+Rr9G6AZW4pUzB5TWrE5xlMoZeLgFkiFyqsmW7DK0RNncaaAx1jsuo+ZJ3qy8MAvn
NO8d64LQAmZR0D1LtC/zlqaeeoG6N4aq3qfUyLbFEJZbIEUwFIp82jfuJHZB0K+xlc9Rw+JqgBCZ
CZFUoEXEZccf1qzdsYglk62aoOgeOlN1H3ru2ot+5gLO3m/GFoKLR+7k2Aoznq1tpMjzJCJEw6Ya
pk0iu/wLA4OVryvtWmJ5busADQBjAJTOoharSlHjC+WIbwnnM2OPyGXQ08uvI3P86/JVOGuJwip0
FgAmyZuPV5YPVKd7tVT3QiNVfuspsNvfhmaMpq2XGsoKiPn0O4L+IniHSmnm6Xfna/LhGkxTrRsp
nBJ7AQyOfoKX7mLIAa+aMc5u1Qwa+M+ujhG2uRBAqjInhAt7LRoOE404cy8j1bo2M1QlIh1Ihu0G
0dNlU6c3nE4+nH/0A2D8JP88XpqAw74qlRSq2zAIrMrn6UnD98Fmnm0LUUGY0yp2kMdyujjVbi7b
Xgac3D8SIrBSM+SFMG/J5wRhJBLlsTSRNDOd4lGYQVT/Ji/LiOfD2Kmrq25oknBvtcilP9KlT9N8
M0g9756Fm9vDtd471hov7pnNhgERSnnSNdhgliyIMA0JbQg6ax+mSFfygrj6bQH8Z4/ye7VxoNVb
CQNOvdAfBwtoC4oyZGYWtyaLpx6O1sKDlbxM93LswKe6HX3fNlJ3SaU0D7lBQaoPYKS5vAGnS2XE
gFFeIFKw0FAKOt58oId4eAn5sMKkyvdKz1J9k7hdKnzN6aZdlZletuJy/wQ1x56PzWaGj6IDTtda
KipGTmvQThqY6Y+EGvhWaLWbrkJnKsmleJs6Y0YBIoMeW4V9rw6D+o0uRHlVTkP/bDrVsMu9SV+5
BOe+w6xoPTMYkiobxvF36KaoNGK7JBAzy+jO0hu5S6GOuIvKcnoUlvvt8mc/dV7gWMnE56ofsxHL
uI/NdIWGSvee9n/R+HlTTiV60na57zQvXBP80OYH8/iLe5RTLV2FCpfBiOXkzkTOhyw1D2rTxPXW
ZPTWtxupPw3tVGztpmu31gRiKM6z/J2ezsELGoe2LBgHq7TLlf0/ffj4BWSYuG4EG4gNjz91nqK5
JbVah9s6b0mYaURu0PuNypVLdbqlM5KOQtr8geeY5NiO2uhdl0VwmcbFGD3nqhPf2ZmWg3zoFN/K
3PfLW3pmWUwrMlFDQI88o7sIlJrULsLIRE0sHfjGkeJaj25UqiuVszMHh9XwLMwEkbMM+vGihNuG
tLtVOFOzxHxuhyjLfS/t+ztZVFL3Ly/p9GUga5qpQ0kGZ26cxU6NVTpaqhbABttE0VukeNYb0Mhw
uok7qTQ7YbWDchXXZrrWwDyzSoYucIeUeOYocHEbW81p6VDoc0Y0yTuLQc3YVxpZgbJQ1B+XF3nm
mGCL14dojDv5B+324WV3NVgvB7PjBQKochvhubaJIahCal60i2gMr6TDZ+0RR89jLLx9y4izobrs
SnLWvZ1OwTUkhtktgKeQwajU3DJj98mmCi8sP5nGzpwD0zJd5v1EtLVdt0wnGXli7zwd1TRwis4m
nfMwChDtyoty6myIIrjcBC90reDiWxxRwDyR4VYuOXU9OfVeFK3zndG5CvmLoG52qkvF0E+cmpaO
IhoZbZ0M3Nk0QruvFhpqWWLV5ZycJ34S/f95tgbePntZwZtQ/qotRVj7guwPzQJ93BUDghiZM36y
bYebnXXGERRFYw2CnmXrPUrqKYZ2wdxPWiYeQyGHqwhw3K5N0Kzs0LtfOU4nbgd7EEeANkBrhIR3
Udax4iBQStQv9i00NQoMbmgKAKbT2jXG3RNDgDTwBnw+OmaEQIsyJGWxxg5R3rsyUBf9zlZat2hF
RittyFMrxAOoAszXnvb+Ms6OJ0dHYq+xrrRSMfJdnCa6HvrBkA2Nu+LdTg4FQHJIxedLgcgNb/6x
KwV3ZbZD2bpXARqzv+H4tq+D4n8oO7MdOZFuCz8REvNwC+RQmTVXebxBdtkNBPMYBE9/PnxuurJa
Tv0XrZbcLUNCELH32mtQbQxNUf7PaWZcCzt7VDlb+swHj5bSM3qnsTr/kBc2Ft56P8aJq1m3CdZ7
pa4lV6Cvj0+RxpKqAvE3NuIgue9/2lxMReH2rX+wXbXsLGtdz0lna1fa9D/mDv8uKzDy2dIldVYG
hxG0+IvLuB7haA3MQ6lJww2xZC/r/oa8+cmNA9GaKbrIyfHkHV8Lj9QkXjM54ByfWSciIt0yhO1j
Buzsg1eGsoePGpUFBp9hSh/X7w0CEb93k1P9xvahf5Ht6j8grLcenaSwS0rGUn0iVGw6J4Vrvshl
GvUwhahhRCCCZh5K2E1vAt7BFBG+rt8tvr78yKQJ/6bDgvg8CgC22DMVUqKqN4P1BLDErlTY7WiG
jPoTK3S9Xn9KN1JhFJgEad/rzTzOt0nrWQs8tcL9FVgDae9mZmevSV/KH5W5Qg+fPRCL2xSWchey
JXTjMXHG9L4ZZjnup8rT5r3rdPkaA9pWzZ7xc9WFaaELb+dKMzUe/b4dfsmpqerDBDCzS9bEMFA8
Lav8ZaXkWsfpwte4k7aVS5xxeqeo7Kgvs6KM4fssVXuaaulTWrkL5ISj4YjJsmC8pn1Sx2ZQTNVD
PZQpgpg+dZLflr1MYkch0KMp1XOruoF5svqRn1UdoqYc2mzHw7MnOnrKw7zbg5tiDBbqPtb/2j4Y
MrHcNPW4LL+rtnM60DAL1q/RT0p9YapsFWvoQfoMDhCqie79+ym+lSLvliKYwyYMwRWNAY1/OeHC
OXs12myGKJGK5iBaZhUVuRllmKX2up9oe8O0WXNSyetmB0EpuXL9y1N94y2gL9qcrci4oHu8+BTW
oVGEv4td4i7NafSGH8mM1Z7ra93eQ2L5euXnXl4PyTF7FocMBiH0bZfFrWMmWYkEQZxSq2qTvQzM
qt+vuHc5u6Z2LDtesyqXN/A/TecGKos/7oapMc/Lqk/BwVvQ+h48W+TrHpqXnuy6rtd9WNS2UmEK
Obr43gyZl4Xk+yz6XTNBCn9BzEl6rVVTat6rJdVPcrQsJDeYcKIS5St4qpgvzF/G1DOandlJc4xd
r6CTd6xi8cJ+cEedeF1pJA/V3DRDzACiZvLrpVQmkIrr/ttAFou3zwstwxGfLOTX1pRj8VAQ7Xdr
aG3XhByC3k99zmd718O6r++DPjOsg0ROahxNYRb/GLYonDrUO1qekP1CBI/SM9vnATfibzPMIjcy
5nW9E8aQz3ce2vedlN2Yv8ihKvQz97rkPwsHKujnVGgphoKrGqxDYuEWcsBI3CNvqi5Ifz+6BVl8
8FIH+ZgvGAEelBY0ZRQUi3UXNIbKf1l4Yh3osRN4+3h8B/bOwXMdr8yJMIAsQreMFb9riL5XcZH3
lfm1G9NuaY8yz7L2CNVkhQkqRGqQVZMG3hjmsFKck0mvqMVzH3Tpo4Uh5vLiIvL8NVJmGWd6biM9
4JIXpHyeZlntEsTZaWT3rj9//ftKpJW6+PQYXOByjiaLg4053SV4gVxCAsL4zQnNi4EwuuPr8KCN
bh98pjWQS0OHz77f+17lvpZLsvwTpGwLj22dcKgXDTlp4dBv3sUjcMt0hCGb/9T9OrtPG45w6Fc2
jnGMllo8PfggUivsTZ3Q9FEsymRqnpn1A2tciqiGWt6HrVqNkfelN83jrKWyfSJlTqv2jl8lzU5H
6JBHdVdbvR6lUtfz27n3jCIclb42U6RnNRlWDSPt4k6rRJ7v6q7yZ9xxlybzv9hqsNdvrrb6zlcT
16Wf/pBZXjTZxjTc+DjnpOEkdEv5EfuBWd4HKpl9uG4J2r/95A5C3SNDaIyTmoppV+GKIvZBVgZ9
z2OyrDzysDYfvuMc70WqbBNcB7M2GE9izRzImVnqKPQZSdflcb7OzRoamUiTPWSR4t42m2C4z+u6
Tr65bjW7IZN+1d3kk9eovUj5uu+SMm2J/GExjlGSW+KUDL0GxyatnEE9SeCpKTT1jWrj5ORnFghw
zKdeyvpIWt5SRAypJ/0GHyQ/OTMUD540p8r8AvuIRQ4ckmavNHjg3ig+FcgVv659lUwqkrhppE1E
zl7Wx1UJZTTWrVxTcVK2hRN7je9oEYOGrHGjweSUC2siZnyigSxVrURmzO0sQxdStv6g11nivUGE
09ajUFZT7casn6QewrkX5RMli/N56eqheM10Y401fAf9E8O+9A2phvHcTpgZ3PD4NxtZbxFfR76f
9GiRvARDER5Ap8WJs5oHSxfCg43cWCSfL6mFXN3KnTBLpjzm6LS6Qz7Uq/pR53NgPAya8NSPNsAL
sAoNcynvlyJjiE505/KKIg6tj6mPMiZMDdv/cS7rY9qYDSIy2aas4yTPkFHpfiLMsJROXX6qNZV8
t7V2tB7y0Vh54ULq2R72a3V0pKbMV29FvXY7SD8Ax2nnJn/FMK4S5kGW5A/fwCpP5YRkY7T6LgaP
Kardastava7G4vy2+Y9aGdoreV+hlRscuGEginE41CnH3DHtjCxxdwoFqx0J0a7ih4e8zf4ik8TW
KMvdaljOma8J+wQD0/f2tVFYt1iXDMSNtFA47rKg86zzmmiVEZcjzElCD7IiDbPVX4IdVE2z/MU8
aw7O/F0OZSpuW+1O9zrvMLkqLds4zbMFPkqq5Ug3kKEGSGaGof0+G51V7obBNd/0BHT+bca2c4iR
EozpkzZZ/WfbQFIZ1u5iqYNCloaRKeohJIxLoe56OL4LgBCny64cDe0GjEGj7JtnqucQoUIAn0Xp
9bTXtxDHJcLnOPuq80U3d0JW06euDkztH6ovC2EbOcztydJy6KmL0I1fqZ6Ja6YJl6zuDcwCLcQI
fdsHNvvn9zWGTRdR4EK2nnxjSElhtpqpvDEnI8CJvR8KSr1myH+U2Ch8smuMwnZd5bXeo28ri+p1
Ad2/1eo017dy3LC7sIH7kDzTGAhU7GlqWiHVZmXtNGJfjS8DMsiT3eA08oIk2/7iO6MxhkYeEF7v
tlN1LZ/nj9HEv0s4+DyITYFftxTEbX70/ufhWO0aSUoMgYSF3O5LxGN3k0v31459/SCUXgS70Z5E
Hgbpgpm3pg/felU3FirMbDxpvvpmM7v4TY5O2YWqUvMn7Fh++Yk0r4VFfzjyuFW8Yc0t6x5DgEvM
yGZ013uDkidk5KpF+oy6uglT0TLVxHEmF0Pk50K/93S5NHtylpxrNrkf6j8Y/oi36ZIZ6tHFXtSb
9pQxVUtc/TQyt/rEkGbcdYgNLc4eNsslrai6/n7Qf7zi5g0AB4lR4uYbeQEGChvyJ86f+kkr4KAf
jDVRG3mOSS3Olc5gGCii4Vm//P2ql9Q1Fv0fMTIwkgWcxKjo/apIUdga2dI6p4JupX7yMWgLUNwq
2b9ZZpa5904/r0nIM8+0nTb1FU4iWcVhip7PWR+DZWTH9vH0/MdRanWioanncQoT3BiHw6olw08p
h7mQ4ShxGA9zjPFvkbx2ZlzN0zQXV4D/P/f771XOJHYzewKJB/8PgOXe/x4UU2knrXY811Sb1l2a
DImC3yqYPlO358ljW9h4jjKrgPuelKv71ko5yVsA8uw+QISV/xrxXf1cB+yjYTDN2X4im1k/6UtQ
agc4zkMTNlml5Bkbgvm7MHtR7nKlaftEFdZVb6DLxgsA0zbp2+AibC45l3msfABj62u1e4JHInTY
HZvKxJ9pls5eawn/nrS9So/mNPdPmgmoo8Jemd4aGZNXJGaID3DgPRXzsCI8Qbs2vwrh+oLsM6fu
QwwWczOiIi/vUYOb7X1fMgO7srIvYW5cyp0/CMYfSB084/0rmcrUKxA6+Kd08OVNS4H3AM4f3PZ4
m/yeegk1CunYNUjo41UBeTePCHwMNuLBxW4eIOaEYAa83KICdg696AN5bCQau8e0VGX2WgTW6N/6
mPuu12r27Rf9exFudpJQCmHKULZD/L3YPWrm46BcbXVGZx3c+tIfmv1I1Gz6lDMMfsRbHGsn0Vk2
WvyhdcyHrOgGZ2+nKqnDok/0+cjLy++VEDPJOKrrnfKwVCaukSlG2bElWlxd6dfqfwZ+o7Vvi6QN
rnDnPqw8ppVQ2SAus/JIzLtAn9JhyCZTr7WT5057FeTpD+mM6jebk/PI2Z7ulJFND83gOL+VsyZX
gMo/Aq73zxBOGaQfuh96KFi971eNORMwsy5rcZ5XqzPiLEjlbTl2LrgTpVQF0a0oSAq1Mrt78YBj
OyoZZ3g059VZEJcWlffNSp0m3ZkeBXsSzWuVVD/9asrvlJf4zb5YaaGjBh/OYQkx55baruTk7lVo
T745Psogc26VmdtLuNh2ou1mvfUNPcQk1f5lOxpWC6QwoeBLR8Mdd3lnZemZiVhgnidlSj9UQ9Fq
39qR1l/c2JZ0/QjwDdu90DFG0t71LBn0w9/380uq/Qa1Bhx4uAq4DLr51/vHVssVdoaji7N002UN
LSSvJ2NY5T0IfXMA1xDngNl7qBvpr3bxjRMRseOPv9/E5crZiHaAEjhK4wcDO+riHoKmxdfGneZz
3TNpuinRn08h37ghTswMQWktS7h6bBu9tPaa0+j52c4b/VqMx3/cBuNvlA5wxnA0ulxBy7pKwy+z
8Vx4qrd20vWWaGp1Y8HGKKuMMPMJSiCPRrubl6oM1Vxeyy35AxP9exHzJCA2YwS9qU821uv7t9EH
GeBinnVnmaypf8jGYFxDtAe9f7OOk5GHeYLQ/JaWsf9pd6Nv7pCCN/fFuEz9Gmpz553IVkghzc+j
NuynPp/7uDc6zNPCUTfVePRnRNx74uOH22ZFeg7Tk4Cw0ywbH6/MBEW05pXtacBAU9Ls9V3r7p1p
1Q6JRlbF7u8v/hLy5+f6cKD4oRzBm9bp/c+VTBrXFPb4WfPdNxz1tDnGLfBL1o2tHf39Uh/GYNu1
wENgE/B+IdBdXEuI0S9z+tUzrPG3hRhhO0zKKnd2c6fyA57iVLZ5T87Yvq/H6pNMsixecZn7BsI4
38C5u/rtXVZwbPRoPJiE4WWsU7henDgKgFb2SvRnDapuHo3jnELCLbox0h0g2cgc8vVatJm1/aXv
VxhzDx4Coott87is39hOXH3pxumcb9SEs+tg43ycGxPZsSxGcw7tpqvm/Dyg/dJeFBHQ7UNn68ht
VDmWX9cMwO1rAHDzkGeBlu7qoOzPdKqmB9TbG9MvuzblsvfctUwOgjnEGK5u6uVxXRQCgQnOGZxZ
Vp1L574HHZRPjudw6NKnj181u0HVBfm3MhuSvNiqAaLsxcdaAlHGlcX3ASjj+UPmgt3jMuKit7pY
Ea1MNLtO5+bMDHG8V5mzec2ooS2PBhNQPxyTwkhjpITdGtaYQrytnb/4e0MIqSJ/YJGe0LTrcU7K
Ux61ws0+l23aqOOyGpqAvGxaN7ODYciV+ugDSYsbR4ZK84kicXMJvKhZxxqCASFD/dnzWMEPQ8PJ
fpdnoN2GoZry3BWbz8LaO8lBM/HjeNBmuxiiySI8Z7/URe59+Z8/LkznQL/RZFFCA4C//5DNXld+
AduCrdNqz4s7Q9GcFuvRMJqHqfOzR4nE/ZHOz7zpHRR+od4uVrsxZZcvaQ8n88oj+o9PC3ERmkXo
qhtD8OLVYmCQUKWX1nkAGAe/WnHJ9rCEO9gdfIJVZ8x95YofDlIaiY2W68La28jOfz68f/EWmmku
DXw5x7Ml57SPJP6JS2SNCNxjXmbV1hjeSHN4NgT/Ezo6YONYAwOD01OUlnPljXx8APx8bgKDYDJn
P9yN9Owk1Vu3PzuD5+Y35co4L9ZTe3Z/eqnM23hoKlu7ubIMthLvX5vLNgKhkMVmbcMLNn/298tA
6ShiEke4TzWvxRBRswZDQccxJT69Ax+SPEiN0LqbyuBc7yO0FdMcB1NS/tQ2hsaOQQhdVCK50XlX
2euwYipfk5sdzXaburErRNeK0J+1xjSulUIXWyN3z6QbCQhzI6x/2Qgv7n4G4vXs1X0aMGh7pPsL
BFibHVQhiMzd2rjVd21aUxwihO8e27opn6u2lV9b20T0/PdH+fFJMjGGoU/WNoRHtuL39zIp3amb
2s6e69QbjDC1UzfK8Ef6LvvMe8mWxdtRRZRXyAsXq4YngAIBESBl9DY8uLSPrMXIuSPnmUi4OvmV
TFn1mmj+uv7UCNxt4nK2pbpiX3W5mf3/NX0opzjk0TVcksvrCjIICLb+pHg3wU27ZKo+t3ZT+1VY
J6XpA45XhXtIhrRqhl2wuGX7TePgWGMVyLTfAV7r87Vw3ItacLsr6E4AAkAC1IKXT6Jd7QSTtWF5
0ot1N3okkEUsjhtpCtuJltbeonns0dlA4to6ZvB2+msFy9aw/OtjQkmHsybbPN7XsCIc42JPLTxs
tQuVGE81TiC4KGBZ5B76FuuZryjn9cd1rGWNNf7cz9GQqSH7hEuLrE41BHq9OFlZ0RghfGgHewvf
oGe7MmL9M8N9f4PQQoCfGLDS9iFjer9G+wYnpUIfXebxnbGKExqBYEgZWqIJC2WmV9qt3at5uQGK
DrI6NKbVMyLR0/8/6b4M5n3PlJy5DNwfmx2ztsr6xaytdDgncqlv1oZN/J8euoSdh50GOg7fTFbD
vhKpTELMpoQBsFgnZrJE5DSSerlU2cikW7W5j0a31fwxNlPNOBqVciSONSqoHpKgbou9FqSiwLjZ
n9UT9iouDbY2ZuOunzlad2JLRzw1Se4QRDCt8tWZx9zalfOYTGYEmiPGe4bYpv3UknHBjLbEid19
rIdFYcmgOvAUN0va6WguiOK0tdC1Z+4KE3MMQnz8n9K8jJxS5lRdeqGq09Qt9xDM7eoxaeoNMvr7
dnL5lbGYtkw0WitS3jbI8OJAbLUGLpc9Gk+yk/NtHSQVPaxSdVQLBFVRbWOAExclVuvoGKckNheJ
RVKabVMnPVBXxuUXeC13g+yMwQSFAub13Nj7lTM20k6nxu6exzV5kMOSHQMw7kiWA81znRT/+Had
HI05aa7sNv95YWClzeyYL/yyCdCk3ZpF3fbPS2BnR8ZJVejVEMH44+pR+Er7OlCA4k3nFtXxyivY
ftT7zwW7Sn7ylsgMu+mSZ5u1JWthUdlzK9HTx0M343i2tLA6I0QhReSOSWm95jNGbKve5s8S58sv
ZSCumQ19fAYQ4ngD5mabu4kd3z98jWFiL0jke548VjpaWjM0ykrdVrPqD7rd5T/EZuNbjq72+coj
+EO7eP8MttftbfxmPEPRGry/tp7DG+uDoXyWG6YLDGl15VaSKt0oabg3rlzjl5y4a7CQ15sFdr2+
LItDDT2qANOgONcWIW+lNjNEoMKVyZPJprP8s0C1UeK3QuAm7xQkCmZuopLZYST6BlF3IJPydmkn
PEn9rDBV6LbLQgDQ2hvmU1/U/bmRKf5e5cC3sBtnxjKVL0wVVbq+oJJjFA1jKjfSNja9ZO7vkjWz
iz04XDPvaZY1IcKkK6bhlfKoeXQttX5P2IeSJ6fpOvewQEuod/B01wBOuy6Gw+DldhetozsW+JJN
uve2jtD/0X0abXLi6ZV8oiNenAdAK+E+Jn5a3daCEeFBVYEzRI2pmYTgrTyw8dSP3YBgEhhsir0Z
blhUDabLDJsxVfcC/VkMj3Xij9VZLo6wsPAzcGhGczknRh1ldZUzt1yqpdh7/eI/Q/P3mtDLkv5L
wfidzmIQ6/LNcSvn+9ak+dCipuERckjtHqZ8JnMUiXJWRZlEPgr5UZdHn4Rb+VlinHMs8oV08NS1
eu1WSgqt0G8Jotq5eOiDQMt6hnAQBcZgi1+9ZP4Xz0VjQtVIVWd3332Zeu7jJjZZH6HJasYNpDVn
yCIVeDgqUpdYEbWUtXbHTtb6nWAfFN2eyJUeb6Rq4pBZPcWHRWiqNX7rXUM2t0gHSzpXyGq/ESv5
j7Ws5GezwfcwNBm113FaN20Q4zIEEXYuzTJeyzQ4wpyhqY/0ioFFFGQZ03X0Rv4p6/JEHRzpN9+b
oGFyKf1VfKFXKINYaRvhxC2tuovMNWUkf4BVppMzYQ0iOLRr26qIaQ7sr77xhwDJh5MlUa+kFNPO
sfugvFHWUuo3vlHPP7uySosYU9CmVWxds/9poJuwbqe0mjx0SRnmdE02zl517EphigjAaz4bXuXZ
LyMSH6bauAIZeWxXgaseWAhl9WMgtjq5JzigkTcatotO6GiaaA8eHrAVtDhZVGdax9F5RbqQzrdr
pztDOC+Z+bauquDjkm2gn6VZ4RfBWCfvMgxy8NvcLY3dHipP2sYrdmvaigtqng03UHNIyN5vpQV1
TeXpnxat9ZkjGm6boL7AV28vfLgH1X2FuXar7Yi47K1oFcXwhGGlKB/NdVJOOBWVds365BIuwo+N
cClYlAgjqL6ZpLzfqRD/GxCW8EusFP4qRImXAXMcBim/l2DOnyjL7bBbdW84iM6tX6c2K8sQ8yDv
E5h8BdhWOVd2z4/7tuNAwN2cwLm7D2nYla8P1ppZzhOrbTWMcPKXyapCly8ITV/u2ocsUZtRb0X1
nMVDXuTZ/36G4YBFPiIMI6pj0tzePxV3qFb4i3n+XC86FURfpsXDwEjgxq665MWadZuIKpUf3XH1
npYAUYI25tqVRm07JN4fInw1AYAxzGeOsEvcZhH9UgZGUz2XTmUQ04TbX5Ge1r5XySfH6F3vSiV+
0RVRrbj0YDCqbOgM7gcrprICMLPLtX32dD17wig1+z0m9XqEml0+6APg9v9erbFQKKg3fePW/V0s
vrlFB9RZdfOMhWRdHzXcQJYdnCE77Lum8WIMIHz/XnXyc51q4sAwb4BZSft01yPOePz7qf1x3fEJ
uJAdYC7j73F5M20GZ641jPZZ9k35fRjb7pZvwokkk+1zAWq+RFXKBysXbbpSJ26/8/JN0/VhkMKC
Q49/0WEgB2ipGLrm2ZoGcT9Plh4v0pl+LIB5oSoJGqnEKJ7//nv/46IGEk+YlEhmCZ29qFGgoENV
cvPxGWaWGcPS9HcC26dbpTfZp2aailPLIOrKL/3wkDlvN5wmwHoASNy+QE6YOEAxQn33XJRMz3B2
y1994TdvgTcweWg4yo0z44nkoR6D/hpZ9j8uTuQRSKKO5QWby8VyQ0jQMOOdxUvliRK57uB0R1JG
IP23s445RI7BqgfUAUWs9q4F0V502ttGSw4A2wpnMrOPywFUIUZpVUtbvthOJveDpvNmqTUQGpZE
jvRzcay1wnqwYJ+dtFwYL//r2+bwA+vZGv4NJ7Pf72hla0KIqxrtyTeSRexLZ87UbS56YceYv6iY
Ud3MC2ib4FqD/3FbcaxNcoQxApspzpQXVzY6jcyuVjzPE6TRNieeA4uzpirCJW/3zIGgQ/79t16S
HdjJoBrTf6ClZZl9OEKk21MwDo39VOQrXNxaayxgJdfP5mNKcWUcBuWUewKdmbONnV1rHOFJFoxf
OG+09rb1u60kG9OmO0023nP3gEXUZUliri/cORx/ji+8C0OSn6zgl/KqCT5xoZa8iYykUhamQHlP
OR///Yd9+GRhwZJ2ueEQf+Q+l/sEw9tOKxGhiiIvny3o/EeyDNcE0rPtHEUxJ7fz2l9zDPjwArdo
eiqEgEEJfIvLhm6FZk0wj20/d4mW+Gc1W9Vt0lVQrZsuKI4SGufb33/nh5MPpJixzTYY3Aaml+YP
mcZmNC2pep4WrXodOq159nJDHLKSiv7vl/r4SPkYWC2YMYDnUwG9X51pmkGxlUGKwXfbf2mk+U3m
vnuuaeyrcEqmYkcUgfhf23MqZ+SUtKek80DHuXiPPdMimHRd8kysU3qmT/Qj3egaSsvEuXc7zzt3
NaVmyFKar0CfHx8tV3aBy/kiIb1dKoBXc2mWopyylwZU5ogECaaoMffpQ9Kjjb1ywDMZuDzZsNNj
uQKxbtloH8RODYuZvi33nqmouv6JMbzs2ObXopJoAit7+K17yMsJV/f1DF6+UQE4UvYLogynBR7w
Vj1gbDyOBqoGs9V++V1XYP+V59Wj9IMq2VuwCojG0ASG8Ab4UnYiSm+wyhCLpxG3e8JhB+a+WdLF
o+fMeR/ZiBZupDSa6ZEOwJjejNwPyvvC8Tudzq6wjeVh3Oao4aghyTxOcqhzKANe97mt8upTJ8qs
hGmXuxtITp7SLp307s2gVi7ixhXYlCsxWHPosi3cD/2E7INiXoeaktX9b3+wVRWqaWjHO2cctG8E
Uc3TPSTL4XPWNxpZXNPwVq4G5j8oktZH16kSO0rnzBlvdWtynm3S2t+g09LwVn1thMWsAjdCAkME
b26SexfifprdScvMUe/rxHGexko0z1NiTONNXQ+rEzfMJKI2yOFHpaqZ63Aaq1WP7MCX1U53lzU9
ekrpkeajofzcLYYWHKZ0aP+RAoPMHRmx/XAofV1mLzVogfa7N+eueYTeLGIq5WbZO4Fo9HMCwHKb
CqvUSPTSxn/4B2I3dbN8C9xZWjt7nPI6BK6ZP2lSdeYXEkjqUz9wkp4QL1n+LpfJJGKVGdM3i0Ok
2aFsQr0OdDfMkIFhPof48ub0Avy5G5tT70CiNYumce+J6sY8Xdfx9n/06dCWva83qr+1wUvyT84g
qi5O6DCXaDBSqzwumyVdiC3j7EWO3ThHIlkrA/Y5pP5waiZhH5y8qqa7ToHXRO46GvNnz+mK5IS1
ERbju5XAXowM6fGC9ntlwuwInS6tP08Iu4pYpfN0mJWfWS9Lsw3nScrpISpQY2chhbeywswMaIo1
GLdLnDeN/9UF3nLfuh4WbowdxfipS3G1J2hDeOJMvnfdxGo0lH1b+ejibmCp5z+m1MKhvUlzDfhg
tqa5iedWireUDu5LCgnse1XWVR9qelvvofQEzr3IU/9u7JFB7PC3T7yvAN9NGwPakcO0mi36LY/1
n4U5kqMcbdXk/GLzH4enCfPI+wn/MqbBWcW4YGJzm0IyYpiH5QQSfC0FGpzHYlxdaIde7rrPfgLc
D3OpAuXq50A/UoWyi4BDFLLDYG/MOrUbirzLH+zeWpZ9MGap96mZFzsYQyTqmQy5VaWL2K0YHkVO
ptUW+QSybMJkgGZzbHMWG99Nga2p5w3cEUwDy7kTWT9+7Ws5vW0Uql+lweKOJK92uR3mYPheY9iU
39bJLJqbRdUtLgXKdUM7F4t3UwyVU93oS6LNHP91/tWZ6qH6lfT+aANDTKYbmZMw3zpUnsmxaKeg
DsuKliKWrYIfYGRMBG8giZYOgIqs7Ce46q0bFVYvx7dkUHNxmkcs/1/E5JTGse4UDktMsrTi0BUL
uSLm2KIzYD2iDvA5LY6YMS0MFpu+wNIB/29Md3CSi3T443MMEcda2Bu8NIv12U/sG/IWRHryvKQm
/sIz8X7zRWUmoIZlbmCc39uY/S6eErFonDzfUx+5gJN22X5FQZvLcHIStJYhbHlrxQDKttROE2a2
rykgnE+jlUzT3ZwA4UWV4dc9DD13akKcbt3PMumQSCV2399NPNXJiTsFL/5stZmx7s0ZYCS0NUNU
+8Vx2p0YTAYIhY02N4KCK9znwGXOTj4CKcputHQF/khGU8BcrRHC7fgLzA7vvLH5Xahc/l5FW3+y
DGOYjnPAC7pPRuUtCAz0dcBwpiEwpfac4Uc7Q5e8RxjizdRSfWlGiiiI7KRGnVBq4Mly8WLkUY15
0JBX+RjkLv0/jQyEFnplo/3WkJXPUPwDB09zK/GuObVcjt35wjcaBD4tW3tKo35RMngNPncIVpIX
pyFmBCDTxbsaJ7tMEa6spQ3Wwbn7CdtL79UGZMW82JLNgwZZ4Zry+yNktN0KPqrUZqBn+uVUw3MQ
hnRiTl7sepLI++363ve7FvkmrtVg7LhzmgZ55fgqJ99KMymj3Oit75majOfWX1He/r2E+48bwsuH
ESL6x22ue8mCUBZopC/t/NVAUnqrg8h9m0pMk6LcgaKPyceQxx1jbUp0c1WnNDU4o4pgTb44Zqv/
HOf2mtfMx6oSpe/2orbZKq3fRVVpW9xNmSrrmUF8ejtkjmhj3fbrx8VRw/MMxwzVbTPJK0/iY6XO
ZSFCuDTZ2G5d1pVrP1TmkErrWWYBtdOaZXv2dP//KDuP5biRLIp+ESLgzRZAOVbRlChSlDYIWXiX
Cf/1c8DZiEUFK7oXHR0zCxRhMvO9d++5d3mxlHe2XT9+fOP/9VdSjKw0Z9pT78os1IpzZejS+ISs
TX6b5gyoeraG1yADmYPequS+bdXiv/ZpGJ8TWI6ZncKUxtFFC4F0j0LLhqR4tHrqAT/2WhgTdTnc
Yx/tcHXPjeJ3DLawtUn3GtzlfRWPHgkNEGobiku0nG/LhbTkHbfKwf3Ujw0mH0SJKG51Lw2EYSUy
7HMz3cuFhmXQ4FT4MpKKc61r9o+fgKgNVAFVGfCFS84F03oxDX1ePXZTrviEYwPkG7WKnKq49Rqm
0wS7x+rovFSe4g04263his3//WsGFVZ9NeCrrAKXQQj0cNQhbx35SJ1h7JjnjR1cH828MeOs+iR1
UT19/KK9agDeNMj4uPm61/J3pU1cto2cpunQnQ3toxsnyXSQY+UekhYUSJgDEOoKsPzS/hPnXkpm
Taso2JM5i2iVKhi790hpNwA4cisoUvbRjdWa5W/NEYLJ2xg1XWB5HarHLBXjyZnT8lqG3/vvBFPX
WjzbKs12ehJvX5rYdhDbaYl4LMEBNpzWe28zFZrrK7Y6KBvTToaQ5UJcSzN//6ZQruPXofHDHBaR
2NvrekJVuHFd82jgOKaw8URd7rrexaZEclnCebPrRvDzwzy+jHnfjsCwryOw378tNA70VY/K17pa
ed7+ipbRVzHWWv24YNb50XJdRITJiHU1qZUAy6V6+PhteXdBbxWckpvBHuWtJLWLC6oyU9By649Q
89PbdsRuOaamdcPwr73BGjJc6cq8u81AfKwVpLpuzOsu/fZ6eeR5rdCSgqmPKiZfOor7vZPF+M1M
FuvEWvUyW9LYY2YnqTatreY/rvoEaKC8ZNL8/8sb6+v3lyLPI3HFImxJnJU2bZIbDBKieHCaypV7
vGQAVp3GwrD08U2+fKe5KLcZWyDOLBq6lztcFVdpmRWu+5ADnvjVdVTNO8n/qu90lS1oY0+l6LfG
WLbiyq5z2cVl+WU2waQCcSijh0uJh9oLxGoKEwoELN6PqCvt26ZeNHOT6d7obYhcVWANu4oZSBss
45WX653CBGAyX7ADKIb/4ES2vg1/3W20ekLgP47PddVO3yddwahaLWUTGLLIv+Lp6XaeGStnrwbK
Opl5/9T0A7xzDuDXelfvDoX8FqYGjGu0dU00LjVlShuZEpVDcdaIkrpZ0W4bqqhsH4FAOhpaLGy/
97w4AtMhy13kLvnzIJbI2H/8Lvzjd3D6pAZdkZgcQC4nVVmqGf1Ie/08D2p1EPNc3plicqgDESf9
FJDXvjvmJB+NylV+06CMceNaV/aI96+FvWKI+BBNuMaUxG+fi5fjgc+KwTr3A2PVwK76rEZlb6pP
Qu3MOUzMvuoDE9OL7ZNf1Oubj2/C+w+CniwGUiADiMvNSy5oD4szm1p1OneGUZ5zbSq3i9N7gR5V
9a4wRuXALbq2s6xLy9/7oqajnYRoCGoHefe7FIVIsYyhKeP+LLul93w7qrzGHwtLOdDZyXYf/4WX
6+p6Ge4tZy/GCOsn8PYOpygVRFtq2tlViz72wS3Qqyhl9Ced1GgbkyYdfHzBy4X19YLISNCKkZ7A
/vH2gqSRyDHD/ns2l8XbT8NS3doJcdF3SD2GA+9x/sz03NrQwyVQwV2KxL3yUP/1J7Oqc85C9oye
6mLvMutZq4XaqucFHFS0pec1zHdxH2vbqEo17VAwmyyugMzevcjcZpTg3D3oFhirLq6Zomkhh3RW
zxbJl3BLukXuaa30ZqC6g2Oc6CKVL3QEozIw6yj59Z/v+bqXsKTTbCHt4OLqNQV76USNcR4WKhsf
85b40qzs2bwDwbNn9yLAK6FLhfaclJBqVq7c8nevNAnL66QIjC9fMVaWtw+dYUOjzoqunxcmZl1o
po1iHnINxpgg9Si98opd+kRogLNkAPknOJvULpikby8nkwokE3a/c5XBqAvbFmL8Ena1OZ6YgXb1
rpc5LIwyIpEFb52NILO28kn5gYDFMOhYD4Ox7ysUZnHqpUBUvaEoDH8gUrMegtZsZHns5Kw2DkxL
8g2ZLhLySNwKRVrj9K7f6DLZ4BqH9eIvNlrWIuCwhg53kAkt8bRpBsgUZCNZ4WStNUfnmd19OkxZ
d2U08Nr7f7OacC8YTEKDXQ805mWkrxzSrmaaZJ+LeaLlNNTnDDyTiUEEXhU5WVQTSVo4x57IhY2c
unFnNnb1vXeT+QW0yrBDNape+1Hr8774UatCmRMGo8N1bvL2ASWmPlgJTJezVtHs3qVKLLxTr+hl
rwWFWyk7bnhDlxEug7dpOr1UdjGrWPop05rqGgvh3SKP+wMAI0pgTpgraO/tj0FvlwgCKJezrldJ
AT0kicJ0nuYhcLSG1KC1O5blkXHlhPmvy+Kb9ThGc+Z5p5LHbeNAQ6m1swOGxDoQLGajUq8TutZt
S9rlSSLF2uLU6a4Mqv7xMbKfoX9hR4NMfInxngSOQLSE6hkBXP7HFu4SJkLRBwRLntpe+SsvXYHr
twgjnwtSXqMgvcw6Z7OrvGUZ1HPULeJrjDihD3oO+hWNviIJkUAs2RHh/hgmfePomzYeGVhoVSYO
GurikyuceXiAHmO/DHpu6H6rLCRdTrFQQ2F32bwZG6YRjz3S7CSA3ZI6IaSfdp/ijR38Om8qLzTH
tLD3sxhW1bs2d6kPVxLT+5VD+z9WeXpV62AMf9Ma8v72TdIyAwf6MBnnJvPiTZEDh7KNFhaWMIxm
T4uZ/OKFCe8fpUrMa+e1fzxW9LD/v8nrEXJ93/4+w6LVy6WM9DPQ31TSNfXyCMgpWWviMCORNh7l
kI27CSc9LAzFqm49argCQp2lHuNkcedNbHWjtUkUKDy3GXS5+zwHV33ljfjH9ssmszY7mNEyNLpY
nLUY/zQcT+1Mbpj6rFdRRk6FJLC0hBVShcIV6ePH29/l8R7dOP0FlyM+/Ac025dJB3lW1IuOnh77
ZJHLz53XavdZYbeMmxiVkUIXZUt6Qzd8uBeV7KuzQQnd+xp99OQZW3V1xSBzcQbi6EGpgTGZ3gH1
Fprii0cVK17SMrI95dAbRI4xdsmXQM01aYS2w0BT9Vkd6mc9tasxHAnvBvKlLKVx5VTyWjX/tQ6v
P4RngBZ7zXBZF8G3P0Rawlsmy85OWWRObR9U9SjHl9pCvhowLMvhEs6OYAaSSkbtfiUH2wmXSutO
JOn23XF0RWeRB0wjJNLYGGtOkb7Se5rQgtooVfe3mcYTEC40VienETPZjlZcV4EdIdj+deUxX+wq
hLPoLp4jBOoUThwALm5rbo2tatSFcVJqB3VBLvvxXjUIPTt6ZWO4TdBEjnbnsfcUYN9TVwG0tZTl
QRbWZOw+/jH2xVrw+mNWkThbLk1jftHbW6sOJHky8jWP8OfMCa8C2twIHliKXxx2YTmWn7PGSRIi
YuCCWb5BgvuQBkU0Cin9Nte7Cf1AFgFg7ez4BR80Dk85xKTMENCecUqxuvxY9iqCZx1YH6JeRO8q
XcOiVI5o/NqvutvXnxDAQhTIS68TJyVK1XWQps9l5JsiZ1yZdqX0k34iGFTzKuO+m1w4zEWfzfEJ
8JC4cRN4bxsokHEXGAP6W6ZuvJcvpeznalsW7nQL0ZJyqMuHNt7GmtZMT/hW0uduQJ4cdjD7fioO
atNTLcnBCTJZuz/dtATzUZZi+FVGjGV8DnOSGo5XtdzVa677znaU5ljUFqDOrtRpROTYi/eA1DB7
OFGG6NsHwpe6p4ZWHG5fSc9+axfW7B0ZnSjtbmwd7ZA3Xp3yB5rDvPn4Cb8G+b35eHCvormCFbny
SkDWvX3CpTpbQGyV5KSLpssOY5dVJEmpGpBk3yNU9pDoY0SwKxSMdaKkugkB2kI403YEW49Lecij
E5tJp29qt6szxl04R34PSy6H23RitPykKoUrfiCh77vtgl+gOQAfzR9zQsKrHc9ZxaBs2WLJw0nm
07yGksMXDDQSSbEHSLN43e4ct2NI4mWAUT++Be/fcdoTdOQ42dMCZQV4ewd6bZrbuPO8o4P8/Hfj
OtbOXlIwbZoZPagKBa4/MDWhZUIi4pU19LXF+Pb2ozt7daMwkeFJXFzcc+Z4gSHsHkfKJkxHXTbi
KyCHfM1QrbP4icNI4UDP8rTvNHCs9EliEbd/WO6YkgcAd2kIbEKsvoP26DrhV5oz3xuI9QftRsvy
OXuiL4h4xC/cYuinAGKe8sybtUBnsqIyvovaRE1DoImuHMMF79UWT0TuPcda4t270WLIoGv5MgUl
POwaTlhefQcgtc73chLtj0mbEDNcqX1e7/nFbWFShA0S3x1jjcvbslgZ1X6jWsepb8oa6zoUP+9O
s1qC+ZDryK1Bnb2zyqzKd4mllC+mwgfOJNe12qUBOIWo/3crEju9UenqpuTwKTTfPNFiC8hoSVVb
Bze8HmoNjZEsKEWm9p8m4badsqnpx7ORVnjBsMyVBXsG8ZZmu8MFEJeEfU6e/c0qKbMftXZy61s3
T2MZOjKTPEHLnQFLTllqHoSBa/OR5ntlPOTgiYdTh/kV0QU5dU0waulsbUx0ERzNy4ZcdL13l2on
KjUaHwE8cltNZ3DOooQLcOc5efapQv2JWGCyZ9FggG/a6EudMdlilaXenzdgB83sxY4MQAaSL0d5
QkRIw62rpgz0cIt7IjLRygAI82YIe5XSiD9pmrtA+BoKmOePP633WzPKYRqAjOIoEN5vZsg4HAqH
LDm1dWr2v7xh1L8Rd+AOu8LT44Zor0XjvNtGle74DCSdAEgVuFbc6ZmFisKuQP8lIL0XxEKaGt/k
earNuyUmgjE0MwJvIO956fOsNGN6Z8Vu7ex7TAPGte/0/a4MX44hN15g4hMICXu7SKSFakH46LVj
0awDCzsX7newVHHxc5F6VfzU3IyU+06LFqKazTndzMnqmx0cvuSwd7QkFr6IZqnfcn7PtXvxqmTP
RGc8xQDpV/5WCSvsW51ag/MYJzkbnaWOrcGeuiTDSyMLJ/nZJgNJnZiuIm/jtdL0Aq/L2HvdeJke
PTpgKbYPFApNwlHwyon3H8skv2mNCmWc6mKzf3sHsES5hVt689FGailxR3n9g6GYRn/L4qGrR1MM
iKM9IubkbdapS3otOW09+FysCQ7mTCZV9Jksqty3PwABwcQsadCOvU0f/zbv1PhWmH03BFoRqXQq
shJ+EyDjRWw/fo3fX5njD5pwTmYMd/EDvL2yMY5UZKQSnrqyRFxUCBGIfJ6f0IBIPSg8ZwoV8GsP
H1/1Hf7vlYblYOtdhf8rUuntZTtLFUaHcf+oxeUgYJ+5sRHvoyKHQsyOVNUvfUs0QEDYZJOTCm4q
Fku7omjbUu10V4ZFP8vx2M7ZtHPJvTJ9dYmz4Vw1VaEfeG/HsgCxW3Xxf79fxBfRiGDmT+TBKyjq
ryJO1XI3S9JBOeK3dLUdVEYVl+dCPNGnGnsI25s1PGs9O8CVC6/v4NtXhDLPY8GhLFt5kOv//9eF
y5HhuN4vyQkGYjOGxIz1e7J0TXtHQMmy7/JJ+/LxQ7qoVzkg00+HEMCLwZyBZvDbKzL3qkk+zdKT
m2T9hFiUbsiT2scwuVFDTdZwbcb+/jNE1gCwhyUVBylb49sLopvq2yRLeRczrza3/HWjGQ6cnaMH
jtFueu+qkdYgS5XJj54kI3n++A/+xy1eKV8AGlZoDo3Jt9en2HIyOBLese2r7GaK1jYGW5N67hkJ
3epFtAz+x1e8TK3kHlsqpTZmWRhFjBIu/mRGqUVTqrFD4as5AJgmhilnDI9CHhW1Fu1LEXepDPJJ
oLNNQLcxNq+sxH0Ym8aJtxzbZ5FTCULSfsRiC9JVV+fSvib2+cdmZ0FNRwjAkJeYlss5j6qMTuPZ
Ij61XsSB25+VIV9+DmPX3ykzlBBflCmepXwVRORF0tyTiYw+o2q7SLtPqqar4i2OL6U72R0NL9/W
y0S586rCRsQx40rcK5Nh/VAiTRFp2PMQqm3slEP83wao6/02GfdjRmGUCBfiYrmr+rZZJPqsUz1p
2k0WZ4z/BzVNlH2aFFonfcXgaLHB9Fo112zy5vrBvP2EsUQTCM25AQUHLqC371dpWFmeT5lzHIux
eSC8cnixXGSMlY/JDzW104wxq9bSqS4hPF0U2XzmaJr4t1ZnoeVQSw2of+bHGZq14BjUV+X3xUTo
+JQxNF6eiU/o0W8qqVd/bdvZ2Ft2PsQRuMtkLe27GAbVxnNBQwbTUlboph2nlRs5esp0ajUMFT9F
qzSpuE/GREpBq2nIqtifm7xmjDYOduWcJoPR9ueBmIMDSLXG3EqyVnVfL4xVEU6QlvSBulbf+VZ7
zja4Pe0gpnn/bTTUeCq2ZlOslKaPv6T3+9gqhlrHcgyOUEata8tfy2MO3nktw+OTy1pVhoonqW3c
ZFHRaUtz3C3SdsNcWECX//OFMRPwMq1TadobF+syHEeKqZiACfQKfU4RQliCGJKan6AIqsqyzE50
Ba9Vdv+orlaCC1M6PknToH/x9g92kpJz+BAtx1Up7jiByAZbbGeInGTdFu7wW52aLPIHMO3eTWS6
y63oqqrbRHI0FTTyJgjjMc3cY5bN7mbgeOesvTUt2i4eGHQoAV4JZFuFHPklynMoVVKWs7zl6K25
+4gOwHxMvDmzj8NsDd33Ygbyf6c4gJk+La2Zfx+mlkaF0o7AZawIfvW4YWYB0D6UZh5VQwg26Rqq
93WLePuJrTRhTrLsIHiyL8k26yDCMSrVQ6BdZxi5UQaI0Ojyav7Ugrx55lPhSADiw/tMZVN/BS0+
uFOIkXmRyK0ZelS7qsqUX8hyoex+/Kr849fx7Rs09eDcrtaMy27egIYhiVzczEW/YGoEjzEmB1NL
qZK8JXedXazV8nZMejt60pup5GRNPEfawjfClfmZIGXVCKEvpeb3YW5Eav7nl5kmLEcbzHK49fiO
3r5UnUOLdcLiexqsMbtR3Qz7hhCUOvHB7HhRdqQUk8pqItuuxJU65P3uuxbEwHD+D9C4VJiMc7fk
A9R4kh+k+4fMF4RRjkj3CBl6BK52k5rbK89j3dDfvi005Bl+MOpeYwouR926kzV6FunlyZpgBRz7
IkrtvReN7k6k1RmnyvInB+zlg7adP9tiRCbdjl59VsHaNYePf8y7ljO7/zqDXY1mmHYub72TOQ2y
65bGrb2oY5C7OrFBQlfKL3EMcjdAwgX4jfxYFK43ae1U37NaM5X+ys+4FP29Pnm6eJzN8ca+7zij
RHMbvZDdKVsGZU4DxN3qEHI0dSdwONakmQ8W7K/7HoCsEgCnt4pzv7QDUToMUDGb+KMxuQl5DSrS
0Me2HgfTBiMRdcqTLBQzOrMYKslBLpie9ys+O3lYEFfb107q9rsXir0AGTyw3XWAyTH27ctckGBQ
Gm0qT3Hl5tk3Zj9J9QnVnwtgnrHzjYnqsAYUzbINdxSUH16NIh2fRTzm29RWyOpg69IgqCi0xyto
x3TRApZ252sE7qB6xEhQfVKZRAL2KJboW5QPTuy3AAmKsG5K9yl1+pqMaG1m12GoGzk7rSowZeD4
bFOzCEHpm+ONVecpDIAkmlbyQ+ZqShd25D2V+6iPShfQhG7F32xClIbQVHLV2jCvrmH7RAml9aJL
Qnosq+rLu9gqDI8xumd+i8ZMU266SbflJ6WY7PVsZuPgwOrkIhXW9HTfWSJltJujPDn0fB6tr41m
1/mNylB9oy2MWA421M9on0waVD2r0DnaAf90jJR5+LJ8t3O0BK+Zv03c+JEQ2DAKO3fRfJNSUChf
bIjcMBdIhQco/PH38m7DB1+1Vo4cndGKWJcjGnzttkWITHxS7ErrfyTWgJ0v6kbSpsZeAfuWcOpg
5m5cW8TfVSlcmB2GkYFDKaZfshu6pGE24iIwn5dVT1lbSrKX9qi3fwhgSOVN2mqNsxcArOtgZkX7
YY2V/XUp2lx0vjrl3vw1tiijGHpmDExZ5dK66ukbE2NwE5sa+bB+BxP6R8JOdi2P8FK1z+eNjJsx
26tGFSr52gz665ykTznzTb3KTp5C82WnZbMTGrOF+cQQ0Ynhja77RO1G9AKZPe5KGjhJYGaa4dNU
dAjCAEN/pfvyfvrHb2LxM9Hprnz7y4hYuCJqJ4qyPPHOdzNBL6aZoeSuhXOSMV6qgEAWjguEhhhb
GbfiR+VE3lc8b8RhKkY99s8fv1rvlmI4g2TzrTGRaxl6KayjpWxjfYz0k4qGma86KTZLD9MIK50j
XwYLH6OQ4Dmhe+yztIs+fXz5V07Rm23plXO4wqbRfFHzr7/vr2c0gYTlYKB4J32A8v97XqdiZ17K
sd0yJcN3ZjqiWZHOeWKPjq9XZVwYwVwBFYR6aCH7bVeDXm1k9OWMVH8qs0HxDgm5t3kXNLqdannw
8W9+v9a6YA0wJDCp5DB8+Qhrw0mMLuOBkeSjPGH3t27YL0bOw0gAdqZrdFciut99hS5uGGajOFHx
urJrvr1HAEGxpfajdXImcHl9XjuPbtHNwtexsD5iQ8dPWOLRua+GxLkylX1fyOEfRiW2QkBxS7NT
Xlyc4CISWjzjxEvrVvlBkVrz3JlqTYrP6MZEo3SOkaCgqBqE7frGSmVmRf40C2J0HAyLGGSphjGM
Mu9T/YT8kR9J5871bVOMuTivBKd5h1e0AMRCApceCPDF57EdJuYFsL2NJHAVr19yyEl5Oj+qqmK6
P3NN5L/NvEpJl9LTIQ+00piTQCcx4HOKDW7yZ4B9zobwbZydxBt13rFSp1onUmyQHuYsrAQpOilT
b60sZJVTtHBW1Sr+qve1OI1ZgvjDL5B8Gn0QE9RxngwNG/XH79Llyk7LiX/WsgYhHCLrixrdtqbc
rZxS4EPNrb2CE/lXzQBgn+rI3hpdrckTS670uv5xTaQ2Fs01l5eRmurtE6UjUI+RVMabogVKkU7N
EESqXgWQesa9xjnDTw1nuPIerX/I3985kDJEf3jCOW7ReL7UOTZZg1ncbft9xZT7s+UAPISzUhmd
L1WmHFdu6+Un+no1lpT1+4TPdrlhOp2nMNVU+31DviJ9rSpV/R6sVxPO2pTw1D3AXv+xnlivuTY8
kC44hgpj9e1tjfVhbFsyOPY4w6wvgKvEEjZunFd3Jko6sqsUUXwuOw5PVy7MCOby5q4WeEBCTB5x
QPBs3166rwhDskW13Aj8gnf2RGplqIyVbvuwtVzdT7vKuLH4HgBYtdDzHohdi/9IuIsZdVleOU+C
Sulzpbfyt11745MxEfe1x3JpKywyeNNPnlMm6VfoUVDmIqbY0ak0Ytovgx7lJwNeWfyctGbyGzIf
aTawzMZno+uGgWwOXeznxXF7n4eh/EmaaNJuW2lEGAtJlmraew4e/QnhNt5qXy6ElIVS9vDf5pRc
py3Bb41FVk6xqPqOYtgEtxGrVvm9rFuNVEKG3t/apZ3lHUIRkpRFNw96wInJeOinaqif6s6KaXbN
Wk+2UGlIS92bIIF+J6qj3WvJ0n+rJizOPuOP4QnJAP5jZUmnP92oNcqn0hJ5y4nFaPWN19R4rU2T
eTnKeMvc9IUzbuvIip3t4mrJVjcSN7rxiDyjdQTFmPzNAfXg55p5RHYvtA6Ym9Fb4m6kV1pvWqdP
rP1oLV2yI2xyimB6To4CirTNy1tR5NHBtIZ6woxqt/15tjHJBxpKPJw1xQR7M16kjEOivpoMaDga
pzBVy/FpRE9Z3Zsw9uqgrpaY1oY72MfZtNoosPreOlgeeRjoEWTd+XM9DceOwwcCtXlxv1UUCU6o
6+2Uh5nm1X0Yc4r6ynHaVP1sRGvqW04y/egVjiM+uKzxtzsiH78bcBjjjCt0/ZPXzyK+g0pczLeN
wFLu1wOhTUG+TKrwy7kzjnYGDQD6gkt0ckpgxDeb9E0sFwuEfVbtmRCbOMXm2tfEqqLjMbytQ8Sp
udMik1dkLBie7idXQiAVw2D6MW+aTgIt2+gW27Ao91hDkKlMxYiWXKM9+2uY4/anqjZWtiE9Tyse
TITI+YmCzdR2ymC12q0XtUYbtL3tPi/4h5uDN9jpCTXr2BMhUhjaKSfY+qczJT32x4WZKHD2oZG8
a7SucI+xnP6GERE3x4bMAZXsIKP8li6TG/+p7CjJzxY5ixOlmA3joGLfj0JS4Oxob8RtQ3GD7+5L
C6M92o30TTBWTMb80BsMuzemgcDhMBN4VW6yeAEfAm+nbcLcbKUMSRyoiRuErGYeEI+RxBZrvap9
4sNVjEeYF3jsnYEheoBXwPyZ2PlYhPGwalEYHpm6v/RF1z1NWaV/Id+9mh7QxhOuWReq9jlN+j4O
IkTSdjg7rCwvGTQ3qflIr2zvRo8X8xeHcd4HtzRVETj5Up6XBcNwSRJrHqLwtJ7UEUPhkz4UKglw
pjNJv4hRJR1gCBjzliC0QiiBa9YjTLbIHLIhhE3sVd+Z6MrvXmcv38i7U3+p+OdSatPea791Mhe1
rwrp7rw1qy7MjQhFQaQBdMBhzakBTbPwct9GeYiuwOtiQSpHDAc3KqX6qcinzva7qbNOo1pqnLmn
3mrBPJRRdWzFZCyBCYQ8dBdpoBZyyI8NWIn7+0m21XLfqmIpvypSYPPOTZUPLbMGYgf4HkRzWoiE
7Ddq68D4UifbPkgdb9qNp+BW942pHL/TqWmIKlA8ylW0GN4RQ9kkNgtpORYGgMaibwYvkEDebIkg
qjKdDFqdSFZf67z6ZTDnpg2gy4iX2Wv4aCMUoV+MNPa+Zv1gmreOTunF4MzqbxTgQjtGTcoaWST7
co+TrsbdWtAgu2kWPc13OMxhb5aN0uhTkAEECAYNV+QnmCKzeVOzhycHHf7iobWoEc5NqnaN7tMy
QzfmxG5662FGmgEaafoNpF4m2hWRvPbGquzh2SuKJgl7WXKYj6Q2AuuYa+MrcSAtiZ5ehn2IaVXm
hO5sJWqAC0OapBVJJaIlL7RCJRNqqOpHr2R7+4L5Wa8eml468gaRpjYHtLea8r5l3VH2NbHKvyNp
aQsRS61OoGpXauYUGmPHBAClFAmjyKhaF1G57n3BzkkEH7Ok0qGwp0oKZ942Gh0xwTUHEkfdkZEJ
kINw7Vfghc164tjvZ+qm+k7iGh2PCJKIrAxK5pNa5tdpJbuvo5o06YEAW3kqXC/P4cKK6aZUk0L9
NHiTyezdBK2StrrSh7Pdodda1KE9GDBmkrDVaNYdmmHoshXoPHqhRbTLI1Jj78lkQmrCDZmd5EuE
C2x8iKVQv7KA1D86I1FulzQ1iptk1nTxQpPWGzeE6rIYKa9xhW5Dz/qzbUQa9Ck3SnbACuJ0g20g
1r4DAVdoiOjAguIqUg9KD2KeXEu7JgCFgEbdYgScUhz6iZMuzQ5lz9LwJWNE606LPsfO3crTFr97
O3F+J0Vd11sXzne3V5eu+zXLuMjpCTVMxfjIM0X4Wq7ADunMhf8muBdZCFWn+NF3KegF2y3M3x6q
14jU0SnRoAGgcgwnO7a0n01ia9XJWzxoIr4244v4ErW8pwdz0bXkDy0l3fTzKaq+TIVVufs4XSDn
uEU57DWeoXsg2NB6LogzAA5ags6dj5Umk6NjzZO1EZVQjP2sOK0ZYO/UiyNNmPF76qRDF2aWoirH
pLWL+Gj2ThEHCJ1N50Qhoe6A/ZCpA9YlVZ/USfVIz6VK8wu1Vssth8e6+hGzTgBcrDEK+45DLlIw
VZ1h70hWMbXt+jiBT0g0MSuZSNmBlbEcvyIfrbxjhYqZk8VxvUmGrhoOpTIvObzfRHZ22GiK2mBQ
cMtnxcjq6Beloxlty8pgw29p/m+1GC1gqKeVnuzAcMzZljMiORMxUZyZP4DamW+ruU69QIEK3280
kl9hrnad9QX47xwHdA7t2kcE6mSbsfaKH+3cptq28IZO33X4N7aumWA7Tt064oTmtR7gXcVDiDk7
8oeTQb0lbTVW+z9O7STaoe4ypdszmoy7mwG9TYYeZNF0LN9AMm+hTBfWYXbcNCyiNWZGWSYDrIxR
2TNdPEdalJ6NEW04As8lncvcRuTXK076bfXrcdZNxuk+RzsJwQUOSh+mlTu4d8gwZHJP5nHWP86D
Uu1Kpncc6TxCX3YwZ5yqCsn4nUGetAjXrclvPDgonQ9DynmIOpE3t7TOnfFTgW/guckRfe0nT5DV
zglDb8PRaOYXpR7odvuNXZR6MDBubvaKVAcnFCkmug0jlDaoW8towqHCIkBJjarMB07bkXNRtIky
/iQ/mEqUYZdhbni5C2fn6uV8WHq9khRtRml/y3MzF5uozcaclYqhYTjpjrT3LZrtY0yAURy0oyFv
U8OW9p3T9GlEvvnUWs2xpgA0QZDVHuG2nMsodpUMUspSmMbiqxCwqtvGEo0YAqgSLVEUHI7L0+jA
jeWdLRT74PQWLHfdnpXq3Ca8nhwezVaBZ+KmLSszcxSAfIqQnydRWTk4FbcizxwOnLUxpqq/t3HU
zj/HRYFhk5fZeGjVXBho9tTJI0iQzA2J+VWJ9IfGG+V5UeM+PylkRCNXl9KjNeqnxFipp6XUkm82
gydxiHpvZt3CG6lDj+iIbEZAztnTY+lCu4wyKhn8mMYtuoe61e0DGKfE2LKj9mXoZl5Rhlisqzis
4rHY2xHC29tEHawfOsNG4pU7z0l2CjLpfWp4E6FyIs9JWqaPqp7GZVT+R9l59LiNdGv4FxFgDltS
oaXOyXZ7Q7g9NmMxFDN//X3Y311YlNGCgcEsJrhEsurUCW8wAhCMidwsNDSxEwn5WjDGYfjC0lAx
2nqaS/qn6OXv2US1tYurdFSDsPGM7H7KG4yi8J4UOFdVMVrH/dh76HYmpEsm2lHaFzHnKjsE+ZHs
iLj0FL+OaGYz31at6spGdE3dovdFgQdJqTWDMrMmsbHKEjktv3R00NeIRoG1JJKhRRj0ePwKUpE2
G95dhYTEz1vXGreR5+X4rkCUqHzskJvpQD6it1ezW2sPcw1OwrdtxQl9XYgWKTAqehiplIz6tklq
K7AyUES3hYdZ/Za3nKOqoEoqjbaa7Rdh62SfZTnUEf4yokGypLUhtHftaPgiF2NCsMJIbsjdOX4x
+ybceWT5EVC8wZNfnFDv0yNAf3RZksmBmjyhUYU/V4pMpq9X8HO3Y1LkY9DLTuZXTV/zz8kyHJeZ
qYYFti9kiMpNU3dWHIRj1tqBSGzrLZynEHE8fUaeu+5Q9PHReWFG6fft3FoUkUqiIeNGjChpllh5
dgNxz2luFVsHRorQsn4VNa6LBr9rz+S5AE5bmt/xqPLdxJQFfS/Db7bbjblvA0dFEJuq0KdLiipo
hWWDc4xi+kbbbOz771OH0hMSW/rYQABTQt4+DTH7S9xElfQHe0DQiSvd3SrGOBcbjaHIL0kEybB2
UO1W/myzMn2rhWqOX0RednfIo+KyUQyJ8dPIvHq6dRp6RXs0PqLviNT201EVrot7p1Jm7WMTyvYo
TKmVm3gQxnCVtbrOcM716JFPqHUfRelEpUqPFm/vfT9j37fBzLvkIjOSLgcBE5qK+4L/RS+PA/XX
jxrRzN9VYtc5gGZTmntkacPdyEUm8CWxMMkqOkPpbaaRSY38NUCWsfTJz2nz6k3VZZh6j0wtafGr
O4Z4+XwsnH5sd85cVuOGosYaAjOvy9dJ1J2JtSNd+Wkr6oxIqlqz+RXn+Rw+CZrt1VZLcNfa1HSP
g04F4/a1zHiInYih3j/rOrzz11rBABFbcgFPMZqRBgZ9kLgOil1QAgJ9nDRE6ht7HO+4hCGVErmF
dejBf1H5WuoCe8kUvJZHnHFALsMkzo5g7cdMo0EgkV4G0Gd3eyhOTOLS1MQJfXY8PUYaW2SiuBuK
SBtIElGD21LoqPgvRtIcbrtMNo+R0jfp3gZXY+0dbqfjgLMLnuF4EXBogebW+1mjBbaLRaFWtxmH
54dMCBQYZwMG36UYKEyp39YIXW9DA7TFnWfXrfOFi1ZzXqNEI933o7yWP7QQQbuHevRG7cZtJFcA
CNh6vh27XPN2A7x8dQum23snsnKPFeUYV35NL4EirZ4UZJcbHE62eYeSxG5MI/Vrw5hcDWQXJwol
GTQN35yG6Jcdpa1KHWcrbeSDGgiV4sIo5qxptshK6LReGfct/LhVVx3xcS8MLa27KttGbpzBKued
mzUJp7U1nUuYnbOOJChIWBlosDsLfnptTCq5dxOy+OQgzDHejJmdbj2BaHvYOO+yYu7+eV/5AwN0
0m9lPdRJWBC+IxpQq7Z9J7wBXbjZvpK4rJEydPUUdagTLKIaDyimmEPgdLM939vJVB1lplT2TY7R
bfVQCwkApp616DsTGT3ZSLhwODa0BnSqFK0baic7td5carIfGPFO8Bfz2SoO9lCmL0WKGsuWQOZ5
V4lb6I+YE2BlkxXIgt4U0rOHKy/JRfzq0WqCrVy04URnjdagGf5MIpL7H7H0INaAACzbeQhqtWvz
n1TiziRo0dEO2wiurBhXmhJAW1EkYUu/RnQ/dawqkmsVX4h8h4m0E33NwJ90hwba5aYuKM8PLRus
Dgxzspgt0PHXbwYmwttiSe8CWRsQofXB6csa8o9B2WMVMRqRxUSbAp4UQfvFSb2s/PX5x1rPd1xE
jOgce64HGBMe4qp9axmiTkbTdA4FzIUNHpHTzwp1zb3d1OK2otM4+RUY9Suk6LILS58dApamX4zI
CsBX2IgrEMxMT75JrNw+KDzYsUXza5vEInl2yrr/+U9PCfcWuBqASspN/UM7+bRJDa5GhYQh9Ufd
pty874qpeSXC5tNmdOgzoCqjam/YC8XRwXAa89/mnB+ra8BsEbVaEHOqcbr61PZGBSZFf+zo3G+b
UbN+0pbpA6VQzSulFu4GTS1v1+TA7hvFnq8+f/jV8f9YHmMuNKZA/PIW1zOXnD6Z9GbjMaqwPu3L
KoNkJvRXD6MgLahcs523n6+4+rIfK/I31I2Zg5PRLP/+j8EqbhWdFyooVIdYwo5B5pion5YpU3yT
jsMFjPtqpPS/xbjMkGbhJXtrgSD8x1Wu5cJ6bCcwX3ej0yq/9bbC/cg21PEWh/uY0UfbH/79GYHt
8JeD/RGY3dNn5JWmimCvPYI/zN4VBV5DACrCOZqYZ1xCIf7tGaGoLhrOGkd1TRXW0agcWqrIR7BL
DJXSUVEe7T5U77H7gAITq4holk03XkDxasvW+COSf7xbRj4IY2PntQB5Tx9SjxNb6mVoPlbR7M3B
ZOLrJ7vOqQIroSVVFKL5r0F9FmU8JYFVYkVbVGH0t89f9d9/Bo7Qiy64aphrSTalpA8xKo752BuK
hqa8ke1sXKAw6IgK5VprY/top1P1c4oT9w4CVYgcVXJJpmANn1heBiQKZNo0jikUktU5sq26LWvX
1vgITVcftAkZ4D3amhFEmihB4L+HLPYwZ6NdoIaRoeDqDcO8BJQ4v0Kqsp7+DUe//CDqBc3lcMOP
Apd7+nXIXYs8k5n5SJ4GSU0m8Q5TLn2bOl5204aV/LeshfUYcajIhcBj+RAyOF0vTtUKT/cupPZC
kcCnUV19VfNljse8XV6IIUuScLr1mPovYAdScwAn69m/x/yKXnCVPWpjRZneynQ29mMz9BvDVmKx
pb6nk1HEdf1GZpp/86iP++RCKnN+7gB6ks0QvIHMIAd6+sQtiB2lpJp4LGkev/N7uiAdBtAfWSnc
eR+GkX6dhRjJfr7hzyI2cZrdjhIpI2surdWx07iU+mhojCf4CGOxA2Pto7h2wEC8anYV6PELj3m+
HpuHpvPCz16UcVbr0Rmki5fo4WOZ0SY4VEy9viFnN8ZoJ0dNu83Mcf43FCp9UpbEsneBHhBB9VX4
LLAFRLDZ9R4bq626Q+lZyb7OHa/YVFYxDnt1ts1L4Jk1KOtj0UVbjVyYnYVD9+nnjG3Qh3kpoqdc
0yPMZLHOlt+QbXbnl7EZzXQjG81rjnrt5bfM7REcm7wIez3cw8R4qNta1tt+sGPlwsE62+vMM/CI
pDfGFB3Gxur9e/FkVajOeI/CabvXTGLOjAI0U2ugnUwi+jpTf9SglfPHohcFybuTXBCi+csOoCKB
kaciM4ap3upz9JqoS2Oaoqc+BZyhR4n+Fpb4PbitjLIg0/LoEgR6lXgu38JG4hPxG9pd7PR1CRRi
FqjxOh5xeZuV69LIxSGvXJfTPHqdT0ezMjdxIuIsoMwAsfn5ETtLUUzkHkjF8M8zGNyvbbtzrYfJ
hfz2Uwx1Jt0NmZPvGxyI4j3N8YsoiXUs470C3DUJniianhVgvdEmRTjU2VOqKO2h4mp5ma3a+I6U
zzcPIXna1yVceWaLiFd+/pznd+fyTfErJA/j/iaunO55o2ycyMF85SlFqPcLjkcMsadSPbSDIt/s
2CoRuGcu24YKRJehSH6PSFlfOOx/OXiLFRJFr+nqSzKxSgiZwTGvR0fj0WjGCPZKZbTtczJGinXv
QmiY6aVjiHCXGN0ABB8PovDKVIps9LV6SItg0mP9Rg76PF/Y9h9Cjie3DE6Gi1IGHOMFabbO4hQM
4Kp4TL3HNlWn6CGNnAEw3xDNOzzTy2KHR94U7quYgcG1a9NVDDDXbbYxFK3oysXGFf3vdAjTgOFn
iiJ9OYqvbcUc6DqybFR3zGjCpyUF3bbrHG/8ja1C/9BidTc/YUZfDQEwz7ra5kDNni58+OXIrh8N
HVtPW8IrWdPqw6dpNmtO23PAbOAtQDQMJ7BxjKEQdVp09JIIT0LNRNpRNeEkTzrDL0dmN47aXzKr
PLtGecv8EPh3tkl4WZ/1jlvHscMxfIQQZQG3zo3oS2Rr0qFjPES9T8MP8lNky/T585fwl4W50xYq
nfZhTLSEvT8KEZuBcRkSgR49S2pYuOp59C3Bv6Dfg2jC2Dub+5c4ipX5wqk7jy4kZEB4LLDThofZ
2+m6xAEjBesUPTG40gRGfVrN/JO2tW9pY3oB3naemC7mR7isI/BGjXcGwHcBuRS9lkVPXZ5Hv6Da
NNm+7VOjvQeMxZxjQr548Yiln3UjIHWWz0zWlWpjaFltbBq1Vi4cq78FHcLccpv9jxKwuk6UKGrN
urfjp2QA4FVxmd91pYqsiWbgg5K1SU2LPRsPtDRDlDuUfoS/Frf7z7++vRTWqyPwIZu5SG+Bxlsj
HBlloyfdRt7joHRFdTATZXZ9vCJ1PIMRApq3Iil75PYTOpkBpHnrW2Q1OCJUZp52V2OpFOFraEzM
FhQzn36NgzEAlvJq517HVfsB3YFY+HnP4DwIp7F4npjOW6BIJqu9QzWc7lRniuh2juL8l9ORd9Ar
K4wb6WH+sosyI02eXTXp4gAOhIuXg4W8N7i9DKcuznNoHzVN5lurg07IiEZJpoAxG2xoq2Qs2+Uu
fnFWSLmEoJcaehuUccvkZ6rFNZ03wBx+lk5GGjQ9+x7X06Zxd+zYJvYXZiI0HG9IVTrEU/EAv7uf
bmjBGMMGBHZcH1VtVo0fjBfM6di0pj5t6bvaOHrGLt12ZmvzvVlyhVVeoSEikqXJ6+cf7wPKvP54
JP/L8V1gAmscZd+VOZNMO3xszWL6b7AT+0uCv028iQEC2Rto7QmjJVCBaFlMaO74onFF965znUV+
l3oi32VNK3tf9nV7B9ohivzeLbufBkzLhK6Wle+zsGyqC5nFh7DI6ofTiXA1in8KB2zJTg9/Uoyo
M0Se8hjPheg3qB8hgFICEVP5AVYcX/fAkOr7qG1Ud6/AmZL49w6UNI0IwZLRfuupruRg9LWvjJ3K
hFS3O6CdTRr582Bo73OosiOMnGmGNqTZsyPU1NxiCKKOG61FI32LzJe4t6rBxrwC8ggLNyJtAMKN
es1+74Ft+R4qroe85qX5VdxP9baFFnAhEpznlTAOMKymg0gotNaVhd0yqrUno3jKAF/Le8Ca81tq
yj65gydrXaGD0bx/vm/OV6StTkudPBqYMQTA07cfj0ZblZknntBT0VXcfEEXT8LppR81Ex3h8hIx
9W8LIs1rL7qeNmzrVVEBNBF5tLCpnoQ9uAxrO5xZpy5P/qsg6mh7tQmr5kJH7/xaQyQJLir3proo
3K2utTxShDdrXfUE/KphqiictyY3Zi3oRJEGRicwYJD0oi8se16mkE9QIvI3EKzmh5X8H7epQKbA
tRKneBoAvTh3iYQ3EaTeWP+HPzESWgDNZw8/ox5882wxQoPLpHeyu3C5/uWFc64olsBXo4DurJ6+
d/pEl2QMT2hz41HLLGlL/InfbBONsJLc60L2+pf1ULcCro7cPDKVa3GndowGBXll+VSCaN6LMvzu
FdCScH1p9klcxJcSt7Om22IvzuSEbWPS0FwLRRYoATPMMuqnEFtFbZdOMUIQLhZhoZ9LwIqS+z3e
klNo+nVP+5ZLoC/z5Ekbhza7UJn+7dlRpSAIfVB1zqy+0SbFL7CXT1EYDvtIn6sbI9MAZ9gh9AA4
s5dMPj6GUafRc5HGIehzihmEr5++YQCJFF8HgzAxm3ITAt58px81eldz5dC6ThmnQ8lpIpZWsRSG
Igd68V7FqKVgCgzMLtDT2sW8Si0UA6M1zUFHDRcLH2uujIq2Nsxq00SFWgRqN0MC6AgjTODdzsCA
i/HrLpYqQjyDixEU1MGysR680TEvXBN/OcMLP4D5GKxy5N5Xu9gDfmaMdps/1bLLXwDm2Tt0zGDU
p8ZwrKo5O3C7HD6PjX+pwxyYFCh4L8RtrBNWeZlKnxxTei98hC1jqD8oQPCm9hE6iSMmj1Nlfiug
CpS+O0yFeofgocc8FzX64zTXmI8FYd9Wx5Jm/KXW4l9+GSoRFGJL0mi70MFOw7bQcxvA5uw8mZiQ
PLHRGIvqo/G9HqS+t5Um/arHabuLvY49EEV2daxBUehBCBpB+FGsTf986hkX6d4ywmBGdmZEAgoz
cRrVdJ4YQWeFLycb7AXu4CMARVe/qTJ07y9sifPDtvSVUa5gkgFhel2qo4g4ZGmfOU85YhAKfmy4
zfASptckRRITnSY5XkiyzusUVqShzhFHTYaR9OlbH7D0hM3Filk4z29xAlgnX5DTvqyLfvv55qPX
wJ92crTxCsJDYrmZCajquiqCZlQz8Yw97g9n7n7EZouMJvZcUHXf6cc0YwOpIIaCWJdtou/GYgC3
wLftIvOVmJN731CfB8Hmc9br6RpcpILpYtik+ZVV2rn6i0jQ2Ejkpr27KTMYYj9aPUzxygln6Fbp
XNqg9uMiOo4q3rBw6FryLdzXxoMKItp8iVojMu8W35LMrywkYXgRgDWNH3SqEDo4jno1kfH39PHy
DQQnZTpi5qnf6pForC5A4FnFrA/EMxhmY/L0V4XCnyuKFsML1W4/40xraiKwhBHucG2Vg49AE4gS
JQ2dr05v9HdLap9dSYbcO2sY43ZTQ8soNgORAq1OxNdcP1LUMZ6CwTML9bWrDUB/QHWyEPCOnB9d
pfacbW55/XtsKil4MqtU70U7qM/aaGmT7VuF2YeHNC2r8MaOIzg6bqJZj8INmwLzgFz7ahUZRIu6
1MKHtBwRBxJo+MlNabT6L/JRy/hScAzL6zKyALOjUFO/zxiM/pAdfbQ9wP/mmvOsoNWKQBvgt6yc
khdZMnk1hi7/hlVv/ZiYEfg8Bkrhk8joTGG8lWWB6OnXbco6b66x2wLikdSj82Tj9/cljIb+JXOy
8GefeVru04YvxKHXo+hb5QnvFz1KLdw6Le5yz2j9zUYgMooBP0dQ0giwRG7zu8Low+EuVYfyHXVZ
6qlJS+kD14YXg+rMsSpFIRMc8X6icVhtEq9R232dFc37jAyEex1rcVr7luJikouDuhfvKBcj89ad
w9Z7BHiw8HdUYV+7+jS80vcs011jesU1CaTrBdJ265r7KkbfdEqm+tGei7bdIj4StSBv7KqiTFsC
gOMpyGSoCMh+txyn/NFV+pDd8VDxZp56t9vOkNKPMIeF7puD2g3Pk4sCzWaem2ncyjCrf1Uh9hkk
ouowB2XodPkrmE1Fx12xxDEPPJvmvISuDN8Hk0L3GegRTBxXzZQ6AKMJMBtaVZLTmpnAXoNsnuag
QkIJiJs3Wy3bnLHbD9kyFwkaJt+wQhRyPY4XEF4Qka02bjrm7uUuBTlNQeZVeHYl9OLUIFVrSES2
3mvf+gKLxDcNBJl+HwEH7p4NXv83xspl/27GjociPaaFenmIo3y4UXtNlt8hnJXdI5pOMx22AYru
Von6xvnZNVE6/G7ixLTvGiwz5p1AfhEAg+22x1JNvNFfxBAg9KiYm1hZ491XZiit6yyS6ogsBUhc
zERiQHvDBEsq2oRYjN7hjmCJI/9hvm1x5RztAAgVfcqcLG6xqCKLuXJDys4vwsriYGZM1h7yuYZs
AOp8msFeYzfnW5GYnc00m7XzhOx+BCpJyRp3owi16YNW1sO9nOdZOySqouyhJgMFRtEJQaI2sjF8
Tbop6XeF12biWq/zCXM6BDejgz0DZ3npzcqTdzxvWL6maTpSTeYSKX0N4OOD2baRtjVFK361C8/z
wlV5lspwa3tEbtAN4H4oDk5vEYPGSZWpw/SkRrr1GOJVsqDsQ8Tje4QCjuYMhmof5mF2Cdlwdn0x
sYJFqloehQC6XquFuWEiGEfc0XZeKP9lZfTS0rxIgIxCsPnXqsOC3sjkiDHgUll+WC38UfyoJpbN
yD646Gf25a6sZvEeU3TBAJ8s60lv5XQh9T5votH2AO+9PBn6d2BzTl/rTI8JaW4dB1ocALcae+gu
GcviPxQXtDtNNuMR/ryx12arn4LG7cLaH3vz2+e39rrmY9qtUkgs5R5/oWhw+iMSxp0CJQ7xrE9G
qftGxThM68rkHbx0upNqSpE355Yc8VYdMHyQors0m1pvr+UnMAsGJOShlAeD9/Qn2KkLD8eNymdg
qnq08RaUrwNzJ7v3nLS9iTspH5hViV+fP/nyZH9mKyxrUn4w+WXuTR646uHGQ4Uyt9SrZxeBjvA+
LAoGJHyq5utsxNCGor6MNqKgVrg13E58/Xz19dZeVl/MFfn07Gv22/qhrbCv0PN/poGBx6QoSucR
wef+YDfAsS9stbPEEw0GyNjMCWzY9mQvp4uJEpyea6v5M0pidbhTU338peQdz5tJUptjzPzlQi/h
vGltYfZAys8Op5mBVtzpmjjRowlOHH5qjAR6ioX/bgr1EHZuTfblVVoF8BRiw2Zq8ua9KlEyY7Qw
xSR/NNb/NfMmgi2GatS5pPu8idMfg+g73Vm9GJ/cAf+SKdXaAEnGFrVLq3UevVa5pI+3/rzaEjIZ
ey6wLAAca3ETALEOsGtjerLAD/tDDRVXGNnwZWpL2BGfb6X110Ufg+YbFvfL9M+BHXb6cA5sOAPC
p/OsD606BnTNYh9tqtHdMlDT382oiuMLG+psrsYTOUv/wiA0I2+11qnAnXYowVLWL0Ix8IjyF41w
YPXI2iGUnNUiuuokUoxfSnUkVyefn8GhZ6PxXkY6M1DpRtDqkPJ20MIFjA5bYkzddBdyBG4sI7S5
YI1IaYJYILtO7d97O6S5sWktUVrt/1OVaPw6AVF9y1F0t58/f6HnAQnhEJQFoVPwZhGnOX2hnsUf
qbtF+9KJqvq9uDXcSOqDl6wdp0AZG/s6mYf0y+eLrtVKUOuibPqQoqMPhW3JKhKLLnKrGVWSF6F6
KDfDHhBR0DlJxKixc6xDbOWQBNGhQ3dtkpZzdLUKl+hGkcbeGJS+8jW7m6o95ex45U1kOVcIPbTj
0+e/0+ThT8MmVioux4jsFrqYtbqTEwtkTFY3+vMkiwpjJbo47d7IW/3CkV2fIF4HEgu8VmpwmqDr
2Q5EgwhZF0N/7usmnXbF7PxnAT1LAq1XGXf8+0NxVJfnAafJKP/0i2OuW5kNsu/PSqFgcp1FRXxw
ZqOeLkTFvz3Un+us7pzO1dJ8UDF3pBaoXaQiACT4qI5O4Yb5D4iyzx/rb8thhaUaYAu5V9fT72qU
TjW6s/GclDpcgapKri0ryX+qcVZc6tqe7wta8jpdBmLesuTqjknSonXiRKfSCLPhbVCq0PZ7+q2v
//pIzBsWEQz2B+OqtcNJXau6TJkmv0RjrZWkKu1MUGfqFiSp1N8/X2z57Cd7nS4lKQnYDiSIztVM
bKw/NLfOkhejzDq5geLgvVP4YWDmduZ0A1wsebGStPo9I8EyXDgAZ1FoWRyskEnNhMbpWnYN2IAB
83KKX6iaksKH6isMRGtcz0/DKA/3bZUVBy205wtNxL89tAOWhehJwg8+7vQsAKxHZseR6UvcypDm
IQ7FW2Qbopc5nauXMlvK+qFT7cRH8sH+11SF07e0UYCOoYKE4O2ypf9Iw50ZLItR1aiZpLRxjSFD
O2YslB9mU1eHLm4u9eTOjsiyHqk1mxaU75n8GSDPMBbgC19wYnKVYzxootqNXZgDo0Ht0rtwcZ6d
EiCWCwZrEYTGiHPdoNVtxO5JDPoXyMKtoHMizP+8uRovHHz9bPMYNDB4e6Q96mI2vQo0EBBz7lkx
vbgJ7ZHvkB0N/GxqN0o3qey7W6jFUDj1zvZCaJLMWgVcr7qu94XlTcfcAbfv5/bQzFdhYsH8ba0K
ddOsR/U0puqd5HysYVjJF9eNqyvokVLzAWZ3IoDelCc+gotU9X5bUNG3e/Tu0DbAzd5+LTuZ/oiT
Bs3Dz8/q2YdEzZsbwyHfXOAS6zcrydOdFiW/lxnKILiM0fmmTS78c7u7pLB5vhT7hHYqZrkI5pHc
nu7RYdYjGD2xfMGIq32J48zTIXE3T90Ienb3+WOdZ1offnbqAtIB5oVa1+liAG8TgPi6fOkWTss+
HJv8yhlMzwiQL23lb09tUxis2Txb+9joqmeg/0gThPNIs0MLG4FyYjGjfLNRG0d5nFRR64FTNyPw
gT4yq21qRvPPNHKZkTR2p/+2yNau6AJM1U5p0fzFkCluatQPkH+5gGw5CzWLOyYKtwtzgiJonbly
xGWW2KJ70ZymR6Mfb1XY5VX3MOqy/DrpTrU1DTHuU7rOF7bLWdK8fD2NroZj0iFncn36WjVPIINS
T91LFdPLwx6gYnBujsLsApmodbMXcTRf8ms8P5WcRsaalrvgZhg9nC7a1SSVTqW3L1qtdeNeYdYK
OqVKMWckXRvuCrxod3mT/fNVQhSg6qH/TzaAJLt+uq6UkPoTQ/YvutGkqCJmjXqEi3lwcSh769ng
CbmjfqmjcnZMTI0liakLEpcMbrVz+3iUaYti8UvR0dP0Cw8sBzobSi524eDk1fbzk3JWcTJNdWym
KigCwxbBhvT0KUEdgW8rICtPgNavk5ohuRYP6Q2dvttElnsb0aL7xYDljkadddXxyHe1hP594Xes
57vgq3lgfoZHFrTMuk5/RzEKwXbP0tcmauatmSeoUWCoCVszDCWonWqOmxvEVarQTyvYBD4C1YTP
3m68C6/kbL/xSzC6BqdGf8lk4Hr6SxaRC8YFY/pqcF9nm5hrbT8ki1xlNctvXj8ZW9L3S+HxbNZH
WUi4AhUC93Hx4Vgt26BO1iejk78ioVfdL/5vqV+pwjjIAVMhP1RMBaequK8r34T6updu5dy6AKgQ
ZKrqess3ZOz7+VdZbUYSigX/zAzSIaODGLSK2bohVTPzIht1qtz7Ask1qpAuw0za6riVPl9rFVv+
txadRJYxcII8C2twG8gSIb5VhVnthi4pUSsoXF8ZumFvT6CfP19v9Zn/tx4EP5RULSrWNWACeWlp
ZZNmHQoo6gbdhrS5dkuk97RGlRs5MSIL4PjJC8ueP+ai8YeEj73Af9R1dxbEBJKG4WgenCSOv9G5
FyghdeNuNBo1QI9fu5A7aWcLEk1o2NEw5Z2itbWK2TipWe1Yq8VxlH1p+QRSRL602VH3YNy6J7C3
821qSQQUnKq5nqxO7IbQKa/UCk2ePh6yfTZE8fWgWuNN2mmD4TNXulRKnv1IDMIItnRFPqA06yGo
opmoMKd5fJjKSJtfmGpreHMK9dcwyrm7y6fsHytlPj8RnddBnw2agbXOfEB7ITRr5ckhQ8rozqHI
lDuVsPBdSdqkvBBSVlf2/y+GYQt7m7robG+XZYuC+pQcdAUDFQY+OBZ4uk5ngt7Nhk1WbYvGVZF8
VkR1YcOdn2FqSxIuDy4gzaePVOmP2sBKBjcUIDBhVY+hv8gzHiOtMm5R5LlEKF3l6ctjsgAILHb4
0r9bfsofS+WhNSMTLe0rxtzMD/UyHX3wT1564bL4yzokkvBk6Uq6lnOehoCHwfcK+aCoUsyvQE0H
6ygQw+sucRTOgwTg4aUliRX4MsfRT58oSfSxk3Rqr8jjwnvspwbGOegK+qKoZm6fHJcgb+jzx89j
0/k3w8uBWg7UBzaxrHu6LDLcsWVVQNUcQZG9cyYa8rveCJvbXsEX5+nfV+POA5dMK41Xukqw8LsR
pZeGyhVXatrCDYXqAVJZxneT6L7/61psD0y+bZhVxHpndcshq1LnJUkefohq83MYRbjtZjnjKu9M
6sO/rkWM5RUu3LzFwX61FrrEigt1IT66oYUrXz9aeFRigSg3beWCcP58tfMQRkShBcDNTb5oGKtv
tvjz2DhvQhTLPfMq96bmQU2nejN3nrvRddFc8Gn+y3oUb2Dh6PYB7Vw3yzUd3YK5m7m/autL4iL+
QjnZHDnlQyCtod9//njLz/+jq/NxXS73MuUU4xxe6OmWzNqow0YDJ+oMDOUGaXrTVxbFTKPL0AZU
FRRyRTuD6/XyfegZYvf58us89WP9peRg4AZVguByur6wsQhRWtRqBowV32K3zq+jYlTfaHOLN7dH
rsoqPT0LDGTFblA8nPYh9IejmE31wk85jwnIRlAyQ9SiaAZlfPpLvDkxbeRdjUOfmyPs5kTfeGbc
PoVhEVp+TZvpQel0ptefv4HzmMCy9AoZOZI7WB/Niz+C6yL9tmxjk/3VJ3stqq2D21BoRmg/Xgg/
f3vCRXOHjjXhgFLk9AnpnIVN3wrzMNVS/d0AiPgapnSc/Sq1UbGk/T/fFnDjxgu5Cq1q/uTTXYYF
yB8rL7/sj4dk5qaXQ4O8OdF/QOkVjtShkjZyxHDxBs8fUY70fOgR0roD5V6p74hpNpAQDac9qEU/
hlgyJiiDjb0+oJkB3ghdHX3GygZnS5pIflOkAt0Zq5VPqGaWP9zKMt+idMH4G+qkvnB4xyZAXmlS
EASIBpAHkVV2D6qB9OB27kNRf9VR3J9uBqFI96EvsU3aOrFXWVfmVBdyM5lhqH+D6JL0genyGo+z
Xjr5zug7tdz0spr7L8BzdeOZ46ShZSawa0Uxc0I+tMjy8LUEtKnv9QJ/6W2J2OGXotSUaKOLBKEg
oyjoUPDAd31ia9UDhAjnoKQjukVJYufONunN+jkn+P5wdOE8t2Y4qwEnWrkaZGT81jHYfVetvlEC
yK2oJS11BZVGjsGK3xoV2xowE5hCNH3qLS4fSXeMuiZ+GGah23euLbh3JaoQ906iRk8qWuhvBZcF
6iO8Pt9BO+mYhlYbBwYGoGUQFa4rXjWtgIswZIP5DVccSfte0+Z6G01ha+zdrgBnIkblp6zNXN8O
Sm1pm9mwUGji/+uuK1e4+NII6flgUfPqOnEmDzmoODP6W6f3gA+hVtnat24IMiQgl1PCh8qOdfs2
Tgde64wd53NXSzRcRZ/Ft3LAKMpX3Wr4mUUW+laAvzpERyLlZ+poOAKDgszfohxhWSBVUtbqo5JX
GHdZucjzB9ojpvKeGfV8bETkeu+Dh0jabowRA9z0PeKJwVBXo3dUqka9oUsOXqeZphpIZjuO6MxY
UJ/uCwfLYl/oVW7uNESej61UtXJvxYzd71GlAK3b132NGVLcR9l+wBNrDBI3StSflYZG/63qYFW5
rZlv2r8bL4niwJr7tLsvRWvM2whdxt84/OCj4Aj0050GwyWmjW2jWfehhVjxIoVVZjsH1fcN+XfY
fVFziXBSYLbG/5F2Hs1tI2Ea/kWoQg5XMIuSJVsSNfYF5SAjx27EX78PvBcTVJHl3ZnL1Hhqmt3o
8IU3mPeS5EW0PtC8uscSdByU97z2ps+m28jpO721ciw2edDmPypDTeRXfQyU71UvOT01vDKoBVUw
lhmGznJCFqaOK7opYdm0paQfGanhcx0ZTrFOFWQij85YlCHFNVsdkYZ14hSdXnBbwqfrkirPnEbg
1plednc9ZC/8ACPROD9TqSsOXa7OabaIycnR88neorc0UWgRpcBV56autH6qPc/GPpM9OvIlHQkf
ZVX9WdrdZKBY3IonANSac2cLpUL9Lx6z96aOa5POYVUrG6MA7c1vE5l8w0Kjl3chHI29k8qIZGm0
SvcYzppp+2LSEISAV9kjMIiV2njMME0Vv6gMx+JXp5hV9RSlFU1JhFyBMuxdaZXWyszb5lDgVUol
eez60cdbB2NHxetVhPClYlX3VMjM7DHtB7Q6hWGMvzBp8oY1ZRLDxu5kRKsJySlKf6ysLp5o3Zvu
Wost7a1p+uIpthTb3YaNi2jXqJdWvGr1NOFgiKl9Lmx1+IzVSuk1flSJNnwQs803+joSqw4NeooO
8IGSH5AwlZpDCEvdtzv0KA8JyhuvRTRptt8jOHtMPaMXfuvYIYjMkq2yxR8uu2vMusIll0TsmCuZ
gadGITMgcrRh000WtEOyHmWtnrwcydF1j3E3Cvh4XFNOd+L84BqNYaxlkiEDZE4TfmOVmD2/0fNz
zfu6Du1vRT64jyQAoECE2bYg0DL0ijdOxzr8aPpkCOnktWG3GrpywFcIKxQMAu0hMPyGum64rawG
PeUyaeJ+FQLv0/2aMti7AlThd5+F3o8BkO6L3RhI6M3xbQnWzxt+dW3C7YNm23hMZBh9mezStgDn
9VwcWRR5J0XpjOygR2pS75BJmg4J25Suc1AGbwMKXvAU3Db+NqSO+uDU8LHWylS1D5GeuuEqmsa2
27itMhw8T5T/ZQoEAb8f9cqB+6BI+KKe8btRdIEVDOJE9SbIK4qx7eDEv3DRLegplE7pGX6HoxXZ
H+qQEeocJmqSQBVRAW0y5H5k0ykanvcqH2kSMn2MosGNVzaow8869scRiEmrzR69KB1OoIGzz0kc
xNMWUcK6fDSTWjE/G6ZC+9ynYhKIA5LV4W85zkrWjZHW6edsmKzjKHtnQnZyLL5VgRy+qlFtpVvU
Bjx9i/lRcx/NbW2/z6T5SYyprfl9a9ezggil2B0qZfa9UwBv9x0AXy8Z3ZB3ChVafRgmp0eXqhZ8
FVMoKYG35marFgmUfGXgaZxt6xJNNj9AwxMYY4BR3d7oWFw/jeP+AZ0q0+TBMfOHzurtV5zUVRjX
teXdAREJrbUtzCQ/NEHdi4NBrCk3CIy26qZBoxMP9aQFpJslor434i5DB8OOI7GOywz1QkvQr/ft
WFr9g4WF8GOPnEu9TtRCqDQX8hk6aiBonnmhN2zdsrCNexN+7q+kCcDzRpjWIdfX5xIF1dgQX1Dz
dsCCu3GWbAala99bN6++SgM5rQ09DLknhkaG0stBUPlBZKWf8zioWkggatb5mpK28I88PtYOSlL7
BTwoLvAULbTHscTUE3N4gmov1Z3pschMFyx20uEMoVG0KvxBEMLw4hQl7kL4ayu+mWrS4RrytJ+O
GRc9zo69fJCK23xXQrXHiUDtxbuWk0/6U4nd5LOaZzD2uqZAF9sStVhpfd69J4o2pAcExLVir2tV
EB75LwxvVSkicnyhR+2jO0BoOrqR6H/Nmnr1KrJrS560UqZI5YpGpQmR5Ya2h88926pPI5Ymsakh
gRtPrvxiRW0SM0GkhNaYHbiuH1NaDg4pAPZPY1vBnoiaFMFdadNDf0dgRcY7d8JOYY1IbbfxSgEc
qwRR/N7xnsht6Q7Y6PXhANbZSnsbL5XQCf/zTAEOlkafnqzZz52Hsi7uNb5OnSI6DGU+JjtFdZGw
bFq1jo+tNhYmrQQjKPZZ2kcbyBtWsMscYZziqJ7KjcQVGzPvFinNredN4zO+YkO9iwfCyI2uo2J/
qIjTUGhTBsvZ556XflGQUDS2IZhgd1Vh9gCLXwM9VEAQeag8owzvhFZDJDBGzUz3bRq675FXQBvF
OLKzt4g5JqhnR1FQ8766erNOK3T/VzgdFPKOKjYcTgv2VYQ0vuY28IdbWH3INqtreyTAg6cCwmmf
oaBC1F7ZWv4QYDgW7CjgK0CeyyBODilKMRzEHo6WT9UBb7BijIFO6jhIlF9s09L6u4hND5S/qIMX
Z4oQpNbxCWhxOPPKX3h6pxC8LEJBy+G1uet1vMbaftZhTdMA6bkMRpafBpRZoJurbbYRXgj/SYCf
n4D8T4R0WY2bIBKHwMObrdOy6dd2PHTqvKkT1IuzMNwUphupSDOUjvYExzAVcIHyuPZVT/YZvnRR
ekwHHAXWwyTSR7vUy+aY57pEjZOLAz3pUnJ+RTUN8sWSrSfWNID5BQ7C2q9FnvbGi1ppQY9AfiE5
ADpM3W3fKGWQ+4ZAkJlEtNVSfygrOTyif2mmBx35WA93AcRAuMCjahvKDo0GH7YJQKhZR5Eo29Ex
S0RxKRBvpdsMaJPWbheutS5Lyi0+sI63EXWrfE5pMxnf3Ij/s19BJAxWkJltZV1RHFWeZGVqhAbc
XNXabSqGrVs9Lx/wORKEKXmmfKnLqX9xGy8DLFO3MsUhCI1DpZHc3y7BKXpniizKe7qsenowzQ5O
CE4WfLlS68f2E5KJjrcCDlP1D6bICWcoayTKE5E1oZcV1oXzjJGx8nVu2wTfpr5uPkncEeVOEbXq
3iLoXlYYEQHGCtHCkofairvIQ3swv7UCtPtA48xJ7g0owsY6J5pG0T8aoYHokZsVdMqaWr8LcG7o
/Krv9H1qKY2+xTod/yObAOEVqFIYbULuU8enlBP/otzHkthIft+rTQQ+BlkZ+8X00ES9RzdV+0mr
o9jqYzRGD46VspKShrxCpZiAaOVCZM6/VE4S60d96PMBARB88DajmXVbNRdpskLTvHh0+44byleQ
uR2+pRXsG7+cXPM3PcDAPGh55L6qVDTH+7IerDdbIiXjF9znv6FukpF5dqDE21kAPiMVckFAcWBq
SRDfuPg0pb3ESLfMoBxKdL3cXd2yMe9ix6qnA3JjqtzCGJ2Oo93rxVYbtUjbRNhrvI6e20avlRKg
fEx+Rj3abCH8c1XL4Ebxb65RLCoJKHvy96xxCMBqLsn/VUkwDKfqQt2hhjF1Ylf1hVevlUFR71D4
rWLS7WS4xeW6rPKzaRB0Qc2FAhU1ovMhhYdpXFr2eLm0ub5GwSDc9RbinFAvojtdG4edaPAxNiYz
v1HB/aBgA4wMnC7oJ1qWSyU8oQ3446GgePCkdLdZECbf0Zvt/DHylENbU7PBqXHKb5RrPpovSGX8
zyiEzct8Pl9Dz4NwTrJx00R94HuWeUa07XS4Xb3u9OWanCtcmbCfUP8cJ+9Wx/TD4VHK5C8AlYAh
zocflWGSTqsw6RSOXAEm6+gOY/9U99IpViJqgp9hXIp9wVOf764X4y7rVMgrgYMAQwLE7cIlrIAd
l5EF2Ye0JR3xk1rXaKBl2E35nuiLBEFhUD0D/XbkXDv7AR3X7J/rgYh2gRSnQzuDiZcts7LtDE9E
rnVA2k8H3FqHB9A196mDC8r1yV7WXmeRJPQVTQt8L02kxVkSTo/C4qTah5bCT7c1CtpYnFyX7DqP
EHW+7/IMdkuDK7iz9eo0qT+DrpLRFpC1e993WnereXthXe/SotfokYAWIGsEv3T+8dEhKrQpTBAv
r2prpze89OiIK+HOzrzpOAAASu4iCuRPTlbL7NiqONUdzQKs/DFHBWKNfixpTarFzQYnCLgE15fs
gwNpAdMBEE0Hgp+6aD1YeMiJVobmIezE3dTBWNDhHK2CVjG5psffs/rIjS35wYWHmzD1eQgEYHKX
xwHz+kGFomgfhhhkyih5FBFPHldVk8NpC7Ib9+vlpsBVbT74dKpmKaWlehVosoqWQGAd7MqL93o8
JU/K1LvTOmvs8aQ3OAI5PBpHPW6Dye8Ch+Ss7SrzTkVw5v36cn9wFbAXCCnB7NHtXGLPydd0TxbA
vWU9dfumanUIdi4sVn3WDssJx76JVv+BNVTg/PslyGpDUAbwOoMhF5e+VoUlPTzOBoZZJFzUFbbE
8M3Wo11CDhkU7X8Oy3R08FTZXp/1R5+Axpb+p0iv6Zq3qNMbJtDE3Bnxe1Akyq5FbTh+1+bBLJej
tCsKlkkL6rQGJ6NJgAB+Cps4BF9oup+wxMuGG2HTxa5np/MCuQDLPJrcyxYF7up1UOLreLARgHio
dWrDK6yUrHuZj9q9glbOqnHteH99GS42/jwq5fJZg8PmHlxcBRQ3c5G3nYtcouk8hY4cTF9HRvG7
aeLa6uep6d4Y8aIVg9Y0B9tkXBQwL1p9Q+i6gTvo1iFxRn1lB/gt7eNRDfyIV7e8MdjF3kaBEs49
qGJe+Ms+H00l0TuVEd0pXmF+6YUx3af5jI7qcbOi1RY6P+HHNLtoaF+uL+zlNGGkz4QCNje3yh8q
3l8hVEi/QBVhmdzhvXTnOnnwju/0TCnp41vyQJc7h6Goi9KHAZJzAZ/2XDEj8dvkLqs6itx2gt4E
CdZaCx39fTLLTYccYnPjkv5gZWcgDsiYGaUO8Pf8DZmEKWjqpOmdlWtK5Dd2qH9qnLQ+RmGYTQeR
xVpLYWpMon2oQkT+15tjBnrZs2Qu+szQYeef99fyWiq+Yb1r4nTfz45nBcwUX9B4o2aXafU+gbJN
Hx7GG0Reu3u+/m0v546sxJ8HCjEgzzUWDxQvZa9PKI0fgrDBNVqvEGTT0VtchSLs7+BYlwe8c3uM
99RW/X197D+t6bPY3AFzRfg0S1Rqs1jP+cwNcs2xyoHDqGMxvmZh2hQ7VZMD6WwCAAy0tFfdD0VN
015EmJicet2i6Vy1XW5QnWmrfG3KsivC1VS0dfZdw85KP2L4Hqq7NG+Mvd2mw3/Xf/TlLUN0PYMy
OfcAqvRFsFsVvUJB1ax47hAIoPLz31hFcqtbza9u8MzyBprg8uwxnMX62CZ3DK3J8yXSuoH2bG1X
mOAgxm9Srf4tEfbZSuywkhtjXR4+xqI9N8vrwDlcisuopQZQB9vCQ2iCx05bIKGwsA078+Grx/Gm
dzv1JY7H7sZzcfl+saLAM7i4QaETQsw/7K8TMEvMEEl22qHx8m64o1Stb6RRdA8xz+bXOqIW0GAM
gP4C5j/gPktFvDdlRxU/94LwBp7iYsU5BABuEHGilQKBanEiKrySJs6ccdDQ5nqDXN8/mkZoeIfc
M7vi38jhmNEi+on5LpBWOHPeMnjCd7e3ihI0BRVDgNR9KhttH7Px3IOCiZSGE2+DdsUIoz27IV9+
sZFdblkQnbDDWX1cxs8XfZbrjguKFYfJHjLd1zk7D0ZBw6/Uu0cbTOn1c3O5rAwHZEHDyoDdtTT1
CBWZDBQqu0ODpsS6kmPyBD862Q09fk7Xh7rYx8yM5xhMPEgJNvPiPrdMJDTiqegOeqwmu9zUg02C
quEqR/Mswspa/5RrGJr9+6AOMYA6rycMv8W9ABTEkfAduoPXFr27jgo7w5crg2vp0w02s3041fV7
UudDdrg+8sUVDhmG2xMN1RmgfoFTriiBOW7qTfiOTcGbOYX6Z2rgOg5eQaeKuzF2nBpFqhw9IMSN
kI65Pvzlav+B4hAdIMfNxlxMvM3zRiGyNA9dCNvJl6qDBa6ZlXeyT/VNKvJ3DBPljavqcjcBHnNm
hTdIHTNH53zzxkOqJIDhrEMZV+ldplmdsZqoNjQrhZwr2F+f4sVR8WAdEbvP+FAKSUtyae9FdFk0
pzlWddXnCMJUtAXDMKIpaxf9O+VyVvifh0RXYAZZAczn+y6KGnGBL7qb9fIIygrzw6zPaGhiZ0cP
yIuG8K4Ka3ljliZrdvYaQ/uZ9SRndCiKFctUGvuUImAjtUcVAz4NezPktg+VpAv7fn1uf9KwxUgA
pqAIQ1b7o2V2/vUa8BR2kiAqktQgrQ+xIuxiFVMPj3+FAkKya4lh9FbT0MfoA8Ha+6qyf/MHmlTJ
E63vPv5ZYu9n+6pdOrfoHpcf25nvfqpZFDjIaOet99djhLRMN+hhqx6rnITd12H/+zrgjM9uO/b7
XIw3EuiL4wuFhyyJG5Hlp2q4GC/NIoS4B4+OeDYMzp1wJvOTrK3fg6ZFO4xFtfZzUhvqPun6ZHf9
Q1ycIkTOSFlnAo/JBbIk9sPvsGQuHeOYeHpnt36Oi5d8sAasu++rrI9W14e73GDzVMHPUpygu7Zk
n07SSN0K27+j4ZaNeVKcEi9OXE2xxbs+0OWSUpDAAGtms6HasDw8cDBpdttKdcyIaOJxg+ZlN+vZ
t+lbbo3ucFBI3Br05JW8+4kFWvn1+vhLrD1nltY/wiuew82MOcji9CaBp/VqWFWvVV5E0gdv0a5p
47V0MAW+Pn5Utw5ueLRGwnVVjE0N+CTRgUBkpfLiDnXyqzYV92dOq6TwjQjdgpWeRe1O9Fl/IwxY
HsYZZkcGMPNNEPrGzWRezL/2O8ZrlpjqaHxGKrsusMIDjowIKg1sH4k70ftdTO5HRpJpCLX2rqUg
rmVlv81Oyf/jPRTjccQT4dQmmv6vMnPzbyPfnDNBUN40H5a/jTqX0XrDM0Z/4kjt2vuiCytW/bqo
8oPFit6KgRen/89qEPeBFOYlI4JYREWF6YmuUNrhOYsD+ltpGwX3Hq6OALTwDkYYdzCyW3zTj8d0
wWeBmEdsZBGvtClmXp0zDM8xuIcvju2O2C5U/Zs2psmawNH8fX17Lo7HnzmSNfC9OSF0nBdffNbx
lHzH4dmcLBBMhSjJtLPxFTSJUqMgo2B0F3jiCQvM6kYJ+aOhuc6g7rLRbBoG5x/UHkANIic9PiNe
Ivatq1gzhNj6WVaq2KatZR7ULnRf88KUr9cnvbjr/kwaXja+Bggp8ojPl9Nf29zONcr/gpG1fEo/
A8yqG2QLcZRWQt24EQt+MBaaNPQGkUuBTrvkP4RV7Y25OU7PaauJ/7TBlccZtNyCrkNa5Mat+sHu
YTBS6DkemrnYi4l5RpcSA4/PaJEiMSQx/9OQDm9bqghqC8YxrcGhX1/MD8ek1+IREjm2vSxZ9LJT
vKGTTDC0fmKN1lcrV5iesi3TxgQGLUUl19eHXISZ8/ezLJDa1HcRfrKtxZVKS3nOx8E8cGvOkKQE
V4GGqlvT5s5rgJrhnj6x9fP6oB99yL8HXWbfmPQaKCOwtpCFnyu9fCxEapyycfxxfaCLBSUz4q0i
NaKJNf/j+UeEDDG5WewML1YTYzfqRT3QhSD1rHoblzzFFBdpd9/4iua8Zn/FYVSp5+h5vvq1OeZZ
PsiihruSOU71StpvVL6cEEzZDF4G2TKukvyprFGUOYR6ou/rSBPK1p1qTT0U4BK8XRgZor6btDfH
rpq3MJqcJ7MuxBbUznRf9/qqltYqczqAEUCTo3aVD/ao7sbaSBVE7S2kQiDWwglqEVyMnnEZHPYy
COtmZUeisP2wSkCyUrQynowwwugdkfDm1GFRmOH8Mvb/JV5kBL96ouHpe5EM1a+yG937QacftkK4
NRJgTHQ3vbFoy44TqCkKFSidcIlAcbq4SBxU6QyXqcyuvnByMMWx3sCCON5djRSJs6Ux03cI6U5o
dCaKekSXRilXLWig6M7iQMV3nluC/FO7WH7PwQjfOinLcsr8WSEqzf1IAMjQGhcZmVl1DtaNdvXa
WNggb6MwoR+gy3EIdlpDX8CvKgtj+8SYuh8DOIKTklm9A4ra0uW+GQskuv9tdyPXQOnYJovRKZYb
yx+kVlUkHDeQr1rReybM0RKt/aBQkIfLpyld56Lpb1wXf5rs53ub1hdqJwQOpMRohJ2fqBBD9Lov
y+61L7S292MMULGnAv5YrCpcoM2No6XdLw8jCndVu0J9CPEjG4BDdibmBtpUNqvRQRU+v7EWyytl
XguE4gAkUF2C27e4UgaQ0SC8+urVkV3+EE5tsEcvIZzmJxer139eeEReqO1QZaVuviwvNYjhIbCO
S65pRcaPIGjdn2Zo9OFaSLJzuFbAl26cj+U9zfzIJii/IFOtaTwR5+suDEmhy6nbV/z/plXjFfWJ
rEDdCjy6fjZcn+UxAzPc36ghusurjDif8govIEEsB2ARKeZ4ZdplZyovBiw2sdOl7TwarSu+ak5C
HwhSIKjzoHDKYzIl5a2Pal58VV4fSF+z+yDVH6ik57NuAoBsuJo7LyDnQYVZg5sNX6ckHK211diO
fBUGOqdu3ltsuTJ4JdZVrP04RuDbdVOm3/PQiL1db/IO7MCRiWd3TEDkprrQxGYyO3T65dibxZrE
XU8Q/GoQnJ5E6zZ7M6gHpfdNCeJg2GG6EVP7QVYf8LOWan27Hir0soC0qd6rO84lsSkoGroLoZZs
FLOLYPaW7ARqjW3dbvow0DH1yWJFPgxD5PWPGppa7/Dy3eq9T8bRfB6RHqs+W4DaGLdr5h6zr6Jt
0zzYAfJQv/5xE7N/SVJJo2bVB6oG52sbq61Tu1PovYAyBHPoAC1+QfU3P1Z6XNkb5L7KWxy+i02M
1QhtCbYTrFTayIswlYZMCTARk+qhAP6GbXlkPsqxyNpNHtpw37UAx/ovWqiVwfb6ZD8cmbNKKwpl
xQvAGYDPCdJKV7zyLveclEr1Vam3j06hqShcjIg2ZQG9238b1eJ5+sMOJpI05gfufIkDzAtLA6Hb
1za1G9OHEFV9h/3VlJtgNIfvgzUGzzWgrVvWbstj82dcGotz+RIk1tI8IGo65E2GIjwpVlC9IjwM
uK7p3M9xF92iXl8Ihv7vWKiu8SSQli99l8dec6taU5TXZoDfLoWsvuMRmm+UWMfnVatjY5NjU2qt
BJ41yYHcwD5IyxHejXh9eVPNv0NHRtDQqfvzIi4egNQcZ0ffIXgdu8E19hPay/9lAuO6surBC5uC
7suqCNtJv89jHqIbn/qDdfgjZAlQi1ox3Zb59/2VCA1TWdcdPkunlmtmNeRzWmJF07ZNQKwC1d/o
eTvQBJXWb5LhAqdvxHSvb7fLJZh/Ahcl5T/UfZclh9aoseXx8vRkpla17vO+/5RnIBX8xuAhTDsl
6H3dTsUaOGS3vz72RWDAU0jqy8JTgeKyXMIE4jx3gC3K9FSHmbpTRa/el1kbbKMha56Q/4fMgrnZ
duBWWnWWjDetVjsbFS/RFbuquLEbLk/A3C3gxSRVBDqyzKTSaAxcOXbpKezG/qhopbMzB0vbRkHe
vF6f+Uerzt4necKNhRtmcY8KyFRxoMXZaZiqYttFVv5VOPDzFVpMO7pv01eEcHDEkdlNkYXlrTav
OewFLu8ZvUB15XzPtXWvwLTx0pM72ZT8Gi95VqO23tRw0+4m4dVvgYJL/fX5zv/TvyNABgWIg5Wi
g4AfvdNFSDAMOWb2wspODu1LspuywUG+AGK6ijUQM6tOnxOMTmYxLhmeyF40c9Bu1Tw/+L5zIQBA
KACduXdwPnNFA83fIL97khFsviyv00dnDNO1nJTwxlb6YJGBmqGqNRdZkaldzBcCYYhno1acmrSr
dq2hgrpMQR/lQF/wYbGjibjIHbLiRqj90TrzVrncqga3yjLiSycb/g+e2acyCLpveTB4yDGDVMau
oTpA0NaPFYWsrwh0ag/AOm595o+mjd4EnaAZw8H+Ol9hVj9UamlnJzSo8+GIToNL+sq/OkwDdYR1
RFq7rtH5sm/cpB/NG4MIQj4qzFwmy4u8q+2iNaLipEUWXB2t8eyN0/TVrqxt8aATCH3VoqxEFjnC
fkzVipfr+3tZM5j3N8nEXF8C+IlY0vnEyeESHOry4uSMmqKu+rIYwnUhhvcAoH2GyRUs5Btb7IPd
TEQ/a+/RWqUDtyjC9MksNoQ77cnTwx9hUSnVCoLb9FTT8B0316f38ViUQ+ZLmvtqcWcIr3eGqHfK
kzI05etE8NH4gSfLlWWG5eH6WBcpM+UlpFFwFWGjzt46iwAowvoscmIjeasUfWwpcze0puNeRhtp
gZ70yzjrn8JQUz4NHVHLjlDZunMAsSUrdmaS3chmLh/p+ffQTQVYBmodgPH5t9WtCGMBGcVvYwB/
F8/hvgt28Lyp0ngmVmZI+4p42HhpFfM2DTKp1g0OAe0qpjLn3vgSFxsdAMosjYROjv5HCuv8x4xq
HLidboSUORL5c8xL5x797yDYtckAmF0KFcW3oqkaa9XaepIcCkf5P/0GKtNovhM6gNc8/w3GiOuL
luXxWyOsad1zJvZKFWff07T73quT8xobOTzWIoimVVin0Y235OKSYQkws+dDcN7Jaxcbv+yrvrTg
q70VauhsuO7rxAeW1aw7Kb2vWqvU9xBh4hs362WswrDI2hCsQPTF1GxxpZeIfU8iaZQTTKp0XeKy
o67iioQt0734FeEPB7J6Pd6FkSrvzaZM9nJM0ekO1f6xZ2PeqGt/tBGA6MxtA37RBTpvIPVokBIO
34wBLLcfFYa2HsZyUoGCY5Zo5KNzHwZpsy9Ht1xzH003duJFCMN6zH2SuWWFY/BSHE6z5r6/PUHs
tuPwpZApvFrQkPeZY2avtoIG8TqO6+znMKX96foVMZ+4s2iCoZGBp5BE95K+/KKoNukjthYWO0Ab
RLkHOiv4EjVlozoe76yucnfXx/tgx9Fwm/GlkEjmlGGx4adY6zRbid+I5vrnVs0klURdxaTWUtcT
xpZPUchuuD7oB5OEyIBA1FzchD8/38l/5Qapm6JL0OvJmwd1+xHaAddKrdkIVAjsN5R/VFXiKM8G
AjMGibWlQjWvwV/DjUik24IC4Bs0fReGqDKtdOoLNKIj2JJ2qOZbQ8+8G5frxcPCqEgsz6d4lnhd
1tqVqgcGM7jpW2GgVouZGVDWdlJ3GsJztwpwH31FD1YGuDr6COA8z2dotoIrNa+UU+dgFzNQOH+u
tBFBhylx9qKzUhJsNfp8/St+cEqoK7oaDRHgTxfFqCmyFQObYuWktIpX+aGXpG8GVrPrMLO6NXVC
o1sVRakfncR2bpzQD17SGbWCJ5in0pWCNXc+YxBlqp5YdnAKS+SHgZV1ZuPLrNEjyPpa8M0m3UCv
EwEN+M5BIVcVkugUXAF8+KnM+hvH6OJjz7VAdjQB8Z80a/FzImLSsZJGdELSQT3YI0bUfixQ7Vxn
Es3IGyHhxfmZR2NfkezM+9pcXBKBXg8SU93o1IZp/D45AXayTt31OSxp+0eMZ5b+/xxx8TA1uh6m
kLGjk6vE3ibocnVXB+ldWwCIRcRh9J6v762PZgi5gaSV4gGF7PnP/zqyap5UAIXN6BTX1fdQacdt
J530BfNVWM9VEf/378PNfUYLc1QK+UtwDA1qnLjSMDmpUsRf0JTJ73InbLZKQAcfV0LhJjdCwcsN
Q6qKvSQP3NxGMeY//2uCsR32FNyq5GTjf+jXXqfpfoLfr9/h73Tr611cD7MzNRAo2BLg3nnhzwdz
gdFrVFeTk5tw1ykJ9I07jOBltR6afJzWrhOAQ42kyLb/uq4MPPdUScy5KpYgJ23UU0vYVnyKBjiq
q7HyMmWtmHGqbbrEEa89sjzVjZW9uJbmyaJYjKUJBwQYw/lkVWAkkxu06UlKWb4GcVtBvR4975Oj
DO5LMGXjr8BocmRnsggP8usTvoyoqbjRPTY4lRQbQT+cj45nXmwqqZGeCG6Cb3njIoiQR0a4U/LA
+gFhMwbNVw/6k+FEaHGKUQwbELj1jd/xwfYiU6OJOAf2oFQX5ydAYztvhZOcaEFN3aZJrDTcqGk/
0o5TnBsZ4kW8Ns+ZeHWOILGBWOIQGh5T4VVKeuI9gEHuFYP4YbASKOuMer0yjVg38beU1beiCAM6
AmmVnq6v+zyfs7BpLnSSO0COmQkky/pHHkeTm07UtxK9bfXP1VRFuzSkC7RC4CbcqlOWaf8apc5D
8gYBB+Bg8U/nX1qjfzEohpWeprptxBpXQPqvtluVz4oiy73bCO9nOAJu3CWtEUqegyC6Aar6aNY8
+OBbmDoIx8WrkyEOpFgo3JzqgLzVrzQneygLtXyR0NjNrZ325fb6Os8J6nKdkTdHjA7pZu7LxTuQ
NiWxWxNkp9xMErFJik4f9zUG6/+H7+lyE6NQjEAk9Z7zxQVcYpXCHfJTY4r2ReaIX4pcc+9xa0v3
k26MN963+WMt5kUflyRo9heBbbG4NKBydVaju/mpwFNm8C3p5ofZa2CF2a/zqTdb5Y1tfAt39vGo
s/0QrH+I3PPB+usRaFWjcwds0k7CxlLPR/VFfEJIIukZ1koQTNOSR/qot5o/l/keus8cVTJcdN/4
mIugv9YGlOaCJD/hqTCE39PArLId9PXWWPWKET4TLTfmWiVyaX+ordlPdPiaolkFWtcekAKR00ap
8a2/caI+uLQAIQPAoblL+rdMu9Cx0EKYFvlJM/Am3FSD7vgAF9zuiE5FM6yub+UPRvvjZAYThb4k
H+F88UsTZElbsXPLSLT1Z9jUMKspITvpLyvQzfjGs/TRcNQ3KORhosaqL4ajwdeUagOA0ZayS7eK
QRq5ClRL/FbQfvx6fW4fHFOgS5xRYFMYai2bUL1IrcFqu5JaqZ17AB+0FBmGeDCsG+fmw1kZszol
zDKd2Ol8EZUE0V1uv/I0Vmn1VfMUx0dAhZ5/qXU3Xpl5gRZHFPcBKDp4c8AmWRKOobkDjLab4mS7
U4vUoVZ3xynOtX02IUNYcIRekH9IttlktDe4Oh/cs7yldA5JzmcjknkV/jqnhZ7XRmSMxUmtc2R3
TLvhAKSBsxNTGD+3MrllePLBxcCFDoZ57lcCm51/0F8DDiNgXCOjKOng5vgFRfRsLcg0IXdk6UMU
VHW4of8HdPb6tvlonkidchdRwuAqXOQVmqxlPBp1xS041iu0fOJNZaTl2hgFVqvQrXf/ON4fJiRR
qeFCKWG259PMxlBQVsq0k0mj+4iMjQCqY4Ij8LNBtVcCA9Nb/dmLDcuQ3C7ECrM/ETi48yEV04W2
h1bSKYTOv42yUTymkUQzJx8EWv/X53cZDdKApQkGChXhFpeY9Hy0zJClAypOPyXaKJ6dou6fXLy8
nW2eA6iCh1VZ9b7TtGSL7k2GdGPtHMA+3OIaXGynuQ/MXUCVjxCJHsr5zzBo8yJRqxknZDjVvTeZ
wxsCfYbP1Vqg6mrtkNVMbinPXyC+iQepZIEGov0MA8NcvDJF1pe0oEz9hOJh9pZEHSwsiLdP7Sh0
7MOHof6B4w3aqer/cHYmu3EjTbu+IgKchy1Zc0mWZUsq2xvC7c/NeZ559edJ/RsVSyiiD+BFwwY6
KwdGRka8Qztf8rKON2NgIaqJ7izOKJXZutjAjn/vb8nNEedHUXiiBQpjHBKViJwfvqwiSRpZ7gzt
TcrT6J++iVIf/aXBUbckdEF2qKMaKMv9MW/PHGPSxoDWA1aO7PR6zJaCBA7OpvZW5rb1O0ZI9ks1
JOOm10N1e3+om8AvpidsLSgCQRNbRiq1j2dxg+pv/TjordcGQZ5u6kFao3R8dqIozmJaRpuV72lx
sAO7k/VqCgwkPNPyARiF/ivo0bVqAqX5n4FAVep2mrZ2BXy2efA3QXYBICFFWORLpjSNRcIvems7
OTHdzsBwm7y67ntXb6wfY+fM+con/Nne0cDHtQjIvHaDCkJQilZNUGO2HZX6gxRYerVPcQnwqqLH
0Pi/7h5dISZGmkBwIm5cH5QCvWkpwyjyrY40VfpioRqqbdu6kc0/9we6uUt5GQKGYQdpRwHfXGwf
/CDgP7OBkLcmw/rWW1FzcBJf/hYSy3a5jczOZtAwIYEXbKUrh/T28DC60DLAO407biklQ2W0zMPO
NN7KSEGkSCrTQz1U1aHI53oDM6uQ8A2Yqt39Od8enqtRjeVlk1RRmqoSo8pT/z2cnfxYdLoOD0Y1
/o2rad7fH++zNeaMUg0AkHqr2VO3Sjygs2vSWJzTbWqr4ZZyaeRWZtA8KogOe7EPCx6xsjU7qs9m
ylwpgECDFRZm18co7vF7H7vZfAtkA63oVJcjL8znpt4WTtd8C6cA3bb7k/18SL4QOpt06JeEC+jj
CALXqflWpYl+cBzd3+odossbAJImaN/ErP65P+Jnh4hGKvBjsngw7YtvRZoAXCaISb61pWlf+npU
sx24hE714kBtja2SFQgrtw307TWbms+HZlheTpD3lhWmkRlVxqQbb7AfQmT9/BqV3ZoOaY0i/hEt
QVYeTsSaDIiIblcJMIQSUVLi9QBx/EYmPZkmO4+RAL70VSAfDHk0R0B7xV+btmHrpmlm8GQdrI2p
5IGbOeZ/Pc/vrA8KPYRfFAKWOISub2VzHKXy0kWB6k56016USOm2/J3vlUglvCr1pJ2trA5XRr5Z
b0amR0XFDM6zgGBcn2etGA1c0YbqEgdx7mmNom+roS/22hBFR30ug1OUpfXKpf3JaoMbA2qFoTHA
YU2c+A+JQlWWNqonTX0JazhSdRFUD4Yf1/uop/GN7qCyxX6h3CJgXX3Th1ba3T/et6kjCAHRARX6
NripLJe7zAPDyROtvphzp3Zua0nOXxOM8fwka/jX7y2SJQS+TUNqSF2iPD9ISoscU4Iu9kq8vrkD
+SlCg1R0HTTlphhfjonOBiTNBYYaEt3BrCGLPEW/YwUflPvTvt1qclSV7jfvf+rjy3bknCJr3aJK
clHha27mQshpmk69iZDiPLZd+YXcp1yRDHivQl9/WLR730G/ogxAH+B6q4M6dmih6PUljcPS8QJS
6e/TYHXKFknY5iHVK33GyKh2EndOMI0A5tOIgl4YYRSmjxLWfomZ0n0h1ELiQcUwQNI9lqyvWmhI
/i5p+uGUtw2mR0nXGYpbFqGfeLIeI8oK3bZrPRvEluWFRTJ/T5s6fr6/qjfRmQ3EBoVWHSw+moSL
CQJEBf5qBe0FdWzLczrh/zTSNZvnutnKdvnfq+BiQME+EDwMyv9imz98PAC0nNo3+vZidKp+KRva
rFwB0i6wZOlEZbStvL6r4q0Sz3nmhbbW5W6KvP/9aX9ymJgxmCnR9uDxtchy+r7xi1EuuwvgsPCJ
X/qzS6Ng3+MguJW7Wj34rbqGjru59dGCoNsrojSqAVDzrmc+BjHJ8qh3l7RCBMErCOigZYxac7tJ
1lGTz+y9pqJE61J6+nF/vu+Y3sVBpujDi4s/KHwuUxyEhRuqqX16oQ4fvg6JnB3sse4sr8oxL3HL
qpl2yN6j6d5m4fAwKk79K2yV8F+pLvv+2DVKB1uxl4r/DYhoPMXIuO06oygOsMMDVyu/hsVOllTn
EMOm3Ecd8PWVPOI26gq4mdCYEL6ENJWvly+Z5L5G3C+94JUW/2yh3j20SMGrrl4kCBOlSrpROloo
GNeFbjVr6vH+En7ypcDmoXuERBPgeHPxPHRavykCucgupa2FX6tBDr+EEpLfiOs6LlRra6Wy9J6L
LbYMiB7vciqDGPosc+EuTTCatZX8AlygfmhUKzmgNNS7kTnPPYKqevHkOEH4UqlW1rl+P8mSl+Mx
+pxAFv6SqlbzfZrrsXMHLEI3KC9Xb/Qk5g18AmeTGma7AQEqPdMdTjq3aNIu8UYMJQ81cprfNXh5
njXNJt7wGrdclFX6Q5KEvKfuL+t7hFlOk0YnKwrKDoHbxac4Sg6y/qWaXRyrKZBORBIddRazLnK3
NZrhF6gwB0mTBHlyOpJasMX0ISmPoxnl2g5FLLv1sr6M/mnmUvrhzKFe76ADIjM7llQ+BCRoityU
z+wEMKkCLaeG5mOppvmag+1STAqQLWo26PSCJuG2uLHrrpy2qwssLEh+orre6mqseVaJx4OnUjs+
TJZTTBso+8YXmjYxOjB0ZY6ZFvgv+LpMz82gD781mTbhBkeFNNnE2WzuVFlKvSrM/r2/7IuviXMF
EY52xrtcKr6b4rR/CMMywjctztD+CXhItQOioGyQ9yy2kaZBO2sqa9PbTg6Glwwu7sGg3x9+8TG9
D0/Fg/KlAnqU1/P18LGfNlAtHOekakm+L3JUxhIlo+6BHzEZe7jmpLmIvWI8AfURDXVKLaiNXY+H
gIBcUxYJz2MgZT+1RNW9CbLhlp5gk3k+uLXfg+rPe13q02AlXVzcNf83tlCnBZNCtqip12Nz6KTG
Vxm7YNHdqA6rEzrbtB+tcv7RDsBnx7AeL/95gennQz581+MB3XQ9KPS42J7SOjpHPjIoboRxDrlo
VeEeO2aJG2PisPbQW+alYqJATugsUIOhwrQsTSMsoSpOMMdnP+nDbVOG/nGokvarZkXtxhxN3vLY
4nhd4ueKV7f0jqyOUHR/4p/stNCi5fsDMUoFYXGw4w4NiQZJ9LMWBtrFQQz+SSrG7AwKCBck8vTx
5PBi4DvEYPP+0O99oQ+h7H0BRMmETiEFtht5EYBkjTJrbXwOkaxPDwk2AyOS+zrCJjkGga91immQ
q0/1iAVBOc9H7OH5vpJAwp2hHfo/PJTVaddNWPhgC6dtxmwwDyVtnDMS2fFvcD1rdejbwwlDgbaT
0JvgP5bnpFbmhG9crs8KhuP9U4wceOxiWYECPu5D5b62HL/5lqEF0hzur9btyKDDaOKCq4EMBcHu
+oTCnwc6kxTpWSvkfFdXeRbjyNEh/WFFcbtviirtTzhMU4y+P/ASIMY2Ic1FJ4OXhFBvshY3eZtg
wxGojIzcH1KwxUCFHSxtqSJ2FgQy/iVW9k8wJtgd0N6hvVGrptdRoP6f0gfZyhPj01+DuhN5GYxc
gXK+XofGGo1BhyZ9zmx09VzEIeYTiJi0cI0O/Rb690F7npIaNaJGqX7FVhj3G3QJMZ1R8Cy4vzY3
Xw8KJ/whFaQqTaIuro0P14I0TmnoqG3wEPXQVtR0jo+8qWkH6LgPuH1Sjge1tbAhALPxX68EUgCq
P9yhlDIUa5nfVbMCWAB5wZOVFNkPtav9nUSna8sDpT9jVbRm3XkzVQ4+UF5RtKD/ckNeUMIqmHNt
Sk5DWBVeOAzGk1EVyuPMb+QImP5BG9qLn7Xh2o7fnHxGFl6JCqBaAtSS2ykyl6bWnfTUjEjOb5PJ
5lmnGd004leEPt2sFDJvsSR3YPGHYx5u+mnKw52V42g4yTVuGubUTc4Wmk3uAF0d5XmfzF2h77i9
U8FSwIpjLbx/9qsBTQFKg/Eh3m/XR6Ocfdy5pTk9TU41mQC+B9X8ht+OLYswZjV/MuIWcglpvKrZ
8tnQENT4SHg/gWdZPFLLeUr8og1SNMcy+Qt7k0WeBl7zVaK/HXtYpv0byOEa/eP2y2SfAAbTTxBE
WGM5bOZjMVfbE4A/WZ40VxuSYm9PefwtLIZ8wMDCLPdmbZGvGa1qf0myHvo8NrDmH7Pm7rv/ZX76
a4T3O8mLqI8vAXOGiky4IK+d2kYKEWoUhqV9l2ovusS17KJqrUY7JXDmN8BcMc+ioWxiD0OhOX6i
Z9yuPE8++3xA0+mC3Y/Q1Q0ioxy6Xs7k7NRmw9/IbPqt8E1Go8jXaL8A1nAtFdtmOVTbYSWAixfB
1TULyQwEKOkUrSwghIsXQ4pytFxbenGSQnqkZqgUk0uC/Y/OA+31/qp/NhRFJ5rCvNrhDy5yt7Sa
2z5KcIEcJmV6aargLZ7q7lHzTX8lefh0JAox1PRE9rBUtjcms7KlPChPgSSru9kMrCNakdgxZ2Uw
JLv703pnxC2XENYrCTG0MXyFxe5+iPOVzz+onOeThO/hUdNSZJDytIme0QMoipcGwtPPaTAk+3vX
m+2rJmnF4MrIke4d3jNQNstWCX5ILQ3js04DQ8U8L8bTO3Lq6u9g9tYrvLRE2cVKo8nf7//4T04e
IYgtoYUhaAna9W930HHALE0pT/iQwUaKrWwYj+gSBl8GqVYUT+m17Du6Sjr29HNmDysH/5ONgmlH
x5x7CpvppRgAXKuZDlVSntoqi5+6MDO/NnMz/FTkQTv815kykELJiEeh2JBFaiAVda83U96fKI4p
m6RFw17KJePICz19lCQzfKQ//tqpwVoPV8Tyq+MB1IpAQ37GA413yyLWV3kvW34QtSd8RaOHrLMQ
pRa18JWlvInrNE5RsaEhxfXL9Bbza+3IjFS57k6zlSrbscVQLQ/qeY+Hr+S1dd0cxqC63F/Tm4ev
EAcBFUnaBzET/MX16TGpVlulaZSnWoVV5tltWm2LyNRf5BEfDxc/MetrUdZG5Pp+QC6c1Gn7v/s/
4ZNpk3MwXwqvgpC8eJs1hTSHKmTkI5gG61gEAwaYijrP59gekJssqCy4aZev8c5vNxWZLPCE3J+i
UrFULJXzJDYGEtxTgcFZ6Cq9lDxrbbP23L29qARCiBxSqN5QCFlem1JUgqvG2+kUOkhsvuJyiZ/S
DPC1eKtnRxndKYojPXIHJ4iOQaNJ3Y7uQf5i42NUtIeywzbi2/0Vv910qBcC44KiBhrH7z/5Q7ir
YSH0eFX1p7SjM0YPsMJcSk/GI0Em1yB1jslfP/aHLbKb5VFrqQzc/wG3a88PENhYAhY0I10ciQ8/
QOqiXO2MdDgpcqD9T5skrXOlVJ//8wdFi5XUQLRkIIotISypOdRTU1r9qReuhqmWvtGwsLdqNZYP
kPyHw8C1uZqYiIB7HS2EnAQ1K9IAg7i8+KSissUE0FTH08Sh/YoWeVl6bIbcuUpVYBQMR2N4iayW
9oiGSxP5oiK83FBOnjaIigWqO/Iqib4YkRRCPqACSO0uHXG3NIaYTC9pGmuTKaMve3mY2LjVYdLU
uVjp6TpZWIP5i2XVEPoxWy2EnoRyboVLIP4qo91nbjj76ROqHmH5PbGB+9NnnyB6WX3bvQQOFGo3
IrMuv0dBXOswb8Hpv+hmIXVPfE/2IY+mRPml1DyF/8690lAmlTTkm7qoH8wHwYVX3Ho0a9PtFXrc
1GdDRD3Soms5ZFLRXtAUK99wPnTKU2UU2m9qKM1UuFleTaoLsVrJNygKmYZXVuiqg5fq0n05lm1+
IQWV/uZKPjsHYQwQYo48GoWLYIN8afps/DcsRucBk+bBdjl7rb3BzG929j3QXNsLDKV/cMZIrV3K
B/UrTaXkJenpjmOcBZHZNfoGOpbv1Mm4L/BtesEMEDuHcKDY687N2FHFQRg3vMzq6KuA1fV4/JvE
WAHS2qWZ4GF7gze3jiju77QxBsmza0uTHk077b/HQ65VP8FP9V/9KMz9DTXZUnV7aw7mpxImIWal
am0NX1XopJJLzyT67vPcSrzA9NNkq1dlZR/xl0aMv4ozJLubaAippBhRVv/LImVkfaBFcq+LbeF+
mFn2Lz9Nu2IlM1vWdaE/EjUEk410g3rFMnrMaj+apJr1ydYG+Q0fzCDEsLG0HTfOGu2HqqTy5Ekx
BpqPIDNH1fcQ7RMHrOzkp9Rwgsqr/VZImqSoH++yltkf43BG2M81edFUm8HRynlzP+QsodzvP5vO
FpAL6hxkD4trJrGjgJ5A1JwshFE3Jt5CvZupcXEowq6D/WKN33h6Fsj61tmXBo1/+MyqcmqT2v4F
dWBeA9LfJE4sI/4OqEQqiGIgV3UdA/Goz7NWNetTh3w1CBed0sokDehvBsq0kjnd1iLZKCIgZVeG
g4OxSC1oH8VkoXlz4vNmo7h+cHYsdIgXINf6r5mS+zjAUHa20iL7Fo5VuPNTQMYrZ+eTOSMcBciR
wA9SYYkHcXg3dr3foIHeTCa6KnX/mNVNtE21QlkZSszoKgqLciclBSo3vCFudD5UakZkHIN+ymq1
ek6TPKODHExEhrQIK8Xry7D8cf+I3SQy0Fip2QghBkpqpHHXO5qWudUOlVqddAQonrGULY5QyaRH
tcjmv5IUBBQxymTtXIv/69VETV0IkpOCk2MgM7jY2rjP1dzB0vcc4kQYuDFukL+gI/fVfjZRB8B8
CBNlIzKa2oNSMP2DZkQXbqa5laIf8eTLK3fuzbqbCKzSt6KJwtcLOf96Eea0bUiqLOPcgH44zuAF
d22qSxtF7SRPHfs1xt7N80fo5VI9EiBsaDZL/uPcm4D/6lA/171hbLkPhj9xqtbKbkaCvtjKdhM/
ByHqmY/YeSJE+R+3XIxOEwXUC5cfVLbr2epTE46K7etn3+Aj7hCExS+mHs61YTQBl56dfdWdQpJ3
94f9ZJHBSPMmoWDHKV8Cho1q1Oy+s9VzQRfNg+4T1W8pieKfNAxy+S020WW+P+JNymjy+gHwrpDF
vkN9ric6hbh/SI6vnK1oUt/s0sA+clbUfTNZ2h809x08MbC73SfAmPc6zbJyhcH1yT7D21YJYMQN
ZFYWH1cAU4PenKaca2iLP7Kx075LFPc2SIlLhyQb5WNqBtUjNk9AJu7P/SZqkTqyv7SOKI3S0xQ/
7UO2qnZtRvXFUc7J1E6Ni5/D/KLWTiG7AVXKFVzP7TzJU3UKH2I4tKEWqbHew36bB1k5V7UfXIzC
JFbhSKsF7uSP809q3LpXZkFQQyPPgzVPq9uLQqTJH4ZfzBU1uqFAsEc5EypEsVsqtglaPaobkmFv
cqLqAQp7/reaU/k7TgTqcBzVMV7Z7M9WHA4scsZI8NKPEf/+YcWnDKeKfGTFx84Hk5GMNpbHKoh8
gAFWtLK9n6w4jQaq3+b7G3ip/xZkZiablameQ2yxtXMn2wV3RBYc6UWa0WZU9faPLyVz9Jj6Rbdm
OHP7KQNSpGqHDyVPlVuvzjicCkwTzLM0+7XkBeqYTJupi6Ynq7SiDVAAY0Xy+9MRBR4UaiK8zGVf
0jaGzikonZ61PCu3KW5NjSvLufJcOrW5xf9QPfzn74fnPRUmbmSB61/spt4pvoxOvnWuFLQjtHnQ
sm0GK0jeGnlbrQz2yW5CbaXlCM1WFIcX348pyQbWXJZ6TlBEeBq1xPwe2/SQ1H6u3ETOB4THjCTC
p9q3Vp5+N6dWSCPBl0EbBss08J/Xp3bo9VatsxlF0yLQm52cjDJ1IjA8rWtpcy5v7y/rzT5S+ObE
8kkKC7gbbqKsJx2pjVwx06Tc4OkSHRE4TM4RFKxjiorjf11Z+AKEQWBTqM1gC7WYnlnHqOI2SX02
8H/elRVfJgaTrReCJNgqRaJcEimMXpW0157vz/R2YQUxntmKJiWQgUVO4fSS0RvqVJ/buFWfZXPW
nhLg/15cWUa5Uk2/SeKYJahdA+ocOwhX73oTw4zI7kR6fab7Zh+NoE1ONbe5Z1Q9MECFt6CrxtVa
BfqTvYS/xvlhRPC7yyIuTtNZlgcjXmlZawReM0TSS10Zzvc+zIwtApXdStC7DfSgVEFE0DoR6DF1
+VHOYWSbEkDYs+Tr6bdKi/z6jynHlsJjzsyp8rlmpMdvviFUCTPwvEcuKz90XNuOilVd5Nsd1ijq
UonilQLZbFlh1dWUTyu0p3OtFhZGrAKmEEx/SNvW4u1tPQ4xFOQmKSUTd3kNLY5x0WZdWFvKfA6o
IWRHdTZ5nPeyX+3VIaewm48UyTejhqxUhZJe/SLPpDORaxT6NAHpjcv49f7xFiNeZfD8IsjbKFxA
LSNQisX5cNuVWITrYRDN53JsAxvrB6VJPT/iiXSejQyhYfxG7MgLwjxq9zkvb/vl/g+4PfO4OxK1
gIyDQ73hQk2ZPQX0zsazXifB2yhAph4dmNQ8zBWKBLsIS5zhF1RvbbWYIDpGH+bOpYemL5A1Xmrv
zTzteu4ErNbgvRA8dUjrz+fUYgusc9I14AtcKddVJPOyoQiS32OXJ902COYiRug3TZzvCup3nbMp
DaMFpMHULGUloi8PC1sitK2EiDVIR9SzF5FnFEOghj88Be3k6A3ehxIPRwDNbWMd7EJCi1nWsFqm
Mj8GprKdfeq7qTtXVlUcpTZswaMTM+a1z3dxZFgtjgwJEhGDpOGG4eDPuYM0qaPgOFr3kztQwW4O
IQDJelOb6BT3kzE9Gkpm1Luyn7BVvn9gbteFIIUMnnjFi2f8ksXS0FxVWBf1obK1cp+xDSaXAfyd
P31uBXsVs9B050xpkmRuqgx5iZNgLE8YUfijh2jeqq+zeGh9PEeC9cDrBGkhrkNaJ4tzlKeJ5IdS
rD2keRYd8BmvJjc0xn7tehAbfj0OlF8aJVDFiSLc8tfnNW2dyWxS0K1WKo36Se+sMXGRjbIsL80B
mG37LC9ML4/mNnPBi4JsrsYG/sH9DVjES/afnyFaF1Qc3mFt1z+jo69daYVkPySGMUHJlfjRbl0h
pISoCJIFK8PdHjeGQxcH7D8MPyL09XBOaiBlMZr2Q6er485OJqU46pJfHp0iTLwqjcaNJSnmRm4Q
bly5qT4bG6ku2psUc2g5i3//EB2jrsrKsU/tB4mXPlKGlK5oQ/mDeoRKFEiHmHef44bRlH8X0K41
XMwiNoqVBmYAPF0AJWkkiAD2YXg41nE/8SB9kBqkcXW4mxsilrGbJdyX6mmSDk0YraUDn8wZcipW
LrQ5uRqWysAKAd9I5NZ54DkeV5tUi9vCpY80bUw9is9BMzTPAbyqZ60eFHXl4/5sxrx2QV+BfyM6
LxY8iOh2widD/630y63VO+lhin3tEWPHS5OH/ZYKur27f56XHXh4f+9YSdIR0fSHxXO9zCDdgnGe
p+lRTgIt3kyx3tj/AM5XXgpDx2AkMHonc5Hg682XXE6m4MdYlzQo6cNEXzM7Nb6bfpem38CC66OX
GsFkWO40Wnlwac3Or0t3lmel8xy5nPbggeY1RYCbwEDhj3wCIcx3/voNcySc01KXwFJ3VqxgMVkq
jfVCY1PpZM+KkZxDmwU0My0bf6QVhJlbO8pe08H9XQFULQ+PeERSeaNTTkSENLi4swpnnNHEdLTH
qbWcboPazoxFb6EMvbmTpGnYl5U1NIcp7+TsF4r9zrganUQU/BglBd2Zth45DXk0Gd1iN5EOy/2h
qeQHJzfpqHZyVAYIq4Ndc+OusqSNH8zJOZ5kOThS1VRe6wGSOa1QrQmMt6EYIP96mO0M8Zfa5wPB
Kj4vrNlD2NTxfdx4orE75H6l5k9ZRQ/TY0CzeSmDMDS3qQKs1KO8EmrPmT/Mxn4c+/GHUSrdeLT8
Tpa9uKm7fh8YWdFvAz3UQq9V5eCpIQEOdzB1Wv4idVCdsrUZlhEqpr0qV7SvMnvT110uHnR4Du80
lNmRcQqb8aXkPdaWLu22JNlIsMDK3O0huDRbfRhS5RnSznisAycYnxStUeutilCGvhm6qLN+xsM8
v8ghsC5XCfFFP9z/upZfNAqSMLO5HEkXqFUuy+5FCUoSnZXwAYMJWdkZal89BZUmfWn8Sd0YWVYV
B1KttZrh4lED5FgU3kW2DXmZcLY4BdocDFljlM6DrVWzV0hJc2xyQVTLp9F8TjQj/Y/9BUYkHRIu
ZqIWToK/OPq5g2YXmpHOQ5cb9sbHo+G5a41hQz5WrkkL3uRADAZMF8QLk0N2etlTSUaaR01dho+A
wmblkBgRUC9IQrLmzjT+JipWcmFvqnhqa5dsIo1dq53kZBMZYXgWX3G68uXfLji/CBgQTVaxBssv
v/FtmsNQlh9zuzb+mQIlfeUBSyO6EZhOpbXWiu/LNOR9CQh7KITQUsM95zpqkwuNEYik4LEwtPas
MuyOhl90MofRWLmVboaihQOFGRa8kMynn389VBf2Pq8QU32oAfx96dRo/ILLbeS1FUTL+5/L7VCU
c0Vrk61FseG9k/jhyq97WyrsVkFCHB/F7eTESuxpTu08EscmaWWwm2iNyAidA6A37DjXudjTD4PJ
ajarOd2NcyDh9YWHODB4pRhOZtzP+6ovjb0iDaPX9cZaWXt5Y/HQpB6n0KcCxSrI4dcj91MddICa
zHPqRJW0bZvK2fatb5juZBLFXKlsnSM+AbhA6OH408kn6+v9hX7vuV7dE9RaaCQDAUHbAF2vxaZW
AWz3ZFBqnipwubxm1qyHccBFbFNmvvZ1KtCkc6tJKUMeWGheecGgZtKOhaRM7iJJYkovSge/6RHD
RoW8P+0G2YMKphrQSg36527ems5by1sa307AJm9+4Gi9tZKjLl8fVFEBmmDdSN0IWMuypDoOdVdW
ddo9yqFlFpu00Zz0IaimbPp9f8VuvnAGQqkRSVgqfwJter1noC466rPIIlAiaU9dYylPCCUqJx/s
0b9dLa0BdT4ZjztcINEJqAIothivb5Rawf7tsevnwkt1P/vNhaxObqJlX7OyMFduqptPDxQhaCmB
S4Iyg2TA9XiNFBs9OWn7aM+oaDeR6XOlmsn8m+df93J/LW9uRTEWtyKoPkIYAfx6LMAwToxeafso
V7X6qMSjtHPs2D8rQaXums4Y/1XDcVo5KTeD0pOG3QfeR0XwyHoHV3z43AcrsAenEDLV1jxDMEZw
2AR5ule6EowdOB88TpIi+XV/qjfnU4xKcko5k+Y/dbbrqfpToWaG08qPpTKDKpSMaPoJ0jA83h/m
ZveIlaR+grcAtIHayfUwJY0yHRst5dGq7bFw1VzPzkQ+81kdLGV7f6ybk8lYtPax+EJRjfbN4mTq
Mml0JEXK4xjp+YlvQN1hHTefjAilRwwO8/Lt/oCfTU4UDnEVQ3McxthicnJEMSzu1ccQDU+Zuj4S
tPIM2uqIttmwdk7eU5Wr0Mi7nguPTIYFwvlW/JwPBwUFC3juk5F8mf1AtzdxTY14MzpxR89XQUxj
rirNcZ3YqN+K0kx+gALCFgFPe9NwCwdPMWwHHLzMgrH9pgFXKr3MhKkso+0yuBTbLOkXrkpWA8MU
P8s/zZhxFKfaSvtf5Kd+lu/SrrRgn6dd9jYkg/2tHjVSYTmb4AC46RSVF4CxEq6K99d5KTLAsYGc
yLEQdExWe5nF+EhZAWoIlEczMeXG4alU2zOGm7zZpm2ghXZ0NnAtfKLgFkD6CAL9a6yVarWJdZ44
NCqbrDuhclKqxyQabepNsWGNbpYlDRovaIs6mEGqavJWDAjO5tuaVvrwkKUIQTXehFdBjVRJpBbd
t6Jh+X6S8CvRxm/aUVqJdotg8M6QFXBz5H0Qr6PrcL3HPf5aSJzX5cVMFenHVGT9F3TXG08DjbQN
/SY5lIafrazvsvL/f6NSVKCsCZmaKt71qKOaKIi+GsWFvk16HHkHHHot6s5ChOdB1vL5LaEainur
bJzGIM28aCrin/c3+ZOZi0sFCgvQIx6Ii9MN6VIuZJQFLjWwOhddawSWBzv9qXXl+EXTpnbDdeSv
ND4XqZaYuEA4E3QpYZG0L6pYip7ydq+05tIXZr0d6KfDLC6mYxiqr+HUzUcDt283z6Y1JqQIDR++
ZQZmQFQGoBhDoMEg9XrFncKQO6UphguLOxzbRguORC9pO5by76y0m5UwfDtPwawVrRRCPfT8xTzB
vxOV8rG/OAMYV8uE/VJhsr4prFDbBFoaPzcw+Z4Hp1ur1S3fRGKm9JL4cg1q+uCSFjOFDKCkY9RO
l9J3+lM3ZxmFQd2hU5cqr7IvJ7syTTLYOBVpZizZ06aBOHUYJXXtebYI1//3S0iS0Fkij4eydL3m
4ThXWTG048UfJ/VvS8JxMLQ6vjRVZXj3D/MyjX0fC2IXF7oMh4Ri5fVYSR9JZmo008XpR4fSQzTP
SAj0qCp7yWzZoZuWQB3pnOWR40ZGOf/T9YpCI7qny3EMCyd8JctyMq/z4+pJK1HG20TlqEmnJBuy
X4aBJrMbq0quu2xpG3hD5xuv9yfx2XohiUebXlS3qepfz8G2p4q6hzFeWFPae1MJ9AOP+ancIzlZ
r+QjIsRcfxA8OQjupAvvsIDFCTUC2Lym1imXDJtiT9WkfsPrNJhceZLtc1iHyj6v0L9uE3UOKMUk
48rL4/aLFJwVSspitqJ/fj3bFKVoE76tehl4UUB7N4uHLJtkdyhl898oKvpv91f3Nt4xHjk78mYs
LizL6/FUv67mkBb+RWptf2taSeY1DLpFzdjZSUEZbOwQ75b7g346yfd2vUDikUlcD0rajgcBmIRL
if7CHpZ5esy6rP1izG25zdnale/g9gjRuBY9RE4RzkBLb422daR0RpPiEtD4+QELqG1cLeiU52ns
0fK5P7nPjhANS4CPlKjp7C2OEKIfWp0njXax8loJoUk4VN8G1HRqlxhM4bpoeTsG+hBXW3yKrK9Z
JFlrZnI32+pQAyJTIUsRUIGlyDfNwxJ5PM28AMRQIlfHkmU/gY+E5V7Ik4uYAjpMxqoO002AZ1g8
bbF2QzgHLz2x8R9yw0wy7MGAtHHJZ4D/Jo9hWpJUZzZxLBkXC5XHs9Wo097GLvlwf9lvzhQIU/ps
+ETyOkNIV2zLh6H5oiUp1GbjgrVE/AtP2vjkTL71rJdqvh0ifAz/P8YDToMQLXUSLpfr8exptCdR
FbrosZ4TQi36MQAw4uiL3RfhvsanfWWGt3tKr8mkpwkVy1Lg7lyPiG4cfAy+1csoScNrXhbwRTH+
2UlKTScmzPvXGlzYmlrKJ6Mi5CNIlYLYRiHhetQkm4cUXK50mSLr1QkD3ysUpdtk4rGNcbv2N5Pb
Zg07fPPBEoJ5Q9FGRgOETrL4UR82k85AituwKl0gKGS/y9bkTtKq8rXvLev1/j7eHlkxFGVZcj7e
9kuQnZ3IOi+YQbr4ZiSfyyEs99oY6j9qDevJQdd5aLQ9Dyo0bdeA9p8cWeBD9GqF3iuDL45Q0Zed
MkZh8ENDZHf6BuZf+t05Ulb9VYf5/3F2Zj1u49jf/kQCtC+3sl2uJVVOpSqxkxui00lrF7Vvn/7/
qN6LN5YNCxkMptCYHoAmRR4envNbcn2L066o9rene2VMWtHUKYGEz5jVxeccy3hmgVbhyYwL+Z+b
j+3jMDjlK7RZ1SL7cdecya4OCHQDJt9HqX3xKc3BU3qv0MPTEAZZ6Hc6qlZwZr4j1Zz7ippaK6fk
ytZBp5gi84xZtGmHn2+dtKmMbAoM7zgWUVCTuKBltFFa7GP9zCTurET7a8NhMIY68ge0b/na72ws
lkfDETQgjWRnlXQRfVUX6r1e9Wm5cm9eGQxYHc8EMjkLV97FhikSuyCdi4JTYbWwyo2wU96qVA4D
oJzy119vFBiYPMUp6mGMas2Vmz+OIBK2baXFaXhKdZk0myrIou6xjnNH31ZTHic4iyU4uf0Pg1qk
xlBZiePLwxh7eYoZq6McK0bPX5uwNiF9ubVabdJ0DNO7IsPUbiU7mHfEWc7naZzBGa3CTTQ/P89n
ClSwDjMvC09Ys9Nfo3OgoHPitcp+ioeyeEb77jnBBWuFj3D5MXXw+R+q2sjbIZd4PqyWVREPriw6
uZWOvw3YSGsjq4ELRRv/fuMwFiEG/CeVIr7q+Vi61BJ87sroFOSh/gC41bgDxtw+o4EgV/bo5Xmf
hwKqpTIY5NX53/+xb6rGNUejqKBwVH32me06fkcHoXzU9Lp+1kcGvb1lri7jH+Mtvp7aF65Sqm54
KuK+L33pdGPjB7odK/dunK+VgS/3CrOjtTZb8nANL7OMStEI0AazK7zOHDdt4KK+lplp7kN4lC8T
MhRPOWpH7389yRmBx7t1ruHTzz9fVK0MwrmfGZ2o80X3Wtp6J8BwkEhCRSYrZ/DKgvJM5k3gUBCY
dRvOxypsuF99qEenlml99QoD1IJwZgK/TM2Vo3d1LDYkcLFZGHfp2VKyH7Kqn8LTmBnmJ/wLlee0
6fVNP9Zrb45rQwEcoflITZ1nxyI/RAslRcZNCU9TOGQcN1SwapR7+jrYEECdcGUVrxyDmYXITUt2
CHhkET5j9mWLMXl8qmDuf7Z7+bUPbQWaQKu9R33bfrm9QS6zmFlt8f8PN8/+j1M32jK0YMGHp7yf
AJ8ARsvuMr3vvR9ubZcHL4B+8l73BTSghB+0uz362mQXZ16JWgo+dRCf7C7qeLnqnS+48j8rfTXh
OGNmK9vm2nhEzvn80djCSeR8trkQ8OfaKT55lds/JV6svAWu02FyO1r/VBSM12o2VweE8QGXi8Iv
Sfj5gLLRZc4NEp260RNv6qDnz9IOik3jTukDON12hWZy7XNSp4fwwplAb3Fx3j2zNcoONNfJpAxp
+DUUZvW5HcOy3+Wtnk/3XluqzlMfDVO8oauzpmJ/bb6otsya+YDNgfSdz7dTnCYQNLFPbmH2tLwK
8ozRKY8ZzlS/WI21evO1wwlwf4azzk3XJVcuTZXICGsRndKi6r6k/aywawAoe7DRflrT/r46GLaE
HqyBGZSwOJp01zp4O2p4koqo20PVdOWDLouxeBnAs62Udi8Lj6BhZ5cK8gvybnpC50uJ7YzWg4qM
TxndDEGnEnHUzTBEFkgdb2p8lDPSHy5Il40e9jX/a9ZHfqtryaeBut7D7YN65fqaGT0wl4DoEpQW
U8/zPEWxrODgaNK2DkbgDbRmMB2/6wU7G62JNozuKQKBEbo98pLlPOdWM+0V/AI9YqCwi/grmiwy
0rZJTnGui3hbimb8atqi2th14pm+SdznrzZSlKwjWRzzvszldmgs72Wc2u650Ys1jPc82/PEDzmE
uTzykRyhs3/+aYwicyDbiPiUZ1Y2brqYgo1vcrD3t+d+5TRhYItBGDpmIOCWtedggFxvAcM76WYx
8JRU8fKYphqhNhpW0++2rJ3X2yNeiR80b2g9Iz5OTW9Z8NITrncsPLJTGmTiaRxpsOEDPqEZIPTp
V1R6ypdaaLUfodKw4pl7ZbIzwu7jYUtr9+LdYId5MkwIIxtdfiprtRk3mh2VOMoqOapF9mpsvvIV
0UWiYIrgL/nK8it2akdbDSzoSY+ztt/JEhagj34D5jO3F/XaUUbUmNIEWRGwteV7vY0Nq0JpKjtV
kdDvKoee3lhP+m8eMsFjY+bRvW0YzYZuoGlt5t4KSMEpRltJGb+u/JT5hvtz6wKixKZhpmSQ0fBO
WtyAvQZUU41HDWdicmPOrdD2EI4jSsSu5VtpiPJw1yMmf4dmRHCfpJP5Pnarj/vlPpt/Bl7ncDRA
CvEAnkPtH2kHCgkBaONcO8IQTPYGMKTvhZqFO9mRXA0Czg52ttL9V809OsN/vwYzNZKKrgcFguvj
fPDChj8woBdzzFS3z3y9LVxEpRDKuvNkV3UbI52aexXrZvFQprF8a1q0k/0oM2J3e/unXPRZZmbd
3MuhroJQF/Do858ymKPaJnGiHmUEjOLJzOD9bkQps9lYIC8Dzp3S2iCpbD17rww4h4+toY3aq0xq
BQ8yUJboW3pKW22boKoEKhVR+1MxO5uiYmobQ78B7yn6jTZMRub3mR2WW7qyOc+P21NZHt95Jjzb
5tcwZq/cWOcz6eSo9+UYa0cZW+O+qhDm2jda5KaPvRkDd82nJnLXbuTltfQxKGcDLLttzxpa54NG
omuDMM60I6fOC79YCK8Ou47rOUNT3pM4csQRXS6/HHJS99sTXmYDjA32BMzSbAUy493Ox5apE1Ha
0PUjbvFacO/2yvBfCWI1w68+W5NTvmhxz6NRp6aLQ/3G4lY4H82Y8Aow2t44xvUkP4eqmW1VFGdy
lKPLnn8MAeWa8RetG81wVw09xCO9sldykiunFjg4BAJuBphty92Kd9hQUlwyjokYJ+9R1ZRyi1Pj
E5ajFfJellfHfm048lPpOWuEjSv7iw/Na4/1BqO6rESgmt876TSYxzaLtWerHuJqg6+O8j56kW1s
UEcsVg7n1RF58AGd5NV3UajPU70kYTVMUAVW5eEzEod73LaFeerHKf5O8b707m/vqasLzOwo61Kr
U7XFIaoShUZdJMxj1/fBuK+DArhWA3LT9IVhKJ+ayUu1bTeY4pT201qv+9ro5tzwBYREXXupR2+H
VSlNestHL+u78M5NgcQ/aIPTIS4vO/HbLqWTbcOqceSmAq9erpyoOZNb3E20CTip6MhQrViqjRgC
gREkEbVjC+9heHcqI/1s6tLcmEWTBndiaKMfStNl7UvjhP1bDWNojbVxJaAwssVNPYM3kUI9P2bg
cWURVh5XQ1U1+0grzYNTl86LOggtBEyk0AlDySddCyZXx+VViv0ArVuQHOfjtlnfj7aRGkc5TuKL
i2S8H6D+8eLonYi2IJ7Lf4K+QvDk9n67tsXBNnAVztAkJFDPhy3SvqOEYRrHcSxiJffNtk3uNU0B
waLQuNc/J7oi/lIHmGiJsc5MQYR+RZljqUitZlHUVADFjlNpeq96nOY7jJrqvRYx4V6v18y/rm3r
eUDohWQcF5dEjHqLW6GjeqyE6nxtm9wLX3K90hs/MbOmo6dp9f1DO1Cv6stOrsTMa0uMchrY9xmV
eXEv8s0Vtega8xgbCU4nXjp23RZ5kaHbObqiR5tRRNr/EixBraC9P9MZEeA+/65OVbedHufGUaEH
VyFbNg6qb9VRG28arTYProxXbZSv3YdslZlNN+PaLeN8TNWrZ/IMe0lHMKXaVD32K3caQqPpRgvG
pr77+607S+3xPqbbR8Q6H67swf4PVmUeSyuY3vRUaTmzSvyj7oO63aWOFa7VGq6FJ57hlNx5LrCX
FslGIPCT1+zaPgJuF0960cpsKwf5XFbVSSnidK9pXeJSr550PxOiWJnwlRDhUDz+iI2UrpaONnSn
8YFypH2sx2Gw90on7ADZK7M/VvkwVfcQu2FimFk0pisjX9nC8BSpE+InBwZiyZWEO89NlTr2sVek
sUNpy9hmmbS9e0/P7P/4Hbbyl29BQgQj0lSBHsnLd6k9bMFXH9RSs48w+hGSDLWw2mH3M90PsNpP
U/O3LmMf45E/zkoXMBaW0IsYIWVpZqpzlPCl9l2m4SWpDJQ7Q8+aEB8cEL+gufI/5MwUrymrgA6f
2+SLHaW51P7RinOOZW+o0a60jKRDUtH7T4mDVvcLGyHw26fmyh4GLzhDZ3jfw5RYFFNGY1LZRZFz
bJU+aNtNOsThz6KNs3Crdq1Q7ox8rJW9Z04SQ+zK0Xl05OMa5fhKqCDuwZCglkSlclnSAcGKUEVk
2sdm1I3uXq0bzN4zEtuXJkMGZSWtuLZ9YWUAUqKCROlrMeewxwhEpolznNL489T0tq+UGHL4Viy+
tC3Q45Xxrs0OvO+sXzxzTZc1lEqvhyHNS+foEnFhSGlV85SVXR9tzKBZ62JdiwoEekQHEC/kiC5u
cOqDYxtQ6j7WiTJ9DbMuanxgbxFcwHga7sGH1rsigLq4Msll8WQ+MXh/z4i3/8c5OA+/hj6gtGoK
64jFgil8hUqR6eduN6yMc+3jgSSGrM2zYxZPOh8HR1CvNzPTOiZpFpgPoumTET2JwBOvSpTGD2Nc
NCtn5KJc8zE31K/m5iBvjiUxyy5M2SeKax27oBQYiYxB1vB+hRG/s0PFLTajnICuG2WaPnpZPH5P
vExD+LIKm/JTkSjeuJJDXMlgyMd5ZHJsqVcsE+MgGTTspAPrCMFSe8u0qkPjJFfb+6LwJmfXqlOM
/lCQ4ouFvGe8hga9tqENsNzI1YD8AOB4/g3qSNGSupLmUTPaGWE8tqnjWyIvrG1sIAS/kpReGw6c
7Yw7BazE3/PhaEbVHMvWOCI2Zzb3hlEO5b6Aq+U9m1m5quV0bXEBR4B4g6QDvm0xXCxLy0mN1jr2
jgxguMrhvqsm9WeeZc5Xy0PhsxRK/OqU3vTf7WB8bW8DbXHpJCDzZy7ZpI0r80wolXNU2pja21RT
i3K8+AeQ6gjwUFavCLFdxgpqNMRBdAwpXgPyWyysLHO03UMW1hDJex7EXfKkjVOXbKY2qH8K4dQt
+fhEqflvJ8qmYQMRLqgeXyjzlNIY+dqpdcw8s9jGiR1P2z4AbvdF73lU3gO8kfZKCnG5i3i4c8sQ
n2bVgaUBFdKso13koCLqKer3Mioj208S19o7etysUR4voyGgTaT00NHQUVtaoibLLLDqOsntY6oX
FWxk+m781bo1IYNrk6K+ws2NWAkjLU6iMWSzqWRqHxFosa2tnnPBfK28ZtoVLfY+97c/25WiE+d9
Lp0R6WnpL/MTt3cbWJrgzNBKbnJoOlw3GyGl5W1QB0aDUyqa/uiVqSUfXIdapB+PWfNNxE17vP1T
Lo8Kz2IA6ajnqDwblwyaUq8Rlw2C6JRbanII6ibCVqXA5nfrtugBm+PUiJXTchkX5pf4/DmhX4MO
XZyWaAQpJrM+OOnC0t7H0GrEhgTDfq8aExjAkMefycAlotKZsb092yufmcDHtUfPZ+YNLUKSUdZ2
mpq2chxAAD6ZCsTBLHGUtwaIwv72UNcWlvc4rWliAiIV8yr8UYhPYRBN+ZAEJ9QUKh+dguCzF4tx
207pG0Vy6/32cFdCELRyghA0eshgy9I7jwwVE5VEOaZ5iJ8v+hXDuMv44NHOrCEsBn41Ao8JnGEt
Hlw5ojTGSZIQGZ31suaF+GOidRugOWaL8NSKYrTvkq4PnH3jRNb/sKA8kVD0RP4DOP5iQTuj4EYJ
reik4Yu8NyPk8CcNzkHqTtQ4IkuhPnt7Ta99QjIk+jW0mHhELB7eFTmfFw9GdGpg3/R3ESirfO+N
lRXeA8F1qgfeauXr7TGvfceZcASSAhUZytLnq5klAn1lcwxPegPBuZ/UYZMpyLdbsvFe7daqdrWZ
rblQXzsWIDShDnKXUAZenEhlAputl25wCqFzDX5MJHrQIyN7rcHKrFxZV8fixUDfDkAhRg7nE4xR
qFIodIA+Tfvys5qoxUag/eBtJXzsfGXPXNubnAnuSLYn6NPFF8wd1L8cJEBOid5k/6haIoN9k0Zl
vr391a5NCmUtMDU0WkHxLpLpOpyq2kgy75hGTneHD4wjNkbTBMaDNU6Iu/z9aLxMIOPTY8XHejEr
N2naMWg09+jZg/XWT1H5X16M1rTRcjKPlaldW0KQwkgOMDOHzvz59yp0JO2aPvKObqxmd2OCm+xd
KtAa2t2e1LVbYW74zBAQtscyOZ2pD27SpuJIUd7K7r3AiZ6Jqu7zpA0uHbbIzTuwGehm/RMMnlqt
DD9/ofMSOW93AJlsEooVF0dAVZklsp/KMZk8N/MVA1smiKLySdYdBMvBK+/MRo32aPcn9S7L6/zr
7flfO/hUZOggg08jLs9b7I8wqgUYtYmYAB62hXgWcEKeEzOIP+XWlG6tAP+gusqMlcN4LRGh7jb3
JaBxoRM3/6o/RjVzDWNewdelklglz1JWwq/xeTX2uBKYeGPlIgtcH4EJXX+inZO9CEvU5imHzvz7
9gJ8hNPlJ6DqOAMceZCS0J7/loBqVVd4UhyzFC8Av2K57yF/FgJisdY8qp0X7AMtaXDgHa29Akox
2wzGqO0ETZ1xkzplsi2tfA2+foGTma8bKPi0XlHFoX+06OzTJUr1aOrto3SiXH1TBgBfdJCQBdpZ
aeB8t9s2Tjcq6jGCgnAdDlgqgyHz48QY3w09ynF7qPHpWfl2Vw7MrOqq0+EGg0oedb5ckSM9YViB
OEq1iEvfG7PW24xmQkEcIDH0jNIZ4u9qjTbHo15WSfpw+3tduR3RjkEpEVIuYOllxjFgLefWuLKf
xqG2nqMI/Si7cvONGZPFarY1rgGWrhxRiu7URXA6pA6+hPw5tdaoOnXKYwuyJ/tp5kV30mUv7sux
VL1ntHNi/AiCzLI/a4hNe5tyCtYC/ZVTSmygWjIjSLEgXCx6TnerE9OkHKN4EuG2zD2VlLUEX/mr
T0DlbXirlMKnsoH/2O31vjr0h4wfEYIq9SLqdzVKbl0Nr2E0ZN3fpwYNYt+LjKl6taNo+N1PeIxs
srgy19qH16IEoZnbZi5TM/R8R/wRJbgbYr3D/PMUD123c9sg3hSqsO5kKBTvHv05578S3sJLbebV
Xs2bMN5NdqWsLMC8tov4QIcaYyTKq9QvluXGVGTgnxNDOerjzAsuRtN4rQstDnwq88n+9mpfO12M
wyPXNeBbLJ15MEFQyyrow1MHIVL9ouq5rvh4u49i25lJ8GTWjZv8hh7b7/Mir/WV4a8dLlIxOiII
SIDSWyQUzmQVqazK4CSqJr7zCvzSpjwvKYjl1VsMcMteueavLS7IS9Z2BszAMzn/xFMJ80lORXBC
DlPc94YntsZYW9vSzuvN7aW9PhToJFaVk7rMKBQr9VDBsoKTNvTJt0qfE3fdG2xfazpnjdF1bTDI
gDQCeFUCm53//R9bd5wCLva4EMde1XEeshMjHO96BceJnWPF05piwmLbfAhS0AAgiZ1prYSp8+EQ
bKn7pED/aUzC8s2M7VL1E0XV7kvsndHJKNWguhfOrNQL2cSe7v5qaefh6RGSQdFJo/W85JJhjuQG
PMPEM2pHEis0vQWh1M3WEkgm4vhxe7TLySLJNIM45iF5ys8R64+1LTVnNoOR+nMhoxxYWRruHDPM
7jywUveWm8gHj5t8W6VJtVJCWEYkJkplj8YUAgkMDZX0fGi7HeugDSf92W6C+AlX6OhBT0N708Ts
LR/kTrYtikZ/bkrVuLdHt/ExIKjXruDFKeVXgHGa/0NVFXrUBXg3VGOzjTvzk8Dh4VC3yCWIiCea
SOS40XGtWmMyL+4A+hC0WmbEKlgl6hdLdYjOg0wjx4bMOEum32UVf+9nF9lkoISSpY25iafYvb/9
lRcniDGp2FN+M2e0LJqAi8gQNa4SgASPn3upRE9BO9g/vdb+EXnemqHzxXIyEi1Cyose/3WX/pCj
IUy16tXkeUokIKRRE0W5NXIAHIisBO0P+JDNWlJxbXaUoGaUKikUb4DzjdQWXV3RgE6e07jJH6ag
VfCg6eWEU5gSvP/9Ss4EM5jYNI6AXJ2P1YVuXYexnTwPAskjN9C0fwylz38aedQlu78fi9fMbH9i
zZW2xbwkPQfaOlrC2SxQvqksYytctX0A+hqvFISvfTae1y7YNSpQxvKzmWFHniqylKBTzNu+VZ+j
Po73VozpyC4OtGbNX/jyGFCeI+IwJrgB8HvnC2kYMa/Dmo9Gbh1/s6LY/eYKtxaYtcUNp19O0PnH
wllTWroMO+xQjiBgE5pmwPSWt4mapinEWr6g14X/5FZi7rq0BtyMnVtzV4yj88NWPC0iDTOnH7Qq
h28kK2Ll2y4S4Y8TOetZkY3B7qdFeT79NrWsbpwiFrxVh88qK2+F5a8kGDr1oXJl5VPtmIwtRjDB
Bi3SNcXhi++N7C5A9tmKTONNtuT6TA4EYjftx4PZpLJ7QsTUbHYlDnelhSqrmgZE/M4Sa5DepZnc
XA/7wC4g4IDYlbWEiTRNVJoV+hQHJ4lK3ld5qSRvNLEQ59mUVdHJDkerEMOQxhm1LzT2pPYkhQW5
w1YyWwMP5Ma/cDqUjd91EgKAT4XF6R+dzErHT45Avt6nxNn+vH0Sl+/aGfI2FzVIgMFkcTUvdmvv
FOgUd2X7EmFhuZXj2NJnDTvgxWFuYJheY9zn1Ip4Cj1NeYsS6e1jTy8aQFNqqW5UU4bvjWiClV30
EW7+yKepLUL+mJu/ACTwjV9SfCar8YRUuu6li/BE94ecNucmbRT7EBRR0+w6s6m+IqIV1qPvDvhO
NoVt1tuhrtx4o0VFMbwmFkzPjRrpXnzQhljRViLmxU6nUTAzY2B48vSDIHS+0yPZmlJt4uRFHYfC
3YSGjqJja8UvWY2R8VbGfW3eeaJ1sRN3RVXvbcSq1mAHF9GGxzVXIO9svCTnlTr/Ea4lezj6VfNi
ZyjFtxAxf1pxqdY718vpX8ik2+amMx1vb5vLqQPVALpOex5UFFJU56M2VltVnWI3LxLM2d1Qiu7B
HmOy5AYVeSfSN9LK4q0yFu5rYTvdSky/MjpPH2AsYKJJbpalbymQZW1Vr30JPBVl2KZX2zvaKb2+
pwquBv8gqNF8BrNeIDDUpcOs2oR07Uot/CLQzBgBZs6pJ53mVXK+BDKYO1ea17zoii3uXDjLPtt4
/OXWmtiUulJ9v73kV8ab7ZUAFaJSgF/OIq5WDr0Z2zDjQ035LfCHsTKjjZcnxWctS+VvGxmctWfm
ZXDghqbYxxkkg5yxyedzHN1YImfe5oeANNf1RynGQPFJKhUDfbFWYOdsG2HFsSsyU91lg2K3d6S+
VSH9Flejb5ZO8eETEEgjwtXTLEN1WAkU8084jxMA1Egl6JcRJFjwxU+UfejpZR8d9HrMspehHgHR
5lUrviUIZq2BSi93HlI9rDIXC/uPDsH5aAwfW0NfFgfPyUfqG0of8hc4DFywt7Jxv6MhbPgILdiP
Yxmpq3oHF48aEnkeprR7Ztc8qJ7n41dxVsVwWMODxGT0kHSDYWygrsvo82CLUjyHUEvab3SJ8Z51
oJgUL2GXmKlfEty/11UyCmTULPcbAa0KNu0kvACPLp5jd6ma8QKpx9ECae4Wse0XQ1zovuVIfdi7
iS7pEFo5WehEEcyvERsxX3L2+TPqjvFr5sF199soQoXBnXRvX1o97BRniKZhW5foIeyENADz+IVR
Y9sIudo62rVQ3mIZ6fFrGDjNTw95jPAdIzFYG0HgsXMmzZqII2Wiv6eKI77Zs7vDoz0NY7xzUkek
v4Gz1cVTQq/N+JpHKvQxz0grY2uFZiC20K268jFrzLS/S5L54QNkqSzu4JFbw2PcO5X5VILn+o4k
ZBFtrMGZ6gcFK1rjoYvjsTqwhaR2N3QfNBrpAbVxlKB24JyqRajc3T7iV3YXz1UawMBCgEkvLxQu
k7wK8zg6WE3TP46VHN51LOQ+CXoPnD6zLn8rSWmNiGhqUcY2S9eaN5e/AIE/dGl5wvELiGzn+4uG
F+ViikoHNDLbL5WShu9hmDXbylEho9Yp5ZZIUc0XMyrEHWg4dfu3K8ApRklSnTuMNMUWZcS0cib0
xXVBIT+MqrtYeqBqPUSi0o3uJlM1+F412eYpdtvyuaVClW4BIE/Jys3+0c85jyo8uIix/I6Z87KU
1E0te5ykp0eHKJ8mx8cYM1Lf3MqoP/V9V0Og07PsE/eyc4LgpDyi9pGeIAkH7peJyx9ASFwU8bsm
6MF+t1Iwy09xWivWGgDl8k5weazNKsNknSzY4hquy3LifYEIPoQ+Nowew48NM64mXwk7IjVUePnv
7S+0hMmRmEFYI22cGaEgRJZjRrDIgI50+aGrJ63fKWqfvyO5klew+GYecBpaOFv7iTaDVKbQM7KN
niv9c6/FJeaPihEk1vfbv+lD5+Xsc81pImsA+JIiE7iq821rTTlSEH2mfa5klXovhQjb5vMI1kz/
FKhx3W+7OvRsP81NL3wdrcFSnp2kGPE0UmUX+noVh+k7AnOy36hNh0q6XipNsuuqMU++4SvRF/sm
G3vvfQBfFOwketgvFQpIwxfUNrPhrhBGoK4kOR+onsWkaPWhjMa9xp/lhW+UbeK2uWl8xp97elDH
YPrXbWVuvDm6CPZGU3rxMSpLzqUX0gIFk2jV6YPZtM3RAF6VbkOc9D7ZZmqaxyoNy09OT7lijyNa
q3zS8qTLvnpWFCEk5XS6sqlyJzumAgzpSonm8l3q8lIByIgIisU7fJkphXafx06Wtge1Rs0Nkqsh
gROqUgZfur52Ij+bFC+8zyKr39SFXpmvCb1G/i+D3ayxuy4C3MejnBNNQxGxmWXlIQrjrs2zbjjk
mXS0eyTgghda1PJR4F9DfyTNvpfCiPDpcLrhferdNUrfxZHlBzA2ACtAVpfVgU7EEhFpbziYLUaA
fkPb91dmV5G16TVgRWoT9isx9cr6z+zMWdcTh1+OySKoGiGoEBMbngMcHOOn2nePFJ7ju9nnw495
i3v+4Cai3GiOkJ9rXrfP1EvW2ASXD2SXX0Evbq4Pzl3kReo0DHppNLxEDkhhIuTalqXZbJV80B8V
6G3BplNybXhQO/SPpTV2+ZMxuHE0+V2ZGcOsQgJ7eVAmI3627KYzt0pfQxPXvDTu/d6qnZ6+lrZm
MXoZ7fjV5FzYYPNMniuc55FFqwUO79itH+q6wJwy1bufXBrZtJOtPr2IZvrX4UcmwOgrZ6fUCtpa
cZ+/KtJW/pI2oMGvhXwJZX1up2o8fc5/ihmZQVsk8wIWpnMXxu4vE2mNdxX33JckrQvvbwvojPch
Xw1fC+GDZUVjihx10Bt3PBDDKyTk6+lzUbvm3o304C1sJ8ufBo/z4bSVdbod0C8eteBviHz0YOhm
cr3NafAftXvq9BW1684+THXXfOtEUkOYCgLN2cGaUj4bdfpfJL322+1RL48mzyuKu/QLGN1clgqx
jBy8oracg4u+RucrUZjcdY49fc+aOn5uy+i/2+NdPF3oMpHGz4CSua21jEW101V1r4TWYZoAbYFx
Ht7bpmo3sxP6Sgy4DHvnQy0WdLKTSoH9ZR1ssMfRxp05nxsV2NY2LMP+DtG7aA+cPd1Bh4sPCBes
tdUuMypIcJwfivVzk/RCTymAipHFwlMPA6KByYOZFUV9X4lqSvzWK6t7JIXptNmxm/2bN720SBQQ
pn9Im9J86WgX/TSmLn4t8XhqN9h9Rnd5Eo5rLZPLfUeBGLEGQpSNrNwSFql0WjGQeeqHQulR7laH
dqvaVf+O2glCZLoypXsR1Lpc0SS73HhIPqCcN+tNEam9xcm2PWOoYtLyAz676ka4TrGpQ9N5lWAb
7qkuBA+3N94HEOAstYCeguwq6E+LljllrPPz5dXRYBZF5xzgyNjaPiGXMHyRpLbmFyqgtMewUZuW
BbCHB63t7fGuCWpP4UaGjbbpjDJXNnFkiW6fgJY78HQa+k/G1CqYRI2m+rvQI3fcO03e3LeaOgqQ
nbJM/NIdHJltBB37rdSN1NuB7eutfdto+FrpUdJpFI9MN/H1LB9nOp0zBdtaV6zk1Wotcy/wyUSz
SlX6N6qAVf5j1Gr9m2lMCpGB5o3rd1HRP4RNN4rHCmDoKUMW5jVq61Z86nkbS7/Cnhp95rxvrN+3
V/XyOMMZmZnqYPrmnuPimgUKLltZac6hoUkWbkVmCWWXwwSg1dm2Qt/cHu4DUrr8iDQYqH1Qeobu
uaj8gd9TlK5WrYPW4iW6MaRJypdoru5XsG/3TunU014bozbzefN3cmd0hOsHgKrKfRg5evOjlxkp
SCwndBPmhu+2xYhM8yNvCCf0ShKNWl6dkaz9/S8no9XBUaFNR3NmsVJZAXUx6JPmIALQuE6Z6eFW
nyCoOpRJrffAbJWNnqKl/l+WtMkuoWflftbKJi99GyKDtouAg+2rggrBRlFb2SW+mlIb/0fxpESP
2s3TN1Y8mNZ6ypdhdBYFAIYPnQyM6PIKDpKotUuMJA4cCZTKIhn6au4Yj7WUhV95irfNh/KH1yEP
zx3y1/1VnqJsLmdGC0CjcxanFlMhN0/6tjmM3JyvmifCH3KEndRHkbmfxrb6VtVdt0Yqnq+GxTab
aaeIUlGQB/+32GZKkyoTMrryUA+4PGxRihNbp3CN+2KoxXZwq7p5IDxm91kg8Q27vVWuREayEBAm
qBNcoUBJU1oI1KTVIUOX4V4tBxltVFeQt1J7POWBmvxze8ArNwCEbS4p1CbAYyzfKohSSTsb4+4g
S0CW20HIQZvFxgN07MN+E3ZFwFMhS77eHvbKInucCEQb0RMF4LK4n5uknCY3bPuDy+soPfEDsIp0
HDz1YMzURf2rothiPeeTlcs3R4zNSuy6Oj6MJOztCfhwU88vBAyXcsogsj24GBgkoD8w+m2NEZj8
6FUiZcfZiMorY+1Ge6lY6lq759qyz7gUF4APDeilKJPR4yuZakl3iDH1KH2zQcDlznQ78WrkqAPC
ZFAoeQ9K9O/tdb+yv+Ykk9IBwYilX6w73S2vK0aPeU9l/6D3UAz9EEePn7qIiKa98NZSjCth2+Qo
wTam7801vLSBzQH5lOze/jC4TjQ85oOR/0eMT41t4thJ/YSwffIrmfuGey31xL995XTKtiqHTmx0
5f9IO68euY1mDf8iAszhduJG7a5kSZRuCNmSmXMz/vrz9H7AwQ6XGEKy4Ssv4JpudqiuekNvm/fG
oKfKWSkaBVO30E4rimKOne8QZ+1AkJtugrJ3H9vH63P1iu6/PAn45bL6Q/mbB+xSbXfQE70sp2J+
SrR4eNEhRhuHClkyGvhGUD2MYZo8RyE16f2McnJ0VGwS3MPc96K5b6MoLumAoiO3K7EMAQyLbWi9
mzwawfvYrSsPWmNetjtqspVxX2ilnvpVZ6fDvsxG5191FtrX2RrZfzHFZ+9slANapsMc4lJ8faDv
FwXaGMgYSv9FFuWyuTVmjlYZjiKeWKrJTcOl9Dnk9fmYJ3p8YFf0G+nY+14nlyCbT2rhA1IAUHe5
+4SG6bOnNv2T5tZIb+26YoQZCD27+BmRiytnTkEzxU/Lnc3vURcP92yhyDtayPMm0MEsjEOtuEaD
odS6+EWzZ3ujTfx+SvjcMteQZpTUTuT+ffMgU9AaT8bWnJ90L9KMXYfXKH5LXnzX8zw+IeyMW931
j/D+RCAixWh6wGxPkvLLiM0Ix3VQhvlJmE2yG8xMvwtH5a/ArTifStTM/ik4iM7Xg8r/6eUKp04C
z45qIjVOntqXQbEkwRQuGNSnfkJ73LU98R2ZZR+yr/75eqS1CX0baVFXKN0+dxsh1KdSL6dDUaTm
Lh2RWXcz9WYYneav6+HeJy4Stk7ZhXctj/plbpq6JlziplKfqnxqT04/BM6J0pOV/d220q4k1duR
TpZhoihZzqmb7uMxHb0tWvfK/OJzwUqnoIDT5hJj1MW550xRYD052tTMO/rzOti/UD22uHtt7KqV
GZaJOCc7cDzEJBZHuxm5dVkMJa+TPpvPwCgm9CKtDMvbprVvefLk2un6JK9F5P4EhS+bN+/42lHQ
mFgRj9qTVivFx8RJo7M3miMA+7wLD/PQbiUrK9MpK1NSVE8SwZYg9yZstRaIlv5U9LB3j2Zu9e6z
mpke/jO6Hpgbz1S5Jhe7AwciiXLGgApHCTn+N4cAdmK61zee9lTGHDC5guPBmRJro29Uvt8nIxJB
SEeDtJN/3cXeUKJqBiiU6k+DKLu91po0fzJrOOW4L+95VKm3oEuTA96e1I5/+xOyQ3hPSVsfQFyL
RdOHhjHWVGaf0qxO7yJEuW6NALQJ3u3docj1TaioPNqXcwqQG+V8chgNU8PLOY1raos45OnYGBfm
foyS8Vx6bfdQZGH0oAWJt/cwAkbZvtIflaD29nHTTUdE3jadCVYOXNQrUB+TgBY8jRaXEG/sujCw
TnviRs4+zY2W/sSiPrsxOXaHXaHl5nzQFN1VNvbp2iKmOA2EX5bdkDy9nIFuqKZYrWvtiU6vcfYG
t493ijyBbCNwNq6x1VgWFCrpb0qbczFG6k9mCo1ZfbLKuv9eJ0rzCU89QNC9ZoUbF9hqLImd4KkL
Hm2J7S4Rc4n0kXFVRj7+7IMQX1ietL35o+x4zG/smbWvJ31NYdsj/A4w/3IWtcT05gb4/FMiUOhB
Uh9lwKRoT16rzt9o8MMDaeb48/XdsjZEUCFggOQSBlpzGbSsEA7rmll7itGaf9HCVL3L9RqjPeAF
dE3/IJhsYiAcSr10eXeI1q2mgOrZU5nOSXWvwpU/Gq6CHnGsZNbGdK4c5VKigQIFyQ4ti0UiUA5u
NwxpwlFuW4l3SDHgVXlne/r3uh6UQ4du+W/aSlAAJNPkAUiKjSQbn/ByMucIcn+pZMaTo7j1AQKV
UexKx00OcEiUndYYzoklrW1g1Vc+IdAxClfqK5xlCSiZnKYbutnk/Ikr/RvXdqb9oJTS3nDJmebL
9U+4MqtSO5MOEOBYbsjFVnd5HHjzZFNejZvsdij6X1U7WAeRUSBnfcJI21gzK7tCsttlAolTDw2c
yzl13KIaY0paT7ZRqd0/fdt7+AiWudWdWdMB1W8da8yDQAt/3pBkXwtN7uFISxQD5vlib8SZlaCU
kxhPiqNUzyC28vTsGBPyqADV0u88kAaI8PnwJ3mPDf8czQRqJvJgvRyzHaaiiDjDn2bFTg9N6+Td
UYvn4HEO3fpJ7WDuHK5/1rU1RFLHywVmv00t8TJiiF2RarSG/kTVWHmOcbdxDnXZJ+kptec83ZjY
lZYcMdgnEqEBOmMpATdqFfROBAWe54bHoBt5uX1wckHVoFDmOxK0+NRrabEbRC7uFMMJ4w9RpYR3
lFO0j9dH/h4g56J9B+RIFgRlFXKRqrhGFqYIGGTPcWjzrcteGOYuLsb4Y9nM4z23irhtk6lCjN8e
EJKwRlQAq7H5CVaSkjVcqXIPQWhLRf59BkWJmbqGFNQEwLd0RNcaAHCOJZrnAP5HuouDirQCgNYD
qB/KwfqgfErBU0FNw9p7495baTez+HjM0rYz2XVLKQSQa2kUt6Zg0Ve/0FcGdR9Z1gMqNM450tL8
Y9EU/VHosbmzu7C5G6yk3zho3m8+Vyf/ZnFQ46fIsjhoqIxjm1u44zMJTdLtxxjc20h15EVoduLt
UEvCJKGGJr5x3rw/4FzqBpSGUWzifFvClwoES/vEq4bnKTD6X7PriVt4QK3yGcg+V7Blhk742zcV
qFKKVyTl0vphWUs3pxyrJRG5T3monaMm1fVdK5LyaBm5+zGf6+DH9SX/frPLZyTmXHjdcgeoi3Mt
QlZHBJ3q4IMgyl9931uUR23JYAvGT9dDvd9dFCIB9ZA/QfHnpl3EMvOQy7ZImw/YV823nTkWtx1i
tOnRG/LgzkTg+qmPOvUYidRo9jVGIp8tQ0TlLre02I+MqfwnTrVSbKzwd+8gWBbgTTl5+M5A5vXL
805vglqgUNl8yDu9/gXdf4TfRCujvLk+/nerCTKpZL6bOquZi2SRhAgvLkwt6KYPMDlgcppFxI4x
BU90qw2LX+Fs26f/FnFxnAWJLcwJ8eEPHeyMdq+4ZnYThKJ9iIHDnON4i0i6XEzsTw4JDC+4mlnF
y7uqtlsFIlOcP1aFmd5yLRuPeNg9aRG6zxtbc3kkvoZykbxVpe4tAhWXHy2r86kIqzx/jJ2AFpeJ
py6wvqz0Ac5ik+0K+4dWlsW0T7XQ2Ngzy+NIxoY7RmeX+jbdjMW0dq016kPnZo/jSEsqzmob6l/u
7kIbJvwRa2/jV4EE4rff+5ivUeXxxyJFAWdpKZQW6OxWSpQ9TmJW7/XS/aqZbQTOZn4Y8ird2Kyr
Y+Tuh0TCa+Cd8FaaKGgqWSJ/tNUBHlxIs0jfTSACg2Olhc2+rULzDlN3ozv81jClKAcwRqgvNC6g
5S3fj22qN2EZDsHXsKg954CSvz7uS2Uek13vKf13lPm6rcW02Jn/iyklYuhU8FGX+BS9FWNYSj0j
q86RT3L09JBWlfs8RUO4C4OpPF8fo8z931QJZDwIh5w5vLaIuBSdNxt9UhWMy77Sjo32hJ7vNBAc
t91c3bRT7/1VGLFzMlJlSHduiUntxhwv9ulrfIoTZO1kFRg4L+7TiroyqIQ29IU2JTdtN4n7LqK/
CaKfzXN9rIuN+r9Y9Pqk6i3QmCUE2eKhQ+LWKV87vWyKD06oOD9tXYTmS8CrNgZEIHEqBe3t/lC3
1W+bRcm5hrqGZJQsPfOcvjwognDMR2yq+baVNpxBJPMOyyN0UatRdHcaIx42Rrw2u1LgTD4A5ftP
/v1NXS3Uc1PL4gBHEisxvmfuMD/P0Wz+KODT/7w+uauhQAxDKSVZRR/vMpTthF1reE3id3GkBHsV
wRj2qqAIsxvVrN7ITdY+pUMNj/cIVbV3tqymPiajAFvrZ3NnNB/LysrVZzuxq+EzxQjH289e3+f/
BJrWnhuLd8RGGriyTVE9BHMozwcWrzyz3kxsBXgvCDM38Tl7Jhp7iPr+S8Jk/uUYrdWfcnuMtkB6
qxMMDwUeAnUDaoiXIV8lDLRUSXyzsKdxjwSSk+0rpnl+CpJR+/77n1OSvJE5B1LFCrqMFoixMca4
TjHOGTG/2I91ODtPee7m+t/xMJi/Vyx43ZqcAEABwCBQa1gMLtCh5GlhnPiGgOH9MtVzE9wDxLN+
uiLaotGuzeTbYItdkXU5DXfVSfzSxBpoN3ACFgfRlvNN7ZTRVlt2LRp8B7Sk6LVKPN7lTFqAOM1e
wV2zqNJAfByTLHHRx8Sb8UWHiWhtbPm1nQFWiKILj2OyAu0yHK/VUpmaKfZ1xejznVWhR6MXdOB3
ucFL8hwOrlcawKD69qeatYP4g50BaQD0F8BspKX0y/gVna4yrBzMzdvG+dE6k3PWkiE9lkprvKAj
pGyd6qvzS30SZAoFZrQJLgMK0+5iHeCfP2iNOh+8FNLrTo+iftjnar1Zx18N56L4hwwUx9yyHNpX
US8q9Jh9OzKgaLWNNqf7VnXyvXCHZkOnVy77xe1M+QylISAqHKvL1HIKRFuILMl8rxvc+l6d4tm4
H4An76/v9pXjjCWqAuIGR48Djfz7m+MMQFDYN7WR+0E+2tlJi00rGXfx0Ewnq1bm+a50MnOLqr8a
lHceuH3M4SG/XQYdjMipe+nD1o1BgdbWSON5p3Tj0B5EmRr2SZubYstpbeXzcWTDFODolopKi6Ch
C+lUr9XUV6wmQu5A4xVvNkgZBVUMs6sAP359alf2I5rWEm5swGyB63g5Sg14YzKhc+DPeVl8NGdg
AVQNZrvbWzXH0CNNGHCSUUBR+DiKeXL/JD4IT3I7j9Lv8tqYYTq4eAdkPjWTvD5ZFaoETtrmxmM2
z2m9j0bdiLtdWAWqu2+UvHe/XJ+AtRmnLUwOzU0NrnNxIHn4fog4aLBgC2vrIdaK4jNAlSDYJar4
cT3U2naRnGXqspS2wJJczrViCg6kbi78Igi18ZBPwgmP4Pd/X24eNBNi3q9qDDy6FgX1srHR1BFO
4YeRa/1No8Ld2W1XwMsusEy8PqbV6QMRKHsTwAeWxxvqJjb+rV7u91QEieCMPgagjgMl2NhiUqzG
okMEHo9OPnWYy/kLu3zo4AVlfp1aqXabpkN7FgVb6azBHvzr+sAWzzp55WN9CctMCqlRRV9sDMie
kVdaVe6nfWJjNoHpuwtC+CkdYJXvunH81ZjGeHs96OoI6UGCryEvpnt/OUKQp3PZZTbGeWlrPmQi
635OVtNPB0uAPTtcD7Z2wPGGQ4mEM5z7f3Hz57JDr6msfBxpMufcYAA37WKtoV2nznqISyyS693p
etC1EYL3k686Xsu8Iy9H6KGDq8Qm1oCu2pTxbvSAMkm57PsqdLZ6WauxJGFPisRidbGYTdTHbD2Y
g9z3rIGegw0P4FhaQ35SNCPaqv6uzSYYJolr44HxviAOsq2qwqHw8xYu+EOcGf13Pcqaeu/Wavdx
qCnXXZ/KrYiLqYxNJ3btzC58gzpLfkLLIssBmjVYh+RN5N7xXPzNMu/rpqClC6gECB8DXcxoUou+
HTJR+rYahUD1vfFDoMQaBQdsf28nLSk+/cEYeVCQX0hVjOWRac3tXGleXvqRE+VnzEOwbC4rBVlF
M3/gythSbl9dMm/iLY6YwQrzzAyL0u+csAj2w9w0YPILu/iRaZW70dBZuw/Q7aN1SwtUynxe7oWp
5cOFGA34jpo3+aGxRx3+Q+nWf5A+cW/TioPSJWXBLuNUY+d1IUUFv6Fx8rUeoufGiIO7EtXTBzF5
vweWeV0jr1Ar6n4mEJ3lwSkkornoS9+gJaAfM5pyP+os2kyV1pa/FIiSWkrITi7LXwMYKgA7CaNy
rTQ/9Xnh7cpCU0r0APWwOthOu/Uy2wq5+GBFWCRJzJHlJ04TvuRlHXxK5ra7gcTxsagbY6OKsLYY
SUles2tYb0t0JPmlN3e6WWCNTpHz4CSOcbKDvKk/WY2ebgn5rK1G3u7I4oBwldoXl6skUoo6DaOB
pR9YznOidDGKRXVlbVxxawknC142pwBQvAMY4AOWBu1kFX6HLHlwj6Wh2p2zysbyggz/QVh9G+yb
ICpVQN/VlrLu2hd8G32xOFWnlemKS2o0G+pLWKZhe8pzrfR2KdRU9eDhhreRIa3Nq5xQSP2o1Lzz
cy4aG4WJRCv8ESfH4awr2lCfil7dgomsx+GFBE8DOTpzcXTVIkdDkSTeR/1Pqf7xYm2onj3KJL/J
vX/d4JJ6L/0YXpXvLhcKKZ70g+nYeHWcK+cob+7MER2NrHA+RGUZFH9wz1FbB04EH1yHYXQZr6nm
QCHzLH1zDPp6lw1BeZjCbL5patHZ+8jytvr6a7kfcrLkmGhSoPouV9Gb92YjigHr2bTy5zZxj8o4
TDeZgltJ2hbReXaa8qtXBcrh+lW3ujHeBF2kY0VtpFXdKqWvKENz55Zzuy9otP47AwU48wBvXyoE
jW9Hnev2euTV4YL3kRhHkN/LcwbVhCqMsrb0EblBaEJpAndXDZDREhKLg8ox3u3dwdy6llYXrIOL
CB6vtDmXQOcqHSqEekMOHJeS/lnpUsc9SoDDxvW3Orw3cRZf05tVXu6JTdIy1EdYTPE/ONZpUlYE
TeBj3Gb1YxoK8XB9UtcOb2BJ+FRhP01+vVi1MXI0wDXk+2HOlfGcICaknmpjrIwH5PCsaeNYXQ0H
N4GXPE+WdxxpXg1tNzZe6sN315W/+xb+2COaXJXd76RYbfLt+vDWPh56y7wuQYBIevvlFhHmyEUY
iQLcdkNBC7cbEsK68ez5fD3Q2onNZcRzjCqFVFG4DGRrOJSPCY8+Jy3jv0Wph/NNCV2kOFUg4qFg
WEZ38wchoZwBSqP7TL/7MuSsI5c3eSL3y7bKoyfPAsj4b19qor0LRe8O+wyZnGbjsl/2/F+PVb4e
dFgIUXTYlrm1O9WOGjvK16SZQ+tHOwPROs0CNt0vzezL+ZCbWaafux49u6dsyDQHubdGGBYiR+YQ
dTunBD5/buo2ih8wSes+X5+VtRWG8pLU/JJSi8siXCvssKtRd/TNKpw/FfBX+t2UZNMtjljep+ux
1j66JKLwD9R/JuPyCyCn1bvdNCEt0w9ocJaZUbgvrlsFDyb4J51e3+xQ7P+Dc5CuDY1NthBVmsUX
4M0tithQMr+D7dMc1Ciqhk+6MJNgp1In33tp8t1159zeGO3aXnIoRkO8BmeIL+3laCHtCnIfjooe
21bvCzQ5ocR7TR2bLWDJ2rwC1JEKlZLMtASsFWMjlKSacr9FUCU46HEw/avFmYpaZFB8t1pt2ti9
a0OD48O6canekvRdDs3JcFAWU8xWUnIxvkRibrJzU7rFsL++YtZWp+wEgVwHg0X9+zIQN7Y1pwXP
b5FmRoTgfxN3N646de2pjaZha6msTiRqZBwQ5OVw2i7D5VWPcbUNiKIQ43iOUYC5d2cbS4ZYxI6z
T6JxDP5kKnExk51oCmiW/Elvk5K0RnZUVwpfS1zOvbkM6FWYoBp/XZ/J1aHhXyDTSGpDxuJkT/MK
yUnBk9tWRExzpovwAY3R3Bv2uhgj+5AA2diyV5SPi2UngcI3GHzKli68jsvB5alRphMqPf7o4CRh
qUnR7QJ7bg/O7E4QwCCdPOAxENzkSVo9Uxus/r4+6rUkAVVFE6UYlFtRU7v8ARYGTGlLPd9X47SI
d4FQtQp6lwgBy1dozKutXaPHFjv2l+uB16Zbqsmjrsy2BK97GTiZEi5nSg6+WyrqkScCcqd2Lzz8
Flur/dyayThvpCarYwWgiAmf1F5wF4tXrSqjd4SS+6JwhuSUehCi7hSl6pofSjJHKGk1Aq+hHcpF
6Z+k1phSw/kAnkM/Z3HG1lllDRJu5M9GV38LrSR37j2QBaBH3Kz4NrpRa+x6A+j3Rq9q7YAAiwS9
A6ohvT85KW+2j2pPrT0pLXX+BCWzYxml7Xjv2hx8H4FmJ+Arrn/XJVr39T6npYFTFcqVKGssAlYt
Kp5umlDtbwbtizVGt+agU+tXuzF8iJwm/d4kfXSXqE7zRU+L8AGvnfyT1k3Wy/Vf8v5zoz/FS/t/
fXk4YZcj1+KxdGacEnwlwGs8MxTn3hV5EgE8RzZtV8ENARTqje3z9bjvVzZxXyt3XDcSEHsZtwcb
EfeOG/mG01dnPTOD5MjGtcQ+i7tZfuoq3ciCVyZdxuQlIwVK4TMtskXHgVlodU7sB7JVpSra9Ksa
4jm+y2tcUY7BaI/irAx2xGNAyaV0rYOND7WP9IBwerYBG1j/OSBGwePK0rCxWAMx9YDCyul2Owlp
K9KopfinMDprV6WtfXRixKKnJsowzXXUyY/tgf+YhQjI8jRpN0UcVn8OJyyYCTaAxMJcfhF1Jq/S
UE+j+iFSZ9c7c3ajUzYePk9uL5odNfkEJYM+cSeM00sUkvcQNJX6g2K7EPKjpreqrYv7fYYgJd5A
TfOxYGIsHS4wshJo142RP4+uDS3arLT8RBcNcavry3E1EKQW6U5ASrI0YW70xrbqpI782vDqm5gq
Bkqa8Iur83+Ks3QPLycVRBO+UX4dwSLDYjCNh1PmZPjCXw+0tr8oKiERIRGWHDKXX9NtVBWDzzH2
2xRloR01N1U9myjCDKfahu+JNpZau6frQeUGuryoWcpkqWxsHkiodV4GrVFZUYpQj/0QFnp0D3Nt
/NvTsvDDWBZjdobXHFGiH+b+XEy1nW58w9UVzIjh4ksujb1sH+mx1WlGXeP913flF8eIhoc+win4
NIZgMHZZGyHOGpaJPR8T6sbmThv7wS4AvLrar6JSRX24Ph/vrxXmA7AckkkSPrc0BhSmmgSBVyV+
MljFl0ydG3owWJYd7ZzNfT3W2gpGRo5qAuUuNs1i7iNcdVptTlJfgEQfH9EE0FGlbZrR26oIrUeC
KwiLFcTF8i3KuR2kImoZVWja06EC7Sn+RYO82urvrE0fb0kSaOAHvPUWQ0oyva0dJQWOo2cf1DEq
vym9+GeaJ2cLubo2JDj8AHXlRnhnqZYFyB/lnZX6/IwhO6IN2CFpS4fi912Hge3jb0+vBaowOP7L
HaIavaoDZUh8IVr1pnczBKFy0tiDGBrzzsos/R7EQ9dvnAbvM+jLsIvbNrfxISpQHfbjKHKmj145
ZPEPxFNwZK+cqIo/pG7UBzBg1Lo794oIn8RgB1sKEmu5BpIOkM6AOEANkl/hTZaV0E62uipKfCca
uFPDEA9zVBrUv0BGNe1u7mAxP8CZmrcUhNcWEo8V2q9SpgEa82XguBui0qr1xI810d8DfySn0R08
SqS0se1snIKr0WQ7TRZDZO5+Gc2LJtiRw5j4qNVkx3oavU9eXE0UE8f40/VNv/ZdaR9AZ2NQ3JOL
71r2oNmtKk2A60fIiZX6WImdToKcYF8XWvq+dQxgs1WaZvEO9ztnr2qR6X68/ivWBgxVmzI81CqQ
OovpbbSum3t4GL4boL2xV8dYq17KPB6cndGXWKJeD7d2taFEBzfilcG4fA7qMBPEkHFXV5ScfvWW
+mXoENxOkOr6DAw62Qi3Oro34RarNqzNSZvzHPNT20ibI7ZFjvdSzTNADx688dYttrZJpJYAqASc
Qt/VTvNWuHqjlaFv46OQPeS6GrQIjqGCHZ+bxFO+O0E9WMdIaezqDxYuAsbgnTiecMRafEeuwWnE
pg48u2UPH/HbkOL9SpUd3AKlsT/4iPJRi2A8++RdSWYaALA2xIpqbdjjq2PdY2em7vIhiQ6RMzq/
3U4H5EEH8xX9iGX24uBVzHhCY0gJ/dk0i/EQ5XboHRSs3jey+rXVwttC+sqSQrBILze/Mwjq4ljY
+62o46ekaXJZiFHSvN4LXe/0jWGt7QWOUzY/mFkaNItP5uV9HnQ1b4iRThh+ILNp/VCm0ji67pB8
mUdj8xBfHSCcC+gOXMkoTF8O0EipHNiAR/wiD/tT1kdetVfSUiBKhybE4foqWQ2Gvors73FhLsta
KFaHJXJfkR/pRpMfUdsqp50Os10gl4RmyfVoa5OJSSWoTlnnpZp9ObTGtpWuRG/TL7EPORSSK+NA
HD6ilxz/O/MA//Xf4i1OFg3yypR0vG6QgSwQehD/Wk2QvhR1Nxy1oY82JnN9eOi+UJVkgy+rK90I
2RKHCiYTSa2fAOQercnG96jo7GkXVFb/BwcnbwAJ/KOMBEHmcjprO4hrjYaD39uFNu0rnNv/alMR
eGfybmPjcb/29GBBYv4IMo7a1eLb6ciDDAM1BT/TavWoU5W7qYCp39uR6ik712hLxFVVbzfjzfDj
9z8j4hlUGTnGpJnf5ThxJcpUbF9SfxLGt0wZ1WRnh216b2ojZnahmn29Hm/thqAaCXuNXgtJ5CIt
TtO8tQplhN7g2PUvfpYoDnmZFsfeLo0bsjzvxgsafT5eD7u2F3ldYHAj5RbfEedgzNMMdzoAlt2o
344DpaJ9YyvxU5FUSr6xVleDySYEhzbA+OUxKpwybkM1ygDM9a0f4pwyHCyn746NY3bj6Q9GpkMl
RZUV/u5SBipT40IkVkZDKYRqgPhd/uIqGS2d1or+5HqnhQfUA66IZCFeLpZ8DPO5R0XGH5Wunm8c
7Bt+2FVUPCM0Ye3EhJL1Tu9DfcsPdnXRICQIKAM2NLX0y7izG1vu4Nq8pXCphpFXSAmdOnyhnW/u
DWl4vkPhMTpfn9m1I4fF8v9RF/npODpOwrOLR2lSN9/M0nU/sMDm8xyj1neT84p1Nlbp6jjRyeZu
Qg+US+NynJj+NJEt1MwvCh5Xu1nzmp9FJOJv/Zx6uynShlMx4Cm/cXWsHD80eqjjQbqkRbvUKu6L
gtplHae+XY8f80CpDr2b1uMOmT8tP+LAG32Fcm11u6nNMm9/fZblPbEouxAc2hpcOazKlsWrSZ+G
GFWb1M/0OrqteQWIu1Jxsq3W98rcyiYIMix0gODzL9aQ3fAAIQyDVOz8qChRcMRxKq931MzFl8ED
yVCk1vDt+uhWjgIQC1JNh/OO77q4Jd1uLOBYwHjiTYAFY5SJYHpUYumfjdJ7Ff1+HYVwQG2QgaYb
ujwMxjK18MqrWLINTtQeQkhfI7BTW8yqlZ2BVgccWYqt5A9L1bBem9uxz+vMR0qVEq+GeSbac+O0
cxJzinZhHenBxjG3+vlkl0OyHFFeko/JN89vJVQMq4mhj8SDqccfwfAMzU4h0nQMh8osv7t1qCLw
XuOYsZEVr4UGZc2elJRkfQm2dvt0drXYynx0R+r9KOrwE/j8+thVc3qTR7F2SMsw/vv6wlnbFm+D
LpYr4FkA8z0E0qCaXMnRibAmTeNwy8ljNY4JUFcyVN6njUB/52Ey0Kd1vFL0T2la6/2LHSXt4Q/G
IwlOOiVO3k2L7piLnCkcXDcDKzgZ6mFAwypEUMWbvY2Fsjog2KnATfCqh31zuVCgf9qixg/Ej9XM
OqeFNYZHy0M6ZePcWl0VshSG7gCk5iXDN8usIJi8qPDtzAk/5yUimkdZx8p2WtI6+h1XdasdbYfq
6cZxvYjMquAGpMVBXPIjOFWXI6yjIItTc8wfkyCa7sKk/NxxG7cwCwPtJk5HXm5VNt5c/36LLf8a
lPQUgDNnNG/exf7Le7UKLGDCj6HrTvkO3IrXnrLYHHlrWIGBV9/Qbt1LawOFDuMC2yU7fSeA1tdh
oCfkN48yRT8ZWevdqAYmWSFGac/tZGd7VOO3gi5O7NeB4isLqYK6FEodi/UTRv0EV7IqHuvJaI99
PGvmMQy7+TEh29iyUFgsVjp5nKJ0rRCIhlj8rovW1jGLKLS8Y6gBzJSK50Gyy3J13KpeLj8fgehI
y44t5XyW7OKFURtakPV56x2jAK2VYDLNjziH9ztpyfUkXFFuPJ+Wn+41nkxj6Fha3KyL42tIdE0Z
Ksc7mnHW7golyQ5twfJM1Ww86mLQALGLrUL48tO9BpXSXDYbn1eU/PubO0Ij+XUjRfeOmVvV32NF
1MdK2PGZNmS9UbpY+XAyVwJNAQxSdqCXoSyY6I2J20FeWocy1MW+0EW+gZxbJGYsD/oHiNXRDyLx
BZl8GcWqhyQwitGDnxgmu9As7aMZ4Yiga0V+shXUuEpvmM+I6OjH69v9/fiIDF0L6JZ8qC35r3ro
AYnrBN9vzLV7gA32KbKR8P9vURarBB/DXA/s3juqiWadZlsvj/SGt4ig79e+HAurEOYw23v5uk4H
zagKo/GOKLlKg8TBpNgcTSfXEt0xFq23cT6vzZ3k1lFQBtSENtblV+MX1I2JzR1jcZJTPFOIpC+j
b9xza6OSJBHWOWow7+iJaqBWjchD99jMrn2TwmKOdo1eOMCnjImqD4DG3x0XLxOgNaRfGkuRotbl
uFRnDrpRaOlp7t3yUdhT/YjgRHK4vibebWJMtPCy0F8PLPnBLqOEqWYLI8XLqp71eq/a6MyMTZEc
AZEWG6Fez/I3bw9NGnZRrOZOg6+HdsYilmJXitLqWAK1YZ18zhBLOZMqKPM+h1j83cw78cwtEB+N
1o2inSit4EnYrf0rzNuOXBPpVHNjR7w7N/lF9AaAHTPHqCouflE1Z7gFBEN68qI2v82NtrgbeWAf
eL4hCW/P2t2ERvfGYbY25W+DygX95twkqyybCtvwE2q0zUloTXDgESj2fYLP9u9/XZqvqCgCQsUt
Tf6UN6GshtlVIkKZURmjm4RZKV7aYipoJyZF9QfRULZ4tXABNrOkgHdB2ilGl+Hc0cbIS1BWcm2a
SG5rn6gR1Vsyhu+2JB9P1vCk0rxN+2yR4/Y4hkwiL9ITShDxBxWlL+im2GsmaM2c8sTZApisfTcw
moyMsihX0WIygZgFvalzC0xmrSMvOoxHNIOKQx2Sm13/bu9uIlQgpRLTKz6TvHpxpumRqYeF1wdH
s3BC93OPUEF+Y6VR2dyaGc/EfYZziN5hcG7h29PXA1Zi13/BymCppknOAesHDKfcOW9WjqoJI3SS
TjnqwWD9DBo70Q5jblTPgRWX5cbJsPIl6YFIFB8MB5ohy2DhPHD7qWQSaTmCVyxiHHOEIylUCSqy
HmJjzVz97m1PxgIAgvIamwNDmMXnLLIUYJLbZqdpyJ29ns/iUA16d5rhWD6zZruDCJtoP6dVuDHc
5delHfK/XQLgA6LFEhgrAtuYO2CL9zneDPNZmkJ8jz2j/QANF4o2XpWtt7f1vLlP0gjRw9/7slIv
jsIZbRKebeCJF1lAkzihE2Dvea/mrtvsMY6s/8GUxDj2IGI2zle5Tt+e+K+x4CJI2QvE6ZY95zj2
WirQUX8ftr0eHZsenSakgKf6NjNiXRy8Ok2Sj64dDrciKULngZTBC8/XB7w85PkR1J8oQ8tGFFm/
frmUjUjJ0tRLhnuocuVN4Onhi5dM7sekar0XkGziZOW69/F60OWSJhIkE56OLC75Al8saTfFyx7N
4+F+aJI5/aLNTmYdBlDk1lfTRqphT4d8+Ou/xZTr7s2eFczA7FSgUaMayP+vtkzpNpy8TDPEUUm0
WfwoOLqije7s8qSQI0XzgzKqlFThlXwZVVVKq9fbbLovlHZ2j+io9f0Ba7NU27lxO4wby3dlYkFm
ku29+oSBYroM11f024rBm+6xULPPvSXCz6nJvd1PelTtuymJt1Kk9+uHIrzsB4OMk/SyRUQFWbfa
jeL5Xps5KXaWJgDf1q3QbtVQVeybnuvgg6Dis1EIW2LUUIlDJhM0ARIfEDEBh10OFc+DxgriabgX
oaZ8dpug63ZxHjvaoZmLZ92tHQjD4Lyfgzawk1NjRtr/cXYeS3Iq2xp+IiLwZgqU6aad1PITQlva
wkNiEkie/n6c0e5ShSp0p5JCWUDmymV+8zHVkMu6Awc+3XKU/D1qkbkROeBggJijwfr21wSzPXXt
nK9JX8rsKwoT2X3V6f/KpdNeOVTeM6rF5Xuuq1vjiN+DyJ4yAhbhMO3MwottvZWyGXutX5KU7u7R
LKwszqClfAIAbDy0eV6+WwBHPdrpNj5rhouc4J+P1dUHJ3gBLSWU/SYHndKWHxyPz4D244ysvxsM
SN/OCAchJuRuUZ4V9afe6ut/gYZ3n/68+JXNB8IC3DMZOmSpS93CHLlLma48fJ1v2gEDmepxCFYT
4RA1T/HiTCM+fvrwl/0Edh7oNkajaGDvBKaLM72ilouaj7ckeZcXB2V7KvEwFIhNvRKge62pPREz
b1l4/aZ7/L9l7V2bmuY9TaaLZStDz50JI0Rwbfr2Ve08apC2RRcZbh68NOlaHOZuzY5O5Txre+Zn
4CR3+n+8cLSAubKoY8lO325zWnHEarTrE0YW8/cAOcE813PGtKAz3qd50b+ftPwvu6j7SXcwTWUq
ATQDRPXFouhdTZsx+SsX/uCeNJTuRdhOefrz75+NtNKDS7BbEF2qxwMj2oWja1S1x3UgenkKApyu
6SJazcLLImusjGeFRbC4kQdcuSP2piJyVBR+cPEuns9W9ZpWRcMu9oQ4ps2Uviz98KEdm/bGzr12
WFkH/Sky9V0n/+3no0TUpTnOayJwQPkw9kp9NLvKP2tZbS5Hz1PyOTOHgNoLo6YbAfvKU3LX776C
fEo4AxcRMt2wqKRzqxITSfWQA7Qk5lx2w721GcatScKVqOjR1987A7RNydPfPqiV1/6WFaNKDORa
qUGEFef2ZN5RYgPLLJqfJq2ZX+5afrCtUvz4641ECousESTOvel4cVBdivhtNrwtsedUpUdySkjJ
YSH6NItWJYP8oZ0LqccelIlbolRXHhzgDRhGY5+hgi56++DSKuHSV+uWmI0oP1fQ84qIYqWagayr
AkaKT4NhKDGP1icNf7SymNtbygW/efFyYImNzG4prXEqvXz70q7SpR40PnXgz6zUBo4WZxaaE4+t
WWxttGiq7vKoZ6LdRkhKZvpduxmliOneumbUlGXeH+xdQv6b3tZFn1RF3cXSXDzGan/+WDYv5G0S
DrCfkwe2BiTGb9K3GzhHXMvNNdGHRX3x7dSOPL0v2xvLXEnMoMsAw7A4fIRv8+13mZ16coy8UQn9
hdI7GJveHGxLBjv/rinb0+pI/UYJd20rgNElMQPzvbfL3i45VZkoS1NtSUBvCHPFYZ6fttLTn1rE
qZ8hd7p1mNZyFncodTgvYp7cW7q+V+INGBckqADV7RrR+0/8T85tIxajTU6pJ93iGVOo8OJyHoOp
mmimlY54KbPJziO/8+u4mDkYNwLrtRyRgEpgBYfGb7jsqeF+UNQpcpOJb2XLKS8b+aW16WMhm1as
h8KFRRI6pRrTs7/MsjguWJEyOE49PZRBpW7UAtc+CDqqJMlAtinmLyIg23LtjCbXkxLXimgcAvt+
FIyoDWGCbHBz9FVhfbzT/EI8p1afHf+8068kS9CDaS7SRN8j40XCnC9eDovCMBLaiN6PRm7eAxOe
/L4WhtFF5Mh5F7tqd7v487rXtj7JAjufdgIB+WIf+pqZZ9UwG4krrCUtUA/aavk0cNciCpP62mRH
pvCK9Nefl7229wJCIAB51mYTvt17q6W3halxqnKtsmKkyKxXX+lDZGiQa0HalIdhZUpo1Wt9gwN5
LVNjhIYi2k6s56a9uH0cuPNpuYxbMtOAKiKpV7IYqewHw/tQB5Usw3KGOvF1QmovfwAqBZq8QnEE
cdbU+GsLsP0A7krBdHHo/yO18PZF2K2dYTcvtiRvUdlaKnzAYILmodLFEqtlmMJFn4cTcr7BnSxR
yEo7Ww9HK78Fm7x2HBEYZZ6J1yv77xIWjfp9VvoOv6TV5v67kq74vlarFo1jVpwLtVqxp7kdIEM5
0AffCtXdBxONEGPJ1ltx/8pp2JnQvBt4qjvg/u1byfmj0l9MvhECkWeH3toBAti2xAjmiiez0pFK
adu8v3EIr+xKxJ8ISEBWdpbMRW5Q527XMiVXiQq0UY+MoVNzVNGbyQ6dSxiGCjhiKeinq4hL26Dv
d+MiupKGUZ4ypWGojNbbpQqNpdGhlijIJrnS7aNItz4cfAj9fuMZf59tAhPfGVswt3jRF/HO7tZh
ZqzGBYS7bqLGEiYwJ1KECwHv0RwxEw1HVVbNOyEtqz/9+fxfPYVgnTiGpGFM0S++sNZ29qjpBl/Y
mItotpXzZBgVgDUfb/f7Vev6GGlv8ew0NkXySnc8dPoOqu6ff8e1F05a4VKxoQBJAHy70Wq96w1n
3De9beBz16oizgTm84iEajceeX+ii1yGZgztkN03gDTjYikLLxiJlIKeUC6Z73q3Hg9mYRjv/vxA
17bwf1e5eK+Yv2ggPAw9wT1Yu9/E0A/h5NbG52mt0y8tIhXHGj3ZuwDwy/nPS18eWiQZ2J78D9Tf
3GSXYFZSuMJZ/U0l1ZAGj75X91/ABpafddUUJbeIGbShHOEm/nnZy4sbeynsdui8UxTYu/zF20/Y
MLEZTISKE/QsNwhBeFEEoVX06lQ1k5CxcgtBm1T0r/3kz0NcV/SubqDpLrfR/htoIgIlor5Fdfbi
OguMZQxUZXiJ8ssZlhsTTzs2hhKkRl2N3l+ia0kamUXSkqapQurICPTtI9cB2vo9ngxJRqr+sWnK
PmrGtEncLVjeKXxVoVX7xo187TJT+N+idIZ513zm38zRM1+WwgZumlRgiKJA+Aog7zR5r51dDU+I
Jnvj4c9f9vcNRU8WgXRoQnxeBmVvH7MXI58uF36iUvQvdDnJd/mqD4kjtbGIB23sXo1gabcbt8DV
ZZmVQ8dmtELz9O2ylXQ6x65zP8lK07kzLImndTHbwTuZSzNuWuVFKvXWW6HoMj7wfnfA1D7UZbxD
bH67bGfVrj4XAXtIuBLdMS8Pgrhxbaxq/vxar2xWFqK5D9MEiTxzf/7/5v2DTKcMZ4Sk8Wif4DMh
j33qmHcNGhCf/x9LMYEjKADK+u0+G7veLoKl9BNnk/njODgmxOBeRIuZdTc2y7Wn2k3+CK1g+dDJ
e/tUI+xaD2Z7kAjp9I+GXi9HoEzO52X2bhmsXTkJtKH26e2Obvgtg2S2G2wabsaJ1LL5edg8jh/u
CMmSZvnLKNbg7s9v8drOQBIJQyh6w9DWLj7YanRobnqDkZRFNcG42qofqZnPN17gtW2PNSo0btpH
aFVc3BwQJgGJkNElvtdh6K2acQQn4k3OnUDaIT1ZTtqeZqvwb4ErrgRwGNb0gkCL0GS7BAx66QgR
QFZWIszJ2ELsC9W9jdPYeXQ0I40AEZqnxtXVg8SXW4tSp7lJV7i8Nfezx6yN+wNtBItz+HbzdC17
J8hcM1lkb0PRtb0uHuquPg7NOiP859aCDKEs6nAza6ZDf/6+1968tyvg0t6kbXt58hfCQW/bmZV4
+YhL3yqG89xyQAotH15VofnhiA9v/OdFr22qPbLuD400yuWcHuSMRjMqNxILP4+4YNT3TzF1/dc/
r/JbnsebxXFrbwz/T1v+MpPX287PYUiZSdsG5X3LiOXgTiN+ZtpkHpiQewDTNPHUZ1iu15Paungs
glv69ldeMGjsHbvMHtt/z9vPazqISG5NYCSrY892dsC9erSjocIFPGpWa62mw8z0KTMjqMackRs3
55XdhUE3XV1G14jKXqIvCmuWszvqdiKXLHssGt/4kHWTd8xRLJwita3Nv5bXarHvy1s95Suhin7C
3ponKnKFXiQm3CfdqKreTooCbtgZxVLpRCPkxi/WuDoiP/TTopvZjVByJRYD9eebI4e/szYvUrI0
6wN9MSc7WVFqPKTONr6H0uajQGG5N5LOK8GDGoY6Bo6ty6fZf8p/LjPUWzKxCGEmmlW23XEazMWN
5yETtgNIFkHkKKeYcJ4XW2uL1x4f5rt2EYH4+9OEmBMfl1fNh758Yjx3BrKjwMSZOKiDcCrs+uB7
wt5ubKUr3xMPU74kBTqeHJeZn68W0x/twkqmIsh+dTSjhnBz+vGQjf4Synz+S0rDnmpSg9OpxGYS
itOly/PmI1bXma2VzIu+fa+XiiHeuL0rZuHjiOEtD1sZNDdacdcekvOCIQYNIq6Fi+1jm7PEkze3
knrEzprmnw1aCESr4Uj7QFF8C8h9dT3Gs+wgim8e8u0eQliT7HVGuroo7SL2UnuNCkQcIrSY6xMJ
jLz7c1C8Eg9obKDPxHK0gC9nWRU3QSk34SZ1OptojE1GFqxf81z58oDns7Fm53QMGNXiCZJr63FB
PPkWRPNKYKZdj2IOLK6dbnTpHoX2USfyqXYTv7d9ISKjMXLxcWmkR4oxFL3+4JTlPJuHKSjb8gMQ
DMRco9HslAzrdK1upb+/vxT6ntA+2HG0g8mh3n6ENcCQSHW9m7S0xutD1o3yviqdOcosu3pXIYn3
zh+r4JNvtf+P65+1AWdjvkI35DfZ71VusEHZXMlSb/MacZcg/JvJrvIiTe/E/LD4UzFHtN6MLBzB
q//75w3xe7xks+MYBrGXqTVI4LfPvplTZxRaaic4i3d2uLXNcpqbzS3DXrfqG6Hq94i5L7bLDWM+
BTvz4kVPpclNaLdO4rWFOvhl3h6rPvfO1jK+koCknwKM6J5bK29Pm5zL9kYEu7o82RZamOARUHZ/
+6yMvISDD52dsJ56AE+mhTCx0vdLbiCyo1LxlEuGAPHi1Rgd2CMV8I106+rbBru2vwVSk0tkaYCM
o+dtHtex0zQflF6/H82luyvW9dZBv7aSwyKA9RhZUrK/fdZh68rezX070fr8XGdu+iMrbP1oz2v+
l9080B073gE/GPqWeyPk7Upct32rWYMD0CQYxQuSWcgaHpn5N+tLk8tsyWPcgYMvoDH1LNmgM376
+y2825lx+dmALi9jWmFVZe0guZVU22IlQz2u7/W8l2HeY4H356V+z1z3SR14bOYluAhd4r4rVVmy
mwMn0TIEKSMENgBeZ67Vfv7zOr9fC2gf09H5H9mdT3hxDW14FQlb9F5CvZwfDX99hyz/nIdVqlth
l263GlnXdgv9KxpnNACIhRdRIBPchb1kvdSe1RqOo0U1NC1te3bnVtzYML+nxDwc+g97E4BL6HIx
rRdeT5njJYz33E+ohCxDEmB51fxU/moP380F64pwSKfOvnH7XXutBBjUcPcxONTQt1vVn+Ti6FXq
JoPOrDv0Hc2PROc4kdbUZQVFtPrn778j2gzEVyL7LiHydsHB6k2/y3w3QSFOTGe/tuohtKc6e56H
JlgOUJ5u9cquvV1gMWwf0m6K6f0d/CcrnfvZt2aluWT8on/p53Y+517vPjtC1uetyPQxqv2ivdUX
vHaHwiQhH4a8vDea3y5L3KzQpWUHeYMtoglMIwXrUNUPJTzi2HAmpQ4LImCvq9T/0vuH40FHBGTj
bhNFLLqkhpsdZoZFXvhJm2oyyrdaOxRQXo9Lr2M1io/qjW105bRAfiCoBqjw7S/54llNvaPNzXo0
dZ074HX+A3J4zbfF8o0b3d0rO5bds8u17m+WfPjtUt5KEWv3is4cQ9IDdp5o1KYQOrbamOEGebdo
QVfXo/NIeobII1CVt+uVc526XkoDsp3mHgkKLXja3Eb8s+lqfGqq+Rao+9qrpJcMr96CT8Mw5u16
hTfjiq0pF3hk28bjOnEbl8A2V0tpt8D5v40ZSe927dk9t8fOEHjo28XKthFjHWRBgo+Fc5yaQvvQ
+OV2GNteHUtnGCJbsyqirKfm2ECEOWPk7xifacpaN0BPvx8Xfso+7SPm7pfmxRZyC3Jsq6ePN9Ro
jUMdyj+3yjHmw1ZM9Z1rKOuTbfdZd0Supv3+56D0v1vqv+Og/T1wQsHMYasI+uHiPZiDn5mLNgZJ
vZk6NNm2HcPFC8bvo17MdbjazXxnB408aGmnydDpPHxQnWCy61jZs/+5xe7t2dP8W+cYHND+vf/z
01B0IxmmNNnPFkqhl3CYrBei6gYNgWDDBNnTOVVlRbTHpinKq6yxkNBI9TqelfLeDQ6FfjgNamVy
KHEQRVdvGdrY0QL5Ed04xzrIHAxAFFiSusqqO2eIXQMVwBQhJeewIc5nRetqp5+RCqXLBWtEbZ+4
uvSzIWpNixYnLS0VIRGN4ENUlgGKYVFjm7UhoxUNwUyGy9YY5RbN41ykT7JpwHzms4XZb+i2a2s8
tlqwBHo4ZF6gne3StjQV5XRgsi2C2aWKd1YqmMWF8zSvZGrpqtnImJOL9vlHw5hm8WguZU1BtqWB
lX2gi2MO/zpL7vnnVFcMDMORkG/MYdDP6XjqYPLhN2huWdDci6Ge8SUoMze7c3VhYxk2+6nx4vg9
+NRKAPGJ8iJb3Q2wCxkHkqk6b2Srqu1fWeiqlqFhb6W4U4MJ0ypQ/lCcxmzpmwfli9l+zjM8XBIF
vrY4mfZY+2j0m4gthtCTm3MvAr2+a+GHrh9pPa5N1Br1kB7MQLk2qqmDqs6FT2v3YOF5pEKEfBzn
qA1j6h9w0zGaiHFP1mPMlZnju0Ua5vYTpTbTetQWx1gfoe7WGCoGjmqGJ22FCBfOPgPHF+m6+fbT
0YaqOPpYRuWPk8Qq57hWmj69w1ms3k6Vizh+jDn9zn0yGogGCTC0OVvvAKtuQTTU9ep/way2W//V
dXM1MNlwqQTvGV424w88cdpOxMu0qMI5ILRQ2FHX45s9hoa19XUd+nmb5U3oWb0lzWhlprbL03cw
rD6aEv1Q7NtTbeoeg1qJNMYqciqmsLa6TCuRhENC8GFzW8ZpWrdOy9mE4sM/2+qiE0XEBMjNi8d0
m7zhsdAgjOH17CqrNuKib43tvDK/qg0egnP+lFn7cD0KJhjpeURyUPSf4X31zb2Bmpl2pD0u+/oQ
1NpsnzxVmvi0CAsNfUwQ7MCfltBQuJYtMHo3IHBxM3Aom7AdU+Het4EH9XcDaNPd4XkyBi+GKKzS
jQyJt/jTnGbZ+DNLt6qIkG0qURvI3UaOI95uIwAfO+hRzHG1VCMQBcvCK46YQ+So3Rtdznwuls5m
tAen3Nbt0GrIC4er1ALvu4bs2w4kNLrHYVZlF6ZGNQXhTg5qPlWjtsrDJMQoHgPqWhrazSCqT/Rg
fA3HjHQSx61nmGdGlpm75pPHSHOL03m0zQfpuL1zp3yP0imuO8AiJ1OlTf8tbRgK3LeN62+vSz33
ax5papRGWC5blf0UxSCB8OhGWgTkr2Wvb3pkaro7nqDMtyCcNK/DH23bNj0lNvkyE+dS7z15B5Gr
rB9XfTTVy+iocVzApmZpkKxD5mxhg7Gn/bPqzDHbQr1c5jIsrEDbwaOzp6c/U7vR1HdLdGL4hPTx
Ku4H9GOr91mRIdUFiSVD1JAuk02fHZ3FsA82O3hJB13q9zkSDltSau5omnd5p7xUhGPHsCA2swnx
pGPjuGAjUI5v3G+51WvZj0LOgwMaiFHlITdlKU+VEHp/NOVsZvd83EH8EMhDDI/YkGtA6Vy70jkL
iM3lyz8ya6vtCJHLL5GhkM48n7OFThXXij8ZP+jn61kWoqqrq/daOvCPLL9Iq/NgKoREK7pz2bMY
ezk/GXmvzXe6GJv1ExvEcyNrWXsZuYM9itPsGmt/zs1Zz89qEkZ9X7bDOv+jOiSTtmSYMkZN7lwb
5d00dQuG4qoQM0FKaAyAzGwojO8z+l/jXen3rTyuk56u31vBBRL5AI8Ql3Y7f9catrJhdwlYhD+O
n7ags9FYT3sbnoWe5bb+DRKncO7bXCk1HesVVb8viO0h2bD4DSODI9dMI0+BcAMxhnSa4Ufn0CMm
LxJbWXZRif2vOHPn9f2HAq+v8QuoOF11B1ciKf9tVWwfeczXEQ2f0AerJJ5NtGDUXeUDN3vy3Jxe
JjR2/BuY864IU6HZ7HZ3jS4L7Y61PfcVgZWl+JhnnOo7tIK89Sw0swAQ7jidKsLaDooHgKDpRCU6
+vV3B4WiJZHMPXa59KlSzic6/lX9RdVicU2Mtjkz58YBmtBxSVajcap6R8klVPSw3ZME3jO9p6ds
dzEZekcvchCOcEUIJI3qJOgBBb4o+tjtoS19gAZh4zSdHxpLV+CPJ8iaH/uy2ZpDNfuaNYVAi7Mi
biBIa1Gr+e4ow2kl7QwlYiDdOVdy4LLowdlGfFsT2YymsN1zhnTmFu7mV0EStHqXHyrkHfOvjtsF
6t5y18FeDqvVeMs9MHU/+CrHWSveZ3NgSlSmRzlY52Hw0iBcxwkNlrDuXWH2sc45bZ88rIE+Sh1o
74Pc7FQ7zVtbFPkBaG/hCQR53WL7Xo2LqH+NQ6/zCzs628ELTmD99qkrc7sqI0GFvEVYbmL2Ga32
xDfFujJYn7cpsNQR6ymmSf9YYFR7O+KeXNPX1DasI85X/QSUbFzzUwuL0HzKCpV3CbgD6KgxDI0U
CTZjfyM1aMmfRKV2PUxdU8eoEEChVOY2DGG7bXX/UvYan0otmNVGwGnw49VE4Pyq86p49YYhn7m5
UXG6l3IeyceyVSbVqtIffTEyddfwZu0PKvc0EaFG53x1St8vnoRo/epUj/7QnmRbkXDrKFbASkae
7QgNE19VKVKT/idu2Oipcam0T8uQOh6rDbp/Ut2YGiEQ5fln4UuU/X0/K74NVpp9GiylA2HMvNk4
Fo2sXy0rS53ntd6W8gDoQ3ZmWE16F5ygptjVUSqvlw9r1QzZ2dAkKM2+4Bq9b+p2eV0tK11f+t7X
gq9pWxlFCMPXfW/TMNbea4j2Lj/6BmciozNmK3KR3XlRG1pQ4WrNjpHoeiN/VtDVqqi2hf06Tp31
gjf8ZodBawZ9glhrFaudtnOndzo6GsJbpzJujMkl80WCmNQOT+A1UpkyuhPRNnPOwhxXG29ua3wV
dP0LLgVe079DZ/dD5BnIeMe+m0p8oW2Rv6YzGzIyPK15Lbpe/Kx8f0pPZiA79W1rPKv+qTbklCPl
VS67OReGvsboLGPSli9MKr+RYMrgnVb13fJpMkdnAqWbrc15Q+oGTeJGK5sH8iRB53qsSGYGLvOe
/DztvXdcb4V+vzCMtOPAV7YM0U339WPBdt2a0MpK71cKVotiLKAcPGVgVcSpL2vS5UV1aQUGYLbl
izkwMnyQhliWL7bGmCoUnVzaA94/WXCuOoYEJFFblp1K6WaWE/eN6bJ9HGv1DmDKPbwSlUu2bBAG
H+ZZ6sXJsDPNLUjvArcLJWrH7+uqXv8t9baZY4df8qGytGA6cIXZZuj686yet1QZAVWTTZrQEt9U
UMQbUgQicuq+r+JKIUh3zzi5yeOyN8Yi0vzME+cONnjwleuzcQ4lt5R2Yni2bmm46fqgxUsHfYvZ
tN+0p8ryx/QpHyor+1x5g9ceFqGP1qlcbL2LVO44wxGNmWJ5HNUgmSCJduy+0yWR9UHzKq64zCKc
fe3LrTPvdrxfAZtgWYNzZi1W99myZ/eEsf0A1KexlGzCplqr/BAsbrG8UFl4S2xNlV8Cy+yN7c4U
0DypDtGmr9JE7/wy41hbpXdPBAHWGjqDP7hRWfXymJUqmGN3CRrBGzUnZt3m2qQxFmqLF0GMy/vT
Bq1qCm0/q5rP3aBb87HRLbHFnkR9K678LsXgDM8v/W7FLNQ9mPWAUHIpKsiDVuVk6sO2DJ6OkWnd
qajtsFzQOUKkWNm5Cya1Th82uqYAJ0BjBwsw3tGYGhlqpZvVReKkq2f0L34K6J1s07Xz0r4z21V/
6uyCvbrqdRfElquImeGYwgKLbHsNnIcV0J8bFlW/5ZFMhzkj/FTtjFPTbC6PBWyF9GkAEZD9GIy+
a2OwgeBZpcy96ZlqkMJvtaYAClmQZR8qzwW0xyN5WlyB8frug4jn8A2a9UXZVrHeGX1aM50x88W6
MzI5DffCtDJ8N31VtWGhj8Er4rnOx4qf+s0hmdXDtZ+R722lEj4sEkPVB46xNUQVD+N/xydULyNN
MmSBQFpvuDaIyrqzttp+11Bw0RkZjaC/U62GLWRvtJYbovOh/FgM3TiFxaoh7Jz6wdrE2qpWP+pE
Nz/LygAXZOQrUIa6TM0pqTpbERBgdIUlDckyVoY15GG3m7mf16LKLCphYX+hxREUx67wJyvKGtH2
UY8SjjiUmwC0Zfm5Z4drUOVt2PqNq7BwbbjntgZa6zi2uhva5uT/CuYx+9rmpq6Hnp27v/QhyP7h
vW5NtJToR1nBIAz+CmlDR9uhCCivzR5JR1BqBxHYWR2aInO+LLN0fuUoB86408heRW4wN98qr4aQ
IgriQAxCvKP8EWWb3m2lLrEY74ALm1ZdOEA8aaHEk12Q7ntBZhuhhTTCP86qLX1YMVVewx5Big/u
QHUSFubqloe1qj0NSJxXV9EC5xGK7CIrEWvaNGoEU0++a5dmCKKUtsWDNiNsGs6NNMZDb6sMDwqy
TC20RrVbKtgqlVFnDk0RNptsjaigOsmjpRsCL0Q7N39mj6shdBGZ3U74/GXPbpXv+PLUWecjDHyJ
kktaTA84HEKWXW25fYG3S+G3pP1Ge6BfsRLIUPX4IM2y66LFs6sf1GcdpF5tUMN53Q/fw4y/kREZ
fVFggTkHEH8DNRovvrVVqBnowfyi2XYl40IpV0Yt+KiHBfGYRzgSNdUqERJB2mwUv8yxdPVDijmf
QAlJ605TQ5COgUeVY+ThssJtuaJjHdYZdXGorQGj0i1oUa8e3cH8pRWt1UTGiOpJxC6rh2hGTfu9
zS9D+44mSn6YdLVucV4oS8YVXQsvrArZfBCtuS6hvwquh3wko48ztzB+NJa+zrHsDKOMSzqN/Jas
dLmbQU69SGvFq7B1tfx7Z05tBQu30rWQihZouyPrJSalnLLjRnXyCLaKtidC4g4V3Qq94ZDJ3p2J
GRX8EN+b3M9LR5U9+TCkKHzd6ROD8dYJLWezTMLzZq0I3OkAKpcSLGC6jiiLBePEBy5HnwzH33KK
AsMqZco73lM4E6+WPO4m96en7YzSxlRFZFZej1WT4tzoxqcqH/29tHX+EUVpfFsrf4mDAZZWpKdt
+SRnui1Ek9T/0GdqKI6D5XLj5kB8+rAHaEMTpNusLwhRGzW8CUdQl9M8OHPMWgsidG804biMqxWW
Vm97cWtuKuP/XpoDWkoCUr6FvFwIUilfYmPLupq3wz0RjqthpDDWGpv42SqXJNTDRGhHz7tLmPbV
DG00M+Y+9ERpZqj+dU0TG62vP7nFOOnczrrZh2CkAzPK3DL4aVtd0Yc5ge9LYeZOEbqpN7WhN8zd
OxKgCWMAC0fnULkdnEyTdGB5B1oxBRGg+Fk9J7ePrMmqUYielEbWI0S/RF5Rr/azmwLh5Y0Y5hEy
Pi0uo9GdNHaKtviHlMGEZtNL7efSjZVzWOvBfW25lZuok7mgwNb9/JdeTt10oP+kvjVmJ7u4kZRt
4ZRDQ4s2pE/HV5DKWfPM9bKOT51u9ffe7BavRTn4Muxyo3yU3NLtcfPB9d7XU8+PbKVndIwTZCoO
WdukuBwvUxmVq6gdsnuLUaNNIn+u6CZ6EdYWWxXC33bTkL21dVFDRyI/gl+ru6NN40kdaSBStXSY
bYfYKG9c7AiD5lyZWjVFmQPl9kB2MZSQAxpZHHRGKMEHfd7SZ1G4S02liOC9WrTCP/Trwpu1xNRU
B1Pq5Tu30Gz9zuTELBE81lb+qDUdKHRXD7Z8MHp6+nephGVwTosNj+aAZEDE2JwPr8LaSvouiCqB
qmjNnjYwZfIU9Wr0KNKFaT8qHaBMuLZIMgCuxr/mlK0jrjtqljn/ZPLs7I5kZNUjv9G2NdQtBC0i
JqQMl4wW67qzWGlkR+g/Q8qZcpu/reUyC7zeFtU8atrWTvFM8pCRIzSlftZLUH/FINzqhOlEWTL3
AGQU7azDIKIknwvECK18PDVohFJ/Bf/H0Xktx41jYfiJWMUcbkl2UCtLliz5hiV7JDCTAMGEp9+v
92Zqq2bHlrpJ4Jw/qjX4iII6Wo7RBCCUtXquuxQ8VOt/Y7UFMAgWy2dWizjq8j4OCL5MTdxXMQ+A
PThXPPj/U9NsfhmWmuY5Nu767jLpjdk4hvxVvaZw6L6sgdNPvZitVw3E66ZSdaqCclqGaMgWYzk4
r4Yi/PHdkQuuJzilS2WVsAP3szvw3qPlsQ4ra9GWGXdyb8ZES3nq0Vm8C0SWXbYI3NfSDQZzLIJZ
vasmaXCA8qTVecvC1xEVAoNz4KYHM/SGqYwOftRFjx3NWrzA5artY0Oeqcw47sdDlFRWk+F92V9c
acUftrDi+hILMztPrpQd8407lOKAj3hSKbeK9O6vsK2kfnU35iZCgfVSYdKYyHst0Yg2HS/l0TEL
xQ680vOaJSXL7w1ygOJJ2lpcQ3UD54U7NxF50dn9x7TOgSSJmpSV24rWZ/8AvMruk6ye99ICl1bp
SCv83yaiJIimMA4BrM7zCB5RCf6lGEvXy+bQlze03Zo5E343//DdW9/znPRj2jAP/AxjxHbTD7Vp
U1v5G+SDFNU15glm5pjUragPulkScaj7dYizNpraf4NnxukwElDC/Wv25WHQgffXv24+6WTYH05s
A52AGW6HS0/Fr5vvMcnI+Tou82fVDeFXCAH4UzjV8CUSiwC/orCUk9rGd7cDlwtTVT11oGFTR37K
XUPh3oGC1mnIGwABfmfWunQMmv2xXSbVZbreg2e+22jnZfb7d19GQ0NASUmIHlEhwXvHtuNk8Whm
n/E1jOaMn60bjoIpG+Bwirm+CjI1+nTwTbkdZk7o++tb+UbMTqGyGGtZdyjgMswxBOl5lVt0DTUI
1jcVb9WWV01n5Hl3t/kV4Upf5r7S5klO3HCHuB9mc4vxm8xm9iy+roq8hSTrFgvux6WdVPCxL36d
hQQXqEwX0luzEYykPygaIXSazEjH0mBrS3Y1wuf5nMs+rDKjffPQzVd9V8fsu/Gl1okEK5iqKI+U
jPO6XcjICclLPAImuOLo29P2z+FODw9i78TNsq5Jk/cb7AhM3ESEzVqUwB+1P5TH2e/5BHvCZod0
kFX5Og8hoDrPbv8xONvGrLSGa5N1ZDKOqZ6H/snISsqcvob6DW7drjJobfNdLGxGuWhbFWRjU8Wv
2yBldJJGFn+SwWovq6X0fCdYmW6qoJxCxntnfauDVbtZjZRig1vS/Z6jSqrXk67K+qYxMkqOcUH4
fhZAHVmsdrq8ALasOqXtLrlIH1F46iqj1myxp/IW2VGjsjZ0izFvuGgurMOSbIBIeTrvJjq+MrWj
MKH2fCyvsFsywLNFAJtgqMsAd9uIax2TNOJtIldJkrC8h8xjTGJ13ghLvzJPDwt1p7QJp2vZuEs6
e7P58YoYP3DjDuaeX9yU90Fgleul2hd2fbcLxFdMbJKVqgUUOrtWsd/HA2LUbE7c4ZMobCD0uNoK
ErFlO38YtVtFunexLLIZcGI/ChWt7/aGodOGlvssytB684VdfNHQMsXMPQ1g9W5YElfw1ybFDjzY
F+WJgRJgpwxuPWbSJYNm7N+MEsXPxgm8p2zRzaOPadRLAf6HOd1qRI+ZsB3rs94s+iuahBUwQzdt
6oNFOSYEnzdsbtoVZPln3WxdFXmNC/7UjAmRREvIg5ivC5bBg69Nxai3j0GYhvNImM6QiKjK8YvP
Ux57MWyiNLgH+GvVCjViBX2X4niXS76qgF3AVuXuXYJZWk62zBMQ0egv/VNEXyH2WjLLqQzdVPdf
vSU9IqSi2z6iZVzFcQ8Sa8kBjJbixhKqdx8s1KLtUYSgvVzXVXQ3OmJ1wXC66sOZiRxk8HWHDriA
PZEmG7kvR8dvHbxcoc1NOS4O70Ykd8ncuW/Vb2/k8TtGZallOpi+/I5lbCiKcHTFHyui0s8t+FL+
+85d43PFRhMf56AEQtucyjslftmWJ6uFXTipsR+XB411NErdfgUFhPhY2JMVk+wBq5CMM6bZumJ/
44w+IvQq1nPh6Fkyh7jOr3qLSnMCvGaQnbpybfKIqJntscL9y5vTduC21wf9BWuTopWkXZXDJSHK
tuWFp/gSKDAx65qKMFzHU6Un99CVvtTHYZx9me1zPDYpCEJin0O/DX5zpvJwxgABPH3tKvbUC+fA
4oJnKMGDrvbbsVEaiHK19J5aQFZVqqH5AOpFvdWE/uk4yVY7rGTm1iXzY8KyTI5En5CRNwBN/3Z5
W4t8Uy59kMM2U5rIo8c/pXCaS1dPyasZLF5nNG7Aj0tvro4tf6u/djgcppoencKhFLvrnGtH7Yap
Lii+vC4hQ9bb2tnkdmSVl4iwnN+6LJEtO7FiT0BOkrSHOlz1yFiPxgJhGxV40AZLZWVQC8E7Ttx6
ycgqaEw+z67/0UuxkUUjvfiePEUGd9tZ1R0ExiBOsIZOd4mjoGjurW6fxC9sZdI6oy7hyneMv0zp
ODr7Z1LNElKsI1/hluaKWv/miZjcVAW6bR9qJgfA+QJ6P+vjcIHx8zqvPlTlGHHcR9USH8VawHJZ
gfeSqKJ0D9tGSDW2ubCySXIWAwO6jf30/qqo2x9WAJjundew7Jq0SFZ3v297p+5eV+7890K43f5K
2h8fOQlWcXeA4h3++sqbuiM/FgXJ1M8U3uOksfB9Npuj5X2Bjns+rW45HeKF6f489B1X4mjoyUh9
5Yd/tsHTpD4DcdXngZh072yvY2+/+mvMN7LvnT8dpjhUHMokvOwcg9o821XX7XTALhBHFIioMjj1
AFdOKnsYnbt9BHlIfUZWTcndxj8boG/DUk5KU3DjQqlHH22EAgWLUrJsT+Om+UI3GbsawLQOhtd6
Kq0uM4sn61tKJhPvONKmkzyZJVysow6HZTyQed4Nt2VMaWjquXCo58D09gLX7FU6G3p/He7KqsXm
ev2Q1ts+MUH4ayVffntweMIEswxsXvBqgolipANaRyVrwsRZjBkmTdfdN9u4/+v3jntr4do5q9gt
3ldwJ7xGywYZ5rVzHKVyVmrJi0aov/MC73eAHGv+GBRB5YEKyTbJl3DvMRjrsn1YgnDvboQ1zxlw
0JJJu3xmoVacac0j9817EcZFloRK/W3XWd1wogUfFKf7bJSUMf8xmOysB2f1WXYnJP+8MfEXRdnj
e7TiWRwFbqBJFl9iiauUR0SmXjdzcOV+M/SnSon23dGbHx7tsdVABeX2JwIYTbir2mL+r/Wc5iG0
FWBewwQyp76Uxrq0tZ62LJ698KVW9H6kegmSbzNrqAohVXUWMkiojt3ArYpCRP+k5wv/yOWf+C9D
tI/usWRY2/KuFg1BiXYTpsFShe6ZEkZzgjT3boG7gPX8oXuhyiU4Am/EfWpV5fLPd8kin5BGcNz4
tT6oeKyX49oPejt6VeKax7oj4KcMiAM5wPj3BzsoCVDDLhbkMUsJRE5UB191X4ICxPP1dBFiL/5C
Y49fcb0/IixP+ryJ/ATEWyU9d6eLnS6d6LYuafxwo4MSGmx0qop9zs2qlxPl8r7K6NLpNP3cXFFp
SXe2nfPkJEPK4apa5kg2C72ZhUCa2GdXWLtxfl6KdbqZKhy97ExJ84f5oHtA2WqzgYUqOCseSY9l
bPbQYo6iwXnfVuUP2VrhmpUsc58ewUcO21m8/xsE7oRsLcbqOyr5UoLAlPoZf2mUIpdrSsi3uX+o
KfJsj1QWKu9D7nH/vY5bA9Zsa4DpSJf7b3JuBduBueI/gWNbd02XqORjRwHkPdRev3yURs09QGO3
WWcShtoaYY5KVk4V1CupCaw1yjtp8fLH2oUvVFgjTl5houIo7ahS99Jq1xC8vQy+y3iw/0MCK6YU
hN22X3aGIuw6XrXWr3trY5Xs4iX+pneWF6fY6ubQ99tUnoI1gnlVzGB31dA3F0PjL9kmAjWHz3dl
wWNs00EHzTC+8Aiy/43d1jhHW9vTmlVhLdVhZfaVOSakQX9TkDMvaHFc7hqL4985O/iWQDQlGFvu
wZYsd7vapMNfJxPk4tzP4lTVsVeCDa+6ZETvg+lYOoFYMwRCfdJnLRKQJi8ihx6ENtmY4JUJ+anC
guWvjWxS/OZk91m1WTnGq4l6mnJTNqOVObUz/g5bRDTpWvkzWSLS1HG6zKJA3JB4gKMeoRYJs43P
XRBbZTSlCm0/YrA1bKqLUE6ypds4Bt+WXvrpYbcWZjvfkOmIFIWKt4YQ0X+eNeshm3y1aWoeBfIZ
2q/IU9t73VppsdfjfGmN2d3jdTEA+7J5isIVwD3l0vWLg965vNJkiyqwmdHIA6wDyo9E1wmSI3+u
mBstcJRrfR6Klxp1EXv0LmEyRpqm1SUcShOeIzx+OteBEvtNKxq/PFT8MsFx2fx4gfQJ+hItXh3c
l1vdPo/lpn6zzxTs25bdv4jCCW64arSdJ2aWLKKmvyL1c2vdqM6ILsVZPdSHolL9yw6N+7fe9uTB
H71xZYxR1Y9mogRvhoEdMjFD6INzm8U9R7vH6IW87bG29+XbtqpmSTfEc17ayaS7rYda30hwRtJW
4Lqug6mjUrtr3W929g6hoed2v4aoa+pcSQfqrZlE66RNKOwoc2K9fbZlt91w3ZtbmpRtuE2/FG3O
6fQsjM3/gjlZsVBbTpzTarMTmryWfPBRYSNnC52B1hfYjz056NhXF7du13efTPcgGwpKkw7Vurfw
YDTMXsgHbX3ys605wMQo6ydXrM1yu9BL+1P1yCZTXPgkybph53np7jvqfXeH8Djh6kFNQEFZfOwZ
qK+hVlXNZmJJ+tDM0hRtqk3CLO5u1fgWxHX3zXmIAKQRbflkx3Z5uN70JufqiIvvGEngMY4LiFba
GFrUIrJQ7wWpF5CxzMXxKUiKoM2brucs4CInUtAtERDx0rQ+99m2c0dsvlpnShZwwyLGEOtxQaN/
l5iN+wWwup0yzEOmOiDxgDa2hkW3L03t9J9+B0CRrb7TeTe0hOj2LhpEB6nlzuO451XplnBo6CsP
UD+6PU38nkhMdRB0KWBT38Pf8xgfAlVWY96G0ode8Gp2hs2QWX2SbBH9g05me70h5FmfQlerU6l2
73naYrs56FLU7WtbNPiXan5cRoeOX3G0GEe4kbBfnXVV6IYvgmzKC/0xg84C0/jAixYqhbtJsCnl
3H/CORny4Vi2g9VCstD1LnBfaLX2ucEEw+q/k06TaZdonFTXbT/nbaT1f1vTiIIfOqZ5GZQfee7M
7vM3jIbSzaGIgzJDSejZWWsX0VcQbIQvbBDX+SYk5vqhScpj1IXRXeuv6h+fqvVtj/s4HiQ7qH32
+iiCOUNCCTlVCGZQ+u3UjMKwHqa/SKpZ2BGMu/dDZMyviddpyKrCWm53RvHt4PS1/ZcU8vVuJ1ur
PK2WHb+smEv81G3bWZ3D2TDMBp1u3IwXpW4x6RIrmHndQgiWRkUKkCWLgUFhIJKJ/aCI3k2wg9po
d/GSsz8WY/E0tb6obnYEHWEW+cvakVAVeTM9rVXgHitrtLkAZmqbc2lIwYU1bxP7tIchFJ9y2unB
EA0ks8YppoEnFDV+kBZ2tMIWqCQhlLHYtuK8ugrFE8E6LBBjzEDS1HHt3bADYV2beduDjLNytTCu
g/4dTVt7D6R8IhBx3JHKL3syYKtgsXOUimCzR0bxfit/l1UVW38M+5M4DWBibcYTOiwOrZpjv95w
QQZLjkYVOG9DehTltHujwPbJoYqOcwTkma1rEK7n1VGowMPGNVzZqOQEz/TIdTKEnf2VIGr9rgPt
tvwIxRScHHaQ6PpfcjfXO6/jK1RqPWfKKmL+Syk4qRHa2C+VCFcEylie6tS3oFa2aOo+6gJt2T0h
t6I8emu//W4araqMZr7QO/qsZrA0tLDPp3lWG0dAEjXOzWRxX5+ainzcO+pJR+vI+hVR4Q2bFZ2Y
sQAxazA8+4xnxbJyuS7q1tMzFQx9wTkQxw0fr2XJ/5Y2DOdTXOnCZwKpGsOBY/nqLtz48rJOVsuz
7lBzAgsFyksTdZXVW7C6/TEoTC0eTQvvn4ez58/HkDsi+nGjMXrHAltsxw0KM7rUSTz99XivgT86
F0BuDCm0Sm3wWjLxOoFaxai+yxie1L0z2vVt7Uz+sbGW9T4ZS4cwAa6Eh4HegTckklN4MC0WBkSB
8eTdz0gfVtZmz3seI9+ITEmSRi+0Xfu/AiWTx86Xe5ND9XfU4y5B/4rpz+tuBfKPBWi5tKHH4sI6
z4kEVaEr0LUPEYwjK41fv++z0Oatq4ewORt+4wcsoA2hbSGCmJPVuOMd/h+kLnLBEXHVidSSaxs3
Gpd6KMIclecqUn/VPrOuCdiLI2/CXm75RHGgTPQ7iKSk0IBoZJZmsi7Ez0zn5H6K8BjteZ0Y9Q9V
LFrgEmhbw2z45rjivT44VVlcCK/V42Hxtuptn0KetSuZ+bLvgrUdTvUqHxeltjO9VNXnZoH6piH3
MELX4k/bTdEdPPX2jBRl/+9a4IivAJQbgAaRK2klZdMNd0vlo3vp18U/zFVQv8+jAwqzchPmNqLb
PR0hdl7Qycz/tgXlJItBHT15YbkUaV8SR3aF9MfbWWzxZSqH5BeFlu0DPS7t95TMLFNT6etLLZvg
qXKX5XFQzvxhj17C0JEs66PkhwPnH4P2dy0Z6o0O5i3Vo/K/O8ObimyLXLdGBN1tJ43N3IXtLvcT
e7uXnQ2TyF3SBRH13cp0ofnnzODu43IV5+ug+9Ax289et8w1LYyXK0I7k7G/Ha648aGaQ3lstn48
GSfqv8et9W50EYQ302z3b5MzObfCnyxYVJ+VKOjHMk8GmL5gcu8RUM4H1uj1Genpf2WPqoaM8iTt
a5KIrNZhsiCJCSFLV5hzWyZf+O2I9Kiv9NMoT3Y06kd0cOHb9YU+NS6MnrXxY6/Gr869J/Qp7uM7
MYJ/u/7upwTvwi8Hsv1EyJs8QP0ek6R97tvYhd3krs2GxD/Wyz7dCrIdenv+g0Dhu5tXlAj9fjsg
UUz5txRYe+F2N43T8KtQhGRm1YgQZ32rRov1imTPOdPxuAw5SrnwLb52SR2CaPKynl3zPijDCI34
qNV/YWjc8Ng4bXRvplberFM4CZBfJVHCxwPakWp5wKfO0w1kgNo77ufpSP3iMB/KutkJrxmdKAvj
JvjQrrGeDYbPdxVjCikHoR4Hqxf/rejFGa1IbfgKO9/+PbNQ/LGU5f/qrc55hMwenuyp7S5SWOuU
22XjHQV3xZ0zLN0hAYe+hdRnSp53t/sZkFmisxm2Mo39MTzMCIeg393kYdfBVWi06AMwa/vHadx9
T9vEqS8tdPEpRiMNX0Y2+nvY7/GX5ta/uLClP0mH4Ch6cKBJJFr+GciaOUceEUps9yRU9m/C0Uzx
sZS3IGXY1Dthxle30PZXgPPkwBgAd7tI4LrEuJ+W8pGKmsY9zJPy32LelXOzLhVsBoGujOSvgnv7
iYRY/ihLRe7fKrmaLrZAoPcL9gtnbgt5SCsrUvekco5wa9E7Kq7ujhGZrnTOrujJafz2N5dzBHNX
uBfbIuATDcReDBnWRPu0rXF7a/cos9ENWT3sitNtfz3fKp+3EF9OW9XWQ9Q324uplbul3iTd44Ix
6I+1FN5ntSqabnsIqhuGNWvBOuIXr2QFdJ8b8T2Ihh2/+lZl4fHni6ICGpGL+wdAQL+EiD8Rq+wh
z9w2tPw5Nfz4EwpwIv+ZsUVy43S+BRSZuPJ6jBBSs8cC28Cy8r6JAX/M2HfVYR2kd4+YcrzVyCNv
XfQbqY5687iRE1ZmyPMcKw/WHiFkXHLUteyRB5DC4SkZG9pdPQDEt0JM1XMD54201LY20GYxiD/z
XvQz/ioURNpYw3/lPIl8CvF6p6EOEpaGoKJDwqnLnUpaYsTvE8bIB4PjQoPyLuZbOuAmcCvIED0/
Nm80lwxz7khXLVUetkQNXNCGTsuXbTbI8HQ2binPjCOO/+xpu3Iv7GFgRCaxrPl76ORqp4Br9rtX
yilEMI6e77NYkMGfGynW7p8qx75+jADc1W1XO67LqhcX6sDGYgJwLqv5hQYyaFGlND0FxQhM1jqX
Uzsa1qg+dMgcMqMSZbYZKn0Hfq21cS8YPZr9hi1Do+C7dmji9tmGeOVO8AfE9OyZVhe/KLm3+s2i
ArVwM6j7yhyrSBbRk46L2L0XHbLoQxCI+AY3jPmPBOuqy8q9m8tzyRYwPPUd48IRQdC22cdSOV1s
HgYrlNF4nNgwanGaIlC6Ko3lMi7Y7hK8aq9SoshduPG0iT97OIeQ5Qj+HVeDN+47ToUArfJ08hRC
jgqnnKHxc9ihGw6IY2OUC9oUEmewhXrCvmsHhIt0w8HCsNEOdu1OI7pu+CQabFHXbSL31rB0HnrI
pfjsdpMu+CThb+Q/DjYX/HQ10ln0jVtQqvG7m8xinVCfVXpO4wX9rsfQXswUW9nxFO8TZWHsyfYx
iqtV/JqtiMs4nomWfEAJo2ZwjMmzG0o8sQ28hU479zcL7roIHoRZ++KjEkhYY7d1zXzhFoSTt2gx
DxVCv+au9CNd5Pze1WRDnLnx9sF3USK9D9fta8ZUa//aFafjnymyO3qIt70G7kvFJDr7k6xql3QZ
w7TaPIezdtTDCInr3mCXHtwTKRkKdbyv4GN4BpoRM9TWdtVDOELjoYOcbO/gw9ZEp3Yoev0Thn0z
Qc6gOn7FyVD0vwdvdqCeV9cFFfE2yYy6VKNTPWwdTlewclpg3KzCfFSczBZuEGssZlwXnm1pht0O
wWkuYiKNbm3EGoXB4xF71dFyvcr7KHUVWfeQnDtfr5qsaX8oYLXiX7hZMBXYfTmQZ2uGpH5qkQtH
SB97rzjXxo6KlOj33dx0O6a8xymppgKCP/LYKYzFX1qmfFqxOFvxvG+InuxJazdfvBElMnDjENSP
FG5wCpvYRkZx7QkH+KFkTKlHq1zAP1JhyUYkBN7TQh+c+A2T6OzYUYM8Gfvx3N7gV59hjCMFfZ6G
6yAE6U2szcGH3caz8+XXYYEzZNUYVQ7Yh8cCmhMH1DUfqFDJfBoEk89h5Ed0nbzVk69P3k4NpnfD
gR4zWs+VAiDq3dHz/oy2xTMSTY3lWtlVJs/Ea2HYkgsBWQVDK+aaYLsrFuDaFDurNeQF32c0o/i7
IiCZZ/UjGgxg+MJ5r+3Bk08BKqH6sXBiuHAJMqF+5igI+gvDZqSwKJXotdEE+bW4ODpxlhMEhba+
EJoU6kfJIZhueheU9oCytyx4aMUuT3M0r90dcQpWAsReJ+NZy61fbq2+KIrciRCBZsnqe/4frKZ+
fSDkfl2fajRM1nECBqzu+X/LIN2jGFwMyzGsddmziQMBCmkOlnDHkKfUJVont5tydXOnbnn4jzEw
t/jNoKhlD+dtbZ59CRJZzeuRO8WFNVBVVFm3NNIuMccAbQ2Q2Q0x6twZYY+onUlnW1sWun5Wt76/
JCNE66RrP5eRb+0aiETvzqu1wTnALLGJv4YGcwiCW8db7nlgdXnmPgjXt3XrKFXDzcC/v1LCaAk2
hdnrdkUatFylyHud8bL3/Q8eQF0fxeB4AcccVtaB+LmgDk+7JOM9F8U4RsG5CAirfR3k8H9Ogdrs
C3yr75nUEzaw/yEGCpaPOqrr+s/o1IJ31Sl6G+dzZLtq84lj3Ixln4heWXa4UbxFnTq1fCT7+B5q
QPpPG8OKu4PM8t4/DXEwteGbW3iYmNOS6oQwd6o5rlijhGzjSz+K/mfhKEkyq13q5BgIvWjU16Ox
zanYvGa9I4Mc/6thjVqeon3g8q4In3mO1sVhC/KabsvWluwe3ozJc6e/A9HqDhbFAGYhPFYDNR+P
czKopsuAQa36Lgoay/+MzEBdJz1Ec3/sx4C6hXTkQyxtPOn47m5k6CfFXReFDkBEawvjX6xYLe3B
48DkpEXLmNzuoP7DDXKFGdJauv1wL92xaS4RVywMzgrDMdDErtaEh8mszjHsgWPPrbdRhogpxlPi
t2c1YjgDTCaWe16cffScN7Vw4P4rI28of/cNcV0eGtR6C3UK12gmFEzUS/XpMjUhiqBaowvaHHCM
Q7AAKrjsjuukL5OXgE4dVgqXxrteO7hsCEJqoimbCEKtnvsYcrpP23gbEBpDA7bpbqkq+VIkA04C
RN4qq5KEQEKxj76q/dU9kMgfestjHMy9ucFWPfZ/MUXAcvBbeNbzOAJ13jkxAuoyHy3Bktat21y8
4NbWNAqsQBVFikEYUfPgUmJ922LmbuCJjAgEDtHC2k6KsfW/wIRSX3xdkDhhLeEMTRLJZHw1dpmo
j9JCSuBzrjXJeIEF0hY4JKzYoLB8+AXLTcPnVOZlvEJxMuvIMNtE3DQnNvQxRPMUdO2/lrSw8ikk
2aL7QSkpyx9vvdZuppMmfxxVOwK2nRGtsiVuLRlg3MQ46OWWK7oADLZaxDu+hra+mZGmDo8hGoTy
uXUwWx1N7Uf9zbrXmhnIEPPU3ngVs9SWRlgJ8XXGJrChjZHXfS295lIiT08z8yzrNHbLsR21VWMY
18m+nMrAdsSQ1wsEwRnvJkR8cS1Wu7XnJuwPslPO9963bfOMND+YFnSpvHuXDg3XpXZBR5nP8QB/
DHMSF/9Qps+rlbYzKupcogSL4jwsxmj8a29NYfbzLkQ0vwc9oRV9WrqkN6WCaBKCXCByQO/jRTQB
eb1BzJK1uVsY5bITy3IckyqWn50CYccSaTvbb2QWS4/BgvvH+eUhq+FmsvxqUHnvIzl7GN09hura
HVucbBLAUMD442oBIDlNceT252BdQMyhqGJpwSsuGsrz2Lr1VSwGL+pBotvEezvupupTwcA0n4eI
Gb9mBKwb69OAb6BmxVyT/PbngZSGDEyy0Fs6R37d/sdcLxDrkjHLqhJAwhZ3u6cjSRQHCOsLvM/s
ZTV6bSYuiNP+SSC62t8Fui+CKSyu63yIrdD/x/0iORsxlpGnWlSg2EtJCkCVejIo5LFKKlc+4LW0
qkOs99H/r4jsaJky3+789VgT0VUzk6BZ3vgBRai+QKzo9fWJt6ozx/KBgVLsdhhw96B10XaLyiJE
YI6hMSx70aTHTf0y0kZd9FNwHZfF+GZFy4bQPpiruiMrUkfljy44zlCJiq1df+G5jveTcEkiQKCu
N0GqOAOiczWO4WZEIMhK4jqj1//dTV+sdj62C7PErBZekJB7IPpFsP1a3yGwwcpdL1dNgIrmqjtX
w2yjO6FMg4gGPTXe/svXVNNd+YlwvMVLTLyDFdV7vTFEYt76Q4CIUicZYD4762RrB82TPFrbK7kS
0HbHcZ9AY/ZgwVl06pl6ypziU9fZj9aKqvjUxIItl696DU5dMIcoKBEvuR5msmkrEMUPu8BdtxZu
G9zxuZv9Yd5Kbzz6elmSvxhRObFyO9aa8hNRufuvkYLaTxRg/ufoOxu32IigqLqr5wAE8IC09H8c
ncdy3DgURb+IVcxh27lbWVb0hiXJNhMYABIEwa+f07ObjT1Wi03g3XAeOIbI11554/mdQ+uL57xW
ZEYmhKcda4XEejuVyh/fuX6O8t03dLBZ68tRZW6F69D65CKWqJ3VNMbFmee9G9Od5VZFlXZOOEAd
Rqh5Sl/chn5FepROowsSo3m9sjtKdIDB0yFbxoNsRjv98oN2MoZAqSm7EMdhILF5puOl/fE0Uvar
J9hEq+4fvIRvdoe2P648woOCvPCL3L1TPq7MzPZ3QyrF+YrYLrd8NwU7Fc89L9ZqJV3qetkXH2tv
j1bFZKBoTC51sXPbYVqI2MmUOdqdQ7v+ACmj3sRlbQ59vqlJRi4cB6ysnGATTRNTP8+hnB25AXwR
OhmWI8lsTm8O3FjernCKR7VHY0z6jlDDOMfBLowW7OpTyFW8fmV5Qk+anIhDtPzJ1kLZH3QAd/rB
rYv9Z01tNflX6sb4f91FjnOzwQkNhX8nSE+bcZ+73dwdpVuNfL9Hk81JyiFVmCnaeUsPRmKbEPSk
0SLcqRJHgcgPi8GnyH7qnZmdUskgrP/eF7M338AxldNz0w1pdK+kk3fPCl+1/pA9ca5DadZsuHex
4OJN4IQ1S3YY7auvCMU/P0dEpjlHOEW93cye62rrliHbEz18n/B1RfSPn13LnRXkSdBd/waM7dtl
tmmgrrFJyzotxRGCy9kHc9je5IW7ivcoElH2TI+N0j5zcuN3O2/gjXzK8jr2ThJZK9wnPW+gm4nn
Qh4hPAWkewYXUnBasoBiZxeK5hfwHa65kgVWZpCo0vPCS8nKMHgki7OGp9iLM0RPGDdaT0eVZoRl
8LrNSnsnskl1mXnA4nhHcSBpz3hR0l+BTYfIObpYK2ff4thEE2cuCTK5Yz1HSeSrj1JHfQOJaYXe
mgJrmFu9dLiKDsbrFme3Yl79P6otdJDJ+NaULzcsemSN0oaEZuD8NQHXkYH1j3G+HIlOmuo+ktRt
2ES9BuWhEGMRnabwWlaGPcFscRmXlWIX5fReXyOpMe3rO35rrmUq9tqBHIAppH+mft2Fh2512onL
R7vS/O9praV33ME673GmKWfVng6+S0eAN6u+m2oZd4dSLjoaiI9kbvzFVb0EHkb1l5FsbONui6/N
bktmUK2dTwaIaOGJJrG0bMOQOPu4I25ZgOiuKG/M9W22lFVHVTToJvtP5VXV3MmGF9a5XPA1bjry
vxQDObNm8CSN5+3GLk5LBMS66OqLxh6tAROtvMzYkyYRtmHEyPKw8gezp7mMrTqOcK3GF0Vq5Pp+
64Mkfmst4/tfaAnp8KrjTlDgyv0loXLX4Zu+UaJxwZfE5Gff5j4L1EFWXdZ/khOwTM9c7t3qxwzu
PDwRdnS4yFFL5GtM5MKfnxwLrhjzzCvXHRFL0T6lrb7mVjzpcf1XqaYlOcfCOMkm62Uu49uyFwTq
VUGW47BO9ayPFrZLtQ8hXUSAGRShi9umSBDusnBZ2l99GA7Zw9CsWI5m0vysJuX25u1YuabNhyn5
eAfuPhHv3mNbozNdBIJ4s4/47LNs2yxFFh6LJFWf45UAQK8zs+RH5sAzX6meQDZekPlwmSL0JvfI
fZo9f7fJQPvvd56GFYI8Wb+BO7+P2VC/rSAJDDc2ArMNF/uYFCdhtZzyIAGJwfkUAEynF/yoqXvF
KMYU3fR6LM0d8QOzXv/H6Ka9yWib+N2EjF15WWfVg1eqokn2Nus9lOd8CtgHQoSVHsvcuQFFdulP
9p5zs8eJciY6HUQs+2acqRlnZchMUDfR2JIZDsgO1Ahb1X2ehdLZUgKd1Ndix3U4kdXuq21RxVAP
Uq47xIuqwkD9ZLmMjqJ0syDI467ILF3UXVgGIntdhj4jyRsOqRtueH2VkvnDB9CzQRtbIvovqeSf
nNIs3VX03tLXtaNeT72yynmt7SuvZlWSivqJDnkvE4dSWVR43brr3Vyk4X3h+dw8zk0oWeocy963
wyPBG11GzwxWAeulWZyahC915gbmvCgBZdrw+Y70gW2WIDTVVXCAhOf6T6LtqukpssjerxPABO/D
TXE+Dzl0EnFDfxho6+zOfZpv4jLKY3gKyZDeGz017aWpxp5aaFGF6VgdSxsaVh2qALx+TSzXlqRr
++tSUQxxv24Z7aOO4OLvPtMDH0bpeReTZk71QAtuYBRUPVeZXUcRpDs684ArvCGRSLFvFxcl7j92
XQmcoCV6UVLsaFTC2EqVIFfrHtsX+TQlt88c5lRxqPaAnObsAVG3rU68bbChEPwcP/3sB269H1ZJ
H9mQT4+sP+VDJDGav174qh3LdXmzxLjpG5iL6Mr4QInLP5nRqz7PFE7DXc05JettVXQImglblvxn
kRNPmrZJVxfr5wT/AvobS6B6QgoEvXMerSDs9LzPJLlS0oAlQvceQhBRudad0/FxxYpC9KfVlJE7
czRwy8QWBMzBUYjq5FfT1JZ3V9aN2gu1WuJLI2NY99AgCrjVWV/vZRUXCYqA3U7PU08wicBmrNPi
EpuZ2e9+MBkVBVL20aT/MQnTkNxi9VzjVl1ci+WXMh4csANL073uhqnfun/XUWYy2OhMlb5z8MOl
0WwF0j2f6LpiPOzo6Ob2SQyl2z5DdUljc07WIBzEhabJVN9TyqkPPcN38xcBHYUJr4rk3UT1FIKI
7+kXz8Sa8XWYzM9CKYzzsljNM7pEmhzdvq/+lAUh1M26RDpIkF3d0Wk3K6+v4ODobH0P+VL8yWc4
TawJgim2YaQMbppwUeYf13vvsQi7ChdTl5m3izQVJUpP0n9YRjSqg3Dysjk7SE6HVtgyoJ25jE+z
d81yEFaek98emmoPXsTAkSEuRJrSUFKufymwgt19ySncfM90OV2PqTwrZ0QnfwzMK+/ZJA02btzH
9k3NlhvGhlHJE4ceae6aRfX1ej8OdBJpKa5q3nrKGxl8wvk6EeBSsGCZDhAR2lKSWPIXeuVkrYnK
H0aOeHgYSTEmTxw87rcQJalvij7BxURJ2R9JODOYz/DAfJ7Rnol2qxuf1ntJ7ytH7Knw04PWrv4O
o677O/sdoPuEbNQLaZ2AdAOsU/9jbFN2aYiesNkp0oNsLnXaBR6I86z199041vq2Ir4onyJ2ngXv
pG6n8L1oQ+0/5Clixo3DBlJ1U5E0AA0j4tZX70iYYXQGiiUuwygX9Pa4yzICN7Bcj1leQsvlh3Wa
cy3yfCKJWvRx8E08r1PuVtXQ4M4EcZL6UAYrfa3YczPnfqzEjNrdWiaeDT5vur6VTdSaO9JDgCDM
/0h4SNLlY0g+VG5SMWXrJWudePp0OC3TiesioiaqSlfy/2DJjafJuQHZmsmd4M/hKcyy4Anku/LU
uGityIz9VFUdImzWJsueX9yStdQiiErg6fWizZptFK4NmS8YbCikZHPzbn4PEExDImcp+r3XjE54
wzUqdm8KAnj6xqECFRIObfpGv4dRJJ2Lm5HMR36PFp/oWzbO6uQj4kdfTiZhwLElITLnqWlomg5Z
3zyQNF06blxB0uy9SHFh4F5jeKukZLgAu0COaci5xxnvqcrjb2aqIZVct0s47FPRLfFBoFKHv3zI
hxQHa0qtw45wyPTF0LyYXcoUTom0NvbX4tT1dNC+CSAsFeQj731p1v5azIgf2RY+z3vRFoUh3FCX
9aPJTRbsXE708t4Key0gmPp3RUfnviCPSAvPI/O8j0Vkn2VNsPo2cKBw3Sy8IjG1GuVfBP0lrshc
OpDK14Sa1BMiHQ1OME1ucJQ+bWnS5ijmjypo8rPglUcdSRONf+DsqcZNyossPV0zL+EGxMTg8SSk
lMVCHceUmgCZTA8kZpvgx8CUKGiLhmz8c4izWkWRa5YjSWP4aKWERhwKEiUKLuDURWhiA7detpCM
tbJmz25dthAULuM+b0YTQp7d1sqdZugVjpNxv+69f7xPBYkkSXGu7S5FRYI1PFIeK3FeUcPW/bjY
IkTW9NvvdLH+MG6XVPafgDspD1eJbtPrMsPJyXhIUTBoiFFuHUgzDuV8Ycui4Jee+2MGDj7qkhhc
e186/WmFzWKfAHfQoGK2Hu2rLckVg6Pp6tA+9H0T/JNB0P+lB+pGxyxKi3swm826ryvNrcrtmFEY
lRkJyYSP7D+mCVZNHxHZ1flQcNk6J0UFJnrKHQF0Yq0C/m2QFK6adRtPzSEnuPJMFr6msEVz+BZu
YE9jnKC2d+DnCJ6pd3Vfnuc31anml9MehFIRmgJYRvbIcklxLvzly6F2krX6NUTL/zUurmOX3GXj
6w7MAZYvQytfXHSlGLPClD+BiOeXhDfcj+OHqb2t5JSo+6l35Ss/0Rh+Fm0z6u+oRAJC1J6a7uRV
s+rPpVA4o7IfinyPfwwTpchGygiepQCPK9I3+wHCBLnzsmr1k0+O3Z4cpGnwJZ5oilsere6bZcUi
Pqyqyp81UmCwG0Ju13tQnSQWJblQjVwQlekOLjp56oJ1F0RY1Oi63ZdtpqjY8nBzK6oYDeXeZ+dC
8910ApIUwlY+CkrRXeTX/s7FVSaZnhGmpGUmxRyf4A8XQDfSmmshFYKBL5Lds06sH7Y4MbLdLTMa
+W+nCofl7EswIY+uW+T2ioZigyr57UEkgBqkxwVzlaRYN7U74sBtMrp29V43lUPsDBZcdF/gMP5F
r3OiPxqc6Ycavar+hQ9M/CPBbr7HH4QOm66GZYZlzilfSNc6J1TO9A/Sk7hkDpguqhhhOVBeT5Kn
glm8PsSjAchC59MDsAwDuAUawKrnrVCw64CzUKAmPEtJ4yGg2YoMmMsK4ECz4rBzrg7+dsbll6/0
RdUxR/S2XLEakBqQCQf3PoeVU5/7LCJVnAfFGl1kxtcfH95LHwp37vrttOCvXFAMZ8GNaoDNN/ce
2caBg2ZHtXMaABBYc+8TyZy3Pdwvj6xUmvwyjGPDQfHA/HMgqF7pAz2Q25xAqnvImrzNj+WYuud2
EDK8RbKkUzk2V9QLo1X50iD5APpjWvC3kFfTo8VgRN6PhEfr22FP4Z3sEvngsgFZbNn51f0xPDh4
sjMrvmNUPLZDYLA7bCZpMW43XtV5MYrINEy7pksaFhXP2ZicuAlgjM6mccmZYR+xwMqs6pm3AQne
tSrHZQe/aCVgifMcZEc7yfW+S9g5PeUmFMf46ojHmDbJMV6GEUxrRiGguunZyxUGh45fVHPCBikY
kpm1vL10xihRl3RAdvHevMGJJrmnUFiSBaBe0v42Ovbq22aksnvk1tZObFiN8z8Wh+0m1146HCdT
g7gLaBt8lITBMUqZmd9iWB6MflyfWIQRc044p8VX0/Q1C/ozR26aa7cr6ohXIbI8NfCiiX2+Ytyd
w5sCeKG7XxG67Bf4E0z9bwzIjvq0m7elgDI45C57T6nipgUhCZneuPzJpH3BeRs4aRLJK4NoCG/w
6snTtsXO9MrKKwgQ9WW+WEt4uSjaNzFm66kfPV18CHfNYSn6QJHmQ6Vsp6hXEM/daRMDoRh9zws2
fjBn92B1NW6SJCZyIHuLZ+Q4Diih1OP7RvRasTKJlmlDQZrjayVTv0z6o1o8sUAG6pdmF0AJy/b4
/qB6lfFB5vCEXFwqmOo0s6DyPrVVsuyS1s5sjSlnXXnP7BuZmz+LlBIHIU8HwD0AZrzgneQUew72
PqNRf/ZVAl5q6vrsU+K8ZHskOVTwSgy+Pg3tRDU8zQt9oX0WpT+pBfXwwTvelreAJtQORJhNcVP0
cq74KBFG2rRr3slnVH/8JmazNKdoZPEfpHlghl+6FwFo7t+o6fzRRR4EyAGfpYWbauzGpt3JyhAk
phZki9uQ/CdyTm3AfPgt+ZyzDzke1knVWnE0TbZEB9srYX9VPltBMVKzdLhIYKYlASE/l8dUtRHt
2gFZd1Ov5GjRgoG+NkiSOBqnwZQLIawUoERBfr4+ENhh2kzMIp5ip7HDrpr8Zjgspa+BoIiGs7NI
M6PvlqEeLgPPOgWzZHWO7XDdmKc76T7lsnbSfR1E+naVq0f4e+WbfSOIk9KS7qU+1wH1+13h64bU
v63Igua5hwW6YYvLQLpwSsbbheI5E9TqqNuukBTnupkL24vCoC+P/swgs0lsVEe/24ma1aZB8P/D
EVs8piOt+yN9sfrJMU4I++BqFqE7q0URZsKDdzawO/CmjLdEv5P4WlPhWWFyp1oIYUXSLt1ZT5aP
CigBf36ei/eRjXFmR5nCE7/R2XWwIQ243kMymoot6lFCyBTlDhaXiMiNZ4kfkuSd6BUdPErYwza1
s/M7Hp1pIVrhMcLpGowbVfvpe7EzLa0rooFEUsyiNtbEUShvK2Zlj1WAr0ufTIA/vICsFehi8ztG
Wa0eRO0WmpoyDHHufFOrpsdeKZ+iO2Wj+li6MfdY7cx0ENje1eEjrOwTUctId2DJoEfTsWuro+qD
Qd9Jbrr6JBtTfM81L2GUVXd5Kexsgr22KwinCvdOUhblOrwBoe3KrWDtywla+IxaX9b6JSuqKD60
gTH6YGojf8qMi/Z1KJ6eu9qJhm2gHRp2zA8BNB2ys4b+8Bq+C5L9Yt80Nmg2S1nzEIeCg3/DJG8+
smJIup3ouqDeAXqY8boGPz12a1/RAhyq27aw4nUCM0Eysuua36QLC3EzAMB983zYOTcgi4InfH7x
BlZnxc3zi/GSprOmVU4Qh9zbag0NynxZA3FPPi39i6NaJOcQ1Ju5kK/r5X0WR91ZjwNBUiAR2Stl
a0jqs6BKTfKqHux92BbU6qsGC66c5zrYYyroPZFCSylMaoGkw6an4Yrqykn0Ai/K/sbz3FpzCJnn
50M9RDgPuQ+E+zCwlSDfAp7ILk1OkGVHObExp2YO4jNUxOnYiXmicWDKjLi24XJyT6GydfdVbx2a
3AMLK2jAkUT3ydgeK4rjyFxk7Zj8Vtvw7mkSNz4AI1tfvbz2nbuyx6y6cs8VRUToAHyBcxjZZqo+
8V9dHlk7zFlyL+I6d56xpnCP0iVS08WNZTCeF1kIdahIfzub2smy34vMwU8IbnwQdxefDlY8LoV7
ohLJ9Jt1GCIvskkjTHdnSaIPCuZ1yukxEphwG1DNu1EnXt6TG7fkmOLAJviGa9J17W7IwWlDGi8m
/en5GePGJh/L6XVm8RfarzepnZ6cpHoW14TwZuoyRz40ikVRx0mwkfC8Mo7b41S7CWiwWRLcWWXD
PDuOaBfblaAdgyPLc9WtntOu+xmhHDyYian7NldwYvuOwQHltgxhg2+msY67WxR+YGKw7WZJasLl
5W8stcddv671UxMm4ifnZ/w11gw79Pr5IBEt5/kFJuikEBzFiv+bWEj7gM6xB4aIEHgwdAlSeDE0
3a5K1nQ4xZbMFq+1JvMuKsmSyzLa4C1Kq/aeHcXAdDwibW+l60PhChMfPCki5vLLcn2C+UKpfLwj
NYlnXiwkOCmia6/feaXTJV+rYSXGhRWDaXmsRmZypky04d0As47msAMJERQKr5t6oo+x9UOArpsE
BM4r3i2/4Np2Oe+Fcl6mQ9q5pPkJAsYuGcu2ep8h7JZ73oDRnaFn32ylERjYpsKDOJJF5eIJxDDk
VrspI2Ts49KhPO8z7v32Dkws/beQD1RfpsTxiucYJ8o/LwkWy4kGQf0pWJQTvXnIa2eNFp+z6YOV
9nc8WsF64wx6/q4kjuOmLbnjbdegrcoL8GnVkncwzfcQOc1jO7oNIbzYhxjH7455p0nsEtz6kUtJ
iKkFdYRemLGfcJOnf7VveTMmstDxl64Ry7bkGWe5r2tYh1unbbpmx7LNyeyAubfRXiPFvLR0l6JT
ZYZmxDauCvGEXG2Sd5mgOr4Jt/TTJzPxtdk1TIrTZaiV8zk6voiPCbeL4OKt6MhbbKO03LLxIKcz
UYXr82yYJbcwE6nMdobI2UamcpnR7exIXHoA3Z5sCD8L+07yyPNvyd76yxl+ifu3b6osvPhR6rsf
9Ff1cz+J3FzGqp0TKhCeN8J3JZf7yFgi8peBPkK+ncmpL3sFDvZ5IQnY4zbo8ZzVyO2/eoC87NII
dHRsuhH+N1d7AEvUEWpCEZ8k1OLoLoW0W23mlKwnW8NYsnBqMkKXNO3qrDmMbkoeLMOZ2YZwofdA
xlm5qavQCR6VYYvgbW59sqGAAPWyxQBDUWxNtjyVtmBpF7f2ad7aoIrAWyivL7Z94bVm0w55Syo7
AnNHPEWWNHu4D0BAVHnwN+xRC+5cQlfvAPZq95jjSST8yv3pOTKcT7u47P2V5SFDPf2JYKHh8mWI
MrBo+bD3LZBncjVj5aGqrGMf7aoah/m2lGh6ftTq8COZpA6+Uy6e55GFCCiAbKFpfsD7BOOWO05P
rSAJYSwv+ZRdUBk8Jvq1HW6riSXRO2pwOVjVnoFqW7LYAUezHtVnF3olVn2voojmcCK/s6aDCaHW
UFWYURNhf/C96x8nDxgewECHf9aWdsZdYbTF30qbHPm/Z5qRo/aZ0piC+w0bPLipQd4lMDAr4TCw
djMwOqibCcO6CMX4wC4VtBo82yLZRo2xgEtH9jgqIucKMFLDXhEmrP7KGCQHdSIJkaOHacISXgVu
D9dpiMctu2k7iXjj+a9c1mPI+0EHSKxpALEEZaQ3PifSP88SKAeGq/ofFgQULKlgmuAtnCPRbdw5
nx5peWoObs7GEk5kal4MCZMfEO/QGbJqNpapwQUH5gYzKefIRsvJ4168kLiENbyVYJqeRpKrxAQF
yJSNJCwU7EBA6s+yWUGINohWrFYJ27i+q9YEUkYyOKAAnWjuP9YRr/2aLEpgSZn2WaxWH3li4O/A
OHCeJHGZnLtaLS9BlrnUKCPH71BXdfgvyFwUDScIxKGyjfNNtJ6AV6Sy+kEvA6Z8DrlrQPgV6o2Q
BTzYpGbXGDKoP26b4SoXe1QcrvUQcKG7LFj8t8Ev3V9jO/fdHi+a7HWjW5/fxDwvf9BI2teI4l8E
gQuXZuO3gWbDDqIJDCpAey3Utziiltqun30jxfca+yXwUPwZluG1IS22fJpyRLsmjhHPkVU3XpC2
z6Uht7oRhqwtP9oc/1gQqid+aTHbcKB2SHpvVeUc3DIe2P9trznbtimHR9kOfkGhs0JrIOU2sb/E
ZnB32Qi7iq3HZPaiu1g+cmoKeIRRAR+ttR2L62MC12+tC1GbC2S/vus2Jv/HN7Mtt8kcpw+VN3NH
YMjWFCF9x4qN9nzyoYA1e/A6OaW6Q07TJd2ys7n1GA5qxG9y/8PbPPrrF8yAOqGgSXC6wCsEJh/N
5b/raAyifnWXX0nSRNDbyFlxg+Pz5rpWIHvajrUeYa8dem2WXrLLBo0H6ScLaF3wvOnmmrQ8smam
y+jUKsrsNUJIta35Pp/B2aXywlEZjZsSjgX92DIl2mqouHwavzHk3yG+Ps2Nj6Ukujz9EZRnYZbE
FH0PyRCnb55t0cwF19dn5E3+kxDrdWFNNfLFdCY9JPu1T2B7jED21r2f5uKpKrzya9BX0GDcYKl1
MoCHrIaRpwv4TX4fey39YS4OnCh8EJzSNs+4RydFtvTbpbpOIW3XcUESftwX+34ORvS+upLkKNgN
9kqwFKOd+su1em0zdZ49UiG7iYzBX2d1ir9s/lE+Jn7qn/O4Xd9n3oN6m40i+VgWR5X4TVX1ShnY
fIg28lNqX6F+SGEjuds+MKD2ZpdTa1Mxxf7KRi9Hu401qCDca+b9oCatjgZBApEeVRNd6mTs3zOL
oHXJ+fB+SBDCDYEdx3S/NmVySUiwVgfRQ0PA/5/0vtN58hBH1tH7MWrLW79deCUHS16XsDmi4WHm
/vFjK74uB8oYmbNhZ5Lf7mFF4i3OOBRI0Bi/rB+IGUHXYcFv0tFigl0UKZiq+FDeH69MPMJ84RKN
p0qP+VPTBmAw5oDI5W4BVdxv+34yQKhU5YZiYwLf52FxTXihYeZ8ZShPGdfvpbnns8SyHln5eMb1
4ieg+1PoQ8f2JsarcRlueu4S/S7NAlLm15XWv4IcH01ucHc8rouA+Sm3U5ymm4L203q3QenkgBMG
EFvvNcGo5JCOwPmpASGXqEehSMVu2KDEt7dbJZAJDOYivSmiKv0m2k7eO+iV/GdmQgesBOnNxGLP
CY7nz+pBQgk3rTeo9P5KAyCIxmPVk3dDnQ4I8RPm6PyjAeWtPwTxf0X5mI0KCyAiQkvsk8mrE7Hq
ARmB/MI8senV5Zb7kUQWef5gGSCjE3RU3EzMNHDDmNgcObJMlxNWM1Wrflb2VLMIoYau2ZQvIdXZ
+iYqA/lVqVil+7T0BExlGZffAy+mL+6irOjqpz4rGa65Zu6WbqKhqpAm/2TZEK/5ti1lMvUXrnBB
ekYDHujXZiRq+fhVpHR4O3MQtX9Zx2MZaKfR764roNR1ioHa1jJNDJnOficeWbEdemwRUS3DjTn6
Q1feBi2J4+31MgehXyyU0Cz5fxqcQo31dq2QG7QoPTr+QW6+sKNDLtXe0C23Fp55BineZ3c8H27f
GhJDIFpn+RxRsJAxrZ6E3R4VWQuKywXyzFmvSr02bs2fY/2EHR6qBS1kkwgn/cpyIFbcyqgXbDri
1s2jKZqRDSxN3nwnqK3ZSSdT+uqo1FiihjFNmqDt9T9pQ/phLbBIfjEOJF62QDPQ78HypeqYjbJ/
IbGooo3WJgNT0SUtu3EKtSSvExsMXwyobnIEQTbak7cEYKwLlujYY0aRethHfee2uymZgnvsHj3x
KkByZQcbcR15YzxVTd8FDqv71yGq7nNKjAK+DkXvowmW+LEwiK3vQ2VwnOvAHcy5b9KWAjiktF5s
0bEq8aWxOqdx15X0i7lT2IL67caj6+fcsk2GLxcB6eTPrCeIf/wojritujXIALGMEU5yXsvoZkxJ
X7JEqcrrzRRGA6ukoDiN/gO77bkGDvD+V/ibZUwILmiamvSHMXaL41bC4iIV0i77wRW5AtLtN4F5
4NVStn8jPG51CtFsWfShEfQ3UIOK7hd99t4+e3Vsny3pVVSqZU75gvcxsEKe1coAgV9r/9eK8F5y
jGdz+QrKOVvey7Ge+1vXm3z/rmTVN6875h/gCVQF8htNjI91Ri1VuH0S00yibdz87z3V6gERoYZw
NNSN2g1pEHNVjTBXNsjs+fiQamXtSYpe3XC8c9TQtTPzH9Qw1hlFRI/IG9icbJnufPVa2LpL7kzD
xtCdq/kXvwtd9+EHLVIveUpAufJpk0ZGcYWMRW6ITVj6gZd4z9Waeie5UFZduAejdXHkNl4lW2F8
PHYeP91vWkK84xdxcDRQuEbEHXNr0O2A9MCMLMQyy1eKUoAvilTl+h43oI/2vUZe/9Qr3xHB7wxs
74E4g6ie4IthjoSxFm/kJWW8maQ1D+VoIBp167ySDgXfmpwCEQ3LDX6u9N/6cVjnnROpmM0kWN50
uE3uevU/fIIlOCvqFtPjyMK74a0PYh4TZBQUj4gwNg/9H4OlS5QoaUlirN6YAA/VxOxZg2lI6jCU
UDnawJ4Pac3gHA03owoYu1pCPuETyyhU+hoA56LvSgoj/0z9uHSfQRnO4L6C3L0AoVHJvSZ8Mt4K
nNojskfXEcAnt3CmVQK0Z/UQJL9hb0YYOWSefedczU5cv3BhJCMPh18od962NR2WlzRRXfhC/yuA
HogER3uPDKSzHQFWUBakguyCNocZ8FIRg4iPXPfdE6kIkb7g+7GDyyNSWe2G2PqPhmHfniJgB7fG
FN5LnjXJw+hQFNg3uqsuUeciu2FXFOBUqpbLUjbx6LO8Yxa3i7yWSWKNbfbUOtjol4nqDV1emiLU
DGYLjYdE4eScV+KQJQ1GFxThQzAWav4K1tHYexwkUpps8K6C342HYfvJd6qO9mQ8SXswqUQc4VoQ
3/zNZngylwlKA7vbRKLmlqX0lkIol9yEQsQmCTmbLz76lrzreoz7fhjy6U5mTkYY0A3LOaGMllFN
VTj3lA+gSJcZVvBETuouCDL5Qr6p+2KGTfKvjB/zSycjYmbj+w0mSrV2/6i4kXmHXOljHy3LUpbn
pS/KJwLYa7GbwB2MWw3VFVoJzsEdQq/Ck+O3VImt9Ovr6yiiyLWVTuvvojqU7XNuh9E7hGvLnDot
xFbBpZjVsu/LTR6itI3SQ5N1CAVRWmJCdPMCviNvZbYL8ZN46qrK9LuZ89h5i1Bz449pcl4Lyjb0
KHrnGCYcFWHHJ7xhD4Sf3gkGuxlFJ+g51hXdIp8razY4NTtflpWC8dRUOJNKYqalNlluJ5811FzT
IJezcyNr9bDSXEj7u1646tVKNVzxbavnPtYIxc6dgogePgLKb8Kj5tuujqnlG/fW+1yvNpMHXw7I
XDY3x3qKss+yTJO/KelhLgRrNv9p2rhlt8OoB/8aBvyPozNbchTXougXEQECBLwaz07nPL8QmVXV
zCAEYvr6u3zfOjq6ujJtkM6w99rNix5kTdgmWTsNSpxmfqevRc6x5KNz5zWopEj0mjKKkQ6X1jFh
eInrmnSS7OQoH5gQ4ggcpGtO2MIhx33xE6BZWF5uTIPlIUJvCtm0Y5+7q5c8zWOJqLA4VHaXE+1Z
d3+qqLJb+mxLoZkkyNQ9phRr7c5H33/XRWz0twzV7Yl5ohITRFWc3kicy+phXDqf5RFkFPsdAg4U
OuDUtIBjUIv1bl4L2LyOGylzrGWvuv1iM29Hl9OJKibV1bGOJb5tGnS3gMkFdWCQMVGMtt7bAQan
bcIG7MmnjgQgCuq479GtmpzncLGa5cP7f7hM0c05LltBzNsVdf18ohLysqsQrfqkM637g3CkDwSh
N/DYU5H1WxxaCkMOxLS9K5tpbwVkgmzIyl3mfd1HOj/VOUNGyCdOxLCTl6bdDHIK5kPCaqm+d6gQ
1ovvy9HfDUkgbrEe+Vi0R+Fn3mNiRk99+Tkx0WSFLL05sMgN3hNCw6CvVaw6cWSHQNjgyJNOkAtr
mGiXhHhrm4CKypOdpNyOslSqJ29xqpMnq9yCauv2695hOKYe5bj2/yIkr2wvliV06kvfpsvWiBv6
munSuh0t5vQXBrVsNqwWb8PjCI2fnBu8Fo+VCFW+dyg4bsElbeF9dujlMZ7PufXjuDbWNpY8Xr1D
iGfcPB6BTVRHNg/r8yrSLpoPAieSR4GNPV/wdUwuS3l3tawLaiakIXWdUGqm0mIFC0MPx6cuiz3H
ifWIeFE5cTvgso5I8ytlvQulF4xxk7FNQFitXTpT05jvpQ/Liz+j0Yojxu7RQRpXdtCSYPlISsmA
Cjdeaqm5wXECBCeaaWdG1i+5CKYGOjHbkBXkwMoqU2YRstdGzqX1kSE/vGhTBXMs4eMs+5A50UTx
gWSAipJKGJDROnys+IHqPSo8iMiDAUmEdLh94oCzX0gESdYn3QUUeKw124ZaacZuVqkbctn3awsI
QjV8ElSHnsNBQoQYtkneEkRw3+wRRcF3ODPAQBcl3GNbh/WD03ntT9vcaCFrByK5i6LFvSusnst/
WMUMR6lo7UutnMX81nYeqScb7+KeglnR0y++bF4dVfvpOWDHXZ1tBmUHL3c1aoq5EfaTYnOI3MOR
4sdzbk9KHoqJnL/Wb+GeuCEOzwXY4bSTJJEkVCbGYSbuOKnarioF6k0wJFlBrA/c7GWZx8Tb1igh
gu3Mt1DubuxUjyOe6M49HdTScNMPunjWiz3aB88QuLmBfsGQhZUa+IxR2Hh0CN82VnJgjyzZGfZp
EviHZGRozR6kd9dnL9PzX4It5L+OkugOCmSGNkGQTn3odTCub+jIqTZ8Z07+aqPS4aodK3nkwIGI
hWZ5ACPmgmrduANV/un/kSCf9rRwQSJ/14n4Q0wz2c52h5dkB5ick7NWWWP9WD2mXiF0GT6UWe6/
4/No7S/2qk34PDWck6gouQptgpNX5ceOb6/DlzuPtsXC6KZ62GZZFyYIQXAtbyY6AMTxdab0KYfD
G7wiz/FAYbEPZcy/eti9YUdpgIGFg1MqKg3QceO74NJt/gX4VB+fDtSq5jw5QTptMflXd6j8+vTK
V1R94eYsydjoVTCS7tD2V9OD8IRpq8bxMjgZIXKbzK1TXmi+8uYnZS4kPz3V94LGoSlJ5GLkikyd
noivxfD9UuGB0PI4e2pytkNQAnf4/sDEDHhYvsEcRCFngJ2MJ63DuTlWAVLdvQeYU58zKjz/aLt+
cq3oJNdHT63oPfpgnVPyQTKRnuiCEWJvbHaUybm7ZW0/IidY14Od+8p+MC7M8Ro4GnsNMnVKjMyd
oUpt+G2xPpaR8J8at9Tnmz923bW3BQGgDPdRAq76JxZmadsRgRRCYXLDt5j/nDOOYMn+rQ3TtH8t
x6kf/wxW3TcDmi8dLM9tmFXWTk/z7UEXQtI6UEm9pqIkCXoz8SD9sIyzxNdN3ODuoB8m7qMz5SY6
RYpm7Uo4uDyvJFn4dwgrmQqGvOLDB0NMUx2iyrXmOOujAQbMovst2JRq2PUMLbhNw5sDNq6kJ+ef
JUl6eMQ8vvOwxlGwTm8W3G73wQfjxeaZPGnG/Vu1WPjfbz3bFUG77u6ZJcp+39JUIMDIKhp3tIzl
/DMsjWGwqNX0p5hUsjz6JJHj2x7GiJwczltcbf7kj09MUhwH6d1NWsWVk93DvAxqJnAM1Njjk6EV
C3+ZmicCOvvqkI3sEuOJyJCzXQ+SeItp4BQt80K1KP7b4OHmxqVdIo/R28jZqa3HhgiyZeO7Pckq
QydGd29POMEhfhH4vp18K30h8kM4Z8S9Ab+GScd6ryEIvM4dPP0YYHpAXMo8Zmzl5jFIg32dO9aZ
4CTkKqKAxbNjC0o1pYbQ6eKCKE8MOAWqJvI4isKpF6jBqa23K/AcuXeZuv3aUbEkrCOi/p5x0E2X
CX12m2LEXvk0Zvh8eD6oQKbMgANjYFE3ewYwbNeBit9IZ4LcyDgYQIu7nZo1wTOumrYMddvHtMCK
HXdJT6eAuF0Tg3BLBF4cAHNxOFijfXagt/8JVG3atwHTt3hg22uLuJOpg+oTQOEVyWF50dAV13gt
8JQRilYX05lcveKfAxAo3aegzi5uoPMU5IHbzW9N0Vkom4fIuhSEKMm73HbX6JznflsByPLmf5FQ
Jv/gKBuf6igP2jP5O9hkNwELsqcicuYbmdiemCSGI/JRlxBLgstnRXMxoT1jEOVQ5jhmwDzLqnPY
JW3WfuI/XKsHvs2mOWOfI5dtycGfndgh4ifgMXeXvwUlD3eGkX3NwhSfUxwKRthbLhpW85ZKJmK5
GxKIKKiTyidspETSrrDehxvHYKsKAeXa6Gvz9lwBjwbfwzTsGHQkTsAOZJi1Ncigyt3qgApfEQUG
R7aEcn6rhgD/SQ+04ag9XaYxKvZb5iS5N+3zkCLdkdFUWy/hjKuS441l3yPjA+/JapkLPKZ8QsSj
ZwkjHg/v6iGwCvSpio3XT1sTMbxRkzbICgJvPlhLnV/ZJwvvUHCCnCd7njJUIcA37yPPNwSlcAAX
LrZXP2we8MzaB0mIDYjKttH9fsnQ8r+wrkxfCU5t1LEpQ+sw1QPhI3YX6nMZMm98mll3Fj845A1c
u1Cu+V9dWASgwgHlwWdB6nYfI2qNc2B1NhmZM4b1sbPS+m5aMeRuZl26cI0DPPVxiOFZnRcDDZst
WORX+8BYM5CdhbQG/s0EVMfh99xaRDowlRjZphGj4qcPI8i7+QzFBwB7Bt3zP2CHBhkTe71nvv+M
3y8M8mBXulAIkBIMlfmoqqTFSh2wMxRkEjOBZN/S7LgOtXcYuHUw5QwTMlu9VIBHcVmYu7phV/Vo
awxQzC6wDpOAmre7qSvgDLIAWSl/wfYSYjn1ybpLpglUrs9IJrjzoJc+ZiORdbHKsvJjqMPC3YfE
zOekqa/+w9I4KAiwKHU+RsUbdHtllfOEfoYFBzNdFyVE4UTf+I9g3cAQGbr7lqF4sEFSo75h0GVM
npIb2bCglGMxNmKesWRVkM9X0OJt/AVCwlM02cgIhV2op5aqzD7SKIgPvzcO6+EinI45uu71cbYR
ZiE/Q4aNkXq1LwiOyBmbtQqj5wxZgN6totCMhQfxHxPRifaOJ+8vJfV0RiOK+NjmLIaKMmr7v5vu
mcBJUhTdcyeVeQpBGfmxZU0ofxCmRe3XQs7XjYbdEUlkyuqv0+eI12Mqu3APrcVLXk3YZ2cHpGX1
D+uSC28O56tAxEcENADCick8Ad3ubI8HA3pifvdoZu2/ieN2+TFE6sRQEO8yiHyneR0TH+nM6uUp
1t+0I/pzy7psHC6wMEJI8jiJdiv0fVwKjbe89DBAqLSibIm+iP4LgOsIQIBATZrsnkyFhVd6cdEd
ZVYgcjCVc07wYo6M9JKEefFfH0jkZRLoGUQ5cosc/Am3aE186xRFwajTl1mv4920sCyOWxJbk9ge
6oWERDxmD4K7pn/1mzBpN303NPmhGS0PGkQ0p/es1PjFhTZk6TVOKy7RAANwo5MVu8CEeJVzasz0
LxW2SfmLPebuG22IPDwGFaCPo+mt7tB6GPQPxBLcKkOLRfupq7vyOGvE/fFSBSt+vtTRF0Cy8y/C
nroiL4JK637JjZdss74NYRUbpO9b4Ic+TlQJ5wB9PYkNR1uHS0r8gJcQxefUZfIf4yKODDAhJtrS
MVs/SKLpHrPWBt2YeJ6p38slWVkz+bjWX+jrQaVaAS1jjEIC2RhgEHEkMc8se7m2Up2nKvPbO0q9
mf9QWP5/kPUGYFW9CA5JFIagvWSN9DbFSd+diA/EMLfAGUsYpfOBvYdD7r6CWQ/ZEEssVSBpUgFq
o0AjuGLA0EemG2r4TEMVBPLiUiYvX806a+s0k7x57WWNC4lJo/cuEbHIOO89krXAF6zAAyer7VH/
yUyhByT6EgaAHWkENkR9eIcpKiH2FfDsX3tNGtkR5HkGi04XRtyiDDwIsHbPQI9FHU27GEtaQycy
pYXPYTY3x5Ad7jzdLQ9QhISHMDbqb30XTuqdKNxk3IM3IBYG8T0c7na0Q70hSxYGKReuuSO98say
QphLb7LMFnwmt1i3rBGM3kbToj/GiQgnahi0aDsmWBgPwkCYN9i5aI0W2oAvo1uWyQodMcc6qiQb
DT8pVZuEdiYiUrkfnqFZkUVBT2rhWLOFOut+kvrOphm+gRWHYDo4dtPd85pm62UpR++7sEq6dlI5
+vWuLBb7pyeHSMXJqoK3fiobunJs/ASRcpJmMdbpemHBTzuwA9co32iOU3ITCtfqCBSxo/u5tIfw
2lcTFzTEDOctm7ronkl1mXPnZRVz8maa7hrRkgUFMmXc6xUq2rWc8vxhdqYwjbtWE61nFabJzlw8
5UNN20ryoxNE4XVmzIpL2x3c/wrAGwcnWEqk+lFPp4hQUp4hYM4cFiLJHrnM7GnDIls6u2nNkV9m
LZw5gRKGx6nrrE+c/OJPWHWkaWJS7g6k/1T/lLDa32YgKw0REnwbl062KBoos6nz6BNXCVzIExYq
TNh6NMNiYUoR986ABD1xeta6iTsQ1Noyvb0byW4TMS81AKhBrSj5NgEP77JN18U3sfIA9mydySr3
LYM8N65V7npPbNFLs5vtkvCpIB11sltX0N4IVa1aXSkaCPnDZhmlLzwwDUGHTC/potxkeJdlSylm
F6RI4faOEIw6Iy/FrgnRo28BH2AS7zH4/vPEGL6VlLWEMYMw+4UpiVpEzNNirmpqRffhsvHbBboy
PiNDi8UJzPbhgwgP2EwSGeODrTIE60Qzo9iBqvVRE/0UxbgugEbknPY+m6pxOPt1ONvbkoTlWz/q
j4+Lx7D72KOvG05Tn4fP0AyYG3hMLSJ+dEPAcM5nTrwSJJ0NgRR0+U2UEJmIGTQLj2HnB0h5BIbL
E9Hg6JDhjwmS/UiMfHfpIaxf5MUJSK5J6+vsT2n65I4Bcmrmdp8IfRD8+D6Oyh2Tp4wle1p5Tf/h
t0m0nujWzAhVtI1AqYfJah8xX1EvGsL/7Bswya+eSd5YHhYT0KZkeM1O2NvSeq8IyGzvWXWFF8i7
Pg+dxK8DbaGFM72SU1NdaqhsziHR/+exz2EIlLQdL8tAJNYuWhNPH3IPosc3An3xMM0UhVuHCAwT
Cw20i+prgbMRIwDJCCeZJxVUeqOGwSsPWARHPJC+5QguL8+pDl3nrk+jcAOmv+XUP9Wg25gYDz72
rXffJgfgp4ZOIS8RXFk4YlGQGkc9hpmHnHrL39YsFtd16TC6YObpsgzlQpzAH4UVSccriAEe7Hxk
tu8grnmBpjC1+wlY7hOFpdfuhnVuLqqv7HHrOx629XalIPmkLcrSA1uDkVF4Kfpz5ALM21JsuNGu
GmT/1iyG9kBl9gRwaMn9Yxswc94JLeRf/MGGw9FwfWxU04iPYhThpY/y4jNsCbXYEMliiMfTsvtp
tU1H3bXEK5B8i2Jm47Mgo8NxBv9xxENOOF7Q9uFu0H3T4ndsy5OLyMYcl7advQPjGZKCKCFZ3M4l
IusDCQ3t10pkp/Vp2wvR6hZAvIp+JhmPhJXOjxH+XgQWVle2P5aFQjeOIB5Qw8oWKSGZexajj0zX
7jcE27U8DQQIXHvYKvNGJMvwH0CLQm5Xz8Upu0rM3EdyJya5Y3rW1udxWm+uBdhLqFkJfYtY7+Fh
R+vm938CJ/V/M9Xh8g6toVpx1pH2nI0NNgkMqlV2yhrHesLYrvGjhUgu7shjSOwL9XmCCnoR3eQf
WjKz0hOZvNUWtiRyjRjoUVIfowgWyWVyFwg0oAgQsnkMtGM6mjq7sLldnpKch/SIk3PhbpYZAZ/a
5wpF0gdCZ09ljzxuDabOf8ERR0pnnZrM3eE8wkGAUHWatgD4SF4CqkbnkvfMzyGguybLd8FQ3dTC
IIqW+dZCYC2BUKLXz2g0k3+y7KrP/5RliTvRqrUgbAX8Plq+DfUjuuANfw7E3p4Na6mdbYGXw90R
C0Xcnmw9Gtqadm6FAYEzkKQo/sdbPFWo9WFDDDuq/eifQUY6HG+igIEdHO3CxqftZ46jq/QjdRtG
mg+SNUzyQjwcFkv4jBGeTV4ShDCXpeqV+48qZC32IxfUv5bsmy81kJl9isIOkNXEgmZF2CDYmvAE
NtEZZ4U+k0KQJmfV9c7LEMma15JthbOvsFJNZ7Ii5v8IYbb/wKxpqtsLU4U7fDeSJegQqnWrbYjc
aAmt/h5S22S9iREXVLLkTBmYN5YujXKaI9liOlaa1xq2jH1NUmbZf1VJPMBhQZLIZwrByvvkAcR3
EfdIrpNjxpcvfrUcbOe05Kj5mG+p2aqOQeDaJb5V4f1HE92h3Z/5is7JLAmO3VqON6CP9JjC/bX8
ggI85N0jHCHptX0CfoWX2ELKmxydhYfynGB0xc0hEI9yIgno84lveyoguJWoj1gmjHLNVsyAYqGm
gDhhE+daPteYcbmE7CSz5FWBY7Yu3HnZuksjYOs7iBtSPjtOx94Zp8uY7+2Rn/gedTTirKn39Ula
lnRPa+BXzOQ8iUtrBNLl0stYfrdPu6C65zlNSDQbmdIDPC5hzwRDLXc5YCyPj5Rl8ny2M0R4zIj9
MHirsTfAiKt04LIgbs2nnSvx06GdiV57jImA8FkQnqOpN4TryiJ45py3SDRbJkatYAmau1F55G52
a41MH3hNdOxZUhFj7wzuxYAMng+UmDTbygpDpotYWuqtH86ev0diEFQfbsHq45RNlOSvUYbqfGOG
NJNXoiUQQUOTljnqgqKW2QsjWZ/mvWRQIA9DB7Wb0W59Y1JEPmhWUOkBu5vtmlr0rEjmCTF9QWDl
1fcriKp8zyQt+W1a+KTYFZGj7euBSMy4diYWUrRIxPbNgZo/rXWcP7NgktZR+SrwrszUsPEhpSy3
Gj7J38YoDzmjLFzvbeodx9rU2LontIWSQdOKVqHcLKONXb4wZp52NUE3ETlWnmqOXrtG4Q48JwEt
YLkUpvCRLKRzasrwlbRadc9AjYVJdBPpbyGo9xVhQCituXeU+xUUpLZvKKIXIKGJj4CRxC96P+D7
hO6EduJ/U1JwzvQN9dlBLIwxNgkyBwS3FaFGhzryyJrH8Qn7VAz+9IgiO6zeAoZ5txxhIy78WovL
eYmIZFsmEchN1wXaG1Vqqb4inOsLyAGVj9az7BvEL7mBuoLtFxXHOwRfCVsQKw86/AnRgNxpU/T5
JSHYGWmu5WXlZVGT13yt0jXeDz+UTn6UL7rA+Wl6NqpH7OlptG/d3r0fQroaPOBZasVjCeXizC20
gqOkMOTvdGRjPRfAqxjarKpbh5eptdsSTbgBQXA2AMvk3vgMxs7sK8zyk4ly/LyhTWHPTOvINDJJ
7C3chsxjkOPUaXbCVh1YIIFVgDZ0SEf7YmlbhvFMBKG6k9WIhSRiMMdYOffSZiICjRMVrgUouix2
Sh3e33YxaJmKvAY1aSB8bZD7BpdCJClB4iBuEMMTIU6njEQK4uutp2nHNSgOc1gX3o4MHF4p2UN9
AaXYyvGF6XMIbGiJOPHhmVhTPKco2VDARh53WzukyZ9UVGP0pDT38V05r5LPR/Jno4dCmqV/JRFP
F08S1c5Ns2OchFqCtBzszKw4Tw0gLNh8oPow2xdLLkFc4VLeB3MkaCKgFivEfnmSHFqZgezfODOf
0008uA7G33IOrjwywTh4X7S/85Mt3caBTJvjTmBsJs826yWL1t7ykMsHpXghgnslsWuqIHns8DLW
POwcthuitVR7MLLrgjcvyuk1WVGue3zZeB86IEADYnD2N+ykJnb7eSCCNw5dNOJYiSVvmQ4MoYig
t777MRB/M/hyqI04QAGTRgyREF/Y9kfGOFbvfXSE5JPbyv+e85LoagoU4uHpPUmbTBRxPMBOuEQf
0QaR5+U6jfvQLdInVw2cM1Vk2wecbpsuWccQH7oGACHKKLd3C2KnW/SJ9O3DCrH1lfUz25UGpXV5
kAw6EIel/89FhuKHV8RoYZ+9WUQFPHpJRLOuqW9YGw7ElA569r7RpoAvYY+G6XAJmdaDXu386hLV
2t+7jC4Id+kqOW8pKAXnLYl06M1lMbOKMwb5F6eSgtSOZ4KRNJd2EoPZSP/lg90Ru9iO3RcZv+5f
k5PFl1ZJ/ktnBOcCZeLfdNEkPDiYxk94mvDZk0JeWL+czgj8k56HcEfpSP5nZTkBQrMKHOFd23oA
6jzXdM0xn9HKIo2DXH6f0YR/10ywim2gg+LVVt7DbOaoetDFLO6CwJRzvGjfJSlmCeA6Rotlu8dO
zh7sD5aETMrhQOQcESg4X+jeB7ln47rmENYNxU9VLQX1ad1TdYH9W6cGP2ZNVwm2CFkgTPumfAqU
GPOrEWv5x1lbz9nVNYYHw29m0QzFdPXrb7mgLDzUq6vmGM0q+dupoVM8OwwE+7gJnEJtrFK2CCGa
2v7QYzl9dE4XdPs6nJxopwvHci9tGiWfPBNjdwBs6qcfY+XSngdWz9g8CBZ5rRc6jW2ICpCs6Fml
hD11iVi4dxPxGoUTEXUqGtbxXeNnIz438u27lpyTegu5hHxQxmHuvG0dL3tvFhs/llvCzcCAxNYx
2s7RzSlmz31fX3GctNS5TYOWZ3EW+2IvPonVCisqtIwwNTYauKKmIny1sQLazyPGrPxCTJpqvhmm
D4CidYaBauFJnJPqmX44/YTHx8gNgxaTLhMkqRf7qW1hTkxrNMD1tid4AOldKwHLxTprreFubQKj
4oVuKH8Z/U5ziM2BH20jhGc4C0eGf3DOcKrMiI91l1Qeh7qxMdL1luFnvClPsKowdoUNxQM+On16
aNoeO6yqSFUAog6sSbHc6NKCiVqhcPV0amJk2eTSIP+drNBBNK5Y8RV3Ve86rX3IiDWZ1is25Iw1
bWfhv9ePQuWds6cfU+370tgr+V2uq4ZoX+ZJj7FcZpiWe4np+blWnuGDBTUHhQLpscF+yYo7Ws56
Rdy4nwnNqa9d2Eh5V+QD5+PFSb2WfBX028SObFvOOQ8QgvLNgWW9Mb9sp2b/M2FvWrzrrEbhTBAK
8ITY6Ym23RZarc2dzQgfjVnNXBduWJgM8KO6ALv8yGC9OjgNf/wlq3BBwVxjgYF8VxnfOheG6fVh
tessf+wqFJwbxgAd/1E9TRlUu5QAAZTwo74bnLmav4q0FcSwWYtHcINdNXGkvP5CIo23vtiA59yz
GitoUZazjAEWSY0EL6cwJUSUhAomD41cKIK9Di7TYWKp8IeuaMIxUAYO0jNKS/RVXNINWKAUjhD9
FTjRs2bRauLEuGKla4axvXVAfoJGkPbUbIcWZfE2EsQuPNvFopTedJII3ateuLgQgQ0QnK4sJaR5
LoTbN1cEB0v/7k/0xEw8yzTd+taMl9BFngvMRLbDnwRqcXrfZ8lw1zhGvyL+tuuj24kJJxAWEZsx
QkuozeJSH1aNYELUOo3NfijvhrtiNoCRqymZUaB04w0R1kKO+moKNLOYg8rwt+T9mnaQRmVFPAuF
6GbIIIshULUjkOh8MV5wcLsIrXcOm1cel2jtWcJRK1YxOi4iUWE341GK8ojQRe5Bija2MpO6zq2g
eW866NIE7s4oCksCWKJTOXgm/HQY5n606IFRwiDNuWZVka/31jja9TfMEZ0/EoHAScDef1oRiesq
Cl4M3Vu3Bb4w/bS9RSHf+lQmR1TyySeKYXUCX4YWH7WczUtPk3U31h3axuFWqBHuyBzqlTVEF1wg
7OI2sJFkOvHUzc58NKgNxK6rnUE+Zjy82MQqkB/3liHkYTtz7f2GGpE91FHfZPgiGTlutBPKYus0
qorOPNHdow/y7xbYMKkv9iWV3vqSDgG0SL+cZ75vO558xs13HWoDtBzAaIeLVipdzdE3q1P/Xf1w
sc78DUH9kjvd/Ej+62zfWcL2P6gMvboiw3ku4G+Ca0BxEquiD52PufbmpTzwXZQp62lMhT7zRoJO
v1XmmoQgm6B4z1mwErZW8vJh5rsR1V9YY0YZS/GoGd6SIk01nnuhsVbCxqucvU+FVl1ZSifJNy/v
6kLHZc2PoqHLUntL33kz8g/1RGgyricd1HABRFH8DCUEz9tZSV9U+ELc4CelH4itCCvGfaZKepSV
Js+97mXiH6tT6XMKc4Yyj/Ze23WYz1lUwGTouFvIuylaDc+MFEYIE5l/e9TKQv7QnHn9R43d9MwT
NqGtH0P8WqRv0B4Sq+6B/U2hEv/izvK9YxAWBNVnoO7VR8U+RZE7xbeOu39xkJ91MAf3Au34h09m
/D0CBwIDgV/10568MTEgvUjUzIAkqAcGV6H3DjNSEtxWjZb7hnLfaw8TciTnVN6QQJRT5Bk9Sx+X
j5mGsTpW0NCzXeE7CjcokrnLlKk0IlYJ78XOdfADUrpYyclWM86jfi3KX15y/T3hewcvK233k60S
6XQLmMTokElBdDO7NfXZBIlDkO3Yp+9rV5tHuFPMs1s8EIjeiJfG99F6Y/NLVRZN/0rL5X5RPuGY
29TofD5jOamfm8iE/2XwSCaC2cUUIpENQWUV2dCUMYLxeX0PZk+celLS3Nhy6fzigTmtYrHDVXRg
zZogEG4M2JS88b2XNtRLiQcLRJV2qlvFpJzaZZ1xy1VHiV7MDBEJGz2Fw4jYplZjXe/zYZZ6S2A7
UvQERDu5wsiPSf2dFcvkLEpbhDM6Z6IJrxKJI7WZo4ksMWJvCCu3dqXv+1dRWgYlyOoWD1wv7OfH
SAjg8jrwWee3s+yCOLc4nfbEqszhIZmDGyx8xl8/fCTlDT9U6TDVqHls7Jl9OvU/pZPDYQshCmED
Jh5hxJXQM00Vbv3aINfhPaeQ8zYT9hUwspimRf88mQiRwAYF/iquIwbj/9YcdnisJ88q43phwgMi
gXCcGsxb+uKAb0eVZ0fLO/s+KmiggBaESEDtAEtzp0XYG0zWv77o8otXt1F5btdUZUdLps21KYnP
xgrYjaPYzPnqkuDtMevZjtjMvmZ8c+k5lyD63qkciouxdVPcjLVRe52IkrD/LL4giwr3bgKDxxL6
k8cGUHeKdaGLmSr78I5kkb67DpabQ1dD7q9PkL7r+WvEMYCodfaj6mCYpz2DDAyJFy1oU9qxdryv
KRnMfCX3h0BPVLMQnIHztwSCDVjzN2EmFPtHp/mD9yK8EpiLrMHF+/ESTIIUYpQUnv0QWozCupOz
2itbT4gs5r5x/MEFe6Zr59Ff59w9+NxGEQJxyyu12puxrKYOaToxCgaaGLJCKvjGD+3lQiw0C/FN
5QTeuAHPUFo0Kyz2WSJ2dvgXr1To8UOQAn1EpTMGhB4j2N3Uec/4AZfjBB/H7hdM1LnTQ7ZvFglW
yqNbwodX44Gh8pzvIkU+996b7PAMaiL5HQMYm1tTOa76pI4cC5LtOSt+BNSMd7gmhpyQtPkX6HE6
NN7svmPUCP5l3MhkXzh0BDjHyeoi7vw+QnEAdKEDjoddZW7/o78el+NsF/D7FIkg7yi1OfSx2XEb
d4nNfiToBFOabJJ+coEbvH6jVVl/MGu633CO+WVEyLKHuR5Gu32AsOiWrYMVLyfdZT2uhpIhxmWC
oSmiFPwkKNpZ+eSjaD4SzWFu/kGa8wemyYV8RFPV2IhfqLi6q58Lud6BL7SWLR7CAJc5mSrAAJ0b
iEs3dEm82wGkQI3aqv7tlJz6k4LYBPEgcIvqkgC4siA0k5Py7Nv8qWKToNVkRIwCn+NTIbe9QnQt
MRuOOnhe1UDsBuL9nBxrg9uNt4Fc5Jwr9M1VtvUXe7zjHgOAZfbTnA0JtzcaA1JUcKu1W+3WdXF/
07y/8ZYQMNMX1RLDxSkEC9qlPAqnK2FYlwl5XX9wuCAJHRLhHQ05KaxNC2++k1HRe6eCaE4gbdT8
4O0xIhG3kkcs89t3qypqGrGcrplEW2zyO3esSd/xzCgGQGzZpL5nLXSwdTtnWA+sc8vlHDLXYiMP
grn5i7o44oMoeL/br1pCFjzgNnCn/S0taHn3S2sc4qK8wUBBXhAvwrKrS6Jnt+A9p3L1JE4yTP9Q
lwhWi3WpyKzdFChYNnZrddFDmlJOnWVU9x1kXpToyf52nUOHqYjWEt5w07y6jnhtWKJl7EaXvold
4tZFvBLTOb5UVPLZHrCW/dymsDg39u1bZtxZD/kB008ZMeJoOVGrdJjQF021fWfbYX0kfJLwClqk
tfsfR2eyHKuORdEvIkKAEGKakJ2bdH9tvwlh+/rS942Ar6+VNanBq6oXzkyQTrP32idIPsgHckr7
z3z1sTgEnLSnGe0rnxdR2iOEGhV/AyPLcNQkqqPkiXuyAVk6rfdsNYiyiFPPAoY5e6C7NEfum3FW
pHiTtNmiLsrtQTeO1roXjtu5j+k6b9w2+PuRCKGqfh1TZ8WfuGXd/Sy4ngOnNcEhlTaTKda09Yb+
t5Sk3qIE6Z/pJ3qsvbiLfnXVud0toQOG8IIlm+547ysfta5oX5FrEP+NyoP+pbcKE0MoXKd0PzWe
95CzPdwAamIjzfpu+2543xO6qwnQMcN6z8bLyfrPDmCa72JYCvhhyS7wTzhx2IzX7gyEr6P9Q4jl
Bk5+dDl16vNAFzbve9DL9XRgpZI5e35XGwt8ajQbp3Jyt33HfCcYor5h/6KOaD1GzkeRwai0n50i
p8vres+yjmPjrv3Rcwa+BSdjw8CjmKAaya1VvE3SMyXNloU+oRXMnCKRZbH/u2xlGxMLRYwH8rMO
kl4NGBvllVkGXjEmq+UzcsZ1veQtpiueZbi2zTS3XKZEJ9yzIp0YiE6cbkewCd4Xqw+G0gt99Xjs
ahj0Z4SU6K6yAs5C6OHfeL3aw1LuZ6vDPFHPw31uUeC+ToyaT721OCOz4WSkahxLBwngbqsT/EOo
HMYbY3FhRFhjODoJYKuTG0UKLvT6QScPzNqBAhncO2bva7ktb3M+EqJC2ZDCq0tIqPzQhSjvgwS6
AbnM+GmwcSMQH10ZMizlOI+tTn9LZCYg8jqUvdHAvJwRQ51OT1syEHnC5EHfEMVBHmNbxMmtXVg6
+NOJaTqVhIIUO6VnBBNEg61ozAJyo+gHTb9JUR+BeDrmjp1s6j9DQwLpy5ReXypbkFzV4Fj73TK6
7ghZpZGhuJoXTqpKFyBHXkAXbiFoNaitXHlq0xWs6+QRP0ABVGt9oH6ZzENLTNK+pEH39wl4Dvdu
0EHf7XuSTeRunoAUHIrcoeKaM9vPzwuctN8uWdDdYVKEvElQ4L9+SzDRpsqH8w3HhYiVEyupbDt3
s4FQmOUU7LzJknh1uFl9chzZ57Do9Tuu6EuLysR3+TWGdj4VxTD8N+TL6KFzIvX5mvUN5IF7u5+G
rL3DUdvp+aSI5xtuCuGUNuoertMPu2vxJFQGQBFCra7ipzHOwr6zw8kYIn+H6NjTxnyBcipmdAhr
t87INYG+fMaibI7wxSrxRyIRL56hesT9ZYGMRTwr3H6Qg0AY1TU0NYsx3zkspJktbvAXULHhJN51
DNryF1X5aBJ80rU16/yUijindse9VCSDuuCkIBiIDcCV3LKRNrSGjTOwZSiKebi6WaqCkLusYKDY
bQ5kjSGurXOX8bIyCyqZnRNtN5J9g3aX4599ebmysI33stQ1bRRPpYzzg5MSewm1ZYI//FxUwg6u
WBZrWJ4DhPuILzqvrcZdQajlmhxoMErZRdvaBP95VlmkUWdb2/DWEuVWRCU65QtGtOUls+Lc7HDB
MuhZ6OJ1OIAyvq8ZSD5XPYUyG8vB3LjaRbvpYed/Tqwko5sxRLUfiNHMzz5S6vXYgq6Vnxbdek5o
C5qgPJytPIH3t2UloMphHrbPTRrkuSEvdwlZVzgG0YZ0VfDfllXT9LMVi7ucV5vknhetQVWDgjBw
igDWFGXMJhW16TruqrhF6iL8DEqbTJkTXyYf5cmthi3HsrCKkU5GXHiePBDXbWkyLkgqby6cgrFE
75l4rCbx2AuEnWBHJ3mUTNq0d4JZBSM0oolrJmfnsIuE547ELSt/tItAjSOTwxmJPglcYNUKAh1R
K1IMpNad1S3Oej/Vidf+ZSK4MMKJbaHwtTdOZh9ryEgI+Eq87njn4UFvetyjzC+Sr8bWgbOXS7ok
tw4Ulom8S3tJ4+1j4c76myKUW6ilBlE+WUGBVSFqEY8sVLxDaV/yLLjaquiA//QVFr5nVpKu/Gjd
0YLv4cjZzu4asfXeflkgvexREhfTr6SRkDH71hRsRj9zA3sXVrpehcyxiaHbZvR5+oJYQQnETlne
48Mr17m/YPSciz2HYVk/wI6SyAwB3yV3mYeq47G36bK/42UACbW3B7nE7JVRfKbY6NnUqB+PmsK5
qoLj8sPlesP+MTHKugkEJOaPFdce6vhqaEXG8q1hYWQM+702cvBzB3sqfbA4/BvBtX0Fy7Sp5FXi
fGCzyJ4l848NW+f5e5Da7jHtpq11ME2v7KPuRgrnDVhgCqTIJ3kjGhCLBURi6diAZ3Mr6qzQsUhW
YQWe+s0dAvEgIXIt2yRbFwQvc3Ie7N4TIL06ZdbvhjRh/zhLxZ4UTi+m5c8ip3hGk+mkSTTLpl1J
kRvW4nOQbIEjAwDWhG7B04+8tgeSdzQMpEZEEVwF8UOv4rm/QfDsanJxO9J27c3KggOeBOCqHA7z
7B7bXGX6KQW9Ty+OaVQdFLJP92kVXpuc4m2kNok9J3GiQngV1rJZpLb1atem0AeHYMqVIxeB+f3I
TgW8ie+LdjiubSqpFIYcFN7RrjKPyqUHQWn5xIgvtGg4LTYnAzCIUgjBfkCZAyUXWMMBOF5XF6cK
AoRscGdwJpKqNvs27y2RQrnYrSzO289iHEf1qjpUtOQw9Yq4IuOThhk2uUndAZ85jS1rZAZiQRv5
Ob4T/iFLi+96Wos6xIo3mN2SxEJ+Fjrt8/SWN8d38UwXiPYxENQcrD88bRWN9kYCzX0i+hiimWKz
vtN5p+Dq9ZIYB5ZiC/AnWEb4DuibWz5Lz/X9sTABce/YWhTiV9Wo7mk9itLpmh0JtspdsB+jmkXE
jCNdIKmH5ujLk9smk4v8cGWxcFMp5q0nI3V2dUIKl7OdBBGisDDWoM8bmfyHHjKP/0qqufkv2geG
fyQbOXoiJKWDoCKhtwxcfMZYzyPZGPRW0vDUS7tTCky1i2yZefUo1KN2oeuQQx33cX8rcIao9sI0
G+rfGuIFzYDy1JiAy+ziwxEy+QV6d2P0oQG91nV73MBOBXOxFr7QIRx93NMrYQgGTbvOt/lQ1Llf
fjL4DuZbveXbeDR1T1hFlQSZOdCu+iQlAcJMD62wieSzBgnEiLEF9ldjrytxS1fs6Jlx/zgjDk5R
d/ZD5QANM1qP+IFhgO2rSS3nkt4KjShfTxVVqNgg9KFWYGCWl9kz+tmOOb83F0QddbQNYBJHCoO6
puaPLBOMlEbML+jW0pq4OvTUzm5wV9J1Gdh468ln8yciVloCQUWeBidByvI3BzxDxipX8q5xR1Jt
EVu8d6Vwpr2Aomgwiw94uiQWEmZKXoyKAA8Cc9F2SeczmVHx79C45Cu3XqyHX0QjnvdFa2O3WHbR
xYUKcQtJvHLrzBOaOnJwpsWFudDkQ+UfmOsBRS66wQobstZY97mzNbPM4zAaohann8F+Qp7yd6FN
c4tiJAezV2x0UTZVOwVR6S1YPxIHi5uGUYqNvCuy22Hom+AWFMPc4HEuUbclRNk7e1ZTlGp+kpBh
4ucZj5RvNTmazmbxNs5DExDAYun0wxqbbDtVgBwHnmq7jm95/RFPjbMef1K2jq+iFAsrX3xo6Oft
hnq4lsg/mE1RJzAUp2Hb6UI33m7BRAdqYlU8/RYMVPKWAi58G3SA97i6FCJ7qhuFAIUGJb0hbsaf
HxCQ59l5CLxR3PpLuXp7oiLSt2GWWqMJpge8B2je/ck1kssvVSdM5WoPyFaE/sVNDm1hW/8l2it/
R3zmNb+GPbxN1rZitCIEsAoN+q9vEDIY/wnmZYXQxtdAzlmJ7hmjcuWcN6LcfspEtQ2AJ5DjqPza
LSNCMDEOa77c3HKwi99xRhkGnjQItieCtNKHBg7UeoyryutCNrzXNJtG+M3eJ96Z1Jner09oj1MZ
2W0TdMxAkT4+jQ67psPYk1P1sI1M9l/YVhHLwfeTNiGjYdiRaFwIb/eaLD8hrYZ0j4Ere5XdlHQ3
uXJBYBC1AxpdaUtc1mTGAUy6aPU8Czk3h0qttiZkKZCk6U0Gra9U2fDS1UvBOJqD55Ajcq6POmuS
By1ZZp9ml/kWyTtlgD11Ji1ybw2dAiIl01jsXJ+R80NaV0ZBG58kJodh1IxgktwKlZ1hRRCMVf0z
U5Xl7Fs2AqbJ+JLGoE4w+RAD3V1A85K4Yykf56mNXIicWiwyJFEEyjrWfUwwRoE2oGDeLNE1YS5k
80y2qPXY6AU4IXyb3N0hTktQZ+J4up7MmNsOneLF/YoTDG2RH1veM0ojuPVTbZKnrhL5X2nl4q5m
MM7o7f+wLivwkO8X23Y9AvHgI06s1hEM+5gzPIPIW9954CrQiY2DYGuJ4TsgBgmsWXGFF463MAd8
ZGfDxs2iisr82DZVr0+YAbQNv8nOM2kE18kSLkAkgbMknsvaqjESqu3WWzTuSXuHSA1rxJKnn5R4
qyLHq01eJzwf3o3xUkKvcDgU77U1tt85+fF/c2ib9s01zPnV6pFehuwV65uOj5RFKZZyBjQ2kRuv
jT0EfxJOzmdvKdoSxRfHrUCL34vXCqpueyaQZz6w6eNb1rFPFqHbeib0EaEPVDKrf1jgP8ffDKpc
BBzQysqj8HLXOYlOZz+bENtfzTqJ0MVpy48BgFvceVYp9Im6bmUxGfDpCakWCZZVXpaAtlYYP6qQ
e5DulXjD3QhQULIP50lhUtJ4EDxlwZSMEKbtxkyzD4cLwf094qoxOfMLunCbbTTQUS28gtVGG9DD
LVYRw+mGZGvfjngZs93kLviruGXry9pnZsamYGzoRI5dR+4GZedu2/ruz6SL6QO/I1idwNJFsfcT
isZwGu1rT5gl7X8d4x/YJxljtc/amoe//SYw4AejIQ8JeUiu9G3p1Gr+xoHHQHZtLPWdmJWXcnJk
x34FReaRQQDQWgWU78AyMYYiRhQND/EWI9HcqTpOfmwEPAXsum1wTzoj+HvXAOHhLEUh7xycqdX1
/dRprz4MNHVu6Pqd17/IKmYNrgaS1d0+nYj8INn1+gL346tJILPsWaJe8YJIKMhLomAnUA0mDL1u
TX7FcesRvYRmlJgokjR1PhXLYO9uIBxsea1xVAO6cdOKFF8kSxigrRnUjxtb9llPQUm6S9FTD6sx
9upbRGVEhgKhaH5ya2MWnVHRv+hGFh+4y5LvGDae2dcrNzdajoC+dJx93O6Z7B/iluIwTNIZiHoz
9sknBQaWJFBOisVcE3eMghJWeDufqVqMzmabIs93icYit6qswkLi/G8kWjR6V2nJZ6Q/rBtVRi7z
Qlq3fqxs5f4FIjDDPZe9+1WmqElOi2foh90GqQ8CkcHfZylwqwcXK0nB7Z2J4mILzHsXk/XelYwK
EwFjlcZxHpWe3s5A2BewhdUCRlFUQetG2WLjgWlNMcjIGboJXCbqwvHUzc0C7AzChn20A/SB/FUV
WUYjeJIoxWosdjg+9PRkenqdne6xr940g5ef6qmxx9u1Szt44T39/26j8/H2qTXl/oFzfD3TSkgE
wrM7K+tiJNYM/yRiup09plN3fmcomoqHqmWL8A+rDd7t/eS3AEgPMwLrLLkvEzQS3jGbt3IY97mP
z5RawxvXKw/B2d5j/io0J0sQT+QkTJ77ZjUzCtZsyvuA+izDyTATEjwACVfuaIdAszkmXUe61VeX
lup2GnET4DZBQ1ARB4XkOCpWOXX3KPDW4TCZtUFJiBbGYkpvW0RuCTjgaY+LnZndM8tdDBIe6Nxu
V6wUoCAbfKd/VwVCjSOm3La5rBhFLVyUMfjnECJXnT6SAZY5jLw3pjXIbVa0xGxM+VAZfxRZCDpR
ZVhYcjO3hvMxO22c0wi8CBBMsCSjLjojHBlpIKU/XyMHVMDZgQOuDDdPLG/pFvQS8+9Q9Qf0RHa1
t5EiPnsJnrPIryCK37jaKt9ysgKc+7hVVK0MIdCZMtLv5RvjuOk34N2lSNbeTDjgoridsQIpwRqQ
CNuQB+Z6C/hNVx1V683+qbWZKbPOgmhzYqvjJH8J+kIFCb1QqkPTpui+ffy+6YksnZUWxpO9qG+9
dBqnv9zzTnYPI4LvK8e/d2XqNPLFuRbqz0ggkvgF6NR1lbiCSCf4bOWJPuQYyNOD2SB/cdUl2jlJ
L0FtSfk6vftrumbHJEGyvOuGBY8ZXTgKdvp3wTAltelXFLUioBpV6irMNcVuWCNNsp89GnmWChWh
6vlDqvGrchFAlCo2QM9UQ0AgYTlo7elQqnZ9pPhxODo1kKh7WI/e7wCvY72bHVcPr7MtiH9jGN6h
HPIt/1wVMJOeTEbN+9FioFAnN2EghHaqNjjR023erYlnTe9p6unmpjEoaUNGqq1gTNT1wYPbLIPY
M6EUXBEEVTb/HJtd4AHdmgfyNK1TZp8uWM8X5O5zeZ5Tw6yMGUyA5ilB0ymfXJSnnxP2MPe+J794
PNgxdQZIBYd3Zi34uQ4zGe5XeES/mC7E65eSpd33qE1+2Lx3TXi90e/ZiVObjYoFIXpUK27T17bS
6xflxTo/dQFRzmE7O3hLFbgzHERWK3W1Q3pet/cJnXJ+S26Dn1/ahq1PFMAzZFeN9aNmoIOy3MW/
iSsQFL/jAltl8q3BMiHEaruA0ADMa8Ndg+Rl7J/gMWyUH+z90S56RsBLWdFUVdwwQWw9Zsr2+/6V
FsMQQprYScXqydpGIik6GY/qvcWvssC0mLCw899oN3gfdbAOf/OAzvmEL2ryTkzn7Oyd2862HhmV
m/hZJnk3nKhmyBg0i+9iIXdtbpPKG2T9uCDKTvfXZY99Eh4WuD0Zu/0rbTR7bJZMgjSSWOI+jyuP
GpVqZyBwFvCF1aM2kgeG0oZC2yHWSN+0Cf6bvfKyofqBTwDmYkn97KODn3PurdZiLKJsxyHWI57f
yqumjs85jMsZ9jWkdJkY9ROTvD6EPRNpcogKi/vTD2bnojAcxsSy86xG18tLXcet6j1wIA0x6QYb
xeavgVKDPggWZz3Y/WmbxXSFV3X4q0SAzpNdzVq0MAY0ZNK+1ttN7ONsYs61gJDsZi06eIGGZJ4B
lUcSFiPKlGpNgz5iKEfGKRsRD5km+msgzjwv70vLtYg7sk/eRAr+hZG8se4t/A6YlgZephAVHgU9
SjU5X4N4sz+IrMd/xAsgQbLQ3bNGbjOP/wuwDKboVga9nBrwLx5s3MgeEuKYxTG2v8iLJ1yRaL7R
I1OH6PdCFXkTdWjsPxDzs9HL1GJIm8Vy+ImQxiE2iESVs/IIHtjPTMP/jNt1sTM41XrpeUDvwRsy
yCyLRk/vEEbLr21zhitdzcRWmPqT+wQ1yDwbJx4/Sa6s/zmDLL7j1Y9vHMdM8Bxb1Pi7hTscxxt6
oi/HTZFb9WvXt3tCpwJrH1Rl/hFMNTQ8G9HzZ4Zl7cVCEJ+iaUZzEhnci5cqJTZrF/QNoit4bv3P
UFCksFx3iidcte6fQLjOvyLL/p/ZNE1+uOmqR5I9qU4AwbQLAgKRHLOyS2o74jHjTFzQmxYRq+Pq
ViPHBIJE2HG3Q7YIXtlALq058DqsjKvsyDDCKcn2Io8508hGYVtUaYVfyJE5Z+2Wr3gnuhTF2k4P
gqaAhs8qMffJ5l8v20GFZGr2v5RXTbZ3TO1n1C01AM+8dvzbEaWhwFQlWX/rpuWzdkTcZHQWflDe
KLcc8RhBXZyIjEKtqgXCFESKeTwfOQiqXzN38tsynLVXNnhl3Uyt6n589noBwr2qJv81YAC/Tywg
WPtpk91ldG39wn2TqBN5fCQ5rIhl4WLUfE+7iTOVBs7K/P7cj1f3lZmT8qXvBqIpHe5qcn0bNrV7
mz3LPzlM1qtBBnzautZ5AK98Be1AaBpYlBUpKhOu9dAEuVMdszjBj7ampb7tyy14qwFiTOEE0gFJ
Y9PgFckcqA1IP3D6BqwBHy2UMt3ZVNp5nucxfepim3sQ1eAKNWFNlgt7jhpGB/pxd5fCKbvF37d9
i5miPExdEq93aqERZ61qY66V87L8MWIFmUk/yrKTRXWPJNutZcgqtTp7KJzmcOq98YldWveaJ2tz
n9eEZO0QyjAt8wZ/eCoBQDKbSfzln13kCEZYf6mjW4xlcxgFKeUHyyKHPkRsToyl7pbtP5xU3Yvu
5wTliLjahMfZrqsDNRO55rz3zRwKi1JqX3vZZkKTaUhXKOjEjsFe8ZgXIv3GAeUzGDKNl0XYGfPn
gN7WD3nlqq/JtfyfIB/nPOJJICmrpSt7DgD/8GfYmHf2LA262+DqTQi3pLIYr21t8dYHK+KUyjLe
XdLatXMIqJq6nT/kHJ5Jz/SI8CDO1F0Ap+yjXxYfH7Li96diiHk0uMxQBXE2gGmf2sx+JBGRcwo2
l/2VsLPmoWpYDg3rWH54k1N+wHCpP8fRRU1pi1XesWDIX+NagYUe69arznOVV8dyAfwXLSyzP9He
0BjFRLW4O7OhfKJuyCl5facBwukgMU9PAB/YiA84XeezrOmgdYzKG9LTyl6r52WE1NS2lALE26Cs
spnXn+Z5pvLnuvZ/SHTvTTgnXv9R0XC+uMoiehnXh8YD1LEXwCK07C3sV/+VaTo/GI1fj9La8SjY
5kpuV/UVoy/ocuWbJZB37XCRCoSQSRKYiIHPkO8Fyh/UmwPD390wBVcSO9sVBjqNb//RvL9s0VVd
QCE39Lu7pE+mMWQ+NLcsw1n/71FLgH4m3bh494j/ErutMISbF/2gIczNKSER3RDTeSUQxOSh4qi8
aH9LblHDtEsECj9PPvMhdf9l6JvUDuHWwDS9HHFeVGnzRctR3orMXHMAjA2omI4j0WSsrPU7CGB7
fWBC2wMCQaZ1ny6LU53tfAFqAr+j4gJ0OiCf+ba2zanu86vaEhwFCKiuF8negsI830KtZHkoe2Sd
zCts7zJ3lfU7ocA+etc/HXRrYvDLkWv6o9bKRvKORw/jxexdda5FD54wyNvupVgq/zvoB8MtyhmI
ZRUsyH4VjgSwxPzzTk4S4iZ9GdQeDT+tZLHOOiOyyXQlKNtxqoUUBFhyO5AIRkCQdnxih1HC0lNt
aLPDiXUaoCVD6U5XllbNDqLCOLAHpQ3e2zRC5L05g0MsUSmSm5qDiFExwTH/rJlLL7RAvbDeUPCA
cL/Uq0TblJMz5xRgQ3eC7tAKoei2byOIQehjLMzvWAXb9L1iprMTtqnfS0Jyc1D7TfwHfT4ezzgx
7K9GVpX8PJjLbfIJr9mZi76arWs6N6etPvuyqtNbSgj5wBPQIQZv8/QbP3LzBqeSqXMby6S6ScBt
MI+3BKOBjNXRcOhn3bzExOVQPBeJdy8xN8HiWZT5TJKRe5rVhuyj1HYSfz8r8ux3wqla5DwMqiPD
ZkvTtmKMRJ8/9A+ucmaM+p7VffOuE46hVNz8WzD7kCuLsgJ9qpzyLx1gp3Yn+shDLVKgUBjyxqeA
7CHmjXlTn9GttzNDKJ/4sWvJyZTDX5z3EuI8axC2wyDNksBHpzwUaAMnbMIkFrBm5RLqUpS1rrvw
cPIr1pcF5PZPAqmIuJuty7owHYvkz4B0dOF9rceLbqrFYmHBO7pzigmnSun2IxkHQfzLc83wBtZw
zSA9Fy8ciNVLstV9HXnjsP5nY7N4YrkweiGj9A7YN0SsCxvFq0yBwLp331/NmZhaKcJtCMSVSBWD
z7CTuUhAkyzbh42s+b5acHpGYgKlwXcmGLj53tyiySdp2oRdkEJ55BugwV8XG3qXYH9KrVJYXhOV
geXe2zyCpLVklb4l+htbEr+h00Ru77IfJBeLGmwkXVKElukdsmMpSrD92Ftg9n1hqX6PIJuvnNPH
/1PKjGltipCHKUfXuqfBun60trK7d+VoOrZqmfOB0NqyeaKZwhZFTaujGsB+fh3rYIHtqGTxCJWS
TmzCIHDqcdgQ2ZLN8xuJhvULvfb8vaR5gYVoICjHYrrQhjXTymqXkicuwmSr7CO0LmK+BidxWwqk
uviDPL3/M8Dey7kTr66FzGLGQnmVphAZcvoId878f5wl2o/wmeS4hMvRfKVwsd63liXrTrnMb/dk
xWXq1GlMZMeEUvVh0BPdFkrwHJ2XKbM/rsSpAIyTVPqbdLDqZzSEKbqcFMw1jP16+UxbSqwwrVuU
2dAa7TMHFj38gOCkjCxUAeaEbSC5MN5hg+Uy7IDLmHHbhGtReXmIr1AFuPCzhKOfhTaY9KQx31XJ
dueAC2rY24QHsBHsENYw3Ox7K2JZP6fPTJYTqqy2saIF16O4jAtNbhTUJZqyVbOMPY/Ei77i3R1O
IAMFq8ANaSN0Kxap7KmdfNrn0xYDX+CRcCNYPO7nZI2QI3viJ8dzqrGzH66Pi8fXy1u0Z2UNdYOe
E14lGsGeVC7LV93BwuJMz0QW+ApNkMjxpemoqkotoUNoSbwBgiRCX9miDgIIYtCYo7ZNR+4a5rg0
wpLcPfuklSWHzlbLf0O2XJkvvYM5mPWqRKiAqoPgrnFqvpisSsAFDpaTnYW0+C0HaQMnxiZAb9fV
CC0jWRTQeITI0ID0MLUB1WWN/TW2YKZD/PjOwwZxCDWMZ0iPmtFnkcI6Sk5sHVzBskNamO1sL3k2
HOpKle96XVNv18LZQmdBmVCexqENiJDGtRcfSeui+2BWCKy0p6P5l085fkdnRLl1rix/gFdIBcOk
URoZnxKmI5jbF8KvIQ6V99s6Swt/WzLXr8onACXCIhEHl5xD+b8pNSlboqbTdtTVsaFjJcz3m1kA
tJFpGVrmSOzt3CfoMG0f4a3MH7Oid01IT9+S2E3CFO8FthECtzW1TeR6VvqxyQqFd5K5yWM51+64
J99JHmdfkKq0eMV0T5m3ZEeHTjLbSW4fwds/wdMZmFn8gHjKv2zySq9JQ1bdv0Jq10+VmNgimg3/
ydGbUIGiUe7p6dgeZBC8YVAx1nG6/AuLaf2LkdxuwlLE+DMI0LO3vSVVauHewsmBwyezGKPQnsDa
o6ZLibycI27JngIGttfHXGhQfYgy1JdUm+7xwbg2osskvUZTq2k+xZMnET0SYlcfNIXuL8FiIo9c
CgJIpoXuXhN/rN6HWnF2g/y0fliddx2VHWsHBFhLqs5jnTefPeBrjRgxRgc0pQ0zOOLj6dzI73ht
dXPdhokx6G7IjmoAXZL9qXbGyZwpWryEgPCEwRWzwOoqj9i4hU9jYYtjWTY4fLUCWUUVNyzWV86g
OSeDNvZd1vgKnDNTwf6XsKTZjhh4mscCRecvTOJx27mem9tI2Wb/1eoc/Z/pnPhL5XNutp3gWP83
zisPS9Av42cax3MWaaZre6NHF3Wzl7ofrlVvT4WdI5az3aEgRbi2k3O9OYTQG6V43oG2zEzxqjkt
DwuCxYuTtxpeAktV0wJ2J7t5+ktdxWiUF6/NyyfUL6lCc6qb2WHKwBEc2ek6cVAIx5uDlwBvWX0Y
01n5O8deTcF6pxd+zAwsFsM8YWQFOPMkkRH0UdO6s/sJ7b/m5yjYGTO3HjLhnhNo/BPLmGbtEBEx
LWZvzt/NICu0rYr9bsYzeA3LGN3sOBIKuPCJVsHb0NlJUEhuNrSt5yuMwyXWvQMSMhaBuzw6JKLi
jfA4pbrH2PEd1jGwAhQpa7kqp+SPo/Bf6nAamgVHZ5d74P0hYQGrfMlJfQaFb1p/uiWgLpAHoqdz
76iILax/8Kg6pNy7TjsYSItto/aAGkAhEi4Hf5XSPrEn0PJpaStcucwyl/E+1ZM/1CcdkKykbvHf
s1Jgv6IzvpDFbeHq7IfiOszcAxxcgKWkpNPtBGN7cW0MaN7x6C3UYIG1PZbQ+KsjEm4Wc4A6OQgr
OXKpcwuxcshJCbTCxa4bsiVQLZGoinHqSvwy4Nhz4sU3sDhE/4ZpigUdhILDEYObJ33PCVacdnmP
zpTqIattPLHKc2m9KeIiSSbpxUMqTxhnj/SD5UhHC8Oi/b++zsp/Ssr+D7rbfghz0AEUTRVxLOGY
xd47K2tyeqbGsW2OalLNo6zBEBOJRJduOM+q/3eVAEP6NzK/wk16D1890nTCzBH8kFaT1ZJOa1n/
aYVxmqTramHHg0yf6gaLQrHHVyVOqAMdj+lC29+3mCjX3bb2wbdfmvUAz52hO8EZo2KdODIg86WL
wM1MY/a5ILn/LyEOL9svtVszUqIPI1eMTZd34u9gs64tKbYTBijKdzDAFF7t0vFmJ5s3Sf7T0vey
wuTCUNDzEfVsIw7CRVGRhrQtcb+Ha0QCfOORHZLNdfDBwBw5CtbWSt0oFvSoI4cCLWMwVtazUJLR
CydD9y91aoJHq83zplud984LdR0arCSg+N1tgnzQvZFoWHaeBz5JCuHmZxJO8Ie0NXuSEDMjaqLM
0YS0u9Lyu5vx+ohEOTYY6yjMsmUQizpkMvBVIFJoj9gvIJqbflM0q6xHUUk4JOTNDsYuZJwkhnQF
cemGY+m0TBWrD9dhntO2GLo5Hkg5o79FsA1doCYeZEp7rU5DX483eTwkKspmx8yh9mLmDOBU+F9D
z+GQqpv4G2XQ8B4g8KQQxTTx69md+xcM2Mxjolae7NYZQcIv0Gl32QiiNMKqJt8DwVD3UKuyf0IA
xuiIz1acJjTzT4CUlm+vdtt7R61YRjJWM/GeQBoZ7FHMudyKxFYhgexx/EbSwUgceiiVbVIYVF+G
ZGcwMENaFoidJyUMAj3HK+vPPP9blzXL7HqorQvophLCmy/6m7qooSj7SnfHKiOm8Rwos92KsS8+
/HQgYCaYwAVG8AsQE6JWRo9kj0r6uxgd8DsKDhvfHsit7zQrVhR9/kbrjJZk2HlrkmU7Zr70N0nM
CmbH18HtPjDufFOpYz6dbWweY48fitFhzYyhtqDTExTmAsVdjfjKK6/+pXXLngv7OjzNKnedQalr
njdJshx2uoWBDG0cpgAKVAT+fmLyL9GAZrX/R9qZ9caNdGn6r3z4rpsYBvdoTM+FclNKsi15y7Rv
CEtlc993/vp56AamlRSRhD1GXRRKKgdjP3HOu0RBCwdBQZgBHtMYnOQgbGvrgwqU+5ySc37DpY+a
BtLJJqQ7QZUGGfPOR/gBGy2YvNDh8GezuxceeAM+yEVf3zOPPLdD4QbTy4pE203DUYRkJYpAzqSR
YH8zpTHRjMcEdRneVynwtsxoPvCM6rMt/ACzuSXpWBabxhLmI7I8/Q/4iCU3cRi9yATVPB51Y3+O
4Qp/pKxZnxHnLj/1KJHnN+RUkMsRukWPkXpkIP4DJhuYd6L5XYEKaX5bqLaPUEYp0QbcNzn1nbsA
nD4mVBa8AG3373/9r//zv1/6//R+Zo9ZPHhZ+q+0SR6zIK2r//q3+e9/UTCY/uvxn//6t62bqmqY
hgQfaZPLlKrFz19+fAxSj18W/+G7PmzJKjZ22Ik+l36RHRuqB4RLXr//45ZQBVRV1TTgMVjCuWyp
M7lhTJyXdooTGM0Gc4sRXRa1wzmtoXBy8xetGfDXTASbdE3VLltjPcAgdGzgbCqB4w4iFfrugyab
O51ywq/rjRlvBlGYVA8c25IA7mzVvmwsQvOeEjmeXiDKSshHeHZyUCn6+Xozb+fKxF9VUw1ABYbt
CPWymRzgFApP0kBSDKrYO1Q3LP/Uga63bgfDcd1P15ubpv7V0jB5ugkA1CppeFXYznxpVJAqWiQ9
0zNasuoHYcdIbRm2KoAZoxP5XNU8eq63OI3TvEWmCtUGYIuo0cjLDqJkEmIpVqXnsAHb5aqB/64u
++RJRecSHa+MhDbvh2il1dmw/u6npgGFUnXLosuzpRIUxph3VZqeUdiXQC3VMX9GfCo/28h4v1zv
4dKYvm5Lv+yhBNKo6m2YnhMnLmlLsYJ0Z7ZO/klUmvGtSGEWreyEtSanxftqh1NRyHq4FOnZCvT6
q1TqScClwBuzh6z21MJt/PgXfdQtW4fAJ4hAZrvBx1JMy3E+OmddbBxIn5r1OyfE52gzxo6JbI4d
WsX99TYXV44jDLg4mjDxVr7spJmGhQidOEY+zv9BlnwAd+rrT4ETmc5nnPq64IjToh2ujO3i0vl/
zRLwXDZbQ772W7uKzy3iIYLwN3GpFxekYw9YBxvB/novZ+fMf6/UV82Jy+bAQcLuwtDoTNmjKjYY
mpNj7inTrMzgUrd0FbMJkqEa23H6+asl49dwqccgSABvqO4+Ahp/bMfIQ280CT5f79LSxMGQ1SmC
OBZSbrOmdJWUDPym5IwKZ/8yQVDvUp3y003seAfCmlsCsmale0s7QtfQaTL5o5madtk9KyGbY/pm
fO5IDWJqThL0CLzdvse6xeOlmRblw/Ve/j6a5yfbdBHZ1DE1qVmzy29Ap6q2FCM+97he/7CpPUEF
OiotZvDwbJLpHQFZiYdDTwpZcfJ6b3aTz9r1z1icV4vCPWJpEkLm7PQZZV2aie6EZ8WDD30Db7q5
R1YBDp6DKki1sjkWp5ZbyjAF+V0G+3KYzRBtfm/ww7MLNO0IESwHVwmx7CN+z+omjwvn1EvVWDlh
l/aIjpScyQI26ObsuDPQypme7eHZRGoBTOnQVtuKJ2e//fOxNDjKia2Bwhty1rsYeh+1xjY6G3hD
3De9mzf7PhoLQXWqcFeOt6WJMzST3ehoLB5ztmLbrEP9XA7hGRk74weqoModMD0LjT612V3v19Lm
gAioEhASZ0h9Nn61PlBnV3RmTagOlsJkATe9XwyPyL+DpIQZUqzM2NI64d1jmISFeN3I2aoskkxN
bByaz01dot3pZ333PFQW8XijQyDDz6nsywOBu2hvr/d1aVjZDlAqYYXhAzHblU7lFtzAIjpjMEou
fQhysRtTU6fER5i30phYbM3UcGRVpSmFmMbh1anKjeimA9X/M/CmEql3w/+sCRtyt13oBwVM/ZZD
oIHlZw3dJwP1TOS/fMt5rGCH3JNENpG6wHGHPCdJga+RUljH68MhpvtjfkoR7Wm6Kida2e+fv/pC
jPiyGP+7+AxnEqAetN3bRCnHnxGkRDAMIgK0ZepPrcS+DNk3UaNY7+u+tvcRR7/+LUvb2LKltNlc
FmCb2WDVXacKBG3Dc5zh6oWSlAojPevUyl+5Uxdn5VVDszUQhFpfRXkWnetErb6PIOygQLZCiGOT
gTxc2V3T3zYfYVzRHJsKFjfPfMWplQlOxykiXoct1u6ApRTqz6Vlkx9E6IdXHC5vgPSC9yhQVJvr
Y7qwtYmubVWdCL2CtXW5ANNeARUSx84Jf1SFNM0wdHvqVmICzZfdN5tijn+43uRCf3mvqLapCXa4
5cziMiPtG1nWuXNCszX3tl6Htx9izYY/UCzzdNJWMRnfr10lILjDZ3TjL9c/YGpgNuCwq9nbPJxM
U4hpTF4taUpdPmCjRJ5AQXTfAPaQ/LFSJzwOVdmfsoLnpwFgBp/b1B+LfR324D1XLsKlb5hevsw6
yCASCZffUNoOKE70x08e2DIfQVfNe0htp/5lhkFWf5AW9jUvQMxFtLGIk8QHC25L8OenLFOvO4Q9
PKwgUV9+hNbDaokKQ54EmE9nG7jYxWRknILiO8BRme9zCTVkh0gC+ffrc7B08mm2Q9zD4edowpnd
KTqZYwhFmnuSCGrgvxxiA7xRkaZ4hKmtwl6nzoEjKDMIC6gfm6MCEAsdGQUkKakIW1cOXsGlhHOp
jOwDl4hzELEarkRpC0eB5gAU547V2KNv5ilqYHvhPnCiVhDfRaZH/tkYW+NXE1r5h+tjMu21+bqk
BR7000mr2bONESF45qnYp570linYmsZICjkvOnGvtKlXIBxXdb6xyRshg5Wml5ajY/2eCJ0CpzEL
JlDo7jXGQJ5ALkKXbWpExrtY8K43UsqeH6rSzH5B5oy/V7mIP/bIyoa313u/dCwQoxmORGOR2Zpd
+fgQm/D/XHkC0EDKHjWACRHnK/imajEkej8+uBRVcEfE7/14ve2lU5CwRqhkhmxyKbNTEMvUBh6H
cE+goDtKjNyu6aQShLypN+IYjR5kkP5Nfw0OXQ59x+R9ern5RiOCy5+77ilCOTO4y1vSriGK+hKr
J/hPUFdY6DWwaA+RHb/9dr3HS+uacB+KsYTwac7XGvI3qYANoJzCRNGGLVyKGPiU5hR6eNsadTms
XHJLrx2aQhWNA5+tpE0f9OrQdQ34y4PeyRNGu/JRr+MQ3f8qLd7hGj1Z4VQxSoIS06NmsjgYqUAr
SqNu24ZbZOUCEtNSmm00BCN4YVo6XyOd2QXQtaxmHH/dE8x3UVHocuyjnyNOdy6QYL9ri2z4FNbD
pA4dFAA7ei28dZQUta0ER0umKc1UUpau+u76pCwFW8RZmiC5pusm43U5SMjl43yS68rJhOL91SvH
9l3EPJH5Ry0s3LZVm6AIVVvoX6UxrCaqMvIx9pELOQTxNHXXv2dhW0xhH2lMrkuSULMtSf3YshC5
V06x27U1T1Fc3X+OcQBcg1xYueW50GsrW3EhyJua4zaCkCSdebwZQDaLmsG1T20CnmFjKS6qrB66
L+PKDbzUuWnroUpC3USfv/gF6I0CVKw8xQG+rVQnhPrgNKob4WSQjV8SHwmIT9fHc2HTUZmV2hTo
ORpZ2cvpdd0atRbXJ/BQcN5QRiUf9qn0S+3oRzFCFX/Rmk7Ejm0DBQprtuPwHQywzHRoDR7TLw+n
0+7RkxoFwAIXnr/II+g62W5Td3g68Zi57BuZBZcs7ihPPvyn7wB8gr2Z5wVyyV5wd71jizPH25DJ
IzVrW7Pt21I6GWBLuyd0NOWdgunWN5hZE4ZIxbplSPvW2F9vcWniDNVwuB1M3trqLMnWl9izmyqH
V2xH3UkDOA7KMkjK25jwzdxcb2waqfnpZBCPW1RgeMDNiyKj5/W613A6QZmq5DYSqUdlD2i9cSjx
Y3sMDKOot1gj44aIKTiFxTBX13q8dF5zIZrCEJZtoIEziw2tXjQBCFLoQG1hezuB0ThKnRp1wR02
iSEgYMx8ClAX5PBuo6qLTwBDW3/XuX7t/M3w8zDimuSuAvp5ubactAWlyqI7NcOAFAv+3u3nCOZS
iu4Bll8r47842dSHDNJFNsmm2WQrk917Z3bOiWSVAlF6GJxt3KEcruIg9TeNmYLoktQq2sL2rGuo
1KmkHDx5cijBblIdpbIbG4G8j6M9YFR6fWUtbZzXjemX49gagbDq1HVOTkp1N7cH88YNhuJgaIEk
q5M5xUqDC0NJ9YcEvEnvhGlMMd+rSx9FJDjfZHhOg5GjOOsO7ldAWF+y1mtXsmFL6xVcHpk3qgww
DeYVmyjAoDDsS16VpaYdkrpU3+FD4tkoTJbpAdI+doSmhPmF4GQAjBn5CMxxw/zl+hAvxPAG+2U6
cm2TVNmsx4PlapZX9vJEChTJxzi24XlHHJzu1oFcFj8NflAUX/oC7NnKk2phdmmaIF2SviaYn53A
NWgCHE96Mqg1oZQeWuJLh9PZBp245L3AG/DpelcXJpcdIgyCdgJnopbLyc18FDkaVyondKV5p4yO
9xS5vkDigZLqykJaiAoIzae3Eacw0zvbJjIq3AQ4nXtSRmB2N5jgDLhJBlP6+HqnFgaRWrTFiUdN
GvWlWUOoWGHBEwrlZDhg6TYaRriA/hNTqW6xnEqrL+DcRm3l9TUtitmJT9VBcsry/CHum8UFYN9d
r6xHj+oYNi2f/NRzdkLrUew3O3Sbt4j3a/673PcCvFv7Iv55vc9LYScnK6UWgbQH2dZppl9tU9zo
rLLoXe8MFFy0e42FJEHNtpMgNwiZJ2F62pEsUgBIJ8USI+rj9BusQMRV4UgidH79e5bmAPwbj27J
qKj2bGFZKZabqa14ZwDZUGgEKopUmFPO/QhUaWiO4vP1Bn8/PuYTQLaXYi8vInbv9EWvBgDQSI7C
is0EOJMeJsJv5jnht4vboRM+maDeSqX3CPBJd7cNDNb6bCIQhchJ2DjZQxlkpo3PX5eIOxgYTbZ3
mjZBRaDtBv+AUYni7ibde5jc3Wg19SlpAK/Ufi3id13RKl+UKo/eoyVKnhiCRdZ7D+jh1OXz9W4u
LTOK2QgWckJKkk+XvfTQgqk65CxPePW6dgSAqZD9h0QM6ee+Te0nPJGSYx9b9kOLT8jueuNLp4Wl
A1FQeXPa1rzOVFSAMwMZemdUkKuvboB6BY5GaXUTketdaWshgjKnSJQNbDtkDfTLjgaNgM9qDu4J
KjXPZ/jG0KJdfO3yGy/p3tm1B+GTnJao0Mbt1O4GNWQjXFnFSx0mwUVRAIQQWb7ZKvbsBNy4Xbsn
F62hnVXB6MJyEJaE6pvjX7xoTZA0tEISl7tn+phXCzjFOE/g0cJz3nKCh6Y3jEctl9bBGQSeVK6S
frKR5kZM3YLaj7P6VyvGoq4qlREgFxorN1hRZ3LlLF24C02Q+ZJkAocKeZXLj2okeYSmddxTriVI
o1pA49TbDBtf9QZB7VzcqChgIapg2ytDv9gwxzgZTd6RwprfhL1lwKez5QlBr3E/FhlMDenqW09T
4keUPP0dIL3gn+sLfGl3OZZBlYR4B52s2RRQzUUfHkmDU9pKcwvvTqUeAl//AZAxku0A27PH0SVS
xiuiCYvb660vnZkO+RyiYIJ2Fv/lWJdaRX0zrOVpxC4WISck/60b6GLmbWx1frfxEWHId9fbXNpm
BK3saSq63FqzU7Pqqioy8sY92ehN5jd4YtQbLm9Lva86UzxJRO++w4gw4T4gMoXdkNYMn65/wtSt
+cFNBgfImm2CglJn3c6A6pOzt+QpQPj7tiVIqMHW2/80od9m2+ttLV6TUPdIAxNiomY629FBjvVS
qHF+Fr3jP2SDCdIK8swtEaZjn0yM3+W7EtFGmOpGimZxZh8kure61tvJytZaSp9zNf7Pt8ziFB09
JRczPLKHiNUfdTRnvoxO5T3oVivu0ywpAjQXgSVqPuDM7ZCEsc1qtN0fql41VF5ysU160DBj3UUf
EIkz5coeXFqQEo6SZuk62YD55h88GUM8990TutzRZ5SWTPQkC8B9m0TgzbhFMxILgusztLAFLdaA
Y5HusAFM6pebwACg2aIX652lUSHoY2DIZeysqOOAqQf3POgOHAowpXt0KCt1ZQcuHDqWCn4ESIcK
4s2YL0WWfBKB4TzZ6QRC7zyhv1c7zA2wnQTQX+hTnpXcNqDO671eGGka1qc0rqM6dP2y15Znk6JO
Yv/cToD1HJG3PSshAxNQwMEeoWDY5/+/FmddRfgfxfIg8c6ge/N0Lzyi8q0KmU3sBOZU3U0uavnl
eptTL2Y7nVQW2jGCiVVBVV72shR2BeGR4UVcrP6C/L87+WQh1fwXoymg1qngJFQL7dbLdgK9wazT
Hbwzgy3vwMeVz01h2MEOJZ5U2zqjdFdKTEtPV2RYyDWQ8uEtNc8BtLhjOHrCm0O6obsdCMbRzldT
E8UodF4DRZbfNbgCn1KJuBihS5dubMNP7JXvmGbtzQi/+oxZzxVKhXGEd+pJxcw35BDriYQdE0lx
HM2D4/XpXFq0lNRIh6Id7PDUuhzmplV7rESC4NwWTvg0oT9vBjeJ37Uptq2akq1BWBbuKoDQBCIG
95RJ+vWyvdzJQ3hxRXBu9EiHcBoGPerEZV3GD5Y3/NYwG6xnFQHeO5Davn/fqw0motc7vTTCFGst
PkMn0zsHMDg8BCJ8D4DsKBOqhVA9+9zVhXc2KlVfmU2xtGFeNzbrcd1C32h6LTijZSZfAqfp1UMS
iuZQDiZkRfT2oBEQtKHfkMtMHGsc2jDk7iHggIaHO0E5SDetH46SjdoGquSwVgNfHA6y7xZ5fl71
8/tUjwwd42y+cFCNHpWb0neMQ6LXAbpUiYKIzfXRX1xytk1Sz6EazFPqcgngSWYCqpU0V4Jq2Mca
lj/7HgFgtPrA2PkPhtU8X29yeRJQ9ZyelZKk0GxPub7veQDAOCk1CajxBkaP9REjkgF+N5LA2W2r
oqJyrFF5eUgTaWFHIu2IWKlBPvOoQqsdN5jigQPEKyj/x2mMTqxk05dmAaiTgyk2mV59DrVK6T92
l3Z49iHAh6ghGSjoI/J+q5Roo6zMwWJjE7SKd+gEApyNBzK7dlJZSnAWeCJ6H6pRqev9iMVkfRgL
P/11ffiXtgCAGmpphGsUXmZboGjNwUbXPTzjye7HKLAQuX9EqAuV7esN/c4uzs/OqRoBiovoG0zD
5dqKutJE1SKJzmahoHwY6RrmyVYHx0fDbLbYADaEfa+BVz/UQdgfXT3Md0DJM0zwzOIW9e52v/JJ
02v+zSdJgIHTex/A/ixarYzK0yHwB2ecxkV7HMKhSfaN3kOHVS3/vuDZ7D6i7+/BdKoxSeEdDEWX
slfmrxx7SxvPfPUls1g1rvPG1zs1PDvfw6Bs78xUKd4L1w9ccDZGVfzFGrOAfes6Tz8KzrNZn+4S
3ivoQ2lpUvw2eA+3Y9rq/5igGjbXR3mpa9zdBkc64QLPr8t5J3qWI2S+8Jwi46LeVET6ePNhaEd9
iLqJsQGgqK4stun75xNrkSckg8MbFxbGZZs9xkeayJLgnJBQSd9Jt4/qA/ix9r0peZPsg6LDQ77J
0RuE19unVGmud3ppW014NVWVtkXSYTaf+lj1ZmHl/lkzayijmqM4R9zm6ur2ejtLhwXVI+FQVrQm
kOtlRxXFalyVHXzWM6X92uUD5rex5C5K2uR8vanFGIyrgWwRDAWCoNlEqrVN1BP73lmrGu+b06P/
ucnLeK9jqb4tvKLHUdYXxh26x9HXvBnyI78j5crUTlfQfGpJj1ELItSdsLaXPab4TAUTlPt5dJxG
3/WtH9Jp0Ytqo6HhMqmw4ZfrGNDpd9cHYGlRvW55NqdYX7oNgtzeGZSjpW2iPkXsHVVlXXt0Y085
KGMy3OFQ5vob1McxOr7e/NI+clSqCXgGkB6cw6wE6FXyr7UPQlvUe4l03rsxaqIn+H/4daEtUqyR
3JaG2qG2aUJGAY6izZKhSF2aTe+RZM5Q/P7kYlrxqcJZ6851gx5XLCfRg53XxEq0snkWVxqpCiGn
Y4P9O636V6k6qZBnzgl8TtJGK/UDRqyA1ry0UB96nMqPrYb+yJZj3fMRE0nNF69FWGnvRwPmkn8x
6CiFT8w71v0c+znknU+i1GAIBqNDhimxDLBPNRoYdiuaLbUmdWWVLQ46Fc0pWyMNEPKXfSfxCHlM
jYPzZD3xsR8xf3SCvP+lJRS2b0ayOVtVQYfqL/pp2CRtTPr6htvRkxJFONb3z+EYjGfqSI362MlC
Hz+6oM7KrVEJhLevt7l0dlGtEoIFC4Rm3lMkQFDxNNvgjCBA9a0Mq0n2bXQYWj1BRup6Y4vDaho0
xZiScp5+/mpJZVqSBqUjgjMuKNBcE8wLnogf0VzPep1DDNQCZH2qFIjLXG95KSfGo5UIHv1YkB+O
dtl0bnoZtiloumrUNfqbVMfwFzWtsdm1cYl8mylyNJi9Tqm9uwyE30ag1vEebA+GRoZrKE/Xv2fp
HJnw4eQj+SzKsJefQ+yV1e0oOUcKN3xqI995yBUcbPc1nMbnqBmzlYtjaZ4puHJpTOhpKpSXDbpK
rEHF1km+mLmjbZCw8+tbasNKckgjXu4rCLGFY5prFz1tMhS6ZZjzU8vBsG5SFDrrflE5dw0ALZQ8
bW9AECkZq+F900RadYt3PGooAeaI+f76AC8dXzwKLTkRQEk5idkWlh1KJhrOe8TUiruNdBvfCdju
6K24kfwlu1LZ6aOw7k0D/+7RyXBNAGrXrqz4hWHnkjaAaDDVwLhn82wb6KFgEC9PWloFzs7WBsPb
4pimFXtH8+2/AE7YEzgUqhbvOHI1l7Ns+Bq+BUMMSsPrsgcLnsa+DfMaoWpD29ZCGVa6t5CtsBGj
ILluWzoR/Ky9Bgpl2uStgxiyVN9X3aQEN7R1lxwi0eIIJf1HtRmEjiKHiw+EGGtUqK9P9PInTJkS
LogJJXnZZb0xsdmJwFMAkWw+doUT54cCtznvVrPrrvkMrNVV0N+Q8slXIAEewiLIytvrH7GwnQGo
GqQI2Fq8n2fjYLetia4TuNws7svbElTHHbIzeMS7sDk1dEFWjrOFg3QKAgWMdAiI1K4uO41trq/j
VeOeKo7056rsIgybTFvF5SBWchNbQbQAu/sebZtg5eSan6Q80ECBAP7EWNS2JYWky7Y5uLII/Tj9
u5/X3103jvaIkPsbPY4xk8LH8KaLFGNjVCPSzV6PMETvyQPWttbKGMy2Ft9hENVNBG8NRAAZ0Mvv
qAO1apCqdL5xKft3om572Eat8gONDCVZuZln4/27LU4yYYPABHkwh3UMepwnVha436I0ru8xWS2P
2AuhZjaoytdRoDBS9eVa2mm2qH43CraOZyALi1firIOYatjxaLXB9xK9kY9VGMlvDeXw6sb1jQbl
76b/549W8e8GOTSmMjB9JO65HFEnyTrfM9Twe1uZw0lztWonSw3L50gMENzU5+vNzWtDU3tAFAGu
oTwAkGV+euCgY+eNbXvfi8DJrU8ZDog5966s1Hu8B1DGzEMUF2Ltnwqfu/tSB92OCU0tDrnvuLvW
qqLw4HRBE0M4hfZ7ztNqXBmShYkn6UstEBCsRYV+9tBBFHXQA7dyvrmoHG8zU7jvw76Ot14edS8G
auQ3pR8iEnt9ZBaWNuDUiZtJiDDxLC4nQqniYoTLSKvY1h6TLNIecMcwz6oSomd6va1pUl895ZgE
1tbvdxzBn2bM02pKbIa43Y3hd5wSw01RZe0hKdHkQWvfu7d8tfk4iCbfeBHS2NdbfttLqlAULnhH
Apki4r3sZV77LjeGH38fxwwFMBFi34aWASjyKDHWcjsLi43WxFQRJfWlGrZx2RryN3YzdFX0HeaC
qm3SuuhziIykXh4VjOHqXawnpPTr3lDdDU4Vjferb6P+A2KgvXuDWZn6C+UUx74f8rYYdn4MufQz
Gums0z8cFgwhYB7YE/IFgs1cugKHaQs0Ru0/BwOAq00G44MnjhgQxnXr+vP1xt7MPjQSnjkOT3jE
VNj0l6MyRkkJjEz6z4nmRg/tpCLrYEp1QGkBG6pM0b+UVvCgV225goN8c7jpE2WeV4cDeBek7Owp
4Kd9DJrdFD9C7ocfqRaP9y0+wU9Qq/sfoQW1/XpHl9sj0wFjlrLGXOakTm1UL5HA/eFWSXqroSB6
avs03qUEooiik4dbSVcvNQhxRYIlAlMCzPFyZG037nBf640fg5o7P8a2tx5TpFK3Kojwrd5SeL/e
wXlqF99oFCscinPTQ45swazBUah+icOv8oI0fGMhPYln0Y2q+cGxdGWQ3uMYErfPsUCuXDki4Fln
HzERqOtP6GYV3j7Qx7YobxPRD9XKXIvfaMSLQwZ8OFVD7jK2OfHRNFivHn5YYYRljXT1i0n9V7Hw
6ax8ZDjxJg0QQ+1TRK4enLqODh6aSeMHA1VukpRx5eobJcSB6D1K+8nWKJ3UxunFTLr35GodvF9s
Q61uS4SS0mOPHmWJmGGfqncA43DUG6vACG5LCBPtvps05c8Ievf6BjimHiOeX/svaEMiNBXkNSif
DhPU9GOE57jlbxQD/6JwZ6F0iURiGjvhF8fxlOGMnpj9TTdrnKGFgZctxeAwfsGBA8B5iJQUeptI
tz/7dY10bQ5V8oQPuF8dpFdQV+mw7fAfC63Uicdznf91A15f70DdVnHcHSHGmwE+ZGHzEVyd298q
qZt8MlBrHW6UEUeU7RDavb9Voj6/B96nfcaEpxbf0YTHcSOLoiT80OKqc2/x1gpuRp6DeFIg0Jh8
qYxeVckGVhmGgWNlK922svTwAfcC17kzPAePTNtTSoApMabTKIhiW310zMEvcExxVbGpCoETHioI
2ccQvVDUt0QQxQ9gt3QoKbV0v5h2U012U9kA7t6KjBO6rD4Oc9iuVAeK1coDIn293AQdUJzPVjH4
ardrjCKPEOt0yYDhPxMhH7nvm1CcR+zXDHQ10HjcB4mS9XtZKPovI3DHLLmxJiOLbAvxJzC7ldPi
zbE4FbgRRyDYm4g3vx+Xr9arkB6siVwdXjgi6oMPqn4fGLW3xzJSucHi094q6Crjit5FfwYNAeMw
nRUwGrioyFLMz8XM0psyQR/1H6tTMQjSGgxoUTAV4qmWbfalnGzI8ZJHh18eUA6NmjXJndl7igS2
7qgoKExpCRseyewYGZI+MJMk9X7VQ295T7pTO2cFAVMCsaT80KHGF96PBUJ9od8kX7idhpWD7E3I
NQl6oW5FmoISuKbOriRymyLVlTp6JrwXhwBojLfF6TFFI1Sx36PhmTsb+Cb5HwKBSKbD3CDOAzLF
Hw6qyzMqxvy3z0uyL7g7W/tiHIpjjpr7IYYI/lFSSFiLvKaI4/WhOJX6Jttqc4IBUR6ZdRS9FvKK
di+fvZzH4709tDH6vujMrFTY53GWTdzzmxQL9Yfgfn4TqQokLm5Z+QxADhW/HlKKmXnJTzSSzT9M
QDCIRKtTPEn0ovHv07e82jikN9zJdd59VjG7uMXNpr6rggIGAwWSTUECbmWjztM8/90gAASypmwW
RFMuG4ydII4DmclnGZv+k93K9oPr5MO2Vbv6OABsRU4918pNUubGUS/yH1qdK7crV+/UyOVM0muy
88RRrFwCm8uPKFuRm6g5y+cEq6ly66LPi0SB7XzxEaW96wbHQG4Yhb0OX+Kfmj92H2IzVRMU8dU1
CtL85Po9ATZvN5VkBJnW+SpGeAdjuVY+5xJ3mKPEAqK8aRtID2gjthpnicAnMUuy8AlLEe/p+ki8
XdLTQPxP67PDw+wz7EbJgzwXXYrgWeUMqIMiq7027fPg6ncvUXjihJxyEPMq2KBrPZ6AFQMea9En
Q5Zib421eeBq7O6tQI4rxIel9qzpGQ7bjSL9G0hG61hoiA/Oc9+Z+mcUgJ2tRIEC9r80vtfIxK4s
66UtS6mWyFjahHXzMn1bWL3a43L8HHul+aj12BumuGkeRyOM1wo9S31DnAekmsPzCM7n5eKNSiLC
EmLVM/xcuz9kjRXfZ3rgIDYeKxJKUmzqX/54mRCCT/IB0/kunNmmNbAZB2eMjKniigbLJ4sO7lUk
zNfykwu7gYamSUOii1LOrKE8IZFh5MiHgzrGQjx15Y9Rz5XJ5su91UosdrBAKz+HYVkdrndxYQap
nTnIHoHPm5DWl6OKPOoYGNjBPQu98yUIwDEEp2Tg56r2VBVWoob5ncl+ADHGAx6uKU7y2qw1K9Bq
JQbe+BzjZImbN/IoKJdrlv+CS0xMFFEjhIrw8vl6JxeWDoe85Kwha0Q6bnba9yApKwCzDK9bei9R
nbW3PBV7JDACZYeo+lpBf6k9MCuTFgA5gzfQVV2qZYyljvKMfYNyp/TIhLcZDkSTLGf4YDAKfyjF
OV0vgP/IkMALnjJU04H36j4LUyOUriuUZzQ8fG/rWBHJASjuKP/62OFcH86F05O2eCmx9Yk5ndk1
EpudX+V+6z6nRt5oO3xQC8rcPYJj19tZWi3EHbz3ETShsjvbFRJhcR1TIPfZTrzmOGrdsIviKLgr
YJU/2AU47XIY3ds/b3RiV3JFA/OBwHU5kj0WmzICs/Ci8FLYGHHZ7eCpWbe+LwrMWxrjXa4F4cou
fNtT5F9IZqKgQDz7pqLaua2KWIzlvTSBX+k4BODy2JiIW++d3iseUq2UkB8019he7+zbmaTdKQIi
rwUZe44aJWNd9p5vsyeiWsfZjokgJCFl9Ot6O29PGQ5QpCrI4cEtMM3Z8gQHhyBg1vgvfWfLBx3r
zpuws62PAC/k7s+bAgZLuQeQ1luyW+KhVQ7UNKCpLnkYFC38DEQdg/A+i//4WAHnMCWjdO5cJD9m
x4pXVH7lqAa9kjpGMUqlHPtBsBVa/8Hxq2x/vWcLi+S3gup0hnKWzWuVhpvbaOg3wUulVuY2sPv6
jL9MfExkGNx3io6IcoJ52fVGp+V+GTIiVUYW4nfpgoLKdHO9OljgE5apgVnei6p23UHXAFTrBmis
YIh0DHziepchdfPVJ1GGaY5qrRw1SwuH0GJKhcGo5Ja6bN4NisEG6R+8kJ1rj1yT4QZRj/ijPbZ/
iKDmCOUfMtkQzNgLKNZdNmVmTmuOVpG8VH2sFzs1ga7/6NSpon0hQ1U/eblmUXq/PrxvbwpkxyDF
k3NCDJD1etlokkeYavEGeRFd6R1gNsgn8kL6w4Dv6i1v4H7ldFtojzwBD+cJxsnLfdbJVFpjafC8
edFL27wxkbyGXNBV9Rb1d+NXSJp45cZ/O4HTLUhBikQfJ42cRW3gSMPUa/r4RR20ce9knv2lDXRz
U4l2/EOMCNNHsXGCpdpc8VPQfTmYhBGZ38EgelFcKgWfh6jk+Q+1OVGOmW9ln69P3ZueTe84YkKw
Gug2sUIvW3NKzcs7Pahf+sxWv9cxevx4w/JycRS9/Yu2eJlBf5xSHcibXbaloo1lqbDDX3RUnTa1
it/ojjtR32JkF6yVIN6cMzzCyc1OLzN6RuXrsjFUDYaywOXyRfZV9aC7AWSbvDM/4Cx1bGW4C7Q0
Ol4fyzf3EDwUE04oKD22gZzXSLMcm9rYC7UXFXdFb1vbwLd2GrnCp+vtvJ0z0vkUkSauCYzWOYBZ
Rm3V8k7TXmpqFN1Nj7bAnd9PkLhYlWtR4LTcLo5O5svWgLFA5UOCaB4miQo/H4GX/D+xCY8o9lPz
C/l+5D772N5j6plu9MGVOw9y9j/Xu/km20CBjOiaXAPXLZtdTlP86tTWe4y0mrItf5EytX4EaI3c
87IaPhah4d4hit39k6uYhYaG6O+AMztfMZtdkzOYq0KRoQJXA1Z/SqSDrZnjhoNU6d1sNOufkINK
RD+t0MXCBXc7fEXhbld3caCKsyL10fiiGImvbW1kZ26TziwjcsaJ9qOONDc8xqhUqit36ZxIwMeB
DyC0BNYEzYvbYzZCgeWIOja1n4UT6R9bw9V/KEZXn8l4l8kGs5d405M92hUgou+LEDufjTQV8YiL
OPaQRm+0X8sx6k9Qnpp+tzJ909HxeuVMH2dz7YJnZKVy2V9+nCiduG7FqP1Uy1q+C6g8nYWpxMWN
Vjn6hy4cFaw3IZvbNx3p+gTrYRuMY1vm3W1tYM+w9Y3CN1f2zvzqmD6KhzCRAK8akBXTz1+tKRtb
S9h2lvg5Ysfw0yxE9gsZx2FrMGsfNYy91kZhuosuR2HSw0IhiHhRJZKbHbC9YwYJgEr7Z5iV6v8l
7bx668bSNf1XGnXPHuYwOH0uyB2VLMm2gm8IW5aZ02Lmr5+Hrp4z3tyCOEKjgUIXXNYSV/zCG2bM
W44fFDTwxq3COvhU1GUuX1nhiKZeimzApuCpvsfuunOhsWY/85G25S5UmyzevL8+5zNB6XdO1kmA
aNYuC6J2Whia0Sr+zwSndCkxfdr9SOpc+VZeHrJYvL4/3PI+ptKLQAcq3Ww1eJDL7BVHlbrCayd4
DXgEsIhJaIhIlXQpyro59lreXeg99uDvD7q8vH4PCiaOCj9wVjKT09V2xiYsO4lBi2nC9UcL9T0t
L8cLjEK5bZ1S2Q9GrRzrAHOR90d+Y3a5o+GyUOgGGLcsumBdX+GNIwWvI9Igz2WDm2UYR9ql3g7J
BqLw4f3hzmYXgRtYtdzSvHa0eRcfSqQkR1Ecx68cnDpzta7IXwatHWsPJY4e81dDw4tH79byTGO5
uxmXIIVADFAB+MPFFa0ok9JqdpS84s2MH01uFpvAEWhQySbv3kd3LIPR2kRShFCMT1086aWw1A6N
ouQVaEU0ulXaFBJAAqofedRI296cxYbfn9c3vo86PmIjiCigj7EMj+AlxTTKu+zVCIL8IHzbvsym
3D9OkWOv7Ji3h0JmhIfGpu65uC4nQLwlhlrZK6YI0TZzFGk3hKqau1ZCgWDlu862J0AQ7J65l1Cz
5nQsInaqkKjZIIH0Wsh96EXJoB1amlH7ceykWzxD1ootb473G5cJ/JbTMH/8H9eu3IBqwq+teI1i
I6hdqyyqBu2YwbgMBJRvtyx17dv7S3d29udP5DTM1w0ttqVfQBLSk5cSK3s143i48+MKl/gChTLR
JgBu5FptrirdSCDGlP1a0PTGWrJX4BSydwgglkHDCDgwDnwZG8J2wPkdDEtxqKs+juh0Z+bt+x/6
xtwyGFgL7nFieWP+8z/mNsctKku1unid8kTbFvAVtzx8w77zNSw8R3XtzL85Hsk0rRd95uwtakuZ
qrZhmQ3FK06J+L0XabKZJpHd8nDlh5pnfqUdcD6ZQDxBrc3AtblVujgYFWTMAA2d5HWyevm+ClpI
N3I53iJYu6ZdcR5ywpJBWw8OFRhXVm8xllLCdSZYSl8DuypxXJvUdGemtvno1Gp8B0ew2FSxXIGc
6rRPZi+Fu7qbqpUW4vkE80sQ1s+6LUikLPsRVCVHOR4LDieOz3sjKWKv0HPtpzWUyaF2cIL46AbC
85znkZIdtYMzIwRfa7uygaz/Wo/697qtmkOg8XCVk4UrmhPv3h/tfDmJNujEUpYkkaYNcrpdW7Vr
E82X2leYvv5NJE/SDkHB6Khr3evHRwJJSNhBcx+l0sVGjfABGxtJdK9+r5ZXk+qgQ9gF0Q42o9i/
P9SiwASsC84Q6FggDPjKgJQ9/ahxqlMrljL1V5Bj91ti0bOtFbuHlCb5xzKozWMGd2cT9lH8Vca+
cmX4JRzp7/FncBk3HnzT5f3aA9nsZ+WoX5JV6Pq2sSv1odGbdp8HPfa6YylfIXf0LPuqfTCCCBCO
OU073aqnT3KTrV1/i6t3/m2oltADItsnLll2aGndar2uNOovVeqsTY2WEMaLua/dJ75m72tft90w
q30FZWPRrQQJOjP9R7z999iIB9Klnq+LJazWHJBoR7lZ+xUONJyCtpge1NiSVgpCy7Tw72HmDyQe
QfJrqeuRNRQx81zRfjVgfo5KKmFqVztZ7apChDt5NFQ3j2FAjuMwXce1dKMNSXtE+emYFn35Gfy0
CFa+fIkV53fiTHG4uClnDsRSmNce2sGRMl37hTP39xq29iFsI2PHG/ncWrEtXCUxw2kDOSC6r8ao
2QRoYrk9rMIVCNriiP/9i/BCKMBr5sRn8SKVVQ51U031X8Aco23txOYxCttuJ+FEvH3/4C1v7Hks
eiqkKhQofpeUT09eCz0ZoxA9hAuv2RB7qRZedn0TfMMNvj5ONUaSeEf6m6xzsDWVfAraoH5+vP9b
LMLv+ZdAoY9EHFb17IK5OP5KYBe9AWIH2fm4di5a27krRW93bqW01edY6DJ916xN1lZ8kVz+Hpct
SD8CJCL98kX4PfpxISV6V+N7r0U3pYUU+3U7qp2nVtL4q04He2tIUfB90PI8dXF0qI7GIPVeC98e
+nknlxd9TbNtJbp84zri9+HVphANtIrs4HRRnMQITScVaeCSrMjXAZI/R2OU8GlJrAE/c3+4GIaq
xsUzNXedOlhuYtX65Tjl6lajXf3w/vKc70cMfmziMc6ryX6cp/GPCKlRnc5ENT7GRg35/EPs6P4n
FmU2rSyilb1/dv8Q3c6ct3ksDLis5d7Pi16Sagu/yLgfMw90+eBsujILypXFP9tzDISEBHuOninY
ucXaW301jALBlMCV/WxKtg5sVXWDfsRU3uXczqYL+g9+Xav2ZbFy/b0x9kxug9xO75QQcDm2rVZa
OmhKgIJaVh9z3ICvNR1f1zAs828kZsNTbdv4lL6/jr9vsJPLnTdlrgfSzUHHCdDg6UL6lRn25aSx
3/2wVMbdRKFVvQzTMrjFMtQY8AKzGhn4PHjMzShVaPUoUHefVOxKCwyVA3O2ki7GBgffPiNRHhTC
udiVIEDot0Um4bQSV3Gju4CJzWIresePvhsx9t13psDh8AKvqk7GqzcCkIki0UjqoAy5wCnPVzUn
wq5UC+wfkHPzpzALcRM2J0to7dafhK0VG+rUk/BGoUHWe39uzt5cIh2YJDMIgqlxlsyszihSH30r
jO1D/KHqY49cPZoOs2LAlVEJOzqmZtdfBnFWZtuKhs3aoz/P/cnaQNcBw4jMFm8PtenF2pg1XnYU
H7XQbVCjxeVY7xpq7vAOZK9wkBY29cBYuf3PPpoxUazErIAoD+DOIpYE1Q4JvpMYUzeKn0Ungk95
Zzs0mXvnQh0GmKYwEXbmMJkrJ+CNryVDgPVH+wrqyLKjSCqXGE6i0kpDy/iAdmSVHAJVnYL7JtJq
/QrZvzxbyQvOTh39fITGKcQzzVxkixlWAh0HYoqaMWhhXXcbKzGxJBcojOF7HJSeVEpIzQG28Veu
mt+4vpO1JfsCr4nsOJ9MqXBehz8u0NHqCifTNOgwjdw1+cVA6js7U7Wakj42VUrXHedbpTnYQ6JH
jWfZQI2uBiwr22sr7wkFdmT/k7oTiY2wXDtJoQu7Gsh8hqN6ubEdZMxDAmvL7coamjAJAfrBLkIV
gfUTGXyz3eiE8vLR0kisUS+mv+hfOg3HSnWl3MLlPmmkGnW3LJOjGzOhILRJjVqUM0UPDO/7h235
oADdAgjAruMfAJaXuOGEWF8mR1Mfe6fdGOpXJ0V/fE3FcLncy0EWk560fQNnNlQftc84P0nuMLrR
J2dlTy338XKQRY7UhGZKRyBQH0kzkZ7yAulCREd7zVBq5VuW5DPTGhJRourEtwQH617+PB7XvmSZ
gi2+ZIlNLQLDKNWUNVEtL7xSGlfCwOQl+NJ8Ve/fX/3lrbMcaRHdVANcYlkwkvIpuTBL19ga1+GF
LVZeu7U5W0QtKryEAo6g+uhf55t4I3/uj8pK6WhtiDmY+eNcR73e+BKK/Y9c1J6+8d1wK+3en6zf
ehF/3h3L2ZrP0p9jqH6klRWfUX2vbqr9LoIh4bZfMe40f0aYiz05R/zSj03lGmvV299i4++Nvbgx
swiVrKbn++JgL/RD7XtjdivXs3OmcaGorpwaN4a9DbSjokmuZFSAh46SfDnVO37nTW9sbfML2vs1
PujvT8vKDbLEv8sQDdBLZA+F1o+sv6vz51Z8fn+INw8EzwW1coJfyjunE6+GRH5RwRB+4n7JLpRv
zjd81XbF4f1h3txDfwyzOA3FGEdOmDBM8Ss5FC/jk3Qc9//ZEIuTIJllo2W0Vh/bbbCdtynC8itP
3NpXLE5Cgw6nMqXzEBflVXChHqtjsnYS5gk/241/zNTiJIhQLy2BagD3Ru643RX4sbFyxY8S6zLN
S37KP/6zaVvs/jpwZKnJ2P3Fr+lSetAu8v3a4i870BRaeAn/+KZ5Xv843VaihKUU803+t/JK3Rff
zNued/uiE7vmIfyqT27zFK7IXayt1eJhbJJiEGHEmOPoSY9mtZFKz/lifv3PZm/xMuZlkFZOyuz1
2+Hw96bTju8PMS/A+YagdT97ic9NptPJQ5RyAlCYqI+WuCikz7b+2egnV+uf/7NhFnsb/1c/jSeG
KUO8tPZxclGWXrSqdrfc3iT8UKNIC+GXUvlZIvsaC468SOXp2antMHeVaGjvfKCYHZR2SPS7Ii+S
cGfZSXSQhjrNN0kRNL+iROiEHXnvfP/YVwMeoVcAgmSWh1VRmjud3LEfhBY3vvJsJ2mPV/uQfxJE
yIRrleaSDw4rkdQ8i38u5gxWwRAHrAj4Jsrai5baNMX8OokTfguwidZdP47S1rN8ay0sXL4cRP+z
pM8sgEELBkLG6XfhH4ylia76z12NMVvo2SUacxcWRQBf8Wis1dX2oxMJxogYF1Q/OaaxzCxToLVR
INLyG/LSBkazai57ttQUrmVMjYsDUSlWRlwe8Fk2BygVlWzMHtCJXmzYhqoWODEt+l6rUnQ5hUn0
yZRk/9pwJvvThHjMVQq54IOFm9+FDMRV5uIpIh/Lnl2mpfIgTSL47qN+sq1I//dBHKve+5N5tnqI
psyogFkakILAUppcKm2rDzMl/y6kyim9ceiKz44wAh0Pyz5beXHOtiSDUYLljp7hkmTmp1vFLvFB
sDM1+16aeXsl0Ke/yytjbeLmDXey8ZmsGfKGWycyOMgQnY4i+U6S6Ilpfo3CotuVkmlcd1akHOIg
e6AGah6kKdZx2JGUzpvarl/JxM8qwPNi0SyDhU1dYcZMno5voE9cSWFgf61CngVouYMtvluDDMg9
L8LWdBVbzMYS1QTj+Itoc1RXXRMFVuk1SfnPViZ9eanPmqmkhLNEIUUqnC1Of50qdYox7xP969iZ
0g2M12i87OjCPgo7w0ZFdGoB2On9XXV2YBiMghyNZlCH/HOx0ILFD20zs7+WCmKtFAx9F8kL60LK
I+3ogwe+1vGOPr4/6O8Tcbrw5lx3BH0Gt4F2z2Liefd9S6R68NBIUsy42BhY+d5omy64y9BTsS5F
k+vKBtQ+0ueBjluKi5O8PHwWSGCUr7pU4+nnTb6lY2OqDX0+4Ime1mZ9kak1UmDk9U2XeWNAOe0w
6nWsDyvH8Xzv8lpRPEfSBtkRipmni6UOONkkcKO+lmo3mVuB8Gi6jUStGQesXVCG1zJdSfdR1sn5
zpSmIdirEzWwlfVbZpQAPqhgzVVcds+5shPWmr6kQwf/qldWPt2ji+Zobi9gjB9DEHLVZhLU87aF
PI3WtqhKw797fy3PrqVZAYWKNSBG1Dp4xE7nQY5L3YhktXiYkjFCkraKh2GHWtoYunlrBmsX09lw
vJNgA2H+glZC3HER+NiBsOJAs5KHdMILy+1qzOxcKYYC7yZT+0HZDaDbkG9oEAGs5m0GkHj6cX1C
r80IW+mrpjjjXdpiJlqmWr7HpaFHfo/a0pjGw4aCnb2yrud30+8CIb468/9mA8/ToalSGWjZpOJB
C4V0IzLHudK72Lkpxtbw+Gj9Uksy9U7B5/pGV8JfqtJk+/eX9uxu4EWbuY0zuZH/sxRFc4ws0aWg
IhrnsaHUXabd1m9TLXb73sgv9Cp4jrBd2r4/6nJHz3pZM0cGwiHq0QBBTz88N0ukZ+1+eDALy77y
UyqBP+pSdVIv0mJBBR3wT7Yf9abfF2P6UZ0dEPTAYdDzBg0DmMM6KwblTaYKuzUeeilJbmvawHd9
1uvd3YjJ0q9etRpzA+i4bm4QhuvXtKTOlp36N2wIQBxQBgC+LgkRfhdQ+zSj8aEnO1K8MFbtizyx
2+RC69IBaCdA+5u8VsvPcVWbF3k3Rj+0wh8+6GDMd8MXhKeNbSqwS4ryp6sgGUrvjG0lP1R1g647
UUIp9r3apOLYOEEADKrN1vyql+8fqDI6f4D0aEzRcVteJe2QyULS1fIBWyd70+id82mqHHRSEmkD
JGnNA265vRluZtRgegJ4BcfWxUZLDHSP67oUD8h4UvhDDu8aJZJpJzlOoLpVqRL7Azb4+f72XkZW
GpQJcMR8KvsMlMHikQ8SQyuB9xsPGENAYBgHI3409FFbe9jfGod6O2J7Mz3jTFcxa3s7EogUcVF2
UnQxoSxpeWxt8UEJdnYKe4Q+OhsWkpu15CXXzeigKdcqD0Ey4L6l+MW2t9GjD1Ef/ujVMA9FWA97
AeThGTrEaeF5+nWsPBi5Vlxpk7Au21736c2yRaFOxJsmLKYfaYce0/urdr41oQfiIU6P3uI4LK9C
pXastG5V+SGoA2uXp8KSLyrCJttFTN/8orVZswJCfGNEdAroBbNF4dYtG5Z9kstJ3cnBgxUm9c43
LWSMldzZ2mixuBbsz4/pIAE8Auk490lmRgA+D4sDH+QI74x5Oz0gx5nunbquoQd31SHIZHNbFu3T
+xN6tj3BNoN3IGHiKacQtBhOdroJXEQ+PeRJGN0MnaZtqXCtiS29OQpRNT1F4H9cLKe3mB9YSdi2
zfTgKEODE0qquzWWlivhLHRRfs6f8Sx90xn7B6aRUBClysWhNrp8apH0iL76kpAQHhSjVG5MraiS
H4NZRTXWfQksDsMFMFc5RKxxFOZPk+iMDCiBBNL7J4iMejyYPWrdHtdsmPnYgg9l7aWAw5wftEGs
MXEdRCP8J82J/a7ypNDsheMCDG+l2M0G05w8ber97FOtFS2053yoG3NP97mlyBXDlFG8HsNbI9n4
VVONgzdYVpldBqWfGWBNJ42q775Gq1INvRgZa5NKO1rH5nGcWjgHLhzy1AYiIrKOpriW6mVnHNrU
wqNqMxZqpZh4QuWIglGVBD/kdj1kkisn7p3hBq6JJvoNwkdDlWwN1GaTS/TTwuIpitWi+IyOXRjF
RztpdFjbvSn7UQatYBiDEPsftEFDFwN7RGJdVS1Tw0PcsehcM5Qak15gb1TVkaqGEj9OsYq9shv6
KGuo7tSXodmSPFAcOWSyMU6fMDZtxJ6Mzk5+ATdzlNLTAxQpP/nG2FLyFLWId2JQougF7leeb6NU
qCSlDrBGfhLg+O6i5/HwdyTeZvyrGJpE3lWoD/WeUU2d+YBttahczUjUbDdExSTf2oEeNldqkBpR
5dZa2SaBm2ohcnZ63CjIvVh60qY3jeKnQF+GNhnjA1RvSzoEgdZ09zqImOw5Grjqt87gpMZtItrG
eZZliiwDvs0ZciEe7Cqdhqoz5EVwVHC9eU3LqsQorVKHaOunWg+mK7BTY++gry9vRrUe6s9lL9X5
fiTMDfclNfnxGJqEepty0Hw84vMwqDeWLQW61/t92l+2gSb0vYyyT++JSmsKhJe7UlzEPLj258SW
Wvtp9EdHTF7cAXXZDlJaBF4k2tDYIzKThbAoTLvbEYLBrTDsWh28dLJF54787GjTKWBTEg93ZBxK
XR04tjW6qtnbiWCzJ3K0RXijkkrX8Z1mvJVCSZou6EYFzae+a9XouVNr3dj3PpCOrxNm9tllFaRD
72Ypcljfg1jRs23QzIbPRJP1iA4rhbda/gJtCJg3ErqhaW91q0QvFBVVXduZJkYM1wBC9ZmAa3YI
zLhBbdSYiOrpCK3dxUkF+wkt9WvxhV/B7o8DWXd6iKvOkbetrg3ZfQFUtnytyHyTY8vPNW5HW6kM
2YtQ7wJOp/ZIkalsv8Ltq0kfC69MLGPMUchXRP08xmWRZxuWTosst5msorwp9dBqRjeNkO39VvEr
ZaDZ9DHyjU1a64iF9BWQqe96Nww+FCItaMZdlnMRXMeJnwVHaKgRDgBFiaD54HVj7kyvsmQpBWrP
eRBPBrYydWXa7uyL2V91HaD7nzmQiag5JGrMTGzUijzoJ2wOO9rmcKSclV7EMuMD8IvFJ0IEKJAS
EduLOxxAfInBTZw+loqWPDqhFv4c8Li+U/VKGlayrjfG+q2LMzPigMQukSha3Tj92FjxY4vm6aEo
MWHZUCltOlCn1aqb9fzG/flq8GWUXSg9QcOjtLfUOlT1UTIHroJHpS+cwQOG5dz3odHc9lGW7Wd7
sGfirkTdlFZaPL7//p6FF0itqDBpyaBnIM+SfsPmiKNIS6UvSlrntqvJoD+9VIjh2kwjLnA5L6MP
RhgQDChrwQSdVV4I39TTxxjoEpgnIWXPyphAV7PVpmp3mozd3JM6Bq1/Uxmx+Gg2qc+BNhQcshiQ
L7ABTgfNY1wTHJGI5zjsHcdr/VKEr5BWcvsyER03uZrEVpdznKam3oeqMSjP78/0GbiWZaaIQNBA
UgmU3JyX4o9GV6QbFGUIEB/HsPe/lGZM6WIHfTHUQf5Ko2/u0iBNHE/iCX0pxBgM0LDgSbSWp076
oNx1li8NKzXr37ju0803i0Oz8SDyzBOzyH7qLILJGQj5AW28Tov2IUpXPnIpNpHJLXfWMKS7ZqS8
sOswJaa8gg1prj4EuZWBh6u7tC682sd7gY1b5XZwAOuUmwE2lfMdo5X9qlLn2eGkWIvzIxJiswqt
vlxKRypG7JJz9WlAuNDcY7SVqIe+dIiEiJDCtWTjLBUnNkV1ARiySTGWEsgiRI0qznw0GvJTFk+6
dkPpXR02vq3V5S4aqgzsVB+wnfeqKjWx4locmeA2KI1e2wnDis39+/vo7LYAIkywLJML8JDyK51u
o6GS1aDBOPCprn1rq6TJAFwOPoARK7hsTGG38yej8gYpyVf6U8u7gtx4Fp8gMaASxv9f1Nwmq5Ki
0s7CJxR/iDebGBWe/VwW813EOrXnDrJ5tkLdeWNMYumZ7GHOZKilennWYFSeEf8+WZOVHGHOR0ez
dqT7KGzio9mq6e37szvP3slxIP+H6sEdxa1P2WMxu7mkCNychvpJaQo/3mZmlz1gHOeLTVMVqnDr
yYAiqGW+vtKEON/V5EHg0KllMrmcx9Nl7enjzjfT8GQAqo4vqtiR8uswyqcYS1O0xVfm9Y1dzTdy
DyLbCNMfAOTpeLgtSFnf9eJJmgXyvkQwDCBaVHZeXMpjoMcXVAjQACwGg1gDGHAzbEIkLSPPLqJk
rUhxvso8e3P5gAIMZeRl9yFLMjtMuj58mvGpm9Ew/WOt3QhL87ABWdP+OJ9pUgw4i5SOgV3S9Tn9
8sFXkSOvR+fJRt/ha1H2ym1cmoiCy0h13r+/nc6wS6wkXVaDLg5iHJAyF5e+b+aNY7ZCesqaPCC5
QszXqiMPrVyHVmhRptl4VxDgZ1fob8mSV1UoJTyUFf28q1KTgqChKaLaRUM7GEVkZVeSi8hXGHCE
6UUGXg2ld4dI/ms42P3n93/5s4mi8kjMhfQUBXBa04vfvQmyasJLSHmkA2WFF+yH6tkmGwwRUUhM
afPR0dDaQBgVLW0aGNQfTpdFy4SMkG9mPupSYjyGkQOWzJSMbVWW9srmn/f2ySGfZT0QXoO8Pkt6
LourIyJzsvBNYwaeKnMaFmyiaqoPGTrumymodTemIXrkvY23waQXKwHQ+bxSiJuV4qmZAf5d2gm3
BlChJKrsR4xJgTJMrZMnvP1NSAoeyI70wZoVItrYulA9IsxkQZfQ2xZxVvqeMkLTRtt4ejdpXtwG
wQVTUIPjzuMVcM3yMLNrQDXToKbzTqNQWWybJPKd0ell9Uenmre23QUXAgfIL32RPZIKdR98lAAy
0Gmn8AJXF4DxUq6orPsmgZs4vADbp+E+CbkRG6twor1qlVG5HZFPXqsCLstJjGnOgeTMmZmj2UUE
m3aN6Ntkkl8cx89v4Vbkl21sVSsH4mwe51FQ05p7XFCxljCNAK3UXLcL+UVq/e7B6Ixhi9dCusFV
K0buWapeP3YAqe7LoLMpuqNQRkqwKF61U+wMZeknLzgFy27lhOm268bM7eJq+vCi0bObif/z80NT
azGBVKCYW5E2L/lgir1cTv2evO+6JHK8RvLpg64+bAwg74B4ZnIDbbxlQ53oNa5GcxqRA+1n6w+7
2QV6kHpmYeaHD04i0T016fkMcHWe9SWHeAYyWIgG1VZb7EM7m44R8hFXYVYOD+8PdbY/WCj8EdBe
4+FkyhahCjK55qhNRvsyNk76ZCMkYwdWVGJ31oQHEZgrT9kyMmKb8zBT1gQmweO5BGAbMl12AT/l
JbBK6wnEkEHxbJD7AD68NeRbhEDAudJkcYIP3pekizKdbbyhaAdRdl/EnXpfyuNk59mLU/DKuURu
vjuRqHlD10lrzLPzWeU+QSWCGJedSRfw9BkSZtXpozBG7hPTOQRF0v2yoBs82qlvfG2DYu3+OkMY
w3mhyTjLXwBDAT+wGJDaVphCMZJ+oMBjDz9McG3TUbLiCDCWnQo/h+Q2jUmpbid8PvpjOUQ4YeS4
IoXH0TeQTHS7iM3olq3dZJumi+K8cWMDQ63mkhAdkLIiR7LUuvD8/UxxW5SOLC+N0WGWXLkTs18z
OjnlmljXcibh6NJNmPm79K1trvbTmZRrJctGE2Xy0VfG+4LS5SF1xmqL2lTybChj775/HpbPKrQh
7n+CaHqHaDYsi/xyW0q+WgntG2pLsQegZXAltIn2CR2vtax5+QLMilI83TO4bL5RlvzkIuIM6OTA
P9Ci7MzXUnawwXUDyhdSumkxAip2wVRRP1ZjzFMdr4tAPg5uVM1EU89pZi8LD7JYrMWbGiCXjmGM
LlqX6xdDhZWJOas84L8880zI8GeC75mXCi9n2KV+mb60utP0r2pVtP4mH7ukD4l+BJRaLazl5LUL
JK1xhwbp/LtAbioqjglha7DPee6ztbhkcaFQ76IrOWNngHqiG7fUNTJw6fP9UmnuC0kaNqrWObsx
bdIjehetl6DlRBkmXJPFXOY9f48670siIbqu8uKVywIR+2ZqNPeoluU7O+7DQ5o71UWhUvUQRt9d
EkB0O51b24O2qH0qfH8Njb44GfPvAMqKwHP2q+aXWFxorT2Jwted6r7skzL2EGFT8NlrR3tvidq+
aaDXrxEf35hsCqc4JIASmoEViyKGVKKLUbdKdd+PGMcIoeW72J6sz5IhJbtSVPKmmBmP75/INwcF
CknLDWgfseDpDSBFoIKarBf3GV5Bx5AmxV5WqugazTcMOudCv1TEa46zi2vg9+TSi6ZIjC4ZENDF
tVMZdknZpanviyQXnkHX27OnbtpALl0Vkp83yx+JxO+x5oIil9vc9F6ylNNYErQ3VHEfFpKZH32p
yZsdRudB4U15jYhzrXbC34521Up0olQRu7otqQ3UNSWoPvZMglLh2qNigWYB1aozYOgEr22gEVLc
922sQXOz00PjyPRPMHJeSSkW19/fQ81hACPO/gvzBv+jlIniT6P2co4jTRoF15KjdNu2CNfC7EWa
9nsUE/o300yQc6a/0ygR105V5vdDMYbXbVG/TJk0fG7kIEQjyhBbDaURzMXi6gCQ8Nv7e3e5jebZ
pCiPni03MwDFxRmNpcCKu0CP7qXJie94nyXPKSZMxiPiuveHemM2eYYJOCiLcw8u9TrpOQ2pZGTF
vdQhkBjUQ/MJc4JkBc3+xmzOGBAqEQi0EHQs1izNEh8vI6m8TxTIeRi2CS/2fXOjOaG17Vq9OnSj
btBVrevUC61ujWm7vPS0ubdKlDqXU0nyl8ACMGRZmsV9c58pk38r+yWNaVmL5HSDPUD5zddKeSUR
XYoIsIE4mCBSyCZmdRp1sYZgOMokrNT2voNRfxn2wRBs+0mqfwLyyYNNSrf0Jveb9gXNv/6IiYr0
0jph9qIgNfgj5TP+7RX2v16G/40C3O3fV0P93//Fv78UJbzdIGwW//rfn8rX/HMjXl+b6+/lf81/
9X/+09O/+N/X0Yso6uJXs/yvTv4SP//f42++N99P/mWbI8g73rWvYrx/rdu0+T0Av+n8X/7//uE/
Xn//lC9j+fqvv16KNm/mnxZERf7Xv//o+PNff6Ez9Memn3/+v//w5nvG37v6TtzJhv37Z/3PX3j9
Xjf/+ku1/0kuTciNPBr3NpHZX//oX3//ifxP4gK2LfEjSgXwQ/76R16IJvzXX4b9T96xWSuHVHzm
v/BHSGf//iPjn0Q8PHRzQE1wTQz/fz/8ZIn+35L9I2+z2yLKm/pffyG/enrLz5iw2Udythf6rXm2
6B0lgzXiCxVbG8rj+a/Mod+eZ3o0bYqg3acU6V4RL65ytw0GLACnNEE+a2yHa7mqK32nOKn+YBKI
AmBXMOmmkGcG8XbUymkfT+UYeoLa4eAZtNvkrVKoSg0VOoXd4jtV8ezj2QqbmczMvHCGFgta0XZq
tc2sxIq8GfHUuu0oF3TRLV+91BpsGTwCu+QLs0bjWqTT8DLohZD2maE3jYsfDziUoFDk3pP6Hokb
WxsigBJAEmKgwZGyS0Jd7l1j8OXIo0YVP2mpraNMYmLX4tZjJcqtpoUaMBaY899p/WA+RyavF+5E
mC8f1D6RLgBm4HFa9xNdJD//VU+hdJFEOKoBWRnuscoUd76BzMJGBn437DJNTb9nSWG3jxgY5gkQ
Gdm5bhBkvTGwR8CKi3f1ATEcI9wObRkeHSeJsl0kbOV5zI1OeNjnEkLS556eRBiU4SZx8vL7kNTC
dJuEJNxNwJw24HGQDXbDTkKM1Y4b66foUTjxpibUhUu707i2WhPCdwVMiMJgLtpfIYpHD4HOMKgF
Yirg5fhxWV7ck7u5qdxL10roWNNFPIrg61jqQnOdrJ8euygtSvDP4Rz7d51f0Hj0HYHGRg3mXY6H
wBNZ4VR70dly5dIsEsItzaJvLqJa86nWTWiCbnEpo+Q+Jopcev6UW8d+zJvWC7pY+dm2jnahYUZt
Y+8lgEt0XdLe1GkZqvtK5XNYXs0oXL0HHLorp669GDMVh0jhtz5T4kPh9RQ16/xNU1soTOUCOs6h
K1rlyUEFynEHS2iYe6rdBhEL0OMKgAnZHfWqcDayWrdXbaclOaZhM/q5s6qgP7SmNf7QJCN/0kUM
PKe2i+GH5PjoxIyVkeobctAw2jStPvhe0/psJTFGFCZVuBVXQka4ehNGdXWnS1byGCuTnHtFaiQ/
ez+XGi+MLPNrlsVmuE3sWMa4tgriZPt/2DuT5biRbE0/EdSYhy2AQAQjgjPFaQMTJRFwzHAMDuDp
7xfMrLKbea2ru3rVi1qUpVllkqIYgPs5/ziTjBoqbr/XcS5FGQLxuHO0epePviXpAd4mmCQLaDtp
L/aKYu8wV/RG6n6p1n2jptqNlTWI8nZBRIgPJDCbPoZ8Wvd5r+ogMkjoADUyZf6cblkwRIVNlu8+
k0iMwgKv/XMni0IQCm/2IhrXAUmRJiX5iHltenlC0g40A34AtqyJq/A8FJUqIkTkUgvdPhjfl6m3
XlJfSuLljY1VsetAaa8tv0R4baCgkgnI+9qd2tpr7Ksso9DrCvNaXSRiy+oPYClRHnxtGG6qYhTF
7aq0ST8oj5jNaCAXgcJWTPRDZMu09yNZBZsTrbQuqVj2tu9ewk1TL+ogopqoN4eNmB0jT5+8teVt
1jfc5LHoxHzvS781jkKzK+ewyMVWj0unl8b74JuFscvFaNfRUhlLF/dyG14lD4MdouCZl7CWFpYM
cy1kz5ZOjqQfQYaXzMYUDCImFmWOOyFDYi2YmbVhjs1RBuo8rcIy9vXcoHQvSUr5HN0lR5FRBnPA
8VNlfL6itIb97G76M2qSgALvbAl+m9kmmkRd9nkSHUYx7WdZ+eVhKTR7CgvReEe3RC52pSG0zxN/
1fXskda8lR5yGkj1g+0WEwi9LJ1PJG7zz2Er5/Y0Aat4u6ZzxpemTquVh1raazjS3lTtqO1r8PU7
hV9GdmuO5c5KSdm+N9caRzht6zvyk7YPJ60JZUAfp2XR4qqJnmDfIRDewnbzRH9gNkSTblCbV+me
1odtMctyb1Z6ehxbatdC/tjhpber4cNS5ZiST9kPaILSFlVUathtEw0jfHkoncn343RJJ2PnkQEv
kmnT81hOlVFgV9e8z27oFzcSRWoRqjZzdl+lbh5YO0cZnFICgZ7HA1SCNvlYTHZ+gFgA52B3yYbN
l0CEBDapkW5H238VHPvGniYG40PqHeHzRle4eiwJcxuO+ZaO2yHHtRlczQiOfg6ynwxQh3570gDC
ngYmWLgY338jii4N7doutn2VZy7iZak+nKnNThPLvRUWA8h46JBWNbVL+yRtf7xWw1B/Tv0a+Hs9
b9bDqOUjpyZ/xE/qibvPRVv0IaSWxuMKUdVsRoa7cX8ppsGFRNhseefQ9pB/8VC+OqNtqCetMPyH
zXfHF7830DvMGFPvGHTpRCm3VL2Ugj02Su2JbYsPiF6rms8lzMVaXW1r2tNkr+drm8geaSYlmMUy
hWm5mmYMNk6gkDHOe+Ax57GdqiUjaKxs013uVDod943mAvbrevBGBBSTuh2k+Q+KWagsa7tCr8Kt
DNoh8VNI7YhGVssOOYRwKFQ8K6dUo41gvxazb5/TRi/6eG1yNcZ+I5dbzG5rtnOh1wGoNs98Z8ib
OcgbG1UnkFGwXKFUWd0/lsd/awj+3462fxmH/+Wo/P/jEHyxKvyvf8ya/3MI/v3xo/nb2Hz5ij+m
YMv9hsPiH5Ov5XxjbUH0DcTPZAwp+s/J17K/8XSD17DD4Ur2LkKiPydfy/qGe5IJGlmVBRJKnNE/
fpr/i8kXPcBfJ1+WNIAECiug19ih/odxV44zTRV1aXA2iZEKybnMflWBNedRjQv7WtfIDvOKsXyr
vXbda94qi3haS+3d83EU7qoia39NhTBoXuuq6rsYaRosEZ/bscR0epdSj25HTaOlW1w3dfOelTrB
WpVcWmT8WnnGA1A2SSZJTA7rwZi2cNA3owqXcgtmvmeREtDoGqqL9SBVn9jtne9NFRRPxdyUT2kz
cz80m+Y9tp6yEXHOdneusUQ81esobli31zEuZpGdJ2mM6K9kxeBhuaCjBscERXzOKl9Hi1MpGgMZ
NDGzeHaTD5vXRZ47uN8ZxXU/llrTLPutmzr6BeYl3QX2sjJRT1VbhrCuHZnBqyrfMtH9qpQsi7hf
291FGid3vYZCCv2Mjt7b7gMGODNT+ru9rda15y7ti5UbiKYbxl7NLowmwm64Jr41cfX0Ex2nZt6O
MSVNvcltYKIGAh5yDOKscI9Gw6LrR0S8jZVYZp2/c6bgWGuqeQ2Qql7aUZuBXhl0Zn5lRUYGZxDz
//Y/GlvrW1LmARSi3KjU41z4xc0wOPqtpWsFaBbR4JyjbVBwwY3swnG+Gnq69wblUFTcrO/QNHWw
p3zYXghb2wry6oNG0VbbkraVZVN2B1TALA0+nBahKJGKxb1n5W/L1KZr1NAXn4fpgv8oYjJptaj1
aqqnjMn8WbVzudc3BspkDYzys8Ye+QvQtOiPF5LEiEqOzd+m7NrvcB4WZeHZ3NOlaC4a+nZEeB9y
HTotqQcS8A7DWA3XXZEFdSKFnRdx4QYl4mRmknsxbOxjIwk0Tuy0Y/lplj0jPXCgNob27I0aO1g5
PNFaVz9WHqxKrBUmLAt3fH+Um+O/Lqty7H02TLr8g2z8z0kKnMCh9q9O0qHFwvNXPIGv+BNPCL7R
pIlr5qLXQyt4OTv/xBO8byieLmLHixeEf4A0/IknaKAQWGxIJ0Pwe4lFuLAofx6rmqWDKED0QH1C
6kIu/VvHKnkWfzlXsdNDpgIpkCMJ0wgX8TcSYvBAhPXFw2NdDCU0Q3YsIT12Zaq0V8OWO5tu2XOl
m+NubKejbvXvfT0zkM2HfiC60NHziVTnOTEvhRD0UG18j2rEBbs89tZkhkUHxm/6DwgVeN7t8YZe
tafVE+OtNvSJN1pFFHi//N76OdemHkpVJWk93klRXc1j8Z7ZwRZPqTlfbU46XTUjtmtcOjKyLPmc
KjfOPUkAcBqw9s/q1mryUz9adpzb7bmpxN7VhjvcHypycxz7Tb9dNV4e9maXnxpbXaWtUXB+DL8d
a3tf52VXFqTgDUIlvTZ/MoaqpKq6qM62j6Ksbt0SISym0wqn6RijqHznwpxY42Xi5c0n2QBURWJM
kiSIE0HfRAEDXuoEPx1xtp2M4NjnRevndxjrPvJYacPJ2Vg2VGZG1cpPOY/IyqMs67SnBmVFw47C
NKrYp70Hv3RF1A1FH3Vb00X4Ol75TcdjRTKg7jVxZVl1bC35yRo4J6xpuG2Eurdn8xa9dbSZIw1P
7XUZELlXt83bJrm9gm45BmXmRaPeXDstvJMhpcAe0XY7vzT1RFNpsd+8+j4vul1VVvvZl0uYbfc2
6ayWrG8oizkOMqcAXOse5VQ8ZNh5Ii3TiKYdy0ixNv+kdeZO89zj4vkDlif+Y454GVrj2u+1yq7j
mdu1CdEdaidehnCCUwk3l5j5umJ5xEyCPeWukWTH+UJ7ZFzPwibN9NBQtIyaOMQ0OzvZZfvIhteX
7OAfgjCEyCHV81NDnQAs5arDzIARDTT8PAvfAF2wcgKkkJxfmas6TkWx7SqipyOkV4JUy8GJCmfp
45I4C9cd7liEP3vDunan7qWBz4lla9NX5JS3QvTmGTI1MWfPS4J1WBMtdZao6GmKkethFUEdO6N3
zGvphOM63awew8XYzXrSZoZ232zYacS4JX3laaFBtmvS9vlr2fI7Mv1sDUvBxaXlzrmc5Cub8ndd
q669Kl+TvAc8J9hnucHxfVWhwYjXqXhTk4GjSvbzTre653ICs+nN9kZ1yiO1P8VrUmHSLaZrA64t
LDyXDilLPwTFdWXPfZgK3o2xyDSowB4vk60MM6Su76QV5KIOg7vu8cDUsTCCOvSWitXXr37S6V6H
jcArUo2aE4/FdDKk+O4G2RyPqj7UfcX7TS2Ol2HjYvX4idrsPI8T+0nq6Ek3aBcj19FbegI2lj4y
hPnRzObeBAiJ+gkcsha4UnPfOaD+kHE5seNm1S6vboVZ9buOFyQf75tUS4LgvTDYpfq++JnhEpms
ILaEvMvJEUdwYM4hO1MDXrTWNgCIlz1a5twdLBLzz67mDpETEC0qNzUkJiTPlZFTbZnO83vldipB
xmO8qkA+OtN6XjNyH2zgktBGV3nTjQE4BlrVn+2EVwhLLVBObRVXtrZs0QqcuFCnvPNrZrjGa2+t
bbkut+zYG1TLkWswnXkIujsVaKe1m09DFfzavJmiWfVcodOUdd7G9aL9FkCgO1Hr6Y4w9NvMxTK2
mUd7Xk8DstjQxTnGUUza/kpBkbW1GsNFCVjmUBo4tFZ9ba5W5Gn+FIlMRHWrDq023+X+dFNAV0aG
nlWHSYnLfITByvGPA8Bl3AUUb26Bfp5q7bV3RzM0+1n/XSClJaWDs6sz/eKjbMz6CCk3h8ayxHDM
y1mvmmY/1dkYkquh4mIAArR6Wrfm5tHxqrdSPrSrdWiUZoYZGbVhZVc7wjcUW2W1PqWsr63k6J6M
eXxeXXO4Jujx2Khtt03NMV8VSDJE40Dw3bKFjDkqmYTpcDXUXqSMraPIjKNzLd3ymuTwW60DS5hB
P7GN5/muI+Y30b3sVtU/TIyuTFiEgHjlelOttvtjnrpfIsOOIY3cYsh0DjIwDlCtiRrhq5F5gBip
kATKo8o25khGeiGeN0e4u3yuj2wQV8Lh4EWyHc/awOeD+clfx9+r5y8xXrCTm/rplekSZbtkiEaa
uYvKudk1OvdLP12L0f8uXW6CKT25pfqlG30E8MfIN4Kf+vl1l+m/GTi/M8JuFGdIJ8ml0ezwR9aJ
mxNGgotiogMhLZN1TBMAaREOAxBLv/QTXaqBSCzwfDBQ9WDP+tuC77z1GiQirfxREr4WNQYvv7JK
Nxm0qrwOAm6feVNvwku7LvQGw9j3g3BDffR5yP1UJitTZ1Jo07prBhcwvtG212VDwYTGObQINg8d
ipZDRKjLjiqp7rA41GVSXFkcqzYvPkSRoX/YtIb/0Mud2FvAifu0bKOcHuYPPbdqUA1FkYQ+qqvN
aPtY2Ob67Kxr+7YGTX2vl84uWAnul86tkyWrQyyig7OJs/fR0uyXumFiLvRZRZv3cgHQrtoUpiTH
6k+9VQXW23LKUr0y7hwUIeGg0vcAWAhMpsNwp6saNp/ijKA9st+0YdP/VoNrnZFRqHgjhDGeV+dH
UQT7ufGcq9rQ9Mc+G1/M1eUy8x5Sb9qParZe7KwVkSO1ayujJicz++aojJFCut7A9zhwXVZlNwKw
6hTVSdbOPErb7HZsimMe6FfTYoZtbURwNlgHm/5w8dtJD5tkt0Wl157hO8EXYU4q59kT/Rm+lbJn
IGBg9VQNCF5SY0gqmiCjwe8OIPxPJH+14VSjzOnhIDr2n9vRMvf5eHkp8dV0tReWax/pvbsrCiig
tT3TYbejv5aViTciSG/9fHrMTOt9xb4XYO+tSWtQQk/I/P0+VEsEtDxFW6FRik6tAkUhYTDj1Q2q
XcWyaZRIxVI8rJXGJiTBq83f5lDtW/PcsOxSioE/E9itzA62c5c14mdldgReujEq+jqaFwamjLfB
q2NPy/Z1Oh1S0R0xn+4rmGfmrmSCzNLG0d8bASKQrEGDItbMi1N7eygb9wZLbxuWter32bJ9b0HJ
+EmUQzf9NB36ST3DDJqxvXKjjat7OzX8vR39I/Pck6FzoQ3r9jnP6lr0bZFcEvFQ0R0o3L6yhHnL
k83MR073tn2h7olq3V1V24d5SK/FJD/k8KDp6rGz3bgc0rizHtu2An7LXprW2Hejn8yBvNq06lxn
2pXX6zjWapoBChm3RWXGi1qCsNNFsrBbA3evn23pvzr01l0OiNLt31pP/raJH3YU5F3angdREaox
7TUy9fLSpB2w25eO+jWreidcdZzt+W3rD4Ge7ds+Y5qXxApRIFzeBJt6JxvqPGRn3X7I3O2+XYLT
hDHatkEF8yKUuTy7kEt9OpdhbnCaEX54kjbDDXK166kUP1yG3XIp64iAL4amrvkwe/PgDlrcldfj
1qWRnvVOHBBOF3YN32bV3c+m5MFmnLbPq+vF4xZc931721ryftachEPkmr2G6in/zllqtIsP1oBP
U68XjOPVbSWIUNd681oXazxKkwpPjRul19sISQbQ7Pq2MKkh1XoRorq2mVSdwTh5pvfMiv69a8je
3zKR7VaD0kqDm0tMd3CabyJzKlrGrYl7YTqsk3XrrT9nK4/9ogi3ZVjjxtdCuQRXUxM8jy7TSz/C
iUk9WXCm75HL38+W8b3HcrS4JFAHP3mSRFyP5YOZYSif3TwN2UaQEuTqo8k3shi6MiGhmrSwtbP2
TVcftsW8KQr9TrkbQD8ZSCQxpWE6IT+uvd+ucASq2fVZaMFlpSCCj7uMBEPIu+BtYVgquM/0RiOl
zou25TvK5n2nAYc4gRgi154fGjHHqz7c9gvRh+Z0KrkIcw11rD1zD0zkwKRUcCGKeJvn26DqbtZM
Xlua/xgAbpXSerVp6zM49rg4pIwms/s+bR+l+6NwtN+bdRKac0fgg9tn7eXYu19X5wB9dN32k3VP
C9avpRXXre4812hbI8emktweI8VPB2Vz4ygBMzceTXveraL7DIz2fsnmXdu9UqXyO7fA94vmlAl9
uckMJwRmvu16D232bB25uVnXtpBwbzjcgv8taSKM6crA7iw291fTt2VEr/SV1lpmpCrPhMgerqtO
2wtz22U98mcp33Ggv8jOjTANk0SlQ8HQVUt/FldDVasrTWU3jmQm3TQOG8z8cyigLaIiL/0oBajS
dJnBpM8ojvPuUwO/6kyaO0nIeCg1KjE9g9NcePMYe6Mi/1fRjyK8Sx6C/5R2+VtXl0xc83TODPOm
6/vneasgxWinOHa1m0bp6jyzuq/RVCJPs6ziY+zsx1az2n0zlj9yk4HS8tt+PxvNd5T4Xmim/ZVW
wyxMmnyd0/6tLinlYIKnGyRf6shTxc+arTWS26If07b1km3ypxBr90em2gd9aJwYg/YdLCUlmimS
hLUdbk19ut4y96a08bEXBekNm+x5o/C67dLUcuFZAhJdiHnSXI4BbbDrg+fnal+gm4rbYdn2ur9W
iZjbIVRd3Yd5sKgocIvmWA16wa9cpC+GkT3lhJOxrKjl8t2m25KTOOMC0w5QqgkfznyJVUYWZKYd
8CTZCJY9naqUEV6T2T2MZrQo86HxKYF3g10qhi6sHLUL2v635Rl3ldyStGoNOF/yE8IqK7tEQhlf
e8Jkm+gLiwCDXouXeR0TWLAAB4DwHsVs5zt+pQvnwxWFqyyRGdPK0i53I/UzYebO6RnlAm0PVqeZ
NDA2TdLVXR8WgWoitMDGFfZhxiUkA++pv9RXriboqEMrr/Fu60WyIi1A3/Haav4ZLVJCGdjRdepP
n7uWGvh3Kg78Q7u2Jec0jfA08s7vtVDPadFcaTbBFX5mHbeBqw2dMIoD62zOPOZLY56YT6uQeHQ3
ljWCkG4OO80+uw4nHP79p8no9GC3VkgALNrGrrhaaqQLIjNSKGdKhnwcMonXGOKHUS3GbilnYl9Y
rvfZCAiz5BMdVJ1cAyo2mfx2OkEKKFa2MdR5+zg90hN5+tfrYFmhJAIgyipNMteZz1Oaf0xBGRuL
cZq95sbmSfSH/EfGo9Z42pPwBy82unKXFh2W8ybJG+pv1GbsnJx87XRNgWG4lou6tdEplIg502nX
QNmaU3YA9af5b8J9EKxJB1yPOkHIqHWak2FYNwWjWm02R6kEZY/lTtjzMRDWYa7zk91/VG76fRn8
u1nNERqyZPLNo4f+eoafHyYbOHoe3tPgYtQDKy7VTV/lp2p9y7wpapv13rKz22UtX7WmO3dlf3AY
2lwqqetAHPGf3PvwgRYNk2i787jR1NluizurLoGSprtsftFbksTbyj0VwxZuLKHxPDArElxi8+tU
6Y50w4y1y7ib+F2jGrG7OC30y5i0Hbf5Mh0rHeZy3U0YYcOGLYNHhCK0qlvLiOC8j6E2KJozbnrN
Tqifu5516wf+gN1g2b9G1YVTT3CMCd4h6iYx0JzL1r+YArR4szo/omCUNWNqboTimjdLr09sxIJt
Q8JLJSeQQN4/ULRgCs590d/nXbFv1RSEjlXuMh4wtYqnoF9Pm+m24TBCVQO8Um5kHDp9OvlzcKCh
dozzOdtvQqDjsYh1r4KQmr4k7cqjbqf3aEJo2a0fjQXZwaRvn4FIH/xc/Aga+Vp6x9LCkYvuJtG5
0k3NezDlat9zXOi3To2CBoY+pGHrV+ltaQS/9BiQqfasmh79z0qLIyCM07KIHGV2cJaXVZ1Ju15j
WmaXkbfFtzlp9drZ22gn74eupZLN7HMYjNJOiMEQZ3JtJYVda8ncMHc248aQ6VGOqolGWJrrl60b
95tCAPKFdv8H+Af4B6z/F8C/+Pgt/y4k5Cv+AP417xuQPyGFmByci3j3gu//gfxrhvENdw2bGn8C
zh5CBf8J/QP845FEeavrZEqiluGr/kT+7W9wsDqpi7pOAtcleODfQf6BeP8C/NM8hG2f74f+9mIy
whLMv/9vwmluSRvWbYvkYHlt4mkuIqKS11NDoSB46Ebu4jY0FT3boYaej8W7MMs7qNnOIQGnh6T0
LURAzA9pnaSIOOYQKauFPG5LBz0uty5fYo9Wo3ND6jKIR+tND7lZ05iwNgPYazBxTEQasBz1nq1g
i+4Eo2mllci5Zn+WtD5lvvZ7gZwNom7K6lObS0DRqdrUUVfToodASCgL0Y6gMvGGuWNHNLXgpFA4
v1TWqL3UpFoYB7vLiic/rShQbVrvyqdlZaKuRd/VqisOi1Ut6y5ALxK540jJ2tqlxSN6keZJCWaa
EBpFvY1lZR7nsiNUBxFORwVZ6s3vmbAn6FJO4GmPHxqJXLo2F6pjaIPPdLDm74unOc6p7ZWdTOrS
fttuvPuRaM1BooYhEDYc9cF/9MDtKDxqcIXHWm3Jh7XkoKSIr7saGGD04wXV+FEuprZFdVlp50at
3XQZP8yXpaLBby+Gym/RUBmMf5aX0fOA/H4+Zb30exRu5vRWwOieyl42bqQZub/F4+x1dyRSVeQO
1ZtiF/emYl90nkIKNRixhXvrId1G/5Rt3vgGAN71ERoOuIPBFwKi17/QGD3DcMNI4pjXLOMc9YHA
Me+swdqFNqf0rWtt4DeqsEZCQo3y1TMbWcVAKl57nPnLPaLSQn4Ed1OD8a1dVodAroYfmnY3cCWp
Ybmt+BYuJPZg/3aX4EezWmRcZGUBSkLBEO6/oqncW9UFtYhT4omeFj/Yfs36SmPu5NvTvm6doD6J
rBu7valqBCc+zfdWJwUkdS0q6yF1RPO7Gdb2FyleKr2aEcXsu3TOcbO5a3GruQhtd3JlSIwuCb4m
kViVdUibqsh5/lL32oJ7b67WTpPmbqoy1wrhXNeXQMw0gviduGQnGXXzsvqZ2ZJNiwUD3tzMvg9j
LmXCgO491ePit0nnEPoedYu2vhlbO7GFMURqhL/L7sYyW8H2XLd83npjtFwy3FQsBH09MLNs/jsb
mU6AS+OVKIOgKOfr1ZiRDDbCk/AhpcHsPvdT78euLJGaeZtqgFMVzYZ+wTfeeX2wob5HerREOGIR
jwlzzoNwLbbUBjT1RBX35cDNpdde+rSQ1/NpUCMEve9ZVEHoGNBexzHArKWWtq5CYjs9Ixwnx2yB
sFTw2pol4HtOxB+YoaEMnsMer4xcjWvZBN5bamJOCxuczQQilFKbEkxay6fMen2I661i8HPMWrsb
el2gYjKIqB+p5QLXaZoe5bIGWgMaYGxZhJBA+1HkFhKP3hwV3w5JXrQ5lXvt9/6Sx4TKiYSA+81O
BtqQyGnOK88Je3s6bDmJGLG03bZj1Nnap2AlDmZHhHM3HC1pFJ/uIOngu6R4AKfh0YrQLFb6Q2Bm
+Q8/NTmCQmejuBHmQqeHlugNj10JYegALVpOIhlbv5vuxty0b/qVw/oeYS8TZCBXf41QZK/+braH
NBlJACioF8QkFQ5oDBBG+oN8rbGSHd1BrbxAbaNuLympN0I2Uu58WCOYtcAXH+nUjW/zwrzP9s8z
wEfXkn7nImMOJ1fpP/151bydWlbsYMI0SxkXub49V9V8CZyheiqc0ymAZDPKXuDrbHCM3So1Wutt
rRECm1Sqr0ScmV49wf54xpYM1VYzwY1VcCtTnKTgZm3WDbsm8xtxb2ktOz2EGdv1NniwB9UwF+sZ
qheV9TLI7robGtcnbnsx3+Hhyykm2MZpj56md88I1ps+Ag7q5sTSLoVeZdv7Ux5Z80ib3wrDibjT
0WotrgcPa6kxLB6tW5maKHCQ1RDDfo/lVReU7ZsMcv0eDaPQT41YGiPOB0G8CmI28wnRmlsfCg6v
63Udsu2u2Xwl98FF+oGRg7Cqomu4+PS6lFkiCW1/cJeF6FESLE10SXlD8Bu7gGsut944pvqV7i0C
2dA0NN2tQ+G0SvKqsfV48svhTuODRNuLMSRau6JIL/rjCUTOaOfDf4a3cf3D04Fm4l8Nb0BuP5q/
j298zZ+6DfcbKgIbQhi9GasOMot/6DbwgRB+ig+MwADGMYd/8w8fiPsNXwa9geg6MP3yVf8c3hzr
mx+g2/h/Um383adNJS5D2x+5ZfplIryMdv9tdLNTB8yvI1Peg3kJ4q5BXks8mm3+0PxsLOO2ntcX
ZPfzk1yW90pnwaOCwiuTTWyVAU6ZQwxAHNUnVr26221D7aFYBhHQduacjTjoBSGBd8TtrcNpWQza
x0AN/0+pAZz7f5lBLxHHwH7ExLughhTe/t1u5g/k+m9kGMau2vLgsIGXTXt/y+3t2CtpXTDbSvwS
RDydvFrvfwvU7az1PT2vEdpvMp+lJy4yU2frWRLNLvs+1lLcualdWxGXZnVaCCwghHfJxgc9G0kA
Nai9FleLs/pl0ls1uaIgaFV2QKCw9IfBRJQQKl3XGCdUllGJ2LfVK3CpflT1LAW4geKut2ShzLsg
U/Uz2YaLFxLWWMkox2nd42gZq5+dn9fzTmXQ43Ferej2lN66wK9ihGEvFtO3gI3dwtnREcv1KDBB
AxRoltED7LIdRHaprTMhlVl3l1ujqqKgQ3cAfzr7XUIRterDkg/5vAB937s+/kckdLWOeGcwcd4A
gQ1VONauMRzg4DUIUU6tc4Mi2T9iH0q7vTGYKLxdr+p++cLrj/0WOKeCboeoLIpGXlWYWd4KryCh
GRTd4pek9b0M/dwADEazsR16cI83Z1Pj3ZyP1pRUC9BZjGJ6vsHTOxkMCg0bMzOr5pIQ5ukQSTVr
MYV2yO5gQY3ithYz7DFZbtsvYlDlGNa5sj57ZB4Df4lKEQg4YZ0lnNT8DTFW4GEoEamMq1bcGGAO
5m0L+nTulatsAjW5JmLFT1xbZMlFnVfoNTIltT2VVmapB8/Nxg18tV6tZOmd4VavBVlyhtpgl1tr
Bv+3euGc/YHIECBkRqzYr2GuE0PaznPTmv5P8aVFdr90yS4AOYPcl16Z72G+e18qZvGlaAYdWG63
L52z9qV53r70z9qXFnr50kVjzUci/aWWDr6U0/qXippHEDEmCc+oq23yqH6AZqK5xisavK3uiBK7
srcNwvFLoZ0ZcFmM1479yNC0N7+03NqXrtsjaQRkL61g5BDao/3Wv3Tg4iIJ58FjDkQH6uwxIKAZ
r77049VFSo4JDVW5rP3pLvjSmmvzOL6kFwG6YS2berLMoXgtvhTqwv8v9s5juZEkzbrv8u+jLLTY
hoAGJSg3biQzGVp7yKefA1bPb13VI6z3s6yyzAQBItw/ce+58/RutvDgGf2zWmc30w16YFWVDRri
R+fu1Q2j66v4HaorOvj1Kokvm9p1t/HqFt+VtcgzVrL6YqOiR1aOnn7k8DBQk8zxUb0K7sur9N76
UeGTUg1NGGW+/NHor8kiLstVuJ8nCl+76SrnLxq18fYe8tCVB/uq+Nd/1P/9jxPAYdL4iVhmxB/Q
t+6rNwyjZBF+dRB4zdVN4P04C/p4diL54zfIfrwHmiWYFcOac4wo//EnLF1zXaT/+BYQ9DjfOCBx
M4xXY4P7p8dBcaQW9T/eB7Xr8EEoP56I5GfA3P94JVYv7vFNXC0UOkLOF6si+h2AKxaLeKzafFv+
OC8GwwRwOxYxjgyuIv0ilZynGIUTng1HjxnBS2eZ4NMCqf3MhV5XkZgLYkh1M76vDa3PIw1vBuKs
H2cIS+8Fvs6PYyRT+NKEgG/lS86ZiryAdFaJPGfAhKNYiWNHMsUjclSdkgFeOnuHmP++8rFE/pJi
8Vk2NnogwycSu7T8hhboIfFkNgbakKK40Hq3qo6eujCyTiyJ2halsUj9ORUCCJlxlQx29twnPoS6
VLuLsY7Em6RMMTWipyxRlVF1rmE1jKazkblWphvMhTHl7trKHbYZgajOmchpKHHloXDriulDp1+7
gEnECVQVuf1LH5BFR+pYjOPJ5iQvf9lpsiI8qHUaTFwhTJM1Bqs+mGVvPShKSiZqn9mlGTZ6tRxx
BLGdnFx1/iADVjszL2kwwYnJ/CLZRsev5brSX4THWVWnNtIUcJX6o5fa8kiNvDwlC4B6vuR9dY/t
1r2FqK7f62LuvzEz6Z/TWM3Yq3LAhz5Pbw55re/pGXpSegkEVrANIgSWdhcVnNgYh6Ykvs1KhzuC
7PbK9G2+XSw2RKyd3Eb2HzjaclTag0cT4hq4l4KuaeQSpNKRT6npZHjr2LEwZB4da9lhMV8JOp7S
od24yyjf20TNBgaVGe2HToTVHInJyr8Sy7LmkJTiIaPz6GEzuzgVL6lY+NNFiWb/IIfFYD7C83Fn
GyUTGytWmAC107W1ofm92swba0RmxFcsdKapZ4k6oHVG8W5a+Unvau9u6qS8kMWQyLCiLb+Dlodu
MzeSAs9MW3Vu9H918T/q4mu0+n9fF9/jlu7+omW+/vk/a2JL/+OnXANEYJEIR3X8nzWxpf4B6gG7
B6SuP6ed/78m1u0/SJeAMqJD3PSgcfKX/jHQ1M0/TNihJoki1wGkRvX3bzhE/uaMhr76k+WMSQVy
Aa9D7f3PNbFjlsqkNYKermvMM4yY7JCq+v0/fRj/sKX8xYD913rV4F2CmoDfq8LY0Iwfl/8/Fd5D
jaEEQXUXTlASDlanWbu2XcT+f36Vv0qyicfgVWzVBYQHr/EK0PjrW8ncnsmFql85n0I94ne5JBZ9
ZToqxaZWFe3PJhD70n/tKv/rIPgfL0d+BR8dzCLy/v76cjC5Od0lrgnKVhv6IAz11QX+zeRgCjJt
YY0EHJmZASlD//Mb/a9fmSYAFToD6b+X/zWdMCoFtQtFgcic3Wa1NfppROOGd6FdxymkD1r2mdUv
f24t/tv3TJPW/IlEuDaHf75n7kYcZzbufP3vHK9x0WCNF7yy1xoOR+yIBrlRUQy48t9EhvHbBPvA
a+DlBnz40y/+8xczjcknGnt3CGOcNkGtxs2m9cgb59b93yA38Ej+5X0x1Lc1ACXQnR1y8v76u0TX
zUWRuojBG4ywQVsPLJ901K2plthVpIiqe3fx3fTwnwwNxZY7DVT5Q/letMLYjlZC4GlWZNa5XUbx
jCsLtWm35Om3W9CvzFXlvBKWAF+/mZHE6G5AGhCG8s5QkbHXApD+2vT967IW8Ys5ivGdMXN6ISvE
YBxMHJYWCCGRTOrgvgW0ZvDWUWLOU70hR4u5tmaqJ/S9qQhsruFTOYEthbDfsrTWMmV9ttiofBGU
PpjR6KVFz//V59kfE937RgcCsdJu+wVXU9sjNU0qWxwdgNts19XlTYD0fp8Qfb7IXhffTh2zQB6K
pvo1DU2r7aeMmj+UsiiJ/wOJHbpaRZRDN6xPKfaZy5XW+cQGwkCZL+zZpM7SV9uPNVN5y7APf5EP
qqHPsSZ2i0hssxsUU8ril8zCWHpIZjxRbCsxMevumFj8I9Z1uzfDua/YqOMokLaDMtlee1IdMEp8
9M46qCH2V1RT1mQrRwirZRdW3N1f5CDGv68V4XlE2Tps1Q7NuGpl6UVF/OLQolr2ZZXGNIQInAs6
PNbm/OOeep4ypb3Rs2WNJB1Z6cepV6FBS5LbDk7PoWx0Vtumoig02J07M9m3rJF60aaL8xV60c24
DExlUfVZazB2GI4hie7asrBvNKPvcVZ7mffLK4v+PlVVJGSqnuBnqIuuPSvJSrJhXKywtZJmzZ4Z
TKI/5z0JL5poO6+lFqMbGPum7ZftbB1zQ3Zioy0jDd1SNfOtTp3SR+M1NUFNYx0TL8iHMBatE+Ix
HvKdnOb114KyZ/TnZZV4l7UC7dMy2fM3Fob6Gbf78tGX3fiCuObaR1UrCgRO5R5gtdbYr67V6vih
u3pEA+WM5No2DCiNRkNPm3JS7lk20bok6fgJ7c54YF3UQx5Yx28p+yyMJ603wzap1Ht90Pr/DYCt
/210wrHCzJ0jG02ThR3iX/IKh7U2pLlc/RSEWvSeT1e/nbynCh2VN8wRVki/t/g4GK4P1WPTflG1
IyEIWu/G8k5zeTtdLbjG2RUXuUSFrqARLP484P9vOfz/4Cj/0133L/7a80fxMaV/KaSuf+HPQgpD
Lb87C14mBlkqoCt07c/VsKFj7uJQdSzCxkivcji//9MU5rFQBj8FKJr7irzVa2H2j0pK0Zw/qLEs
hl/8JUj02r9lttXhtvzlHgHgwoIZnj2wXrh0IJD/fo+IDDuMvs4Et7gOfnJkTeupx/u9Ebmon/lW
TxMJDQieEtfsNnPhWvukKvu71MPuUEGBOPZ6V1xsmbqbOVc67A0qXVvcaKfeY8Jl2fEUxCthL0w3
WnmI56LeX1uS0PYQv0/tVUx0tOwSwS8CTCZvQbuKB7lCK7iKdOp6ZHM16aS+zc2zKdWFnwTfiN6a
h4JXb7hp5IQhrJst1rkVajUPgVpcyMFX8sbbTAt4vQ5fjK0p34ruvQx1DihxiHol0faLxuhs5poc
GpCEM6Hth+Y6RkmytI6I0okxuLkhYgtxaduPZTEQrabWbtDR98Wmzeu32iN25Y1n1DfSRPiyquVl
tott3FRhMq+7RrQ7Ek5Cdjw79lQ5cIXci9hz9n7LOYxQB91Rv4bshIIhtc+gqIlyikAKsKpknaIV
6UvCwKY1ZnSHaVTnZogJ5F3YqFlLyaAxM/Tfat8nb2psV6Eq6esWS2MX0mjIeNrC2KcxQnZAbcF8
5VNMcblbytwgZiXJHziGj2YNFkolqyb3mAwrQ4+uuzUbLkT1i8MnCaX1iwXhIVGV+6a8WAgkrXIz
5sMZ9ltYkj70AcYQfyCt9IOrdTfsCw8NjIr8QBjPVZKYxwHWc3rKqd5PUuP6QsW2uONR9+RDpVen
hkmbz1AOwfZg363V8rtzvCw0+mrvjfO4s+oZPeGyy2Xeho7ID9NAI9+t5a80Hb5i07olMPbIJYba
VcXXlaUKDq9l+mYlWgJNqfalJVAwMy7Bz21sanNAD1BgnXWsjAhVdtKAJlT9OtDKbjM1vrKVxgIx
4XrSK8eE1TKlm8kQD51dbPpK84vMwEAlYJ9wIdz09NBo7tsvcBdfVQ1uZln2Rj4c8FxVCJEKygtN
63whmxKtenY35PnvPrXutW791ieBry6Wc1RraMc6Y+Pp6JZXKJ5Wg/a96tMn15RPedbfxI36aCr8
idLFW0VMRqjrLRXMbESOSPb12h6oAD/7IV0jh7nzBwOfT3McX/He5XkwZ9otArWw8rqLVzMCJQBK
UwrG5YkOnE3+iqUMdNxpeP0f026u7to4JTXMqJgIqMM1IFn/yhNDPyRK50KqIVKsqRs7zJTi0ObW
hz4ZzBLRdjGcW5e9tzLlTu/W+AjPKHD6PqxS11+0nUDYjbfml71YB13E22Y4sJJeNWq8GSTQgHmW
hx+ZISHIdlnuq25rOPjUVhTv1AjL3L1rBt+ZiRwjftFQeMiNYjmNG/TF6B/rGSsInujMLH095Wfn
kQ/y9mMytz0TGad5GfFvJ5g+rx59R+UPoUFF82DGKiSloXaa90lOmsfjWdWKhhpw1RvfhhkTt3jQ
rSGh0jOS5cFVF2U5jN1asFph5GJ9Wdlo4rIxOXWynJyV1DX3EBHV5F3NKhs0uLs4eXWv2r1Z3Toa
6tW3uklLfEapKdIDAV7Mvxj/l42zEwskqmCQhsiPa4GrCWeKHuuhCocOcf+YJPxQMjY+u6Z0b1Uv
STtAAsp4z17MxGZnmc1+zmrctMZajlYgszmJfVdif4UwZCKeIU5a96dFJWSzbw37K1ZjGFwdARBG
1GcI0Y9WxsjN8G0W8igNiBvGu1AVLarw2MjGsGedXEYSDG22WblvrLDXBybDbRMLKDmSxs83jaK+
W1mmRaRUudsEzNVb2ae+WAoeeNdCK5HErAnMsTqLrt+Tjh0yJ85fcToWHxjib7DJ3ppuppzrvjIu
tWDYRB+SYVe0l0dDw6TDIEO+1R1NEUKiZ8MrsyCdhl+eaTY72VAIaXLk0bkCyqwmcL15V+ndQSkT
j33IBmNZIOf8KK3pbKIK9uBzlZjtbAQZw9jvxgwwfz7ywdd3k4GmAshJbvB7JypVIcUu4qRddvF6
0EBCBSLeoDctzwBNshA/zyVNU2S9o3jrER16onFOE7oAH0fyahZIm8FbTXayK1NnNyEKbRkXhHMG
AQNv2gaehd8aZk0g3ySjqRnEQUkKfJ/TFhG5BfoiNnx9Bpk1W7bcrDxFezsenu2kDrpxXAMzPfRr
E05MCv155JFEU/hgp+LsNvEGde2jUC1ozo5rXOIlKU/zMgPGUvGqxPN9QWzHHjrcsexy6eNQpWeD
AQ1CSGz5bW6Hemj8Zul/I4BGXYxWB7FEukvGpQk1Ly92Rsyau3ecCN4MPudmiZqZZ2+disgVSXk3
lctGG8vvblBOZiy3wmZr2ak3bvJmUPlucEwdy765kxWyAiMJcpwWS5pth/gWIdAYja73jBHh1DTr
g12wLqC+GMOuK7l0oHHJJt8Wzbpz1O5bXeSdY5TFbcULh7O5bnuNqaI2K6fRGm6cTmZBl3uLhVKi
Rk1qzh9iuhX51QeRKd52KrVNkpaBt546uwyHakRFi52dRL/xV23JZxMYF7soDn8JxSoiQBHZ92xc
beNV1Cztk3TmA4k5641Qyp2N3v9kG8vGSvU7abGFrLwSRO1c3pVWnm9HM7usyUc1yqhMhw0mvL0j
JuJKVHQwTXMQc/ZWMsFdDDdQanaGQIe8vSazo1vjj3D4BBonfeiRhnTD1nY4l2e13MFGu+5Vbe+I
wePbMTBEm8pn0dU7t+aL1GjRxDKzqZdAelgBu5YvwEC3tc3T5bnRIWDUcRir2i52yrdYdOemTnbt
NblCdfxFqX6DMQ0mFgdQQArKGNZwdf5iWHJn4/2TorrNC6yRnRq7G9eaq71hzVujrXcLVL4p8T5l
7oRmeteLUwJdHiMDa0T0hi6HsXfp5+aE2YD65mk0RSRQbsnppcXgoS528Tw0Krfgrbeq3raU9b4V
aP11xZ8xvhglhl/HflHbj7FUvkBucPWfaoDmv9OyPuq5HiC/AUMow0J42yFVnghbElGcOfqWLOTy
uZm8Fw18yiPPpOujzdZ8pgvn2lK3oN++ibqMVElJw3SN0xdXLVclXX/SER/Ut0vYW0mNGfJFad2r
uBwc4DIRP1+bghq6CuOOo9BdfCo+4ffKTZkhcffe7TjS82Of3pepFZFsGIMuwMJTA2C7m5r6hbSU
mwGtNoMFc8tXzQGQpRPuJ4bjKLky1PpjNpsjPrIbL9eUfZs2WAuzbpcTILMGMdMsemZOsKjo+k2J
Qvx1SuEy1d17U3g03K0WR1c38+BAFeEiH9UbUyro8ZC/7kCgi6dsEpi1d001v66lfV+gwaFFN9+8
9nMs2nDQEwB/i4wW4dyTkjGFKj50I+5HH9l1Ai1x6DeZLZwwmaYgtQCwZHx/CPMlMeEGae029lb6
bkttqYnK7qmuKkLYyXld2cDXeLV46MaTQVp4OLTzunHBBYcEUebnvpqYMjbmpeu4YrTGuqvLZX4D
Abl+pyn/5jD5TK6Tc8Z3KOrYgsrpaQVfgNfi4KwtczN2TZneBZ2WB0ubhtkSn4zC2YyNvekwOVst
rlGzkIFSOsr9ytoWFmMyPhfJeil1KixlObbESkWVQMdeQ9oWqfaiCPvYOWJnwNnoSBApXMYwpeOd
0KmdspT9j5fdKJX7MpTzFzyIm6S69wbrU6Bg43J5xYcVJqVLLvoV1sn1NInOvlhapexWG7dXbxZ7
Je52tqyPWrae9SyGeUb+Ej5iPUiHKhot9VGz9Vtcj5tZVOHK2Bj2IrsxXW27XeNicuvp7+DSkAtp
OXeNq2wT08TEKcF41PaO7gGBJFve1o53fZ8FjVmjSGj48HoLFX485ssOr8GTocIBrEsXRaHMLx6X
bFLm204Xe+ZWTxSChwEx4kYQDugzaj+krLiIAULm5QVqYum3Vc/OLVUOE+eXqMpPD74HwkuxXRck
AtY918rF4i915oAQ0gB4TZqUiUucMTNytkMzDy+5wdgwHW7WRsvw4GrfU5f+jhlwDnH2PHhgJRPs
SPhSXs1+PkNE4dn2dgu/FlvsEL5RcbwLB+MAPYFJeVtnNverGslCx8RFcxfBUH1hGOs9w+aXsCLc
nVk6c9AWw4bYx9s15UZGgLH46L1kiEzhxW6M96owtdDx0ht4Ch/tmkZdVT4l7bwEWQkCMgW5KT10
Ea1z6MdbxlUBuRhIMlo1UJU2nBrzznWS7rE1QayzB/VXdnc8EM190bobxAotmMLpO2aceoKxUnNE
rDnCb85VUgSMyBvGqJ31D2KzUUsvxi+R2J1fWwkYgrncKflcbTqie8GDbtBVj3jEaD4MZyyP2txT
JZofplNxjngY8GJreSSy6TPu6gvtPaM7JXDGmdnCRg7DBupGHva5szHr+IFx7MYS+sOUxdGoO5D/
wMEOxq+q73buND/aonltKNwLZMgDs1KHCIPWPYK33XSyeMLGihDmnlF5i6LXwfQ+7jrW2JQ4foMT
aC226fQyDMI5d20LkmO1s/c8d6HdaALgl5K0+FfHgU7hbnC85Ispn4pXlC3w79gY1nMGbBPda11p
e75RSh3BuuAXTEFyBUsa+2RklLmkSAd7TW/uVG0lJyvnu9eK1gwK5KoYz5GrWlCq94VjI69aaJ7F
up7bkhLXbByAWVaNVkOFK0I6QoH6NtZC25n67bpCzLAadTN56qcwE+aaYCK1fV5qXtBa7bxrEedu
O/JXsdVUT6B+FRq6WP8s5qJ96R2NPAMCkzceIS1bdEAoTEy335v5UN/Rwmr3wlCmHQ5xayfaMeGz
L1tjkySu8URAMFshhXl07ivxoj9Yq8gsXr+mzVEYNF0EV9mhqRwPN2MF6Yzkeo75YmTJL3Jr4dKw
8/rE1ZK3WydjyD5dxxx9Lodz0iTaLSP76UAgLERddcqXXzZbxaBb2nnPCVTv4z5ZgDXGymGVFb2H
NIO672IGBqm+WVRviNTEmV9yby33BJXOr33jIMFcx5oLgB/zqsycvgX1FPZxy9lWxih2Kj7A21mU
y6/c8mh61XIhranCdNajVPUCJ6MLqnln9QlzXQIaGWKyTOI5cLrY3Sp8Hz7iobe3nrXknxzk+ASK
JGKFpe6Y3RJYx001/2Z32gCEHS0v0HPbuEw2K/h5qMyTYcxqg6HAFDs4d+lObU09LGnV+6wD3W+B
tQXjTzjY0JYXl/sQCgqAzM3Ah38uqx5Reaw0DLkhFUcjxHSM24wKG44S23hkCCPyIF+tG1uXzucM
o/WCVpXPC/FjtvVU+GONrooLOqP6WGeNcUKTlYelph5zJcUJuNpqFcFL4J9BxSbvHbNR32MCF98S
R1c5U7FN3IMVoCEh46r4jFM2RUgKaiXUqW53DnaR3M8AfLTmTBNbWqn1q1KBv10XUZiS2Arl+9ZK
sYOjKT9YUCxPGeXRq8wnNoCDYR0BasSd7wgPi0qt6wLt9ZUhDW4OW1ndWZTrdWu80D/V+A65ZITq
7NO0iqRY95Zn32sW34Gq8x6gun3gn922nThMSHa3iYb5FgCsg+0l791yj7iCyISlH5gA1A5qjgD2
ynJsUqzFvhi5/f3ZSLKrZMTbslgZQxr58WIrkx52wOBJz6avB9InHYveo4K3IRU1MGmntyYDXAOI
gCMe6qlKtiqfCpslKA88A9tcQLQJh3yg2YknRcAuTcj+dhsNEXPCwst1Jtxz9cs4etqdos4mdUB1
JEj73ChYWvUcKkfuedm9tq7OWTGdh9osN6Vb3S9zP25BA8thV7ctbrduGpwz6sEWeTtKs8e4at7z
Srs+qVMi9yVJjGZg6EuDA6jp0iN5nxZQlpwjtQDqsmXHCDZWEp+Dl2Q+EyoIhmspSvtEhaxF1aIw
bYWmDfMmHWV70JoacQ5r363deSRBwJ6FQqiz+vJXZHn8Rmd1Doaqu59USm1UO3ZJMTKMb2TPQjFc
Mf5w+mHmgAE9twL+kGoGKwKQJxRczUJOducdBLkqUao4xWl1zHGH5WUvCY7w21gdzpPeuJGhjfrF
MNdr6bG6434ytYKZIhLxg2RQwfWaN/15FmALBhBuJ70hL4MjRPM2xkSHyLO1agxVpNwzlAHCQxtY
DWo0xoO67Zxx+NTaIQ1hhYx+ZtuNT2Bn5NnjRkmM7dBOp3rQpwddlnT3g6HOX4T0IIwpqENomBFe
0V+75N1zie9pr9rfVtonm9WF0cxPEV+BT1ZynstkPq42+16SEhIiZxtwtAd7qe8s12oofnAF3IPI
1N9jejAWRENbVfSQoJxFFh8NjRMbruB4y374mRXrU173DBYJ3NFGSAaVotss4TGR1zT0jDtMPl6M
oTVMJ0g7j1In4U5Mb55Q6lNhMGmDOXj4kbsbevpuAHfeTUX3ZpfZnTbLyyi0b46RYOKjpCylD1du
xg7dcUnIMBfQFGLrIAjT4Y8s4lXi54jswp0CHR94VNVuiHwWeBX0BUo2q4hBaUyiPLXOm16bj0yS
tC3EK9P3CuNuApTvq1MNaB7kV46tO52s5x7rbEiKorxnznSXVvMmZbaaqRdj1ZxTbeWfM+efVnTM
e4FEt6ehUtp7RWGY3ltKGq0IDGscLM1m5ElyFVhdDvM64EObRBf6u1jqxOcysINpHZ2ntLMjtBxB
PqgX/NSmP7vu7dxTOWBD+ipM/UY1a3zNAi7PgJGHJHf8w5Zaf2HX2TScyqExFLdqPvZR0orILUFT
ONNjYZtYOcn2fRgH1Y10cz6RO/xSrcZXL+0PmT0Rxxuooo7SdTS2hfNSF2wghhl9Vi5L+HJ5s4Sa
9bF6aEJF6jxN8O2XGcUjhgzu2jFgirj6raoxTMl6v5FTWDMbs+L6bmTKN/aQepom4q1uLE4EZBxR
KdUNffPzvDjc66U5YiPMDpjSS6TDUPMy03xwIOIzNu0uKBVvhTcg+soYeK3GNlXpF9JCVyNUqb+T
fkRkLJ2HUW2zXU6ddmLesKvdOD3nGkUegX44PipxZ2j0BZBbfhs2Bela19UdA+KHmarft0d6ZWRq
j7ZlHZaG4XabOl4kVXI202nHTsd8HeqRrqB5Lmzch4zpQ+mWv6c0m6A8NzLkZsrUW1LMlCdcAtV+
8oRNDLqtvDE5OBIN4Pk4A59d/eqbm+edOvb3qDx+NcOQBmhoKdHq8ruPM8Zb6jeuEqjNQxbWBuRE
os/APMRWuu1InN0wUXmaUqbm8E1IvMJ2zPh5PSspYNFyivuNCZA8cGxnCNveONXL/G4Xxd6LNT45
pmH+VNYXpvGKjwT8IOxUbmGhm/BnepZHLDP21lIGtdm3V3iDVZ/rwTZCL7dx3sCnNoQaqlrLJ4cZ
fNQTn8/ZYpYzvy4Y+pD4ead8WPWzAkTBRwQ13c+DpoANpItNsL0vxC3AmkoWfx6uDgRjdblz11PT
FveiSV2gQPrF0VsXwUamvw8ITXbqpMLXIdQLvS34n1s7UzJ/hJYOCACL/Sx/uV1vQbfJ+8dlHfM3
LvL5CJDpc1VE+mausXsjerFDCwoLQ7FpTyC+qWsWBzHEU7oi0eYiSoWboj4tQDjkBs+E2y8nqKrK
xjAA9xT1SQyQydYmQi70MbcM7Bh7KIykWIx5xnKWFnLimawyzuW2yF8T9jA16yHwQvluZYrDiSaC
Qq/VKEkG66zbPKcN/ILezH/pWbKpFt41ZZ7vTGJTGPlT2yEfKCDym6hXfC03IkAM/JJ0amr6OGE8
pfDvfPz0PfNo+Z317Sts7eQEuzEETqRB8uFSocLwDVhhWx3/oiQnuWrVfY8mTXJZo67l66Wt47vV
Kl00CqgsonKf1gnSppNC8ssOWubssiLfejl1Vd4zUul3yYRaPhftKVXi9mZSNRHkXswyR+eo9lTw
yKw0FpQ1BEupqcehlvEmmV3Vzakd1r3euwVV62DtNO9UmVaJ97bIDzmSUqT/pkU2Rn5ZRPmiGPM3
Wyze7npr61XN0X6tEJJXjwHTAH08NOAV7cdJfUyz9GnuFMyQVbI3YXgusziKSjtbnQ35A1wKW78j
zMIDF2PPDFjL1OtecyMtowkzk1bEYbuR5QYTR9U7FhpuZn21XvpV8s2ZJth1s6UdWIdcFA9u1ND0
Qau0b4Ltdjg6wjznvJNNbTdKADAlw4RK3WY819lbP3235AKwNeZD0daMKiW1fsvYfu/kjD3F3NWl
obHAIo4rIYftqbaM8mA1PLB6fGOM6wUE5Uetdm/qzFoBG2c0IHeDCIOanl9ray/+WiTmJovB5nt0
mJ4GYcAgxUtQnl31tFpU87Iwie7HNiuvtMZDBsEUtRNIEhG0qnqUMaCURnI6rCi6grzGE5EoJsRC
NbI0Agla7KzrzivzzIcuADhAFTKk7b8pZ+gNhQWVE9XvYTYMsFCl6T45hM5yzWlJCBytvzVt42tg
2zH2yva64hyVBJqsDsMa+3UV9s36bmX1fZadpnyOyqxRw7UwaWCK+tLyKZzWXOMA1+yLBt0NTg5X
3oo+L9fQUfNB872zRvXbVr+yESOAZH+4sZycF79TbcXx+1p4N47j3ncWpBzHuMXCnLASKZ9zXRj+
lSKb2eOjQq2xW+G0ed7w0fH9yvzCm54NBrJZ6zKklvY9ofa7VTqYJeotM1WWGonJhpyrfeYcV7UH
FVATAo0cNk32BBqt9lFWfdvrBsidTkoATKCwSuJXMtY2E3E1216P79eSZSNWqkMbrw+CEsRUE/bO
rEji8ju2cdpiaPJtdZ221kDZylVz23LIOw2iSNeCBAHgzUNBX2UC/Xl5NFroMM5qo/nPMSdWxt5r
uKtztS++uFDiYPTMZlMp/bZOma73dY3aUW+Zz7DGU0VZ3fJo5aBK1gd6IVCRLOXgGJqh7JBS1bg+
fd2ZLkyAGXcNzU4gWNO0XxT+uzJRzlVDb3+VlcX9dLaL7oU0AB49A35/csdGKBj5JkPTnP26N8J4
aU8VRWH5UiA41OANMStipmYPKdimYmOsC/k2UoOpkTcolYoHXFY+aX7q3rQlw8f0iPkpzLT4NXfY
4Dda813WyBEWsG5QBzAWECzKqmxh6G/FeB/G9Fwm2ueQ2/VZHzoAVL15xJM8wMlFyzAm+P2n5d1W
y+4lXfHMTArDP4ehEPo9Z4e56G0286hKWkZ01hSiA5kCrDrsX/ODWf4qMnEjqzHwFqgq43xJCOhx
QbXVWh11uvxm1sk+UxU8WGJ5mtwsfR/G6m6hWZ1IXlKbEe8IORqD2x5dKY86BuBqfYvVNWjcEu2A
5mOXumdstzUSczsImCQoY3S+i8LotrPG8K52II/Sr24MwlgLyZlkIAgrx/QG5b1fjiP/4cqbvuFq
rpG4OeYt64F9k2mbuTa+FCxWftzJczWqp44z3msVxmn3o95TZyLpqAAjGeTOjMZziVkrZvHnmY9A
Sw9yUQ8JngA/NycRcGfTAapEOXAjusqr8h/sncdy5MiWbf+l57gGh8Y0AqHJoEqmmsCYgtDCoYGv
fwusercZEXkZVj1rszYrK53pBOBwuJ+z99oyo68sgJfaPeqfcSN0MHSivokLVHyO6zldW++EBiyr
26pOxiaSuRc5m2YMf4LPXTRwzdWCqBFuH+mK4JPsTzW1fMIo0k1rmGuDMCF6iI9aLb+EIAibJFiF
MSYyM5QeH8jwVQ9YZQO9IC8g2XHGX1SZtZomJE1BE+wqa7ytRcSbpfULmQRfVKXbgzx04uyB7Wa/
jukSD3ie0W6+mOAcAkP51OCtV7tgVRKHq0ycG3TOFpWgbaAd2srYldbUwHwknabMwJzyY2ZalUGl
UsOl2UXbfEIJMBg4CKeN8Ot9FqOsQj8KluKFJKIvnT3eUXNLvYHavpUfukpucb8vJlOGD0oN1pb+
zzisbHWkTh+X42/N5+jkj8brEObLdOJGmeWj6iZPk7l38wY+jvYU5d2xp2nCwl5xosJ8jcGpWcVJ
giyi2NBqhJ/dKZyjHWY2/md3hdfoqBNA/1yzPWWBDCm4Uk4xAgMGRb5yWohW2Op/1mycoip5ctPp
CVvkNmod+uSZextPjryRahsfkSRNd0U34MPEoyT8X+9UdX8Q5IvT2Ms3oRpC/LlOqrsaKsgzoVrp
dpOf5EwNv7DNuzHxLbkx8jb5lRPq/UUOPYXUKB/tm6ErO3aA4dhoqz6l1fuXZeQ/KsqR2L2XlKPm
m5V3c0qjgwVPXGReYqerrawRqJU1s35xQYUZC0FNEKMekNFHIj+VX5TtnU9pW9RPKEb7NY1LRL/K
ZCW/327L/+ku/4tAjncz5EJ3+fTy4+W96vLtf/9LdalY+r80RI0OUnOTgFR1FjX+TeSZ/5PpYFHR
UM4j7Zzt3n/rLpFWWsSY4lUmVVW3hI5Y82/Z5fyfKP9gxIQDaVvo+/+JgUWc2j7w1FjQgrBfGAaO
RU2fB3pvFBBxaQGHIhhqalxlg6uYNihRTlYo9WWs9z9rSvw+XtzVYKcPZlHdRaqRUxgANwgk+5bY
lHWq6Mat2Xz757Ppf13+zSxp/c8+J/S5v6Lud/1+rrypYP+aK7bOQ7eR4arWHH3zJvb9a6rYKHQx
jaD4E8RBWkyVf88UAh1ctr8uf7KIh0Te+++ZomCQUply/Erqh+TkIN/9J3NlXtXe2VcM23YNRiGi
khnjuAbX+n6qROMw4irERhF1j65FvHBAA6ABry5SslNsEP4HTl/vbtAfltozgxWTcjY8OSRlzSE8
+JlPxyRhAXukG6i4knJIeqnbIsUnFuLjUebX+fTS5mFwmKkCJAChmudvgV9mqDHZTPC+sAHVCSvb
wkminQjs3Yi+IRhBOlRS2EBXOK1QnkUlOBdPAW0e7OTzLLuy91Z6pHpGyCGqxYZTlKCssqTJnGtL
9E5ygKzn9QXUc1qI/LHKYDzdiONgL+1iRfA25SNqChaSJcJX0Im+JL/0F7fY4HZQlJWqefXEFsEb
f44/AdZSHgPZb7BRBgUcTQd69TmxbRx4h34FLg+woN1tk8nzlx/frYt5wM3SIHmhGIfgZWrzkvLO
j0abmhpdxzyQ2oRYIZlWYe8GhzjuHhMzpZc90aIaJ+uf2eDepoJhAy5zGdyCRHE6bAonG6UPw6ph
ATUdVw/6pLo8fnxxc/7UxVSwNRZEU8fsqzlnlj4EVOMgDU5+ob3rKg9vh5Fvwvq2dwu0mT8Ni6IE
0OjqJcs/1+lRmHdZkdFBXztM/xGq9JIDuLETn4gPcob7yv0yB4Hk6p2t7YV9iFhB4QtBK9sN/bdR
f7bAhdrdt6A9DsmP7ppj44+XQ7PPYn1na8tbdHrXqpG+ZAaNwAucpbDuCvq/hPSsw+AGlSWaHY69
cbMxOQrSFveGAoBhfx+b/CMzWaX6uWnLu0wl8uGQTi9m9ApCs5OGlyIkqOpnK7hBpLMq+10iVyGn
wvjoGp5JnmVSDUj8Hqx2jT9qYbe7j5/T7A88WYyYhI5lq6yFTELhnC0MQT1BBk+syUu7meyJZjIa
oEgmjh9jGux4W+h5fzzk2WYL1wRjzh4KPJ+2qRnW2b3UzSkLcwpyXmBot25E8GviH0PTuAkH7EyY
8v1llNDmohewbEs9BCpiex//DKef67cfwbANC6uESVywcb5QFTpiTThqwD6JvyRe5Uavq1U25D/7
sVGvGCX/NJZjs/1Qrfl1B/138p6TodKqec0C4mCt9gbMYQ5JI45fhDxvtVt/fGXz73b2QPmK8elz
magqLbTT0bBkFkhyGUhrKDTHAD+KmDTJTIOdD8vtc2KTN5vUJNY6V175Pyz+jGwbWGxpyFJmPR0Z
ZpJMJEYFJK5hvuiNJt4QHRZc+cb8YZQZfGjxHgpVsF8/HcVoVS03uEYPkj0wwVwGK9/Qr5oxT48m
bxOETaY7I3+gtWB0Ph0mifQi10GFem6HoHWkvpq24UpvhcsqQ00jjXF5JOZSGTidQpu7skj/4dtg
CkY1WDgNtivzf3/3bZhIlGwMC5xzlE08KvVFNu7gqSMhR1TAR/Q4kccMvjLqHxYD3K6onLASM+r5
zsTF1mnPvTnwrEOyCTWsJrUbY9J7sfxOLK3YLxcfz9Y/jsiqaqsaB0BVFafXSYmJ0NqhpL5XtBQ0
Rc8iHvpkW0+ZWEIqjxZT7Abex4P+4YU0dd228GkxkSA7nQ6KrruogdONSCTuzNk+GOBX8Dq3eCVt
5cp0/eNYBsHjvPe8jNb83989SN/oQyVJGAtlL7alSFnBhIXxG1NOGBVx5RX802iMhFufPS6rzdnt
9JsoDchGGL2kfYbm3y9I4KTcOXJ4noRx5Tb+6U3kHrLTs/iDhfT00nQ1GLTRFqw0EepObaDEZlLr
vjJDLi+Jk5s9VwlsLG2ae7alhDLaBxzZuYFJZxDj8b3rkh8jCVyGRnDsxxPjYu10Yf8ZUMAcE2P5
hXdfzBOct5KQCDV6rqrY37QtcRh9on4eMWmiCEDlJnqLSk135cm90QdO1m3GtqiEaBxG54X7bPUM
R3Cgeq/NG4zo51Tlz8C90iU+8NSrUV8mqvSyESolLR5aEWG4VtF7klwZXZmwF28kPwf1Dxvbhktq
58WEHfCb1X2lev3U/NJ4O1alamxGH524hmwsUlDufXzX/3jpbEfZCCAHM03j7BFTu59Ic8AqrdMt
htfue7106TYQX6PRkguHfq9pgbl0JS1b4C+vNDRXjQRQfeUHmQc6ewYGd57Dn2vh+nfPvi2q4ghh
2xEnM8zuKENQKAWasldjqXyWDhWqsKMPaPn1Zna7K3G3axtla7rhUcG0c+XIdvEJ4LjJEZGQTR3U
mjrDhN+vHCpi02hC4uuNbklXhEYxa/FS5nCl+8pajFqI1Tt8/fgWGBcv9cw8hiXEk6efxRp5OqoW
WIOWRs5IP3mOj3ntOB4Ewdei/M0bs3B7Sv/+2gdGEK5qa+1OnzPraCRHtf6edp/bdqcp30P3GEnI
seXiIboz92m/DXrXg1lu06ntFon5WzM8AsIMZ2djUgm9UaxKbVcE6Gu/deFr5jz0ye1Q3318aZD8
Lh4v+9x526drQCO4r6fXhv1dxMPMH0Ijb6h7hbOnbf4anXta9Ouq/ibhonXWnT9+KtKD73Bm/eQk
h75cZyEHGPNY9Z8F6Tm0+BHcLKLmq0X8j/2VwJ2cQy1ylXwxumspN0QFOQvAeGWKeJzP2DJYSes+
gMdFQlG9NmnvxbtUv4m0h7x9UIJfWnrbaQe9fCnyW7KvvlGJ19WVbXmt9aALD8Sp/nX4lmrrtvnS
hU9petSaLWFjKA4sc1H8MMOvQ/QVT5ClvAbh02Ts9HhtREsXBZfJurUaH0fyPaaF2m9zFH+jed9U
B2RzQj4XLj5M5tWn/icl7Sx6zOm6B5sEPXvsac+Ep+fqfTgd2YzPqkjyo6aVW6JsXnPINvVDGTxg
9arzdU7Qk+ifbf9JtkvHvrG7DZsXxdnNG1F62tI+OChD1G33rZarwVogvHLRS4PD+ilu6HVa7Z2q
rbNkN85QQAjP+9g9xuNPS9yHBF9FzW7qoIj9GPIVIRZ5eatOW/zLWOoWBQ0nYc3pki+qdSt3Cexh
h6MY7CxE+lvsa76xI1Ao/xs29B8rx5fLJXMKC5VDYUlVOfCezimHb1OW22yZwgIMnhDxgQ0hnhkl
+9LFAI5Aw+pXvoh/ekUtdr/UPB3E5uLsPJH4oqiqYd7h8zdLGkU0JVKgt1del7ea0OlqONvb2ZaB
sgF3rp4tBXDETQlTdvT67g61mQpfW3vQ4bYZC7oHoLbU72X1aWwfB+OXbvyuJfqPeuuUGILVXVh7
VNNzSGAlqjcUUisFk1C0MrFbiY0NuFHUcHu/xq22JrG0676GD0BY/UcFVxhxVYtiFT5wZDHAHbMJ
PDQ3wd6+zTRYZevw0KDr8PD80Wma5NLdmLfVUT5p9qICvUrkLxgPa1E8UFAgm0OKDVFH6U3ZbrPZ
YrvY6SQd5ov0Z9d8cqKn3AXz/DqtA5XeiadBqS1Q369LzvAjHdc+wrRgfimnn02xNf0D0ZKEejnj
Map3So0Mm8DQYxluNbFydSJBnqgH0IwmJqYZUKZ4xEfBsJxyXpFFSPoBWXz1N0IGmwd/Qtv1nBGg
ZPCWdeK7A1G5yfp9IwBoEd1oKS+z2aC80wmLb/CBV/KeVJui3dr6A+rqj5/4xU6LEyPVcCocLJHz
X0+ncgP30pbS4HlbwCXMqPtp0o+ftXSHiRAN75+PJkgXh5evEjPunM0usvKMrjZ6YpR6KuT4CRa9
BAgAhluAIIivjHbWauI8R8GXSpRDn8nmjXXPdsbokhUdy+KMxyMge8yQqQS6DaZtSm6NlplHzuyw
dmQCrE08uRXe84+vd757Z28Tm2R2sgA/uL9vRZF3B4HYxk7XIof2BkiBsPoj1MwajMyPR/nDM4Qt
oWuWalOrBiR0+gy1FOihUQccbWxznU6Vjc2VUEJ68+BYnUm7clsv9yjzWFRxaKSYVBzONkyxLNys
7XDAVYUlt7Gyd1XqWxxDFo2Ze36O7NB2wvLKFvX8IkGSGZSyZ/wTZUz+7vQindKfpDl0nUcE0rey
wPukOrfa9IP8QuXKBZ6fCN7oZ5bGhlhnP0xu8+lQcTfkgdUX1JuF297y5SsTB9O0dPFSUOH29x3W
bJuElvXHz/H8s0KFDPKao1O019n6vW2Z380WoUw4DGcgmi5yOKpl64mGqgMNqI76Q3+E2tf940ud
mybI5si7php9/iXrphEqJJFIXhVQs6z77lYq7oLTFoua/JnOQS6cSOxFaGf7jy/28nnSO4MgRqmF
LSdnr9ObHKVKUChwUz0XDacdzz7dgr3MTK7C3eM+/vPRXJ1rpH7EBvf8OjXdtMJUiUuWedIA6MIt
HClQEAHFXPUNmtqPh7t4kvyGvB22zkPUaCKdXVxpdQ0adxKeVWcAg6JJXkQUnJ5UmnBZle1rkhXR
lUf5Vqh5v9jQgWQrQgmATblNOe7sDUFHB28cRZdXOPcTjE3gJKp/41TPttTv2kpZqCU7OEIXSEty
XCxw5U7NbviHToHjj5tqPSnbENW8+j3snmMBO79YR+B/zfKmLW7581hgTXSfJaZ6G2s7/69b3rfi
md8DHwO/ganw8SWTMpl/qZKRCOHfTMXzxzf3YuZwnXOeOhsh6mQ05k5njtMVxoyCzoHEVE9+XylL
WRrtshyws5mY8K6srherARUVJs3c1ADlY8wQn/dHsqEvR2sAZ+rxgSapOQMOTwCnAnELj2D6Oumo
82o1uu9y4/7jC/3jyKRHsAuz4YbqZyNPIrJEU+BSHePkdziIHuILeXn4uxQcQOxq6ol8sJU2uVcG
vrzDXDLlOerXfKyNN5r5u4WoJTyu1nEG0TNUNyMSLKrYNoefEe9iSQjHx5d50Rp466CzD8Gyhh3l
onpNCFtams00IGGraRvVGA0sa5vVw85EHnYkI26dIzE90rYKPCutoTsH18qDb4Xq07eH/QLdSWq/
PGNaI6ePWS9tkiarAQ0rQQRZupNIp4LuWXTsDvGct0a0UvtnZF4k0YG2rlP6ndHOCOtNngK5WIMu
X/sq1AllNSYvWXGjuDi6AhAAIQJ9DkpPIX0ip1mrFnDmHQdtzoXghloaH5hsSF9Y+/KlhHFC9hum
IBK259HBPigr0kN3U/oZbE3jYjOApaKXDHbj81uHDXvDf9yt4ZGY89NnHaFlSGX/9G50IKODzDc7
isLHSODGc8ysOUwgpmAc2cvAQgMF+W+lu8WhU0as7bTJrrx45/uM+aTD7omWPlQra4aNnrx4Ksku
0KHZmosOVdcUqauBpK6y+2wPNtCDalxNgbL+eC5eznw+v5htUCi9NUrPXrnUSWXcVLJF0TEhaSZO
aSKClzQLyhSo2j4e7OIroVN30qgtuir7GhobpxdIU1YWTYUCjX0GOYl66yxzwWkn0yfcpR2iZrKY
Px7y4p6yseAQafKeqfOtPbs+Jwrtxq71Bok1sWX16N/6Q7AuR5O++Zi+BI1OSsgouytXerGSvQ2L
CsHhFXeoMZ5eaU9OCqRlzv1toKJBjUairt3MvnUKR5kzf9k+YsrMcCp4Qz1U1xaY+XN78m7PwyMX
YmnhPHDRxyUGeEwtrJteDZVlkwyx6cU0qVnPdlPPoTVvtd/ZlDt7PmpatpyAG6+bSJnN/Q0+ATMf
rnyrLx8D6ysPfd754MQ/byxPNEY6xe3RaSqgrsx2S7dgGfV8UNs6RTrRF1/6+MpZ5GJqozmm3Iro
TthkYRjzM3q3qHd+Q1xWh5aCM1OzT6GEEA/j9K1y7Ef56Z9Os7mITMt3nmUo686mWQTrrbajqvAU
XpuNVDnI2wM1VVdZxdhh8sB193zB8yuz+/KFYm6pgsViDqigoH96iYgkXavPi5wVm8CGWtQr+vTq
JvU1cIlC/ZrEbXZlZl9+vHDIc5ileD+rzSgKnY6ZI+JH7AlfVQww1KkeQzehQr+wptbf5ZoScYZP
+31SQoNpWogruYN5thPJlW/25SvmIntim8KO2jW08y1nWya6lZCO4alEQA+NyTKCyBP9TYatq8dL
yYQarNAbzOnh44d9ObFORz6763E/tXbjzCPbnk2I/Ix5JRwVlCW0lSu3+9pVzj/Lu0lcUrqyWa0y
r5bK99GZiHto4dTa6ESb49TcGFos18I0wivjXq4gXCOrJi8mHSmkYqfjZlFOiF6LPTggt2FJPAGE
UTLur3zx/nQn2YHQAQYLiZzq7BUNJjMm81XLPTMTRMOqFrTPHhEwmBbsK9e6lH+Yuq6BPIGJC5uU
91Q7vSiSYvB7FWnuxUP6M7KS10Kpl/Bw/VvsnLeFL9Gg50dStewdTYuAgqq1+3jqaHOt4HRlnn8E
xOIczfDun3dlg4o+R0V8jVd030uyoTwIfSENvzi/8Us8SmrVRYdCIaS2McSLMSp4aKghgmPxF0kj
+puKMxg8Da1Yiaz7PbEDI7cc212o5Minw/zKp+Ry4ebntbW5dc0mkbt2esswtce6QE7nhbFyV+Lg
FQGWDfLYvNQa13qo9sSvV+LK5+JiXkBxNzi3IuKjWAct+nRUR/Ezutdx4jVW1K2LMv6u9MMSysIX
UmGd/8lgSE9nxS2FAWt+Fd69YoUPn7Crw8RzybHZINmnGpqIb21Zbmo6Ph9PgMsrQ1flzoB2SmTa
hUQRvYPaVyGl0iGoflSyzkHVQGvKbC8X0rry8P40mI1ShQ2XPtcEz67Mr7HnKSklDd+UW8eyNqZv
YJkZAQsOkfX68ZVdfIsMlgrqj+y2+Nwa5y8XCSqIYQRFaUnZcW3HVraQrgMALFyIzO52JOZYVxYp
cW3Ms2+RklHm7bDeeY6PbbOzkg08x2aR4HT/2tZixRmLBpgU60RYw1KE1Ra4lLtP2J+SsvEFqwX8
g0ExDrbvAMzW7Ss1n4u3h3tCm5ETJaXmyxSsAQI1y58ReS74IQgjenqnNT9k4W+soh2xtob3TtqX
VxaZP4zK4kJJhGFZ+tV5DXo3obMI1DsWIPpaJi2KyBzvIJ1QZSrrUt8Xpfu7UZxrT2L+5v33uuZw
ikVbjt6X6to8rc81GWpautiDHVItMWmttfTQ1FO8lXFnr3jNn10SN6ERQT1vAWfWSft1NKZDGI6I
Vfup3Glh+FKDVL9yJ+bvx/lP5fBGE/6oIsY9X0fawiDQXAlxpJbEXrrZkbgC6Ki4nXdQvReu/i2M
gpvIGo0rD37Oxz0dGZU+9RM2J7ruXFb78J4aLXXq2dDdbOPBIutvGLeVTFMIdJW2UdFR1iYaRF8E
0WocQlzlh6zY5WZVfQ/66fPHL+dZZ4DnwwbR5Yw3f89RW5nznXo3J4ZY6W1YwrEXzSn0Onp9w/GU
wK5Wbk1FMCiKDZr+r3Tr1UWWUAP7ePzTF/Xv4TnYGujB2R6fa66gualdFzN8V9MJHcfhkzLUyI/V
e1m7oAs6vMQfj3j6Evz/ETl+4Xsw9IsTGMwsa6TsSa6a1EAJgv24I1JmKgjFwQIO5KWzd7pvm38t
uf9na/kvYvDePYELW8vt7yH6WZyaFfgFfxtbHOtffBnQSM+2EZwHczv331HTzr/YjnFOZkdGyIbB
3Pnb2AJrnHoM+w+MS7xE6D3/bVcQxr94s+ZiKHI61lf7HxlbTifLXLfGzIJjghWCFZtO3enbUemd
gAYUylu06ZHtyUIbxV1igKz4qUCcQwql6LZxaDhJKms/xWN57f2cdzT/vVLxE3DdOj3JWZCFd+Fc
r05ufBomTdndFLWUmqd1leU+GYEu2t2I9KbcD6Oumfc+PfFaWcSsKEDEM70psmUgKuRjC6vOfMIT
3j3D+79+gPdpMm8S4ZOfi3hDCgkUZFERXv5cnABNdp2puNH6hjRSp7CoDlWR05N/FidU+yAMVdax
HmjIrZNscEkT07MRS17Nh/ke+VLSLw0jxPBgFnUrruxw3gRj73++Wbs6B2oQhckhmMly+uQSHUZJ
qVOqj6xoauGvqPqIxERx7kl0y8rXISmn5gC/wKzXnVaRSDzAe3N+jEnYEifjmtUjgVXQvANYN9Ma
yZsb3RMoHplXjqtnKzBVXo21b/4cuKSo8mfm8vsVWBQjGRyDJg6TOqTDrsub0t9JvMrYPeWA5S+0
svw36Ij2IUkqIs7iXtaE9xhDEx0+fqrzUO9uGn4hChVE6czuISyB54XGPAoJW7NEf9CIB2+QDmR1
etsDOTEXU9LG5bfIkqDDrjyr048xN4APIZdN03bW4VNAOL0B+VQoVh6PzaGgSohYYqpoK5hWoqrL
rMFA+mkyK6AIENmiYVNoGf+e+ESne/z44k93KvOPQTQpMQS41yiZmOczJsuNvIOrKQ/qECN7w9lv
tTsjiwl8lCUWhysCt9ONwNtwvD2cFClV0Mg9r3zpY5mGoSyzAylhSQIPuywM4IXSzcNh8/GVnX5k
GWOuGs+uDW3uVV/0iYhSsxzMBsM+iZWx9cq/biGpOvohs2slo22VGZApmsI0tv9w6FlQQXOK+0nB
kb+cPlvFMlKdkGS5J9UtHjaOlfWelpQaHhLs3AP4udGvVjJo4Xx8PPL540TJikyIK2ejzcHeOptV
ijoGdaXn5b4OpFCXssl40/9ajkKrZyZ9PBz16vlQ8f7t4RsmBC15vEyIJ9FKnl5rHZWDXyhltwEd
NxaIoOrxFWTZ2GGGRPm54r0u8mXsZjR33dhaxWlnHOgp++bKL+V4p9sQPbrEcIlgH1PPlgYRMlHh
HPwqwvir5Zj4G4RjZdV0+5SU2C+SKt+W/oz12BMMuxyqXCDSb46D6YdPHV5wEOKp60tXWaNnAgC3
V5VpaJTfXZrW+L9l++o2fvWjbOtuHSgi3YU6pD2mww/oDsrGVJPmVgylswTtRKa35ottOjmI6jSp
OeDuRIM7BV+wMpjOXQSydpkFBVyVsrDXKuCzm2qgoxMp6kSLmfhCboqWU/OLnrGrVo8A+CDOdzR/
itaM93A4A5iO2XNfJtND12vDyppAP3Si9TeNW1vboC7Cl7JtXm24lzATjAT9U5/MOC1lQvXUAIRx
CTeSZtW5G26DjgjLKI+Nw50QSkynuyzFttFjgnJNcrh90WcrzRpQzFXEJLxUSattQDzY69z0i0+B
rJ3VpMKR5fMsfji9BrBylHRcMJGNt4T83decfx5Mp2kXjdWIB2cOoOgKtXvtYnNYOrHp5ntOOs4i
GQmIeEDzAIyMnwT1YUDQPTmjFiycFizUd9jJkGlQuMsbrSBDYCibaWmGPs6q0aIYYJVPcZZzVAst
YhUM3Ht2If1lGPK/5W3dyJWluLpy0PA13cRx1n7ynST8FkOs9j2Wh/guaUbrSTi+fqcEwHwzA6lV
EaInlm2iHKRlwJRG/uouRw7y1UJmjth0UgL9JhGRRl3CaRZPyBj/TIg20kgaqS0P908Qu2vSnGIz
e5KBwuQ6DsZgtvvCH3+a4IkhGdRzvMSIaCwPhgN8D/tr1ysRmatVFm8JXgXS0ER2swUn81kL1PSX
Ti9mV+LN35BKkaB8S7ujtBWOq328Vu0kWraqvG3HoQHOU5r5MyfHyJuAWiw6Y7LXqRZpy8wsk3Xc
2gmcubpbVv043Rp+kXmsyd2KE6uP684Mn+xK3MQQApejXfyyOIgvelqNohyzJ2GGX8hcA0/ixM3a
rihEjmJQvwmgD51JVnMTtCgCghZGYgQbDCzXRiumYaWnCXkcwdCtIo2YCqH4czyz4ZBAJagv9l08
HfvGdjeaFpdbjTzZ+xwIxhPpYRka4gjMmx+MN4QXy1Ulh/aglJbSQp3vTA4sIPVRNnG+rZal1oF2
MO3Mh4U0piX8sjAcfutlpJFL2iIbp3OZ3s55w8nBCfs0/Romfqp8i7ox8/lNnN5MEe/acXhbumUe
/xJE5b5Knpz2ecr16jEfc06HfS6b5ujEOCK+uHYV+Z+rks85lLSJWsu+s1QteXWKjtQpRRtr68li
n/GrctKsYjvYVtN9ZzjBAPPJqZG7BzX0lL82ZrlitWDVLafpEKqGBj8VSWj6aujVBOTLXEKi8gta
LVqPStfCy49DdnVEyw/p2o0LLdz1deoTr4G2zdh1ukIHSRmj5DakLomueShb5ybI1Qnz7ZBHUDpH
bkG+JO++qG4GwGwdCB6fj8pKFk7KtllUrCuficQYiF/xMdkjBG7daamnWVCvDNZRawleszduzDI1
k1s55wzdG6rkC6tRu/B/T3MSz21GFNiLRvXW3BMoMD3nLlMsAK1Mb/9oWQFfJVtGvvl1AEg+bODY
g+utlbTZT1pR6gGEYkAvxNFOelcj6SQSjIjjNcVXu3vMMhkk+zaEVEGUwOBYnzLLKdIVDsQekzOz
szNpeDhgcnmwZN7xShtT/jsHy5R5Eg8UhPiavOed6tJbRwCtQAS1SPzhCYUrO4/cqlpH5L3cWk2v
6WCCpP6ocxiKIyAZ+QgvUEkl6KZbkdZpQiRKm9HrW8oeYPHSZJVHDkrtnjxonrDM1wYkA8gbKn0x
3v0O3ugqd9R48DqZJCV5JeFUU/cXiWqTwUakBzoaMdoxfuQOsM3KjolP25iBJE8yCgOgYkYH/Bfv
qQ4KC+CoU9yYqUiCvTvQXvhMCFRf/c7g5aBsdUDXzDXzMOZr2fOnYcPxM3bkivzIKCYVJ0/a703f
5yS0yEJNid4hS7AwfhuZ2pQEGk++2QBA5VQUvLL7qMoHQErqhJlVGvVj4LNgLvOcbfu2CMsgei4b
rbaOXT1O3KlQSN3/lldjzpLlt1nkP0rq3Oi9a0umBmGOHKpQZJH2JuNXypMq9BaC9zpJSIwPm6kB
yDJq7BLHfGjjT4p0wy92AGIS1N6wSB1XdpuhTuQuqFKf3DjpG8eGIILvZl77z2TQudCNQxCPkSg9
JxXWZ7blX4gbjHZcXr7uc85AVL8oyBZpcrAMv0/XsiV0GyxM0dwTzvYiuyYkW9iINj4mylulyUiH
hyvOnqCsd9bgK09q4ecbomX4tgwGeCbDLhhyUB9K1hXPrV37LrI7fUl3zPJEG5peKKVAOQFmglwh
u53pw8U6UUx3P2pKuyrdYNKXFi6ZpVMMiQebuEkfTQfarIMjB+IlR9HBk26c7kPHSfVFa8ri1jaD
NCGux1B32gQqGdip2OoCflJMOOM6CvvPYqQRvrBc8qjd3JILNTPMQzdU496ITXnQMrLCeCbpocuZ
1WbDvQ7LwnJQUJfmDy0oQRzFvrlIhxa8UtbmuyZ35EMxiQE1fjHuqimCkV/Hv40pqx4lnFnasXR+
C1CwSzEU4SPEdYd/F9jPZtoKlA+GU95Uak5+9hiW9l3cV6BNcx04GI5MsXSrRnRLU2k7gHhlla2i
phj45nUAYpa6HQFvr5pevAI3dW7oOuufNZ/D8CLNCyJLSkWqsPDiaE1QcdMB6KnAwIahb35OhIYc
wXaDzPlmVIDzjl0PzIzWuBFx6jThOS/dOoQZZTr5nCrlgN8ZAVShUGd7QJ5A2pZPER/rPVxE7Yce
FD7xh72200hIQ8XhBt1Gh8CPUcHURnKvglFBO+sSuAwZrd0PQdN/QQhS3DdmxYaKq3ceG0mA1AK+
SPIpz+Ji8Mag075EhDQ8R3Y87MOqLh6byIdcPh/sPQNU8E4FNE86VVUDPk06cL1RZBoIjsrSWo1d
j5ahNRL/FwHP7mdTRBJxf1s2EG2VkV9HgQcqT6UMBHdLmHOYX+Nmy2/sBAtJtCWetAad3TDYjVi3
VRvsMwQOi1LX+W518eji3IqqqF0abdnejBGV286JkieRkuIDqaqdvqDGtviglJjo7WJw9aMDY5lE
UDWT/ZLUkvjWTHjt944z1s8NB/4HFnSCvIWK9Rb7Q7pt2r70hkFNx3Xdd31Ei1nq8UIhjnZmNeOY
d4mEuA10K6i3sUsEBfeXVCNi8RKT5uEYpwdtDJSVCKfhJevIshmqSDyBt4KDpqPYDxMzWNeE0G0q
PyjWtZ9Fn5I8fRHwYLdcoNnN+HL9C7dWElQ3kSGpFZGwPRU46xp8+0jEZJ0fJOemjW4hWZPQo6FP
V2nYHV32h/cyQkpmRTbJaX3s98+Dnjd7J5YJxM4kuy3z7FaRY/Ozl40PqU06d1oXohwbRnNrFABN
F3pvV5sxCvbwlcDQO4mhLd0krm4mLGTbpNZqzlQqPrXSyqo7s5iUF4eDykDu0ISnYY7781Tdyr+l
0Vi+mEbeb4zW+UX3NYm4nNZpV6iRjZbtSs/hCsrp1og4jmWVQ0yBiILfEqb5Xul5L6o8Epu4BvRM
77jifJXXt1qTVithlj9Ai/bkCTpkDhDgIJ7Igte8LsvCLWfyEuC0+dsclNATdXYI7DZYy953H7A5
qp+go/nY8Fp7qVVuf2z6YCZezfgsqF2rqIvtr2bt10cseaw6KGs3hYH2wTZK+tVqV24yozZpC2Pt
S0GOL6FV3szJ1/+PufPq0RvJ0vRfWcw9C/QGmJkLkp9N71N5Q6RSSnofDDL46+ehqrBdUvdWbV8s
sI1uVauk/AwZjDjnPa+h+iExFKMpYqJa0tn80q3OOCbzjPSN8cWeC33fER52qhpbj1DXEpLij5u5
PtpTX3YBTrYOFRUaVXxt8zqJV738GCwP/+dKw8xdov8qDKGOGONXsXIROVcadmd1kIoeHzicgdRs
P3XEip3L0U3P+CymaBy3zCPL+6THah8kfeR1Qecx7pSrymY3+9qMCyEFcuyP2EqYo954VworvgVr
7dS/yIhqz/F5Hnzi5TVHOBbewMrFNNnRHkmvDvyDj6V/gfGgV8iw80XyRu1jxD7WjMxj3Ppeh0f1
SlL7ZkC4DQ79tKQpM4zy2V8qKxZOhb0jEbj3eukQTVEG1SlvzS8ThJf7OVuoo/pE3kJrm89qEzwE
g2dcbPGGUFDskWgqX0ZFWzdxvhiUdI7lv/Tu4EejVWl49prPhTDMo8sYDNfGKiOWMqiuJuR9e38Q
3kWPG2csZFd/sJWNBONoyws+h8Tc2rNXndaG/VoJqqCocV1tV/lyuV4GT13ybEOZJMrtcukz91wk
5Vda4+KupA2JFq1HkWcL1jon1HFpTBdVUEpRxjrBkBIB7Klul2Kn0Eg+FEEnr23K/+4oN1M32G71
m91rpFv0fX8N2cuKthy4Y5X3GtNe7ki3Vs0m3PVw2jO1dQ9kvaootXDXHpgR40PsVbvOttNdBY61
G4OBADujHKyQLcdDF9WxM+7sFutCkWf1Zo79komhvMU4frh3XYIGMkvSKmpqyzwhJyfIqc30Zh6P
XSe/5XY5iEj2o9sexia3iBMpu7fVK0hwwaYcJxjObdbfMvUb0/Td4WXrKMeTNSx049bAh/KcbGet
3pvjhWX3/tUiTfsaWNG6G6W5GajWnnmUWXJRM+jrsWivyG/2RUb+dGFYB7h087LDiE48ZIXf3EwE
WeO3hleuyFf9MwPQoLJPaFexBUhjgLrkwdaFft26EsvBhZoQY1ryt4a8k3pkkPF87sgK2I14Jhww
+jtJHffFtNL0fdqNDvkLkLVRyHm6+D6BlW/dpIybRbaHqrXXcLUL920sdfN9BYuBcDuxj1Hvc8H8
0dsPlKwMIPPvlR28dGmJIXhtB/f2amA5PCPbwg23OuJbYER4GYyHuR+KU2oPfZSmy6LCYTTUpUaU
jEEd7TgvutmLu4WQByARx+EjeBe0tM6TNqjlHTv4Zg8CXNu7xRpWuiiv+1Kns7r1e+XAH9Zqstbg
eq9ODNxIYJooqzeyrufxi1I85VRHsIKNpuSLNUNrfwR1unznsJQRWuL0kmkiVvktJDbsaZT9AJXZ
gsDv65jAa97MjmlOsouIG5lJQybL7gLIKEkvE9dP4rEEOfqqzykJhiRM1vieZ67zwih9fsL9fpgz
0nOyQCOWsDBcgQE7CxvB6uIacu5dQuakaZHiKQyfvExUJfjiLwul4TJfKSMzXgppBigT7JeBk/Zq
y3f9DlZCydGlmrRvS2H0S5vEpt+WOK+7mNQXZ/mjhxkykIHrpuzpJTMpKvsAAiNcmHdLwNHgUSZd
9GbOn5pd1zVXPXEx5GKohH+jxixpNOpGZ+15wnRvkARnt3pwvU5eTuxtL235mAbCviLJp3GvOtTx
7tvUWGZ5tc7wo3YJVvcQ3nJdNFDAfY0ncO19fkr1FSBiliNcxwSdG36vTGthMtXodcE94YPRI+R4
3NiH7kf7zMadLB9aFpSIzxPYKcnTULqjtTcYBIx7f07xOM+DUaz33gq3AKXsCtk1Kt1ODYd1qkl+
9Vd8pS9Se5XeraUJop5qK8tB2FtE4/zDNnpFC0VQW89muNS6l558lZOdil+Zd1052ADdroWT5G8r
/sdAmslK8zgpa/SysIVB4Z9FQYjDjWmNNP4l9HHzou+MpWRvrTLy8UjfaIEnuj4lscwPEotAwFUj
9ab17BEUpKSWPvVTpeoLX0uBvvVgxm15YqdhtiGTdHlx0qLx7ciQzdjuGBMk9sE3hCkOlKaABWm5
6ET95qioIqZCIsCUHZP0sw68MMU2Hmzl1dwsbfGp5UNHEySp0E+d0cB5IZbdxa0cjFkg/DT8zQME
Da/vfpLtXLRYT00j68kwsm1k1rZceEsb+DUJpCvvHb0y6UvRCjHZcwmayC+rDLP7i9qweO/Go7R9
ZTMuzFtqoWKgQjb6O7OtjHdCVl1UrTXd2kAPbw0LWmtaY56cjgkJymtZ6K7awY2AURbMEIKT0Ao0
97NH0iMf5zKwuHWV9HX+ASltWyyOsh0XxZ3RUjzVHgkga5fgpJRh++Y8jmj/gIcX5Xeht87F2Rwz
j6ilpGCTMgaxWneYbJBW1Ced2ewpk1WxsxezccgIctfmljRpvmc2tiXA4ooneoNTd2q8JoUn1BKO
6exk1HFMyWB6euhVe20OLldKXW23Db7sq2YdbWJ1e3s17zIbt21EtQMD0qQmRndUfrAvy6kW+15f
Nx6d8oILY5gWko0quSFnZcrNJF/baHYElqwkP1gkrjIcKxq8IkajxKOj76it2PiW/txIm5+yPemR
KlMzczuPs7/6Zwev+OxExSPluvt9Kmr/uK2DtQzGg1lN2IfDfnD7UzI4eh+pUsPcWhvJowzbuhNy
j+jHN3fBKufmeh77sYIwOWkXLC4tuJ7wXj6tvONwbxdG2b0Ho6FpsfJgXwFkF92ZVtNUF8zgJo9M
L99tjpU51fo9pGGFz/YyY4oVaLosrnvS3gJgBcLnrxa7CWJnrLtkv1LsU8M2OGlc0hihEfb1cql3
HfhxcXaEmQPu2sHwIpGlJ6GOwQPommGh1imXtR0/7KK0q9iwZf9VTY68TWtu0VGZxjB+wxzRLilK
yRkgPG2oVYxAwnzxKuQfOEB0NFPmmnbfLG71OxhRaR1xJWrV3iWCusUGhgBXBEqamey2J4wt2qep
P1akLK9k1Fbq6+8Ppxi2lBpfH4L+qAvc3UmNNMd5PTbSwDMzc02AwRpv6/FsFjVuCRWForsXA0gi
Q6GuMXeEJhcXhkybKcwtC9JohhuNOrvKHNIbi/SM/gJSbqWHlKKTAEvNsMKaqTEMX6IvnlfwR7f1
cnIX69nbeyIopwgVYnEhVdCnJ0/Ho9ob9Rkv4pbAGJBnM3ELLpwNstNr0GjPDEXq+tUeCNGMc9IS
h1051CXAadpWjOai1eLL3cI/5xZ0no1Vv7nW6WE2BzONx0oKfw3rtOyrgyO8Vp3p2BkPozqwmuKz
ANspzxwDbnnlSL9oVYx8chn2jH9B1jWnc5t9VwTquVeNujRVyVCcQcTA/hmQnOtig9dQdxfD3CM3
DjwXR+W10Pu9sHON0B/RtWbynHuZ0x8CzfGxXmwnKm326Zp01AoVcX4TLGTb7f0iYEWYQuTWYakk
86zMWaZpjMj71PgOXa3BDC1zbMfPY+1rXjzrfkG6QkCqupFVojjRbgRPtt3CxuYJJsAk9XXB81q0
QxbX69h/1WVO2y3G3HD2BpDY69D7yRzb5Q8XhR9nxO+jUpJzKkLN8sJ4cHK3Ta+4SA5af1tBYBsY
pornTmXCvf59x/R6szSe5KC3xX7BZ3xT3iO6XUPNtmR20MaJG/dDlXq0M9vYdmC9Qc2/LmtxMrmV
p05mdhGpyRLjN3cwsdaXnHjsPhinuwdFHfZU2gNZA3pTjV86w9NJr4WQ3mAR2HazKaIMyhWVMjeZ
iFeV9oV2bDzBsjBUQk2sGVPb3c424wuQT7FoB73Jl+CGOGCe4RyZqv9WOb5TXdlL6X4AM/TqctQE
mY0Fx6J8pCJy5H1K5bveJqa05KOXTqiyKTXkyS40V15WDebk9wO6WPnoQi1C/RCwkvJTog2Z/UGE
tdINJJ4ckhfWSlDmd86TquRA0fM6r0Lw61W7Hpnnd4e5qHT96NhERNJYTiZsv5gWGiPBKJNp734k
9ZCWoW+nWYvo1MHrfdum0Exqut+uWdwupkZkiREwUJgvmr5VHXpNvyXHvcdAVO5cyUn/Rsod3u3J
7G4kHoYDASMCYt8kbuTA5tTDA6mo8gFnbNnd0Uyo/MA81vEvvWqa7Yiokro+4vZVfCkHZRCuUE7+
sGHYC1OOY1P3vnEN/lRjRoIXqnVOGZoCtg8FY48/aiRHnyyqLpW69nHMy4ajC1aGJ3iK63q9Ton3
+Wbkih0Ac5lME5FPUdm9DY4pbLCAWVZXaaF1y4PfdTkm+ekEwaDxUd886kXgtCegi647auRrEAzl
LOX0sOrUNEe9ous5ytXTnhk0jcd51hWRI6JoistEOlK1KO+kWqDuaOl3z2P2+U7PqjWvqWfqXz0N
9cOHrmAcYsW3ZK5HlnqfLdQAzCwJog1FbaZfAznO2escEMf17qiEtZEAbwafDFiW/qhElsgTMQt5
bJHjQpoUCXMGFVFTWiSwphTyu0S6o/6gwLPIQtgu7NFChS8umxoE5TqBi9Ht11qY5YvDnJ+Nvvxh
NEnujTuSHODbps34kKLrW5blLsb3bdL6LtEAPSPFqhjpqEZSxLmu9a3VQ3liPrkG8qD4yDNR21ZZ
rHddwlj6os2FO36tm2lQEKvSOYezwxRquhg6s2uPAxw7Yxuy5ORVDMI0Me3wfTK1PILsFA4ytGdJ
uGqtUK+tU/U56EjjzFd1Lxr7Xhocjsd6MNib0RhTjxTB7K5nKSvSIvDIEj5OnlqpxvyUj0kb3BYJ
KtNrfxWJyaiFisUFFOmM7akXFtmx9AxkvKIlUuLFI6Aq2AED19O4q4pWH81omp0BrLBCfEkEowB6
QWPdt25a7VAFKg1XEE0KI7jSWhIwihAZfT5Mu5W3zZu/Ibv9wgLc2ndosvhWOBCnUT7/wiUjGk4N
rhyWg2xr13oQtgrGl6awu/J9yRyGdoHBxP12rbhDr0EVcPz8IJf8PyCPHr631+/19/E/t9f+aOl6
8jQT//2fP/3usa35769/5aefGP/7xx+n39uN0PnTb3aNyIW6m74P6v77OFW/v/off/P/9g//1/cf
r/Kouu//9R8f7dSI7dXSvG1+ZorCsflLJ2zx/k9//3dm6cYDxVTB4nZ5aB5tn5v2O7GUP4EVyK6M
sQTUIAq8f/BK3d8QsFkITKDn6xDCYGOO7SSy//oPy/kNIir8aAhyiKNty/93TLB5q5/IQps9AUof
i9GXj6kkjiy/kIXAEWoNPEWEDhH3ue/tzNmOJ2ygGne6axjh5+pdWNatUb2viAGmp6k9iM0yWGV3
hBMwdSJ9rbisMdoZxwcyMrEbOA76M5TYo1WS3l4buxTz4KGoyGY9+sbdylHsOq9rd+XmRbS99dw9
mstBABNKKrwP+idkiYY6pk/ucqdXB29gGZHJ4XGEM9hK+9DCawrgJQGHaNvjSvHmdgc3SfHGGs7k
dBw91OBufvJrYhkJKqItDPPhe1WTmeeUoT7eAiKFgnlqe+vWhDf0w4OEi112nyvmaknwqhB+G3X/
lZyVG6Grk2aRtl5a4ZyyhVlXpV7vcw1haP3ql189hzAJhukeOCEncejmzBMJAZuD3aAsrLU/ADwI
x3sAdDxk8p3QiGcqy92SzHtHrSPTg/ZYJ89o6vdGl+45qi9S2C60sHtjMU5aK7mIYj8biI1Saye0
PC697jhTjxrL5zLXB1QsnXencqDPk8zwMmq/TOlFRmvieBhNkAWmhus67yMrwKo1EdGcfGzKZlpH
xzxW+neyKPyV6KZ3qpJIDBY92xRl6quzmqFI89sgyR4nP9uV3tEZ0t1QlgedkKXFe9VzOHtaH03d
vNNg7kyOuEokdSlhgrjrZgVUByMOyBdO1/JAwOPNgiNVDixpYiRQWkY0kemo6Dk7d9oNndx5S3dt
cWSOZmwgJNOrmckgaU+aGRkMybP+vanSSCtYOrkd6RezzM5kwB+KFTYZ4XBS5RcdEpq1fdjmPMU3
ZplRT6ZZ41HLitOCjTnDMH3ZRitV1DgKTtAQAStxf6mux83QrdrhKAa+RS4lLwVL5OSOB63V4wXi
APj2pVvLCy+F2ZXY8Pfzw+rfdMIBwtql0Hgbszqn7rOUXzpMRuvqqhqZ9nGGNjwJ2zumzpsxEVne
cCA1X0qc4UZk/bp1KvIPD9PzblCkxjBN5mnzMdFIe1ysdNxAaNQUrpOOre1hQWAwR8uWCdSlM58+
jRj5EgO0xI31UZckpmCrFy74FVJ7RiJTe7LNQ3deAGfMqPJu3YEvrl8yCerK5YbZyZ92wn9B0PbM
f7XBINQ0acaws/V+YV5asDKDTOTouKtPoum9sX4qZ+5lUu/dOV7N29SywkAz4nXwL+2+OGGAs9tm
4x0Ig5bMh7ZK9otLXiQRYJJpZWrf1km2R03Cj3kRYGiz3K+kqfix+J6ZBbLtQ2sAYDA7teEv6u2e
UpmSJwhNecGgm9ir1oPJgPuZ8o3QnsvQs96YtwIKUiE/B4RRmzzNrkQW7POM96G/Xrr2t4xo3qLR
Ltzxoq9J1hlPRfbOwHXcqF7lQZsfISVim0XiHB2k696M2X1NPLHztyTPnymef+zaf7qov3C1J0/V
ZQvLi4H3E6HvtzapvFkH3rmRhJo31cH+0F9dArj8g6EG5mj139xX618dHPZmO4U61oRn+guvtZEa
CYYIpcLS8HYWeW4KNtQSp+MtAaGF+3VFez1Ga0byOLiiHznmve2eGu21905LsivbG7YK3XzW80ue
ek2dIPJhOVAFcenmoe4eO7o0bfr3NPfbcRfoiIwQDfDJMbRgtf5JZmSwYnIjqKZwCJiEEhKsgxB4
lwpf8L9e9z/Xaj/uEG9koTlDTWJjF/HzG03pVE36XJOrbkYm9JAKkAEH/UPuH9P+795ri8X4E+WX
d9tY45vbuKkj0DBM++d3m319Ae/JprDXLv3GvfcSg/oXy8+6PYKVxo0Ngh4wti+s1xk/TCzSDoZz
KtudU+thOV8hKQ5Fs+IZpIonOFeMu6o90O8WRfxCLnaccs5nGgHUeg2U1D4UaR3P1nPGwzvn4ps2
NDv2/wjvqBOte6RvuznBbF0KQPdhwNIRjrpdjXj056vFHc7Lja3f9Uy1LbJsU3XHhCfEtS0O3E9G
KNFACFrKg6l5dLAFo3OF9eFKmCRtnaytU6svl0slQpC5cGaURVLR0UzJIPXZY/sTEuZYy7QjVXqx
ftbabVqO5wEL+xHyjG+GRbIwt7yG/Gq2zC1rIicYDeUciH4/RCJ51Bmk0qU54ug1d621EVowjs5h
RjD/G7gM3hdChPdz96I5z9sx7A0l7NiXDK601asoqUkCzIZI2g+dp6B9EOqsX83Yzi/qm0GSvd/H
Lv10pj3S2EV9hQEqqHm9cwuCVif8WYNP3/jmcQlgpmnMa+bmfYJrmnk3nnFf1DdSHCf9VIp7ycnh
SsQB2ktayhjAdDsB6vZFTEHcYwqqG3k8kWw+mpezEVtFGWlkndatBlNrCmfoESvO7W4GUsjTalO0
Cf9cpguOx5idtyrUXDq58bLHbwXVD2ZgS9iv1kms9aNfiUOW+pyfuQMDbo4r5gcLgtJRFEyWj4ov
b5WkXnK0rdPEkvowSUjTK2QmZC4aG/kKi6tDiklnkWBJqT4K4scKCh6L56RF2pRy9k1D5JDNkAYx
2BVxIFA9HfIB3R0WgadCQmbZLPXX8+yCq5NHfxhJ2mtanCzdZ4D3nZzIT3dvBeA0KQbH7Ui18Cqt
l4JgEXbuZjjqGvFflRsF7rWTf0um5G4pdwlB9gZKSJbeHiF7bb76MJVNhx+b0iNBZIfU8SMJVQuv
RIB5iAPByalh0PkYqzpFmK3Qf0DEmvF+NZ2HynoCNbiCxwEw7p5BcZL0ycenv/ctIHwrYr5d+FVc
mjlkz/uSb+Jr2K4y1pzu+uljXiyqrzmSxMbhnSsVJQEgLtjp7I/nMUioYZDV1p/T7FKPkJ3cmveN
PewqMi0MGHJm99nqR1fcdyD/BVnIPFuJRTgrs4+y9EN8NHMJsRjfl4qgi7Y1T1lwS/k3+99Xt478
jLouIDORI9J4hgczOUbsrEeLiouMznitMaS1oDfkL9PyCH3hpPncnTl7KCtzC96OCPGMBvMm0eFQ
dsNxGj/onA+j/TpPdpQhz1IwhLIkfdhKypkMyylodvUoQ7Jh9ln30YwvXQlNmVpTlTeImvdi+qLn
2ROoXLyOeuSSRUB9Z41HLbkag13qP0uPk3IgHTn9NDtKTUeRu+pFgK2+34YU3YqClMiJsGUqZNUQ
ExePpXpblTwvC2tF3ZMVjSf2i2depWyzo3xJDBcvD9alAXRirzsEIPjaQgszX1v9PGq7jiGxkhOW
tKemkWGiib1l3hpHhF0x9F4ze+617JziR0qw9XMwy92c4EeVO7utlZiM6sbz0p3b42LQrIce7zan
ETtLNaGc7Bj4NdaqPFwqQrqT8aZnAIdrNAyrOqzckzVQt0BLcgnXGBHsDgoaVn/ibuFl8zwVT0bz
2VAraRBaiUuJA90+QcUiEu959PTd2hpx8VAt3xzanh6n06XueOt7TSMbUq3nDGNXJyE0KBtI1bvv
y/WU4HOPVUToDnbk5sd8nWPkMGE6idBsVLhaZCY0sGgigKSwEtWjPl9kILdrdZL+BdQMYyaAlY+C
A2psaLclluse/Uqaqp078Elx2fVJprWdj3l2It/gsSXc1GK1CoaVS4d8wgx79I8spH1GVZti2TFx
DpV0tj65fakDN9R7cdRDbTdwdqpoLdtz4X9jqLtteVNiXHDUHtI8I/kXd4DI++qDLQXH2Xai0rlC
mnmRiKdSP074X8jhUEo4J19mYolLcdnD1e285uTYN5pzWMyonO8GjXipY6ofuuRsi0treVBl2CfH
iqrANy69oYuR9UVECRzHXo9H7fu4vCb0XtQ+ASmGY2myF1x0pRMWLqyGt7V57rb3qavresB1IulD
6fRvOK5GjNWi4rlvEUEiRKG634/L4+AhH8dvVbJoAx0ST2GGYNDRtNyUZITMM+g4vuaq8641+m8Y
fnuYz+Eg2zc/P5bSjGEfXoi52FUriZGXLdIZfXk02lMLnbj8Ir03w6yejMFlnv1ZQ/xTKwMRJNRQ
TaqFdbruIXViYUhjkpHL9rbIISpXzMuxeEUzkp8sGKsayez+GKJ4TGwioXQnVB4beMlO1EEEvlu5
YcWaRy6svuWHRcSP6TBz0GMFL6iQ8WJwyJg8owMDTEKrPJnGmXGG9B87EM+EdZTG0xrYDIAdbMuI
pGIcWA4SJhyMyUB76dnq55bZIu1V1j0s4+U0MdsNZFgl3aVRPYycykKboaGSe+q90txfWz44Sf+U
LN81TV2PVn3SbDIYTJvBe/nJlCPsBd7I2akJtvRQbswXzUKgE5APmfPgVUsk9OYqYOKQLGzE5RQ7
Ce3842yJqIZsv9TTDuO/fcuy7hh/QoIkjECGvqI/yjD6hqXt6iJq+/QwNcVj3sLJRvjkr+V5HXis
xUyGabIrFm2HTklrzBh1XrRAJuD66GuyG1jsRc0+wtW1+IZOIjncmyvT7HZulu0qjhiwYkK1Oc+7
CifnOm70Y1YXZ6HbYckQqcwwCKio5HCeg3lBXmgFMZPqN1LMeWp9ucYuJs7AVUTy2S9YBZnVMWNm
7Hi3C0xwFztyrH/B9UPXitAFbASi2APyKU3nANgbMliB0bReWnT8WlJ8lzrJ4aDUZd0dBqs72oDY
te5fM9W+7K3xpsiXJ4t45Nw+QqyGW7KZwLN69O7KRt7fJsy8kpZ4juclqaNpLHYukbUYLkjNit1i
ua5Kys6N+Clu6pLyoyYxcOtal+YdRJ8Rc3oyhzIJ60zEpaSQmL6NbJkS3uIkjVPqpnsfB3lKxGjp
b1eV78a62BfuegooRDOIx12KsXz9DY7iXrLtw3MEdHkbl2VvLkh8uI8t4fEJNHgYhVFpUn1yjXyH
ZG1tz2Ys9AuLXJwFX4JUy/e2+6X2HyZhRzLl+GteWc12whBfP9g4eRcii0vNjcs0IxD2bTSoTDRi
xRWtMiE+c/s8mGQvW9zv9mltnmgKYNETS0ZMbIUvm9wP3XtaeYdGXtWr9ppClJxs46IvXlP/tUZV
pM3E/6orZl2ka4/VjTYP17M1nlYIlrmJEonlbldnSelUN/nvktl/C5f+12DyT3jzVf4xtGP7KX6F
nH/6W/8n6Pr/Q1war4w/daX/ZHnwmL3n1Xvz7c/Q9I8f+QOa1p3fEPLDS4JF+juU/Ac0HXi/AUwj
VvUtfElsBKX/G5o29d+wrGNgpW82xfgxg/f8AU3zapgh6ST5YGYI6QWo+wfgDyT/B1AEms+l/sfv
f1L2/wIc+eiD8cazgax1i3Z9A87/3KrrtI/BumjiWGJPeOuYcrrSnJKdu54W3Yq7ztpyq2HvIMZw
9IX1biODO8ClQ5uXCkKE4nkQ/vA3zfbPKnGkH2RT4sfgG7bhYXaLr8NPH8spO+JHqoyPVU9JcmHm
GV2tO0F9jU1VZ5edIBJByxLkFkNvlbeNqc/9v6Up/hGqiYE6jT7AMqr1XwdBXisnT07tciDgwHIP
KeCkt9VOpeK81Pn6f1o1/wLD+8UaYHs/B3NfmLKoxH8MMX7+zmUQKLPpM+9gL3g27aRnvZbmQm59
BVHsbc5rmApJALG2mfFHDZAMgBlP8OuPf/NBfsG9tg/CmAIzti3qARjnF9CpKzHoUNhkHapUYAde
eIt5a6Ow/paIxLgOCIqvI6uAzRFCuF3edK1r6LlW1AWTMI060gKZJuzwvZf/zbLYVuM/RNdcIte0
MLEysQYIMIr71To07THzbv1SIuQK0PQQDcSseigGqAN/fQ1+XX+8kWM6LL7AIR+HJMSf7wWoJtOc
rp8ORsUbMhbQbWMv0D++rP3sfJolvGBkIqgcWm3TLyaigVrx15/hF7iJL2sZ2CSYgcO8FTPJX8At
sw/yRCyNPLSrr/wQrlGx8+pFmTHEWyu91Of87zzut8fq5+vLpoN7ANEIIHjBjznWn4A7yG2DOWX6
dMjHqvtSzBX+z7W3lMRS4j59wf+AHf0MKt+/Z4jGd2Uno67E/z1g2vbr866IfuvgXQ4HS9Q65N9O
Z8PhLO1YaVVCpneaJ+vf2bP+87fl5po/rI9NduJ/Aldbb7VnSx8OPdXmEQI67PxClvO3Jhi6b6bb
IpcoSxQ2f31ffwEtt+/qEZKGPQP/IURw25L/dJFTMHVjEuAdqbKFBYg1DZ9ezYo6qCLNp4M3dvDz
1ZT6zT7whOke/vr9N9jyp/vs068jxoVEaLO4XEIht4/4p4+QzX3CjtdCLUDEQpUmXuGXDWcLKftV
JpzHjg4F9KGLkcBYx6XoUdxkCdyIVDnLxTAwHDRcC8PRYrHuIICPp5Tp/LEPluqxzErjZlAmvnlz
+UGOaLqzGgv8aW1mukcasSTJk9AZKhLFy6y9IakCKXOmauestdgfosxY+2OmNBAbaD4BFNIs195X
fD2h8888jGv/aeLOE86Q1ZrF8k4I6tSZLgKUsUzzY72UZJf4mh+3oqlfs27JUKVZnz0d96VnUYJC
DfZDURT+Q6m7697tneymgkDa6WnGrMS5mXgeASfT4JyPssaRUeubN6MMXsVS2/GYuuZliYVA1Mzu
Zt840kq6FoOPfhLHgCbRDz1GvpEPO0xFXmkCIFhB8SCXwutDM9cl4Svt/EpDAG7PNhpXzpTvF48T
YK+tsiGqRXRpjwwaWBfwXDrAcakDUXIApBQ9FW1rzAUM56BpNyGajZvyxcazC/bK70nCAHcsqxn+
UNltR3XBk1XESdHkHQAEmYervZuG0Q5uffj4AL8z8lvh8zkEaKbr9XjpL4450B4lffel5BW7S92e
TZKMfFH4Gmg2jXEf6kHarLdtvbABdnCzyhc1zmzLFRaK0J8Q0t2OtTTcA6Eg/Dp75Ljd2Y7g/5uN
mS5PFX4pLpNFuyX3yF046M3JlwXTQauVHuHG+ooAhDdVXO/ebwDUfj+RF2OqmwNInW5/itTgZQ23
teV9ohm8yBos3ZdUWVs28uTZE2h77fjJhVPB/IurdGSfKRKkHjFcWD412DufFzkyvw56gYdrBn9m
BBIRxEij9eXjBc2s88H6ANFvBZSId8b12si0QyCl7CJkqFL4UeIuXnNeDMj0Xyy3ZhSeQB5XFPjM
zFt8BaZLG7lRH3cDZMRru5146VkrmaH1gz4MF2NaL+O50SVrWUd7prbA3O4Ltg2+cdJtC3anxfPG
haJcoMPKmssGetkeY510jrxFYSZvMJFSJ8coqnujXiy6VJiP3mWN9j7Z4wAgzBsDxyHtIQ2SKr/L
7ckWe4UOofnINeM7Gn/FJBM57TdDQtC7QkfY3XSuY04wdTf2HsYFgqgzsQ01Rhymie6wULH09ph9
ipHrFLodUr3YaW0sIXQMAZz7qlib9qil8LMjLDylF+q5lbzWZmsIciL/h73z2JEcybLoF3FAaUZu
XYuI8NAiN0REZCa1NCON5NfP8a4Gpqum0YXZz6qB7KrydDpJe+Lec+tz71fuiPe3tLbdvPR4FLrg
+i5Kha0+hyRr7TNBUHJml86ARIoU2vwkojHe9fY18rrTV92T2+TyntiZq3OkSpIL0sCMgV3kLNlB
5gPvMcVcLWN8YVnrISmHbheUUa/WLRymvll1BavbfR7jwdzoqEkNq5ys7tGRBgSgxUAH7lmcdy1r
9aFjuBTZM+6BZKkPQ9FZyQbaFcdXy8yFWyxDttD6xmZODnKOt3mgMQCsjMqiPaJaypihCGSMDRDy
0jrq4zjZ8Fy6215WZbdvQqkC9AesIesFwTX7vuK21rJmKJbp+qaiVdg5zH8f4VlaO3R29cVxLHEa
p9Lka5SN1W+0mum6i6IC+5xvbpbIVuGKpzb9ibZeOC9NG0f5hovGoCXJrJHFksPlybRWh0a0ySVO
ytTbqDxj9o08IdoKSGXk8pVZA3lBxhF0BGW8HVa14Gs29fU56qqJzLxq3sJz8S+TIe67rHufkLbs
KFu3v7NzD2oLpAN2wmheD60/DTHbzVhuKz/1XgbPZeEZuMsDZyhhWzgU6Yx1txvnLi6PdpGSPdeG
CcoBIJORqK1T2WT1Gv1vsxtLY46Y4+evDM7fDlV5dkY2mdw2zvJmO0WHJhQz7zrz0B+sAqxp+6Vq
zRN4GpyWMz3TmuGJrTEP4k3Gr2V2V6YRkEKKIkgvqsOWra2xZs3a41MsjGjZazOt+TXQrKwsJeRn
4blvthI459qlO6YBe2uCzqPj1JERhkWk6Bgb+9r6LJGIrhylzVlVOBsI4Y0wWZaJF8V3mW+FT7XV
BfdFsvA694t2i8SYdQMEFTGcPchvcAOK8n6OembaVZ5H7z3g3PQE5Tghi2vmyVojkM5vjGk8fTuF
KvqeVTD8aim5tmGcsHKrNA6C1lIOeQx1ccT8LkJ+8ZZRfVTOWAEdJdao8BAiZlCZUQVZ7YMZ8u7A
+eDczF57itnV8taEsXCXwW+4YNBnx9wsnFhjHtxzDfNNUpGSDO2dQzrP6ieEhhXInUGcZtHaX15w
jUyPUr79inLB2kSydO6xCTe/TAvNHPkKg0PX6/1yW2R1hbYiMvkRBl31hMG/ZHnYprcZKp6ji/qf
ISF6hCs+IF+VjbqJCnJ5t7ymwl+i8L0jpgYG+rHSCBemUl2K/jpyjgbHQiRDeI07NrO/zoa0fSlK
j0UnORRrOxfFfe9GS7aNlZ++2oY1Oqz8fhsgftkHihrBX7wNWpqfQE1RX/B0XmydT5cxdB8CQUot
yASzn6op2PLydTc2pqMNlc5Ss5ksiJ6YHeso/brcXK0f3xSCCgtn414X6el1Bs0GoJ9H7+KE/SmV
qj45oFM5ZbrriJ2FcJgAI13Vmp+blJixePXngBUIy+nmDudfcTGNwdTf9MlI7GegzK6ekZZvZ7/s
2M5S9Uesw45T7ZFAAWSFN19GR1oP406zdIEPdEUQsBiKC+fNdwKYFN307JbtS1maZ43Zg4EogKhV
jrUKQwJ25WV2l5M9dd4psONXWvffOSSi3klYvyZYklL3doDcc+h5MW6hEmG2TD8DzDr0PMiZ8Ym+
ZMYKVqD8eV7D5UV0wyXMYwzdnc0D2eMbxix5qyZoH2k/HcYAF60rhme/zdJdgspx3WiSPWZ0sER7
jDvXDOXvAUjSiqoMCIVOt5XF5i2GjLOSvVvDfZFMqoU+gl60+fOa+XveL6ThCbPLo85GA77kr34V
/tZDmB37svywgsA66RprlKgotGR/zZVK30q7/ow6wAwZETYM6Q2JgFFlXqem/OIVfMtb/b7y2E7k
4VBgih6sdRYh1XXHOtgtXvkrnce3rBzzXQDdZMMJf7uww90WbkFMFeroVUVdsUsxDdfFwrJfJ/u+
71tgIzI7LNn03cYa3BQjhtXA+28TzTrfhjKPUd7QhMxI/T1F9rxGE70XFEArs6jkjtEt6fQ2mcQy
ip/ghIGAydjVNM7dCOiLZErKU99qq0M8qJnFPpk9UWYxIJ/B0DDDaHg9+8t7gZx+FY5K3k7MLA5M
IB4m1OPQzpD7sQBWjJ5H+5l34gsUixg9WxLtwuKqLIrGEM1NEk0vQXeNk1YlxmpLxJDAS1RdIsZ2
5OCQmrT87KI+2Cy5dYT4yKIRqBj2RvntFu59UFtPwUzIXxMOOT8+LtYoj1/T0XZWPBJs8ppA3Esz
HRhq7+xWmsPY8mrNauXtF6tvkcazX5+S1jp6wjvNFCUHR2C3s9hOYr0VL2om8DPh0HehaB3mdNHu
Kopt9ulX30zhNNFxids7aWwyH9VMNbuAIFlZmYv6qWrnEdBIOh+8RV6SSj2NsxffwTJZTm3HzHmg
EL3JlzHfTgNBOL0IXp02n3+OnumPVm97j5JT4NHowoL9lzo7JikkUoVT8px2df1U58uyRQLgvRPU
0H9D5WnkykLqcs3rWd5A4Nl7VUkqDL/+mqcCy5zien3iR3qtOFkuE0ClleOyubUrWJlVOSW3uUIM
Yi8uca1NUmySoemqnYk7ver65B20GpJSCaOt7QH25DNxk0JUSExNah8KZ7S2idu/u6b07urKaR+V
tlklpd3erzuFvKLK3+RoWwm0FZb1xvWrO8Y/9aV2hp3uLO+u6BDcuYMOw42d2uI4mdzM63IIG+xA
1PzIMmxuLechHpqNX0bDBXJEv9F28Rte4EbU/dakxTVIATv6hZaZmFlMBbhjcV/T/0PU2NKao1Xs
POKxdVKwZ/PmpFbMfDKnYa8xuM9ppsiyrbqdajE36aHG+duH9CxO1J9haOJQIr0C1X6unhLYVfgx
FxjIaD5wcWKIS74gHPgbtCQhDIVOTjC16lpt46WXxzxhBLpuAghTrKQasdZq4QVtrjI9Ksp2VS4Z
OFbcQxBMpibCEDzSf43TVP0oOwxH65LzJN5EnSPjTW9xEZjZWkqfAkaBJHN0tntrlzo+WQUOKiiE
XvaAG0VS9vrAL1ilN88jJt4aVp5HwkicsvmvplTS/kJsC/ZuOwX3Vgu+SnppcaB6RAaQNuCyVsSI
1Jd4mNr7wsbbt57TIKJ34K7e0kT50wYyN5J/RPb9bh7FqykLasy8TdTJ7kX3Po9+t6wnrDa7iFrN
25cMKYJ17JGJga8D5UTpoHbax8vktqu4bw2fFs67PuiwNsuoQHaGX+4zdMb+E6IR3JkqhIDH4hSb
WzeveH8tZ5wd4U2srOJIWcclKIoraMeOfus59zcxDgDWpE1G1HFDvzbPjtmIMlisY0/qQY7iLMlz
voltdq01hr8Cv8hO7pRVH2HS/2yVVJ98rfBISTWNayKmIsyo4nC9VbnJEYIdiL8IcJwU9gXzQ3Bf
WVreYPaT72GZd5zsHD0Xipf0SFvu35oicPmbWtZeMkN/6IlzLFawzXhPFvUSDrsKt2+7EoPiwOwr
S4Hcw4ixmcq4fM2SfMJZN+UfoA6nLefytOuSxSftOotw8brhcovPhfdkOyYvToURbzXMJa7IXDk3
VdySYZy3w6MFa+tnAc3kkw7y4jPTeiDIYIT+oUGdjCUgB8tpR25B/7lomvwJQd1yCgcveCkyOT/b
UwjeY8BGbVA+rxm0TuuWGnurbLd6iprJPuUpzfZQVwtEBmWQBwOONuuOyVGxDVwVY9Ft+mXfjm52
LLBjnMbUDjdpb4t+A/AFGFWc0qDQ78MLkEsNg4V3VrppTSQ5WVn9Lj1ChzF8zFywlxImEsiSuaVv
ie5bDNsIKhqmnj7Wcd2LjNnnGOfMIuXTZKaYV5zdfbUxMrigy3JxBkhgHgJLhCfAEAArk/wzI+kK
scsYokTgr6L6eK72UxfQrEdtOkCCWcQlXagS5DUjIREYcFYZCsvnLgg069JuJNlaWnofeSr+KVOl
LnEr/ZOU9hfmUik3AC3TnVdVHqYae94VicoOYy6q6RyJOd3BLXO5EDMAxDB8bRXRxJhh0Y3XpFwE
5aHGHrTyUh29BQ66g9zcG164d9Pk7W1/uBlR/zZTed9T/Jhk8A9a6x8zhve1h5PszNTWXBkzgrVt
wK/F9lohyQ8THGF+PV+RmMNLiskr7+z4S2G957rkzjM+Q7hcGXEMjoOisQntpNxfsaWGMmSW6q5P
7NAgv2LgdXBqDO0IbpTWtKIKAhcOU8temx6UNzoH7gQQW0zL75FjogN3G5b/J8yHCK3J8tPRjgVW
ASjHRtt/9MFTlpcU41GxUV4hq/OStkNxzLw8/J3odDSnZphioDvolJwYmgPrZITTPX1gLc9DwOrY
ZMUb/LQM2mlwQBMOjtVXZ7/1vrD+IROfsg6w32bwqpuUedU8uadpsjZthp87kK9WXhxxz76rZRRn
f/H9dTEE6mZTZ9B5pgY/ux7ROGZOdVEcoyw7ylWbzfIm13GyxmtLmEdES4xbdSvT+deso1vPjZH6
2K91Wu5Hk94AGs5WllUTYQ/KZI3WhgJ6eow7IAcYN3ax2z95FcAkthqfRUUM8uKI+6rhR/Mn/wnG
yNFJ83rrodugCCINVekYHW8sAjrA8UydXt4hUfpq2nCfT+jt08jP95hAHrvOAmM08MaCSxBWN65q
yRoW0fLWpfNRFkmMPik7Var+OYu+YdKSDjcN1ngaJFZs+RVWpMtqjYUU9IDiROuq5qx44WztnkDr
DmkAPQKFvJ3E6Ezn+d0KEyz0HQp2SA9gIutaKHOKWvOdOV3Laj7P7S1gzJZDOYxxTfYAcVDVlT4B
vhHY9U1sc0FdcqykpI5unTeVR09Jm7h7N07c10T5a4T34nZcAv04/MM+7dlU+BXvFniZxWdbYXtE
hxIiAQhyMIWYHMEZbMe0npYzw5P8jcF2M/8Gd9hFL3Ocx9/Y2XSyoVhVKRJeeg18mxjWzz0T2oHe
OeKKzxyG886RVfIzt9ps2Um/aYZ7v86k/iy9ISc4CcSjdZ5bn2kFkqlm0nurz7kASYBTEz86XRF2
U7ziZKP2RXsEk/bSK/NYp9a9Ew6vjPDXmEGdg18S6uNc+Vaccvzdg/A5bUexgi8M5Bcq+DvFTwgp
yLxSIhYQw5gyjo18lPg6t51v97elpW7wxgb3wsylt08WPQKhCxCkxhXHHD6XoXroE4rwaULTvR1c
Y78xvuWJcyO8rE6cihxRddzf5KgZjsAVwJ5mXpI/JrK+fr/U/ZFwKbEnFRGrUFFK/RjAy4RNmPjR
ybUJwKamT4ajneZw1ExOtalKZhIrIHHdwa/Em3YBTJ2HIk7dU6Qr/wUYyS8GzuNdLCd5isHJ++ty
hGGzc5JkqFECXXvDWeJsHW3zDl2yIHBM60fpXSW3nm6P7dQH/EZlsmM8k9+BAxofZd0Pj/jVg50K
8H8Wbv89V/lwFKWVfsDq1mwULSLpQKD1eqVam7E0nKlwb8PNIoten7oSXSFbBkb6uVaFQEDbgIxN
QBqZIEfIGI7VYRhU8cFaednLwdGbdDFgNVWJf2JsPng/koBDj4Sp0+5ApSYJKe2OTm7ceHQFrD6W
CwMbskudJBFgf8c5RSm+VdCPYKsqnD6nJRpwh1RecISbikEmTUy8rmYpXmpG368dwqhdSwDPtk8p
fJ2yougIVb3uHIaYmi/ECrFEOwc0bjNm7lJs8kiF3KCpOXmccBvXq1EUyoG5RStZCFlVSXB94hKT
tUVqBOfIaw290ihukE9VHxOk/6eug1E5NXprJXHwMEAfpwKak+fJZIjPhvyxrKfyBr7d9JjjS8PM
cjUP9Sgs9mqqvJ9mmsqTl0qXu4pbdxn5f+2Mya6ZIrDbdlZDTkyS30os6bmtm/YT2PeySptxgpUx
fI8MQB/iyoILU58t36YCi3RBMdhEQ/ro85Le2SxCNqVmTR9W9EqF0Dasx8aV7cqhRnY2k5O/Jk6H
lFO5UHBzNPz7krP0zk0W+aqz6y3fFe1GzsgLiWtECBUyhedbZ+9TzexjpuxhdBE5W1zsv6oUM2AW
iPToK/MMQcSGhteLh8yK5r2rl+inARnx5katdbaCOsb6A32jigSirIihadsCrOYecacz+GPxZYlk
epCFsddJbGUvbBVIsRwbfo+mwQOelg7jURTkSzaQohCHsIZS7f/u3S7chikq/VwF/saDkguXxoQb
TO/Va7CM7d0QYIUIW/R5adT4WPZG0oZxp7Fg0MVLJ0ALOXU/vqejt+xH6Bsbr0L5F7ZpdSu7dLwp
nL54nMvuyR1Fuh80ruNAwloHR4OengLvR+1V+YVf2zyGovOeDWlifDeSHl5Glji42hq4U3ew47Jt
12cMwNhCrdpmpEGHKTKVHOsYmSKC1r5FMdAu922JjnwkoxXnI4AyNJ5Fv/HzlGajIccdr5/fT5sc
fO+3zdLIXhMdIu5M203MaVqr/Zo8q3yr4UXccUTVzOXT6nvuXAwabPDcx5ac52QT4Z5GApgDtsDp
1+bHYWRkyioP8vNs9C4uOsRr9hhfSubD29ilVgocZaF8Ew1q0zDLPkYXZt/Z6hJjrQy7E6wkJcSx
curEAy40vHGehMtHqXqb8b2rI/QMcRaJNezxv6OJK+pw2Nezk7xwTKGxNUCbK4+96xx03SsbjfnR
UWhGbSvirKpC/ZI3pjjaYrBuA8+/SvEGAhm7bAh3RK/I9VQpyWk6f83uTIcsdc6zHi03bWsmrAKz
twe1t+CUx/IIjdusXAPciwatIX6+aY5FSR0VLgHtRsy2tG4H50lx0ddFZckLs2R/C/FG71h7Zgc/
Mh465pSltR1bW55guRn66m0Ksf7Z3OXZem4YkKVw83lLymIDkWY5VnGZ3LtN1OzEKLZOl4+wJwcG
jDXQUQ6h4cC0RmwmCqI1XTVTUbJCcKmWIfDDfHxv+3rAc4tvoFwqMhDcyFq7tE+4bYvikEX0cAvo
nluTSAZcYxw+oIJa1hB8shs2B+ktBnWJfHCc31RqN3swz+o6Qg2bdzniC5mD4Zu6Ch8jQJB3OK0K
1HqoL2G7OHe0l8HvPIU8WGci2IROhrUGgc+arV/4OZA+wit7eM0N/M86TEWDK7iYSApFCWv88LmE
jgYirfrwKunsCGiq9tksfrLIqjeGNm81RaBuoqv4le4ISZiVPvsB3koddOG+D5vhfVAJ/SRL4XPp
UhYvmgOH7V7+nHpTxDYVvuGhKr3qt5OHE/JLmliVBeVR5TZFR0AGLK2JU+/QfnjrAmfFmnKnH47T
suQvJWOSZUNSSUKbKbqDo+P5fh4Q0mCM06jQjY+XwW8ZUG8dzPr1emmBI69HQlePZMS3PyatKsY4
iDSyrdT27Zj1S075WpFOeh213VTDgiJiMoYnzUnfK39QR62IdWUvkMSXrOroQ+HgPAQMfo52q/Rr
Wwx8SXcxetnSkGUaz/NCmsMVCLYRCU3+7zyH7XaIhjAAihO2DodsE4/+daKFsWFszHnwvPSsAab/
hHAXMXjqCu8Ych9BohAL3PpkmDmVpvC3bSfzS5MGVylx4Jyc2LnuqiGkHIHd4IXrrNx+1wji4q3u
yuSzKSqG6E3iXgA+2w8p3NptDwSoOc+iSDY6aZdHoiUWfF6EgcNCb1PBY6HUP7JUJS9YxRbeywwP
i6eG9AD5InoXfZx+F77BEcBmHE/H+JnK9HuWDrPoOUnzexmQ46I8wdHtJoPFOxHqf5Zb08n0IX6F
JgPH487GPSdFEb3Ufn5VlFte8FE7bXhPwrcy5zZt/dPYLP4ZhD0dUVrJL6+qGdJWSXCYwOTQzo+D
vjW8YYpVmfrD2e1692AnrFp1mbCk8LrU4udpxJvssK5QTJhkPeIUfnI6qZ89r7Du7WIq95jYCw1u
u9I1C3a5HFWa6M3CtQOFYtUDsavXURDOZe/gNNbIcDXU9E2Sf77hJXhMShQBjPHK6NyHTrruSwMa
1qfUesvyGKvbgu/2UisA1GJGA78WxUwgNRiqGrpiEJmz09YLgmQMrm7J1JPJ5T7MmJzsfd+rwDCz
1fWgHFuev+pcVbzK/FpVJddtH32NPPQlv2MnXGJIwP0qQJ0uP5uYBT7cZByIOnDEEhZrm0Xn3h/y
i51mpATX4bghi7rc+jFQVGYk7VMYRlS4VljjxVJkQzyANh2SOyZg1llJp8cEx1jlaTBJtgcQ01Pe
Z/aAinuonlWcMyaVJD7tGENOgMzp2HjXJK1ccSJHywV9AA86FJN5hZZvYUohu27XZjbIbAsu0MuY
SdiVAR7umTVFl52k65Xz3mOJyGa8TuqTjtkyrqoKHKlSZfQ0jmzW0s5lSN07vKI24cKhhonDUxtb
NR57dgT8feJiq6h90ZNbWofO4zi4wxfetOwhn4TEwd2jnaII1HgjZuNlZNdQD0EfXbYWWwOUS9bI
ohy/mYv2vtOEnXRji6NsQcyVuywLJkinj1alpoOIrAnoQ5lw9ceZSJcMl/u+y2eBsr2foX0Bd1vl
jddt0AnxlJW5pQvGBhrMQTlkd2pEKmCTGLBXheZ7FTbJDlK/FbhzPqqIZGM8HIY2zEqTA6UKaYpg
MMmmICpWbPJhykAyRLXmSWBqkniL+744MO8W17sNLQZr3PY1Hpogu+voaOhEOUsYeoyyw/UXDEzY
KO/XSniPoqqIDOe7vEoYkDsCTmhzohy9CZych4rQl91ivJ/kTgKBasDGs7FUm3ZS6W7g7oTV/5SH
TnyYrvR430OJ1S64SHSPD9+mG2irp0DMQPQpdh9yDGHwYrzh0fVDdvVpIfCogoqwIAAkpZlPNLys
KqxmENOpQinvbekDmPCtxlKTzLMSo48Go68pCg6gAREnQa1AtgIeN3M2WSdj82gcMMYsEzvpH4e6
sczLZPq5ePvjT6p0ZtzlwEutX5LI7sZ7HyV1A0WScpP5YVeiHXLtgv+0RZZUDI07u6oWiynqt2yz
xC/Hj/GIp3E8ol9aKsbmx/aqh4JBnjenOeB5XE1FhBLKnnkrE0npd9MPnm2v+7LSCVWQkFb7EboF
1EisBOn0YvGwwH5mPTStjQJLfybkgDfd4rUiPv+hJymjXIJwGqgINhKsOcRCu1RsFpwgB82LTRJx
6zEraBwfnbzoqDzrONRr7x9CJHsSGEyqpAUwL6/SvG3thCjIKmn1/AQRcaZHi8Vyd6k4k/AYWjJl
lzbkbvsxWIJDq9NcBqRJpAywS564bRf3OhlPalTmCodMzG7oxugg+L7G+zLzcKbokHh4QxvYo/Jq
dr/zTFuxJmk1sIpFMf5DsejexUMPQVBwQqIOS82RJqF2MIR1ybdTavNMN3mr2aqwCBqgxG37XrhI
5FKt9p7CrE9ISvSojM7uMnLrrom44TNpX8XRD6hwx3BJ7xw1kUGSUl6HbVb+aicfm0qXOeDzTUM5
XiWOjfu6nXeoAfxPMwTFV0Nl+0LEAy26cuW19axZj7AXW/wvk7v5fYz95OJLH8cKeTrnInfNnRir
mXW9nt4SA98uDp1h1fg8HsSncKm6wXpMm+J+sQTrfunk3ZF+Z2Fym+j21XWcd10xHM78qbsZNRPh
afa9i44t3o+zw2Qo79/xHcR7OVbhs4EDvbHkWDzPxohXlt3ulqaT+M9AtoeMqvLHgKthWwoqF906
QbPhzaluXB2iYXJFdsoyq7mtJhp3iOqPRXo1MBJusgkn3X8wof0sh6E6d0VZ3JQ82R9plT7gsyxv
HNt/V3A5k61PjbdWC059/M9IoCakcSJr5GZZKNJsoid2RdRCi8ohmSDP3gVj6ZLUU/Xr1I5IkbEa
a/ojme3/XS1/S1tCd/yfaEskOejPOvsLcol/6Z9hnv5/gTSiucKcEYQO2nzYFX8wlyxH/pctQrwr
EclOAYAllNf/DPN0Mb04ILYiwJ9I+L1r9Pk/nS2gmtiK8MfcZ0RH8z//F2fLn60CgfQchw8Jw4DB
BYp296/qeYFwbxyyH4RUAhaTbGsG8hP+Rsr9l9i5Pz6EuGsIU7YtsEz8WUftV5XEqJn8MCRvHWqm
8CuVWdbJbs3fhVz/268D6VR4QMnwZVxBIf+i2E4C5M/RHH04c4nR3zHR+Igetik2//Ij/xsTyv/+
GOhZXoBCHF8Sv9xfPgYO25ipJng3Nnk0W8jNw/OEYNb/m+v2Z3vF9cfhYyIJXg3AViCdv/44Wcj0
vvPeFxyOK+DL3luClIeUHJcHP8XD3ci5W49VWR69uWz/5kv+WYD/x6djtSHnnZDViBXSn69lwV0I
vtZ+pxKNN55TsQEgQNDb+IHFarqAUzGUiXPmfCoe//Pl/XffGzcXFW3IY8Mz8+dP5qSx3N5Z3jum
mvnLxDSLkbVQGACbwbVsouqQMG2I1ZEEHgWultsmbE27+s9/i/9917oOQl1+BO5cly3yn/8WFFlt
ubTu+5CzhEPn9txxNlO3VM7/+YNIig5wtwnBDUU6458/yFhWikrGe6em7XbxEADaL1AVg6lIjv/5
KwE04r/1P9YVflTBO4g/RrMghQBx/+fPqoVlcdOm6My8hGA3P8M0GsdsVvC1UlpmBHwROpQWkc84
ZoxxCySzXtmiCjPQQgKQTg51H32nJtJhUzdx/hVLRMLYpYX3WRlolKvE0T0jBZKtsDdBAWrQEnZA
QSBEELZFrizKeYtFpjh7XW3LVRgzWaf6wcAKikk536By/AkOL+h4jKO5x+KV8Crstn4yVquaTYe1
p4Ty1BlcxHIbBstwk0EonXaoyMNsZyBFfoYVUfO3yori+iGMrPTNE8Ui16U32c3BRTfVrfwccR1l
lDde2k4gb/aR30yrRUTXnSCuuyfqJmSsmKh1u23nK6qsMiRbrIGiNj8dpqjBtrTJrDzGvts/z6Ox
qbjQq5er8jpsO7DqUsc2blN7TYHSTGzlAzziwdJkhyRJfOAcQzxPLJAoaJ6lXSzeeQG8yvC6yMYf
qVWnP4k9CkI0GwTm2UwvpYg/nZ5F8NcgRPy4jIGl78ZBEJ00TQCk07UjSK2o7b1tIX07ddr1UvvJ
JwnGY87CYWM90A4oRMNOPNUqggQu+24p7uMgQ9mCVoywwohFphdrzXJrbtselKffmlpZd9YSWH3/
0ZL+mnsPdJFtWB1sE1TqMbd7Z1A0Z+h0xZNhOKjBQPYkQ64pdQuSeSsm0Z29c3y4/jTQRZAiFR9X
mCcxJDATlosOn6sy6eA3ri2EFw6RDUCSCgBrTpBO6BWcoik9fyPcRHZv8Th6YFQyXw7IHcuuSfz4
OLYQCPCduSgDnkui4QqmpvgDfi89OnSqNFt0pPlQj7XxzegBjL46OhEmgMz3Wq/P9yInlhLERQWH
pX5RaZ8DOA5iIuODVdO1HoFKHh9FsZ8lbXeMOkWa0qA7u7pLI8L5zuNIPt1eeVn/28yNWQAa9uFt
lIqkPTZOFb55/dUNoX1R/srLxk1+sxMb/Ds1l/TJPdh1eXGT0brosKSpnXjrpa9zmLqQxMJrbyz7
qQLsyzjpgbMhQHRGIMKycro6/5gancs9i5qQGBZGbA4XwzUTsSCu0w57Ot7Qu9FoPsQhMxHoFRMw
vgcmxnLx7BDs/S4Kl0kdkqg62zqLQOeLjaJ2gYpNsv1KiP/TOwHaFcs3bjX+UX+yJ1IoRiYf7ybO
x56iv46tF2bwo/fskDPGSFCDEUEc6NnBez4Xgfc8i8pOCbTT8IHZN3qY6MtqdqAoBQNehzdCriJm
CjiXrOgWTrWgB4p1HunbkVVk6a2RLJuY+D7Vj/lLgUeoRKnep5J9jtfUVM0NbgM0YrbjBuyhkoXf
MiUnqHZycY+5oqy3IVEbBJeZsXxQbKcZ62U2b50xuIqeHDImWIfTjLUrFDwgiyjZUyhvfYmHJp3u
hz7PUTH0ChiQLpEtcDjGqL7zIHN+Dx0XdKeyPCW/TI1+uUaNJeYNKbnIQCo4gbcVbxa1nh1gSvuW
6DFE49XExInRefyQeOX0qqZuRrNZI4hf0Vmgfy8rwTEEijuUK6DB8HkTGbw01tIRyJpU160IWnL8
/sRgiJ1rxVeAeD2g+I+DPr1NQJx/KCY2Fq/5nCbbZzy1jhoLnlOhYus6fEnYRId1UF2Mhyp45YBO
eK2Nm/wI9cCYLCis+AMNe/M9lPZI5WMa1IDQ7n6l/mLo5FWmfgjLtm+xpZTsyXVWkCAzaNITr0av
j4afr990QS7heHlX9ZVE9PkjiAihBA/W1+dlTrSgPTTqTRmVfszABr5S17DaJGeh+0LSZk2gXUzD
Nrlusj2EeHNXT85SHQsWjMMuRMA2Mkxdsi/UlcHD2M2gQazB+8wra2KZG841jE/dZU/gxdSPdHL8
l8G2zDdvqBya+MASAnIUw491jsy5+G/2zmO7caTNtu9y56gFEwgEpvRGlEhRLjXBUjp4j4B7+ruZ
1f9/M7O7q7pmd9CzWkupokgCgc+cs8+y6pXcDJM5g4IDJfd9DEdw7TMvA0irHpxgVZkNDJM48wsD
go82wSyJYuRFGuLgkMq75jJ25wx0whBYxoY3jTYrnwn22JJyR/NeeR3rnAQpF7eftifBbsupcWaF
6XBvzgx6ZwpSZvmusL/rOO1gfvfDNeMbQGrHgxXxeqrt7MStE9yXyWxD9hIqIAoX+zrsIKNGaarI
qGNFylPSX5SsF76QCO0Rk9SP5BHRuYZfpsRD9975Ebmu3mRwFhLvDESLpWZ5z0TYY/k+D9XnZnBb
YxFZPd8LMNv8Q6qmtlYlAUvGxiEf9abx9VBoglxhNRui8w+2/OsmW7L17tM1M3d9R6ZaL5dYo9iN
10aQvnHLFNZ2YHTItiFoEaChZRvSpWdX7iMw6XHe/KiL/lF3+z8DMjxU34pr13z71p0+qt/RDf8f
UhmsW8b33/WvsW5/xjL8+J0/21fp/IHhl1rRUabjWahv/9W9uvIP+PIo7BwHJ64wJS3vfzSvhmX+
Qbl8c+36/KpP/fzv7tWwzT+wjLs2pb2FVALt3D9pX61bp/X/6lkFkhhQsEcum7B5Ifzuv9azc1Jn
RZrC2S5SzzpweY84HhISBAo95qzVBr1p25oZb911yMXKOfkYzMH7jvJ8+pvi+tfS+sefgoXj9q7o
14Wwf+uXAGK3hvLiaQmvs925tpxXnhHrnVdlsFvxanWXVIXBl/r2tP3pS/sv+tFbh/DzpyBQ0tMm
2bcvgjZR3IzMP7W9NCfG0DpzyfY0elGkWy2CYvyWjGqDB9n5mxf7tfnFDe1gn8Vsz/qK/2ZI8euL
gdeWrpGqapUZAotFpD+cyki3f/2O/usXUQrsB30mGQS/vghYiybMXAPXYB7fmMNQlWbPca5//So3
RMmvH9wNvclXdZujMGpRv10+N2Okyk3d4V98CKtrAZ7Wrwmk2czhS40lNkBOi9Fp5ZZ6O7vuLgkJ
xJrFKgUC1Hr2vsLxoW+oOYLdlPaPfCwLYpOXKOhQpX8uzfTQzcx+xd/05oK76/c/XJkIKuAAmBb2
/NvPf/rGS+k3Bo9IjRGZlRqptnHBVHBQ1MTEPaJ8IK2Cp01pfjjBPJ9Go/SfInxIDluYEjeQTrA5
W0YzA4mbCEhfVqxJXon+InxKkLL0JsoouJAYw+zdDvCbrvrWRMeJ+uDStYr/WRPhNNA9EQCkUaXB
PsKYd99bfEl7W88A9my7tUvMU4btLXps+v7ebxsPmW8jNA7OPDZeeLq9NCPl/o5dMSBLq9OetUat
RbXjVC2xYZN0u/GfXsD8DRbzId8CG+GinP3ts3Mrqh1qVeA/mEQNE3VCEyN1/utr6z/dkxBpfPid
BOIwYgPX8OurdPGISbFDZDaYLD/9rgE5iJIc1WhvbvrZLpZ//Xr/+VKmt/cZI7geB7b7OxtCGnnF
IqqBV+ehLDMII1sMErdEWLFfrrlgV9ZUq3/+JhlYOJz+Llh52/1tnOD75EbRkHYrL9XnllCtXRe1
dPGOfyZ74++QEL9OZDh5bo8hF9iMxSiVR89vgxLAMkPWaKVXHoukRVP46DTH4as2ArX+6w/Tun07
v5yovjR9vj/OccGDT/7+7VmVHVP9+qhd0uJdAYCB8akqfJJ1Gasn1Vd3BiMP9NuhnSLBpa7aFLFA
/MzU1nuSbO8e4hZbx5/f8v9WKv/HcvmM/6pSmcqu+/ZLnXL7jT/rFOH+Yftc/J501Z/lyL/qFH5i
Wrf8Angp9o1/zEn57zrFvjGnqEU4P4Vi4sjP/mPKblj2H1Qv8jawNrkGuO7+SZ3y+2HAONrj/mBS
zDSfd3q7eX86ro3a6tFdEF9WOn60RVHt3GkZpRs3db4EHROUnz6a85/X6c+8qt+fnjwXJC/iMACH
CsHI/deXE/gDSDarwOO2wNnTif6V4U7z57X431Oxbnf3zzfJj5dxqXc81hHUPL+9TERccG1kjPOt
2pdrr4d/kgYoLU0jjg+ZDoddQHzlrZ03sHbREhN9/ncsnh/T0d//CHYKFF625N2K346gZqxNfFMQ
PPKqKT+TQxReIPvPMCu+gzl0v7YaAZFRZu0hl7g6Zwt0K0FgDQtbJN5nFub2+4+gU5y6TrvGEF1d
0atGrMtH8VZjf3ns+jSB39+ld3GLUHBhkttHDCYP5qXX0s1F6Dk3IKbEPuz7EWA09QqCRTNI14mZ
wzfsMvOraoKUuVUMu4SDuSU7wdbvUVEM73MznYVfBfeyyqDAZuRrYXAbnkjsKRDPNVDqepXPS8sb
MIz9uFL+9zzhPOGu+IvzpCxI6vptb3f7lT8PFK6kPyiv2H5AefrxWP3XgaK8PzxB2C8/tSi/fm58
XPsP9jXkllgSchEP4X8fJ8KiWzLBNrkOZC7XFd4/OU3YUv/6tKep4pmLUhMeFIR1SF+/HShBZ5Q2
5U1+ikRkL0NPdGhox8bOwTeaaTucWrwqMVrlqs4H/TLavj2u5hiQEPGMyjYqRKj+YH6TEXanBwnP
c1pqOQ2fbWSDIBn8ADRzmuRCfuC6GCzmnk4/bxIyfeZDW0yVPmcJj0Y20aJBkd2g7DVQz9yMLeaA
3AZdGimtVWNZ54mxasdsdZa4dnojfspaRk6JWw9IoNquGs6ygydzZ+BUfuy7Xpp7L5oz0tuLtL0w
6RMvRKwnxmHyycJ+FXOCqo2FuoaqzHhLJOvUyAFi6txnpcYwD8zKyQobdyfhF1ALj+R/LupslCPQ
8FEn4XVuhYdabehq9VVWhrqzE6tHKoJPBJ91r/tjFkRDTpaVdePzF0VXnFBX6PKIdLR0YJwM5pTu
UPJ48phHljmvGRLn3Vs+pLZ3H0Z+DEupccmfCSkl2q+EdFbhPjKSHOEW+IR3ZiFIJVKyjx8sdMNE
opaRFz/PXl2uctN1q6WtqumLFEO71W47blnAkQg/J7Z4oqL06o3KQeGbguVfHd3I3yp0b86aCDH0
jV8+kJueukFofIvjCrEheeUFG5u0c2EZ5C2ackgTNkRbyT5GcVE0tb+Z24QIs04HMxJm+o872Q9J
j20rYi66rlp3GmOw/MBxAsJ4JMtIY24Y95bFTPzN2PKXXqAA/iAM91m/Smvb2HljotakyniPXMlE
XKcM+LsnG2CaqNdTwVDumueY2Lea9hmLJoaYsjnDkAnL+87Nxe1i6frKBaLr5Bo4uB/mMzCEFldt
d5+p3Epfa0cUgJjrwO9WrG1ttUO3yzB+Fwit1FdIe6nYD34yIstXfVpBM6CVyTZWYgWYDI3c9VY9
Zv+BkAzV3c34W8UnBF7aeR0qGCpQHRomcuj0dI7VjYhqt1gXfWo7z2LQtHll2+Vy5Qce0mC3L4J8
H47GEJ09rKEzV3/aGMO65GmCH4dJ+/gukHohd6rGQV87nbOUmpAXtmtfhqBtUL0acPYBB3qAsmLk
+MVIgMh6ZFPRApku4viGEsATCJWhDyHzz41hvTVK3yzXuvSBYlm88wk3a1v5fOV2JpKT6dHx5Wtj
BJOfY4lExHqQZjKgGe2qBDkcA2wxNt4qLKqE1i5LEVux8pUjRwF+jtb1X/3e9BGij0MaT9889Ffu
Z3Q1Q8MZUbopmACC6ZPQRY/Xux3T87JyXyAGOb6C9e//4EGnMvBO2B09Q4EmCexyU+Ui67pDrG1M
sAdtwKNlp5iNuXuVc0xWxTgNjfNeOdPY7BzCjvGhmgi0noLcAjBRW50kUDQndfW5B3ztLkATQsjI
qoBN0i1x7TEw3Zv3zQbqvIuVCfwhgKpSHn07dQsUqyy/DrVjeP45LIlsA/euqq/h2Kq12U3C2BH3
bsDnrRJDLNtiBkoDulc85UahuHuKOCk2MbpMOOteGztvUpUTByNVV73VEyqQt8GX+PrT3iT4dgiq
6U3Gho639Rib9ROGt8mDiIRaC99eKd7yss9W9WiNe5FG2OMDEJ93LZraE5nL6Xw3uHypTVJjeQRG
FLpbWfYWtjxhmWAlfCvuH2dIWm91GM73DsAfNGm1D9ZL9A+tX4Jvimd81CKPCT6N2rFk7h8zF9dI
THFgVOWGHaXxKZyN7lNKtM8+jmlzUaI3nkP0oFRfzRxV7qLkdxfmROSA8CGsyAHrqKpgzCurCh7q
2YewAtgsfEG4CfKpzSy5C6aWBHUmzZfBGvJvKQPqt8BCFQj1SOAr1kY5uns9MxpYY1NXzkNb2xVZ
h9EYgrOeWCIswQECQU+i8nMKEuwNHlLuQhmow5Mdj+l0tQ2dn6QVtgva76naT0VSE7pDhuJ0ghua
wjlmw6q6vWK/UBzSClbGKTBMXT7ILtZXdk92ti8Hogxtw3UeJ+TRTFWGaa2jlIxmVVRQ1aYyBzdp
Gpk8mzNQv1TzkUyG92SGnQUTOsgBYqsInRs7IRtXdgRR4Dm0DaYBEjN09zrVQ/oSuj05fbwH8Cl+
RhoAq+HqVDNd+pSTe7gfvLR+CE3swgHRyjdtXfQ4dhkkp1iHdyBvOH9EXx5rUTTBVYgel2M4c0dK
ytVT6DYxfvC8z/bsHcikaDHW4t5nqXRE0GF8MtOigTAO5C6wYAxBDlGngSyOA9GMBRL3LHmAtyTe
VOcFcC+mujnixp95B2373E96XMhmMk5qNpjXD659ZFlwbUXD+Ieldb/KiTZaoY8n36DmIbbGAmVy
LYcoKhnvfZUG0jo8mwtIKuml8drkmg6JuSurpNsLxwDmyqKtXZRmoN5CPWaf7KmW5PgIrp22jA8B
3s9PrEecaaHn4d4mh+AYDKTW58C+9wJ/6XLwwvigPIOwDoRX8wJwK8wUxMPQ4RE9LFTce49ynsl9
qGXdrwYPgV/baAzAHrOrRSrG5EMkSrAILwlwY59s+IuY5A1yOUz/Cr8JkfhYAcAYHXUcEtiMupgS
aO9z+gwsrIRgGchN6iX+vRwyLktUPB/AIjkMfLu+AgdD65f2sBPtMPEWPNMtIEQ4oOuU6kkQys1i
z/HvgzpSH6GcvqVZBng96LxLFwqx1Vasj1VuWzs0h/6lMf30MYjdaAmzwCQhwDach97BEpnFNWaA
IjvXsZgWVLIYr0lfXgUUU4uKcPWDLjx/18PLO3IYGysnnCJiHoWJ1SUElRNE0zGhycVomdfqCPkt
3o1Eaz/Bl8yXqdnKu1Hk3sUAO/Rqp0Fx8LksOS4bjGToDATGhXWVuwAlgQa8hnNX3D5Q4sJaXddL
oL9PgMDvp1Fk3DZQfVYl+agn6VOSdnreJlaVrZxafHK7/ksUgBUPpRNsvCxJdi1izUXdaBJEzPBL
1+OoUQ1JdTGP1R0zT9zzoGHXbYXPKkQdkXWxCSaZQHbfyc/TPMR7OBTk18XJvefk3Q56CsJLFVRb
pk/lndDFvOADROlr1TVZJFwTTrlxY/BfW5KOpHMuk7S5FzoIvxE5n7zf5MKPXo5SvC27WwJSNN0R
+VMZCzYbINY1SwM0F2WUfy1mq3mpgUttTYbvfPjmGXFCyDse26uyY2NZcNKsYB9sJBrcnRnEOGIx
gAJAGDyS2/z83ZmdQYLbDTSb3E4k51Dh3cWCK7pLRU145+BMPwImmBg+mCGZ4/MNyZU1aHKiCABD
FTX+0UEYT1DAgPOpkM/UvcmZHGaTp5fOop0zBpSBbS2mY15pe21jzTmJaSZfBhVvCv/sZjUK6t65
71CZL1gsBvggPRwYpGeT29EhxLZ47mD6ca/Yron7cXvD+NAMu3GwtPq+cUqvBPxT6Q3P13npybT8
gtKcNaUy82VWN/Uzl7VaNkgQqEhxE2HBu4EWo4B2qJ0XaBXse1QuLB9HSFXdGJYnIlUQ31AObctE
hN/siB4gTv0kXDQ2pCSHrmUbVZRl9ENUhW4O0D7CYMK+NNoMUayOWPTj174dBipsP9iU4F1PI/dc
M9pi5RWi3RP1FGxQTbXA7RyQXHDrxxV7ZDgYGY0Ftkrpvod9DV7STvVxEpwxY9/bn1Rm93uzLXh2
SOwxoe0V36POvE8TgbGZB8spL4DBRl4zHW2h841Cd3K05vqhAyvyyPQ3wZeeevvcn9WbjNpntBxq
owKNxCfKIoRNygxWtVEAEbC8fegU2cY0CRAsffRa0gjENZpVtPVl218tUb/p9Mb+sKnsddskGyPX
HDgjoT5l0ZBNH42MmNu8ecQnne3cmogpBuo0C4T03td4YfiQhmBaNdAWlziFi73tSnNth3iG2yo3
iGDIxzc9dO+1H2VHN43lIYJ8x01efOrIGacqnM2tn5UyI5VhwPrrjJ656py5wjTZqzsos9YximMm
NJjhcKQGcm+lXMR2Yl9ByVRPzGQRpFUifeP4fS8A+RCpgqRLSGobw1KruibCSHYK34tsP7jAph30
u3ktJ1E+TmXlrcqMz7pxgoLkvyA9Wz7OOI0u7CR0JFYUA2QWjtUVia9ahY6YDm6Xw79rbv1vLsT3
zAlhK1nQR6bZw2o0gS7Je/yI2uAx7o3GW089DAKIA2xB4HRyLLLM2HVoF3b4kqd1O1VoOBw7H5Zp
lQf3wwDoY2khy9zg8tQHKwOvhn6uIh5kYjSx0CSQLd0u/DC9sTqpCrdp0cph7WR+faXLt/Ao+z8u
6yGnNQI+NkbTxUmq8BLiW7p2pSNgefn+sTNJpgkDp0DzwFm6zILmGRONDyNoqC5xSZ9Ih0qLDMIS
+vXkGp86I083CSvPRQuA44pJPcXRmumraKcvrfBDJBxVygwurEuU/LHMVy7Kfj6sxkwf8AqnF/7R
+Ij20ttxuCZ75K+kQIRGjwxkMs9BULvHFIjIusDgQa6hTA4T3tNFpkErcTrk2xYsBPywojw6yfgq
6Ate/TKO3pWN+MIaCQnk1vSWhGWLdQjm5DA7s7iAi3jCg3lBpIblsE8gw0Di+0gJNCMEatI7y6zE
p1gXxTqL/eoh7MvxpeJmea16x6flaKjqokjrI8UB4TfWzWDeZqc84dhFWNd/yIiCQE3wHTOjPvWe
gFo+yfCISrLcAbKNIUVF6YHdOhBHRCtkgonNiFV+M+b2tAkhwG1ap5RvdCgj6D9AvngNnWbbcQ4f
KrQ1py5qnmYfY9QMg3ZTwO9dxiMmMr+LjqM0xF0HiGev04ppR6nVKsgCvapC1Ct+AazOaoHKefNz
5RT1uitCm1OKcULcdA8c2MO3uQG9s7DCqtjGoaP2DsRDuK2QfwRz4r03dmeBlmXr2aJ/iaMYgym6
mWUlfdzeQdeCYdD1NsiL8qn0JQamDr0QfOO9PVEjR02rliyDybOtbH9dpYF18q2mBlFHX4+iSJ8b
z6vTRYLCihZt8vNlZDWyhpZRN3uls2w7+c69V7q3W7biNrbMD5A64S5U8bQI+CYWdtLLXQKSajd7
qbMCvKR2+hbmy/NcH8uxnS6z78UXFqnNsTZmek/gQBQakXvgzRcAWWD2uU5VU3jaT27VghQy9QGZ
IvCX0tRPfke+rBpi42kG+fsIg1cTt4PVzw1r8T6kE3qcKqtXMRo5cAg2gQkM8eNdraDwtpiat41X
fW0YVR8DowAN62IIBNfhfEuZ+a8CqyTuBXi5f8jyZugA4PTFqvQIHWdo6W9G7kVwOeAqU0+LN0hV
1Uc21zcjNZPGFXObFoa6rM+AD5N7jt0eop6XIrXjtAx3XpiST8Xg87Ppze4yGw13XbiFpLwBDInm
qgAtMzX9waSIJsWVuE9zkv6S1rWABdHq1zxpqqVDHXJu8TxtYSg1W9NzgxceycHaQIj7kTjBjduG
sqgE0UQtXyZHU43WDqbAvDJi7HXE0BUQxXWEq7TqaBjdIruLYIIfxYC6kmmWtZz1bBwGKzlVk+jX
BarGB7+Zb4G3cUFIY5jN31D1mUB6Az7fdiYEqtbhJ2Yp4aadk36dWUzsFlXn52eoSkTR6Ei766Ql
71Y67kcTVdadwie/qceKHrqcHbVmCdFvYzByb1NiTSfCQdKd3ZjGskdlcnbHIj5NaJ827YiVcS6m
YiOqCPRh4Pbvk8Abu7BKDyF0p6aH0Zvt1w7X8AaxU/kkYtrERWNm8GE8Xy9hTrsP9eSA3bVGe2Hp
Pv8qMxhGQN1yZ1W3c/qpUMb42BIdFng2xuxxHvZgTkcADfAvtvBw1CbOppsBmQyoW3t/kk2tVpPv
48wlkXcNy+CWLDsMgPFEUKh14hjGhZkpczBbDhc3meIrvKeRyKnS3ZpoSu+7qAAgmuBnXFXSmTH7
huZlaObuiAJIPUZ6HuHI4oLPPIJsB0RgiwofGOVPmHqbDt/XBlMkKY/07Zux6kFrSFy3fpLI96Yb
O5i6XrOx0xlhLSwmnny2gzdWFlZKf9pjSLAtAAyqG54twppCTJuOAZJYadh9GumCNGjVjS6aUYH6
tzFnSow5zyTHUF9Lg/PvNttlNsFAR+6RAIhoNQRMXSdd6gZ2FFrp3rXcNZBtfWUMP9a7Vo0oPLl9
s7VKzGxrh7S1s513+zCJQpqjqFnbuQY9NLGg/ixzeaufR219QBGM2AmnsM950gzPgBIJjyMyYyun
MTtiIqHyQ5ZAkGID6x5nMsOfYHQJtcpzQPRhPX0MMCnv9UC9iS6QihJi5VVpM4MCPWffSqPrv5qx
JfgzPOsdjqtxu2v6i5CVf9dzE1s07g02aRm5L2FJp46twXkwa68/jckY7qU0GI9rwcDYMltjmQaz
s01QFGzCllSsomwvKis9NPJ0kymC9YUjSyL2AvsduGi8JAouI/DJLF5bzMyLuNXlMq9Htezq+S5F
t7TMnRhAXOV8hfwy7Chtv6lY3xlJWy2ZGn1Rjb6P+cJJT/Ya64xVU2A2sEAGpAPBbQnq94i5G4kp
gX1I5dxsJNcjiVPoLxPoBsuADwOIxosYOdBHHq7ULNVFxOWhim8Pisy42JXHvKwpnnpZrIpp/ByG
xidMz1RO84xVOKm/Im9OGVZgec7mpNqwUc4fJuBrC8gPI8A9Gna4xcwkJqe7GsRcRgu/VBkZ5ql9
Gsgw3NxQ+AdfpvRVMq++d5mVvc5JvLNdDk3pMBaPNEOdnrwGsPlxTNtfOI2Hs936mGqOCxpzaJFq
vo7g5pcOiYMrhmkn4quoA83WhNvaphcQP4AMp05xJZtvTRGOL/AaO6j8Ut4G5tGS+EPi84w5PjdD
VN2FrhucEH/LdW2JR2bozyiUrU1lGM8QX917oDQnd6jmFfcT5Mx4VGcjUcdSkprG2EZxpdGLjroH
49NmXzrBgai9isDbhIkCGAnaIIAj+yqkI7Unw1yIkSTJbszyR5Wk6t2ycLkOtk/lVpYt8NmxfXd6
eMgwmW1abTf09vhPr07aSCTAabs3m3rYCJq9XTCXBiOUyQYiMvhnGVrZUXq4gS24pA8FUADyQ/v2
0WTZvCAeY3gsBTflMCtrEYmwewkSDKq0QtnrkN4OWZGiKM2tgemam5P9GsQhro/Y4CYGM9PuTPhT
i7Ei9Dup2mle6LBHgh2Jd2UxYC1xCKyGLmPYYBXGZ+Tr0QUXcrMaci5gwMTyUEK9OIcin7dtOCUn
FbjDU4iifatNR963gRMzRZukQ5AFdnnO82gX1n5CuinAw7yrmh3gS/eJRVS5rRjYHToHRnEHg2LB
Ag2ou8UwOCjTO7bJ4XZUTKRFOWNfhpN9B1JhPuieYrLgbX2blfed5Q3K9Czw2gWbpht1NfTXo2Ek
j2OJl2dItNwY8RA851PBpDapW76DCIqwhZz8ybMnr14Kw/WPbeaQ/Zn13Ank/Y7LtrI4jwPhnvrM
nYBZBAM+CyLsiOMbLUJQ217CmEmAIjukaCAJxpjDEoyhS14o8u1cO1wjf0fwXbafvM4pLzxICKAd
FfR8xVNlTdZTcTD7kTF3q72z6SgOB5R9xSIIYfIXxFwVqPDXganvhZ1eA7cMzm5LiCYDicBjctbl
uxQ26T1z3Wjp1Tp+6qqp2zSZh+NCGkCNHFX3a08zXV84RfwU991VB1kO2MDv7nkj1EetFVBrQ0hb
piERS5yoWclTfyq3fYwPxe+y8tRXlbtLQT2sQvZUJ6hjxdnvlPiwI4OJJyMPIFvAehZ9BwTKw3qw
M3Tg3bF1yakAtcNk1o8+G5P+KNIa0Ab2neaFwVSCJcyR0UMnY4gPdtsfqopHIawul51cOWEbn3PY
CHPlQ5W0nVVjw4vOGP4uMjJQLk3QQyAhIUjuVG1fysoavtR5MdxPvY8YPWvefGBvqBvcumbs3n5G
5D7sae8mhpEUSZ6fXXBJnbPKLU9IfK39nHr9mUsd2wXNKjYmG2L3cOl5IYY3TZM38XpOhtkHIJzb
BnhqJ6iqC0vl/JGwHOp/H778E429FHdFDnkE4TlGJ7AufVEuWx6b1hLaJQwX25677kveoVtkgjKw
g1HYB/rN7Pmd+1bAVWMnOzWi3iVxRjhOKBqrXRMWY3+x8tRnSdsBcTuL3qIujAL7sREgP1Y6B6u+
GcmIqYhx6ZEM+7HbweFriwH6dUbSQjjYzmMLIqYEH9GVz1B24plJJZagcZyKM5u4YlOOMjxAoxXh
Pq6LGLTD2GL1mKJIvWth5LjCphuPvNCAe3j2yO3ti37VXeiemtkA8FZ6+sKRyXwBNZNcGLldI6Sp
syv52NEXz/UvSDO9zxPLIeJ6cVk0hTo3XEjAv2KCRVt2HY9xLp2BmyCY7qxyrtiFW63zZNh20W5m
2AX7KkN8eedmQfkNuMdwMXuXu76nYxv2RuC5lyYNxRsZAYQlQzFMLgkNbMrQZwDoIDMVEciAYfhe
4F6BU8+AyX9KhWqY6kScDR+OMFIYSRrdz1r4BeYbmbBW4Pylfc3IVyk3mglaxKNbpNV9G3UQl+sk
11eSdFy5gchg9s8RQlFjn3UijL50htA0aQZXj1tCAigw3n63+1AkOyn4XGfH7h/6CbpKGlCa7Syk
gZ8mHl4bmaYJXXTnZlvSPhKADoOOS1bupOCCuuqfYmm4Gz4w+9jd0nvTCLG4zOyvYuBAvx2JbuMP
G/q+eqcIlrh3aRX2I5Lyz5S86XLG08WWucWmP6TdivA9QdOdNpuW7R5pZIO5A908nzDKiWVjkwZn
9s703edBcM1tH9wssgL5rFxPXFKK6i9ELImneRjUq0lq7No3Yk8uhpRNblCI6E7bMj9U7Ku/lG5F
CA2QCk4u7QzbicSmJat3coJZsNV3SBtxgoQ1k1/MlYyAvB7kSN/W+a6vWU6l2GpErzlMnfrggiLH
z5m39VM3VhUhztX4naknCcDtrbwabPtTWY4fYdWWxxgJ1ncjcbt9RC7NeQoi5jxxSLXLCY1/LqLY
tJOOkXBD/LkZ9GqLJS1nmkLVm9+oVYo43wvILBvYsixPNSIrvJbjZKHG7SCNW8gWbCqDU8xduYev
9ZqNgCxh9VifE8n1kxpl9DT2k7z3G+HvKp9dCk5TuerFFOy8OUmfvLSf9+xmrpTdZH1OmTds0STw
FcezOgksoXAc+0kdndhRO65+76qLznyWIStJ6FzyFbwrj9mY/NgVafWwMcMeDUNcl2rJEWXeo5px
QEaX/auq2vQpbKLxZNpjvxK3UThq/WdOJPupgypy0Dn72eXU0bPaae2xM3QK+IcJmTy9TSZudBtP
z9Itn1NfHzAneFcjQyE99TMYWvPrOIXI0ruYoYPFtJXAo1nTork4V4MYtXQ5BauZEQU67LBAFcIg
rmbrtjAt89gyFl2lylO7lkwMyHCuScft1HIzc3jhK8vLl3QI5k3nlV+QsnJkcDiGRBBI+zHuALdL
wahm8hwyyMce6xOlze2mS7P7ukQMIGVU7c3Q4fbCEKg4LR0Qqg2Atsaq7TWDpc+E8EnK0KS0lplq
xmXY9Sx3ydBYlbnb7ri9bJIXetJ5b0U8RMz6QduzepxU4K+jqr2EQjoXMoT0S5Rl8feuHIkjQY7U
fPX70T51VV1+HuvZuQ4cAQvD8a2nvuj67+gUxu+1X3q73CBqmhXfo3B0fayQYd9BN3wFv2Y/hrZ1
TjztPpPas+apYFL+Odk+DfzPYRmRTWbX1THmb4i3BVzDB1ZR9cpw0Z84BiitYJjtxySZmvOYjV+m
NProPYehW2b7xQ6v1xOeb3J2nLY+M7fsAbw0FBe4nO9CNbP0FTcgjT+OxJHUAvrSbQpLVhAr1pjn
566xC0V8hteyDR7ZBYwjJCG0rlQgThkd0zB5U1EUWUskIt0L3lgmzyJ1n7g0Jp7bAsGyknKXhpwY
dV/zJ/Wzd6fRjzH0c+2NKgg4Q/3ir00TSvgCdCn+y9pPw7VNV37COOGc6zzZqq5tVpNjDh9c9Qac
57m7JiUWLpyeFJQDv0v23bBzS8oPS3fiY2RnsJOkZRCCMlr4JliZX0Oy7K6sioYnlxn9Pm6D6bHp
eiqEOk1QzogyGRZ9XNivJauEXZL5b2YbyAPhSeLYlDcpJ7nB36iWmcdGuQHhj4cQVKG6HNzoayny
rISwlc/FnepFAFK1wXHLPXs382E8jEY4t3eocCRRJ+UEESoGn1mkMZnu7FlXXGWsq9q5vnK1BJ+6
rvy/7J1Jd6RImkX/S++pw2BMW5e7QArFPOeGExkZwQwGGOOv7+vZXVWStVx+inUvMzICcIPPxvfu
M/hxKnPe4k9QbOehL2a26EAgHjk8jsPN9u8suPCH0hBebHhbcSNJhn7wvHzMv9Rqze5NSExHP+jd
CC7lcBqQ0b92lOpfN9YEd6bnuIXQs85srPvSLzOCQpD1pBiVSzERgLFx/nOcbBMg3Nah3LjlhKSJ
Pc/fHiq7AEBvGQvR4WrznPx7YbKbndFnoQCOFKmF6ncd4BM/JBbqpgOk4a54702prYDXd+4nYJwA
sES2jRZviUWN+UXMAbRFy19T58HwGBTjjMPdKT+FtUm0EttW4brct+niGp/gfrnBa/LWxuaVqJ1k
OkLttINTX2a1+lOttjDeoiWr0vcc5c4zoD0h1M9VECSHDAwGSP1tM7qk6A9WgGkyv2GPszDJM+wb
DKU/QkkEy+/MmIlk59CXc9iq3GKXGew9lIStJmCWbQ0xdfXRM4btTWMvGyi3YsH4Enof2Y+BA2Qh
LXwFcG59Y1LzMb7DPrtbkzrsjspCPbOE0EKtrvbP6IUS6C5BJKMpko/KtsEnzuwposMB+v5QcFT+
m72k/g/fW50fruFWPptntodptVjxW5Xm+hcWR+tekTb2Y7KA493PdSurdy140PC2IbgcAFHb8c0R
LGX/ReQOGUptaJ58lFEc2SQKMWdSGmZUu/P628tYLi1CJHTXa01UwCDyOTghoiFBvLM7xIqjw54J
sII2/9VuHD/dlapBnlIyvv12AB0DoUpkHArF3yVlM6mi1u/OAztUNLM44lYIwW/6rPluPZwcZNOs
dtqmB9aySRa7ZJFNbwWs6uZYDSDB7NuFvV5CRqYKf9bXvB82or2FcmX5F0rQjC02TkGxP3wFNIGV
l21atJz9W+aLBbNEt4IExllsaKuT6Faj/FPBLxxj1pK5W9zCCRw/CFuaToHY0HQrMkoGwiG6QzYm
aOROfpa30Zou1VcsuUNwVHJchqMPpewNG9wzZlS/ISHmQ+b0Cpp/+gfHCtP3pt18gifSBJ2BE7Kn
tGKSSTh2PhFcVadf6Sqr8uswsBQj8nWoIKGtPYBCFpFtPE+hxS5DY/gK0UbVpoyghuOk6jQFLY1D
/GtffkJR5MBpLWQyGe/+66xL/n+J9n/ZZ/zIixJt9av5lfbtY9fH3//of0TaeEnxbCCFNiE6kM96
tvf9D1vJCv4hMKaSS8zBSRCIR2glgaX1bFbCjcE4GaIefazSDs40H/yknsWE0gz/I5U2f/2xP8K3
mQRixPB93KnIYbyzFfeJ68M1bHd0qvKmciYTwUTbowYbJyUYU7Jl6VBlSISgKmfCTL2SCpcWE1se
UHNVGleWDaRZrstwmmppwxlKA+9hGMi1gfS9qpzucDU/CSDh7O16vf9X6XBUcTPUdVg9uEwtIRm7
7EN0dsXOjRL9L18s9hIxAfbJPlGQb1ltd2ywZ9V2AIBMpYMXZQlA98hRgFWsn0l7BUQHThYwVNdt
GetWEdy20zYA452l87muDbJumnxcoEECny0OKDT/WC3Xey2cFClFi57msyOIab4RtIBx4yciodfG
hMd5cr1VbDhY8FgNTrkk/Fb4Ppw/OO85gxa/PJbdxo0l+vZeADVklM5aCM1bkAcoBFTbHEJHtYqD
Pd+XR6LwBGsNxNMP5DaX96Aa5fimWpUdROiqEa70pBJyVo3oPxb0c5+qzUnvc5PTisNQVZjgORGs
37C57MFSo7m/Y29x6RkcG+DpuLav/I2lx0GOrIhuVFjI7iRxoVkIqdcbgJUotaTJSQZtY0/vzEB2
EENEN33uDFaW0OBRUJEkl0C5DpMB3cnoB/wIKdbyN9kW4vXiLiUHy8L5021GZ4wQRqPXZk0SIupB
4N6/XtPaurfzyaZHY90eh7V1nl6Ey3skgAFRKQh872wYeAzoc+YRSmH0w7umBTfM1N3iPWflQ2CI
/GtnyfCLZyvTPY1gA+/9cfQgFuehwW+plLEixww/cDBYfeEDZxE0Th5ROAHmyepkJEQlns+0mO6p
HhEEc9Omf7cR5PLKlluwsIEMWewo+PiCO8OX1pfaxt4ycqqSnioUpOkpZaepOKXJAAslNZArALEp
jgZ2g8/oM6YfDMViOw4suYvbipUii/dJwIWAqQl1VK5nOkgm/f47c1d2Yjci016npUGKZ8qGOnOy
tlQfAAclr+diNblHyJb1+YgdJQVc3eqOzK6KzARg6CEjzMaMwgjG8t0QNpApAh86DgezsmWzib2w
4qDsXnBszukJYH9j4A4ulCAQxrbnvQkYIQomEkK9BW/TGudNkwnKxWLmvzI2xtq7zZTT6xAOyb1L
DxT7tlGwqcJhQX1skdLWaDgdeTe0PglZbEmTRhk2iHTY0CUX8rCNzus1mU22FTtI83MA7zqcO4MP
MxdoX+tsMN/XuWk2d6BAyozj9r7cbuwutMQnVfuqP9CBTv9LXPv/0YnR6cXBaf3R1D/6pyPTv9xD
pvUPy/ds8ujP7D4sNP8cmEIsQr7rOR5efdfk/+MU/F87oh38w8XQEwaY6gW7j2fP9/+6EcN/cJqP
zdtnpLPZWg28/2RgeuoONGDKYcrlQprZfSPeoXe6UcY9+ygPbAeGD9iGuvHwqB2eMR8+5SD8+/Ln
P3/kcWxYuHYg1yUf9tDeJcVC2qkoY0CabCMwCkD6XM41xW5N8z90yotOxKduqH/fUnNBZXbrT+SG
SWgLHWnPzBXVtyUrEflVxNI78di5m/tO5Rw6X/E+XmpDzYJMHpjbemy3sXsVJuJmBqn0KqsQhR5f
bkQNbPHvn6R5KjsFvEJUaxuLYZzGO1vaKSiUPki/gkf25legZMSfbmujE5m6h3otgneEqRk/8V0b
5puXH+J8r39bK//9DOcf/+hNGpUw+ELHjh3WRRBLa4rUPDHPHT8D3qtu992Eadjjm2STOmfb+23s
pM4EeSGwfhcMFeIGOQImtZdvcul1UVKPb4Ieu/Eytqhi+AguZ4/O2H4qw9Xrdn4OGkpAqTFY3Kyl
pSiuN5wCzO9J67Bfvfz0l96DNn9scw7wFWbSOOClfy7Xeqsj2Aw+Hgh/s+zo5btcaCNL6xbMNMxs
L2ClY4EGP5GAR6aDVXlXvqVLV9d6hQKrrcUAK2N2Hcf300T04LGuO7c/vfz01oVG+tsp+ehj5TwH
Y5TRyhhI/DK/TXOOIO8K5YEJcL0JX1wnR2JpU7OdPpQ2WfV31uxV8p7lnOwe4NaJ/DQT+sr5ESJx
A9K0R+iHXzbI96484lNYzb/qSed4rnk7k09ON5VsgcEKgEy17FQKzoZvM1hT5vdcldsvhHKldZqM
KbuHiBK2RyYhtYqGrvGnnS/j3IaP2soVGSl+HCjEA0wntE6i8z8A7A//fPmHXnrX5z9/dPmRo0do
0kUXs4HQfHDYLgoOay/acF+1/Q1teHR9cu1Z6rShjCu3khV7Wk392YcX/mXf42udhZq9cXFAJsa1
WRWfEQIUP+eVnNZ9V9e6ihFDamXi44kJGBrEQZoDWxRF5vs7y1jrLKqt98MmC2QcmIpcHsRO3Ve2
WPEevvz8F+rs78Xuo8ZngN2SLGFQWHu1hhhq5o1goI156MHAZfr75bt4fCrPDD2m1l2c1+wc17gy
TudueTOa+fBrNkYL4T2fbvUGh2mSXxkbLkweTG3yMOL2RNFoNrHwCQy5cYmMVx99a1n81yEhidaR
dXFCpq6C0T5f6QouVIhOMCGBqrMceKBxWHlFeOurBVMaCWZZceVHXWo/rcKdfpnVgtc2TkuJIgif
k8NSZCYEQB7ryspXsho9tf7x8tu69HO0gp8CQ9rJ0mF1QhLbnBI5kEm9jVnzed/1tTnCQnqtI1qb
GWsJEvaIEKf9S0B4uIaxufT8WsUbBTacpsuxn4UIusCBdEfGhurKy7bOpffcx6yVPFJimOwkeMSh
9LfImaF5/sTWlS84BsvM/m4Y8AIIc8tm79DUWdm8rtxkXg30qKZ/pcs/v/jnnkHrFpBWT7hDeEUG
xzmYIBz7r7OrGCCZCoz3e16TG2ozCM/ArgvllWl435IZU2yzuJ8T37/SJzzdTvvn8MkC6emw0lRT
aeLF4hQ+RxN2I7AkhyR0G8PZVEQmJRJ4sugOSYKi6YCBo/xO9Ibz8+Xf9nxBwXZ4evNsycuVgzmJ
ZIBM76MUqVfcrTbChbe55GTio5+ptv3w8s2e/x5hsj+9mTTsNPGbiiXUELhET3gW7GUUocmVPvzS
9bXewcONn3eL6mJVrfj6aqANKKun+OWnf75Dhan29Onrc1Lveh6eMw6NDZBq44QXBSnP/dhJbwYC
nPu/0XAV17hQl36O1j2sLlZ8AZs4zs0Bj6jffcb4V19pq0svXusbnIoDgq47zyvnqSXqNEmXj06I
aBNnzLa8AvHiH19ut0vft9ZN2ChfQJ6zLp/dCqeLhU3ro+3WmQuzwcy/TY0MPuOqSUgWDb2kvgnM
oHSu/MpLTah1D2C97daxmJ43LGfvOLQMirNMpR6uXP/57sfVAXuhhEWMYLWN5Ur6zIEZrj+fAnaz
EYMNi3DfvdyEF37Geb/l8cwzrRxpq8SSMbHnwU04eCRT8dFd+RGXrq71AW3d1zI8l+XiJMnHLZHW
R2Pcurt9z64VfYLd/JxZLmOZ9jPmsRlVca5u911cq/jMIhfIsBUXX4CK98irbntUvzuvfm6wR3PC
Cec51v6eZh8c55UfwNV22mrfjJkzm6dXzwz2LlFuUN5l1v0oUuyfByxPw8521wo86NqhAnkgsQWv
7dvWNdZTF9pXZ2KXPhqtqr2NWHd7q3n6df7tFAgViCcqTvteq1a2oIur0CfHKSZ5to2qwsPvZar/
DML5rwHXP3dUj15rYS4J+yZhGy9Fft9MwBgt6X3e9eR/BxQ8ujZnX4rAUDqEzBcjNqMWbIfn/mcA
tH8/uVap4zJVCcaQNjYWcreUM3jg4Pvqz33PrlUqYhDiRU3apTEyws0NnHB5W3fHfVfXStUPCVl0
JFN3IDLO+w0ndMqs6vW+i2uV2njpNC1sk8TpunWkCxE0V8JBN8fysO8GWrEak1sNFnjo2Apwwcwj
hmKm7/s6YF8r1c6RgZ9BE41V370TvTwV9rCz1bUyzRolJiT1rMi8bUINovj60SJ7/XxlVnShH9AT
NwK3K+Tc9W1cKoxSRzgjBVLWcVi+7mp4TytWgiNcq8dPEUPSWumI2+HDuJrZlR32C0/vaQOr5WP3
aCs+yrbLsbLOXp0AsRsseW2CcOkGWsWCDw438imI5CgtUpBV1UFAFyPnx/u6Sk8rWrf30806dwm1
0zhxi6jxwS2COdrX+lrRZs2QZxXelNgJPAAAXVucYG51O5/93GiPO0tUNX3hskXBx1l8xGHxYBEt
+Hbfo2sVKyVe+tkYaPlsnQEmquqnJ7GpXukQzl/I/114umc++ONnBxeShRWxEzFuRZvC7fsDq4Nv
KJmZ44Tvt25Vcdlxuv7yrzk3+HO30+q4HiYnmxLJuJJLrN0rceGIxZdg/mx0Khl2vm5t3N2MqZxg
4DEyGohdTZmKuwDY376uQoeZq0FkQJX4mCho/1bKdrwLVVLum6y5Wimb+D8cUjyYigdej42r7e99
UhJ2Xl2rYxtn6OhYdBRkClkPXt1l7xJav73yNV3oJlytim1fFZazhlWMFgMoxxm4txAscO3hL11e
K2Ocst7glEMTW+tcB0f+s/uGoJNUxakzO2w6cplGlHuJ374pyNF8j7Hig+EW5b0kCPuhsdLMvWlx
9WAdFM455l0ZSA2Gtj3v5gxh8avcpuw9AoKkeM0uORtNI1HZwHmaEql+NhKFczP0icj/6EwXqzKn
D0v5GeNj9blYqq686YAJS9B2G6cYrhfGRSZdXDuEuZqvARiTRbmkVT9F3oLm9GAUiIB/hgmuWHg2
yvs9kTAavF/I1YDvjVZouVnRvn/JMhgk5pV3ZJ1L+5kaFNpQ1ISlsc2DWcU4lvGykkNFAmo2DMDS
t80Ha5M2YkUmhLFDPtij6JOoCMARHNuNaJnYnleL3E3Or5trqNrznZ95ojPf83EnJIfFKbFiNayt
NvVJYQt/w0bVjwRP2aHZnAnF3oBqCjVSB1mpl4BGXu6OLn1QWueKFxicWp62sYdHOkrUfLKrprrS
C50/+ud+1bn9Hw0LbjPPFfS9Nt7wJfk3fmqvRybsNW6RtrobMcB/2vcrtE51IEOInJ+yiavArj9b
0AJfbaFBFNi+y2u96TIgg9iErGPlovMxGl8czSp07nZdXU8drKySCGJbVHFGsolxs6mBgyh/DOT3
fdfXejyyJPJJpGsVC/ZjIlME6kYhFd/XNnoo3JpM8+yvdokEvve+J6kZvu2s3r/f9+xaf5cII1fz
UFaxNCcYUNPaR24Tete60+e/T6FV3TiTddYRBYbtwG/GCNqf/deUQZq7cv0LY72O1jeSboGBsA2x
WEoTEaHsiI4SeRkQhNDW1Zd9baRVmeXmc0kKAr8Cn8qrypTrR9K4titX9y60kVZaWSUWdssyFUsX
ehn7Gj0Sy6ok664cSd+5AX7Xj/uWTzoiuwEiPI6kskUm6raHYjD+ysOt3LdCcLROf7NGhNTtkkTN
Wi0Rupv+buqz6UoZXHjVjjZpKd2Bs7jG7hFmk6dwCGsot6cA9b64qeskaa+00AXZDez0p12qkoAB
whzP9YBxZror03G1I7Oyy+8zTE75yhXDkN+Hkyz4jXZYkrXl5KN7v+CDbd6Aj+m3K49yYeSwtZFD
YpUdOZtpY3fJuuXoh2b7lRHcEFcGj0vX1z5rV+AqNEOjiQNU9BOUo6j15muCrAsXd85f+6ORyWCW
ZubecHayd+KTBcsYB8/OgnT0TqvNHVYqHRdvgiVeAyc/WbZa97W7o3Va7sDr9PGq4aKmOG8c+vLv
FX69el+7O9p7xdng2qxwwwi3rHkqgb7e+LVoj7s6K0d7q2BU17pTIoyS3BPf5sUKIQIY29eXr36h
s3K0zmqpE9vH2ct0rfWMh3Qpu4XkMFuVx7nFzXLrWJKonpfvdekT0iYFIeyTMjDMs3E0946orXnf
oTPdvnz1cz0/M3XSNZCWwyE4xPE0XszEzX+R9N3Je6uVzRwZZiPhFQM3bu5907C+vHzHC21naz3Y
UKegFMIpiXKD/PdmIE/hADWrEyjqrADWQIgf6/TyvS603d9xR4/Kb1oCOH9uYZCdVmzBIQtnmCyA
vIdrkbWXbnD+kY9ukPW4fJfSMKK+MXHACl8BS6mXrr6WaHXpBlqNo1exgVIZSYTUPP82Q799b4Iy
3dk+57s+evwOZgME8NpAVNWyOoNecSxgwu28ulYlG5jL2RZwGIhJHt+66xzeDiDpr4yEl1pGq4uy
7s4xSyxRoRIldz1z8ddKXdWoXbi6LgIM06p2zaS2Iwuh5MKCJW/6k3A6sUvK6FpaFThkH5K0StAJ
sIcQ7T6OrT+Z8eBbX5Bx7ew7dC1gUK3zEBIcBmEa3o5vWgK0U57s/A3ax9+kRoiZzi/jWoT1QZiG
eqhm0/4EYXv4vauA/xY5PvpAITxkzkSnFIs5l/fK95rbugfkuO/q2ucPvdokWtkr4rlhO+O2qcD0
HpiiE2q27wbaGFf32DLlwg3MwR+/2FD+Pkyb5TY7L68NckW+2RRvskSNaFcwz2drFAHSZXG77/G1
Am5tII9wU4t4Q8ICwW9ttlcEjzbXUurPndgzg8/fOqFHb3daNul5VQK5H3jDLSZTGNRgytz1piUy
88pLvnATXafn96nvVFvCO7DajLNwMdbJDSYcICr4sYAZ72orXaiHcnQwbXMpYmeU4tTOnX1jD9bO
E0hdm1d6okrbBf94E6yYfNyklh+rovO+7Xt4rZLtKVzKueHyJKb8gKcNvKAT+07ayI16MsZU6aw8
268pMrDG75zzm1i7/FqFXXq7WgnPywbYsWeDEHi1TyRQA32d7MsQ6GRhdTt3r0ytjotUbJ2URh57
ZqagvQWAKWFPO8HOUzdTq2Rjmf2scIMsLtQ4nLoRlScoh30zeVMrY+ln5F6g+o8tsusjp0vwUPvr
zo1uUxuHQdfOiICcPMYNhwgZIIr7qskKNon3fJtCF9P5JBJVveFmmC+MT2sdGg9WH2y79sRIvHz6
cS4IghdrTmHRtZYRWw3LHY4PnU8vP/oFwaPQxXKp4VupV6UZGJYuBCIKSrvFUskKduokBvc8G8Wf
Q5nW+afFKIwfa016OI7RgD3q+OVnOBfC/+1jhS6hU6Uxy8ljgr+VY/fDnVX5poGn/3nf1bXitsht
J/TIyOJqFvadP3TDUaxYmvZdXStuz8O76bLDEfdFCoMdI2sUrpA8dl5eq+q2MhwSD3jlhihIAkk5
jVZT0u46TiRPVfu0oJuknWzT2AqT3+6wTsA8sDnsaxm9pDnVECpj6d+NbKWbsPNOy5xdK7nnO1UR
aiVdj5ipA9NMoqThIP3ghUC2s84QWAzacfjP8nP/qU0RuhSuF8JGizLwZc7VkkZFWA/DzUgsxpWB
/8KXr2vgcB16hUNeS+SnrsHxknUjgE4fd72A4LyefjR1wSzDvlEzGtGWDRjtalEcizXZV1W4G59c
vAOL7xUBF8c4mB37VpavADO4+76d4PzWHz16X8l5sgojjDIgEw/Ospl3MPD36RdEoNVszanb1sog
jEbyn259d/VuEwU8Yl+zayULz80FttiQj6va30ELbZBY7X07jThOnzYMHGysKMZAszdh9tDWc3BY
2ia/st91oagCrWSdrrca2C/sd0kfQ5Ww+1QdCTVSkUxW4ur3NZBWuhyybTPWA1b0nmPH0zSnp3aY
x11zOeI6nrbQWGAiDQnKi/yiKE6JCtNoru3myiHMhRbSpXBWsCiCqZIkCnMOcG+GNGgxnkGhBBTQ
WPO+3f+/URiPv/90s+0J2G4SeVPjg/POooXD7n1jiq+Vrg9+BT9Zfh6ywKtaaq5OfgINd9fbPQcq
Pn70vCng1UnOFnrPmr/1PubiLXPUu31X10rX3/Bj5IDIo1nO4oCT+OuwApzcd3Gtcgk9A4cA7zJa
DOJXRJ18EYXx575ra4VLvBsiFAIcYrkl5R0smuzBaFFI7HynWuWGa6s2v7GTSJjNTxNScXUmU+97
dK1eVUBYuJPnYRTORfkw9I3RHMBWo03edX1dDdc5gPoGwEJRVy7ulyQX4Y+qLK8t4M9fxjOTS10N
1wgxh0vmhdGGXP+hYqcszkZAHPueXRtjCYaADbswDM6d6O/qUhiwVOzhSm9zrsjnnl2rVFIcxGzl
MomcBXI8dC/SsoQ1uLeyrOdjlZXevjWGpxWtTW4Ukov+PKxgtiW78PW85fntvjbSajZfaG47ob+v
JCQbVfof6vHqqvRSE2k1a8ugMAqE23w8pvoeqNUqT/YE5/tGSDwaD263kC6074doNVxU0pngkSZR
1VnpjQCJdvTRv+x8B1oJe+G0CkwQ/BI4WXD7m7T52VlBsm+ur4ON3FrY4eoj32kKQLGeW+Q/2ZRI
9y3hdBkckFw4f6qm/3G9D1DDiE6bln1bxEJXwfkeYKCw5iiLOAQyJUhNO1YuYVi73qqrlbCTA5Qp
RGZEk1qdYzGE/tGplLPrqJ1f/3Q4bOcE6iXKMvY/ne5t4oEH7Ns23bW9LVytbmt/62XQcXi0WWlC
fuPcVO6h2yxCLDDK+sW+T1OXZBE9KzKwU0lkTTaRW1k63y2m51/5Ms8N/Uwvd4Z7PZ4xdHPXhhu2
3ShX+VazSKxt9UqlZToci5qs5EMzVIZ509TAga+024VB4Rwi//iWKjRcSIuzEWX2pN6RqjHHaL3m
Dy9/UZd+kFbJjsqJJsLaHZGJQqL5trqfJKxnyM2Nb94QTyy/mFW1XNkY/RtJ8Fz7aeMzyGA62I2x
vzU7L/uQZA7pX4iEmuSdNLv6neXVbEb14eBaD4TgoRZWAFBJlgEk+ZW4VihfBAtU4WktyTP6kI65
UMfKI7YFtmYGU/flVrnQ5rrSsB9WtvhSYRCvmAoCQwCl35i+ar/su7y2TRZaLcEI7cIsBbTtYVVV
GPuhtc8uK8gCf/LBCEnQWya6hIeffoei+DWDHt3ZMFoX4QQFrLhasdg1lzo2Z7KebOIYdl5d6yK6
2gyGFBluZEzTW488jSRv9u05w5d52ioD3KOZ3JQwqmbrZ1p5n92k+73vdWqdwpyroHaCkhlJMqKR
nKr1bumgfu67uv30wbGH5pDoePDAGn7mdvGp8Porc7ZLn7lW/GvZcxaIxT7qFDGnTmnOR7txzH2r
W10W1k5+4CVmwzibt+Kr4xvhOzZgvGhXs+i6sEStishvN4yaFPRYbS0w0/ptn69R6LqwZVW9y2l4
GEmv/6Xk8Mc6pfuaRZeC0eFVQyMRoFgssr42VuPFdjruHP50hRSw5oTZvTQiSwX55zxLhq9dTvzD
vkbXCrRIBg6z7JBZZeCp1+zXtdFGXtS+L12XSIV+2iA9ToLI7Bv3I6i/9i0AELnzg9Gq1MY0PjcG
H3uv2jG7MciEhO1tkj63r220Oq0NmzzLiV4g9bw16he5vPEq0V5pG/s8Qj4zcuoaqXziRJSMJnRX
i6p/+mgRqtfb2Dp/ZCQ4yKhI13e2KU/oIOofyUT2lldteUNuQrIaN0sIUoDgze1nDheoP3mCTDHg
y0Z+i06/qUnHEqM6blvvfsqHIRBXnvpCB+Now30B3nOUSx1Eq+Oyr9saJIEePILL9k3ldbnVshhj
XeY+Q10uxlvOogkDb+dyX6Xq0qrK6VLSRcgYSGfSAIlbeZOM2c69J11LVRL1vLkEI0f+yjFfSxQp
OEyCR3d9jLY2TpeTRR4H2MmIbPkRP0uSnMzc3YclE7bWDUzKLyyrBi7OfoJ848ks+JgR0PJh37Nr
IzUHzY2fyJFnt1ab9AcSR4mK2CfCELr+1Q9Sh4BWul+4usEPM0/VrS2z5OO+Z9c6gVG0s+EFTKdh
U31J7G7GqbNWx30X14ZrOYnSrAGtR4UJJLobvY9zQgLXvotrpTp4RmsEKzM7A1vArQ9x5/WyEVuw
6+q6/suZMts2C2Z2IczGqMZddJCS/IWXr37+7p7pG3X117JNhivkiAYymdRXB6bdD3sbjVddb3T7
DBNC134Zebt5wxwG0VL11Z10m+GhhQS8b/DQEW5lnaxN27hBlI/eH8BwvwNpvdI4F/pgXfM1w46W
s5JMfDfPf5VWqrpLZGnuW25bWrEGGAs6r2SSJ+vZACNvp2y4Em+481BZZ7LNhQvlnoCjqMHxdo5o
fcAucU1ueklQ8LfT7NHZ3VihMfKskrm12VencA4WCtYlDIxko82bo8ohHuimN7JyvPPbqmpOru36
M4hRyVr/5Y/30vvRqhrkCmvifg6i2QDUz6FNc+gZlHdeXStrY/R6KzG2IGL3pf8xq3WLzW1a9y0g
dDFYvVhL7gd8tsKo7rxQEhnqzTuPPnUJ2DoZdi1K9vLbzBkwttufxmos9hWcrgAzMm8K7Z79UUKe
utPoYyReyPC5QsW68E51DtvWepvVJwNzfLDSHK7W9inz8i+7PhhdAYb/AZu8rfxomuuhvFnrnGDv
pK2Hft83Y2o1Dah9rScxBlGrYFOjM6s/ZHWpPu17fOfpelYa2Eg3uwsiN+izGIlLFo2r0+9boejK
L3biFhJgOS+fIbnfFjko8Xkgd23fs2u1uiX9ACmd9+r2fUlWoMTEgx3yyubipa9Gq9Whgf0LiZd2
94N3S+jIm4YMjV3DAPkET5u9RixjI9P0ow4w/Ffk3c77eZRy10Tc0YVfvQOagKRbD333lr8HOp98
D51W7Vq6ObruyzZHc5ZmxugYhANp8mqZvnt1zrx5z2vFEfG0bUiFYXElHFLziNNNT4RUBukNYNH0
w77rn+ctj4YZJ8ksovvYkWuC0f1eCav/JJctfb/v6lq5qpTYG2XnLFMYlT7afhW8ywjz21WuTqiV
a+uLMA8c5suJ3RIaNA8DYWWkPe17dvtpy3jJRqz7kvlRC4eaCKDVeKhJUnu37+pauXZJ6JTEEPvR
WVF/7FLDOW5EOu385rVynRq6X0Kk2CNynWPtQXayXXPd90nqai7hENxcLKxsZ0Ip00MPOequ7ofW
2Hl9bQt6SseSvIDz4FrIL6vsvoe18+fLrf78bNzRtVxlstQVwGHCsfq8/QpleCuisDQrKwr7bN+s
FvrJ0w9n2JqKMGT2iuaS+ZiSdUoCLJzLl3/C8z2xo2u62JnrEUp6fpSaTslSK2xMMlWmIpl2DSSO
LuvyjWTN65bVRLdYxNxmdTSQRbHz6bWSFYtDFOXqB5ES5CIfYW97DpjqQOyj1Du6smss+6BSfcC0
z5/g7UvCt7NwrHc+vla1BB1trNLpcSQU05sxKL8RyHoNC3/pzWpFOzjEjnYLs+11tnrw9yj2QKju
2jBydD0XabpQARQbRmoz6kPdGN4x3fqrJuJzbf7fZa6jC7pAt3pVncxhlJPgm8ZDUdXqfrC95a0R
yDK5DyxyF6D7d19Swh0JzV2HggRjoza/hZLTJmt0lPoMkdP6ls5Qy+NEBPKuQD/3c0na0EXQTsbg
yxV0oRPQVRr1XJALXvUMG3M1fXYnwyqJfulCoti2xfj28k0uvMxzCtPjcbWrR2eqtyWIGkJGyRWX
9ko2S58kzr4y1eVnruRh7Zm56tJMw2d7dZsfJHDuU3s7uvws6NkaTVPCg0SXvencZcBBs/3Y1zTn
Jns05RjW1fDk0ASRPbrbrevn/tcBQM+udZ/jaz1MYDFam2hZogwLH1DGZi39gwolKpN9j28/fXx2
QYhtB5oSbXAwvrvCc78FjTN93nd1rYepCuDisORY9i9b/udU1OXdkAT7BEqOTmRL4KUggM/Y60oI
ByJzC0nwgWAAN9jXQeoitNX2+yVsGZ2MGtt+7vQ2eOf8Wjdzoah0EVra+WGZjOg5STcih9w5SEgY
u9rd0+o1BHgw+mbjRkkn61u/7+7JbvD2fTI6iM3JmiWdEsONsCiTWexY3afB3born8x5mfRM3+tp
9VQNm+9k2exHtmzcu5nomV+26gliddz2tsGnQSDzx2wkym9u63171cT6Pq0CfPEwvbfOjQJj3u7D
WgTLYSboct+RFaFBT6+/lsLbeqdw2QsvmX0E5up+HyuLIMR971urM8jtKDMCGs1kf+XGcTp14xhy
3+m1o6vEOtERN3eWWjlm650jYn/21nINNnWhCnSRWEVa3jq0XFwIKO6HZSwXcag7X+zaxHF0ndg2
9gRlLLgGCj+QbwEGEvYl7fmPXQ2v68QCjlEJawu8aGid1/Dyt6OVDdm+NZsuE6s3VoNz4XtRu65W
BF+xigjvTXZe/TyheDRweWteyT4QXgQLWx5S4fyVlOE1Xtelt6pVca6crnWUJaKxrrpTXaVo3Zxp
32pT14bJpRWrAoYTuev4JnFMeRhkdk2R9Pc5wzMdkC4Da0jM67M+8aJJiqqNOfRU98ojkONgb7L7
AM9JqYObCUIOc7v8b86+ZElSnGv2iTBDEmLYCmLIyDmrKrMyN1iNCAkJEIjp6a9Hr74/bleXWSy7
zDoyAqQz+PHjHpQijWvni/MEBKZ7ttM9PMF124kkWbZ7GDXYQGxdUD6a1IYznO9SJa/CsRi/uPYN
EAMT9BsAyhi0NaUgCIt+8LoFScYvKngO/j+4XzI+9LPbI+296mi47otf0r6wl5pNGweyOm8lPWSy
h0Gi5X+DVf8ZMf7LK7xUDItD26/RhppsYrAP2qWrNtU7RNwGuIBDOLQXvg7IUx3qvsJGNa/kCU7V
6G6Hs9mYGHnlw11M/BIXAfjUSzEl/fyJwmBx3Om557NIYckx79y2Lt9D9OVFQOOnxaPsO/vLmm/w
rg3dVaxEdjm+JkECeB4ucIc5k7LPDYFYoYArYvTrvyPYuY//l2d1OcCG6aeV3QxAcYN4YiAklWmS
R9uW/YyTNvq8YqZxXSS+HGZHXkGTUcI+e9JW7WPp3Uc2EnfdAIvRi5ADMcUE1Q4FthjE/oZDZh84
3ZWL7Oxymm3TblhNSJHBZxzUXI+kfUh9iO7zv1/DHwLmJZfQ1eD6gRmKoqpNKlEvCwxXKb8Sd70U
oatbHKBMRfzQOv+D4FILQFLX7SWx6CKR6DOmW20xP8RVWQmzVZ8ykv6lu/3TY7l4qU0ysjBzQFim
lA+3FsL6uJJhel3Xeak/B6yYksS5GHpqcnykY8B/L3CReb/ulV4UfbweVLLxBK90iuj3WeN7FxWI
Yn9bkfljmLsI/1hD9Qb4Q4yBc9LcMT1P77qhTu+sLGUmCOi0n0EBTx/M0qzRLUAMO74ZbiG8CktT
86nZqH1Qcdq5AtjF/GRcJcNiW/WynR1u0yDHzHHAoDb08wMsJ/mWT+XUqgKDg9bCLRayQX85/n8Y
EDN68bDALq5juF5xhDmVgIwcV9tv2dIoEuDqrMlNtVVNeS8hFvaKydB2BxpMiz21msDg+LrXdZHu
sN1V1VGJVW0aBvyfYzwiFl530i5JlEtVbiCJ0eSgmQs2QRrjSU5kfaX/B7vkUbZsysDoxWRlGKPo
0EIiZqdSl1xXK15SKTM9VfD4CPlhSyHhZyA/fIKJpbpuMo9v+X9LUbhUZyi6zihHqKofc+cAcWL+
EV6nUsEuBeeSyrtxmheOEilKBDI40Boj+ysfzkWM6sAtr9d4jA+lRNELb8rKvsuu1FeNuNml3tya
eAyfhxHP3lT9DZN8zJN4tNeVF5d6cx1sd8JlHBC8mxVDRYzMTm1/5fIku+RSwqGsQSmURugcR9A7
oCcq4PBSFf99Y88J5l9Kl0vSYzrAt2S0ODbRELooX6SFYjLF5nN10tzHv//7r/whBf1/1Md13Pph
xjzX0376tExSMihEE/m3efEfAI9L8iNUIvnWaKQJ55Jvrl1gLw6hjXDNN2wO5msp+a8kbNvvmgPB
xNo4yrPrfthF+mhSxVBLrvzQqeG7KrNvzlwpwsj+Idf+T3PpA9KkaTfzA1iw5SNEm+0BI/3wuht3
SXLLosigZkU5s3ki79KoIkcvud5d9VwuSW5yMMtkLWGH1GfTwyyV+5SlpXr970//w6G9pLexKFar
rWoGUknXrLmUdbsU2BsZ33sIeS/XAYCXNDeIUXmZtRV+AwpLUfb1p2jr+HUH55Lo1kQV31Q1sUOp
2nJXqXo9ki66MtdcEt3KplyIJzY6lLEiezOFLRYqwyuD9SXNrYNCdRs0TXQYp8H0YtkCd5yIvnac
fEl0i4EWj0GFz++ywN2vPAQbHE5z19Uo/6je/s+1gprQQGSlokPgphiEpOjXcPYg/e+T+YdA909p
9j8fjm8OZRmHRDPXm7oluq4Fc238l5HdGXr+l2B9yWCb2mUhdgIkHQ6t2XLX6iHOoWO0QhuMpl20
H6h3X+VEx+///XP+BORc0trKEi5oG0kZKPsEKEC9DnwQKzZAfp+hqXvfpkaf+5Wx8XuylHGnoIMJ
gLBgZcgGsQFjIruBWzqJzba6ffFpb251qcJGoFpM5hO26TAO/++v+4e4cMmTk0puZ7dDdpgtGRcR
g3bzJQQl4XvXV9ephbNLttzQJFtmwhlRAe7kRU+GKA+sXf6Sjv9wfi7pclRFQbvxjR22mU5Hx7x5
5ljPvC7mX3LlmjlNoBwU0gO0TvoCOvPjyfauvq4MuhRKmztWub6N8OlTswnW0PqeBVcS7dklV455
MIfixLIDtFTYDdMZfU637G/7NvEfbtZFHp8U5iUO2toH22UG2I3V3ZvdXKMFVmN8W0RhPFznbcUu
RdMGKKcM3jBy6LcWRx9W4OZ7OrH1qiNEL7lzcTWWaikTekgldMV2keRwouvGZvibDPm/n1F6SZ/T
pkXcP5+iOcvUEaYCZSFBrbjy61+M3YwP+6QaWIh5YZrmMoqTAi/jOiYtvSTPBbWzwDNhFz/LZNyt
ZciLxvTXTeBpdo5L/xP9m2GphhhD+ANHes8xAoMkp4muGmPTS0fRJmiSYYNl7YG12r4r2PWJpGTt
l/8OnX96qez/fvU1lToybUgOsVPTF6D26l4v5m/OUP9en9NLPbTJpsBD2oEcqq4HX33pB/slqaLy
A+oYfSDGISi9CIYq/BzKfpoOFZRNr+LY0uziZteM8lVNMwFdcsa0AwqgOYbG4811j+0C8Jh5ZKJZ
jeQQja069A3fY+3tujqLXtLq1rFK02bpyEE7P3+OasX3E+Xj7qqvfimR5tqEZonBV2+qpP4ZtmQ1
2O6GSMN1H39xjzce2QUOIMgGgPxfRzV4rKdS+u26Tz/H8f+5adKnU4cKJDzADbnZG2AGGBrq6wTk
6SWjjiG9kyROw8NQg4wpYOM7wFdy41dG0EtCXbOmULQiPjzMDSmLZJEzVFay6ygd9NIqNOGuGsBe
IgfQAOrvnYw55jbXAk30kk8HGyveTm1JIK239KcZnkmHgajwKqSGXiqlJVyhC7UzXmzQJV+cY82P
TdeT/Mup/Pc8T9OL+5oETdXVBmGuNhCtFGGQNYuYAjCbhFODegdCGy/XXbBLgp2MhqCCYhQy2crW
G+hhrA9VP/2NM/Xv/Dp6ya/bakXgHxWEB9Tny3zHqEoe4y1aIavP+FTlpU9svwuxhEKL/p9a9aqb
d0lj05PRU2dteKhhlfcQsq26G710V1Wo9JLDtiXJlIYVpNehpVY9tgOcB5p1na87XJccNl+bCmph
NYTdE+92PZffYby3/eVo/SGDJud//5+QxPsems8b7kUZTdOPYd3MZz42f/Nq+NOnX+Tn3qZsoKai
B2eiUMAwsM2z2P6NRgX7sPMN+P97S3ppKxpgsG6g3koPEn6cDmyAqV25gO6TarwAy2rud0sFP5ab
cIWUbs4XPS1njknQFOtG4+2Thx4zqLUQHPuZNhsbRR2tAB/4nGQ0X501067sbVwKONHWYPnxLa7v
tqz1tQCnPuFFNvZlmA8JNp1yoHU+y+M+TTyM4/pa5emo6ZpXiwrnw6BUO+aqHdr1wNnE/DGrUI3t
/Mx9KjgM8jxkiL1t9yszIKus6xa6E1ZSJ3frmqHzuVaY5jy5CkbcR14DEdhJv8H7TNOYx6IOFKW3
fpNQs5XVtElMLHvtn2oYi7yFqPLGj87DmBofzCeZUz8HS27UFuofbIq2JR/MVE/CQF+wfsnqIaxF
uJI4Omi0v7OYQXZ5B5sVOk7x2DdMlKEe11OybjigsKvDesqn0hIokelxq/sjT4KwvGVdsNHcYIiz
3XP4qaliDbe1/GZtd2ZNIMQvVCw6SzO4Jmmnv0ETXv/Ci0vLXcaoI98JLcfygaVNjJzG1aJFH4wB
ESYMI/Tn5dA3Jz8CCcwXCDmHR8jvs/6GQDK0xVcMXZqTZDQWZU5MvsGMMVrzAC6HSa6qgLxQHkTZ
k4H11A0MIR0/rhBFr4qUsqV83WgUTveOUoWhLNDAmp9YMPgyr9sqjArYDdmfdTcru6uCTmXQGKvJ
+DBo0H/zcM0mvRtRSzxWs4b3Fxk3th63bUsnoeeyHHdQK3Pbfqx6+pVoGfenao4gtUaH3jwsXSlf
8Q1r8LmgKtm8d9GyvtZy/MZRlH7TAfSPir5bcaO6lbrPtvXrixmb6HVeh1Ht6BqBrOKZMq3oGhVA
yplAJU40JqaFT+LgOYPc7LEZ0U0A5Mh6l/cjXV8ouCT0WNYjEJOBxzM/NtJaWhDHgQpBkaweRC3X
GnPktY27Y0ycvIcZdGM/R5BrznZZL8c3cCVNXaxrrMavinVlvWdzYtd9n5KUvqjSTHS/dKpUe405
Jg7tEM72JaUVJzcMzlYL3BMbNxRLmobg1fNgqYsIu9OBMMMyqF2WMrceWzcuzQ2LOY4kzm5VQ4d6
JGWWp4jvGKUHeu1EIxOglL0a4DS1jJnq8zrqSAQiSDPTIkDn/yA3P6Qvs+3VqU/TTP9c3USTfZuY
UN1GEoYjKAflgMGXi38rAInfaR/zR9Ixs+ySDW/3mHrj76tojfE+t0X1O7dG3fQ8bRH175zj0eTa
gcILa0Tn1zu70uDdJ3qDIASU5eNHODrXRrSQtGqFmbs2xLeHssWDHOGYWfAZ93yfpd7O940bs7DA
yyzTHRlk8rNsbePfV3S8ZQGmW5rsSea6uyTzwCLBjAi+YQGCxLmslgaoVl13WUE7kuldGMjpDm5P
GP0GBvr/t6Z1Ons8+/kaJ1zHzuaZVY/tiTVywyeORyiLKA2bAEqnYJnern5bm3yKlwUyUyRg373D
FceOTn+OJi2J5e6s5tjvZ4kn/1xu9RwdGSxxh9s46l6lDnamntZvYdXjvVgIg85FWsE5QImYt2fV
zXZOaLqLfBDBftEusTlBgLnSeGUpNoI85DWWu9QTgulPSaftvocf9vd0Sf14W4NWPr0pT62/V6ZW
y00TED4P5+yQ1ERErXWAgVMJQmm4lY3Jl2ScTB6PZfyWcoCWuyA07mdY6rnwAZAPvP8zNWbc2abM
iqUex0NCO/i2j9Cnj7f240whEMqzPpdO/5YhGIICNgtg/af8awmNvT1bsPNpsY9V1NOEFjLtsjw0
vs5XPTmBbow/A6YICjuD1rxksf++jtxC72R+c7AvoyLBZX6YSdrnUKCyRYWpbN7IGeVgGvAdjoys
8CgiiTbbJNWtksE0597FwSNcSkGPHtINj3VusfUthjCSUA4ChUCAwu6Pjsx5BUNcpABX7RLnWQHf
ti/IYPK0uJbmIVQVK1FV2f222LESsLwgBce0doLKXPBp9vIbjUj5DW5C9DluYjisT0En2hDpRs4U
ET2UdR6ZYX3ph3F4h2mTv+0UDb82nRzeWdKVuavrLQ+jpH1xzuAHNkF2ZGT5apfkxcN1VJjEmTyK
ZVxACYYKHEp6asCNAg1/SSAirNQXiDckj2RqPwJTA7JdDRwc1Dy/LAYLAHEWDIUsocXSdyWGU2N2
1BOgUN6AcsBY+dyq5pk1esnTKhoPQTu+9vX2wV1Idwu2AA8W+pIi0ONwilWAE96Z+lcwllxoWz2r
OPrmxvgRRlS3WRaPe7fYx21bslFsU1j/gBgO3Xbc6+yLyqIKKBF0ZLZp2nHTp8dmgNGy6jCvYX3f
5Nu8mV+42THJN+1+tO0GjbQwNScUJ27XSHcXrimSFWwq3iMYxn6UvrthdHlsjFty0oTRQzw3hz7a
njU2DG6QKMK7JJbbfuLUidCn84tf1undab0KFYxpjjvm70uG5yRRfQhb63LfxuhkQumTHMWGfCvN
ur5YjLlPSYDjW0MjuujLthFhBcXvaXLrYezox1bFeGizFDxrBtEys19bKAExiCseWMfWBxJkDKtN
5VAJ0PHGvKKEfkBSyX+Xnn2HZhbLQVYZDmGXvIHrqI4DCSC0AmP6o4R7qmBJtB3jteu0SCKoRuOi
4fGM9F3WGQxHYLmAQzfUj0mp1kSkWVq96woJbYyHUcjOumyHM7JLq9YV0kj6MIZSfYv6ob/f4oAW
kwn3UVL1DxFFMTmOzYmjUMtJrLtdGKsQtlwGJRKdorcBQ+6js3IRTW9u0Bnzu3KeH2oZfNaSRkdc
nh2peLJb57EWpiSbWHhIc93LkxvLz2Wlp5zBpj3XZBlEA49CTClUfZrDEJHbs6+R9d8YJGzyDrTD
Rsxk6XeYGYzfsMtpijYN6kr4uR6OiUakDdY0fIDYWPLIiIyQKLb5bQPTvZhkO8Abh2VirCvX5dvq
Z5WvlA6/avAu6iL0Q1vnc5PIAkYTVoyQAkRssfyjipa0OiyYmDVg5lQsOnAfjH3uSNAcqUunfJXl
IhjhXCwoC3K6TR/oJccIHCOSxqLFMnoD6gtNHVxblluuhsgWRnu75dmUqJw6hESykOrk4ce0PGBd
uBYgJcZFCJPQwp/5m5Ako1gWZKe6JPIwt6XLpa0/oLmkBTRPKsgYJqRYEs8+99Auy+sVFkP4IzTZ
jh0rqYesfhTtM6f7W278w7RmX+qteeiNOXm4HR3jrB7VK3ZNszvUg1H7bKGPgSSXzuNXWDDPax4u
zHjclg7E0Gl+7iq9qoKUPZIDZ10GSd5UkZ0BpFbfTduQ7e3oyH2jLJcC3kRxmrN5iVoRBTZDp5Ex
1BcGsUbUI2SOHR7FXQlHra+VW0jeo/J/4VmqBJvD4M5u6U7WyS0KoP4+YGaQIpqGeSfD9KuvhlPb
jDC1aFCkadR+j9Ccj3Z9sB66wZhHSD28jwy85awzmRimLekF1j7TfAo1mhdbR3nCkwFHgw+oksLw
lFVJT45bZIJE9EvYntCdUAMqLV9/1xCbOSylsX2h3VrtYJPTi4Dale0nzWoUr9jpzNO00vs6irrc
6+ihxwhNBJVsREJ7vXdJn7xSDAVhZwXP0R6iWqIpI/xf6HRFs1o8O9ON4Y2s66EokUF9HnK9HR3F
OYUoJePYwDP2V8NqR/OaVO1LuSkgJBw9mOimzGRFuUBI4MbxRD9tevG7zC9l0Vjo2PVr3b63kfF3
3Zx6mEXpCm4OW1dYMg171ygUQdgi2BOAdl8s7YYjoobdZUNndxr5ehfIpX7RJCPPBDUFSsU1sHmQ
JNlNvbTmC7zGQVSDdy5cT5uuvvHR6J7Qo033ESHIi+mW2hEmqJblkZ7wiKc6jT5Nbux/zSM0W3vd
0iPVrAlFabvkpkYhfgcBWZbXSx++DGbWB6YJFmQ8Dj4BFxMy5R1sbIaFE0GgxehEbbv2Z0jQ0mbb
9JkvGS+UUx0wHducwN1U2Fq11WtTQtoT232tDHc+IUEsYqXVj6Ga208YQ5o7N0+ojpNhONHEtjhi
lRxFlpLgJtuYLGa1BCdWjurGkjbZAaFN9ZObe6922iZxgoidLOABQT6tXKNKFtCmLV9nrtpU4FqO
79kqYQgbpaS9BzWl/jKXY/iVswrPTrrGvjI2EDTSgQtQ/McEU1LavMXWumLKztX1YJp4E4kd45uw
GuLbfqq6D15h0I8+B3UTusp0V2bQ5xoMNOgDqOvddavl47EcvBXUKjPeLwwKqQLyUkE+puOkczkG
G7KTMiX6nZgkmAGU6J/YkqF/mYfptKw2fQAaQL6dLXEEjC97HOZKz7AVctVpWkjLhbOxe0XSSbs8
jgdQLKGTWSXCZthLNPPYHhZsht4gxKWflEz0G2noDDOH4L4cQMIXLtrgRr8QRMCym5NCDxkiZtQv
do9UPHe5qv1DAN5kgSI8+4Wt277d4VQO6kE7hr2p8z5TPvcADEBST5ByafaAc/IdK50zrOSzp271
OLerWnY89lkr1NohwslkU59hJni7GRh4VmP75hlABLFMYWihF6Y6tiORps8kYd30PjXcLnv4H0dY
Z9ME9kDtls9zHT4tjUEkjmlf+0LPIcee0jzSjy5z69c5qCYt1rbNAgS2El6Lc12hMymD6rPk9QoY
hAXg4U9dFexTFmebGDY+PEg6SF/MaYRuEHgID0VSQZhYTACA9tEawBceFLTutey3oUhUCVMYDsrB
7UoblDGU8Z8tCpG8a0q7k4gsD3qiGu9nYHBZK0mVHNOoXE8lFgxfJ0yXdpJF0y138hUMpPS2kwCM
NGKCwPqY3iAuByAHWjd90UKo+yZKZo1HVNPqaFpdHZBH1P20mbGI6WqLIaqivQpNjF2tMKpEOQd+
NxpnH3oMmXIUyfrVxbTbO/x3DvhFFTPseM/J0AFlCKn5AEw6fYBw6A5xb6qCDbPZrQiYOevG6gYY
G9q7FTgqoBcQgrv1rCHH3bOCEkSRyFh/qsuu1wLUednlMuxeJzgpCDZNWysg3RrvYdO37XuNiDyR
oSs8idnOQKv3ZvKeihER5ZGnXgowh3HCh2ZWAmqITBcEQbYYaEluysjx3+CO8iMKpexGd2gc8YHP
kcZXgo69K1AB8h3x9Sv6Vrp32ifPcZI+Jrar3oLNfvWRwvyl0QU38QDxqKb8DLcxdQOdqGYUzQKT
VKEgX4yyL6pzrGGg2YlCkt7KkalcJXA+a+mMKDhDuxTInb2H+osRNFFTPnqQHRddr9gi9/r7xEmb
D/AGuA3oSPc6iMp9rLDx0Y9l914NCgX1AveWOqh4sRHpdxB3HJ6tGfhThxz8BTaDkP3q2XzsKYCK
bS6PiZP1g3LSYEcdwk1LM33eIhKKCEwzxPCoOdUwtn/r+npnUXyeqzEttnqId8SiYx8xS0D01wXa
Jo5mq35uusTlsE6Wu0WSn3FcxYfR4ojUtD+qhWaCMpRgZGumHeRVf28Qn/2Woqk4xRHc0yKtG9Hx
0O4wTXCPxCUHpfmSu8S8r30wnbnX/Z4TyvKm5bUI/DrvGsWmohzxs0LF1gOQeXKjs/VpRcl1cINE
0GXtbRJFP1Yz+0Nbp49hMuMXVN2Tr/lDEqFRnPkE2CgO3quMh4coU0BVIRH4MPWxATACiFtoVx3K
gGIJJ/XYx8EO6+fZsgfCzgUUVySHerPZgaX0NQ5qlJSp/mBTOuZkTL7Xqp0KCjPxhyjUM27JMAg1
bP5rAymxXbJiA6vWNJ/XluczNpAOq7U6r1qo2solhZIo25p71Cd4p0gOMKLfQrMDDICqq+XoJSAJ
iJczBhD4D6t9uS5pbhz2zjqoVp9xUSJa4+ibCsL+FM5pXcA/0ArUDys4K+rd9RWQpkXz3WCjx27S
KEuV/UyW7i1rkxYVQ6/yqaINOIGV3U+ucTury48m1CAVx9FugtLkQ0Vh1RhM5NnBdua5jGK/k9OE
Ck5qJWwDmzbm0n1QLVkBQ/r0WPcNEZKod1V2fJ/E88JynpXBW4yXAKh6kp8hHnzj8bpFFoACjCMf
70lUIh50rckHWvd7qJO/pBh7D6oyYpPTapHDm/Tk4Zn2FGY6yxsbIiTxCRtQi2z7mwH+8bd91vOd
5BXao9ZBaG0eMDYsCR1yrnt/pwLtOxFD/ecrqp0P1Kz6NDC1PnTMB3kcrOsttp3kE+n7Aflv3PDj
gBS3TgQzZw8AWfW9r9ibm9PmcWRVspyxYrt87cEHyGdqS3xxzR6g+TaLCUwYAabH9LGoGvsvierx
qEas8swzwOrBqJmdTJkhL08gKweAvGTyxCt4DBwW6E1gi3r0SgEFL6dnJreh3S9KD/RnVW8uD9qU
0ZPls6e5KoHtiZKi1hFxTbL2wcz1LO+iYKAC3Z8p8GYdriByrv44u5DIm5ElMBmGULkln6YwU9/X
0k7JW5SdywsxNzx9aC1Zb1aVVBPKFCTAj9E0Ez0BR5+SHCtJ5wsM0uc+gJvqhuVln0SoZduwKyIy
oR09w3GvcesTVyB/RWDg8YDfSRI69alMksa+MAhFLvulqrryCRbC3cEHCj0yGzRaTW+mnt3XG3en
MgXpGheBP4WhD73IMCqSzwtWES2Qutnc91Hk/GGlZHTF0Lu2OoX1NnafbOiRZxu9encYWBQqoRe6
lO9DGRG3AwSK+Uoz9l9AdKHoaM5VllgUgdNaj0qgfQ4HyrHhiL28R4g8QaJTYKYz75MEYOvPYYTv
++1SB8NWVCt8j4UMNj/9JnpDEsYdied9Wtfuy5Bl1dGXTfuiWbu1t2kyqMcKWQkXI+ayvxkDV3/2
bYXmP8rW6HNqTPzJ0bndDtV0ri6qOoG0L24jMNE+7mf44kJaPkJHt2TRk4lH8qjO0vN7F5ct4Pdx
aVfo9YFnf5PISOl75O5eH2kHFeMbQ2tyxPlC9rITmEiqNtNjA7zgR0tGdYe1xA4TrYZgcQEO7WkK
i9ZVw/gA/ZIUPrZUweGhUaowLS/tkSFaACQFV/yIP8s/zehk2I2Hris7BHHcPlE+QEqm9eWKRfez
cjEiVNn/hBLs+FlhPezFLYYuRdXhDWHG79zPkfswKNB20+AJtuvJ0WiSACNqI/7JRZVVv2fbQv8E
pSN8dEooog2ixKNv8jKZGYxrF8wgemWqGZVaV36tfWvlvYYHcFRkru5xTWTg7K0NtDplfa/vGuhA
hju4qHRewAWsjJ+SeJjyJhw79tAFkRuLVdqsy7tA/mQYeuickVJ1O7iyy5eMxwzb0r1ej2hkKRGe
UwA+3mXQ0G+Q3ARmNfp3RSimIjLr5gK49jYX5ayX3351yScsQdJ1rzCMO3Eim+C3IcCPdzIbHJak
a1UfEixinzS63P5MZEpfQ4tZ491aj+ucd2wh4492rWNaiVSp2T0EfmuDm3iLQ/as+cblbrZQy9sb
09ETYnUynboKGnQiI7Oz+QqtSp4vMUue8DK4xqwl7FGINCk2cSGikbrCKP4C3xmnEegkAcJAtgjw
Gh3bo4/7yeYatRiISf1c1up2jMo4/BkCU4737eqr9Ky7CZHVHxxDD32L4UnPnoMACFAhR9o0T7bZ
MCJckHsOsY3H9fw75J5vNoHMXxQidiqnmc1juJm/glK6vkEn3tyn05zuvdmmLyAkAMAekLxv14QP
bY41vnoWgS0trH6iiX63KBlfOszKPneTN9lNU3cT2nsSJuGL4264D1bemQJ3Vv7CO9i+zirlyZHH
QQClR7vYnAY6evSLWp+bBXN2adBdisAotBLUMFbfBLoE1gRsXxpUqABsCkNU8pqRwT+i+GdPGAuV
WshaeQUt0Cnr31i31Gnuss2WeQwI91xsVNPwi5BlCvaM1LA5zUaaPUvlt0OCzgDG2xL7SqaZ9UOc
cQwQyNbv/x97Z9IcuZHl+a/SpjvUgGP1sVYdsMTGncwkmXmBMUkm9tWxf/r5haSpUrK6WlM6zWFM
MplRJIMIBNz9vf/29NleTXbNxQPaTw2jDfTcLrXjYLhGBm3bKVEAsbSF9lQ7k+Cza4hDZTbv6MWX
sMnVeLv2hgtqv42O/prZTfZVAvheDvHkaoEk/MK6aGuxoO4Ht86DBQgJSjH3xCN9nOqjtcztT4Pm
qONKB7zuXSeXj2Yz09aSndQe12SrqvecWE5in+v+TPbCChz0Rd/osdatoBD27ORT1pm9Hxuankab
c45BbieYeX+aY/VAvNb2Ivlv7G+JPZq+ia/7bS1Svd4PA09tNFGm3regEPRqRdb7q1bg817tpTNO
CXsYW8DqAYm17NN5RNR1qQdlvnamj2iwyQ71ZK8P85zIb1VeUL7XYh4eqEPTByMuuRHxuNQYEiFi
XytUI5lfcBwo+HjdkxEpgHR3tgXlUiZxc4xnPP2+Va7NLR39dtHbm3sxlyZZdYw/KWwRlp0Zb0HT
lsY7Xig72Ym5TQsmNqxlHdgIyd/Sqh5eRdOK7kyv1+NxA0197+o4jyOjApLeKYMOFqS54uxtVKFz
1FqLcV/WHcC14bZ9G8KnN0VQS4ftojI1jqYNxj4Gqc7k5CdaLJ8A5pLkIinYP4CjGi05oKfr0H1m
s0Fj3yXl99HJu29Fs3EEwAYub1MHZRnYejvfiWydvUsOT9gMY6hgA83MMKljh/moaZV91c9NOp76
3sitINUqRuyoYYU7MnIn/9zC0AmeaJSPeyI+jS1q9FK92SCfr1rlmtWFJP85DleVghtrWc0eDsCa
pHvdJJg4kCWkdsCaNawwqaHDKCO37HNVWtXLUE+tftqquPB2cek1bzD1k+tvoywDs/DE27n9kAES
/GoK2iaeb/RhiItA2ThDA4h09no9Hh6dCv3Friu9sdrHo8axbNlxSyby5gACa5DdVFsuXtIw0eeq
iHqC4MxoqQHAIqrz6ssCzeyzu1iw2qpqd55dzOy0+VJfswlrF/qsweh60/IN3Fg2gWGNG8CkHrcP
jB3liemUrnFL58nR972h8FPPtuYmgHGl8j5lRA/YRzZZ0/YNRxtQYxtZ/tmdR/2x17SxfHU7lBwY
ErZNAVsUcR1ui8L8PVatd7WpZJpDo4uHazuV07cN7GAL1qxejV3Tz3SI9VIOEMSzTf75xjCfAA+Z
oV0uo77Q/oIj7YZ6XC/mnl+9AbsCtse2lnuHOi+b+rLg8ld2xZwVofKznc3T4oyCpubJoC9fFkZO
zBrTKyfqzJo+m5ii99zTaMI6ZS2Vry3SsHe1J+u3MbaBA3QybqzQ2qrpE+TxbO70tJim3TlbJwm1
zR1RyJh1+0iUcbLtYyyrr8mk16NfOLIX0TRQvAUEVdblXWlkCl6iyED+tBxQgse6qMFkyg5xLx/F
lSqM7LK1KmTueuHEq68MbGZHtbVqgB7pqNu3aTa7yEvr8pH1oeufJm8VDffJ671wof0WgS1Eg6CE
NuPJqzdDHoZZJ0Qq86ho/BhbXn+/rJs1UI0Wc/vdaKtV7vgT/TObG5Ox07yEs+qqzkKW4SazG5FK
31Q+KQGZi4LHzq2dAQM9BuAXzasyZ7FEiidh8sFymY6hzzBZkZUMThOmmsNtHdytpGh3t/U1MRLT
vio7mjbaz3bYztCUs4zXLrD7haxhwYLFFMUQlQmEx15f4/Zmxpv92YvTcxbIMFhfCtpTtVOoQqaw
K1u7CUe6EP2JpLpB3RnNOrsXaTdb2JIBaS17pw3JSu9dd1b1GXq85v+0jle9aW7a6NewAN68WzV8
qA0VKf4pH1yAg4lUpdp7ygrKCBQnBKOeypXTJWRIm0Wj76H3CJyEg+a6ggjX4EMybQhsZIDJ1Zpr
bJxmqXUPVllbXxqxjF8Rgs4HWTSpy9vbGrQEQlTTcTYqqwzWtXLPxNzqidc0ryaTE36gotuo9rhD
ezMrjH7zB33zqqjeCuGFnJNnPqLsbpmL2X3K6hTKWzNFd91rGRftNFmagglP42OnJeQVdkv/uDrC
zELGmfTb0Uuq9nlJXKsJEn1Jt4APnK2UQezOQoleiTkgygRRmT6NCeXezHCkO9dw9fYms2tvOqzs
4DLShqwxAk6A9sqrc8/zHaydb2Axcxy4lOQAAHnfqfOsIEuFYlza4XKs8+wm31xb8+de0PzObLch
W1S9XXDu8zzbNIuDnzsAxsj55P2MOr0IxtbVsyArcTr4zbIBXzUmtepJ1rkOML1OVXcSaqQdpPVk
2/W2dil9MCTiCpuWR7syNAt/YqnKK2tay3WfkJdaPw85XN4R9pBDxUWPtPogsUYdeV486edJG1MZ
blZpGNcT94J47ljk0te9bpg+jyOZA7WfSbKqODZyJ71llEiCFi8Zhk8kTRl3rWcWt4WXzi/cKspi
G9vAePTGNS2oFFrnBRGhiUzBsYcVX7RqnQguVDJGbDXj97J3Vj2YlzS1A0AD96shkxV6tKgXll2h
bZfKmrrL1c6hT5xxyqJGFOJrL8r1QXervH40emi7g5IxLwnG6PaHWWeE+HdvzEuMxjEfW6T0sXYu
Er02lhsv0/vvo92vr17RTDEKp3OfrrEXJLuxEWJBbqcXZTi4pghjvUrqSCNs5rtnWPDejrJazeeg
1b8gHdy4xip3GF8+xmMSMETROqx5zHwuxy32nml/r5eZSTKTo+kt45g1Dj1TkUfim8Q8mGGB1qO9
jQfl5VeC5e1EpRTJEzNpmu6TN8Yg6DVDGe2w0C3zggqs0++RylDl+vFqp9/nuG2uExcTR7j1Cedc
vZVP+mSZTZCuS6VFdZ+uDy7agYk3kdCdJEmTV5HFKMwkFOZmu0HrZBs7QmemDeP67Lr359oB8jQ4
p1LfgB+1gaSdJj4Og1Z80SEtF39UXWEAX80jETFD3i1Rn+qQOjOr8SLTdblE+eCZV07alU99Kyjq
dQVNL3Q33hD8rbBC84YXObBpWR7iXK3mMddUGsPudHF8QOiyUbW5hoCGTuAkX/FXNODIksc5sPrN
Nk9Fc34XtPnlfbVozl0nCzBH2+Tz0eM8bHKRwbCryTu2OaIxUp+GjtsAuhoxUF3NnOGm24NyLWZx
KLSxuKLkGubdRFK3x0VK49WM7exT2zcx+MWi9QB7utJ2nDtZvSulVSJYaDEQRfDU3lM6JT00vet2
lGLkfHYQonb5VWv18bFsz5ASsu+qPtTpVqcMQ2mBJnPlZf1OGlPf79JRc7PQhEtI0K2YJQff4PSf
8B+gLU1z1Z/vO23+p9JLu4d1ZJj9XWybLGvPYXiWn1u47vwUOUkdOrLL3qnbBmavmR23f7BTynXP
SWm1QQzFGrFHgOqnXpGDCCvN+krlakFjxZlN7J1XGo8xZVcGfGgMJghrK8rdNrjLdc3A9TxQk1Av
M3rIp3g0jQp8wxxCi0GTVtBNHRMiGhEXQ1hkNTXKujQj5BctJDvRbJifXW0ANE6Kdrw6j8jO9/RK
iWLcN3zzDmZua05p3Y9LCMdjQT6WraUfDGrHPLRX7ZwCv5Xd93RM3fvJoRlFiuCRgl7VGy+rmT03
fxNlKgM7zq2jxnSA7kIWqxPIBM9UNHQNKNyM4boKlZeId60ol4dNpQo9U280WziiPn0vralqgs6x
mXpo2ikA2rgtMQNqpTYqRLCbAkoxyuwmRUh8vvVO+Vpohfoaty4LSZ9sxFdEolwgcqvLSHnO8j1T
vZqovFoCWdQaN1dFXJoi0MZOM0LJMKVpZwq36aJk0hoKNYoWZwfAtahdNsmypsnf3HY/60u3QK+a
vcSu39TudeypOLtMs4FdSdSVvUAbWm0CR11UBUNL5+2+IQYpux69uhUQSZZYdnqRy4ET+lxqV/aY
WMFAwEfzWKEeXf7ELvuvNOUfrFHxaBu8I3k2Q7QLFTaa9W+WV6v3v+YU+OC1WLVtWRYdlmIwtuoc
xzRdVktj/onz6le3+X8jWP8YLIpjnoGaa6bvnZiC9aglrNL9IJEC+Iw2S7uwMi3qUlrg9RvNdPtq
dKXVh1nFUNJdSotVRZzvtXtcbM35a2azj3GksIhZ46K6ZRNBFp2l5Roa+Z/N6fgX3hXng6OK4l8U
ng1i0tVW9ZxXc/dtATLffGvoWvJwjA646S99dB/jSZO0c4tamtvemJfkYtVK1p3Vi4e/9ur2j04J
QzdnIv76bS9WTJi2OelHXW+y8K+9+gcfhqwzPRFMrt6veatH+mDUOwaAGX/N1PMx5bTsZaN7Jdfe
GLIi8tGxXMEUnjz9E4v/v1iTH1NOtfOIxd6d1z2E/Te9nPyxq+/+2o35sNzpM8yGeajbnqX4JZcy
YpJ08xcfmA9rve3GEWnsmQAsnJK5nMKIeBvNX0riEB/zTRdUFXar59ue6X/5RZN0/a7brL82okZ8
TDcttrbMKDDWfaf67M1p+/KmN5v09+EI//m6/K/kvbn9bUtSf/svvn5t2rXP0O18+PJvn5qKf//r
/Dt//5kff+Nv+/fm+qV6Vx9/6Iff4XV//7vhy/Dywxfw2yDkd+N7v96/q7Ecfn19rvD8k/+33/yP
919f5dPavv/y0yslwHB+NTav+qffv3V8++UncY7S/s8/vv7v3zy/gV9+Qgz98vrS/NNvvL+o4Zef
qNt/dpi94lnS8lxTh6n76T/m99++JX82HOE4DoWmh8LY41Gt8SCkv/xkiJ9phF1dUuXrtu2cs41V
M/76LeNn6SGzQLcroSTYfP/Ppf3w4fzjw/qPeqxum6we1C8/WeIHH9T5lYVpeBYSRubNW/Jj8gUH
i6WlGxKlzWUGJ1aC3ohcJ1HdBbp5HaGzcELiPupdCwlJ1aN/Idcrv5jU4iId2bp4Y3PowtVjo4gy
NZl3GdBEsBltj1RoVnWKyUX1Dwkl5s6qY5n6U964BwOGpMS0EZjfJ2TOx62eYjtqvCZw0yqLptyQ
ztWQZhfMwz0beLLti2d1lFW2nJUb6VB3xWa2B6kASA+J2VNxM2+zT4N16pPdMsTjnxjSfzyPzneK
QC1pGkK4gA7csx+3c5G0KeVPI8Imnk6lFt/SV3+2CncJELGMvxkD/61VdJW99ni7vg8f18gPy+qm
fa8fhv79fbh6aT/+5P+Lq8nmxv3r1cSayr5lLz+spvNv/LaahP2zQDVn6oa0dGm456lDvy0mw/jZ
NR1XsCpskGr60b+vJc1wfpYOKh5dIE61XMthnf2+mDTh8T3JMGHbxgDtWERS/hvL6Xyk/6NI82ju
zv844NyeZC199MK2goteBfoVZ+qNO7UMX5VhNwh/ECv94a78vpD/uHCdD+Pa+VsOutCztsZ0LE9Y
H9PPFQEha58Aw+qMdEB6M+Oa0fnTTKBYkCPWMbWuXTL5jWbIudanMo1aZ5kf3CquX9rBrK8bfU4Y
WZlWR6+yi8NksdJyUa1YoMS71FhXbbs8ZQ3iaTUq7TYbBS2WI8Vtgej2i7km3gMr9jpFmO/bsEpE
4EzvEAsNPXxivpKcawRenDzH5FEjryM5BQ3HOUlnyOK1Q8/sZU4QT850A+Z4O4lueI/NuGAehe1+
g+pR+0xa6ICUBmS/5KdyWs0ghttugs2tZNCPtMRxPdZvq1ehQDXxflVTj3JqXbPuoe9chNYtG18a
jWuMUNlBj/a+JcW2IMlMsh2iwIYh9fagM9S0MlGLDg+VJplHFLlVQnzog0wdMzW8Q0OqceyE5mhb
JZodqQn0wBQWK9k+7uJp8zNCwT4n8py4K1/Ormnf9NKUt1NhjK8lUCDJDyO2Qajp2nxRkFpLlOij
dSTzLmeTbIYVqEEN2hcZr84drEfzNoIz3hvjihEVS9xkhSjrJhyh82p/BZd0YELbypa+TAX3HI+i
TE52arrPGCekxkyu/IwQ0aqdRq13UPyiMjhsMdozJvIy/GPuncw5WRtoCvwB8myEZv3W+qsc0HGs
OL2eRKPy4aSpYtWR+U08bihsXXlqWo66MxBV0NuV42hHCeBt5kv+cBPWPcAiVoBzED9q4PTkjtg6
z4rRmFjrra8fbadZhx3vASmBDl/jo59QoOk6YXzYsVBBoEkr+WuQbQjpvBTnR2xVuLGMzcVda6Hw
wH2z6mkSNIVrPqkccg38JXNzaJFae59i1YP0Ami+MYlF2/bSVfIJ+YyGQFfIFCgsT6UWTNJDydak
vTxtc4Zut3It2HBzOovaIaZ4ciHLm9e8MsobS0e2H4KaLN3OnRkI6sOOGeefHrq3rXDwlU3wxE2k
1W7nhCS5jn0oequbUGlJoi7uFCUY+wKb0tqqd6b2AC/oQzp/sUq08OB52nIC6ii2yMRS0PmeQhoG
71YaXQTlW6enzl775uAOQ/Xi5GbxzKHXl2GJ52nYrcbEzamkqcNmFCqBXIwLosQ1J0PE3jMH4w6i
wXvlmcisY6ti/Wz7QYTs6+RZJWwYy/qtT7XUitBYgbjkFjB8hKL03Dn3TvWFEVXaAy78wgtnyoob
iLs1Y4mCFwXE8m9kdDc8M/68JvMd/mDH9bOMhCr0Ogz1wRhoDo95M46fFeJ09zhAFdk+O9jZPupq
60TerA2X65yppWbR1TtoYAsmmmVjVNdyXA9DNTkYB9CUdJGpTyK/1adlfnNNEKogbaYCs05Tn8l6
TdNuE6PLnvUFfPTZzKX5thg2ucZMXL3v47Qyw2a2tjxwtSmDrgYeNIhdr1DbbhpvFGvN2hI2UOVR
tzrqFjk10mqc1czMMuwq2w7NmPT3BsLsHLRZso0Usk2+F2aVZFHOKJD2tPVdu6DERmsQ9UNpppEO
PjDe6BZGaF9Wy4COv46dwvfMDFUWEtC+iZhwk+pBCoMvTpKsrPbYmfDe0ZRmpnGQg9109Ny5eB5L
D/nlLCRxMosFmK119Xkh4UROLlccCwa2dqYURVutExa2Cb3TPgmzT16HIp6F73heCq+wyOmiAI+K
I6IA52cv60R5MIp+8nA8bpCqmdCwyM5VpbwnVdhrFegOkngbzJlBD1wsolkauccaPFxAehjrcFWi
cUi+NtCnw7vXG3X1HbnJtnwjczavwkJ0nS18kP+5v5f5Ynl3qrG1zQ6EXROHgBILCBtxQqvPD1Kb
k+x6rTMDofYMipuwVJTIydePU3hioEXTxQ3TqQb50tivOWwws1C1Y+VpsDWo8afW9U1ePz6kGXrC
iyTFWJD4qGpLWOVYJLH5HaFhWx0G03GK0VfDpHkwV669Yu7tTG2uUbrXcIuVNqLcCJNBi9mRdLdT
n2epryqDh9Qr79Fd11yxOSd5d9921myG0IliO9RMuCGtUJlnbYzZTWwlQ4wK1+qKKjslGXzFwYaB
cW+1IS87259FwxnKQTs+Iyktmj12QIs0xTEH/07izGJFdbQRgdPkI5KGqp47675QrI5DjU7WPWpl
hcDMr9bCyN9MpP7yaVXOoIPNSyQUYdv0Xf66TYMYPrUj+pIr6LKlurIZtNSFS2Wtfc+abNz0slV8
oPt4aqv4s17g1goljvp0L3K7qbh61W9RQTr0zTyvphOlcLHpFfvvPL8PCGRz/JdJZd9hfzYvl5T9
9WLeunkKVQFozB1ylvq+kFIbTmkaO6+YrpMVw7XMSeRTZe2GAwjpeMtkUvHNNuZk/N6vXZy+WJaB
mdoayy65bJzcFVgj6KB1fKRySIOZbVRHdVCvnbPnUVkQE7e91a82uVvJZp3IF3hb7MrymZxeMJEh
q65RDlEuUKVUIuzXFklvJTeEYdhOmeFVqdIKUW3hhVFK+V3JB7nGdnKwreVTLpz6y1x0HasFP36I
+qWNBjl319QMy3cbfQRaa7YtWH5N0RPpTALJPVTlZ+dnX1TpToydQLE2YYzD9gPqP83d0XKccm8q
9DRrqvJLoVWYzKZme6yZp4hyzRB26A3MdRAKBcFqD+j18FdqV7BO3r4/e/OcTM4hzeW1m/d3g2nH
YZHb3b2B9GA3KfetxVR8SIfBQe3LTlIkcbvrxg6aYFjeGN497DHRCH+MCwxZczM+dUggbiV8N9L5
1Dj0jpU/13Maf1mKqscs0GBHCTEDMoNKlYJBY/EmOOTESpGplTYIPGzFWTV/sMpERJbrDCsC21Hw
QONb1P1+TJwwtmS5091Ne5Wx843HRN0ulqGhycWPlvfWeEWC4ExCpCZAxYGt8F6M2+3aoIRn52tP
KC/tvWEP2mtiWZcExmHl1QokXpup3eDPwdaBlvCUu2v/MDnoOUkzHzWdXazP95hlv4+1NYZUc0zb
1GsrDxOJUH1Yei2ALX0s+pIRQ4vmIVue9fs2Puu+Lcs9dn2CNyatqwfksutVjAv7ahjy/liXNsVP
pTthvib6Dn3AzHZK+TQ0cXtaobM52aze9J1Szy6NQTyQRJBERpO2CJjgKvk48YavSffcZ+2p14dP
iELyQFIufytHXbKjzzO0icHYVH+p7fvCrcdrZRf2tTWVZcDwN5yxxRZCCSK18vpmhDPSV3xdC5I0
rFVfbQpafxqd5VjX2KqouMoBt/3GEg4HzXNeRhm7t4h43KMrlX3lbKLaI996dJcee8CZe5jxFJ7K
xS3YmLrmrZMC06oampPYyvJYp+WD7DBppYhC13CIUywX1VxHuYnQLFCZpc2BEM5nmXVodK0W8ZTR
1E4embnTfxfozY+kMcTw3swNIwdgPruMCnne0iHiZQvHQy6HTq6kVefDO8qXMaxrpUXdRDGKKewZ
N4NLR1PaoVYU9tEe5IJAypz1SAzr+J0pKUQM/dq4/f/O/ieywv7Qw55xuB9wsuv3IX3vy5f6Tf2x
u//1t37r7t2fwVZYRY5uQ6zCYfN6v3X35s+mI2xbZ/S7QDAsbRrv35Ey2/zZPn+HX7RsVwef+Xtz
b+s/uzYwmjRMj/BWW1r/Tm//61yBfzT34G2ERROZLT3h4AhimATN/x+SjwwPi/FaQLGqlhKKiFhx
NnnrZHTMMaY5txic2mfwzRApN033Oap1JKHMhfPtGcuE0PGSpvksTrgo5BcEFvVTtyzlHLAxeXCb
dUr9krQy/mSZY3+UrT4F9equf4IcnC/zw9uwuRm2dCmJTCE+YNiUnV5nImvyvXwzdy2dy3g24ivf
JFKTbbrq7hsUT4dZk8URhZP+2wL4AR/+I3Lxa9b6P12ApwsHyAV082M862p1mF/mlWiJuMwv+1wv
roY5o/4dugElVYw51UfSFp/awtMO7lisYZpoD8ix1bFuV8wtvRuYcjucdVk3G83LjZCL2s99x9xf
T/VHk4rAihpV04/XrfZZ6iYDKkAuvuSj2qwrCy0jmcjEqezseYhPv91qtMh/8laNM1f14a0Ch1CA
u7ZlWgJw6YdHpk5wzbhFFxMeU7SUZbm8VnCFardtrXR2abMt17Mncwd7A/rBYERohb/JIsmg9GT6
BIdXvrhMmILMXUypcD0lMycwAlpbw0Ob88T9YU3+N7iS8Wv27o/XTN0uDfTHHmYnYKYfr3k2OSCM
ocZXBQd9bRjL+1C0W6TxBiMpionQlzk+sVM+iIU8BbeadZ951/a3tZqqm8lc6hJPY1OFOAc7uGG3
bK8ZjjpeWIUxf97SzHtNVLsOUbP12UpkVtV9ZgITcf+5nE8oL8ed6dT6LY6UHVoWa8/H2O20anDC
ulXmfskKpKzL0F8Z0uyfCmGupDRL7b4zqvIELTnuYgQGiP+VBqxiaZE7LUVg9ITItKgmbzwsuFEz
zvWDa0/yrYm3z33hbY8NHNRTQ3jRo+aWDgZGs/AdNGAXWaJgkcZuvVUIBNcgg0DAL18tp2rLnWu8
kuqq2WqKN0H51ceT+WT2Ir60mVTKkVzcu7j6r/GZzEVIRlC7o2CYH0xTYxBwqsXHjuKz5ujbct+d
1vnKdbVLEL/hmKgtu15ydTOVckfWFNIrzJ9y1L8IwrCEjyJsCDFSLzRDmBAjq5T6nYGel+zRenL2
y2InIbry/CpJE1K4pkwPYtmwth2oHR+/DU0nEcDkJMkdMNxwi2G7iAp9PHVFZxBFUjV/Qij+Grj/
x8frjMK6jnlmHDxQXOfD9tM6CVZ3e00ChQOAFJyFRBC7UVO3F22LMmoR+oFQJi3UoL5vZr0gGt1x
nwaNgjfsMdGveKo1YmQMa8pDhwkapS9Rf0/n1S/cSoWrdI0/Ibp/TUv/cNUOOKttOI4LlPxxqgmK
PNN1G1JpqlbTw7wlQ03O28KmvsrDwhPkkkv0bjDxjZxRw4z0ZEVZXmbxl/95eX7cULh7XAVotUEW
DHK2DyTEYmoN4d8UrNMydZ+oQhMinLosTEfEvqLvnE9Wa/xZdOo/bWMGPJTnUrLqhmW4QnygVHXD
SQQAM2Faq0gnXIRz92y5QAhjYZojqGpSz3s73+rPRdGgB9EJ8z7PZxzjLwjNLX+gnvzSjUpdanjx
8e9juHW6BVlZhR30f75DJAZ92HQNg9ON482xgdul/jFcsZ9dr87AO5ENYm6xR/eGi/+Wrq1pAvwx
vl2mHkJuZIF+i1liP0zOxZSKhLgvlE0BoSYGWefiBeC4ubURUl0TaORC9Ipsr9mlAe4V999qUztk
IAunaRpIVLLrJ3Pt9MAyiHLLahU/wLxVR6er0DiW1udeS2Yj3Lx43U89OUmpHOQDCJQEgEoMXxlz
Dco3uOO1p/NFQIaPQKrCLFmZlHTLYvA1qyJPYKVT3LppfFLCRCtrpfLWNghZ6sdYx2CCB3W36Vv6
Fc3kempAd/Z5k/eRkkmMsAk5QkA6HDrduXMeFKa/A8MI431RIS60M6cncanmZCZq74tNKg0u1pIX
33LDeV4awFC/a3LC79divqw1zdIC7Fanfhb9rW136m7Q6unNAsigu9mKa70FVaF/m7ZTlY6YDfNW
uGHSYNB3l868Sm1xB1g471thts9OjFmIwWD2ta3G7FbLMUomcR1HOcXfccnLOFqaCc0pGkxf0Cif
lNNvp750pj2DhpKbCiUWe7aetBUWeRptv3VtElpc0/qmOseIhsRBN6NhBY1sbMrNbjTbjDB0c/Z7
j5iMFeflYVHeGnlZkcV0C337QkhIGw7mEHj6lh8B9sZrnBUOdqN4uURmeGSq47BDJvks9Ni8QO72
6CS55otekjY1ZVdgP7irKiQshNap61Kzm0tA92GPvwuzCqfNvnY6kKapbIYyXJK2Cc0JZ+hmN97V
4PWfSU2Lr1QzeDfetMmAqXjlFQ7VguCB1t7jfb5FF/g1Vdlyv/YY8nFjArS304RJCyFZpGJC/I1e
7HODtBKVx88JjsY7oqK9m9KBipmphT7H3Wo8UkaLY5Pk5oWeFEfT3FDkrukQINRbP1UdjvyEKdD3
w7oUF0vtrUGbO081muzAQb532zvtejsxn+6k1Z512CrK2bJh5HiJ074dByYgTt6YcG1jhdsYbIAn
TCq8jPUcIu0kcnJS8wP9MSK2MjvJYRG3E1jRpV2p5sQx5z53hW1BVDnNznGqOISowdYzlu+rtiLr
bUj1CuRigunldSlOWyfVrkpxTDl5nPl9l743pHIB5VVutsNkvXAxxqe4XlE/J1t3NepUp7teNNrd
wIK5m42tIPoiuYITRmhq9c0rtRha6UmenyDycE6mVYl7Iuj7YPP68bHuxENOLtqpEop8kNKsjDOm
GUdbRmCbL9p0CJnlsx5KPoDrGrT9BWrRe9KcoTo07D2fiRZtb1olmmdKVdxUeJ0vlZkUVMaFhlzR
ydFeD4Ra1RgZs3Te2Z2bw6vlhuiBoNP4mXwPZ4clKHvvXWSf4YAb6QomDcNGY81H4Bax5xnrvmlL
h7+kZl5Qz9AgDeiSfDjJgKciWS/IyCAYr8y2GyV6+8K1Gebrudv/pu7MlhtHsmz7K/0BF2mYHf5K
EiTFQQM1hKQXmCIiA/M84+vvgjKrbohSS5XWL30fyqoq0yIAAg4fztl77W9GaP/K+eLXkV1vWBrl
2gcysaQifQ37Kl2mEle5l2j2ppXCfKENsM2x+izVYiBEJZGxeBAI4MNFR8OIDRqgvwdB2QvmgbTg
F6IHL9dUaZurvsz9H2Oct65BH29R1H2cw5/spk3rl92iAjLoyqLxtjIagdixFbgMAptCfB33ymVP
wfk2iGYPDtHr4QZVPUgJSuNbbKfpwrCjFFzFXCpzCOic7Y77ssizoxJaMTVlgo/cphuSn6Fd4Cuq
phTvh0/gM5Wu7/hi21tEs0z8I23IWnFeZGf2x8guKxoYpXZJL0C6vZC8mQ66qY3Ws8jsXTdk5tKP
RRstfbJpKdabQ+VtRJ/QGmX9z4ErjKwRo91XO7p6arRUEW/zBczfflEU9UJPwmGrIg+/CpNYj9zC
AmPpdp6BsDYEbzvch7Cl1gV10GY14ModlsQjaj973KXaVRfVcAdfrxT1kX0kDQ6alDd/BiNa511a
jqq1aElMKqDhjL1+U4UYgn9S8UmWOXd8CRnbSMm2MpBu+bY6Hdioj6uWb82t4das1MliAY6iLtwU
WTtc99lYOyhZ83BDj0i7JGDZQTOuorq2mHzb1E5TZPjacJ2JnH7G6FWB5RaFXxVr2jqmse7pPfYr
NWGPss9Duh6gclOeLiQqUmiycDMQpHBgHZcPXDwpT2ocRNF3b6ATfW3apd4uUfKPMbtgrUjWYeWp
9dLXnNk3HKTNz44uAzuZWrssorDavt4qtSSaZFUT4lDvtbsCuuOW1oR2mbYMY5T/2iVeoR4rLosx
hze8FaDljQuPVeZA3CAsgnz+9eHQSxeY1niiB4jlzNHz/D6fJgX0pT+yBTLybrhuLJ6W0gi7Ow1K
qoGsJH5owXbSfIFAwNDQhhHPl6lYnraOOFBCS4z7cFN781+kZkm1rYdKHiwLv8dkGCBgPcl9dDGt
LaFWxZNsq5m/ljvFSS+kKGn9+SD8ZBcxYPPAvGhp8RvLOsPuuawLcCgrXQEEwf+m5s/rzCl4Orwk
UKvSbRN6Mu4Y9NW2qnXrilgFO1smCAYDFk6Z75MBHPAKI4p8kDDztsCU0XoXlV7/NHMhH8ZpDMol
thvNZkcxWC8Jlt5vmuzqcZFrFOPXRW521xElkV8TbrKjKXNnbek+/nZsAYs2GKjvpbuioim7BKgu
r/Hs4TqwwCz3wuwxP8L0WcsQ6mLdjSOF1uxGxeX2kiCsONJHvcAWA+MUIfWNLIdg5ysT7mBE0NoK
V6W2pHjp3UFUqQZMC9aPPGiQu/ecpnZGkoxbSXTKlTCi4qala3OcpNqsINvy5xqj2vVY01zSQ+aT
Wi3lymQnsXaEJ75rMIiZfYo+35Z1Uuyhgekr4YXJz1qw6yj1DVJeGR0MQixdq2jTraaJ7Fc25sMx
BXR1VwQBTnaEW8YEtqjSQvLui/aJgKJ5q1LQhqYtzQqCBd1C2VBqqDeNDN1iaWypqlBp1gWyLJz5
U7K1m8AbWUGNcE9uXb8UTa5d4F6RdAwKoC+8DA9Ze2FrGCOGTOzpLw1/mk5Ur8xE1y4qA4WBFnXa
KUI9ay9rTv7b3Jz8I6AtmEXINh483fzGHvNWBP5NFeghbcqi2tcjjPqkbU6mIbqFZYxrij/Vdz/H
QdIISFgBI/6qgJ5FQyNVbggrY5eOZWEzTspN0NP4kgFnScW2Rrc2vJZrsdA3ujVc+U3X7vM8yhGX
wAemiuA8G0GmXxOfi8e8j42ryHcw1FWpRjM3BGKInuZYJ7F3iS0MUk9QRvedYnyDrmtujRqliwFU
Uem8/KGysBIslQB6Hx7/cJWMTbiVXv3g56X91BIiv4TZVP2sQjNcQXCuGQfNbAqwe4eNoWNuMOOs
JweCnhY1zU0TZGqNSJ7wqUAzxCZvdZO3b/wMM+te6uNxagI6kbQ2/g8oaWCsjom6p3YuObz4cB7M
ZDa83GdsO8NRvVJjqOV4f5SFoVXfafednNb6ocfat6xjTi/Vgu53exsr0V2AAtSPwxc9UO9fT2L/
qNL9HyhB/zOZ2/9PelGLEvR/r3C7v/2vhxBhVvZfoG3Oq+H6/Gf/pRw1/0CQZhlCNTl7SAom/yqH
M5z/QOdmon/DKsmMOwdk/0s56vxhaniDKFY7jqVT//53PVwTf9jC5FBMJVxQfkV1/Q+0bnOp4f+V
RCzLsRxbBbdlURQ3uJtznb6j672f0X6RcbfWw3EzQmD/7cF8UIzkV3x6iTkU4reKOy0BSnxggFdD
YB71YtiEheLanbz9/DJzRfP9L7GpFfBM5LvyBpim2G9UlYNq0q/BOx5y2lGxJR+UvL34/FJnqr2/
nhq1VQ0Roipmxe3bnyQt2u30m72V03X7QGv2Of7GWFMB4qLM5kQXGt0+H/2NCUsAEP9lM+Lp843t
/HTRcWxUxf7i57+N1vj7lsTc00BpzL0Zb28JW7+WUIj2VnmgnAojAb3ogwNEIDG/2Mq595Phi2SK
ry55VsYy2fXYbJw4u6n+t2zksk24HLIWCyOQALbL1iC/KOF9NFzpNf37V85j7bexBHTPtqDjeSt4
2MtIDXaBGX+h2z+rEv71JG36Q3wYArTgeZ2M/nGXO3MXxfHy60nNnucjMDSMHY2Qo52ax85u98D2
l7LJr1XT/Or6zBXvBrJQLc2auyuqcf5JVibW+jiuPPa4z4VZXU3Yy2gmbzG5HBwv3I1+uIssDL8y
2Zapcx/UzdXn4/ssYPyvR4DC1kCbrumqOM/XQLvo+EbHqXxM/bU9RU96lR4Ktq2ayvJUTKsc7rDa
9q7hGzsTwBeb4XDnBAn1ds/NynbpW7wfPjyGwiGhbRCzDYE3u+2KfoHa6PrzG56/t/Nvn++QVgeM
BT7Ls9JmWXEgg9jPKxvRm9cRij/fNTksGL28Vep6L03ryNr8/fPLfjSzOaoGLUenb2mfV8FTT/DB
QTRdFVn/XVbpdZF3bmUHp88vY3w06h11bkDBUWdZOJukSYLQvKqJEHqod3lcXGemUy+QPbhFk6/B
zOyiztyVvo8RTznMU0yUB64clYM+ykMPXaHIps00WQsE+ECS/Rs77t0UxV6j0KXj4AtIYNg4kb8m
0WEri3IO8F3Z07jqGXv0rHaq1tFQuMMuvPn8t73aMN69O2f2QZhCvHaG337SU+A4MeclCX5X3gUi
vdaHbu9b8mjXAHtR6wqVriJl0vUUNheDjRmxiV/a2ndlGu0iuKPUb5+GgZAL0+MI3XACvSoZfoNi
LouxW5PxvuyUMVh4Ue9Ckd9molsnlcEMaRPMEVFsY1xW1CMIJhD4j2ttpAeRbAcMz4MBXaz2N1gh
F5aD5IgnqSIZAim9559T3O2/C0jMQ2ltK56ozz8PZH+JcvbKS59LnK6BUV9EQ3og/GHdDsFp7GnT
WnJaeTm41biLkOikB5BQVB8I4isJdnJ8svishZnm13zlh5bNsajNS6IcVo2dPBEEtE+F87M3lHVd
D5uSXewYRDvS/HYKkXVkz69UQ0eo1q4ttXrRzXAHevC6C/2U7W51NZ+bHJ8ith1srD7d53VCQpZ3
O8nyRaHCviyq4VLv+WxN5yHVwhNt8SvIgtYKxutdNxY5dNvkGpT9ll6WC9rZJfLyynGUizYOfzp0
c1iMNjnyyaTo3FDo38KIN2o7D9G8LlD5k6N0G7G0QQVbG8s4oqGlhuO580SS278Cnu08787Pmtbc
2mCLXz47tl1Ql+cfQXIdfNRxJaZqlr2tsIuTFgEsRgyXTuJW6ft9EirrKlMO89+VU2ryp/pKxsFO
BB7wG+rxHUUSQLwLYY2bVjHvcEnNGMBdDSA39maBIOVUA1GMxcBTJjJKumPjt0vFTA6FHDaZLg9R
Zm9LRd7Ms46CwZO+0dFJkNOxoy+RRPkc+c02IGcEcTc+eEiKPTWqVFlHTjf/Z1EoaBGHuuWwJm9x
sNzXiPzpjBLuoDJAwF8cIoK5itZC1Mx3q9UXlMGXqmcCTgp2CmZzxGM72/KpUnV7qhBL3LGrwmsu
kg5Iaz+tahShANUvQr89eSb5RGV1RYq2m1PuMcZkhRqc7An+jM8gFD2B81L7UZM1g/iuR4VaAZQz
d/OrDiDwhzYbK0d5ULrmoiehQ4Ntp/rg2kp/g3BzbfrDugsEDQjUTlnXYtb2T2yOd/E4reTkvY6B
xmYlM/1fY4xHlIyIJJhWQvdv7SCgA8rqwsJq63eOhgdci8Cy9a7PY63mV+PPjeDwqQZqjJh8kTJO
ujTdUj27B2X3xQz10SRPmwZbiYr4VJ4vxwh/wbABAFsht7gSoEf9bNi0lv7Fsv+q2Dhfw+C3mwKB
sU2x5GxrE3lmUpQYUla9JESErxitP2L9/DqxUNNp5i4c0y0EClTUlFEhEl0TPPE4r6mq5YENYCTV
Q3qyneabGJID7btlNIyrz6frMwPzXzsDuns05Mjgofh4ts2Er4sQznPkStFI3Cq0OWdDTj96y9xG
urEb+G9FajuNCBPIDEfTgmIAfG8BMWL5xa18tE+Ss3lu3ijhD5v//W97QR1bTGIQD7Ua++AUNs6d
mU3f0ZlsmjRd2Zh1daPZo6R9CQXEHsFkgYrg83v4cGz8dgtnT2PoUjhUgluwjOFSlD5Klbx4iWpx
9/l1PhocgratAcpQaIyRsx0AHooQaYAhV1NPQVA1j7aAiG6QajHJ128E450rBMVbpiEoHNgJrkwJ
v45ZSHrVhaJ260rKA1jWXdry2QbtF0HKH22bWb9BaQh7lsi/jpzfXoeNbS8RlSZXKC9BQ9Jgrph4
FMWNYPPaZMtplee2irxXfAN7Bsvb58/og/PfLByjKmiZKsCKs0dEEpkREFYgQf49D3XgOp7+I2Qf
lACS+fxKH5x7hOoYxIppxB455zICtLwij5OSPCUaia3h2qQWRp6zgodBxInJjPz8+QX1+bh/vkni
klKyUWIGsmYv6+9jPbERcTQhl4Q57cYsHK1l0erx1/NGt9Kgp4pSced/OZ86wwkKjeEUtE/j7Twi
Rg5lZmntYOi4o9mt00nfWiM1Qzsh1c7a1VN1UTf+4xQOVGuJaST/Dk23C11oNfBn0qFzBbugyveP
jp0e0lB5KFLldogDNyrrK22EZOzIQxiz+AXWrgFLF/rWLq7DXQ1BxqyiG4C7CGMsavLR88ipahzE
g5qUh4qbnv98M3TrkS5ZUxjbhtWG/jYxFa3bm6xxQ/A478ZIfqJT1u6tEhtc0lx0mX8comiptc2V
OXouDpIF9K6dpk5E6I6b+StpJf++rq5UZkyZmNt5s9TD0Wpj/9E3UajknFiaaOcH8a/OibfglO/N
djiVcrpuMzplcdStaRxtu7C+0NgHzzstwWLbEN+TdcnWC2DYq8rJgfhuaf6G1W5HIfyHqTf7yR8u
5/l7rMydpz+HpXfCwY2pR9nXMmaNLobFvBXxOudgRP5FMkC7yZ61dqZih8sy9x7Umi247RwoQ+CK
tZbzbtSbGqr5jAIZ3vjsPkt2vSL32dXIwyhMnDjBrp973TxDPE14KPyTHDEJ6XIz/7lwYmPIiqoO
1rYbjCNA9qPSE+VUhr8Gnh82hH3q3FXdyEnPWpqosZoZK8WCryPkw0lyAzdnhf3pNAmJIYb9U5Ks
epVoEDYyZiQfHJqpC9szjlSZV9IX9x7nEU82UN7HSwIHEZKx4CPin8eaLzugbunBsodLK72aRHSK
AINn9bOtWcuyT6/nmhGMs41u9RutMHY9YLCCgCqDVagxpxW8m5uJ3i9V1X3G4TS34puMA2skaeco
FY+NPxx0EZvkIridayHzGLEH+FZMU13P9MQYnJfYVNYXiAoPYz1tTDVlvPauRMZlM7uibnYbx6T2
O21obS3nd1MB8bepj4tAuRU5D0jh2Bkmc5+E5hI7uf6OT/r+8xlh1sO+nRCQ1yL8lAY6WlQk4kyA
JTWVwLHRkjxa5XY+D+hmS2KDsp6HQRaZW/g/t0LATzBHektsAw15+vwe3k243AJFS5uqoaEzEc6n
1t8m/FwtVVp/dIjrxHc7Ik1oniw8K9mOafPFWs9J9/3vRek6++jJmyTN7uz3ahgSs0zxnZVpRTtl
kviKQN3jWAtOAuuFMbGNr834RgG1C4h/E5XaQxkMz2UJjXQskTchQ/EKhd5iD0SSo/DQf0erv3QG
30ZgyJGTuUGLWJpG/BhY7ZQDgSS7bppDoAi/W8xbdhJf53bmBsL9FmvUxRDmVD76TW+3hIzKw2Sz
CxumYYN+YtOjMFrkabz1vBZmm7HLhXHMY2NnGdSPRHji/HGq+XTQ0V5C69pUY+8tgqZfTE7J5n80
j3niZ6swwKyWionemP8tmnlatj1dQge/7Jv5BEqDbmHouMIIZ7sCxngwK/vYN8FjZoQ3SpxfNxXC
RGfwXCi7yCSYL9tUMMcyVjMOjrp3qjTvFqgiLlPFZR5+/fWQjRdJptwqLLZLPQ1OrU7QDOESWwhR
35Uq+HMEWLyIHWMLOOrasdsLIgEvFUoRta+c4ii2V3RZbnPbWmoGb8AvlQO2YcybnAg5OWZdRixM
2bnMBPiOUhrAEazxjBYqhzqL5SrgsKZnnIHzbo1MACCg75/KRl0zIxsxa13jHBRd3sZck5LZjeY1
a3VKDqVq7HSpHh3O0wTJufN3URuKa2TmdtDGFcNsN3LYN2w+Uc4ZrdWtmyLYFVGPqtM/zdOsIIUB
OddCNAAxK9xTINtoiPOXy2gbDlAoE/L7BFZtq0y2jc6iOFVbm8bTAsLysnSaW72w5iU4WlLe/4kp
xieECkJoUJMAGNDCM8F7LIjsQMv1q01EsagLXq7pBYAJYIkRhWU448pqrGWtZi9x7NyGVXtJy/LG
Zm6hv3eYD94Rk/LEQapQm+9YSBFGpSAascqOu2JMbppGPFh6cKp151QyOROElDJhOem1X3v38xEb
pGW8HATNvKpda8xo+jD34mK38HzXJkukJT+h7XvXKThb53RmCSVSOSejYX3GjESESbqiYUwODnPm
HKq4zzVjR8l/lwj7rq7ZnZAMeQlkgTgLIbJlVBoJa3v0JGlkrQ1chC0tkv280leZ/8Xe+YOZw1HR
hqEu09g9ndfqG8pbKaZksXJkz+6Ih8nCa8+foAkUlerE57Pi+8vh4qdEzQdN4ZOT0ttZUQ3tYDCa
jANS0u7n/QnuNNfJspd5pBMk9sXlPlgITKqPhE1wKqMC+qqj/G0WHgm4gztCPhDBNtuEA3YV0oTF
37uhZkM2VvysjsFt78SHMEi3YQ1AlKS419/8j3qE/1kD8H/SSZxv598gmv8dUBkswb+NjndmmeuX
7CV9eeOTmf/A351BIf4AgsEQoS3OC3yNj/+bKeMYf6impAlATI4hEO6ytv7dGZR/2CY+BHwsjDNM
LPM5528MBn8fZ1FOCSaBSBZ7wn/mlHmrwKXQBJpD0IMUDGZ9rnG/HcnoL2QNY5QkuSYI1tIytVsd
GRElU1AxujPol0rK3NNNI2oTj1rYSRa2fbRU/CCGosY4umpzGTUq/GVhWpum8UvK1kOjrGQ7o9DI
Pl5B9HSWQgzZF2c04/yQxt2zOUHtTMUZsaNxZoDQ0GdKcJ6GmwD3uU4DL9xLmeoRGMqRpJbMesoj
HNZYfJHdABALdmMELBLVBX7N3AytTQRIeA3VZo3Jx4SlCIK5bFIiSzJ6GKz4z3WQnyzdLh/p/eKe
CDP5DKJcxQdqRD2zaCSXJeEcG87jdAmlOq7Yt6MZlLXtNlmQg/NIw22e4x+NsK6v8efr63LIo32V
psMX9aX3zwNEkIori4kQM8v587AqFU0lMV2uU6XDHbl0dbuYcIXugfnAZ4d+80hLU4cOWXXffxv0
13/VsH73Cr0rDdivKvfZ+wUmSbzDE2VJluJ9JrcckKbmTuC87puE7kLuzOfNwltTOEhWoiV+OOi6
BzJz4t2oFT8+v43zmdmWDGeqnNTYeALaeekK12WDoMJp3L4ztAVnghwlb/JLEc6DCUf4gufwFZLu
vD7EJWnw45+e+/S09OZb+m1y7oo5cLakFOX0BHrqtvOYltWpRtm++Py3vX+7XMjW2SLT/EVlcLbq
ZEWHBnGyMY9EyZggOZ7yjQf8HUGRbtLywcZbV45Ooyiyvir8zFvv3wuX84/kBMM3ZvE73znqPN6s
XyAKdmOPULu0KAsXlGhMPq0PyFmt7oqMuIAhqali4nP2YKD/8x8/P2hOQzyEd0+5Vnw79roKL5Ll
PYLtfRlKm/xx8hNLStl9o62zzP5iVzEfbs5+NEoD5mxMMEJY58StkP6CmhFN6hZ9bV2EmIuW8IGK
L45578cP6zqTORsJ2prMwW/HTzuYdZ0JWdGWCgMsMSbBM2NTwzTm5PL5Q9Tev0auBTqJaFn2EcwV
b6+FQBC7e21VvEZz35bivtSsP5WAZgso3gLzQOWWKjWjSYOZ19Tfvrj8+68TqYmJXY3ljbXwHGxX
m5MjGGGV2xj6zyrOD+pQPQu1eTb8dqt56Ro6tbcIB8zWgbhVFfncR3JcWhNhfOFgbUrc3MvWIdE0
Fk+f39sHb+HNrZ19XE2dBh1+Bt6CJTmPyGvKAd95NV/M0B9MkzyC1x6owfSknuMUbRjAQ6RPlRuZ
w61o6o2TGw+JwdnDaVu3ViKUj8HR6Tmj6si6MavDEv/8p74f1twCEzRrJ9sSGGlvB0EYYWxHes8g
cEiTFCah8X1hlF/80vPKwayu0LH2SFVDXsCAe3sVlaht/IYkqcaRuPdHcUcK1EPGalsNtfv5D/po
WPEBIaRjeqRuelY4jWYzXWm1lWtMRbWdfPEY5iPK6zYwNx1HK8j/+t/wxP/WG/vRzyNXm8nBwm2G
2evtz5OVptn4/SrXLNo7H+sgeUfV98YUuy4wfn7++z76bGcrntAEBiGYImefLSa6Sfege7jA9zme
KfB8LQIJlj4qU7jSsyunCYkUa5zH3IdPUBZfda4+HLcGOghr9gNSDz/7PtreIwGvKSukD+YRsJ+2
D8uONAoPscHY/jnyWg6aFoUryiUb9q2nsKuULwbuhzdhvs7/KusAkra3Dx2Rd17q0J5da8gfDUM9
jfS4R625Ax//wNbumrVrWpTWL7xWgNNztu3/Vv99tMd5vwJj5kSsJ6jGIdVQz95Dl0YpUHNiwjo0
yhzKlYOM1XwTe3NJ28rWtVm7aLjjtV3OUC/ZeAqoZytYYYl0mwYZA0kfmBoAX3lgLbYcZdUVSGZ1
9fmNvh+cEkqlwb4UYx3albPBqTqZCCZL1Vi4zPuQLsEukg6hL1R7pg5Uw+dXez91spTY8zECOZEg
JujtW6l73W5h4GiuJIXsZxyHt5aRA4tUvtre6u+fPx85F1NtgV6SsuTbK0WRRwIpnhC60Tq4nOJx
MggFHLP6evDZV4Ye2bx+NWbrMs12g08/15Jqvy1SNEuUnhcZeZZQPgZnlcXiuaGQRzQIPt0iS0lW
s9hMaEFwUxFYTp5Q6hArO1SrohlXndESoK0OP/wm+4ewSlQxtIL4LXzajKrz2ZigkMAmcnZyWw5Q
rmWlzs3gU9J3JtNbhX321bx8Pvv/dT0HaTLsBv1dRTdIm6hTC/g/FbvzfQ7S7abGi/jFCDyfkuer
IGOifywZhexZ376pxAy1NFTTydW9idCIIvg+DeFzYxaHOlVd2UzpFxc8HxpcEFYAjUk2NTCfzpun
Q9EHWHHj0cVz4D+Sf6u7QVu+6JUGQgxOIXyzcBHlpNJ/PvjfyUTnC7MnNuZNoolC7OyXgmhr0HM7
g5uUgNwLViE9N+68BkJj3NfUKLvCjazo3pl+BbZDXGJ4RVDGAf/PzylPH2m2RlirkIx/fl/nHyW3
xUGBOUrQKEW2drbI46Vp6oxvwZVlTUoKOpoLSn2I8BHaXHx+Ke2DIeXA9ZgPQOjyELC9fdnxqLRN
ooQDc6CfLKsp85e+Mafd4KP0OSW4+KBVpGbai9V767Ee6yUnv1fL/5rh4SySPvz++T19MByQVKNg
Yblgn6WdvZW2xOLXezHhEkjq1zV7kaVR1oVriekFDMFj1Pr0kcIkWH9+3XdLNR18FklOghZT8Hxo
ePssqNkwnw+I0MY6/kVuOcogKVIIRnLIQhf43IRYr833dmJQeIhg5uI3LZufn9+G/f6VsFHA5YjB
GoTQu1fSEnnW+a1C3T3pjZ9W4T3FXYhHX283nmj+jPvWJjhJg/xTa9I/ERuPxRGoegpu8UZxqos4
Ec6h7eJ8O1SzlQl7IchDJa/2JRa4NcFC+Y2gQXBVTAoB5+akXRBdTvFVTbInK0UplxuT+twUk77x
wN5v2qAlFKHKynWJ9X8JXAOPOlGASd2ll3mfbcoyowcxlgQK9Zl+MZjR90wRYod+Hgpnow2nJs25
yZZ0uUjP15muP5S9gY82mWh99ACxdLu2LsvcihYhBt2rtG6mTSBT4QYlEetsRhNv5ff9cEzi0rxs
nIiqiK1Wzn6AsXkfCyyfG9IWcOp8/jo+GBW8CbZPnHko+b2bJBRcgpHVUpv2M+PO8s17Hur3XBTP
tBGIJ+t9zjj1thQGgefKj88vfr4ZoDCFl0DaDtfVAeie7dymEgdKnFSd22Nk/ekkpXeva4SKppP6
YFXkr3x+udnQ8ObU/Ho9dEMg7FUIBOcnHFCLmROgBXHREnsPrVYQOhdi8yLayfsRQqnGgzN7O/VE
GU527/XfSGnF3ZJUYu8LZIFd1DEQgWXsG0KAyM1III0sqzLHHAe+x0EhOw4ncA46+UZliP2Iv0i1
auRzRq5dmjjSN5//pvezCcQZSwdkTF1NfacBprk/yqpHK2FWfkbXqAqvK4IVr5xiYOzYgXdBohxi
AQSl+ldDh1f0/oFS9GD14g6Q+5xPrwEdL9/zKEN42GNDnMJIrdBLkf6bO8S4FIVdPOVhjIWx8wdx
UYFKIIQG1dKVB63kJyas8JtPeA5nyTC8IE11uJ48gIJoYVtzHxX5+Ejai3GhF92vpB20y4iU7T0W
pOTS6TVOTqWXIebsAocktRaZyFoJCVtEDfuUkQWlikTbkrhGcqWTV6ugT+8nmb4YWYaSsGzyC4Pu
0LdKpILcmDneNc+TYzYYw0UCcmZbWHp53SQ6oCC2wyc6osUlQYV4UL2yTVO3SE3jQpFYJgMn0u9y
VeT5Cq+XO7HebjOrLZ6CBm9a5M2WRhKSF0ZWlB1d47F+DCDg3L9CYWIz1ivXG/MQglzkI+zPqS+4
BbGDCUKlKj8ALqyvBmXk/3t5l+9REsPkFZgLX2BQKi/ss7W7ujesF3Iu23IJdIlVGz9piqFLK56G
REYrKInDTRy1ydohc/JCbZTwKvGc8UbDi4YjWPEWSq0TC9JEkbYKdCFeAr3V5iSaToWH5pAji/64
yQ1CljNCzHyqyeuYJEpymqLhaBUwe8mXIcw9KgIS9DxF0e0N0cg8C7uv79KmgW3c+2rxNHUJltwy
zcOFZijyUgu14li3g0cge5g9O+AP9lYQNOsk9wUaAzAWTofvvkNXF7kQZwgfLyjrPrGXgf5J5ZT8
dWFF22QivS1z/NYdjbykyxpFWz0s458IREk4HR0azrEkVFzrg0sY1xEiUIgcIgp7eggwXB3y5ul3
4pyNRiNyg0I7Bp6qwF3O42DVdNJGRls7yk5LAuvPoQHbM3uX6UZOnHhptTWUuTahNTrm0oalsmk6
rzQuxopD8TqHjMlCopkxe3cjmfV6jlNuSZqSyNQCqAiz15l0QQOYdhluTAdMhDoiVQ1wGW4xzE4n
VdGDCimM7MIFGKdxN4nRv0F/rCwBvMpDbOBln6LwVoPueSitIts0RaU+wJHO9jjQ4eP3o7euSURK
XTXM2t1QxeWqzGz5QI5OByLIEc9ha5fbKSMTe2lOcbAc4jH9FrbZxPKaASFU6IbrutI4pNRLfddb
XrkMJ4GSCjzeNNgKHxm67Ugfit1fNt2uQ6jjWcOpUthfLKYcjGEFkWINjGNZdKPgiTTaZZP55RK+
o3n07BFZe93vcuKfL/O8cpYDToSVLbFS1yEywkVV5JBgTHisO+QC5aVlR9Utn8lTKypjZc8NYxCo
3aap4AvKJpY71QmV7QTWcjVZirgL40a4g+/Jx0GLhhOElOlHkfAyO59gYTAjySmmvgzNoWhWWRI7
l2Oa2LCVvO5YtZP4rrMK/JBATBD4pNFjYcX65vWd9nVMENqAat4DVcQ5rhnzvVbIAK14E8fwKSuO
fiOSpqNn4j9fhfRz7zQ6BCfIUs2WzAcJI0ot907hj1eAJtFb1sN1i8L4lA+4bL0hytcdhf01OJrR
BVKvuEkv7SVsMAAEnIZ3cRq99PYgkZB4kbJUlcbYJrZ18+pQN4tKunpoRzjL/fQ6IxEUenIaqCQv
wS2+avLJQMcxEyEybXaOwzmUpMRpEH7x0OBFCq0OGnrS32dK6dpY0W/DPsKWHzF+uQTmdjCvCzsC
1bpCwjDr+udVsGky2l1d23kcSEI9712PtfYpEfzZDLjBk95W0b42AvtnPwC0aco+3xsCxkrqzBb4
DEfAIqxi1V8SVBk+YqzlHslLzi6tvMUGQbQCAYIXReD4V510qnVWWOXOpJwIQyxxbpQog+E4tuWp
dZzpearq8Js9muNNJoNb4kiVP+1JmMw9s/asaLVLY1RTxO6AgKJxaq+FVwcaIUpA1Y+QL0GFF3Wk
oX+JCnGFvqXStlOXOSeKKZCbSXNd26PDH2Z7Iu470Q2hi1C011dZ63fDFj6MfxMm5iDXopHtiifc
WxwRtUxDeadH+NMN8vp64NHdprV9sQ7iwacbSHt3WMZlN10URGWQTJZlN0VsdyUCeztfVlF1jzin
XwZVZV/BW8v/jDRl+AaYQ+HSNdFOnTZ43wzFDIipAwq17usufyT22sEZ0Sl27gaDNa5rWcEM6YNG
7huhwnDNhdt2zboBPbMwOqiny9izjnU0RN8g/ySb0BORvUh0x1myyvTXFMe7Z0Go2AuwpvAuLwZ/
nWaGRdTd0OvNWh904piCSpmeFLPLypUZN06x5K9HVe9PzDdqcvF/mTuz5caRLcv+Sn/AxTXMgL+C
kyhK1EwNLzANEY4ZcMzwr+/FsKquDGVVhvVDm/VjWmZEkgTc/fg5e689Cae4Yz5a/9SVgwLfCyor
4veanvzZWW4bA8q0J6d5VbmQhCMbvtYlMbNqK8EnHEafmUzeEN6Ih2HmevI+Cbs/jiinn+JYNHoL
SDc5xtAofphm+tEEY4D722u/jKagThzwMjzNkFYaprPLfNtYM1VN3oTBkyakbY3P3Dw2TZbvIQ3b
NB77+ZF7EFHXTV4cOFKL10HjNB/HNon6qiO2GzNMW0uET+OB+063cmbDWolOHogAuPO9sYrEqMQV
/HBSLSWUC7qOOPn9mAvOzuoNxtwNCiHDg3iMLsremdbUrxMmkG9zpsv0FHT6dUndxNxySFcE/ZK+
C/xt5AF1kBRoKInLBc+OpOy/KOdWceXgzrNrtXdbwDSIcab0XGASW3HKOR3S1JXrtBztQcUcgd8k
BMoxxZjBf1VBYiCRGWu4t69BKOlohhlwYc048/iM15Qr3S0baYGmKTiV3rmOaQtxAJlWRGY2gsgh
TIGjOzvMvT6YQylxG6nwMaOa9kqz2wUDJTV5qRb2juJiOJvDFuhZEde8Lhrs4LmKySlLmE0NRmBx
INs/Y96pC8+rzlj20kNCFGzAbvvbhnwYqPZQqkQ9vfjZYFwUHWipeWr4H3p5cuIXyj9KBeE/r8xg
m5OweVRCUV2HYp9747wJAfPc9C65pMO5aQQTaH6GJYTkuJDsQARAn0xwt4c6YKnUQPAmIucjazJJ
xO0AKcuZ3LNgDgFkOs5ODdmZawtuoqkv0gbrhCuzRxZzgT9LH/MGuI4wm3zTLc5t70+QlZXl3oUk
P9JLnM16Py8pOtk0qW6IDl5ubd105bZtm+S4wH85eAwM79osIWYZW/FRL9kNZ9uAIu9MJEkW6o3y
TOSYfNFhmfLLlWCju/PmgVlqUXpX8F7UPbFt2ECt8pN02+VQFDSw1v6APng+/wsTm6BcuWZaRFYt
rU1ikAeepB3ppXPeXrD7D4iw1XyZTLNHP0wOT/w9h5HVdTkybTt37a3+XZbvS5B6W7PPp3XNW3uJ
r4KKzEFEq1wSURsVA68ePJ8dq+EZylht0rg8zl5lHQ2XdzOjxjAGuyKKM563SYf/E0a6yx+fPh3f
qDazl5ARH+Ov8ygG92eUw5NBLMhVUcnlfkytdO/0uXkrh1jtRtvkklMPOfgdy5zmcs3AFJeRZS1X
gQZZrFp3efKnhkRcUWf3buYj61Cl262C0Sba2awr7xrMYO5ESRmcw3EN3nrNxS3Cn68OzEggKItl
cQLSJlAkEtJoZcvKqsx8K5Ix2Uinw3cECMRbZ4ajf/iZ30zr0hc5f4+EGRgRDerfLnHi8OrAYn7L
gkI+jLDo931GuvZWxhO52LQsxruu4Z6LgVlPR9XHEyQeYhQVNAmcMkvMNlVDKXocCDW/KiDmctxr
3EBZbRF7Iehhoq9ZE+KLvBBH7JVZuvM9pBfvHUfKTyNTnrulk+Xw0E2CK1IzAEETTlCX1vbSFLvJ
9cIrWlHGpYRJtbXyKrtPC3+IwN6J16T0q+dyNPqImXC6q89nvpVUlC8Y6tJIt5DnCSitw/VoUwnC
GuQS1jXyxvSrnhJbE6Rb2xWdXK/ZzEQ8H2dSXqqRiJOlN+eIRgw4O1JjViOzoKXXy6ZcVLO1hBHG
q45Ag82UOsHFmMh+4xMc8Lnweq1NGXjbODSCrUfVyGy/XzKAbMjKb8kn6LDUDw2ef8Q0PWTYTa7L
ZYysuDbf67n2134bWpdx1jdMxhKSWOhzR1xwwm2nqybKQHhkqgjW3UTYCfjTZG2ScvJu5rLdFjYP
p578SyWWI6M966Qb4yuoMnkaJyf9GHvT3OpBlp9EiyLvMHM0nW5f3U/FIC87r06uFmNkb3c9c500
EAs9d7IBa1fCesBUl86rBnPuYpw/UufT6BmLqxAeTBN5TlutBjESKGqQYDyG9m5yqOn6vjEuVJOT
JmIHw6VJ93o3eyK+tLRT7KTRN2uris21DBsWa8vEyYbueBjYrKK5abm/GJ24pkGvbfgzLToRmq4X
HjzYEVNwGjAPqeOe81XJ/tFetI/ouLYmvHcloRn5VICid81rYdKhbR3v0vKnfqcdTLWFdAZ+Rad2
99M8tJF0zok48BCeXTuf9k1jKHsVdwXvL/kyGzps1cEoBedda6/H5FF7Z7+HadVmBC+iOcZFyPim
4TyNRgx4TVY5XASyR0nKyx7SkFxXtCToQCwPsiMHZyE/d52GBECfsbHDPnascVs55dnNWaGxMtmS
yCYtCXwwiVfnR6t3dAYInaF232TZlMdnOFoMWRViD3OBzgqu2rw/DjPXRY6d1Sic8VMyqV9RQb8K
G53uUvg0oxDs3Uo3rlZ0Rtyo9gt/NcYxzl4EZ34PnV/HmdgA/9xr3XJku8bL3Gb7zk9+VFBvV+jF
ucRNhJMR+eNvZu13EdWC2LV9s3cHwuNBVOvHEZxh5CSZxjJjmXsJnigzGV5xV1l1Yz6eWZSKNsii
WbECqlgSGNva1Fv6+5KZ4/lEyNJmpyD+X4UZDUbbReEbh4SvFfHyuLROtTaDPN9AqQiuAeh6Ky9t
rpwqJ0MGfWvkJRZsxcVkdJLO11DZYUvK4v6cFAx+shS8Yj317owJ1nziIbz3MjvxQ50WAqomF+7P
jNp3KNW14kQmGaGVjVqnMdmzKOYcQYmilzMaKliqVega861TZN2lBWfAwbCN18k2pkgRixBGqVMs
t6Fu5zs3VXMTNWNl3LseWTjY8exjyI3+RyrQoJtW9ayZUdaRm3fAsCTNE4E5BUNUL1dxGg9AzYT7
yXoSMAfZ9hdelgMeSKidDc0iYG/2DiRWj27Pv40L4mtaa3SeR8t5DLXtrohVaY4eor4IlddzWtrp
OhBLjt7L0oeqVcUGg5a4SGsbuKhwuJkByaISIti8sCT3+dQRb3annwoE9JsCuBanKJzOZsm+aE4g
Khfpkz0bA2LMZFwFRf9FIM2W3Y5XzuVyTXvTviWm297gtjavk4AwFixU4TFNrHptNUN2gTauPErD
2ufcko/nrneC6h/zTkTOxylelprjm3yBPunta6JPiqOpWvSSxEeYk/MSSkuunIraIQZnc+3Pbcni
wkfve5n7EoD7urCGbjUyKD+OlAao+/r5Q0xGc19nM1MDn6tLrC19SZuZ+QE6bIVzImi2/qA6FPF2
eTRUFhMaWIiPoMbahrCyFriwEoNuGsFGQ7uSqjI4KRLTT596mjxE12BvsD89HXBAwSuEEcAF2TmO
pktBLKVcN+aQvAf0RA6KNXEX8AwOclLVoTLBcxGIEHQ/hL8A+eqTjLHE0vcXVbbImyBocPNzJn9h
NDMemtbJf8ZNuVzNhWxeu9LJ7/veHMnnMeloBYqB/TJ5FlHUwcDAv7PXOc2aDXkPvDy19NZOq0KW
ot2+SLtbHi2SG3Yz9J2nTrv1HU+3N1f9kCbYRih8ZGZmVwFpPJuzoe9Q1VlcbLjvzEToLv4hDlLJ
/bx3V4M3T+2K/HW9tvlfX/cV2RKxbrGVq7mg75gh3erccLu0foYscOyPIse/IccluR1io3wo2xEG
XOpR1WBlY1yqMlsygjhjqO5Tq5qJuSeZSwO6ab13qVMaFSgqARaS0MNlhJIhO9g924sdBgU8DM4p
HUwNESmAfh+Vj2FKOWUDKrR0T9XiyGeD0iaoIQGEuartiOacsQ6VqgkvmzkmSg2Bq+kD50QyFW20
YJYP7PH3dPRgKXIlZuRPafKQ032kUPO2yle72WkzBMfhXqYcYGHYRoFFCJNF7lU0iOKtL2k+dPUc
MIQwfjrEo0Rm0tDhLp1I68Hd0Na+SBg2rOa0qtZGKGn6hqw5lfenNFR7lu7wCagX0hfBfPB2MP+Y
SIGbGhKmjIFUqiTF+8hXj4LF865ay6h3SSDqjZ6Lfk1QV79P6GKvPQ7ZH2bMEd17pb11tedhqrFA
aQ+zsx4o9PyRJPRsItaJBPTm6iwA3dOvN1aGJCim1WNNph7e91UiqmKV8OcuHYXEgp+OTh8t2O5h
MGFT0r4arxvJRgHd1nrMh0FszMHxN1hdCPe0KsnFqAtJQPE704gQrfq8THN4p2hrXf26cC9JNT3J
pLKu4EySPU6iXGQuYMjDrMBZOk7hIe38S5xiBUwRe7uEPT0rhbZ9Z9f28GC5VrkbXYAcNKsLI0IA
ne0cKKIX7jTMZ7N285q1dfBeQUUEmNp3J/pqoD+mdJHEgtpJfSjHufuKmRIcKoZqMBloEy9UPFdK
+82tkHm2qxZ5u4QVLNlqSU7/POv5mw37rItwzmY3TM7M9r+LjCaGUSD9bGLD3MxdGZ3ivLPEUwXM
1CmamwqQ74PHp3pi5vKD44mixS7NAKmeU3jv/rmcnmTo7wLFVb8wCxxGWX3Z1Zowu7RK6K/Bq/rn
z/zfTOA99nmEJI7PwJeB9+9TZ5cOUzw5OepNHCJPSzqLFQ6VhEsAMFSy6bNtd95x7KH+ShwWUsfQ
4EA4knvdEK9+jhpbCoqj9g/KgL/PzTzoSjylUHAdtH4R5v8ijXbMSkkdSLUh82zboTRhHnVHbiTH
EdjqtRvnMTFgRvEnQdJZcPBX4S6PEIELHonzFJKMhG/T/8DTvNFYqTcgVAtC2WIVLf4MhD5Ogscm
c96Rpz8t6ImxV2cjVwQKdXzg51wLrGkAfQtUi947rYf8mkFkeJxSt94HanHW2mDahrW6Rj5rnodU
EB13OTjUNcOOny3i24iOdkClhneZ+4z9GbfqSPJlGVmNtamSSexKjWzPYzx/JXRVfhoLroEAOOyl
L8qcc0HXXLt9/5F2TIIJS4+vbW5h+onLYQcv2lmjJyqoZsrXEOsBxNrM8j81aydi6dUHcI7Ljz+8
YN99IoGH6ho3ikDbcOZkfPtFxVKjGAXwu2kMnM5Tu+wERPcjnfh8V9Rnj6Xyg+RxCI2U7Sb/Si3f
XDmZN+V/mIf+TdiAsMK2hY3IhxEOgIrf3/SRf9Okg1lveoLL7vwYtyg2ren21/f9f2B2+p9oh3/1
Mf0PKdv/P3qdQnaO/yOJ/JvX6fhj+l9vP97PLMTfDE/nP/Ufhidccf9m8O+6Z3SC7SC/+U8UIrST
fyOfZGGG+HUQI/Bo/8PvhH/z3+Twoos2LeE5vyCJ/xn769n/xu9wRpGEuPtgeDn/NyhE65s6AUUM
Yt1f8AjUz+d44t/fn7RQde83Y/9qetOsGaqytLmZ+9bDrNKJ4WdbYKRFBdsTiODCjndjtNErULAe
RUag/C+/Sil3qsxrTlm3zF9VXGM2/MvP+t8pTb/tYHxMlhmtMjZPfhiYNL9/TDYZVzPMdl8RcNP4
Bhcnnm1DeIcY7faJN75nzp1U8xy5yqtfLWNyyQwbjdfat0ZyN5ys+PnPH8n/piPBdWixk6LUYqhl
Y0L7pmyC18y1Pxztj6XGkrqVeR38XETm1rS8uZ1jqh10sGoxi9+GTI9Mhh0aZGApQLJbojkQo2AP
a5IZtUMEgqUH2E++x2QmD+jYDosOrmMstznXfBk8+torLxJsGRjeMQS3uTPc9xVjeE1Ve4XeO3vV
LcEuGySVU4VtoqxfIN1VRzccneMihNWgIakwNTARUJriyA+TC2DC401JW/RmjpvsaYGXfyTTMtwb
gTF5uLA9Bu9EyuS3ZJMHnwlm6r0cRvejJ1PjB94edT0sXiwY1y/Vg4WE8i5MzexW91RXNLeWyb8K
uT4A9fHn/rkmSAeav4kIiiJJ1WLvctd/rTiqD3Ye9Pe08Gu9KjoDsIfm1jOgTvWTPyVQ299feh95
qcPci0fI8AL3xe9vU2IhUGxpJ34QaGzehblDOaiWxbrFHEDhYrWK+2w2jcuVJrP0VntMmlYMItwS
C1VJ50XiDGHkKMO7ZaE+YkyVGi59nTa+TXJP/Uhsp+4jFFBlGZFfE9gMm+0WezCw/cAfvONC7bhX
VjL86WA6Vzb/ddSzZ/gB5j9CxAOXhov3XX7Zz/No24MuX42kbKGpoYoIoRUZ9Vueq/MxXLUzztgl
/yTfNoEKko8gl0ugH28MZOI7H+2DE7mG7P+gGfpm2uWT4Qt2cfaciX4+YtjzJ/9L8VOYMEln3eRv
syqbJ2gbVhYJPzVfihHKcxTLjIaUU8r6TqPguzepwucVLBGYWip0IRDL5Nx5++dV/Kvk+u33CgPS
raiJ8Oud09S/7X8BoZvErobV21T4FrniuYBTV9XiZBM7Wka9OyADGWIvVJFHe/1tdJvgmIRj/d5T
rcfrzDXsE//M5wub2D0VrVakAutu/CwBrt8UqSlJKXMLOu9/+Oi/1yDnH5Rgm/CMscU6wzZ0fsv/
8oOWtoEofBYQ4hrDeK+81LtPCKd+70aZQWovlWS31N4HE4vOiUKrL4dozBP8qNhIc/dPH+e8aL79
ksi2bax47NYO05zfP04qhMQH53ZvSovmoRH1wItXpSS/oLrQT7TUGrmOxwKkm7aQY4F7O78CbR3O
Xwy96zri9uhdDbkt0GYoPZp/+ITfeBrnHwx5N44YrMIEOyAJ+/0TLk7pwIyOpzf44M1dZln5c9ka
mF1Tm8xioBZlI7amYeg1GPW5jvq2obc6tP4JG0h8OTGg/+S2nBKZGVrMdmQbdA9OKoObwRbT68jE
XkLSEPEhGMYZ5S+AxZ8BGCpmQVNnPM2DGl8BZQWkATAduZIDUKM09/Ib6YKAi5i7Gc+x2fO0li5s
jc04N8lPQbD2jRuP3Sl3yuU+HrWs/rQ2//7sYDqdKUughD2e4TdN5GQxITdzU78hjE5IPxXBdBJk
497UtZ18hFMbP8o+t97smZyJKHS6Yl/CMeKCoAPrvGBIDVKIwls0dR9/eM3/9tkQiLKbAWXlifn2
d/NGQX8vrFwZv7mu3xaRbdGAiEKXhcZMl4hMXq+sfCzsAepQ1hsnUVWTt5qGM1APcV9/I+xGfzQM
GX4MLhEO6z98vt8PE94qLLZgqWG0mA6Xuu9IGOXHTZJhRX2P/W7ZD+QwMG7UGjBqk8l7WpvDBzuv
B0ER0tBNP1npW2xK8Vxb3XTMPYRNbOUMH4asNaHoPP7zx2Oe8m1dcndnk7DNc+XEqvS/rctgErPR
EeT0rt2KuHgDO168xX1OFFfpyPaF9PqYCgJeCFD9DkcmzlEabitSDAZvH2YZJh6jYWy3g9w0onvM
XD+98CkVmkNKf7TbmqVZgahUiD1WJIvAw+jbDhQIF5YfDVlDJAKeI+dU1jYvtIuzxyJp0hi0cDh/
jiTiUDGFqN/2enQ12bBChmLbozt+a/JBwTH1TGLI8S4XX2NmZ/dnX0O/tmp/OghIIsVVihvhklum
Q6CxMMF9aKt1GaU4OTCYbG5MlnIj9IdNb2gPx77+YiuvwxfTWLJqQ2FiwU7K++HTb/xcr4jrluaF
O5u0NdMqLA/EU5O1YU4l01LEWsaeXdWjKE5zO4wIFYnlaoC5lK9n1DLk0JLdQzKHAYuKi/nw5IMI
IZbVJPPuwKGC4doXTaauw6BVywGFUDxdtSXH9c7u/Nm98Sm7yp1LhIy96uxh+JJxIe7MtA6REKpJ
XEhZFgYqBDR4q6maeM+V7yx3meitx36ulzZSI7qAaKanE6/CoGzuRZC09wsLqL9KyEO5N/O+PSkK
0hfKKwQvjACto1W20qXakWyGurMyD+JaTBt6EYXaZ5rsqrWcbeedtEMH7uaUFD9QhiFQp+4G3+k5
TXVpuHH8wM7gUfJoL3hZsPrC8koGbAe9HaZ7mfj6xJtgqHXApmTtRmK7bjvplS9WYFivblueZ05l
UH1UMp4/h6EkOUGXs/HWSpU/4HVmaDv0YkQdpFHGRUUyCwcUVVoHkSHpgUCIri06jTPWF0am/nDh
hGnvXgNjcG8qS4JLyonHJY4rVdUdg4Dyy557um4tFePymlWKF6KZGpKhWjPx1JoZvPVGyVs9t2zZ
RKWbQ/zlUqFfkeNJ2oGmyU2agj8JpmgGu6B2BKpTZxmGn0EVy2TdlJAIojFIXeoYmiofUxAE121O
BhmJocSMrUb+uweDge0N7cEGwlvqBRF65iRekRUPn7UfBNRxEeTJ6zAsnbhkgNfJre22xRK1rgyf
+3ZCcKMrEaCa7EiZgKxYRqhcq1uSmbrzmEZbD6SxS9ayzyovqcLH5GUCCXafIBS4bUn+eo0Lo75q
ExUaUTfNDJQzUA/wIayklRGmt6SMcJM4bxNZaj+q2shnBLSxW67QBVYXbaB6eVl3BIteVkGavNla
DeE+I1hL33ijNaRbcw5xlJXs0M5DZ0lG+9U84icjWbWMGM8yr7WYaviYlAyF3CN12Vt1cZoq17kf
RbH87CtiJ1Yi5/1I2T2PFtqYbCNQbaHErGmytHWafixkujE2Ln2aXHPWXnoU3GHU0LtG6+URSWov
ZvcaWq55Z3rSeB+YRb5ayzT+EiR0N2yDPUhSLl1vBv35+8IPdBrFlkxus5RbRRQ7dtusKhQE/LYh
j3nxxvbdsTL50bKlg7SwAGhYVWVflWXqtpxHAX95YMfhIZgyfcpZU23U9nNpsIhsddG5afW1tOip
Log0d/GuCgQ1USxi+1WB5FLrpKaMX8Nham7sngshg8wgGSPl9Gg3eQ3cfJ1XY/ggXbe4VcivUfIR
/N1HodExvLQbczzMJNK+tMNIGB0Tf6vbOrVhzVcU47rexPVQcxI0Kjzib2z6VWUn6r0MxvSjJFVe
rb04Bvcm1dIFzNE9qyUwxGLI21u6f45Vdo6OaSf0mpaOx7u20uq5cmLjKKEgMCzoaG6crx1E4oal
WcIhGZhZeHTZnr2qqk+mr8yrsEsChJUjmrqJxJn3LDWRe2ok2m6EzUJyxOSLd5052hpXbRDzIWQX
JtdSgt3teazJSmTaWaJsEWeB9yx8IqtiHxVE6aJYscPzzpGi2/jiheovTWl6PyZ7Tp9IPKPDvcRV
8B4GnTjJlP8qioegfOQYFa+yT4eTPSX+fZMtxVubUPhupPTjeOsTYBLeDU3VmjzNaXwpO+KemD6g
/liDy5tt3rh0oR2R5RykqKSCe4kE+FWbibhRHGCIKGvhvI6tl/XrtPDZrS3lpys/6Rb0C4PjZpHl
d/3JiUW37FKzrZ7kjIVnzWieTSs0K/nTrF33sW47gNVK2sNjb2cM2meAYkxvEJUi6cCMsGld917l
Lvl4BANuseCXlxaUVclQjy6tyMy+jELfFDdo/+afzDVfvLm7dDIxmxx3Z5i66yXXovP5/6RBAVeK
VsYH8X3lMwdtS8iXW5jVxrF7491lHvlQz2NoRgLGzp44+JQhjmz9LWJqOk4L41GaEqkNCS6vNHFp
/STMHy7joYJ+StveiFFyfwmKOR02cgL+sRFYtU52YpcP9UJK7ViVo7+x87i8pQgI7smsDW4ynm62
ChhMZhvXtOyH1impDluu4/fmWPuPfG1sXgwiiF9EfFydqszS155QREotajKPYVJ6yZZ7tYEujrSu
dcH+ktJ8Vtz1PTa4le+dtxkPmDGtZ66NF4xd07vAHcGksm7FA1Ivt2dozzg/z/WMAlPHJM2xMLyr
pZyMLJIBe5oyZHBFKFX4CPEYYIjQOelD4DvJxCVw7NGvPP8F3Zf+MCaI+JFKGxI108SByTZa+A+e
SZw207vzTde9nac+dVRE0I+Rr9kFMCFUTYtqIRx9wjFNO6ahntXO2YNtnvcyc0J16RqJSu88CyR+
rwIB4M2t6stiaTL6GeYcuPsRrUuPZLFsGtLCa9pKrenH5aObaoevppUaR5+wz9ZH5NsW9XidUoBy
u5r4C6PGt8kGTyzdvYf1KFz+sNPGaAf6Jt1jbRmdn/2gFg9XQA5IqQ+a/lkk9EkP7ZAE1lamndCg
JsuK0CUX6tLN0lYMcaNMYjII29g+OuiJ3c9ZhxTjnjNeg0xu7cvBdD0C5ijHodqpoXU34E3lTcf2
au/dtLM3tGTs0zhrNGuJCJAnDdgBV2lGmFnk4QZ4ZccDF2jzxmew7+alXssqceaLqUxgGobENQ2J
IBjZhfCgooZQrvr829bjAwlgS3xZ6yUgCzVVdbBveDnO7mavZSbGOX2VMf9gj5ZNVx1E3jfFvh+d
3F7TbiAecwqba7cq/HlVi3qZVpkY+AHsNgPLPVa20+ycpsEuiMCjhWSLrGePXq9wdzkYzFtdtcCr
FQLr4ULVHb+0Yrw4HbqOTGcWBw2jVdshCD8Y3rAgUupHgxGq7elNWnbgT/LEJROjxWq0bO3MszIE
PaVQF0FGBbJXFLikCHLWwI+i49CtKsajPvOdJUY8MS3vRRhm+F9aEtMBdZ6deUc00sTf9TkC+kuv
VU0KXNWS6MktruIHOs/qpu6zhb6kBZxvkQolcRamSIuTHiG+HeeHkqS2F+ijFugd3G+bRQYNgy3g
g2TKIlcIo8DVwwXNbMZZmRnDv0UjEz4HneU/0B0xSNEqScBSrun8dHFqvCJjzBzMBu5w2WcOTU+8
e1zMhErRHYWoahukYMRczmEScafJg125mP0J+fT00nW+G+7dpCX91Bez5XFhGKaBTADOl1VjkAE0
0W3keEW7HNGP9Z87euYgFdEhwN4sfHyi6TATReZ3Y3GN3CVErL+Y6lMTz/nBHRO9IEl1+j52ljnb
/KvLAC0YSTy+0W4kJ1xYqsLWy9x5iv6FtsDJTL8e34y+lJdGU/6sHJvftzPa2381DfCvBpXeW+4n
wV0xM4TcIANG1auNsPpDU/IXh+C/WkOCiyc9Nny3OAUhiQH0/r3xgnasCVTbizfyg4wLB4LvlSXm
BdeE5UZ+YxuXAI4YFA7a3bYB+fBjFzRPZBV3FxatNEyuibmeVGxvW6+Zt1wpyRlw3Oq6YxvjFCfs
BBkpHiyJRqtvW4STVtVuu9yLN0ahwuelCP4E3/g2Fz9/KWaAoc1Ulba8Q2vi9y+lxUivkBOY4anD
BUKDmeKVJ2G0TzTqPSnV8Fb3Up7k2KWnYmjVC7p/9vUpWbp3a8z8C3af4cNvxHTb1tr4HONzQ6yx
i4xTJ0RvYVUZ35YL9dM/NwV+zex/fyCA4EKX6QXYcm4a38Yp4DMxi+VB9a6gl1drhRR6WCHKItE9
G8sn/hye4co07Z2eRUwbdmmtDmapKO/zsWzeQ7MM7kDlzwSMKG+8r0G1XvdZgFcwzGb0SPnogUa1
p/G5QWnGtahtTI65GIlZpGfoH0hVU+RqtkDtRmfYRuhmT2bEVpSegFqinU+dRvQRxe74JNKJO0Ef
+vrNWDiOmUsb/iHJ0+bUchdXwJDadFjhSa1vDRsBV8SktDt11dRVK1TK3rgqK1zFUZCIJLvzp2Cy
V35nQJL1Rr8+hukS+/DKxuKFil/j8cqq2ibWyWxu+1hY7+YYJzndkdJBXpv79lVAAfHIUq7gqRW2
+pzScLj2xsS70ZONxYQ0kvkaozHqmMBe+utiSdqvGPXaS9um8fU8LGmxyvJAd+s+8CySSHQ4/jA6
n0sXLRS/3eIJgGzG/pOy8VXeVeB1GMZjJMpPyeB5U4Suqrsg11l8ng2dW6fJx+ewrtKjby+o91pl
p++tdkCxjjkLKRis8qYYJqLffcvT/fafX6lvkguWA9NwsGBMAi3TCv7WBiOWGJvmMJbvIQ/2C+Jh
8lpXsnpwhsH+5CJOwq3Xh8lNV4TcQYHxmlu6KuMNW7m+L7il3xEtZF1Nae04f2jR+b8PRc5daYaH
duAiZCEEHs/y70uV2tlAVBO77yFOvxpkmu6fYhvn5HZafOumC7rK3ynW5WujCueOloV9oU3INeva
8oaLqQdmjI6UcE8SOG0OXuCkOwMyy40aGBlgzmm6Pf0A/xVbYz1yojs9HUk1PhoiETtP+czdsrqg
XGNnM2qY2wLv1pSoGvgrWs5zO2rH92jJmFY4FyJuSvNrWZSUELlK/ONiNm23SiSajbaT1KpJPyMK
7bkCqzMhHVdSqJ3xKJLUPtnu2PN2BWP7GCTmAG/EOUe3tkMHXJeMnjaRBdaRkIo6WnLqDIC9aX5c
KHuWVc+X2WvTnbs194/eWbkts0O6CF5/h9erzrmMsnVcTMy7T/WE++OfXyTn934vXxKhERMEhpMQ
r2H1fJvIOJ7C9yhi68s0a/MjNyeLjHX8elYwNIQ/d+oCJnpxdDFWrZLaNU4qF/1u8csW5xVq1WwM
qiRi0yzYtmDdJ92ACrlf5o2ZlfOVNlt/k6FtdaIstOrtNILto2nkcS1CMMriAxcc28WG2J2MXK1E
reczuRO7Xbz2UD9dsis0GyYELpiwP0ei/D5W5uuDMWe+JUD7+TAbv8O7dKD7qlRO/JFnEpJnPEh5
23Vnl0qGhe1Hk0/tC/oB78VZAhcJIHrOghipwrrnBkL6Uy7c8Tou/zd7Z7IbOZJu6Vdp9J4FTsYB
uLgLkj7IXe6uedoQCoXEeTCORj79/Tyq+iLzNtCNXjTQi14kkBkVilK43I2/nf+c73CzjmLQavo2
LnRM0sNiyHtdwtQjBdK3l9j20vuct++tRuXNj1Zqxq+h1Ie7Out1Isxu3W+Rusz/zaZB/MEr/PXR
w1IS1wPkcaY8FjJ/GKZ/2Vr1pj+usN7GT9uf8w9kejrmPAGPXqAXvs5ywURLgsEPc3MsROT3fWZt
mExK6oAHh6WLoZwnyA7TtF/VNONHVoW6q3LDexd89ZMBSRvCtGAe2xK3tJ/HzC+eqaYuDiM6GnO9
bY/PjYVUglNxWB5EQn5TQC/97rVx2WZeO27bMTFD9sdpsh98Wl43ulPqXwODnopEYkjrCYWjkqjU
7XzHEEvZdt6N/hNWCmWcPG1V0KhhZJKO4K/5bavK+tHmCer6NAoX67Or5r2Jmq3oi176Nih8k/pa
pmrn2ExGdif6TFw9ryq9w8punSThz7fRr4ZjCsfmob2mMgRa0RWQiMoOqIOZx0kKDjDFk0hnbjxl
eqPddUtrHwvX7Fny0q35CvAQ23yN9nCb1VbNvOwm7Xem4uk3AlL9Pi6Qfcjks+EKlrZnjCf0nRzn
ssm/rbXz1u1oNQqgaeq2xEogOHX0TZmLiwmxYuS2lPSWJ24H84qfte2SEBlAxLeiEONlKnDlBVIo
62mtYoEo4maDeYmxJEz3A44z85YzHA/NlqSD7JOw6Ae33o05G2MyQA21Tfu4FP63CT4+OeRGw2c5
s3v9be7xSgbst8pb2nG0HYq9M7OmVzV2T0dWF4Po2VPvVuNC7VTR3buUSz9nqcrvWlfpBskFXg5C
5Aaty3oPuSu0wTE0oPJn+Lncfo3iWBLyPa+gKa53homLIueLkjuCyl654yQyvB2GZW7UvGLe+0xj
Zkzqo1nzSGke2Y5mqWUZsa2aLhxxztHV0I0PJo5b+5A2tVm+VrYvSbGNaVltW3KzdPqmxgSwT0q5
UIub95dUJEQFCorEEZjpjP/Vmx6qZDaPy7JhN5YSGLT8L9OZ01vSou5+JcNFCbkS3qn1k0HuipyG
zp1dTvm6LRPf3Y/wNO6AfyFQTvYQN0Fqyz6+EW3r67jCU60PJUEJWkAoYiMf33SYJMYEzl5ox66T
sKFxvCyYuRL+QpgqnvR1ctZt1iGSFcOCPGHGGAa3JjLLM28tqsvyArZk0FoJMdVpIT8LmYKpTXOq
eDv3M6Eg3v8sNrq1WPtg4Fl92wnhFcd25grpDK75yKbjWuSnqWvSTgLEr9vmvE7GQO6J9sAn+gRw
cXhGYj44BU6ZYOizCXWgGO4TJbtHz0iB6fTXm9rYwMAIsE77a9B7ZJfCRHVEZhGq07POrRCtqjSr
U1ykFsMxoHddnwlYThwREd/neEiGlVSsZSvznhOM2PWU2dObCREDctnAd4NzHsGRT9R6m7YJDSha
WlCkraymOq9skug3caZKR+uay3M50eZGUMs8ZbkqrEe3atojStiqb9IFCQ+9XWVzNJVV++qrdV43
VD/Lo1wFLnI/rqvfmT5O86Z0Jk+Fg4mLOwA+PF/IxbJBwbd0KHErEKltSj3bxxQ6fhKVcs+5OTib
omVBHGGObTli7SaD0hOv0OKKxAcCfZVLv7GfDDdd7uP+smTzmaq2eokN+M6YlXpcoLpZdoTw1Or7
wEMckkuazyaPyaY+lYNKv0blVFvy5HNOBmOYTyTMyzIsfXgupHzUrvcqAvGMVdmm8jvaa0hP5x96
NVUvbmNTMdBTjMH1uO2K+j4jaR+zjour+8kox7ehawZK26zkgXAqSKeOGgIq21VzqiV6TKQ63MGB
JxHINrRHLvWNMbrym4QwhqzUZvMV1sR9/FfO9Mw6zzKv9F0Vs3MISrb71Z2tdQpxamB1SjpPjMlp
nFIM6qUWxxyeBfSXsND8pdriH59N9F7y3HsLz4/gceuY6mpuah6nolXm+2ykamAtJv0ZH3C2uPkW
Qkx81oq6tIPEF+MDsb8CDIA7zPd9VfPGLMreetTxM8xb00qlxtvcIM1qjZz9Monxkyszu216VFwo
gAwZGxagYJwcMRCxlalmyFtkqv7QGVxagtYYcpQa20/vLABF1b3pyjj+xnOHftBzDo7bZc3c+oan
x5r9YuVv0U4JSuRZWJVdcLjX07yXSaFIfhSz/TGOrsouiVuUT62pl01Uya4E+7j2+Y+T97Z/7mbN
doPRYHsFWSDD0gD5jyTRVJj2G4n24kWCic+3zpCLLExHmZYhvCtNpwNIczCRxWuyLwcdSxbj2Ow8
ozzIfK+r2F1Oc0Ea7Vy5nVbcJAzUS2TwuckQeCte0mvkagZ9kYrdLC3vWdd7xeBBQJu0SYyqmYuJ
Lj4tS8at8uJRY2XQCXZSdtMKPOtj/aQBi3k0smUl+LiMSLWJKw3ao0RcUEapY4wAazs2Qanm4qok
ZpoKqmEuv1x3YKHWt4t551Nw/27VPmRbkvh6e5wXk/1Og6CzkFeOqzZIdUHlrWeyHPP6tX30fKt5
sDijuSbU7vLizEv1mAHi6EJgYRbdSnQFuxu9zyC2W4V+C31MF8dqmVlUJ+ZUW9vxOjKHnpmuzuvk
xjST8OQhHlautCcP83BoszUzN5NIs/S1JZVr76aGB3TAYd62ry035+f8at0LXcmneRPn61xEHWaA
OxTk7nchuEIFcyFY37FZTd/GycueOfzo8DMhIxgnozWvFUa9cQ84gyCKR3rmJymyYQq6QisPuVZl
X7qekma7WrP4ETDoBnrNUhxzDZaPgBA+54ZltSvKdMaDtWgH4Ax6a/hbPzNpS2yVmy9sLBP54QyK
gDdUADRibWpQhdZ6InZDuY4MOLqTZ3dUOf1ypfEsy8l5GWpTDke4Ec7J0rS43IlZg55LV4mTbQRb
miG0/ULqV0vfcC6HVlpRAtft7LOKfymFZM3T5xpmd94O7cZKjVRsM/QjbcugMR3SNQUlIsxCDUFd
r8SyCUTkz34lvF3GpoaOu2tvTe+nya2FUPPCe4PNNj/K5tRqy1LgmqvgD01WmT55zTw+Jnq6nAiU
ZXowu1pOuq/v7PuVcssXtdSvecJ+yPcWg0dg7c12YOlj60bz7M8PNAKJh65uFeFA5CI9yLupOQ1A
MYmu2x0vM7sAfpmNc/akYw6C4kD6O2raePnuRVU522oube8xr9eO4tOEKGaXN8W5LkfrSFFjCvJy
tAZ+1iha29Vqk9816dj5n96u/wsG9Uv7XT8O3ff3cPps/+1vnvN///t//r9Rt4Fw8ZcL9P9kQX/k
3Pr8q/n8z+//p/ncNv+BccqGVS9c7F14xv+H99wS/7hmepD+dJywBEBRRP7lPbfcf2BVN67eQpvN
N3a5/+zasPjzDAOzE5Ln1WMKme3f/+1vhGhesr/9998aEviCv1mTEBE9UHyOx6UX7izf6FUK+Otd
cBSdwrJlUh2vVUmozB6XpZwcuWmAeflbxG2F98PqqLPTpdVjDc5JGL2XVA71dMpOMI30wk6IyEKo
QiG0uLGE+DdKF7AvgIyN3ZkkBNOU9UjYJVpqHTUWkjQkyc5HNiwE5TGZlopXPixdH2FTMbTIMsD8
HHC9ENGJqlbLnKM1p/krLgdQDOhElHDinGjBlAeAJRPcQwTO4DP4gzQkgQ9jkPWXU9VIHdcxg+3R
C2ffgO3agMMwcmQP4ByJmy+uuYFCWhPTw+khsp/Va4bCohDZLzaSz43aV6U79g8qlgNctjwVViS7
zlQYJbh3ih/L4IAlzTyMqjiNvur0O08z4l851iODV3Mhk0C/BZig4UWW+HxvnJqY4W4Zrl4Gg+2/
ydg1dR4At9FbuTpXuKI+kkQtTyWbCBQuO7DJ0IfmrJI9+Jv0q9eclya2zkMyXRF74tYsEWB0Dg9l
fZPivJflTLVSX18deKPkuimxvy+DX4VsyU5kWufnNe2xKXl9d8sqxNpwPPDM9KkqYzeguya+aTEt
R7G0vwr6p7zS2hXs4eTqvvAA2/b1YoddZ9P23XZRsvrZozPwfYxTaLr9VpsIfRMpxHHMNtmHrDrW
r1PlvXfWHIftUtqEwFXVb/jkhIv0t9mslQrytPsENmErLb248AipKfujyDejP9Bd2Ojxdg2hBRAd
BGcwG5RgO369QXvejBVSzNTPe/wtFIzZB48/cKBFEdyf0C2urkAMhD+8StCncUgwFhPp1GRoiWwL
wMixMOrD2ZJHlosboS3PywwEAQ6Le/BjPFxNatvwMYpLgU0ZT8XS07I8zeZ2dBOwEMkVmBMX4AiB
/uFbN6PVH6s0hJmXbsdieMNpFXpavH7kvvRu0IlwfM1FSJWsuNHt2N80q+nv8J9+5hI0GqSKO1DI
4Pv0JxGrezgtKZM6yFOR0jVImDUwhu7Rlh9JN+xXF/PDCqFnzPso5mWd2zXA5TGuG8RcvAiJT2Nn
qydgW4yZNYnPuwiDcrvPRPeQ2axkgZuBf+3UOXPZsfq8dQIMZ+fJ0tuQN06U0ivTdGmzFw6cFNns
IXMN0YxWtsPV/cy9d6vHPP+gNxUna4ixK/H80RPF9KUNTz0qx5bNNCSiZWW1MRl7oRcurpN7MIWs
cPzceVAraPKt6cWVRv7Bvx2a6ThlJBw0RPSohXHztaBrhGOdQ1a0EmY6k/x+EnZmQSDccV7FnEz3
uTmXdy5L8r3GA9qfJvzgi4+Fb6vBfWVB0tk+dTmt/bqQ6sy2vpamxtaeFwYKFMau2EwOo1D9nRUb
x5Q5TMWxqax9PjuAahcSmkEz8eYAFXjjLvrZcpb4ZINVMg8mtrpl17rHIisPamBnjL40pXzsvD7f
GJnWzpvaJrC5aa12qzFeoajSu1bzbs7nW8yGHtz+HCdaREUgggOio24DSzCyLO7OwqP3m5oDB2wU
fNDkfml4aXF1RGmqnoqrIGQwKabD8MyEWIbcvdtbipoPSWe/LW5dar8qC2B94ADQ8Jqb3NAp1maX
BGc8rq2v3qfQUJ9r76y0zj+ZnnHOGs7JIvPLiXukdodN+tBlENXq3j4mvDRjW9oXlAx+k6eNHHe8
wPo02IGm5ypMaFoH/2b81HnjRw4r2ys57BvpLv7BY/VR+vThoW8FvsX9dtVbkuKwyRjATzwCtBs1
VOuzWV9tUrGPBZIkDQsBRk3OoIZte1sVn02s1Rcuz0lkiApfiF3vQcvcWdp0XgCp4ASFELGdsDZu
tdEYIjKnAMqKDiNaxt0UJZeVnwDNWMxHI19PPR6IDZ8X/idH6a+GBD9l+32q3TPNiiN7UqLZfOGI
JeMRYwsxfsaztt8X4oo208Zo9NI5nMG/WnYrzgVPWFDXQx85uJ+Av2PDDZxZ+1FChhOrg2ilQpuu
auhgXD4fYyt9F/H85ooGN4rPOCz3GPi3ivVzwGP3duU8olvgZuRwfKtyyCGuP97U3a1YbxSsPnqb
LwXtnCG4bxla3NXXRr4knT4c8XN6IQFVf5Oa7REdToVj9qUWEhJ5moiTYsf0YCk7+W1N3yWpUwsW
jIka2Rd3GR/+pSjvfRxCwlC7IS5uXdeEWdPKS7baTOiVo3+g0D8sfn3LCubB8T7bQUy3iY4CBxkQ
281Fyv6kN2O/Z5EYh04jy61tpM0vPxkvLZbFOTVO1WBQjAU/wLzRNbVVuNYklJlkCBWQatU1UarP
Jy0bb5OFqvba0J6XRZyhYV6oDaOGou5uKjNBq6cW94Y8Nwl0kV6yzC63jDK3nvbTGvcjgpfbozY6
6nXyVy3InRzGCWex3xZ+4GZodFVWZiy+iy/QPWHTPpkWZnyOL1xwXf57xHkFz+vSJNVWZ4LXu1Oc
WaGyHQj+yRMQNj5mBo2FAKK0JOx7I9RSrNvDudMesXu/yvEmM/P9yHPcZ7uRrN/cUjBHlaHjatGo
5LbM5z3sgDPlm7b3sfac8SmyEQcUVNTQ9c5s3U58ZO8YQsPy2jnQeXtJpxjeB455WLlZHhV9u0uy
6dCbaj8Ykobir7ITFy+z7pD9NoXElAfmxPVbho93QWOmZa+hIXWDeQGy5+SfqhG/FxMYtCKnMqIS
iKT9u9P/7OKyO9QXXq/koJo2x1zlwPy0QqH1G0+Tt36J2hYn8zQFzeCTLuqb0E4pzzTMbWoynCj/
0l4hTAVV884dSnsu+DgY7Nhy81Q35FUwXfNe0c0Wj3XBoMJg7YWz6ObQyb0uop3O2usxBnZrJxbc
WpO1S6l+wnjLm2f5ahvQbFyGi8iN1Q5fwWVW6RA4EpIxP+y2OTjJ2t+vUjNvoCTVh0YT2T5ZSPNx
Z5pl35+afOCzXw9v/WJbNzCKXVzk7gr52Imz7t6cs4equ7hp3uwnDIzRKNeLCbXY6CbwFJvOolTT
dBudlsTK5Yhsigekm/YF8My0d3Ak0yA0tSxdZBU19o+7FHe+r24SviSYeV6BeXlMTGYQ2A7jfqpp
HU4XY1sV3bGDEB3Afrv19PSRkks9EnZ7XYHyaNnh4cEGb8/thn9CdKI3u57paYZUurPtOMkQ57iN
5zp6GqIE8F/nxnXz1yZJmR1n6xH5eYPFcmexSV9ctqyifDL5f647zPiao+9ykyqzbIz8BXluNc/2
cC/N6zveKqN2tLZZ7Yaj7GmJycK5WW6NTKc+OeGFQUTPb+AEAUrDH9B6+yzD37QC4JpyyZvXDv2Z
N2umwJfCsGI5FiiWg3NVRyndTK2mv1mZExF2Z2vYPlZ2c87VAhLNtZ6x2r5ev4rEyouuiscs1z58
UZzcaXjQDP1n0Kbn2Ud07mpEbJ/k/YAXM8AqoeEgqB+xTm1lmW8rJU8oEwfNqg5uZoQLqGNkaROy
RP9MQiGyml99ycfLRbzX8uqolw7vAOcDYfsdTOW717mnZNQ3DvxKbBIMISYd01n7rJr4bI9iT3O9
s81H7FltV4tNMujW8wwxIHQcLd6wmlv4WiQVoaNZ0wwYCoTrGzOzN3SqYN0YwXgmrbNEVYIoka/w
MGli58ZABF6pHSvOjwHM3DE1lcQcnt3KeaG3J9vA29gM0DWT+ODX1rsXqyMIwc0Az7iKU4f+IJ1v
1KSNtfPZfXqHBC+WRsSMTZDai5F7Vp6+r56zkD9a+n3d6p/E5COUT9IXCxNMc8njiW5Zhx3wTzpQ
8Y1zWpP+p9trT37sPiXltAPxFdRVSczEUb9EcYxZrtJ7i8jKlQ3OFv7XfFIY79mnWusRxhBrJSEO
2lzkR0dJPJOi3RN75ASywmRFRStMOhXFmz7rO/BTG/g+W3duXXY8M8Gb5SFzsxsDSO+a0nvRIbQw
pXDCbGTffJQQfFue6rOeb7jKRO4ElEGUt21MNfB6aTASuPYbhvyNNfwkFNOOKwL4QvU8ERV4xQc3
Gcih0FBQ04A+BhXs7IirFCt+JqpEv19NZy/EtLd5shWEuYiZRHqVfzRld6IA+qW/tpWrR4m3t4dJ
bCSfs4vSrhZ/m9B0SXAiyof5pZkwK6cwJ6Gma8VTu3g8GxSopNBsL1OfXulS2o9jqY2Gosgsk5zj
PlmOjqFEGZXpwhZjWmT5xVbBHm+JkzPiAZFL4x22r8WEoeblV0OryyFoK7sNwUDEXyVBWzptPJKk
aFeTjrPOwHu9E1aPWTKujPknFzxwA3d08gMF6h6Do5E5n2nbVR/4giubS89Q/aStzfK0seIMa77l
L482HjEr0JNlkSegFDkgxnbpIi1Z6gL8mSA2aepajtReFWQ0aKvXgkUYvRPmjsWikBGr+9QT7tmR
mXJfJSKf2FpQxDjugqacFj8wFuzpmEeq9KOEzG1te7vTD5ZYJifUR6SHwC+RBbFQ9ejclWQvt+Ui
gaDbgJN0nU6vQwJjxFfM1Dg7jmperXWxTqOZ6h+WBAUTjhU5BErJKawLFGIhBBRVb9KOCTmyUhvr
pFeJxgnwpePkUJoGErStunhTaxRa0yLPPXg3TDSSR5olnOekX13ObVYcZ5FNXh2NlsH8N4ule7Or
0WnD6orTikxrZN9eTFlyu3qzGiJyANmZb2xm9QOjcDY1VgY59/fHynV512TYLp7IZhVPhfQFhPx4
/tGEMbcRBg0CoMAXqbXTCSbSyE2kbg1mpfNsFaXI6TOijohcTGMDm6EHmtItKV3J2m4S1UhgvWMa
sSfuksR/OuchLlvxRNXIxNGyTFjwjFbMdJ33Psb4QbkgPXunnjs+dZCTqU2rqUQSoKbnwHUs62Lb
LYaZmK3GxZMluEBWjeORsdIzwxVfCtsexZMytD2kBQ7xWQxBkhn5I2YE32YeINTCuA+smvXilHxm
RaW9kJZfkl2JI0N/nGeRXY89W3+HwmDQ12zmHVwRbf0iGktV9VRUGWluQwdJucwLcYc/ouH/10//
O/2O17ab/wXEo+mG9L+dPr++f+OO+5uW+q+v/aeaatJPbNk6Dyy0UVKf116Kf1YXm/o/bNw6WCl1
i/sa7dP/qab+kWDB/bhCAIsBSITE+S+Sh63/w+MXCbkR7GBhKv5PxFTKk/+Llmr/caIiz9qghSj/
+y8eNx2Xg4kprAy51k/engJs4zZfzG9uy2lCwU8C9z/vl3AVHsNB+5am2o3jzM7nqqEZ1NgTRcLK
afLGOwIwSALu0hZ7i/j2InDoj/47iofJxGfswP/eG0sfYdW6E7b71orWvsR8Wn6DRRixeUtIe9cN
fsu1pD835Y9lsf9qS0oCSh2tboCkelnTg17c9EtRPRapKJj9mbtBXqLa8YQnW/bQUK+XXmFyXrVj
iXxJOFd8g7WJoZora0tbT+mS+SfSAFz77QmhV4feNNTPZUO6scKSWhQnOETJbgXImdXaNucuRvsK
9oWmtjYMlIQ2m8a5CJGaJzdZdnpd3FQ+8+AQ34xd+TwkFvKfjUSd2V/WwAsYd50RJIQUL30jv0m9
u0GFMg1YPtSMob0d5HhbuYClMuM3Gbp9y96eAbd6dSd9U3mZ8STlyiIu8VpoqPajZWg1+xWeJoTR
t2wMXztphUuyPsmi/bZSbbrVyvoJvMg7HPGDqLAtWrn5uyZtkRtWyqNZu6+z+HiNit3hu7Vv8Nxu
MqZZbs7CftQw3x8684rOXnea0f3irNsvXvxdGRB1ZUxSdO3lCUpSYOA4fMKX5mBlILPqjox0A3Zq
ocz6t1vRqOvMufsA+uQp7R5Kk1+ISwwjAxjKx4xYH1py/+SSER14nJd2vlUN1Mq849usjAEcZ55d
LeoreRlvAQeadee+Mxk57NWOpmWYdizqDECLThuB16U/eEz2aVc6mzTnYG4GF8w8i7vWBa+bMRnv
FNu5QGEdwnXvQtbS4WPiq6kDHf2cnEr6sVz7X9BjSjKd7p1AilTJ5B01T/M2CPVMGs4VgAeTxLSY
8SevsqOqASndtNUvZIebmbjKvmi7fZyRiVvWC1gnYmjmtFukiANgzXsyB1zIlBvmuNFD0rxXaQrZ
yGx+NW7tRfYAGJAmMC+ceNry15pi550L2rsLAj8L7MWO4rLvFZae2A3Sxr3P+/51Li2yf3jkrX48
LrG14z0edTqUQCj/T5SZIvQWpfyVz5nDsnR1okRo9ruWcqfBJrFRUnukmHsaAnQh1pJ+MUxRa/Ij
0LTqjnh/mcbvTdlj6WwPXr3N11fwC5GfplggqxsjByrfa256Ful635f2so89I77k3Z7FEfnLcb2B
8LDR/Y5wR9V8ax1er4AfyMbt29CC7Jm4eqjzsTWERhI1excTvmctaRbat1HTHbY31CRaEVln0NA2
mQCHc4cB1Z3vrEq4u0ZBjaiIAILNMx5L7FwjE7hK032tHH2jd+6PvVon32ySc5Gvn1Ar4XO0wg9j
fN1FYgcVRtzQAZCLkLlVfBTi6TZLTG7sOfG0vKqMh5Gr9x+TBisZ7Ax9MccBG39g5AQiisS6aWzy
etM8fkmgoSPR7G3bCZRn2ZCO5OfTVIbHv0FtNlMrwrE/QLr7nrrsMKYpSJjE3hcgw0JTffokV4nV
lCH7eP3iWUR8DO0YI9kNRCZ9ajNE0/GZSWoAMpqx03z1QcAU3dhcsdtb1HTIq1vJNIlB5yVipN3P
rww3t/ksCausOn3Jq3tgY/QG0nmnr0g/a45qXnCV9gtt7xBxA1+fZJA1zZ3nqDlYyp6dWKGxaBmC
Xsg50nx3/cAccxgseoqq6qj0JDt3VZ1vXFHNm2xY3o3MjcQAx6LUphAr3JfPLqLA6JX42JHt9YSy
XeGPasEgNewrhv4uG2FKscirMEVMTzrXs1muYet8JK3BCqOV4uSCClyhBGN7BNq37iU6e6qTF5Pe
bpDTk0KZ8Rb1qjX+tNGlel/G6ZRnMmL4AroMBnhNNf+UuPN4JjunHTRviFaMVMxhsC0HObPGr+v6
C6MlZntcmXxe589sTdLQ89d7t+8XRCakXHERvf3bmKzhGMvajBrX/OqVIiGUvMzJkp/YEylaayaf
1ZGzo8gX6CzM6wykL92AZujNiww7z5X4F0iG5ir5lD61EPqwzxzS/UZj3Liz1HZW1c9veZn2mHMT
H42ex6HjyIvN47RRv0oxjBFhpXfXV7gi3Pea/OMO1cPZeitFqvrkh2bvRrBMzsS97wytP2Y0hyWt
XELdAdRa+/Yhy3lbs1nMoiK/xq3b6avN0EIychahpqfPiTsYO9JcX0s/dFtfLPajrit5n9g8VUdj
YTwwBi+5KQZpR1bcas/lkPWbEQGUhW0LI5485Ka7vuF8O21fDMMeTn1cjHdChzyx0sxwduKie1Bp
ThyYifba2aDfJ7OX/sTmUN4OzlLfSQgK6THV4Jtb/uC+1YZKKfAiHHRr9P26rdIFawrFxze+bNdQ
rqv1C/kyvqVzsWOsKLQQDhlvWpw1BnY6XrB6fE28pPnspGYfJGfsRhrOeOhTRfmmvpYPiU4SI6n1
QYV0icBDMPPyoVhj8+JpWnYo2XHkZk31NsLlngr0FqOJ/gdJ3fQ/PqFdLnBshWwvLj4dKCORNHtx
sKuKsoaqM4+rtXxqfjz8LnwAoSqv5JM/9mPEecHpq7pD7ixzJOt8vteTNd3MehVjkpvj643BNm7Q
013u3RL1R5h9jeQKfQPAJaEc/PIX/grpIeHDzfHedcMdmwh0o568YF2WWzF+CnyA3JfzLNAxFIDF
TC+VmY6XvC5pZGqzyk5YPXXd/ax87dC3A60Uoyl2xprOGGccez77Oek6jb6e0F/RWiEtkOvJMx/m
i5Z5DedT2mzGMnPellK1m3LS/e2CqXVnj/n4axamFjBANrshISUf5KZWvDTEE7YkvJgQJBFBzI86
Y0M2Mt0NWIjeC2kSjeOM7Mlqa+suSZvsyNcQZW3OsYtYA2fNiiOHJ5rff1Isg09/qL7KRQ+1xYnm
ApMt5iifb+OmHqbhOSuhxPBKC2/+wGtz1BaL5zZxSROvy2UcKxG5UCKYzlqOKPHn9R2CGP8fkQAY
5R2eqtRVbB6tg91AB5i7grB6HrlqoAASKuSxLbFjTml+NPpqIeNTcoQR14eEX/fhqNzyeYmnlz5e
gb0UkNGGNa02LGv314a4bdP4R0osuOISerhofnNqKm8PbOB5qIi2cKuV92qeN8Xk3PvpcTb5AK6s
oLij25gia52+P8Szym+3WNAAAAzXtQBVSsyhcxzJjA8xl/wm7GGyPwt0BqTu0DYJy2Zj0FI6QvNM
tou17GFOejuYnUThxtYPVRa/rCti0iTdSG/ge0r9JXbacwUGIyk7TsV62JhiBnDNMm0aG5/i3rFi
hxnv7ELfeCJ9sZxO3rozR2ibGiU/8Hp58yF/8Pg+Ui2hiJ6Kven9SEf4F5fC9xvV9Hwa+L2fGng8
6o54fmRzH3V0leDr/EokXG2c96pIbptZ21aWw1pfsYofND0QcbrV2nRueEFQCiC1Ff2r8sG9ZYyJ
Ze9HXPfu8KkCf+emUzXyEnvzAScogqeMs29/tnGw+vlJYgDHqvZipFK7tbziBG+LjuI5JtiTnET/
bPV8BvxsOtEfcrvY68FaxzpcG5ZHZlk8+kIDSTAcFsnlw21qIhv+oTToSAh1shmsu1iYGLNSH0V3
LWHT16MBMJg5rQ1nj7fUOOA1wJRcbMEap+Cl64M9MZbzVNMSJyD6OWxaaCJZ3ymeFfwRmkID6hwj
rGvnjJGcQ/k/qDuT5ciRLNl+EUoAM4xbHznPDA4bCBlkYAYMg5kB+Po+HtUiLyuqX6X0snOZKUk6
3eHANb2qR9fbcY1BLrS8zGQ6ZEQIXqqilFfD0rN8+t9rCv/X3FZeRBTyP2oF9mP5q93q9//wT4FA
ev/wEtQB4olxjPM7wO70T4HA/wfELHGieaIRsN8J8FT9t90q8v4hYFrFsJnoTYYmi9vrvwWCIPpH
IgjLRuRlIjdyYdP9Ya/6z3arfxEIAHth34ti8F5hQKrq9y/6q9lKddOE8UbY3ZQkKzvkJhXM5v4Y
fxdRAgob71RF90sk43QzYpC/y2GcJBuT+sntX96z/4nm+a/kut8vxQtDJlTYi+gfyR8oQFs1Wok+
nndLGGcMT/1ahiwWcepsxsJHvYXLxB40N2vBk2KmouDghKPltoZfPduGBKSqfwpg/383Gu/zX/B1
/3xNOPeBeJ1CjOGf4EQKc5LY2gw0W1iIcIfgF1dbRXEXDpFcfOvIbx5NvAQsFwer8jOjF3CKLj7/
68iSO8EJpkS8/8/vlDipNv8vLfX7VaEogU1EWsIhF5xe9V8ccnmfrpxcHbvLss7MX5CXxKOja/ml
aTX6tlOUkV7Ie6t30zgR+svkBD56sANNEguPvs9WLc4uYvF/E2W+cE9kQuQVTGWs+xkzWd2B8QB4
kuSWM1MzFfXdguElAlXu1Sw583VZbvuxLx+WtKmvyP4QPizWarhKac3ldhN7w4///Ef/JkH+8UfT
Fc3XAY/QSRn74/JoiqmhnSPzd14Wt+sVQeu127INNSDeh6ZxWIBVp1pkmo0rSquF+0umY6Q3xCkt
jXid1EgQKv/KHad7+ZvX9j9cJjGSL73FfC3pEf4jnchpCk+wQ0RVAg7pybhoXE4hiLH7vHIj2n5o
/wSuH7E4h8RE5c1hZmhYdthoy1+Oov4RZgTutr95Wf/+jSKBG3o+7hPIAX70h/ong1I0UBY1VcIz
rCZBbGgGmMnIB2zDA7Uu6Kv8IOYP/3wsIxosllDnn1WyAhuEc1Qtf/eK/nyjIl6FxHYanNylCYLp
v165RUlL6aS84tAvcMZQOILwnTchvCe/Et7JwfFYiFgJxiKq6Y/iZY7OLdKLf7fUHmGnBrdi9Hcv
6t/eJsmWHvsgnjtuPQQR//VFCRFhjBjp0SCknvzIiRi8tJp8zqZpfHbGa32KuvosWr9MHpEeIkHB
+UE0TNKbMkXU+5uP7V8NsHy9eT2JTzU6eEMYffEfVzoxbprrBAVZBFBo5Bb9Sp4hdCe2fAFX8GOO
nqo4Svs0gQ7d0PwEpIOymi6ZdDfhMnSaHdwIfK/L23DZZlQ4fBTlqggWFaord3/zcv/t7QPDwMfq
ulHgAdL8s3mZuOzgDTG+oXxdV3Pw2s780JPhaJ31S/FJPbFpdo3EArjVoxmARMWwu0ICmLTYpmL4
m7dPoLv/eX/EwRziHJaShG7M0+SPD9SjQKTklMjqsccvF3Bim3dqgYITN7NGd1hwEB3TwJ0CkinE
wo4nfhGrvCIVrLKhlXCEZt/zKwAgQFbfQnBh0cOfSfkKAOmLTDnUVOlSBThK/BWrqtda90OrKHno
h6q+oa7Rwp0b3bLeanHqCCQql5GM0yRQ8Va1wasZE6Oui2mKyGmoNlX8ojT081eOlvVjyHaTZEOC
R/ZgqnmpbkhT0AYdeGsoD10yZHxvOQMjRsGvOqtdQy9oRcl7fzZnQSMYYxcgYmyhp/QxmIbTNhqa
2XcyB+gz0qH3+QKuU/NMDH1IdrFK5vuIYm5+SFDI6qLqKxZYvh+Zr3hsxM9GayJLJmKltQmdMH1O
C+Wd6SFqUUsY1llwaT8lUpP2EW2R1cDYj2Gzcy7CSluIBFAld55blu2OOykPbXcIpbdTptCA4zhE
NsfodElspTuyvOwp5Rqxf036CbgTLtDMzsuFiId83oOUTL7ZuTicMY0fZ8e5SNzhrPcgWm3gk+IS
Il6UQe6TYVuhNfc9OLahZwlJzPjeMdbcYWYkp1o5H+PU7LPaD8/ght/NIHt3K83bh1S6eOLkZd+u
X51hntaVJvV5MoOHJt9GwUwp0jIcnXyu9o7V/ZkYJP5fNOaDW+Lm6tvRnEdzchGFPxMtb2MWy/gZ
U16Tds/abuwuZqq5IPfM45Eix4uAB23feu9DPG+o1ksO6IadWPYV12uu52VfthDsitIvLlxCwzAj
NQmWoI4xWowza8CMsuBdyTzwUPHPUbhTfQzDxXwu9MN8EAjfzTZ5jzg8vzdxCkDLx/7d7jBHcF/A
jvhZpIE9mLIZ3oJxvC185VzR2Ff/aKdM3FIrHz1QQT93G1vK4FNAhM3O40mk11E3EhNuWHPsBIC4
bI8e7dxx/M/uJGXK5zLQ7kqUFveVpin4lFmpDlmD/OUZFW8J2lwxXoqnoM2KvVc2b60KP6QljVho
cVfr8aWlaiVdzXDEHVccusFgXqdLWF6ywZaX1azhmKX1p4E1fBuiBO+reLA/JuLv+77UHw4k+DuI
Jg68YweNJgtJg+apohWh8evuvUDOh7hwKmg1uADLmzzXpT1y9pffdek17752kMwAuZ5Q2Wk5p5d+
Yace335goIG6gqxBHvVU9GTTbMx5Fzs1+6FprMYt1RNLgq9wRieZXZVVh7DEPXambJAlh26G+41L
KUZRjFlJQZjMh+6695c826HZlO098k7065Q87c5VQecUfi9D8Cqe+9dYLoOPV6Wemyvi5xFLejjw
8SVJYU+chUvP05PUAADc2yWeT0XNq2NQuQAtdl8shpzmVQBAUQiMOCEiWLQ4inZOA4XpYMK4iqZj
GLA1/wyBicSfcHQmbDTknYclJqHAnfklm6wYCK0PKriywaqdx7SI4uAsXpjAzhbPK9SpkHZhFzCN
CQEvCoLSGYkVSZ6pZYM8JL07aOOJeUkx35evDnE1Kuc63EPhs3RiX/+AphFWxzWKxvwjW7h+yHSs
8frleL991DOOA+yoGGu98BCwTumQcoNgPE/jpMPdXa7cs4+QqOy8m2btzT+8uGPdAtnBszccswaW
OEZTPVrhTRAvjl+OiEDJitbs5tChtl3UG/swyM7mYAC4lZftcfCHBWrMXAl7zUfkTXxbmll+BnUy
wWtxZ557DxPI0egGqKbkmJ4OTkcD2ypa7EGcZfA9Flwk25Y1fnc5tl7AkOZ3OmmPiHpTcw53N39F
/hvrKxqVaW0cgQFnN0j6yj+TNaV7G2ixnfscl1ijEdL8oaVsjKjek2OTmFLvzDo4hEIT+C/Q3qP8
gkD30nF6mjM2AnR0Oe07tMkT4KqnjjH+bAOWBrd5CV762Psi5/OcPfxTEuzPeBuvzYTDRWmWlceQ
DHey7/Os7anXgjHJFhTYXkr6xrV9giaUwVQhTieJSVPM17LbI2ZfVDOmvSy26Rl01Sm/mdisKsLD
zCrX2i6mvrCS28mNjycsOHgxX+h+w6zFshLrppIlg308sroxcinoj8J7ntH0FTY3BmDrdDbMHWzf
qPKNuoxRzul+gVYUNc+OUYN4DXvVpbeL6LBLcrAlrQ8YQlHBvOnK3Odxr/yunq6TchySawLUEfTu
Ro/UGYSS5zEtTEOThE8p8iJaFZcpKzJ2HRbm9ES/uTrOVVLOZ5xmfYFHmmXBedXNwXIVul1SHlTo
0QrlQ30ZtwQZ65Y+0JQcL9XVgfMUr0amt06eZPlXHGFNuVHs9cXG76lnxr3k/eDkfO3KyxUHVAoH
M0ZB2jSpuzVz+jZ09gvfEptDWR5Va/YzSPWt1CQ322wbK7M3SbXxi+pcwdfCDT/ulmDcZzxw3R7K
f/bp+fE+Y8EepgiHCPOGd7XwbyYj2QHo6iZaA/EQ8ETY9rCh3LQ8t6FkYl+pDOR2SgrqOA7rPl3c
u6TxfwlEzNpPY2jbE5GtOT9bDRy2gqDTZs3NbZf3T2Rzz5JmfFWVeiVHs96nk3hYbeSc852CRZsq
ebGAYzy63AMv5FDR8eme2zV9jfrqCnziywKLIeaYOweUN8IYofgOPu68ruehP16wRHs1VDMTQMgg
aCxUOIIlEEnVnVeVdx9Na3Jpabk7+KOvLgXNQ/DduL8+lLb5gRO+OTO9IBnQRV+1nTiSOKdusGI5
ZpU/1tcwY/Be0gcbHBBMeogf6pLl4nDkHNpvk6INn/ORl1M7Q3uHwZOMWIY33++5YtgzVURuem9n
wSRf2jbp93XjSoLVZrxM3fAcoXhHPvWsIhhLpnjnrd2FFe5x1JjQyqTl+ySxQjVmOIcVeNvT48m3
9XYqbH8QfmbfF7OmkDE54OUUIG3JSjs7NEzWnews66R5KqT/pWz0Hun+2kS/YtfvLyXf5kPYUIY1
YAEoAYPdphJP9loB6mh+e9TI8mNzrpq9owfuJ/EsjoQSTiTgsTkTlkqTNu0fndDO50vpvc6rk96l
C1Z3O1cAudvs2QdBsnjNssvKpNibqb0PidxxHdOtSgFUhW4di01eY6rOQVMOs9k5xUhbiJ9SEJt8
DQ3rbR+6FBBJ2e+4nS7bCGjfxg1Bs/iufmEfWBzKvKl3buJm10hLw3bw/Le0K9VVMDQCfT6AfTiU
Lwl/fQHPb03kcytKbAOF/zqFxU5jn1stpvxE54cR8j6WD/ljLPOLvhIrlwrbs0aL+mwcqp4UBFR/
Py9uzVzU1yKkgdSTp9kL1yEpgW0weBP0Jw8g2WSfOvjwT0yCoJx9DKrNpzVyverTaB8oHJNtChq4
E4T5hb6MI74yTtcT6V2BBRe8kqtaww4fM3cB90kZ/RaqdrZPQ8wHHNT8x1z0/B11fT0J3s28y58L
0ShQxioir6vPl5qLbK1KckfxeqlOdmnYM3snzH5NuWScMp13u5Bh4SGIIwjhw7vRsb1zlJiPjMzN
M1IzYjTOzO+0RSuo6omYJBzryynHchoKuSH66+1i7jwnc13PGjhj7sXy/EU5VX/MvWneD107fWD/
o9Mr1gveWqKCMzjqA86Np4H6432AzoTzj1pZx5Z7B8SqW9cvJhrB54fCRMeyIdsjG00zp1MlD4iq
dKLOAn0hVzcYKPxLnYh4W6KYg0Yfz7NuOlaxe17Mbk5RAPi2FkwFK0vG7kJ0d+PQlBxZXZQsvuOk
cNLwkBqRv/R90PqbigQmxj9QzDy7nVOcIToJaaHzlgWyPh8CEK++LUhkTcOyEbbVGzmxnWjHTF/m
MxmnNcD9UOVFf4afwOzHFptsuyqgVTFbWd7f+7xJHap5dMfKgVgqC8ygevUzzMeMasG98Ff3dnHZ
O0UNbRE9lgCfmstHMWIcDxjv9gP5NMgeecOHUS7HJhdkJUSfsMRM6SaZ2/yRj5BnY0m33dnKvLTJ
XO1tIPvjksEynypiclPcPfruIBr2/1T1rN5oaGkPRcGq3+THfO7olO1Gji9FxVkFyvwlLRcZTZ+A
T5xkpDbu9Nl0AMuv+6pN7/2Y+y5h/z2M3Ld64Iu1iLr9Su1ENypUupHYwZeiUfZ25jm8jYq0Ogjc
9ixtpnTbjREln4RdnlJAKLfgvdyDG5fNFaz5inuhzl5EF/3wx3A8mZzT14r98cPUsOYICwTcjaqx
gW76xWL3rDV3/YcFehkXT+bX5XfO9YXjzGdUPGLQNZRHZDaXFfZ/cCoO57LWMnW3ECaiw7q2jkAz
TQPstGNoa4bOZo0PthhHXDJmcN+4vfRnqui12qp+nOsvWqjwWJvgEjwVO8o2AtxW9ePrituiXaN6
X9gI49RowM94RptDOusXG/TLrpgRt328NXujkwP8VGdDELcBj0c1Emyc+p5ub8agJLosFy8953KE
y+7jl92MfTfftE2wFtwVBbUNZbBHMidtV8uNNiO6RzT5BzOaDh9zEnsH2L3UI09ZuWVKjzdaFa9E
sTFruQPr2pD3Eb+Xf+g0VFecE8NnAqz0am7xGXodQTZvQTECUtLq62Wsb0aoI7lpcA/2/mC2pJkt
ccRlRl4OK/KPpyJdl8MZSHzkWhLSHBWiNdu5PjmnEKLcPq3n9a6Ysqt5WYeNlv5yDR7lSrQ5o6+i
rbid+F5MFf/J4FogpRFtDLFeituzGPNRWNrouNQifPRWmFF9ouTWA3hzWEQ7XGM2xxO/tiXxn5Eg
aknT7FsZiA/fwV/vhlH/ORMtZEs4foH72DL4P7NZZMkXeifWGIyG9ZwsVvKUA4pE/ejawNtLxnn9
JBMR6F1Mbm64bOGF78ua2XnjeDmXCrMQIQwbIhqE2UkfqQN58DmzHNtS0aUQ/JZj5jfeDW+LryjG
CfTB5nfvVItzGrb5XKoMj14w7+oWuQqI1GYgtMb1RVQBENqJaJFvVVX8ADXx6XWYOuM1poqIKQlD
CalLvEXc6tCQWQCzQI2Si6Yyv6QGXCn94mr2k7skWl5lx6vmzPCoSJlNmb5jvXCGxIZ1wFPehoXY
wLWTbgF4XRk/u8Q+8jb4RFza8WfmZE/BbKlFX7kfQio8axAE/BjPZh/THT12HWf+Uh/8YGIQhlhM
KJQn7uzsuqZ6c6zcJQ09t9a9jTRPuyolEVqL7My4CW0I+KdP/tSVbUuVNb9sXV6htx8ibjIjTFED
pwkf7JPnNd9ZlhynCfwYOBB7ihZhncrw6EmmGbnY8zwTVHyEF54kms70eYbF/hN370Va4YxDcMkx
W0U6+4VhlQ8ku59C50aMpAGL5QyX3bbwzD1831uM9AA4I29b0/7e0cFaV9+1o5+yRX0E+hFz0MPQ
x9dBSuR5nE79A3F1Mev5mj3v47Bk5J6Yj3YjxHdM71wzPLzAnW2pwWAhLyft/DJZwN0gnwxtFVSg
D/2RJFbKfwwVnGpKNcx4TPs+JO9btu1l4S2GlY3kSmLaxXm+xJxBtl081JrS3Z6dv/AC3LIjy7dv
NgDwiLv2hIs3MM9uC/SH3+tBVHt6UlR9EeGGuQxxyAwvron7H0itPX5eOw737tov8yEAdRYSTRMo
m8HaUWgM07/g81mBuMwG9ekocS0WR+k34ZPL3AtpLGKFv+8wYRF+UZ4gNtZHKPMqdVxISmtKLSuQ
qrl8d5RL5rFh/f82AT2QlKbjKwHFlFefHMxYYPQKX8W+rmf/OZyJInt9yg1vdkYq6WkcY0eWdlXw
CuaVwcH0uKt2keSMchsa114gaxeEcIpmUBeooO4jRYO0CgSRGa/rfGruxzVlUOcMMuMjXWxkdxav
680sueg2Xhe4/VU49fiFUOLzXQiQmw52tiz9RdwNQ3DeU3T/nnRLiaC6tlT/gT7Pm7sqM7Y9o22G
3jM2MuNZzrPzMZkVd9kCkMpRrS6WWUkPgLlyTx3syG3tqzrVhXDeo/FPVjFjz5h62JxZ+RfNc+sz
4polcNR1OvkBXJ2knPbjlHFCKWofpEEBcCjdYdvsgYmPmYPTEdDp/VRX6wpjjHw/Zypu8IzvDW1+
Mxmx3Tg6RXsRlpP3hv6YNr/iIk+ugkZaNFB4TzxMkDIqLs52XA5tPtbZWR/bkIYNEiX+NvWilFyh
464fkg8WK1jnT9XOzFidmJow7vGVstW3wULPFkNzct7Ayg6f3S4i1d2RWdMHLx2yW5SD7MuTCxNp
2DkMVSQ2sNoCbVScUTGuUwnENEwoiYaFc4sjqthxBy6gDtMwlm1SDlHYHui03HoEjamumsF8cGSL
oufEH5ziQLGUpBR7sBhEwD12Ny0dCR9kaF33CH3EIxWft0Sh9dgX3DjjujlnEMEXE8Uam1rXaGbV
hqZ5TLYFxRlTP0REoCeZ/kSAdwI8NtnM9VJFr6I1/gPyTbot2D5gieVt5+A6OX61XRyaA1grDOab
rHR3HwPYec4QImhwaiyEOrk4JMcLstuf/bQW/ba1XtPim7KsswLk4ucimrmXAinyiRdhucSDPxZZ
Tt1SvOiVuG8ZlZfzqruX1I/y8Uj3b/3Zw7yLIAwtCsp8lgfvPWjqcjulEl4fLPOuuGezobyDwJQ4
YIzDAnTwXMeqDVV05s1S1B3sZZTb95kd6k9/shRepNLy3NXGP1U0sXTcAa9dn1o0FzhSxqWyo0tj
taPgDIWSpGjwVXFzomZ0kfYJr9XiXTpuo8xWyWmCI+32Ufqts5W0ZR4N/rpJFhmw/dYE4KYpPyGa
2JDQvVgTjSJYMAc89PjXOM51Jkea6aPyZOkf9QvTd7aQCeviO2R90nikqfFEtmijO13UgE9Y4yaH
to1oA1AclR9YvXv3vTslt2scqegXHp8hPGL3yT8nyOR0RDXSffWKnOtoGKuo2ZdeUdY7qBjrVwH0
Tu1sMwXFcaGjz1wFZcidlq7XElg5QIhu3zgywxw2emuDKJYzByG7NCCdCQx9YZIYPhoXsj15DgJU
CEwlVv3KiuYum7Gqbw0Vc2rjxta7zlDP7vOgx+Ueg7VzMDHa+lrmXfdC4ZssuBtMy7ptljUj0N7h
AYWR0D4koGuOHuVpd7L1yreMru/PaO6KOwxLli5zZRBGTsfcbGNoK9VbjvKEt5cum19CY0beP06U
BcQdCUezgtyDLz6FIIKHmPAEEer6Jiw6nhBwXe9jPAskJ13ZD4eMZOO4K9vcvNREIdOzsMy892q1
/ZNK5RgRKgmiaSdDwWJAUInAMYbL9oeptRiuxmnxn906XF6Np06vAl/Zd7Ma90sJgl2bcRXqeXTa
5K3jc7iuqnCgJt7Bi7f1nCSbeDbnMEp0AbZkM1ZF8QqrtzpZweLs0ShHfa8UdUMraWIw2nUlo7uR
cM99Phui0dDn0dzCssS/qWzM7KUyUb9we+Z8GngqRAvyAvHptT26dhAbFsyVoMVp47U52pquHPFo
m657Fp4bfmF9Xb7ZUnAuZJl+yu8D4eScBn27PRYhZ5odwNVxPsZ+DoQV7O2K8z3P5HowUvTqEtqH
fwu80++PylMD+5deEWDzyvKlnrvmyK+mIAeyuWTbrFR6ryzQZzuCpNzHMpq+g2oN120HYHCEer7E
FNL7fY3pRYuTBz8uxlceOjFG+CGrbut0qn6tHn0cZFFnzVwz5z2ZGAmXkSGgrVH5Eh1sHF+6+ki9
fQjshZUdmmvXlLiDXRI/YQ4PHn9ocE8XDD9pSDuY7NUUPJc83plt4sKZWMgjcW1NJMxH4Xh8VpAo
43snMfG3KZEPdiVNJxSEG5+ayZoAEMOvjsxDGCDG7PLZD55wCJKZTDoUAfB4eE89M8e00RREWbZe
nAUYfo1Nn9eyzp6WstJIGlr7C4clPbYHMaI9gYsCwEf4ZF24o8Sq3RtfWICEFR0WJH1x0Jxkq0Tv
xyAM3lSsgEPAUSW5HsqwemzYbDbkC/qCxWFMWHyx6yvRkYiXK0FhUjsS1ne06mkIU9BQYzKQgQmv
nSVvIp4ZHFvp26u02RGfL8eHOAoJfZGnsZAPwpEsy1jY7kZVOfaqWJZleKwXUtFDD6RxPyNK/EzX
wNjdiiM/PJ+Eg8wNzg9SwtwXlPwpOeTrrvZBvG38UVUfDp8HjVom6Z4n2mmuG2Gx8M8RKiLkX5v2
xImSfIBxUDCf2lhR7EqLZufux84v3hxIiC1W86p9ItlSih82jLBPswJ7nDw/e2x7zDU7ZbP4V1I2
1a0LaOKy4hxSHHItMCXlbux8mLpzXwsgeNR4RTTulj4HBDGWGr5Cu2DgV2ziNpqc6CcyfvTAYj2q
duV8soAGJZRKgvLtEt82qYxOhKO83A9aKOcOmt2aHU/foOWMs4b4CRS6Wy+oeZom6mFk8Q22U3xh
6p8wPtGyAogzUf47Fw7zUqkqzoJY8JTeEV0pP33TdGY3Y2xvNo3g+LZhpV48lTrCgqnDlOkDyhPP
J8ePg5syl0SEKC9ZbpKV/h1OO3i+SD3jQ+CI4LpvbBuiAIZmVZ2IMYuFb1BbdS5BML7FKih4QLgn
qi6tyyd51p3I4NhpRXhr8mFmIVPPEQ9DqXGKGAWp344R6R2jNeRjgPwgOMo60ChIEESqbRGmAH5X
L5UPwNNdnq6llq+YT/WK/tIhTSYqoZ0g90sojlLMY3vHYhUQDieD5lc2yZkDPHSBC0bh4J511rKe
zX1K0eupHYi3QKTklPKAmDV7Jvg6S2A9by/qLlR7d24bCvum9hEWIdyppFH88fRleJKfb8x3yC2A
Mb6P10fHQ6UlbbYuHGT8anyrowTSheRp8zFwmb87vMPZpWsUtwobBO3VtJLlvRxx3VG/Z2av5iw6
nRyy0B+u3WIBBET7jyv20+jBL+tEmn0l64zov1Jg91PA7Hi2uWVEYCMl1d7zZyVB42bxOUGKWJ+x
ERrswamXmvtGTQXGJor7fNnnbnniJWRIanylZ7NueZJY+FWnm4KEXC5IXgFi2Mqoix8naumwlHWn
qJyycMuYOle825VX2fuYW8YrRI/ig5FLKJKRon4E0UTJAAeEIMYCRKPBxooFVZLIMOJc6UvnpXU9
PEXgRe1hIK7A0w2DPeRZvrIeUkrRzAdnCrznIWmDy05BlNvIPg3etc9AdwQJ19/qyFZPBSm3aeO7
c4Jsn2t2jfTHGeCghBB6vjlqR63HaURFab9eCHhhprCOwxzUlhjZc24OF7FCgNr680yub1zX/msW
83yVZ42u9pmc9Q9/XkH8zHM6fiHnBndDn1MRmue2uOXWkdw0NgPpiapTf4zQ65wL2UuDfMbUdU+9
wfipPbwmZChE+ubUI3N7BPMP9orfLjepCZJi07il8yAmsD5XCtWVh4krnQvYFehDQA7Ua7Xm/nXY
Ru2doOfW39IedfoehPZO+dNyy7OUwgZoes1jcNoh7pKadTonjV79bKqx8A7aKapb+OIJ1UrVgAAx
9cXQHsI6CsAbc6MBqzAnEd145Yj/3a3pwt7glF/e2dYOTxQd1Ok50pMMdn1i6teMQ5kknWDsXdvy
mdChwnGv8/V8qavfd5E8BD4LEr37WCLTk9ho+zLdFWVkHqcyroAzLLgPzitPufV+XojoHNal8Tws
4uKLU1QJBQio953PmbfYTiDG2KrJeQ122NhWjwrAora7EiQaLRaJmr989gDDHqp5CbPEqdfXcFia
axuGsgCHVEUEF/B5jlCRY9teo/TpBz5f9ncLRLV2H1dleTc7AuNRbIXhAiI39ybEEsKzpkL7nnyP
Uhd90PAorykCoAwvq9eXonFIFxRphONM6HZddl0/EvDMErMywXFmfu6bTAG/7dyZST7TAO0bomrX
44R1ZSMWPXzlleast8ZxNvJFZjZoq0k9sQbOCejikj6F4VayPwLaHGAjz7M+512MDkc6zspHh8La
1yIXrHTjJauBpHD3BEfGFb/hSqp/cMsEdCXwhv2a2AVfLYwAsIiiqaA9JzvNpStxDfhPpTvfeF2G
HEMigaIGTsYuUwxkCee68BKJxmkjmUJrkWy08I6p3eIu1UvQyX7eccdQF7qhzWEHSVLrLXf+Th56
d+jtxs0J/e7KRDU5dI5YPYTp1Et+Q78Q2Aa7fl3AsyMf4pHCvnFlOrtnLlDICXexdJ4T5CKCZ34v
xFlOC9AlD/zhg0oUZXejnU4nPLdUWKPdGPtDqH0mlsIN6ddpxraB1oeBb7nDkeaU226F0rSJAg7b
HF/z6KsFrd1vQpFnPx2q5CjwyGOia4H9YfHE06TUQhDlB/GwJ+qCq+18gOebb4pwzp5y+hTfsUHI
V+Lm2UtmEQs2cZMiLUtMMbdhvE4vZR9AQEfdCmiNo6wOMT/I8UUtKZ2EpyPF9NEOlrNUP4Vgiqxq
kY5rsl5YADqloWOU66nib4kmePrsZ3iUN2J6DL3T49JY6ML0ovkslhZ8eUhTiQ9PexEgjS0ntRLO
SEeJbeFNY8ZhcF1PK494uMhptf2YBzlfm7L1x7M+N8Uz71oByKbSN6mvF1qxTDmBTyLEDbmcTMpT
TcTjLk6IfcCXdrw9l0b5EqcMtAhhpIlxu5nKvSazZcku2wkKp0A+ElvKB4szrHO6x+SRtq8pU+6v
qsZLBQ9pLQj/p2p6c0C88DOiyGt5ODEyHwNdEQ+lBa2Se/x21WsU9BUcxFrq9YK2JYDvUVyUXwPG
8esBx8oX/U3ylUUTBsGJrND71OKn2XSUIL1OrWMfmiXKcVy4xakOwMAllhPaZCl9/62DsHOvgsnP
D1V9yvUvnDMfU88lHVt56MaEf9uBlDE1xT/aPM3vEODaNxl4JIxHDlnhQbiJ/ZWmxMb3Db1zzHs0
b2fktNFvGFaN8z1iJ7tJBtLuWPzRd8EV0RGzoCvshhqi6m4BhPvTZmR2AHYWT0u4JDk+CxpEqbCf
8k8mTGwDTsx7FKok/CjY2rzVMKi4Sgb+Sj0SFNzQcgC7tE0wQrjBBA2smxsGsYpdAvAVlDUYYTNK
oo6SvN3UyzTw1zlz+OrbwSZ0ZOXlqafIpld0s3Mq6Fk1XRRL2MFurLNuF9NqWgO9Kk+tWkLX3K9k
lEruLdFpsNFB/mIkD6tshrpAsKvFRuLEDRcrMcSvOqXQi4EpkFcQfyr05B64BFnhKgtxejrrm9EU
v4u4W97DhEjIdvCD8HNgbdGcF5bHQ0PTYUhgLkBix3xB/JikQO7uFzXzGXpT1J83k82da3iG9Q9l
dXVbVCG5LKoWUTvIVI0pw3iNALoUaqHydJ6L+1k7bMZmwSFzK5rCRIx2p+h16gJSKEId93vX1hBq
8K0zTsAixDCg53R+1ul/UXdmy3EjWbb9IaENjhmvEUAMDM4UJ73AREnEPDlGx9ffhaxrncq4SdG6
3+5LlVlZiTE5jrufs/favSqDwbXd905fZrYbvIXIqiYuEJlT1E+Ljfo+HGYxPMvUoy6SnclgISvt
ftgOZhr/GDVD3CSLQ6qFb+X8CYM8YdCrhP0x8lDo7LeMwSceqTqBTcfAOrvJya9xdzlnoGpLhJ7m
kSNSzHeaGNZrkdZwNBQWLfItlF4ExEa1kO9l5CXRMYySUg4CNPQOcF+Kqw7pW72FEuvj4FWSqeE8
K/0yGdIRszOK0u4FWp/9I+sM8xkv+ExtKebsZ4pO7bGPNC7Hs6X8MXD0BkJOUwGjJSbbh0dAt6tY
W9vFGNDrXhfqgI14qzVOV2N6AXm0qRgmEacrB58OqJFm5I2hecLIwN2x2dJJ79/ZmOYfaiBvjcZ0
37ywADGjZ76cnW2RTvNXrqh098n8TC7x0Mw3tY9MMKgskUKx0VNOYBqFleZbwol4k2iu920kLmdC
UBkzC10GW38VNinmgJuURaxci7OJxz1HyLYdh0b3wb1HziUJw7w//LzejTV5M1N7BYOLe3lZ7FpG
xuNpcPsCOZs1JB0KmcK+JiVJ/SydMdsn/Zx/t1KtfO6IoPJpXZJVxq7LFH4n1Cy9Pdlu4odD+xix
graQd0z1K956WxG+Qkp6dqcRZVeGvZ4yfKq91KWPYcRrO9xbpuPgtq1+IGc1eyFwhHkqkwL0ao1r
tG7YNQYivGZp7Brnqur+mvsTkUe3aguknVNHvFDIgqjj6HKtI+O7ikXW85Mslj2GKD3zJOTkhhQG
/TY0f7oh8wsWzD49muVs1BdLYWpZkLBcEq5q9oCFkXuZgn8Hdnk3ZCODNFub3GJbIlP6phaNTL0O
ezh+VfgETEyb3LrRtaLwtwiuB//AM7W84AkA8pxwEbgn/CX/lS1W+yKXEV1Lb+VLQ2Kgnfs7WWfU
KssZqgfTHUm+nZe5ZzI7jeKa3gY6pxbd3lNGygKO+6F1n4VkyFZEOVcylz7qhnsUco0CEVEVEhZV
pmFXZmh2YEplxUnvCK+kpUxaDDhXCPZ8rzCkt8nUm9peZQ06DZhaswC/kXBoSmnNvKVG3BIXUMJ9
wRDLs8bduxSkgDDdRDeaK/MnyUmJOiAhFjX8zDTL0WMsbEvRxNNL7dXwn2amYZCf5iwEtqu5fOVI
3HxLETVXCBgyMd31fNPehkieysY85aeMdpJqyEkyaqxfUezY1iVB4M43c0DSuqFZ6r+3GQdHdlMG
/I+apfB+5P6cPS5WM9zFEFrXGxpHUoaYsfue4zIDP2NX5nerMb1kW3RobhEnVo6PQUFj2Sda+5y3
ffGWRbToQUHWQM/SMcc5W0Z0tjZm3YiriSia5bAw+cj50SMXreeoOQ45BzaGYFevjTdjqFdBInlK
8WaKyJwNCBeb5gEDAFZlOmELjU2u0O6T7Af9V+NYI55r2gQ3+FomQqBIPLkkeIP87EqWILnRrDvo
48gtfXE5WahdPvjxDXuWb257Q3UnyzNoXypa3zQ39do2QgG1Et6sCc6IJj393i1JBGMLfrSjWdWw
Ufp8PUQKhf3I7ozbqqZrghZXDQAPluEqK6BX3Gf8+Vv0J4uGXH5uOej7qGexvJtTsY8WyumW0xYL
p4m8gs6b5mExC5mLRPB05Uh4+MzIr1iZh6XaxLJR9/kUm489YAtsc2hz6dImdRHv0HboIfsMmASU
W2QIiZRxDjWEtoEFimJDcBR5tAmBWsRdLjh6N+Y0lEmYjsz5wna95zHLJ1YHImnFTb3WNQm2Kc57
PcjHhlU8Drr3rPj2rWOFejfaYsQy71uqVb0VmCLcYNBhSG9l1ULKVgrExEZP5fTIsKz9YQ82vYas
gY206Vs/0zY41MTT2qpYM5kJ9EPPmDSBZaUcDH0Qw8tWsjfa+yXKLOByCC3om42SzPpUFjO6p2TU
vjcG7Aa40A0VPosd9yIz69y4bnXNrQ4dMYTfQOzTj5BYEgiv5JSByg9a3a1TG5r+nXYlXqxCoosf
jVExUjDdjOeNLgHh5sIyk0vbRdEBFo8yvfGNrOK4i2ME6KdZ4aQw0fskt75akifJwb/b0wpz3+jk
6FbgLA6EDAewABHLdozGyc1B6B9SUzgslhGsLq0L7jK1kAAHklx1P2p9QNnCs1txzuI2GiN2IPQv
8NaWy0W76Oh5x3XUEpS2XdOddzPFKolHohaxpy6kvKiFfnEO2aEO0s4TOF4Mu32PpWZZV3NMtMyu
UJArUZEw3MLmkCQtYilQ1IEOg+DC7Ij6Qhdhx7BnZv7zjjHd8D3O65pp/ujyJcVWs7B7Neb4nE6O
WPt9ptYGyi8x7+R9BiqwAgAoARe3MXokIY3kZIwT/oWZrGF2zc6OrjMp5K3bTch2slT3kx3BBjzf
Zb1AqW+ctsSDsbjII7MsN/lbaqVO2TD239VSci8SuU0uXpaDKGOYPKVya+ty8S8rrxAxwd0apRQj
RFwelaW0H2ruhUAXY9BCjDp2vMBxgWoj64uIQ6j9ZTXLMGDmrMoVisz32UEf2Y2p4z7Urt3f9IO/
Nk5mQ7zWcp7fRWtnv6CO6N8Y0QDQofdWngoNkcrGq2fzhtZB+cTElQy8CCbmQFI07L5N09cO0ej8
O3IiBJKIjTajv4HRoFm/BLdfteMAw/Mx9ARm0tlucQRH/O/gGiwj5UGaUhpOzIEzRP4Rk+Gscg1x
D8fLNkOJhC/bxhAVsB/FfkoKPR+8ZZuPDciyqChJikJ+7qzb+vREK4aWjWdGrfGWMxuyT1HqW+WG
H9QXz4TsROUhFhGDvc7QlzWgjFbxfd+2UfmrRKA0bVE2of3VFhPsiTX27juuzg7XmPSJ15G0BS8U
MmHEFkVhfcVK6rpwAJp1RIHELOYAbpOsNtRjBFKcO4GG6gVjz/bLmM5kRcrMXifM3Nlxtztx0Kma
69UXTA3MaOcFDieDCK7L1ozyovIat91+YbSd6vPQcLODkQWK1vHaLV1gdTXSHrkbxxzCwRcOI85E
Y4B07rKd3mJOtW+OWTrPlSOT0xfyOgpDNOuGW8iKUNLIYPwS0yrDXajy2y9u5vka+jFzW0w53Qdf
KygTmpsh50+npnjhTpIuu77xaPN+KaZOH2Faslm2kO9BCFtcuvrUNH7QLaFDhYa5WalEo1ioFaPA
Ji0MIwvJ6Giu+6IVDLoLMhvwq8vODL50UNXwAxkZvbmehrCeF9JCdYQUlroT+3clI/ciiHKLjEst
HiZowQQ8xEFtNyUD2dISb5zS/Q5HLmbJyIpq71REnRMFXxTgE/5+jx4vnpbsIHLwZttykmgXC1t1
WiAn1z99SaKuzxExwXgueTRQo7ITccApaII1pec9fpERfgVbDm4AGymn065+kqNuILFE69GEX8aJ
0h4NYx5WsHd7DBJMMzmBKogxaHTK3TRJJLVfar1jrgxsJ8C94H8j9d6l0utW9jb48E+TykLq1FLB
t1/ozhAaMFl5mLrxepiC3UHh1wo0QVoxECptDAtX39wPhYrmS91v4+/e2A5OYMih+1Z0jvviMLsR
kEUgYW3Mykw7oNAzqzWZ52KHpphLaZegh9x6ddMhr00g00BN8980n84mUunyRppZjX+wMsrvSNmZ
hNPo50JhZqo6Jbww6BhGTN3BoT9sb0vsEYfK65J3umTFa2loibUzkI8eR382fRZQI0TjYXhEkKUp
jmLg6F5xd/jQDG0uZq1nD7t0SJmJaIg8ym0xEhf6BQVpp9nMj4DYxeYaUtAWt0uXDi8VBD54z8Qm
g3qLtRcCQayXgly0W8bJ+aPXWuP7F+HD9oYYBFlNoavf0jPj+ADp0R2DL3Abu7xVph+OhpqvVJTS
WNWjSLBIdZNsOa0lK6NZLIJuPaHrvNO+O9lwFqNt7rloryF6QdV16lUQzEUl23wh8IM0ObNBCl9N
aP9cpslym5tD/euLadb6ItAo7cwW8xWX26HgWqzcuFi9YikN+660HwYagwTxNlX9tZ56WX3iRjb+
Hzcy6m4ayO5qfAcmYer/9P66uaIAxHBgisqU8zavOoppUmpkew+DrjXUE1FCUm6b4gSORtzHBl7T
1ZC0mNsy1vMfJbTyEoZcYV6OuURMUgBYIl08XpXMaa63L5ya7K8aCIsHMXE53hCsbD385ar+H6FX
/7/DpPh82R9jUm6/52lHz/QfoJT1n/wHlOLa/2V6hhCegRHfd38DpTj6f4FOMXSM3L7wfeP3XCrn
v4iqNzwXlAr/wvg7lgowK7AIAze97Vm+g6H+f8ZJ+Qv18Td/ggaP5VqOC9zknwsq9onSiMfaCWm5
edFljLac26MHqoojwADnk5GXc08sYE4EkFPbNe5ebLLN3hhJPofwC3cPfHMk0WXzvzHLYuImkmM6
uOpdAaL3Ubpy5OA4MBzHmivJLrFX/nbDAAfJV7Y4yH7qASmDPYF0KrUhdWnBcHrhvOx4oY/usAyy
BRvZOu6I3jiENUj6GOc/4jhFIKx6cMQkHLYJseBqHO5x2S3uO80mSEiIJXN5QRNwwlBQOxYz59xz
LuM+X3BM207vEXtXJfFt5C+yekKT6E4nBPQ1bcNJ2FwENp6UDZW71DEkgLwqK1hXol/bLxmTauSq
tQByaqIFOdT6lKf7GoBU+4w0VPl7hRDVwGgko/hxNLz2tqyTaVVREaGK1cKp0gufrUS/rjiREoLV
oHe71OqERpkt2wpqVKLnLdkntaix8WwK3ALU17wwx8tB+nP6jdhH0RxjlTsDgyndkemdZnLFu0yM
hXn9Rgy6W9+t44nmqvQFeQQbY6AvcScHyLFHZFWILMq59rqnTBZq2dnmQIAB90TonKGVYHOkl007
2SV/Ay+QCjrd7TwP7kreQZlyBzp3P6amjcS7OxSy/YqOpurphNlTdUPipeafUBb65Q1ZWyM/gEck
MsI4bh/0C/LIUZB5xMqaKbfoR9Lk65gNcDrjDLOmtbVaLrrYFnpR95c52cbeU25IGoZDB6suOWQ6
37Ifc3HbIRtbpRqguPz7eACsDYeuJNCcbHSkM1PJNPWnT2dZDiEMVLP+ZsqW+7fReTSayg4NuQ40
dB4fqoiBITEecSG+QvqGV0mchRfIriFVRVtKsFimbWFnnSsLWaK+TNkSIG/tr1u6XdcxgBwyNuLS
fyVyvImxpSLYyzYdQrmFD0T3dxtFLVp7xyvXL6cB9asYMZoU3C7oczt9RuJZd7AAS+2CwAmphRwM
S7rMsrFgFZfi2HsMatkT68zYgCkc3F1txjkaekvTmQa1MBNC37LpKo9j0aNjXBzvtUy5kJJpBbOe
2BHkUXmnS9jGwOciNFavXa30Td9I2DMVZ6UisKIJUbvwymYvm8l8maQDPbFDOpWHnHW8KYiQKgz7
xrbMn5Zy5eMyJW/GGOv3gHvzbL/QkCDhycUadahb7ISM20Gz6Iyhv5rYM4PKd6Z519ElSq5noiB2
mkdpOMIc617bVsQXKRfR70YueGc5t/2GI68zmceeHmt9T1AdpPBEDCVog6Js4asw3JB3BBLnd0Ud
s7PJKRK3c4RsOOgynRY6mUjZ9ygq6yP3ruYOpmMkDsiHozHoq+6eiblzYF93m2A23UnutLJSzY5+
gZpCzGY2iFtvGX7JGLnuFZmdNXePqm+zEyN8Bkr1EA3TscryGiUXFOMD8t+K5kuNPfwqE+2RPEr5
Cz5NXe8hKgObHWkATKI1cdKKnvmOxf89d1HcbJFjuXdllQtm05Yy9R161TLjUjT5bwwtBQlxc528
Kx3SzhOhJOVFztU1Dkjtdu7SyTSLa3ug4hDjEBsnLtfcFLU8V2+zKq/1dBFGUAACuPJoys2nZiQE
aSuoKjbyP5JxaS1rya9M2v61q+XXNT3M8mHggnDTyZr4YU48Q7WBBfHUZjB4ZW9xNzRLnXg9CusY
uCq2HfJ9I9fbueRRYTDgUW6tdCIWJTshpuZQb6SoZjZ0EJn4dZreFhunEwXaCCq0e+nWulieWCJL
95bNssiPCabvy17T2vgholORI/WHG/urW2jIHejk+mS92ZP7PSVCDMEB6EfyMJKu9+6GCmnJce56
8Rw7TLMCS1f8m9olTg25EfeMjS4TxNd44GtS9RiEX9JRic0Ng8ESZ+0wJZI8G6SKG0E7lQvk0phN
gAxRy0JUr5hVWzxldtB4dT7dc8U3arauIroyC1uvt3OfyixgRjT0ZCwWkbppLN4O/Q7DIi4RnKba
seRI4p1Kn9zGtFyYqGlOixi+9FkQv9C+GzIAp+uBAWkcVFGmpSNLsEUG1puD6HSpOYtWH1qAvqTJ
wDifA7dIrWmXZ/qJGQ/GJG29vAQQGR2swr3mxcWerom2k6iA6O7l1VOv+alFwlkjB7xeOozrKaev
vEPLBp01xrWM0Sppk5tqdgf92DXkQr5YNLqpxANUVxUpaoteVS3sWdBWOK1GyMVyqr12D0BBBcw+
m+qIKD2nZR3TwNsB7+EQTnZjnt1xnJc35ai6OtR6lc5EaBg6LdG0zY/C7vLmAHuVRAW7SKvqK/q2
4W7mTuTvdFHIYptwheoumLPk/X7FLpS7wcp8ETJm1LW7Xgd5eRENpMoj4m264apfJGk0DKFjuuAk
RZOKTM+RPA4PWwOteWHH05EcAi745Ghwr8N9CSKl8bBAXJtjgvCg70HAHOol17grpz4x673L/rdp
22Yc3unC2iSssBJUOBYdPxhxzBAM8BQDpEsFe1XFktLls5dEGJVaQQZzgI6Mhn7Tzt1XUkKadLsk
C9hC0izGA7qp8ec0ePDda4uhMj+QbIcTbi7/2tMoOXtGTmrZF3Vnq6++lPjEasOYdCS7DAxvGbub
L43NWAZMFZmRIfVUa7eeSKcyTCyjTnFAGLO7J2zeFTsuvhBZZyMu/MD09Di+j2XLqYWr9+IiaIFY
XoLEBQmwIBK49vi1yiCZpsjfNgCmngdXm/mlIaXm1UEbdEAEVco5acvVvTSvCzeyki0HbIZEI7S1
GxT8tH0SS8cF7SyGrw62zxTl1Cae+No45uhuOTNWe3pP3k3GuLAPYGmm3f0C/fae962/wfRDqFqD
o0iP+HgSDnI9MfU/llGhOKvmhEnIzKhWBZmb0s+PZefIg8Ovn8NQQrcbA3fqSbxHJcCYPZ4r/6tN
by0LPTdhMXNJxteqtF6HkFDpXk7TvB/USZvqQW6tmEjloACiRGBW7+ngt6t55LTVFdWpXNL52cwQ
s/Essq8Qi+m6C++jgZVtVDO2qTidMMp0Ixy+Q1egJQixYEPb5L2O3Hndtc2JqgGP1GC2WnGDATaf
H+qB8OMTmkB6VgZYpfI4z7ZvYHwrujiAdbF4lJ8102oRTmsdUkKyh63E/Nud/L5X/QEAEyKRKWML
f+I3N+0TEpRS/moqEqT3tmMt7ffccBiSmY6I51tlJ0rcMZIaEnCdWbROqPVyB1FLvNSG6K9xBJCQ
aYgWGfSkl32yRwJs2Chs4fwFPlljw6Hp5gyEOE4u7egnCMruOPiYEBg82vaPXrk0zRUKDR4hMVZ0
TboEVrPOX76uooUDTVni6H7MDIJQLrPKdv0XrbCt+mU0St3BJtxP3kEJz/w6Eq6HFgEV0Q15knZ6
YH6Y2AHHODrV7QByIJxx9Rio1Vrd/2WauqRDmYplCl1LDSCDXEREF1bTpd52Kdqi4Ylp6mXTZjaE
4FUtRHopqx6NnaHbmnaT0pPQbmeH0Qs0NY0nCMFKljhFWPn8TjsTNRNePSuGMSUcRkpgoSz51eoL
h0XnJMtcvxK8kk0/fAY80Y8+j8Ty0x9Zud27YfCgMnkh3oxWQ+p7TJpoS+gDHESawGGHNG8dgvsT
IrmOraeYUZBtchlzmYqRfX/Hm+a8ALinAT6lce/R8HRdngBEFZDjOTp0hgpwx9bEWKB1H6b5FFlT
W6tbBGlaorb+aDKgCagFScWPSvvEIIzY8erAwKKRsVUpA+Ha0GkgvjN2pcDES90hka8MUqWcNqat
h62CcD0ud09j7sc4Q7rRikqXhJ1MxwzpkLWKC9MbmY6+wMFCwpxFNWciKynS+GYUk0nw4DgAgUKY
h18xYcDqHelkNibpOf4s/VcU2kZ3PyTcSO+r2iXuD316FXOqjYc0KBke47yhjhL/JUSMfJL2l7lc
8bM66WmFqz8YlZNmezGaY3ujdSZHp5EKk13UdTs9LCYYotuGYDPrrklzbOQ+d1P914DNVIRc5QFt
tKjMGStxvBsfAJSh1rWXsiwumIZH4z7phPlcy8V4N3qJrGnCWPKdQZJ48AbcYfhXG9KDk3gwq6Co
B2Ae7jSlv6pKRd3aIIfHw3GxRu60Ed2c5zvkIi6Oc0SxY9w114S9cSrAqPWSILb0mCIP3sFwFu89
012uR47OFHTLjjtjFcpTF7ACvwqqtbwdauDGqsdVvVmyyeSXGBb7NvMQ7YLdx5Si8/MGU9dbY8C0
xyAYsTeqkykiVCB9yfYGvqtCpT3SAwV6IWnnbzMScs2d0aKRDv2GXf/HLOJqCBdE1fhKZEKWMd1r
njDB3a7H8xRDpyFIy74x/N7tbtFQezXzURMG+cKlrAjSpe+S0zKndkd9K5C1mtJG7c0wPO6PpkJS
qIYBnalhVpN32VmcDZFm1GuLtbMa59lG1vXTnDW9f9UZp803JOWN9q7LsH8hfrEZyWDstG8K1HAT
pnv4bHf8iRZTMMEaPXVIkI3Z2Vo1crAq2yw/IDIpMWsOXu0gXy1t8YRxzGbniZX9kAuXLoC0Wd7b
YnZq78h+0ydHyyZJsO5bAPuogunAsjVF5VbXWpleTYoyF+YSJA5z6oZRH/ryiaZjybnsBAhsQR+E
+RDtGxXjfkpa1D66PzGubwgsgxCU9ke8Z+hRmAp6j9HgZcQ9Nn7ytY1b5xkkW25vhZ6n31FhLg+e
W5FMzPXrKRpUg2NOoQwYE9O/pZFDLInWjL0DXCuvjrySWh1loPFHmd/lcQbwv+jnqYSN5nV7Rma9
fiwzxejX8lgfeLfpnLNuAQntFs4CpFWY3JjZ7IZVdxpRNy80jo3JQzwS8vMNjA5nHQO/jvWu4VBK
HkrY32a4MC21aRKAS9ziR+vz69zvi0t4OHqYDVpMVhzfSRtKmeXevUXPc9q6mkHpjdi6KmwtqWFH
gcSP1GLftTVB/0YDpoCzm8EhvlnUtgVX8o2dzmHu19eG7arHyciHQ1x4ujr1cV3JH92sR+wYJTSe
C011Jfod3UtNH6QvSr/bWedKRu+9LVuQm6am3ZqtSq56M/GAkveNe1y8WYuOHedqK6hzwiIfS+gM
wy1do8G7zGgW+uTHxvEdfcNShSnSka80vPMW7UhUq6u5dfWj2U4t2SmGxUh5JBl+a2Pm3cJAbvPb
yrK8N8y5wAdyl+PJprZT/8GEh3YRg0rFWzcgiN8ujMCeuAahhNKYxS8bc8nq/qRJl/yzWU7qGXdK
dok0oMKt7kfZdTPW5XuBVb5dLUyCkhEhDC1P5bgU82mUHmKrASsB8czk81aBjQ2efB6b32zvZdBa
QHsAGI8eMB023onYOTIImryYuPrms3ZhkEWG4dXDpFV5LXJUmxmluxEMnNu9NZTm6+DNsF85zGHo
Nibjkozvu2FIfFB2M3KpgNpJ1rCZNsZlUVnVr3Xacgf4xX9VHk6sixX/Gx2kKHR7r1sAwPaIwNZJ
GfEZ97ZtmndWH2FlkJGrXnWcJbhZSS7NeyZweoVHMOFyb1c/Jsxeq3mom17wfVurAZcjG3ZSymet
X8eR79yYNF1H4mmR8oYjZ6inRCzzEWi+d+epvtOOJbMkj3ZfNN1ZvoEAokM5j3rXL+Bz7n80y7Tp
lSORvulT4O57PyRlxlnbj4nI4gcDXuILipDkCvtYBSvUsod9XaPw2UpEds22L3N+isxJzWsU3MY1
cazqe0Rn6bG0o+5GEZAhDoSWP2FPZqwm3+14/LoUoPe2so/ji4zUcTCtrZ2cbLRnR34Y5DQdCOxt
UUyM5fpO4gvj67cfI22VKzqcoOV20AqcyWtT591cOPfyNJg0PjOr8++JpRA3qT94N5qZleBpWgV7
ULBseU47Vdxl+jSPOy7dTNhQQdPsG3WrfcU2Tc8BFahJS7jU7oSv9UeBG4j8IVAtPyyGUL88NTZY
gTRlt+wLpfdOHkr9E3UZ8kbXaXFQRBRfPJ5AbxLaX4nxgLjN68LGn4bX1qhKg4maadBKk5K0ytp3
M7kxYrLiOSGq+RJtARNvm6bwV3r2JtiEUavim3nopm/0pJDCjk7r/eLBMg4O4cIQG0sSJgTh7YtE
F+A05nDTwl24oma7b4TWIvn7bSTxLxTyf6Jj/+7yr0FqvyG1J+FV7H51E2J4CCOq0YCGtgH436kX
1e6UfMEV9Qld/J/hbH+/1jmetqCTSHOtCSFIyX2BnmJb6Qs/vFjuuIFtc8OlKy/9Tz4as5DfqOF/
v9yKG/7toxXUoiEXhG+4VX4J1DSM9Msymu/+/MWJlUr8b/OR9WV/+/NpMrGZ9Pz5pKu5mw7EYOTj
jW+6xzbVzGAhNh5JnU0Mp4ejyx1OA5kRqWP/UP31n9/CRx/Q+uc7wMGta3W3NGHkki0Obg4+ZBZb
oTnE+z+/glj/1L99yDMkc+dGbZ03TROW1nqkQ5UYYkABedL3tYmCUnq7pcgwOqIvCPQWfxbqn5+I
7kzu+IKUOR/gcG40JJ/++R19tIbOmNWRgizXGS0mM716L3vngQsprSQsmCkp1lqhcfFQn/zEH32/
68j1t18YaYYtDCSGocvinNkGct3YcVX59ueP8k/s9d/r82xiu4yTQCffNeHCLKZodKhSK5LovpHd
8c+vINY/9S8/n302w4O72Fm5LZsQpdzWA5UyrdWQOfTksOXC0jFMKPILTApcYJ+85j8H0v/9sezz
itIDS45NzkJjd6FjrKZve2hs1H3xk9a9K7zAeskvBh/VKj5bph88i/ZZZUFhw3Vx7ObQFcam0uag
g0SqjKtoLoI63bfVzltdSPZT0+z15K3sP1khH/yE9lmJIU3OamA+z2Gb9yWhzhhUZIqylIv8cj+Q
wvbZB/zohzwrNo5UmsFzyAsl2sUs8oAPYpVXyq/utW7Nq1dE/5Ja0X8iK/jog52VlnERqAHHeg4r
HvYlSXY9UeQTtC7On5+8xAc7j31WWgoLADkpO3NY69VBx8GU+A6ZTzsKS1hhOIi696r8LGtjXQj/
9iCclY04txtNYOYMHU1c8CLra87RiMBQPhU9kT+5vlnaHbiCW/5LlzesFbpN6/vBfnFafPnJ4/HR
pz6rKXNWu7DceCNp7dJgna4Y1gW8mFF/42ZeNFC27E/2v49e6qy+wMVz+q4r5hCk/rZnpFcZb6OD
gkkDoUoNWEw0M/3uk8f+gxVjnZUa5PUeJIR8DpX27OsapFVnrQCKqDPFBZgLKr3DK797b5Z561Cz
52QJNfUdHB561T+/iQ82h/PUEhpHxJRAfQPYqYUpndHKftHKch8bD+S4cef8ZBM6CyT57xpnndWb
TEhAEbKixpUUtlmdcu5B4GHB/tXTj0kcfbN4HfUdr7+ubJfW4sDDg03wovabfTm12zyj1c/NZl1e
kDj/+pLayb4eGHnBA73wfBSUJBv39U8Nol1WyNOfvyTxQYG2zooW4L6llXHLm+csDRD2zi7jbWqn
l6ZYrnuGug4PA6twlk6wPoh/flnjg6OEdVbCYqjvEKwoYXgkHl1nCeEsXIDnPtaWHxoiwmry5OKT
xg2+6furKaue/zL2UujsS1dlJEOiuSX7bJzbvRTo/xIM1/U3XXeDzn3987sUHy3js8Lnc2NGEJf9
ZxlTAProze32leKCxUpe1yyPTI1kqqd9ptTTDGiA7cQFnPXZKhZrUfqXYmWdVUaITbjHCFMMF5Bb
4A/pZsGKu/Z5Zvm81KfE/EZLgARVfedq1SeL+sOXPauRRbskkpb+HGolY1BMdD6fv6FKAQOiIvYs
TL4KrNodDtUgn35+8pV/tB7PSmJGiHurgRaF4pXedeWzsCvm+bupcR5MeZWUAuMaoLgRnCC+j09e
9KNScVYcMTuCZxOUCs3Vdm12baX47XiIEau8dkIdpPOdg4Ot0m1GW4seJxzziimne5kO+gXcEWQc
a27cp9vhB4+HeVY/Xb2X9E3ZGPpE9yEXD/TqtCq9/eTzfrCuzbNTWaHLlEyH/7sBxuZbHVmY6t1r
cjtZWlior8zpapr2Tr8zcxHyyKFsvWZjUnI6/Pk9fPQWzoqmozJAdHo0hwRIWWV+5yzlIYrS0EmC
P7/AWkn+5bkxzwqboTtJiwhqDkFwd9vW9d/rujmwlP785z+68ZlnFSwZDWxuLScWVoKrv4/uhD7t
G3u4O1igU3YTuh8n+msHn3w2Of2TJ/ODtWqe1SQMGJU9AwzhEkYWd+uor32EODjRH/Gc7zLVfjdM
q/1kD/3oVzorPgYgGcW0Q4WMzhHkedfL5BPLaHo3dHs/eY2P1vpZpckYXsNqsilwtf2oO9n9p8eQ
D8485lktUU1duT0YKFR35iW2vR3f0AXMlMv1/KoAyzpx/kCx/mRFfHAsPxfddhlJFIXi5Sy3JqgG
yUr/VNYXGfWKismSIBni+//2w/11GvntPtrrDiFbE4VyveWMnCcy4e0iDlZR/v6fu82na/2DJWec
lQtI4PDHbT7Y1MiASXBomDBGyEics51XyJ+ci//8FX5wMDfOikJcQB6oKj5T62Rva+Vfy5B8ISP6
NIpPltsHdcE4qwtdJ3qsdrzGpEMrrcoQmv+WJuz+zx/hg9W8anF/bxNAYbJlhqsz1Mv6FTjOLTfM
P//lj9742YM/6h3RfEpxRUrVj6JZSCd3X9yx+/nnP//Bo26cPeoRFjEDt9ccogn9CUry2vfaIzNu
phSoV//8Gh99hLNHnSayAvPkUDM1rJIIjfEule1dPx///Pc/eOCNswde5BVJ4u7E4WFk9qTvJtWc
4uXOgLLermfEFGjnJx/lo6/r7MiAwiYTVkb5z3JIuRbVlz100eNHusX/y7P5qvj+fS3l0expg9+o
0LF0Yq3IHebuhLF1sz4aHScwdK5bCops9p+WlY8OfuLsYW9NfNMefpnQjeRhrfJc1OgvrN+mfLH/
D2fntRs3k23hJyLAHG67mx2UbMm2ZP83hCNzznz689HnRq5RNQFhgJmBL7rEqtq7dlh7Lav21+xY
nZ+t+QGXdv3cJPdCE+yeag00Xx7c6T2a9QkzcMBo8uVIgHn999ffeSMW+Bvfv/KVA2z/ncXL6VPf
flID9XPjxfvKm2/AO10U7dP7VhFMPweiTtNihAGexL2uAN0Ben1Y3xmzXs5emR7et47gCBirred0
7GefsVKgiJF200flf0hdnfplQKP9nZsmOITcBAbkJXxOo+UPfdk/NHVwdM38w6zE98P4zlUEl0Dz
Bwmabpj9EdE2JLuOXtmf86Z8qZT2OTTeV139m/2+ugAQqAZtQN3Mt223//9MekSIKwLlgrDHxiKS
Z/Jv3fXVIknYBLZVsQgMxftVfCXWddCXJ15jF9S2xqz+uy6AKviFUIHAFwYNKNPS4Vho433pMguq
Biax6AT9bZZuJAqSL1IFXxCVVusAX5v9whmQdcvds2GQ96S0Sjt01vRu8G1t3qhQSTyquhrvq+3z
QNAASCGw9eb0gze3KwFxfW7c+gf4yY2dW03kDUegrmu/WgMedyZm0UHy3RCWOcbthp2KL71+LBIv
pgr2b45Zq8ANw9MfIXMWLMUXUIWANDb2R1a/VwW7HzObDr8HU16ffernry6lh3jNwCelOiwW13rS
vtTV++xSFay/iCwA1SWnMdEQZKfa/8iSGRR3aR/DmJ+S92vGxpdJnm1V9AEdSGN6zrjn7ui4xtFl
5JtPWwFLtQkqAXWwzShddqWFEAGO9HEyeFn9pp+OagVNYtc+/K0wA2qLIiiCtzyb9LyEEKGcFaer
PI/0A6IoqjRa+IyiCmPSd6QDc/GIROZuMx55ew8dT/AJdgvXvVfzXSQduE0diQ002Nb6MTu5rAV1
23vX++N4glcIASc61VLifqrxsxW65yKjdAnLybQb0nbeOWiOXrcoSTDieIJP0M2xUI2Km2HkBo1T
Uin1VMNvgcbR2mIFJ4aSbzaBtFq6Jz1wvG9DyARaNWoBYjno/l3/O2SbK7gNqLPtLJ4TYiIaR7kN
tfFCKQjYVa8xNVxOn9vmZdzqmb3toxxPcCM9fjyEHmj2s6j97cVWA+M/IKfrX/K2k3WYB/zHASKL
5PXMvM5+qFfoe1Xq3g10xlHD/WiYG+b8tolBUPLvGoqe0FhQWQP4tl8Nqq92448ZrlCFTNim+q3F
8TuvouA5wJYiTjKw1HogdBDzDJQh8V0GO9lm++tv6Pu/rwbjl/9+EKpMsGxEBQ97Ev1Xe83X2c6A
pyHhxaTgAbmcm3Fo7wZ0FtYkILdSvzbGH0xf3K1BGdPAn6BJJ1FAaCosztcPUnZLBOcS2v2ASg25
AXpFH0JsOyvqr9d/ejWuNz7XFVyJmVtj1a13xCoZ9XW9Y2C3EINBRD1k3t1aK7y+ztvvpeMKfsTI
kCtEL4DQLwvu5gE+S4qAT+9M9B1X8B3T7FqaE67Bi639dAf3Li3NW2h4vl//6yU+wRV8AkD5wc0c
or0FDPRxiKv+bJgtPmpq2vuogPZEReF3j45Nv9Oy2nrfjXcF7wDCGH7cFO/gmYgJwo13T2x20+Yr
qSOlk52BRtg7z0fwFXozZ0pbkgA49K9GvT/EjfW5wdVf30CJm3AFNwFVQVHONsfvKUDYPaxIdcpv
SUqQoZU3fTfd5NXlfUsJbiJaOs1rLBUIXfK0ttHKJQPRfaJxd0NjeWm2Gsur8b1lOYKjAByJfpkN
5TmK1/DmDECaGu28guvT4L4DhQApZQ4kFC6pqW23glqZHQmuAIR0bVaTPvtzGd+7aN5CRfgBYp3r
eyd5Mf7KjL8KmRlKiUs159e1Qv8am9OnNho+Q6Nw2jRUiStzBD+QmBC9tTG7VsVMwZRWgu8uN3Iy
2W8LTgCux2l2YL/2w6h7WsslSultuEnJtjuCAxjVpJ5zh/urq9W+9vqbwtIfNv9w2bYLdo78J7yW
C9uuRhkjcv0dsmM7aM+fNssVshUE83ai2h2cSsGBBd2BTptZ2J9c84Kq0cbNkQTAjiNY+Lwkk+ot
zLIxiHU/Z8+EvU3+wn+T5tcFOrbmZTPDlzSyHUew8Tluqlg1+ZzcqD4j5HOA3/2idcttoobntd+u
qCYAzmGEdYSRzEVzXt5nIKLR2zz8SaHxzjCd6BWI21po9NXGIYs23JfspAQDV5rSM7TYIhcDBD+t
yNk6v+ttcLdBsRHhSuxE5HeYIuAadWOQghkTPGyh/We7wSNx9LZg34x3K0aV1IuP3B70Yp5uo4yo
pI+F03Z3fVV/VytrOQTBOG7sl2xBwejbBtx+s7CgwYSySzYSaSaUTZDTAUUObA1a4tO7zt4WfAAE
jG3gGOHiW3P+y06n6GzORfhNR6DDV2AC3jgdyQWwBWfQMMfSRmmyEIBWsImhVHHpoao7aoumnUPG
ZPzrnyNxabbgEkyG5Nu5LxcuWnQcHPPESONZdbWNz1j3/43n0Rb8QQkx7ci804I8sPEYTu2d2qW3
DS//Dniob66Uu9e/Q3abBV+AzuHcDtZ6LG59y/zPi1a5Gycu+wbB2t3EQOurxhYDgOdrppu4NETj
9tbmlYfz8foHyFYRLJ4ilVJDAkvAAhrUtZOT2hS3U3LP9NU2Sktyq0Q8aISECQEeIBYIlaEyin8o
jfIQhdapVoeNJ0C2hGD6XQ+3UDjHiw9t77Pq0X2lAAJ5GlqhDDJe3yvZGusevgpQOAfaLyhJ+knc
9eCvI8S9pz5hAH+JLm4/blxe2TLrv79aBr30yWsiPgUetwp9+Vi/QBB5Ibtjklvb8FwSA7QEQ7ez
QY/jAUNfFES2S3W+V1ylOyD0sNFTkrhGS7DwVG1mO2V8kANI4NNezpb9vKK8EloWRVYcN+uHsvdY
RHQajDrOyYgTzpFK0aYHk9YRHaSCwfeWIWD6SXVOmc9t9tvxt2z7BLsvA0jD3BninfXX//asKL+D
JFuy3wljcAXYTrzzWg2jS6JR/EuV1CcDuH4RZXsruIZM1cxChyPFpzWeFN/QGID+Bd6LYDiXydeU
mZHr60icgyU4h5BXJ01VuJVT6opQTdIWVB/niBJA/63Xt3KZdc/ecNYihBOSSTPVrUb3c+dYobMG
b/rNhBhpEH5I4IOw19aWNR3T2NrXyx9rC2usr1/x1rqCyzDzCipExJb9OA0gUDD9wFAZjT/yZlfV
BaIZH0aoB8BJavYMotIsE8igQOi12U3iRffQM69wxZTj3qytSkxfBHg6cO7Vbkd7JYoSw1fVjlHw
KD3NSujcmnnfzRsHK3m2RCwmWGcTIfLcAnCFLs3EHPjOg/jqdP3aSK6nCLkchgh+qCy0mIhi7NTu
FtRl6tpn3j2DwTl9StC6PvTa5gVar/1bBym4msiIlESDOpM3LD00ZC+m+TLVxyxKYci8L4tvsfJl
Cp76rbqp7JSE6GIxG28Z1cjytdG+mazm1DbTfaVSdoSn9PoWypZYbeXVGwDtNHV2FeXoxOgYKXCM
7o5h3/ESxmFzO5HjX19G4sZMwZHAFzYFqIlZfqgVvyCRv+N9u1jer+u/LkvLTMF/wHxSoMTRWn6t
Z6fOVC4TKGSzUGE/SRH30r8zvehbVnNhfu339TW9t++CiGeEzJQMZr3ZgWbt447sb0JJDpLl8r6P
Kl6ei4H0wfW1ZE0DEd3YhpE9uFNvMR28lixRQm3uQziaWWwoH1qWTNxjOh0XJTluF4klxmsIYUg5
Lk2bV6yqgQSEtefzEDzqJmwd07GxvrL2BLHp2D0k7fM6Vefa0Z6p6OufLNve9b6+upeeNzLcliko
mlft7Qg3dMWodjee8mL8OizdyTXyeN/DAXN9OYkZiNBHuOpsNyJH9K3mXFXNcz5Z+6Ce7+LaeecK
ou8YoSkKej6oUevbiYmzDFEC14sp4B2uf4PEGxqCtzAq5rKHMsA7LTMKyibgaVW51ReGZJf8pokm
b9cHj9fXktizIbiN2ci9Aco/0y/QmIWfYjjl6vCt7jdOX3bzBHehFN1SA6wyfSaWv4yW+SsO0KO8
/qfLnIUIalzGEUaq9e0zUJrTvB99+ZTmd+P4KdNTyLQZD+1H3y42PJ/kZomgRg190BQdaJsxIN0l
/g3vpyx8qeAefu9hiGBGG3VQPDVLIIrzrHvmlyxtjpvNO9kHCF4gNJXaXKbc9uEOGKA8Y9imqUHN
a/r43wiN1caRS26UCGI0hlYZTZhGfFSJUB90youpIJSQ1Ll//dxlC6z//sqjwB6DPCYaB75rT7CP
ebexUUPXtGzEIrJtEuxbC6B11BXXQtEQYTJ1pmscOgwErlxlKG9lxsZ9kmUhIqrRtPRBrRIWsnV4
VAbvuF7jaPyFEOYuNBnkBEWXIDYLm8yh2YIhSnyLLth7Z2h9MoUWcZzSHSHeu5mW7KiC12kZGy0X
84Ew6PoxycxTRDzqkLM1QKgGP8z+MKVgu8HnsELWhjdohBIKhB60cAcd2rDrC8oOTogd5gj9L/RJ
B8ZUf1S1/ejA/KbWn8Ziw1X+jXHeiBpFzGOuhLGGDPbgQwJ6nsnqOwVOhTsYL32I4pFPsE5uqSDk
/LRQowqQEdlphn4miSPnW2uW6xjVVBZPyCUcQqe/WPm9HTYXhojiSPuCnsC+TosVkzXYxTcPrH5l
tX5R3vAvUMMjpJUerVj5T2XIDyiFyy8m2XLrJT0CFxsfKctxRIyloboQiVfgYC07DVHohsecCRIt
hijbNNtPqLGp984yQXarzXt7zsZ7DS6dF/jWxlsVTO4LE6X9fBwmFHxO6AdX96M+th/gNyC7bjo1
uDDiET3OIyPhG/mg5OA1wSF4yFpWS0RpsA6L/Ti4BwTjbqbiJdksQa8u8q2TF3yCMsSFHUwU8NVI
eTZhS0Az9mlc2QDGAQ6S8dP1GyxbRnj4gwZyb+asTXQNwolp1uBjkWYf5wgJQH24QTTR2LLN9f19
64MENwAvrN0hhWn+9T1d1N9DoeC1pww9XNc+E4DWybBz4gmhnY3XWuK1/3rBV157SRegOPTv/UVt
7kAPf4/s+XZRzY1mmmzrRONHeNAt3BRnmtsekmjhg1WATM7d8lgoy1dv3HAyks/4H3yjY04DQsAW
9aLlZzsUFzeBpwYJt+s3QPbzYoUBomTk5AoSYYsB2C5e7hGXPnpb1i3ZJRHHWJsGGtLuYvkoPn2M
9OlzOS2f0FYYIcSEmmUzgpV9xmqprw47IUPUYFlinT68OJ1z7yY5dTx9Y5ckOYWIZnRgqm7ils/I
HMBd2QkVVxjWUnAmz1Z2QjbNZ7blfQciWH4ZI8+e9HyJFw0fh55+jW3fuagYvO/nBYuPFMijFwDg
vqf+qQBynebBPIba7Prv+33BzrvesvMwHiwfSse7YFH8MIgfNoMJ2TEL0T28qXo6Dvz1KB2bj8BW
s6M+x/MNPNLV1+sfIJllc1TBsO2qn2fTGC3wS/9F41GLVCixzZ1+3yn7qLppygAfpuwJW/LiGzWW
d10xSOr/vcEOIkomFJeUU4oPS/q916Lz6hJz9bmve+iBHCReNpZ6OySzRcxiF2ZgFFFp9tubTD2A
Mw0S66O+tHDqPiGJs/GwS8JNW8QrwiMNueV61WazO1oog/ugTk5t3fgryevgDg9RBVOvO7/Ec/Z7
8+skd0Scnyi7rp00be3eOsZLGf1Wm+bOqragZrIgUxyfYP64qtHb5ucR1TiES+edytz4k8ObeKhT
u/w1RHp/SRu3u43tdUw63yIkevvDbE/wccHYulHmYFrNBLJPUbPPtR1dmqrbiGpWD/O/T7QtYi1d
DQo+5D0x3dq9z2fv87hZJJEMj8MN/e/t1mh5xx1Sp/4cmN9LQ532Tm/fQhT4mE/p3RJYF1QZv+pl
o/1NTFS98EFxnaBah7qDwDctmjsYBDdsXGYAghOEaa1NjZSMsTWSH7UJ7doUzPCR5ittGl35xvmy
OS+4ns5buyo4RK11nAmtHtuPPAgRo9D7nXXGt2r5kupAuq/7LNkagluE5XUGR6VbvuME3/pFPzhl
s69i43nzHZftmOAUh1qHlLcii0Nk6X4gm69tba8RmmYnO1QOm+/42w+tLcItw3TK+gE5eDRtldso
NL8FvYXIF5TtR3MOAN/BCL3lBiWmbIuYSwutvNAOHGIf/JChQT7GcLQaQO+AChH5FeyLdgED79aC
bwdDCBj8awTsoTqYIevBr/KsVtP9hITmomcP1dwexi2MmvSzBD+Brp+t5y1pfrBi3qHbLIvurGJi
aeL6fVw8gHpGxDY56qXdbATbMmcvQjGVmIqhAU+cP6fVZQz7A8rJ/XH0PO2gezCiLs4IY3X8lKqo
wmu2d2tm1AKuX3/ZvgrOJYX+FOxWQn3G0j6khXcmhDqNQJQDKLY2T0/ifkWIputm1YTSqO0v0FZX
mX5S5/o2Q6f1+kdILMwV/AQlsg5BBrTRQ+YGdkv8xRtVJEhj/VMxdM+Og0wLzIXX15JtmOAv4tge
VCPGJ6k9wHeEmx/+RoEkAFaewL++VYyVWbPgNfBIE4TONFfG8imhaIDU+SGDMKRos11QlruwS86L
crn+URJGNlsEZ1pup47e+n5pzGod8sG4h/ftM9WffNco5UeQmwhupeqX1ulfBjVMYGGNDpHa/Sit
HGLifNpv/CHr573h8kUMJ1rrDqIg2IKpPCMsRo6rlcEl6l6m5ZuhPFtF8WNzhEfyaDuCT1FBScTu
wsOKVFF51o02PjawwFz/Esn5iajOoXQmRa/WVzvu7rRM+2Zp6u8pjE7Q384/tapOD/aoR+fIjH5d
X1HSr4L58l8fqTSF7sQKD40CRA3o2j4wHuNcPRTqmmnRJe0gTCPtSlVkRjdmNCSfaQvm0JTZ0E2l
bflGHCW7zBhPIBafZ9u92EVycZ38W1HoN6a7RBv7Kju01cW8ylbH2U0SZJRtv3e00F9pfzu0CzeM
W+b/HcEdwkluM5q8/HVUlzA0l7vWi39lpftZHZN6r5jaB7C6B+SX/3RapW2E+xL3KOJbI9WCUKvn
m7ToP202dQrZ0X4ukVe7fjMkMY4IaVVHwy3h67Z9pJlPQCH2qBveIwvlv9fBO8I1yMMi1pwutn3D
Uj4MFELjjjEMVO7bjU+QuF1HcIflpHd6u0RsEcKcrpp+1tsIEj73xAjhKdvqf0o2SkSv0kmuy6Dg
ndIXk8nUWvG9NrzUve4cNotSMotZH7FXFxhq4N4jH7H90X2Il+8dbesaZtQJDSTFMdaADZ7ZjV2T
PIy24OHaWi0J03t2jdYnPmB1p87DoIf+6h42of1/i7dveG0RvjqZikOdmOejD9qDSdLYmyEU71Gp
oSWZxWc0lgIkS7Ly5Orp2VGQHqpT52mMZzBBxZwdHPQ39k6+Rd0ocRIiznWcENfwYD9nTJvJIxNp
FfooW7Ap2SURfISlzHnOwBGhaGjQB5r0/rFaCkJfU4mP5TC4G4cn+wjj34sSlQ1Jq0nvuqoiZ28Z
bf4RfHiw4UclPscWDKqCI5dpFhx32lg3WOtnfUovOTwU112OxF5FTGjQD+ZIHYbWfoQaTj87u6R+
QQYgI1NEAWaLi1SyRyItaFVqUxQi2uJryWwdA7iAP/Rpaf24/hGSk7YE8wnmCfLUno9Iy+Cn6Swf
pji6UbjZmw5HFniJXJ8VcjFlHBJ/g24/DI7zYyoQ3fbM8KxOBOUKHWwUT70WMaEIIRCKP12p3rGJ
CCxsBH8SJ/E/WNEkzSkv8JX1Kr/Qh92paUM03fsXcLwNevb6tJ8SbSPhkO2pYD06AiLLUnFifag9
ophUIMkHY3yYZ6VfzuiEXD86yfUWUaN1ZdZsbGrDOJAfKq0+RDAadWq7AX+VOHFLCLWyMVZGI8N6
LCszd2lUnuZoPKRVjZ4EV0UbGBdgVqCatWrDoGQfJLywiZJRDyzAytim8jnpmscsRvvSqspkI/aR
mZLgEJypckIk4LFYeMH2q/gKfL7Lt+vHIXEHIgg0zUNnbix+3BjQxESifLzJdIR6Azf/CdP1cnAs
JMOuryX5EJGvEwmX0cuQhPcN1/o2FMupKtp3cWMjKvSvSzazJUgLlDR8BCDRN9K17yD2Pxre0/W/
XGIbIm4zmdDfsScqOJaD9MigAwErAbQp53diG20Ru5lNyN0EyCH5zdDda0rFJFMU/3QD+3fvlRs3
VfYVgoVHCkIJf1OC3svhuXWe4lTZlZV5v5l0yFYQXkYXhVd02FTerj54oMqvUKyhpzCRdVw/CNkV
Esy7Dg20CTODg2D2y4ujCf3l8s/135aZgmDIk16HNjpvdBBMCmR66nQ3drM8I2F5Fzv1SxhZw4ZF
yxJCEaAZ1aluKAv75KqOT9OY2I8IEAGTwxqntfqD2dyvMWeIb9St9+2dCNFUzSoterjQfKWd0xuE
FN0jGrBblDWyYpkIytQc5hpih+2bBxQSs1OvJnvIWD7W2m8KnbTFqT4DX9g1ev++AxMBmRE0opBI
s4sUry56bX5tEu8xQCK11Ibt1ovkFRZpJucpqAO99UwfRDh57QJ1iQ2xXL+o59iBU7lc3AdzyrZm
fWXLrc/MqyykivswRInE9MPUMJxdYertz8rT6GcVTXpToRd1b0Rx5Rtdp20FzpInTGScnJQGYReE
O/1hnD9F6A6hIwpKa+viyZJ3EYrZhBqE8xrA9Ez/rZX23q3n4xrRakuyQ3huXyrdzWwvRDQbqDDZ
JgpuQtXNQSlNPgihsrvIC+66UdtHWfixs7MXmxjO2cJay7ZOcBqGGRTh4Nim77pI/KAquXLvD9t7
J/GoIjpT00xwZiPXoTENgvTeOihgcEcGURXIyDZiMonnE0GZjFdFQ9NYpq+WWrbPoygHbmAsN2gR
ticVDeenyhjTDTck6UXbIj4TRb0BPSm2rMsm89Dn8Sq1EjP+0ba7oNK/hUPyuYf8pQuRArSde71N
fzUL6nyw1p2vu3rJroo0lMoE0Cr1+OBxrJ77bECEtfrkBt2nyRkery8h29N16Vd2zJ1QbQamTVRj
7B8WApxr6Q0NwI9EQDebfIiyDxG8xaBlJiUjVoE1wgPv2B9Qv8sPlpe8bKZCkjf3L8P3qy/JXKM3
wtJks0LniSLJsY2bLYCAbJeEgKEfBmoRLTNAUa9Gvkq90KjdvV2k+k5t3UsFVuH6cXhs+xuFEBGx
2Qxhn2tgIACF1d3nyHWyh6xWUMpoosqH/Id2n2rqN+VoeI8JUq0bF032KorwzdZToHY2VZN61alB
QEmxtAP/Ny+ekQLf5UON6K2KICfM7O91t39Bia8OTBlSrUMn0UQX1NjXCYik8mEC09HzP0zgGlGz
02qTUYWNcEZyQUREZ6fHTajPrLfYQIhSUqB26jayUtlvrx7+1bcUoZVb8G1YiFrN2aXUGXOgN9Bu
HI/kVvwPrKJMEK/VCYm6vPllK+MHs3YYJ4LBCA0zn0nNG2T7foe69fH6LZSYq4iz8JLAzPU1j1Am
46YPjZcwBfZqIDyHXuLw/foikidJBHKOZuSWcccikQvJeWegv+jctluDPrJfXw/q1YHUJXxncwHO
JgDD6ucFM4NRVvha5m283RKX8PfZeLWAZSpVDfk+Yfi07OAmeSA4Lr36BhDypkuTnYMQH+ha6Lam
yRrKMN3HWf2U9PVL77X/ddr7APz2X4fw6jMShD6ryQZx5dX60THQGG7rDpHE2n0fsuVvsPVqAdMM
lDwcWIA3s9mVtX5JXK/dMGnJKYsAzcyp6OoHGEYAuZE3ezd2VV9Uzft2/YpK9l+knVyydlE7lZ+3
0dZcVsVgQNxNwtjuJmJA9gXr9Xq1PQluvhtLlqgILutKe6Jn9GwN72MJ4C3/9+cp0pql1WAGoBif
QshhDjN8JygvvmhqdC7SaKOwIbEGEaSpugbKrxTLfXgSD0NbH3g5ykx5BH246b9l8bnIOxl5wzDZ
PVFEaKn7VdqMDHQVfpi/9lmxm57sEL3j+nD97KWrCW/+Ynk0cw2eCyRKT/PY3Rht9H3dvUUxa9Cz
2W8yrZJoLzm38eYEnezKCSZvun1adDEhn53WzWOSGtlnhPvqeDcqpbJLuszc8PGSF0sVMgI1ihrD
NQiX4i6ZdxXKt7NR5u+L1EUcp5UFutr0IM6HLh1U5JkYcc/0KN/lBYD3ejK6o2s09Y/rR/X282iJ
8M3SnWGK6xtOSmFwIQtvUjRFuwR6vNT4MXvW2Y51THYrjnj7rlv/A+FEbrqDgN70LT0y94pq5H/S
WV0OcbhUh6myi2rndVHkX/84yWqucE4TWt+FoiVrGgL/qWakzVmbV6mt2YZpTTU+WOPwPkJNS0SN
Rn3DPH/YcifM+AM8fj1IkdTvSRSHzAh3S6FudP0l8Sai1P/6JYRzG5QiuAtl6528Jbo33BxddPoj
u9ydjkrexDd5Ow1no8q4+7lVUu8fN4rvktTOEtGWedsOeU0lBhxps3ehgIH3DUeytk6ZjIg0tIlf
Vi06y04OLQK4m1fnbW9viVBMR/XyeikzBjCL5MGe0qRn7mJu7hR78r68676IpJf10IZd0KTUgQCC
mdP05EyogajZKbHrhLI8hOPXF3rbU1me4KnSekobz2WhIm8PnmpCZNd/mcqSiGtLyE5m2MLdV9Qx
r9I8Mv2+72FiTrV9G4DLXp0Vp3dOFPVHli7aCRRJseX21z//fzMwyxPaGOWce23sKoZfgjsZIXRA
O+X74BR71E2+OGNzaIr+1Jfl0QZhvxuAim8CMCU7KgIwuzwYknpAKjNv87u4NL8jnncbBdHHpdhK
9GRLCHlK2eZ9vdQdh5aiKTc/9/ZwiGBHHefn67dC5q7Wf38Vzxh9k5kewsz+1I7I5ub1p/XZtBUk
w0J12HPtr68juRoi6yVhn4IUMVfDStQPdaAcptzzTQhC964bXkihjwtwy8tmtvr2c2mJGEvYoqbA
QxLZr+fmMlS0vANtI7uTOAV3XfL1lsVqmCoxP+0wit+G7rJziae253NkZy4EMuqQ9xYRiuHbyQBF
kNH/hBsGbFf3NbY2kiHZEoIv0KtOH8OQJZy1Yqolhzkybpy0anfkEtcPXHYAgl3atuJl7swSmpeg
hajk37tl3qosS4I9S8Qv9sCOmkHh16dSOWcN+nnFwhnYdjXtCWkf6tBE7EuBcha1uDNywVv9iNXw
3nA3Il5xINmqohmbD7yWpkB3QS/UPqgOxQ/T1r5M1XDRwO1unJPEakTEYgmDsJo39KUY9/yuJlw1
c5pTf45+Ogmrlvp/dZF5u6kwnPe9EiKMMU1zoPcZCYjjWJ8U5xgQicEdf8qbZcN8pGe32tUr+9Gi
enKDghSKJzxvjTPIT4gu3GrYlWGwD6bwUJjTebPJKjsxwVyVoh3rNCApN0CSGdU87zOw3XmSHMYx
+x3X3XtRcZaI61NstUjRbYdOI62f0HMHD+mc31ldsERUnxfS3YtH4J5QyezXj0kKqDHz/GUT1yVx
CyKqL7XVYUnWVqWLjp2itZ971bkxEqMAxrPhFqSnL/iFwhyyRmtYYyx/oemDtrN6Xpnmu/TIRaDB
Z6bf8ne2oCwR4DfUmuqpUwNQzXYeOsX9NJMCbn6M5GqJBJVaYy4peRFcIE6wo2R+IWV6cMf4zu3M
YxaYnzYHdGUrCc+0rZS0qB0cQaMHp3D+O+V48DpID8zRuRuC+r/Emn9f99wSpyOC+7IkIO41OKHJ
OhdKuxuqD5lp0jT+aobqbdD9di7XF5JcNxG1Z0/qNIwOFCELaHpgxTuv8T6k/XDZjNAk0Y3IS1lb
Ebc3pw9gNz8hJzwysGJ6q6o63Tvl0/WvkIQDIjnlHNq1N7kOvQZzjMjw4tvYTZl8rd75+8JbrQLV
yr0Ms59bm2pQwMBD7R7M1N6CDUheahHSTc0+ctNUoxZuZ+Gu1exfm/mTLG8UUYdc0C7VeooyXTA/
ZoN1ASbfgcsKbl0nulfL/o9dZqTJ7FoYzt9yK9ia85JgVK3/QSRWbkErhuoTPAd3w5jf6Gp+zEnm
doo3vCy660dFdLPk3Q/Vyl7MyT2A9LmdabWSgJ4IKbYUvyQXRMQslmWfenZPiajq1Nu01r8zCLmS
LWx4VMkdtwTXEIatZy/JQmQdG6oPhZX1w7L68JsHS/mtt3JoLkC/P1+/7BI/JMIXi7y2jKCg75TR
W7orqib4bDXDuDB02yrZzst05y5zTO0PdRVjq5sn28D1318HDKM7edba2dXoc64bqIUwMG4NkUu8
kMhs6YVeoXY19pt0854nyK2S+yL9abrm4fqeSexLhCZmRmEr1uji5oKh208B+JVMrTfiNYmzFoGJ
DQzZQxTj4eCmUD/nDeM5PvzBOjiLwXT6Qz1OlrIrmqUt90HgmCAjDKV93234H83Cxhj00aSkoBX9
QW2CvQUbjmHoJz1I75AdPCj9VmFcckpitziMq7geEspqC3p8a05k67Hf5O0ljZSf189JtoTx7zVz
NAKT0liXWNQYZq/e3QEiX4Vi4Bvti+rbu5axhCKJGsOzgeA37kC3X6ahoxJe5o9G2wORyJKX64vI
nIIQZbVpFaWqQpqSKtMzEEMoYPpDW7kf3HhYWdSvryIBnFkizFNtmamaB7J6UqLfg26d4wI9icbu
Dr1eodAb/lmYTm5cC7nP+rnph9N7U1gR9WmruVdOLadlW5Q6tWX4NFVpd+hqwKXe/Hj9AyVXQsR/
6l1UzvxnJXvTup2aupeRs2os99zMX68vIfGoIga0siHuLIKa5x0pcG84htG8YywIKVCfFv7OSo2N
d0LiRUUo6FwGqqJMCZ1DstagNdIdqp0fN89D9h2r93vlpNvVrcRhZvnF4J7RP38g1tLbxLer5mYl
F1H1j9c3TOJOTcFMmylUCrNmZgdAlH5j94G618x83vCnshMXoq3Fhgonjxj3nALXD+3pZ9aHBwOy
qs3KlGwFwf6Jr5I4bkGqT3p053Rev1/vVVGm56SItgokEvsXkaBqNC+FkzJ0pGa1eY/cVXJKnBB6
p75YgMDEiV/MY7SxZ7KcTkTBZCrEDXparFGesUud+TAFj7TXE4OGhKHdpzXjrNFTpisbLlTy6ImQ
0zTPQi3XQZebdvErVoMfgVsEO22aTtPswZkMHD8ywDICWnqf8Ygo1GrQlBEifdD4KzFfpD2HcV7u
gnnZaHFILoWIOc3rMU3DkdmfPEEjMetGSv9u8hh6ceFnXXW8bjoSFyBiTpdiSqqsYy6QUEc/upb5
0Vk6dxdPcbOBq5G9CIYQqxUZxx9qKtNuivNsBPFjR498TPMPyTT/NxS1b4zFx25QUya0gFnnreVB
0bg1Tiz7QMEJaXpLZXDSmALRu2anxsNDo1cfq60ituyUBNdTT+j91TVzm+ocfM/sqPWVeTgHJVPT
geL+ed8hCR7Iq5Q8bUAn+eMqyq121hkOlQ9gczeOSLZHgv+ZSm3OUtUD6x7V/Q8tMxIavmWH7khX
ZfOn6x8h8T8ivtRCB9qyAwb+eys5tU5AXlkqt5btrOpW5HjvLVmJGNPFazvVCTLHN6pc/8zoY3kZ
3XJ5sOJuQs6Put/7PIAIL1Xbcgoyly+C+s/SqPYo3l3cJk25c7VRe2dAvW7nq0cUnhkXAojW9SeY
AAo/djX3i5qWTIcMXQxdOK07tYatMJur/dTnbrPRnZF68PXGv1qYEeju/zj7subIbTTbv9Lhd/YQ
XIGJcT+QTOaeWksl6QWhqpJJkOACkiAI/vp70u17x9Z0tW5MhO0IOZVMJYnlw/nOMvahABlTxRfT
RTrxV+In/WpurruTWsavgxQPWKWW9NOS4Sc7+UcSYwO/1kHp5trWrZ1tBVRWcD1+stb97OIfKmAx
ChlWCy5eOu1r2JC7ofgsr/cnl/5ITIQHtRDQo4DXUvBvvWleyEA/62f+pIz66PCo21hyv8S1aSvS
FRrhiEK5QddU0D5j/OnTMuQny8BHjqIf2LrwRnxQp5vE7Ul5IcBHen9Vn6wzP1ksP5IS4TDqOxR+
Ppt5Iemqqh0XNTLB48OnyuqfjdqPlERrK7c2JaCPPhgTK19AYgKAXPTf3PJHiKUGiZvJ/3a0/q7o
/NMUmYKxizuAuhu5+iahYAEQ+5mw4Gcj6sPG0q2u27gV6PjOND4ikfWmix3xycL1sxH1YT9RcyC6
EVlmm2VxvTTukf+gw7BLVL9mlog3r0X+qpT7f7/w/+ypf9hdJq0q1iHdctPQh2jiJ5wCOjV8+ZSZ
/pPS7/eh8KenoJfV5SICEYVc1ZANO4B8naDWNFGRqDCGIxb5fID9ZBf7SFdE0I02DdIfNzPa7lPU
ZJGt0iu9xnbsCiL/+1v2s0+5Prg/fSU6dap3gMJu3EY252oQXRLqGetsXQbQ0c0TrLJt+8np6Wdz
5qPLpEbiX+OHYKyjr1iB/tSqtJ7X52u9rGn/XKwC8UStm4Y1yYknP8P6fzLCPxIbLQKnHKMABFex
8w3JO1NGChns/v0d/Mmg+8hmJH5nSx5f/UXV0Ewb19fVXewjXwmmRsPGG4HqfLKr/GT4faQ0+pMq
mbxagLoxZMDi3a/DTPRBdl2pSRwmMvYuEARt/nff68OyoK/mT2tZwueQYt9tW/JilLNHqINIGxN8
svf/ZH34GKINDlcMpBCiJhLxpLke1bDzjCNJyvEJhdXWTp980E92nI8MxjlaFY8p5FqUiNy01Suj
862DBtO/v1k/G2EfNvy5WHi8gtiPSpA9zco/sSr+rJnwr6do8JGxOEB1HYVXC4jBFO+FP150oapc
EH9HKudAqfmsyvzXIzn4yFWkloBEzmFkAbO4ofUFItuHrIMHzvZT09SfWBAguf6v680qpqkScwA1
bTPQZqcL18ToiZROgBjkUd62Lge3r2OgcKS0FPEXB+qCOSNhECLwpalLnWkw0K/vl42Xm557n1mj
/etnGHykGfrMtb520HqMro3H0ER+oj9TGPxk5Qs+sghD47qQdfYYf+CihQWybGJTIMAySNqwOuju
zNFOhS3L583unw2b69f808qOnlQESwxge9Lork8Kn4f8MLjAexO/b1l05EFV97smIiA9/D4L/uP7
8p/Fe3f7TyrK+I//ws/fu94OCICYPvz4j8euwT//dX3P//udv77jH9v37vLWvI8ff+kv78F1//jc
7G16+8sPG5CbJ3un3wd7/w6Ievr9+vgLr7/5//vi395/v8qj7d9//eV7p1sEh92/F6Jrf/njpf2P
X38hVw7Xf/z5+n+8eP0Cv/5y+za8FfrN/o+3vL+N06+/OGHwdw88IcYCzwWzHf/+8jfz/vtLkff3
KHCjCDaheIWxK37VdsNU4m2E/d2DcwOBf/ofL/7yt7HTv7/mxX8HQ9+nuCjDfyNg0P/3z/vLA/rv
B/a3Vje3nWin8ddf/rosQpoP8rbHfD8MSBjR/9GvBDGBeqhiagRmyIeWeBqR5xBa9byI/zk2/jI0
Pv8kmL65BM7u7KMuN5jriDgYeRtgNfbSaze8NSu6OMDTu08W43/1pXzX9bwIdzD0P0aOeUGgJ2/C
l3JLclvKUaQOCe/VwD9Rq/x1vfznzfN9CiUfJRHkjx/KTsZCNXY1qzb14o0yHYFzJ61XkmNPpzAJ
q6L++qfB9cfT+/M9/OuU/uMDQxr5cQTeNYKX/zq156oIRFCJGu4Zg7xhHX2tTAV1PSj6eQ1yQRKW
42deWIT+Tr/6b9oZPpYGzMUzo7FLqEc/yn+QWagcNvol9IZBfOvMMANue5h9irotd35Z0od56c3F
1haICI70O0GoPICVFl94DJVvOPgyC0HS/cqIGPOqGMxhjt3odi0LmgboH55Kq4c9c51+R4oofqjm
dU1guyMQkDBKnq4NEyRpun469rOkh2jp6hfphc0m9lAbpTV8WMZ0qPspc+eBNziXLeSZr2h9Dn4d
v8zYXbal70xBMprRuaFzQL9zlwevAR4d1uR16JNmqBekYyIh7RTzZnrDwetHWc8VwCPYWY1xdRQe
m1PV1/DMXP2pwv2I42QRIUlV4y9HOgxyR4mMoBsUzlcokekljJXZkGae8ijSSqTLGC9PbRyOW1C6
xU1tqJfIPhJ7BIJNu9Bt3lzIn3ZcmRZnC/C0n9yoI2+DrslDPxU4QrlLPemksfY7sk47mbiGynwN
jd46AUf5KZt5ziCoDssEaY+4wdKr9A0YsGpKIrXIb1PE4No3RepUyhCBdKN266xunOF5lmN9TwJp
HuOyJ3tqqzDznDUaQXz3vkWr76SVcJFa0RbiSmgRzmnxCpo5wg2TwVD9vYisk/CSk0cID7WTUIQW
idROTXWKuqHezY3k+0FQF+ZnCuYmAxsPZeHXN5UcoGiXiu9h8bbOCcH/3OnGdUhaNVLCDA/WS7Wo
gijhdOGpkMg/6OdxeoCuQ0UJzIgNScayiQ9TFZYvBfEjkqyUd+k6yyhFVM+S+6vrH1jst29eMQ5F
0k2V933mROukbka9M5xOIimnIUqkN9AdEaKqEjUOFuTygmRB081btxM3YoSaHEmC+seEJeDQLAyg
P+SVMAz2/YHcT+40vGsXTkAVL6I9pPTD8xoGfg6PelWi92JK5O0oM6a9V0lk5E7qWUVzsY/myk+E
N0NFxpwyznw9r5mckesxNwJtbjubHVtI+DSZubv1+khtyqKtU971/Cud1iolXhU9o3hyD7Qp66cQ
7DqaKCVfLYCRjeriflut9H0ibZtPrYifYWIAx9doso+CNcV9O4fRKZoD9oU3tYcYgIhux8ItDpCr
tGcXs29JLSfuF5AB4YPl9/xCiKBVMgHpfyh56IIlYfgPgeLhZgnbKl1tXB+ZWOo7JxzHZwpO2XQX
TL2SQB5IO353yqAvN55lTbWbWut2KNTnyUW2FVsnnHtLhAfcD/Xoq20xe0rt6BItzd3selWZKe0o
90fLpJE5aAmab1tQldotD6koEp/5XXcu3ZHvan9kFWyjfZ8khZXuj3FmOs6tawoErgtyzUUHJlic
saXgfq/FUtMUXg/B66ocNJcXb43jvK0bDZoirwNziEQfj0lU0Fv0onZx5ZJwK72gANGG9YHJVmad
ateG+GPfaGz1o5i7oIagfa3jTRh4wZnSdWwSaYPGHMrQ8O7QMjt/bdGpn7ck8pe3Bg3uKFHBGKpU
eePyHVYkzrrV7eg/Gc1ZDB1TOf2GKDX7QGxT+o9VzacwbZvI0TC78xArOzhOHWRNDBHnEZmQOAaj
IpDXzBmagFP+RfB62EJnUydREDgpR9B16A4sswUsYAcA6ZmeBp7PM0cbisV9pjpzKGiZK64x4FrL
n/xZDDoFv/W3AF3AdO5LmVjFepliOCE7hPc0TgKnm7ZF6B+GlvK01sw9OhouKhz3Y+/MznsVxvNJ
QTR7O/WCpC4sIqq0C71d5xibYPA/1Bhe3eSmpiD1zsXnbQnyzJOpZI+jHm+GKNrxtqE9Pou6eaPG
bV9EB1HQeWO1vsabwlzTC6BpuN4j+IViB0JpPhzjyRyj0tk3fXyUi3wyRj2HnRJbGI9/DxV58yFv
r6ZgC4LTiUT9F+qW8xfsQ1tlo50bFXKPbCOcxZXQiTaI5uFguydFofdd221XD4QYHEafaotpk3DE
/fTx+ibFcOrq+oxdcjux4bexI1vkat4EQZ81sn/olLxrfdYmV+kMDiZbEZf6VWNtSJry6oIYR/t4
vgrV2zG4zC3/DXzARzFMNzHBIGHtXe/pS49M0E1Xsq8DzGJTxm2X2Ik3eTGOd7THOJrXXYzoulKq
LbdIbV+r8vvishQQUFKwd91bDZyLZeUqn7q+nxLE6WDJlNUEOAJOwdxPiWpPYbi8iCje+UGYgqGe
+rBHWWuykVc3vml6G2b8xSs5lbW9aYIBuXUjRMSWoN7sQTKfVD4OZhNX8c00orsVutGl6GCj0Pj6
HAbUewhiRBMwulXz8tgUpk6jcOjOivJdMzQYR16zCzXJbc/8JJb2hYdwN60ieTBm2gSCysQjGMO8
czykArEOnt44f+pFdVmxOFFiWxOlCG/aVh1VyJANbeKxIe2odBIv9uA6W5ZJZYdbp4TRIKFwYez9
YLjRIr7150Ajr33xu5OECviqPZL5rMUhEJDeVaqckriWjyJEaejW7TkanGJbI8RYr2LvrvQYQgIj
u/pH67vqvgyKjY3Bygg871BFBWaUnxQiEg+soUcL76ibyqnalBqH7fAB+PJVu4m5zfrBR7TU5Ay5
s9Cvltv3AAaGqQojneoOiX62BOlnHc2cRBOJ77y46i/CrZpMym5JXHe49H0zJQtz9J079WzPuvB5
dCrcstEeWVzxPJLuXq2NC9R7mu7nQfO865TJG4fv2OqZNw+uJGcVr/FBW3PLRbuzLtdpMHjruXbC
vaJOtxNm3Q/FuGRL7Lz62Ot3RC8I1KDkPK/RXbuYejd4iD1iQVW91C5NS6e/yJKNzyVOSPCXlW6i
R29rublHk6rOJi2eJxaNcFgun22ETzT4gHShy904i6eOmPuGBkdmxiJhXldicPNtbzwPunznbGKm
EOYyGdQF5cNi3Qvx573f9HfMtwctxtNMhmVJ0EBaMla2Zqs6eiarXGF91bxKVRyjYNh1i7npVNjm
VnunIFwe4c/3Wy3MLvbVvSr5k5TRvR/6l6IeTrEsb2um53xe9YbYFdbJrvZTYZfvkSsya51NgFYY
m4bdaKrtqoKTg+maBNTm3Vifu7K4yKqucgpzgW4m3/ylySBq2s5ThR67xRJEHPpKAnVfWNKkYRDf
VLXcxNTPvZrcDKOsUxfuhYgkd06QEjxOq/utJRG0LbCSKZ1FZODKOhiypjyMvr1qIM22oKxO7LLY
JJLtgIg6XacW9wX70npSCzmtFeb6OAxYCzunSoQI/ftYTReCFxMaaLKbage8xIGyq1JvTqZexwnr
vS/OSMBLof3GHdY4QfSk3TMTeKkzeD9ciodY9yJhToBI1tr53sOPJA8LHR0q37hYFMcvsgse2hJ+
QjGyyRHP1zbJ6IWsTAZ/EHfhoNY09GIYzHjemtYdLEU0nb/PRcfTdu7PQJmcgzDOZsXUxlBhz6Ns
X5ehzeKxWh/WRULj4w8uKCfYnEakWea9YSSfZvk1nGaLS5oX25BzA9pLEkcE9xYmsanjjWQXgBGZ
TWCQ/fDm+Js3ya0dnaMdujfeUgtyDr/BMgWGCW6vLOSUI2GQJYhyWPOqjIp8oH2YqGJ+GLoYm0sf
7fH98VWi9lKJ/l0u45G6vMROs9jUVb5IxchZ4hV1eVxYgPqtYmhXNKOTTJ4cj3weg7ybFme/So2M
dU66dhdViJzr1qi6mnr3QBzHQmVEgVcDyPu9WTV4sHIuk9bXAktm3yJzQqnthCQIWH/oqk/I6C6I
MbfLYSyc8HsBFcljzYbLOFY2nezQPKy68ZO1d9rMlNw7NfWEg4g7RfrJbWOSQs85J24zmm/t4IH8
4jUl2TR+Rx+E56ICKHDmu85FjLqigFUVi7p3mLSuJ6cXyMorQvZbXJTzdgJBbEmipuozK+oeyGI9
sQ0d2ZoWsyzvS+pFb1f1zA6WVOfV52VuXFpfpPXEe6XXeMp8NkavTsScVMMmF9sDymrIFHk9wQSD
7VtaLh5Qa9fuhSaqA8PEo9u1bXFouvKFTiU4y4fpip4HRqmsFdN6y2k050Azl8tQd9MDAnHCGz+u
YRtRs5du9VukDrvBO5cEmhQO39ykiYooLeAQm3Zs6k4DVsFtMHX1qR/q6GGwbXVtQISXqXXqpPNg
wAceh8p6R9mUu+F804ogerLzuPI0KDUOUbYfz5GZ4aYiyKiTio78rmdFk9UEqYMg0WA6zUp/Fbb0
jhCXkzuAA7BuZaVfn721EY9OUaP85a5r0M0JeZ1jxMawJXW6TY8NFDTTaPktjvWAHFzjfVuYL09u
vfapjiwkq1Bv18kQVqgtWFUiB1EVpmFJiLl/qI0ptl4xxzsV8Okc8klupHDf9QjDsMJlUxbwkj5W
y+LfKEYQ6bh6TmZHg/KsIfsyXHlSz/THPBC+KbCQHMaV4UEvAI2hKO/sMSxWfT+EzRXViCsY8o+V
p9psuT6pgwgKB1JFkHBRNXm30sW4tSe38fyA/taOFk7niLLAcLiNS89afXYDJYjJVLTCYDduJteV
UwKTLHOVgtbVkErDo2azyPhqQIv8gfM4hDy4jWpKvk4gEgZJuFR+kMxBV9w3gT0B+Mbi2phx75YF
FJme6Ort5Cn6tbWhj8OWKFLEy4MkHEcdrEcqD4Vo6ectH7ycEMRw99QrNxH8hTK6zC5sb9FlCam0
G6IavtVNFOaERWY3axflyTpvBt+qFNfIOtO3ed20MSCYKoBWFrnTwAnpyScQOAaa3yqDaokssGjB
qW1BvpLD17Sq4N1iYjyuup+3+KrLoQ5oD3yfP9h5MdcHTPfcigjEEgU6mIEB8Li8wLf/PRJwjbIO
sP4ZYeWb2YE0tOz5dp6HfYs6Nmljg/M+mMsJ64r5tBR2yuRKwnxZhhI+dVofploM536iZqvlKo8l
skAOolIEJabvP3MWfV8wobeFG3pZ4ApI+WWkr+wPCxl38Mg9VME2HHMtKoYjhVdMab+wMo0nHh0n
r6VpGDrzeWjiPud9i5TODu2Zq3XxVQi6OBfdbCJDSb5MnZMhsxUhNeH6jQ0lhl6wXKMH/Si3RGFm
WU83MKeL7sIgOA6hhQuzv57w98Bu0jIvGzCQFNohXZf11N2vootPmMvwSB5gpenUBHcendqboe8v
i+jYvozcKS+ChR0UM8Sig2Grr2OHkI1k7Auzh+T6W99BzBPJqQahkMybkdYw6rfoAQdjEaYFPCoy
YcY3ARpnXtK2g008dfKSF2JfrlTdqE7fV0URZfFQPM2uWySxNfVmUPZ1mVSQwGeHbxqvYztM+HhX
LJHdeAqZpwxpp10DHGJuif9sm1blfC6HdAFQkBjqX+KQ2osCVJvhWNlkOGPoY1gva+qPtYOaKAxt
7nloTKPkSBuCkVm4NU8GxYHdwWz2iJPaG6LnkCrbHiEsmhKzNvIC+h89C8Zv6DXMOBy8+cVnTrVn
tlxk0s3+byTwuEoU0e2XcMYyKJviDooZiOmca496hff67Fbljgah+0KwMu/72h2yqVXxGWt8lYYK
Bl44x8gNdgKNsLRYwsdaeBs7xOHeHUMNo0iyPK/AVzdjRO0JQPiVmGgsTjpV+83h3NwFwOYRF8vC
6iWc2nrTU8L3HF9+M/bgZCtvCkwCDJ/vdVNeRUWwtHeh5rlnfVjJ1A6Ogrm1436hCtFBnuNHG9G0
+qFtHf+Iw3i/6Yar7atTGIRCKXWuTMv2DmekSoK1ArJZ9Rqno4r1ZdI3lF9gNgEjBaWerK7XPSyz
/XT2Y4xOf+gzz/MQQmzkmyfgsYj9AuOtUU9r4F+gknFvim6Es2jMUJbFqq0WNKFg0J/VlsVPHkym
M7F6xXZhg3PwWSST1ZENUIjuC4tq4qJwXFq4ome86gJUi46TGo68CrvANZKE6zOGA+x0BlBwQFn1
iqTqGIHyBDVoiekBNgZGSoBKeSSvTdB1O38iQJ192O9gPt1Gy4yYL9rQXNcA7CtS1imjfXQ7K9nA
rNa/DD2CSZM1tm7GhBvtnU58mST5QihoCmNb4iTfIeSktipM4GSKVQJDgg7MTfy5Tv0peoIEbITd
aY8aZs1XHBNN3e6ZbjfB0r/EFd1V3L/1LX1tlvkbaqkQNW41b5Wh0w2C/34E/RrkVTA28MmIce4Y
x29lYbKp7u1eCQenPOVOezKY8BZzbjivXT2dBuzxu6YiY9bDYG5XqgK+FL1f54WIHfe29rr6YI04
h8J+9ZV9cyqlcWSDTWq7uuN9YIBwqAmKuBTadqRTTN5NrxvUmcFiaNIY2H4Fwhy1p03ehi37yke7
fA39HgcpnzrnTqN6liJI4h5yu4JGIpXB8hDN9ClG27Ejtcxlg0zOOsQWNxRRAu+klzayiHzmZtvP
C0w64ZQRLRkQ3RPYQ/RVWWykdelmOFDt5lg/mEFsJsjmmnq9j3rZgwAR52EFLES43RkxzB6K3zbz
w2pK20GIOzOMcBWqkJdNsw7kvAT2aHvTin28hJdYsGc2uMfKhGkfeNu1qA4FGrV0bR6XwKW5FA0i
nvROI7QaIS13o6Mf57L/An+PdOjoDqBqXi7NRgMPYc18KEaRyTLKDSfv6HhvRhJnNhpvkTgbvnqe
nw2GZBLCERwvxsxD9kdXDBuEEa1fq7jZrXOLHk6YytluelTqUjrHQWH2tuzoxySH+YdJATvki7Ok
GBm3lPk5C5unvlmzUgwvtoA3G+AYcz3brMWhaMu0Cfsc0wpKZzu9zE2UD7X3EKkx6QdvgnbUA5+J
RV94r1MYuGxkoDGKoGepVY6sMFS0EAjEgP4jD/sbcq6gjONJ0fxo/F5d4Kgx7ozXZdg1DsYz/bPx
/UMTDttyNvugxLYu+IKUGz8rO4R0BjVqhHY+TV27xckUY5X7p3YyeyAG6VKO6Yy/tC66l74asqKq
Uuwf8Anrb9EOfQZhBCS4Apu2G52asL1vRyBIzJ2ArbRYvPmUxx1BW4DgYei0iqPTEo9byBNTgB63
vt/DhroqU1micTTR3GF1e8KtPLOQP07TcKi9777xTqMQ+SLq28AER1XpOhvl+BhxBC/TEvDygosA
fsZph3lzDo/jU8E6dJpE88BddZYW8Bd2dH/yslU1c7aAAICIElgIlVqlK3u1jYN0B50X2DwAkDq7
xas2vr96aRQtp3oYzyPtsV7Qs6P7o4RTmgwxl51u33Kc+zXmGFvQ+Ut6OFqB5Nzc9bI4+XP1akZ9
a5GTgx7CdPCqNS1JSO+BrFuUATLruJ6gXYrOWgdIqHSuCOagkrablzu/9oBrhxB3r1N1iw3/TkbT
eUBNubo1EAQP2Bq+fQ2SWB2y6Ti35b0SvU6GeD72coTtKZBYadytKFneB+S4NLpNR8PaFLjTbRs2
p8BvZBoV5n4OYc4seRZX3lHoq+eLP5qN9geZTAyrKXeQe1Z2vs4nAW/qEoo4H+MKh1sYlASvPkXK
h1vrly7QT0OApdORy5rVY3wMPIvUTzn8cI3G7qJ/A+N/P5hqH4A+t7TiZS7jO7SMvnhhCxNiq1+l
Px8hqWd7NCMeA6xaPZqDaHKeJ1Z+s7M9lDNDAmt0a1m1KyjHcoluD/LPy2zgLI/JcG/AZU49A9sk
IpajCsg+rJstZ+EXujo3sYdCuXNW8NGL4AGOM2PKhykNCnk2c/NedX6yKG/bL84Ni8o3Ns5OCuBl
D4+kKLme5Tp8dVi73eBwkvlufQxleeRsua8jda/hNZCW4Xho+/GC/e+1EyxII3C4ZVEu28aD5lfG
kBWhLZiC/XwTD/Vp8HS95c76FS1sGGctRxhw3MgSMp1p5e6JQov4QAocxB1dLZcVHKorwb1ApTF7
+mEVzWNdmSUtOXCSq+TPJhZHrX0ZcLKPWckS4tb2ZIg7J5Ktl34Q046OmBeYH3I/WhVviyWgF4k1
ZAcdLPlir41BtyhR6RMK0jmyetgensoq9aCCFAkd2nJrUM4+O5WtVgw6th6F65OzF4ZTWk+jVHmn
nHJDhuFaAtEoRycZXWQl6109yfKhWXn1rfa96lbaq5NszaxKfMPdTAvh3c9WhLd+XMLY1gpW7Bpe
u+/zzADFOMRoLERcVGnB1z5XbvlNlgsfQC8OAj/pqkK/gGlosUOaztwSpXuTLozCNGnyam+Ha3/T
8LtLedMOdwrtw11Xe/GDL9j6FUJdetM3M704TJEOgkwcmRmM4rJxDiCuHuRyC+zQf+FO6b4iIazc
dUYyMFEl7/NIuTyt0IeTG1EweCrGU5PzWJh7hSezsShv4Ko5rhnxsIe1YyHemIp9QBarzqIFggW0
1X3U4xarTzUtx1Avfo5+gofCjrP7kEuJJvOIg6NEcYEI8mvoPAFMgoV9Nudg9sSZ2hBuCggcME+y
hbCG4+h+mKE/foONAPZn5Aw+FrUOEkr1nJlALl9cZA9DFgxmW41dAGl8QiWTwQZAYKO0G71WH6jG
mciI8UdVlq/xFE43AvDBhphaPYLB7+ok6Mb5xJa629tV1w9DCGS1NwKoDIDVbB0ISeMuRPoLeilu
A+iHY6FEVxIIahiv31o0B01SMmb20D7IbT9OWH/cNc5jqvqj6oYWEwhLm4KvcdCRSwfQPV+Au90z
d62PYgq3YCbcoTfk35fNijpYDfh1F7SebKFtu5lRbX9d4P66l8izBSt0ascMNey8CQsJRF3YeQMf
d+BmPrCm2QfaoASnZw4u9sV20AQm8byAxhWKBdBFN8sbzxr0zNqgOAbDYrB3GH7dTUC5SExf6IsY
fT8Fi7M68jKo7twuflWDp3IAQGNe1JHconZiiAELG5G4HTZ2pPFMF3eOO4ERMOKwDTvx+qDDmj2w
qWZzMupu/LES7g5poYcmR5SYvqG92+C4FrUIelg9vZ0NW1H0o3zDGT8OtmswDvDstRW66UNZYKHx
gZ+c+bAEh5EWyBmqr7Z9HYLwgHSUfT3nzbJUu//D3pn11m2sa/qvNPr6MCCLRRZ5ebi4lmZrtmXd
ELIsc56qOP/6flaSfXakZMfIXaPRCBAgsCOKQ03f+7zvN6KA6jhMi4S9v9DywelS0cXe4m47JMN6
pvq2hdd1PRLI163Wyo5xWEmDHpG1nHR4coxTn5ZTnsWhN2eUdAbvKkep42da/qcuMSr2rIIypbfW
xGgVrYj+a2tAdjp6Se0LmGGmQbMAaxS2dlh0UlskTN3kOklYfOcp9As/e3KVstKIDrEtB2JiRdyz
/xoyp3d6ZMl9OgWssqUVpA462dDbn2g1bYaT/yrrsjC+S82iK0K0rSznsruVz33ZFd2afSYWjePx
P+fyrvJX3Zr2x/CRunsH6l13b809bMLbcPXSffyb/zfyeQC3/xnP++/6TeevL83/un+p25d3kB7/
3++MnuMHvzjSFQHEWChC/9hl+HdGz1HOL3YA9ySFrzwVHA2H/8Po8UdSBUd6k6A12z6Gcv2L0XPk
L+iRMFqukOBTIUjpP2D03mNm3jFY3xWsZB5XUoyRD+isHkLsFN6k7sXmiBgZxwdSXYc94qF9lhTD
z9qc/eqT+zfvxX1CKgoQXeG6Pjjsx3RIygdhX2/t9KDC1U3ifBoYp9rJgnOcb2McIMdcEveQHuxe
uqctfcRODCnXTezINDsvCJyIljGnoOHCWZ25ubvCi41f68DjdKJoA3Gn5Vo9u2tqTlcP3SQJ4ZL2
9J7Lz9ZiKl4WWab2LgyL5ZyDpktbN0mrZ7vfxL5b+vrrH76Jv6Dq3nO/v92uZ9ueDKXn2eFHvM0R
SZ2sEFoPmRw0O4clP0laNpF/f5X37N7xKsqhF5RypKdswM4PbzEcyNShNFA/NCofPuWYic9Unzlx
oga2zTLt2otxTsVvI/8/UpcfuOPfLutJJWxIT9sNPmbWQee1S8MJ9UH3rnMQ+ajiCtIglu6aUZ4U
JWLKUUgfsstGLa+cVZeHv7/xX43Y7z8nUp2halj1QBcZY++pReqEq5airh/cvhGfaAMEVBHQ4YHq
+ydkLHEA9ZqJtg7SQ2Zvt3ZmRsohfHh2WYKLGk/sEQvnE7/S5ddStpq+wMI6yQuHI870Q+q6O6yb
1leVXsVPzB3vUVLQXaGAH2UA4ifZeLgfEE9EAkiZMLfuC/uLL1K6u5wL3Bd//4Q+DvDjRTwK+g5O
Sxn+aYBPKXxlTrzjvZ/VJ37+NtTdCaP+ZCk+/3qh3znpd/jv/7DXH/ns/0fXgYDx9J8Xgps3Pb6b
/o9//ff5n+nf95yQN+BTxVW/vuPf5//A+YV1wWX+9oLjDCz4PP41/9tM/1I5lB2UgmZ26c30hwUg
+AXs2BZQ2rhlWMfDf7IAvJ+gfHAZm6470glgflkCfuVz/0D0Z15C4VYX6b63N8qzrbed+E75Mxvg
eyvO71cBQ4f9CqRwPvaR0XAQLZM63Inu7qwiOOnC/CVb1JVEBIvzEtuM+8/ak/12TRZWT7Hq+sqW
H+wzTdA1DRSQFc8JbTFsK7Hu0mBMLj2zvSzT5F4tjRC7P7z5v5ju3w/p364ZMB35ges4hAIcn/Yf
nuY8lOnKscGKOyv/4oQ0vKxMukWh51Y/mXz/6oki6fi2FIzr4KN502m9XKXBgDC5mPlz29hW7KZ2
9WlOKVARquacuvY8HNBDfmaE/NM9HucRCcYgfJcNzMfMhXArXK+Uokd5DSb0cjk493XL6heXZGuO
P3mif/o+j7MXVL/jub7r8P28f6Ke6aFsHKmJ70Qh6HLDTt6hkvv37+0vr8KVFFgzSsPHexpWtVZV
4WvcSUtyRc5aFlsZgT//7Cqep4SSipHmCQb1x8Aat+lcI/NEE4DRrDfhJKyDcPzmJ0/s4/s5XiVg
rAW+pDxBheb9E8P4LE1TpWY/Dhvlg9qZ71s38c+73vlZ692Pj41LsfeAzLc9PAp/6lBVugBnVt2Y
/UqRdxembkvBZ1I/sVz8xVUCIBrBC/YCD0X4/Q3pdanGIO/MvpupeFsc7qN53X5mSfzLq4Q2Xhq2
wQ7z8vurVBq7heh6Q85H4EemhpWuR7T4f/YJMDEw10t+PBP70drx/iqrV8i+1sWy73sKfkXSLc5J
Mli9/Mn0cPw5/94X+e5xNxQEx8lB2JwWwg87Ql6Cnsawt/fKNsue6D9zKiy7/JrKAFmT0PSf2m+P
u5V3Vwz5CpBNWJkguGgO+/7Osrpt6FIFfE+GxNFx5lL6cqzy4Au7OJd+95LKOjzZOMaS9uuZCyGr
/BK/2vqTO3fsX+eEP/4qymM1Pa6O7Lt5BB/3pYZGx5Oa6olGXEKqHSfXiX3dtCkU1oIOZmDSHVNN
LEH+sfuVOqw/H4s3wS2cUbpS78UUudrSVOfQR4u56pd53p48wVx3g2wY1OehsTLkC7fWTO/jPCsO
9LPQdxaR+nkstD9j1m/lpk+rYu5ujFPO06GhacOl3U61IQQ7W0jHEl35gPdH1qeZb4BA8xTMcLes
OTmrqCligGQYfRXbXUY2Sz/luEPMPK/fTaKLjeYWySafUqc3Sxdlfp1f2ChMJSVjWldemDJdLsaC
rniRTeFu2iHYEB+frd22fnJKdD3rQrjlEFwqshO8mPzs8bLNW1Llq7AJ+p3x7PYxCMLc7HLbdPuw
8ZJxX+ASuiiaVRdxmZblQxdSxoqa0TZXjUet8JbuyCUWxKCuVUSVkoHrl7mi5zRqor3bRqc1B6rM
BpioGmoRDYtvCWJ0RvXFKA2dLMi6CfaoxDaqvJOhzHow6jelrPx2p7QlLyTrXUCiByprbHtk07aW
ydJdk7oii+uwT+lMkQtvjAxcuBdjPtsWCmSLurNr1UBXLcefYpdLoPcWd//D2jQld1vmyP+TScxr
MfSEQOZ1NqZ7z17S58wx4R3+AvfZymbVRPTrnqaI02QF4CRnez6xS+F0EUeHGSS06+avJu2WH5ts
WJ9pJ/809lK/5LbdJnGdzwhpSZuOho4Ci/8kixV7TZ+EMkMiMOrS18fiMKVm69oGi38tgXSz08JW
9nYYfL1Wu7bzVb8XRWHOU2pgVDiVzyeZtHzc4MCZObhrmyMXCYw9VqrsT7r39WfT4Go7cSc/xSWi
884GKUjCE4R8vKm26JI+TlgvvAggJi/jaeDcYJWFeh6ILHyy6tX/MrvdUtU3weQXQXsb2onZrsbQ
acdxPyjRnOQAXs4uz0R4xysTEsV0tvI9gVAUsZtwCT/7JUXsfW0ZiqX5jEJ1EVhAjida+fAhpS6h
yPIh6JsdJ6Keg+xoQGTm1FPXskyoilda5lYk11Vsl2mWFmC92imH5GsZbPo6TWm/x7tJ/e+bqLqH
blhwLJltWOwoCOflWOLsp2drHj1r33SQymtb0GMz0Qr5i8pzc5/NFPejLEm667YlNi/qBgcoReCI
wZbgZBQwxoK6tA6K8KHM5so7I8Sx/JTpWk6U4qXbHyo6mJRXLkmZX61t6gn0GhbHvsB8sxQwp75w
94k1FP6OHqlMR6S3elecZZ03lXdbEI9SJeezL0S1CzOMjQfP0QO8QghbBKajfZqc98eS4i7It3GL
nMRR80G0QYJpSuRh5DfNRM05s6h821CyF6pk1oLNAUbeY49uAM4tyuuQsA141thYw49ZLgGmKqYa
qL/GCye8IxgnYKX69VyEYctHOVt6AQTU6fc1DHoasznallde12XfWhY0Un0GyMVo9RbvbZRT/dnV
UEAnehTy6xrI7BmnRf55cwb3a7Ut6DVJ2uFzW9Oadiddli73VThBBPTgHODrR+MCdjF2GHZOn429
t6aWF61Kya/V7K7f5rVv76AvCUB37YS8/3amPSWA3YY9rDcT3U7cViQPthvm4rK1qAHvSJMMk4gn
bL+20vQ9zV1qBk/FqJhxUHgezWtz4//gmFZh5tDwG6eJXCFHay9V/RkeBfd0qhSbnanO+i8VFr4M
qh+9a7d2sqV2OFoof1Xg4C0Jna/epranowsw3BXsM7qotAR49JjmMyq4XBmNyi1ldkZsPJ1MnFLJ
3UTp6mWzZ+Pgs6O4T1F5nMzF6NrrXdCUwY+woU08EzJ7AXTnfLNiyNPum8cc8N0qShznrrT8W9EP
Xroj15QA2zQEUoomVqK9cIVB7m6n7CZ0hG4wGOBVjFq45TCaJzf7Ng7Ggi0NcjirRI/jvLcKUnj3
beKU9wnfPIEUhbAIwdRV2kWjS/TORefI8rpEucF24vptAPZXjdU+yXT/w8lyd4o9mbbYCBQNTcsl
78UNBVDv1vXweVJ2rF+HZepuCksHJbjHGqzRtmr9Mje2phPPWFgP9GRen5ZsHIYdPYf59GvRud/T
OVfrWWWvuAiLpO7o07LWOPtW2TkaEdhGxndQhsx5mW5SR2rIipupIuEec9Ho3NobMBMdF0KrP7iB
GOYjwd3dtUsGzyDszJO7pFmqH2GP+SqqTCubXRZY66UZ3UkdBEe/WzFMJawT8FMGue6vtH6SWfcl
yMHRokU79RL11pB/rmjuAhqkaIiwy1Z3/YGg4Xrx2IytvpQN3N+p5VdhSmCV54axr4l+i3xys/oL
Q8fUu6DKGNqr9tW5g7uki/BzNNfOUJK+WqN3YisYAYrroXL9q75y1dEJZRfJbhmc6aLG5DPwXrLk
dmGJG5hrR/tKKwqMEa0FzCNzTknwYVqGn4rZdm0w/sl/620xn1SdNm++u4Uagbsq1hPg9vF+AotU
UVYNGYajMFvQpDHWhRHYrPWsZb09kbwPnrvK0dwlbo4NifY9dKQGqnpmtqgQ2SbWqcZ3BP4jZrrn
1V/to4ooh4QHOkhqZK14JS2nPR3hSJpdVwrxucUaQK6Uzq1r0FufqJfczbCl9OaabYD9TYIe9PQP
9Y4gkeBzAAqR9jfHSOemy4f+jR2ehChKveHRSnrauJG/aa5E2hm9H4Ig2eJ+GhCfegi0W/qFWg9W
7cABh/Aol6NWW7UbcVx+2+pg7kmJnRlkeBnKs6QfAvJo1MD2rwzIKR4GFC92xs54Ri9kZB+kn/KO
YyZ+ZL/o5D2cga8JNd7abT9ru2T75Fsrhgyy65u46zC4RsgC/Rz5c1icGZ3ZTpQbqhxRsIC87lQS
BDeVYobbscvyu/0mw/KhQBPExoz39lstnKP9JjF41+d+s44UIrRDpucN/bQockwN7trY8UaT4ceh
r4MrLVG0T3qrT6q9JOcGeXSjz/euqHHdnFrsG/I9r8pgJ4Ig8uOkNMJlDbWqjO1s1yx7OYWogUNG
v60oLU1O212abm17/IAjASSjDxfoNbhN6FqmZc/Gwwqwb2Rm+Zy6qhvIRSJ5DzKeEOianhrhMRoJ
XNL7OgQECQ5bCwIRzAUbMZzeDACevvXNtjuwUWuZ60dkxfC2Ghx6Vi49ptDY9sV0o2rabZMxXrKN
m5qyPeh13PReJ3lVHChrZ+0BojwFDunLzuLcCecUzeEECSYJII7dwCGDH4aFOUP0NX4Nb7VYUWcF
a2PpMOecxd74e6+m8ehalPJ7i/Du7/oebiZqAbhZi/0Zm7evrKkFhcM1c5CDCzS9bmbgeJEi2x3K
vld37OdGnNV9kz9OnBH6fRsYF+6kThYsGHQaBRMum1dtJpp5URVoYwyPEC+e32Zv/rw011OrzZPt
6uWRp1a/gdf0AtgI5iCSWLK/bSbTd5iWEn+XZBn74LxqwmdEbNFGZtWG/IHVDT9xBrKHHaYItNk5
L8S0C9ZFYWaTC224aOoDR1LYpnmcprV+sBXVNyiqXn1O6qD6vuCj8/HtpP1ZOAVMwqU7eNVZCqXM
tFnN3EfO3HQlRo3tW2aluu8wxjm0vulx8nhWXgHu5knz7Gg5Y1/GYNfh/fL8IDL0Vv1W2XgVyCM/
cpptMS6PjK9jNqfVLD+yamLrW4abefHdag52Lmc4pthyqvIDMZjFpavV0etXLggY+GvXl26cgwng
txi/4vzVT7TFKcto28T6PV3sbthlDZayximxm7piffCKbpaR7QFEXgyDVSjSg9Pge1D29bkrt82w
GonxefTWxmNWS5NLy5TVdbp67oMMu/k68/0RI4gq+psM6XzYuUhm7Ks5jZ5m0qt/IDQvZmdNpk2g
jtvlS9aGCb7uZoNf0y7upKibjPs68iVwGsnRJiNli/TlqAJcW201fQcax9Q3jA0b2qnGWhyblBjl
eshBuZpZzw9rM6qHqTiOzLqwsh8Bh9b7xRmr7Nys6ZixFZ8lR5cQT3u8Dm0NQeuAn0SNtTa3hbTr
ZK+Clk7vSzoT/VrPYORNnzTfymDFcYBKCDtfeC0ce2mvmoRojIQTVtOkWXeZpZpXrySWYCd8HbBj
8gcblmQkPTbycMy/JKrFPI+qEz65Vg6FiTeMBDBUH4VuXwrJS8w72MNZsYkgnni78IOGgBw3SYLX
uYI2iPrK0Zzanco+9zp45xiHY/vkVXO2XhRdIPH/YVMU+3IKISf1hCUz8ruhKaIuCJzHbqv826It
1or7MBqtS7vW107N5i3Ez8RmsC3Ha1aUpTswUdfXWa/Xr5sJ60eF16mORL3kPxLda5prL83w6g5D
+jZOS2l4DFszxEFq5WWEjaL/sfJIcV5NvoLZT3yWTC3k/exwrNnppk1PRe062Q4j+PSs/DD7Mtqy
KqJUp9TaTUNHwZ0dDL5g1oE0OvijUQQkFKF7OTSS2oXPdhsga+03WD7XDefzoXPoPBVkqWJ5yD32
CGHjU7jQQys7uo+gYu6BzTOOYi30LWN3VDomf3FRsV7NdE+1k+aCvWOxPM8L7ELs9h1xLFNiPAYy
HwMOzACn7UEtpsK8bNH4Id782q52qIZq4IQRqDfFCefWVvnyZlkEie6AFec8qkpnM3zzKfCjAATe
oolOb9Wun3wJN6+34jnpbfUiC9O79LEaHVBGERxbTLHxB9QEiar2rZsRmDByguHXUkNVx27Rp2t3
mYfGvfLrLnmURTI37sPg9IkvHlUKwBPP4xRq7GnjEuAT2gYv17fUIDC3hEUDl6v40y+q3+yzrMww
Y1s2jUaJo1noaC5sk15OOWp0FNRV75E1Ab5m44rBqpphM4PuDChwdrqVy7ksSO/Y+/5gDVGTZnSu
qtVSvPrkOlQswBD/u5z+RmGUZw3/Die1YOfOF/vKwpLz2bJ7mwW9W9vP9rLJ+8Igk+/QiRmo9pLk
X5Yy0yHVwRbnQKGXHyK0xPehaFjoxFpxBpLBYiBBDUf9KCuKqmQ/42E9rByQ8p0A8g7JpCznm8HN
bgbLkey560wDwblET6WYybMTPLfyaRktj8ycRdGQBctn3exSlhss7frYQo9pIGSdzemie5aqyu+f
nGIM7Mtwa7x83+JhYgY0aFj4lh3eVCR0hSP0uL5uzB1S2DkIssHG03GEswqXMyFp05d10STwPlsA
AHc2YarHM+oFdSJPgjE72j2MN1cCv1qK9api1du1rdsOHDzhEeZuDvUDDUFpB19AcwWxh3mf2iZM
ohnOky3wxgedzSQOUs5bMDlvJXXAqAsHOeIwDrfkolsIULjUEAA6JzelCcw1ZSMDurj2AwXnXbtK
t7jRA5Eft+7QNfNzYHy/+pR28zAlh1kkrjqRGakqsTPy+PZjMmsKmwxaYgCWpkwDi3GQhas+2mW3
/BbOLLBPnGpQ4WE89tNuo2ENQzSpIckWlklLdnZfXzrdNmmMnH6YLFM8gRBxqBka3U75Ls2wTBHP
ACi14Jx1ObV9X0b+Ez9szq6C8PtsNu4hkFtXcYx2l6Pzs7Q0sQ3b8Qhi40N+y4Str1w6bzOt9U2z
7Z1xxrGZiUJuJ+vYsnFcWvq7sjq4VCcJ61UcvrmLhmJN3ucrWQxTyynhkemQsPedtcl1wKlWjtnk
7rQg+HmLllrU41swT7mi+rnC3SJKtPWbmBI6WcUk5vrqAldPWF3Yoi94aiZtEZAKw4N4zZUhIqCx
pxz8he5dS3+5BGk/P3jYMPxj+1mEgJuxkbaiZiYqD5OkQ34M+Bi83kj+qyWb/J51y5SfSRbzxa7M
/C2LZeP1xeNqYQU/Sdw+6C9K7Xn53YJvyIkcf3FDDudjElwsAPqYnatxNDWe0wQxIG4aWuGtEZN8
67vxyHaOOPi+x1N/ChJmuWclWovYeTW116c60ckdmk/rCppeumGVn6SeLsrlbHXM4mz7AW4uDU7w
kA7WBCicpy7F45ImAAlFZQ5M+Ipc2wx2H8H/MdlGS9dV+nJW2mVRniyv90tiTLLRbHtf1cjSv2lW
/x8e+N/OUQj5G3igrV6a7+/wgeP/8Bs+ICTwmAdZg8qLvAYu8C96DAjMEZKxKeB+gH+OXNnv8ACx
cAF/EykTMd/lzxCyfmfHZPgL6sxRFwISCjBVOv+EHPiA/yib+M+jvISahdDkowa/V3w4z1P3Syeb
cckRlm6EBTZBewgbC0WEvBNc7IYTSAnyfsOh1t9rSvLLiRiFDuI/PLSf6u6//iquzZPy0KAk9esP
stok+7k3gHQ70iUJ3KlUsh+1vqOmLn4iRr5XV/98pQ/CmiJAax07+hXWC6GWmh3prix1cU2Hb/sn
WuFfPWC4EJL4HClRdP3j7/IHmqBSzlqa2rF3KSDdyTYZuG8HfSTMZyyB2TTGqzwGbwlKuMk2LweL
3d1PALa/ut8//g4fnuxGvabwbX6HTGX5tev2YVyn43SnXNrb/f1LfK9Z/vZoHYlDxDkqo47z4Xvy
1qmek47vKdhWhCh2yQ5h4dRJaZ8ZOha2oGU2J39/zePr+rdU+Ns1FYo/w8EhbO9jF1/aO5XSy7i9
greYRVZvzXthWbTBbY31ySptdgcUVn+CG4ijBv/xsuCdUCmCpdv5qFCuab825UgMETmk7ZfAGUdU
jHHD0zXNPoEn7oI8pFUjSM/C/BfLMCEWRa86mJ4J8qh94j4J7Wfr5uPEb1lcJYkHhXVPZoR10/h2
2l3j3i/zqKgp3dy5EkP8b3P2f8T//urLoC5MmocMpPPrPPfu6yxx9iDWQ8HLkrWqLdnQ0wKDQ8a2
JOXT37+nIw37/omFR9gE1dzjRR3Hw/ux4LdIyIlbZ3HVLPbd5nXFWW0RmIWtrJ33lCiJ9+Kh0p5H
mfYTJaT0MAJYPBT+2l7B4GTOT3TmP32t/EJhIBCauXWIkQ+8QB56BoQwzaDr16+oJSP2sBbknIr+
XtFw6+bvH8BfXA7mhpEhBHqw43yYC8q01/64+DncOTZHkaxOPGVlfgpw8CMAFv7JuDg+zncfKNgZ
5BpKEAq5A7H7/nFL0aSC4L08HjayoF76NtHB5zpt2r3MMmt9FlPjsrL5Vb3fvMH/yaQTqD+9boak
dGwIuOP4CD9iaSuFy6VBet5l20DZnjC1hSiSJGtueTpUzDhgd0k8ycqqqEUIdam8XhyTXrwujfKN
I3KUWm0y4581WUn/qaG7JCIUKX1GeOgj4kTc4XRyyeuLe83hbVegDj4QB+c4aHpT+zgtaqkft1zm
GWTLWFMqwD4dYAmXEy1Skq7/ITpqzxFPsblpsrrEWuo0U+PFKi/WmCAHi7J8B/1HlTTRbRwU/dTF
Nh6t/IaMFTmfdn1Az6JG9zid+Zi356ZduupQgyV4VzoY9TEgILXwnkzy21h7GeEALo2GY1OSGb9z
+3mO7aSjahtuVvDqpDbhcrJ3tBWZoA/unCWY0FRH/BHYlLOeDMN+oKZuZcO4F+h4nOdGp3xi5xfe
jG6dcMpHgH/0BLsL/GNTe+uVvVefrO3YEphDjf8xHLp0YbNeCdxepv/KY0IGCmYxfj+yVesBqTvX
MYYoTgaUGby3WRKjGc3OlJS7ibaKr75c1Ze8Hv0nSDoye9quAE/yhu3VYCtkK0zXuiePIsgnXUBi
OKuYb6leKmYWqgbPJREZQaybDdO/IavhdiAjFdm/7bzPqwkTDvOtv94XFEbGXbe19v1mUVzYk9c4
3QdlF9xt6ph6SI0QPXop6G1LcaDaTjsPeZF6Qk1mIx6kDfki4DSFTK76kEBplcI3TZN69RuaHp5s
NE3/MRTSyeNCWuWlpEgNmlThaom3FcXk2kuNOMcONhMAyvC7Y4ekqr0vcqHGqFWh3D4vCV3pT3xr
kf551rRSnucB2gAW8XqeihOUveLxmLuhdkEqCRFoirmkBt4q/WgwFpBFVoayO5VHAP1MkryBsjYZ
oiNkkOmBKlgBk4EJk5h3atPS5OITqUXYBaWD6yQ6Vk5d2g72y21q243YYUHHqt2xdJG7lrj4peul
rV5d5pplv2kKXhhubCo7qKjDM36osT9YlrXZu2FS3nq6mqPqWpB7EhJppwaiHCez7ki5yt0diYtU
tbecTL4921rzQiZn6lz20pP4i+i3FdGueSbXLxTWp5QUOu9UZKSVRpqImvkKg5b240Z0yFCSovpy
COpu8OPe5TAeDcFqo4cQQhQ2F96Mj/+x7UmCjTj0jByp/K0PT1aQj/UqIVvCuhJ6XNcvC4wu3rWu
9whbaoZleUtMVuAqnjP+OUq6hJutQhFuKhhkchfOlaEK3tTjZ+Mn2XQtsOFl1zaG+QW/7NheyHTN
8Iwn6Wjfdtj1v3j2gMqysRTpE2RTa2cPfJ1kdY5dXcdNaLAjCTvUwyc+gfCL3a2kLxX9TJKUaryy
2BEtF25nxJEM5A3j8b/b/GSpYhyF5FE5IpPRqBpkLNVp92YSBvMQ7RL7JhryleiltqeSeUqOoLfi
GrOZQZg0W8/54lnUbRQZHt8cb9ymJ1TTnPIKx1kaMLe+r7dh1xLA1dhXmZh6gQ7qUGS9SFxaIZ22
fu5PajdNg9+0lKx6AXliN46S13VpjWhtId6+tGKbnLvCOUssIrfinKi5B9IXxwmj8abY8zQeaQYu
O4eZun9Z1yez7PgIR3INW6qU6Qj64SzDQ48JIDumEEA7VXZAAO/ID6O+p5byy+rZBPM4axe0Owto
yj9M7pietMlC9pE0FIVPzUrN5Z7aO53OmqLxP4OZTA/+1ISXlqOzK5ahDWykdBIVbYjUF60el0NW
+lns4yPYLRTvomybukcaMCT3GNBRbdJ+8uJ5cygWVEvdvCRYjw8LnSE4Szfrnck685iNa3s5hcTK
kOEyfU6sdWQ4pwkGDU5FGPeADperKuuXTxTZXlqJLxIYCB4VZAyr5qCPrrEq35uMhopSHOPtk1TE
2WCpmSpvXT2YfJporjjCl2B92fdlQLmt66NtLr6mhPxhyqhQAsZs8E7beswPKFThEzmZFmEU6S3y
lMhPaze4LMMwubKpSO3bzIoxIpPKNjbu+VLbz8kckt1QzfoxQPtAXtfzaWAV04s3FbR3kXpixZUT
3aTsIK2QbyZzyMsqOwzYLhPVf+m3DNlCdkvwYmoTsGWqyOtvhvGs1En1NVzEcjq35JPWA1PUsnjB
SZhWzB9ETpJaIJfXJmy/lGVSneo2268uoVgTEN2uDJKpOyiCjq6KpUH3UK65KE0HhVg4yTNme4eG
A6gQBLKp5JuDK7NxSRQsG/EazJ1X7lB1n/sSSXRYc9ZtU5TkGGmq7i0KeNQl7ZdkmX1yKbbugZ6q
6tgaNrhFnnX39dRCWqjxR5F1/p7GAxdEB7wuKtEx3Mht2xDBkbbFiSWKL8pRN4i3y0kFNkKOFM+q
rKphn4JUYypdKagiTujIqZrpDGbCPlB8PydH60FUrtw1rUPKZtP3h7nA6FvIxDtfSwrDTd4T7Xcs
79D+gFg6W0r7KcndAb+7hml0GuF+KoJG0idn3YisEHOJvZ6SVjSV/bNs+uy+IeeEurQ99B7u8yUQ
e5V2N5W/+oehn5IzTigPLi6kT3PusbaQaXUd+M65zsPTuiP9MzDtt2wWn4owORcajHAoHHNGO5jt
vE3VdS7beReO5hJJjqBMReyZ1xwnkDlL1yLmWHPZYfz/wZ4w+MYW2oLkI1KM4ueysy25XRSbb8CM
R0HZciIVmI0gQVUNVs21nVl5WTgJ+54SErplglhdntE5b733Zvd6LNSbPR6ThBt8PJ4pqCzaP+bG
J5GpGa47C01zaoITOoiSm2zVr5SPMTKRTISmJq8zsPqnxTP0Ktmy25Kc5ZIi8QgPJnIr1njR4IU2
QoIBGA+EW8VjIAnoM3BF/oJwigDM2VVEuTXs2e4lZ7k3C8IPiY7Nm/W2JbHkkKn6OTVTgHLinJcB
Ju//w955NEWOJXj8q0zMXR3Skz/MHFLpgYTEFXBRQAHy/sl++v2J6u4FqqfYvmzsYSMmetpQSKl8
euZvkTpvspCuNHd27ZJfJe3y0UA3Tjlfc6V08U7C9DdBeCd1/xpEdfQ64mbLQhWzjOoxi1nAgJe0
haz8Q5YqK1KFK3zaVYhKh9Ouz7amldr3hoiuRdWj1bErTd2E6JBIaUtBvNEVeOmYRSu3EfxwFxj+
huQMfX7kkXWHlY1U9HF8VdMoQsA2Lps2QzZZP5V08kBwinzZQAARupTyTo4P0Fgtld7talJceao7
IxMqBzSDHW+/YDYnNWEK+huHQjJrJUel3uS13g0w9n3vIcmjtigbagWVRuBiLycrIpmWks3hXWAG
1OaGRAQ/ibaC1B7kGBx51rHjOUnN5NYq0zGy/OBqjIb8G+ocJBi2GZFi12UB6XBCJ91p0fVCfUEa
pE2L2IJo9zSGWuWlkUX6nU+7OtJPs+XR52lvLtmAWPlOCyGXIKfNqb3DAD9FG+R2BPiVZIId4m70
jbXmG8UF8U6lj2TJ1beZ2oR7wRLLwd23Zg9kLYadmqTuVoE0SLxpQrq7yJscGYjhhvpToFmwPqZK
58Aq1vX6lceY2qwByDWacHSf65HkrUXttxDBSWUHETnTRh+um17aD247GIKAITyRu5KCiEMDdMdj
VFT/OlazLiBaxhaXzhilhacrWnxQ5UjsaW3rzqPW59p05QMtCga1SemBoVlJuOBTxv6KqJfKIctQ
lcRSOz5bW2EiYVmQq0ReUOeW6i1IxlWZzYHxLpgc1vCe5ISFyMOYKMag5O87VCKw/ISzvZa+Rtt3
2xjBsCwbpSRWrajApq1WiXbEphYPga6Pq970xa10TSnWcas033rXruslSgieko2cjfQvN7Enr3QC
6zRKESYsJ9HV/Oswrxnpnd1AWmhtdmvZY3QboT4kYkPk9rXmDKxejkwcAttRBKbE0fv1Q1M2Mc9q
NnZHvtJWXjna+UVIFDXFea0fsiQEycDFoRIfIPCxEZBJRuuAIAlkJ4VRvfjCjh4yMmqOWH/hegqj
2qVEIBOqU+SVvrJT1/wma59tHtrRaZM0GuEv8CX23P0IAjrHaFkS1q/VnqhJd78Zvss0hBIvZrqF
Q51z3GvrpikVi506A5OUDLQOl4ZdFc9JR5Q9J1i0PB7CifEUIQagKTJ1IobQKJvIQt3GyDdKoSFh
dEbjASbfvNbhQlF0UX5ReFFnluj2HEjOpd0SZUhG0UhWkunm/bPFTqH2prwJm4WEVEb/Sx574JtZ
tG+4yCXseteQ9+QjGjRMmbBK9lbqSdQt/SLSnemJrqDiOCowtF5FjsGtX4jqe5eq03mCUp4mMcUk
p9Sir+g6iwVqT0mNEfGIEksv3nv4vGUATxFTQm4hlJDTRDyQ65vGg5X7EKbtIKLvSoMrjoUWne6C
D9QQrhzK6DWPBv2IhJ1DjiHtplmyM5junIkqelYXO+cATQprvmlEmd4M7NrthUY/+LPSttDOTVBX
lx0GIijCKSdXwWGmDVaogNVnQsqNicR3tbe9RgTUyfVRgcxrGAmXQE+C59qbTIIg0Ucq/bI0B+U+
7ZwaqmhSysKrUxD0RQcdm6wHKtCLRYa2lIcsR05Npl8ryYqk3KH2ZOroa462LBdhHwc2ApLUvNSz
KYb6Ywt/kxKgwK9tHDINJlmircGbmkkcCCpttoqoy13XdmOwHmWACDeWlrbL0Nxq1IDEclhPlozl
BoGnO56ZKcUySBREfKsULnp/OzbCI5ynQjKiCa++MlGSEeqOdga5v55RPOHW89FHqZPpxdEbYn/c
ws/ZxHedgopXxRahNiRssHjUdrJGmtHfWIilUf67fEx20Hl11IioTFCOg49vHbCKbKMGenqsJUG0
3jQ0RPnUSQiTKUMBIdAl5GVRjtQwnfus3JzHujW9H+hT+tJyvvmRWXSkebBCrQOiVNp1o/nJ468R
vL/ASzmEsz/iRG3YOPc/QmoIWwsQJZiDkdd54TCjkJRuqRslz/sv6JCfwEKcUioVNcCeeKIxhn+8
FLr8hBBcLjXU47SmPyRB2dDqS02SyVlhDlv97Y82fyihWjqkE3EGH69nt02qmjNyL2wkuoQE0wUg
GcYV/exfAJM/PUUMVOBIs0MLB6I7G2Pfo866DikZhimXChzLs1XWN1Tq5MFPmvmjuvr/SUlISbiV
X5GStWyDx/QjLckf+cPV/BtVPRb9UHzVGL5IjP6Dl1R07TdBFgF0lUk+BW/en7ykIWYykwGCOUtg
U5nt7r/zkjp+Z8B04ZoWzRRvKRl/I9Jifo/+G7rmChp3p4LM02FF/5X6yf/IQppOhhrbKEwS+xDG
aCJw9FRrpwuifZZjIViUhgGdnifRmdpa4dW7Z3Xx40rvi5Q+kTvziwAfO1evmarNbXzmsQjKQZAB
sulxpwqZ43LW2iFHLI182HVgbdisR3Zqhmyig5kpNntVTuOrifA9CATAtJPBtMpbrDb3qNhYnKpB
769FQHPRRinpR1jXOcLCwfqKDfvEOM63DrcC+8ZzA4DXPtsTKxAqSF/OEZY1DhnB+pFmrZuoZEeJ
1ca+GyvRpmuXkGE+kz+JaAdVpSUn4yAa/wt+6SMFwb1YgkQSa05GoZCKaeXjm64kLrFbYiCW1sRk
ugjyVrO2Ft4XihEKohpAqQKBFyeI3H5JjCOr5K+/yLfG4A8jid4HF+eNheHZFMzcH++gGscmC0K9
94pk6KeV27WsuAahpep60ML4CeTYJKLNiB1Uz4SarPOGHpMtdkKpboYyi8J9wcJCvKxi+iRfKmpM
1HQfgEMa1DnjgVSpAvli7v/Ugjg/N+Z8Xkva18z56fHevp8hQVBpQ5Nxz/YppK0q7OiQhK0m0yvR
0w5ksCrIxN5TUNUpF8RBuwYQQItWU6LLtfzLBICnWUmoFWIGtZQjEWGekbz94uHODNKHhzvfKLIB
vt2ZF7A+MUy4Cq1I9afW401KKD5gP3Kl1kWyLltSPTy0OlJD49MWYhtPiggP5TSE8YaALLafQp2q
YdUQwqUvrbxycDA0hCv+WAD+I8P5OayGO8TkzoKN2HPOEJhVFu8fJcNckJ8vCo+aiqA+x9Ra1l4c
yhlGQikz4SMdi3XWuQac35hhmbScFIBOcYS9zduSXXXQx0TbYJF4alDcr4G+kv6kMtOnGHdTsbCG
pL4sTFk5nqWbiLRy1kxjWStExxGW4AYGCEKcdeegy765qVn0/ZuhbfobG0CAto923qZabeYEX42j
jxQc4wgoCrp1jurhdsXnZliMDSIfW6RBHSr02ONdQQufqSobqF7NAlBlxK3EjPVGvOpHoX4LnU4/
rWUNrgkBk3PQFbGwv7gtyPlPA8dmZtV1thok6iCO+MwEV67sQVcQDht1QZuvVvRkrspxiJcuAEH+
FIuMQ55NMUh7kmZyl0dtEa9iQl/YbzkXLm2g0ULrhn5nl+kAeq2sm7iub1u1RfisE9qKQ3KX4mGE
28uI7fLITLFXTV0Pp67MOabkwwJGMz+PNNQRcxpmvkfJKje6WsdUvzvqddHlzzlaZg9pFVmJk3UY
6zriwDyO8Urxi/kc32fI+fsVRBGSMkNelbber+t0fO0qC/C7pBhCrUe4XoitEyx3DfnXpaFuRR2m
SzZa2Unt4MNzFFVd55WcEo/hEj4ntYKfpKu4X4Yq4YyNOtAso0SVeeaOKQL0aSTD0CbUnJKNy0l1
zU2gq8Z2KofySrOCKxBOWqwYEdt0iKczY6CBgf1qnqyzoCo35WA5jwrqaS8O9PDMzyINw7NvPTCV
0uJRG0sbUnc7FmqwNXOR76nAaUCO7AREFwUbZja6SqmECYT5rbIgExNbuZpi4KUmlvku1cZgo2FR
WGdoDZek9NI1Jfv+sizEjetXybkoYXC1iMPROHcQ1Fm9UaL8FFugfVdnA4ajjrAoxmoMA6LGtI7s
zZ5KhD0R0O3L0FbVcyZRDgwNyehNsmnQdV7gOcGV7/jZVRnKh0i4w1pt8xd9EGQCYMSjig5pNqDW
qFrTEb4gflJrRJTeAKtFMkXvx6+NbOznijPAhWu01rd68J2XskbLjcyynztxQuVg4BrdlM0Z+w5h
ZO2OHMl8G85Zgaaan6hmA2wECsFxhO8Bjwy5vpNq4wFDWwEFawXRsZdk2gZT7e/0IsuKTR8X9aEj
joPecKsGUHJhFLu+2OmNYy2Vscw3orPCW30EvMsn/SQO/J6Tfm/sKe/ASN1nKVVFXZjvZBek22ks
O2Z9JJA3ZUV9SRLQv5XSC/noaGb9JHo8SEi8jGntRCK/MiUnbyo/TAsSDymvNxUFSaM5qHOL9xRz
GQS105Tym2LbiBaVLALHQFcGxkIoQeFxXukvHLcFg0UVRKNcm5bgqYnRxrxJxEWuk8Gy6x2OoGjT
xgZsVxbdYQLVrxzAkhWtkdUTE2uyJT2sesC6m15UHYAhka4g6cR+LXnoVbTIIM0TJtjrKkYYNow2
ssYQQ+pSnURMRABxmjdmhAg1rAPmcgvx78KFDtrRIp2cjkk1nQVgKqgH1MQTYXSWmgpMaGi4W5rY
1BNsgNRrDPRpVX37VKpTe0MCWIUSuhHDvo+set05YM9ZRn1A6vcXcLz3sjW69aA6dFQSAWx6nB/x
xQmtp60jiY5u5/twjol2dCDSL0GIlZ3AoUz0M0gEhQEu7T0hQmVOtQ0JnYmxZVNzwT9Ft7Gax9vE
7hDc551i7yDLguvUtoenDnjoTo5zbGhO1gW68rI4jJ02bXFR85eBZFCgxLF+1gosW5zr4/xeJmNH
KjWUAQ9p3JK2yKFepj4Ypk5p6E0ykfRLIdc5jsTxyZ0oOahG+ZQZJpaIqk/otlHCE/pt0qusrpJD
K+LuFQOoyt5Xj4tTxQjcjY/fZNs4k7UVeNPqBfldTr+Ee8k9n3XuJmumZ7K32ztDkcUlVjxyUVPd
2UeYklGLzA+BZP7wexZTAWVns20MMaS7tHONkowYnCUwEeuyehh4F7UwWGkGeCy2w2hYTF3UV6um
kvmtSBz9PDHDOc0zG051+g22Gu6BvfDLR3yA3RGyON6DHQ0b2EV7bZlKcqgHS12VPcLqNq+pG89L
/xS+TOxovB4h+zt5UVGEed5Irtbz08Gq04mLzei8qbthpGYrTTcBViaPHVj/jRpUeUhq/IsbKyhq
c+2njTWRnR1V5w7E/CKqe1ljmAyCFzUqJfp7gjTjJIsOVsNBorcIJlXYQ/H/7nqY0hd0ht1ZNueH
RplVX7Rxl3khQi6vsbDUIEy7hQXPsehhuyyagWgCwkzWwIxAN0mFMKGlVKDwGpXQe2LqTY2DVXcM
apGcmV0YXmq9qHdx4SfFQsvmwAYIi7dAdPW24mB2SkGadQqei+/VD0UEpuWIDVHoLe6dyN5qNJh8
r+3uJXILsfOxL+3Z8Y9YADv+YvvMaDQJEWPh5hFB/SPngLoqC6LcZL2m8klcl8Mcspm3xrOCGPrU
CTPMOIZsu/OoFeuZ3IuVsr1pslzbmJ1qXRN6JdZyKNvdlBTiwXazNRZ58MdQTtqLSVTVwiZE88I3
gnrDJnS4H9qS4GG6PQ+RST5xGkTNziqhahcUuKpenlKGqEfTeC7rsdp2clZ0Y2xdMAPoJxFgO+qi
8ls3ue5e0QNkQr0NQTwbU1s8tLPvMyIANuXUNTFONqhg8r2R692WSH+FQs60qNl2iJfSMnp4INop
jXlugYWKPacanGsSleh1qykn3ZCuQLa7YxRXvNnpyYTaiTbbOglIDUC9ZPg6wbIo61djYSq30qSa
jDoY+37QM2o2Kl+LVpimXITpA7Bhl3AQqqBErvHh1rc4bAlNJlABu5Me9y8aB9MLK58g2pqM5AyD
upLA421+FJ1xldFxAGjubzDFule47OqHtkuDqw7N22tPHslLQEfEMaIzco3nxSLWGRJqgR4Dn2AJ
u+eB+w07/DAQvGX4LBHa75LErLlDjC5R5Ja4sMLkTM7fGWWZyggCz1qVRGW0jcmXXyQxr4g+qtUV
QScNJwuD3QVp0fomHibNg2oiwoPCyeAoRI0TJDOT6BmdmjgReJs4uec4GEo1gg3ROzmXRPjjLbYT
5QjPH/ZLBdkONIY7mncw76aHFzu5wnUI9V1EyHRx4DyHwlSdJbJKZgAD4BsbhzpemEXZcNTOSn0/
QtWf4/3is0uMqIHHi5UuXZe3ft1iTTzNuqS4bFGn4ihSx+eWGGI0+9lIPQ98ln0vZiv8QtUANBds
/5wb2j1sFXzdjf0lgxWvDQYBuXYVUnH3wMSxc2uiIl1raYuvG2zA5G3vgTPJIClJtOjXHMddwFMk
lsGiHhCUHLuoHEeKtiQuwS29YSznPgoQSjKtdLxgdCTBqRtRGrCOK8tyl706duZaIBnJvEA4uLgb
6d5oYZs9C6wv247D3mtQWWxW2z6TZ0M7BRfZhLfM6doWHhZpWMu847ZwwhQTxYs2z89Cuy2w4Wvu
c65KHHqxjgeZtJPqnpU3PC1tTd2qlO4EXjxECAswxlFkiNmBdQM+wyKpPCpZxfQyPCXboFK8Om4N
Mr/Z3yxZeYr7rArsYaXZuX+DGbFp1yjDcLLnIi36ZTdpNmNfsSqiJt0ufZa9Tjp6hXh46Gt+cTtz
lvzOQnn0WbawqCFDw5Lo2MF1Mhj+I/WMNlkZupJtkEAMhZei3Lvpo6TPN+Cq9n1OHAo9gwr+wI3m
juRrYs6ZasIwQvvRjSH4kX+wI7QeLPh/lGa2VJEW0eB3UNoQTpTqI8ymORo5h2Kwurgc2GyzJyFe
Dp0Aud8UpVWg6IsyEuFpWnTKAfNLmHrzck0sex/1/T6hRO5Gq/TBRPfmmtoJnEeJf7xN3PiBtrbw
lFc5V/aqqrRyw/agnTbxaBZixSmbvgQZUmB90iPnpHah7x18d7Wv3kYyKXEloguiqjpQGK8iR3HM
3r0yC09TTaVeGHmJnk1n3xKd6OT33CJBkPFSwUoTrZyyNbEQVg6b47zHe0aqjqSCbVBT+0jwQ3QY
e9TylhvzbaUpHXX4Q+neNFEv0IAwOPdhTUsDCTOOvsqt3LospmEfWKF1Qfi52NOhrDzSu471URoT
DyxOcQ7NtIGyKFCIbTo4vysIGJaGzNKoRKwN91s5c7dOYVUZjVxjfdK2gf44MHkfirTsXl2wSIPX
iKJKtFuSKS8kIQWtdsaZs0WaUW4SS7ZzRMMErzc5aKnW3DoVT4PRlbmnNEpOyGBI294XUP5b6uh7
XIb0O5tDhQ3qMeuNjU80RQVt0lBbTZBCVaLQmMidIi8euUdCgc+GGmUImhT2HlEhATiPXTwRDyF7
fBcs0cKVnp3KQJ4X/qQYK80xg2yha5OJxMkUyBGmSLb3rRjeImz67EQdg9JmdHQ9BCPD31gQBiWF
1xHmv+/T1FDoZTbckZNai3dQDScXf55E0DDvFxIMlFmKwu1vglNkRgJtAzpicDGxtoBVvwd+cNnb
hcoZejERv//dUF0MixhXixcMxcGRW+kpbi+1uXSDDT8LOjZmi0AbT5qJdoZiJj7XaKth1EbGcPji
5j6aB8D0LITPGCQMgDPXND7fnIpoWJYVu74mw2IW+BoHv1qdXBSpWZV1p33gxJuUUjAKAiY81hs7
rTos4wZ1cV9ApB+JphlehGayHReNuAbq/TnNOSiFgMJH/KKNIyxfV89lD8MqsHS5pmXM/GJwfiR/
flyOnGNQwzlFT1c/fS0GSsk+iqh/8kfjUSpDeSutZvIKabl/i6z7/UqEq6oW6a0MhBkce2e9yQKa
RYsAl7aCAo7KVFfdk0BBPLzbGbu37/Nv0UzXRcb/PmeiA1T+GbX77/+YrTtf6M8fI5H39wsvH+Xj
h39Y5fgPx2P7Uo+XL02byj84lvkn/6f/8R8vb7/leixf/vXP7wXSvPm3BVGRvyeLhMrz+gW/xD3I
4h+X0ffipz/1B8Vk/jYzJ6bGV42fi3zyPykmy/7NZWGeAcofPBLX+t37pjm/8aOYeZD1YgTjPfmT
Y9Ls3xzHIIuXyEoVr5pl/x3v25v/4d0siUeJUUGuElwJfjoI84/jI486ZCH4qYlCspRVObX9kkYt
m12njZanzdmvVY5q7yFNrhy1vYrmhoZSB3dPU4p4E6pgtnZUV4uQjJkF6knn1ErDJwTC7T4MKxcd
dnWitQDjrOnueSA0BmBKMPu75/4XXNUnLJUp3nKEZmFkwecx03YfP0ZfIl5nh5+tUgwe+P9bEAQ/
ujBRJ3lKxXvdxkgAfn3NTy/xHOEJNahx3oEJZPb6xOsEpqIgwssD+jJUeGk3fRV2DniYfcWCf2IY
frrQJ/qmRV0cOT5kt2GkD0QcZ56Tude//jB/dQ0+jcpqyegyjPm/v5snZKvD9ckoWCklOFrdNxwB
JIkOv77KW0z8++HGM8PDw1SEf9Oa6wI+XoYGC7WYygypodO6NBClJ0VGRxoRW25b32Frv6kbbWUn
UlvHk3bMnOFv2Y/M+VmacAEYZHCW6oTMf7oB6p/dMkbr6CZ0kBd9cjbJ+WDVSXxIff+7H/g/Mi+f
icgf13N48cH6DZaYTx84Mie9mVChL2m1Gj0aGJ9C5mTsHg66stQ+z7FfEfJuHJHivWJev/r1A8c6
ygf69MTforlnqYEGj/tpG6TnA4pTw49WHCrxplSHVKEhwLDi14DD/zGxzOPbFj0jl5HCoPQJH/+r
HqWnpUBqEqKXWiZU/SwKYrXXejgZF63hHKrIPBJRQgOkdYCne1Ub45BHDuEhY6ojGFfI1WureKHR
ebun/YwCb40DqSa05y4liq1W+cvo68dJJ58Lu/+VqVUPiW9dN45xBB86IsxuloYd3MTUInqWGT/Z
JU261URIyny1Xvr5Yr4NOGBahFG79WQeLABNjkYbPPkAsLit1Ps5cA8fDf+JLBvzSvUHyr1ESuhX
6NRbqxmEF8ZcKm1y8ndGsv6VkYB9OBlnSXAeBXBddhrF4hg3Tv7jk+H7Pxu7ajwxqnnOi5As5WAH
e9UmJTFKmjschXwqm5P4WT5lpIb0zlIppFghHDhUOoTJZFr3it3k36Tb+wTPNC7cCU9OyUJiPxIK
SYO8cTfC53SYV9mTldqHoXMONPYV26QpprM0ad31aDpUrlnDgjl8OnNKEhvtMETDpgfROo/ybsnK
c9BMZEl00BLvoHBEm2z9WCbZUzLqtzh4xNK1GwwTYbrKbG5BQ8h7M3+vvp2f4nxhlzyk4Xnr+qs0
hvRoS6fxCCZQl2jtaV4PazRPDWU5w/yQ3x7jYLCTjTn+IeoMRtJGMPQTDeLgJSvcda7l+FdC1QW4
sQ9umLobsx7HTTUS6kAK1xNBBLGnJ7JcY3R1SPrrxapRwmlNVMO0LQrzCHlunhQOQ2GYBvOk5zGQ
Gjuta5qrVjGpdmckEs0JdQiGMH7NlVL8o5+zxFVV+opQ/k6ENs173Hsa2PmGQu0dbqLOK4bpse/E
q0U+WgU8tg5jXld14ge7Kny1xmCiea8ncKoZXRrEAPhauj9WoKIVfTrpEfFlsSExSKwiiNxV4kbT
2vWbO+JN1KUZW8ky0tyB0sKejiO6vkHdo2Ctk0O7yZH545ORd5PJAFDM6FUJ0DAWY30nBztZDfQI
LXoFjaKd8WXmNRmM9C2WXupqR1crBZpG7gyWmz/t56fzS6N2/OKe8FoPox9JeLzubUi94EgsIoEI
HNaM0OdXt66zAOJ5pUKl4ViUPUW1dQh7msP8/hxg+xovWUzKYZOcVToDfmLeJh9VAKP2xnHyO5eE
StojoZ8Pea71qzzlDCxz96CN+pFIchw3VvCk44wAoONUlvr1HER8aiiEsSo8qdGOvtlURy7Vni9M
m/iYgmzP6ziyRtCRkHgUzIJASPMrak/fu1mZMjgAeNOULP1MuVYxNy3mf6MHVPw06VMe8MpyPLpu
Qo0SSSZfKe1kCaV4F2fiSGgsL63g5cjngY/cC6gXGiZnR+5JgSq6KlBog2/J1WTXw56cvQH/SOks
M7IrUCWrEozJCA+6JEuOrjq+TrvhqzEbblJVlPiMnizQsdThFS3TJxymfAJ628H9pmBNySwNmV2R
fc9mAJB8Ss+dNZvQuHe1HT5h/IEHrO/SYn72BkEZ0GJMyjbjxAm578IJX9Ooovh+fk+V0r7OEJhC
LaG/CWYLRl3UxXZGHFdxYPLcOgaJ0ynXw5gwuBR379L6tXYguy47I05vO7KjEk/1iUNMXf9F7Xm0
YtCVlYLI4tpXxTFNMpq1ReU/NjE+MXPe9vnuPDVWg3aq2wX+mYTcww1dhaT6mnZPmiPfJQF0w4Wj
MwnGvUYfMgn5OyMPCOhEHbkiY7AZwQ2EssV06SzTWnkcBwoRdScTXsz8vW0FE35iFndWlBNC6OLY
wKnYlGstmMQlgKo/D2gwig6Qe+XqCVobeEoVfU1o8ie1VtnC4AxklrQQJurITYwdM32mH+uQbL5p
aDsPGCcBmI/i5hv98eF5ouTpyqzNR2K6k6UBfLLs3cZZilBX7waUKyeUYOFmrdTyXlOcYePQPnmm
pIZjLulEfmoCJbmMVOVRq/DJe1E8f3+xStOyX07KSvSaWHV9ZTyT5l1sI1ThXhLwshDJyhse4Dkb
RkEcndZjMqo69Y54wKdhYHmeJ6eSmNq9zoLtDPzesqvv3pZF9q3HEbIGh0RcgjTO62Liz2daNhtE
Jx30iXGY27wGJRMGzkY+EHWkJ4ZGLm/T9OdmJ6MHlNzO8m2OSCLroDZlfqXk8VOQlv6+DNDbykJE
a6b4eU1Jr9MOGgdwOljO8/EwtUTIFNErIRMXpd6e4RT+boTpfW4nJ8kcMIgxBp/hQBFikWfuOu5U
QT0oL5xgisPOAiFRqCk9ThH2fz3JxpOhUmEvB5uDiu/Uy0K18WAFzU4kHZlQXbYWKUmbZCQPF4JI
P6/pG8qRyAfy2FHekZvGxxQq9cQD72MKC/rQRi5HxPAJYIg3rI5ey4Cf1qr5pZ03GG/bhVyr70Yr
earoQ2PNavSVibH6CwTik0ps3pbONlfdIgzF4KA+7+PebcD1jKNePkzhiqRd/C024bBciUkzfu2j
WnhTRLyZUPXoi+u+oSwfNohzKAtxI6pKkMMsmft4YXwGTdtoAWXsGH3DyF5KGRLx1x39JLUXpZan
7EUgutUatYZfnEFo3Gp2dYdAemMn2I8z4AyK7HS2bDg81RpjDl7auJ6uiD+DiePg5oVNs/Ol+t10
pEJ2nfINReUVkuiTSnOoihzMfagEN1rTPsci3dKqia+XYd2l/msJwO+F6O6toGKblnbDwVRksicC
FbWVz8St29aun/fukAW86Iw5MzYOOuyVF+ujsiKfbFo3MjkfnZJ0xjpi3TQNnV0jrUUebe6T1ztA
JFmZDJ5STvqqVcT+1xvxnw6otIWhF2W/gmIaguYTDlOUdmk1NMUvAemUVZdmbNI0a4dl8TUumT1Z
WF+/uOJPI4pL2hrBOQAQDKnPlWii1XPQxRQp1vyk+HKMHdUH01EP3WDVNNM9DsJdRbMfZZrGhpSp
w7ydFBMTeoY3y5Oz1lybWHPnPZPaswWav+WazcCoJ0+oOBJoek5tubMbo27ZxEgbCpG+VmV9p5fs
dNqJc02sH0miItStSUovIqd9OS/7iA7SFcTTURhsHeftpoK4CA/CPF/xdkaCRQLP7YjuT5Xs2ji0
vO3pCIN0vUk4107DK0LsyZLAE2Wr9XzbGHBR1/GTHKTuBjx71wVNUtGi6WNqiAPW5Amuf/9jZeTM
FfQsDP1IA+gwhAix3KZ2aagtmVih+MiqZlWArVLmjR2Rfnzo1urp5ma7pUfVHUipXLF59vekTk4P
b1/f/xqa9h5M+/fmpTg8Zi/NZ2Du/yDkBnjzbpzPkN7vUN38Af71z6sCI8Y/MCy/AIT+wPB2z//6
59uf+gG5Aaf+Bt5pWxx3sbw7M5Txo6oKlOa3GU5DBak6nIRVEJvfATedfitNEH4CafCG0/Gf/hB1
678JslYJuaEdjoQbROJ/AI6/A1M/2sOCl+IvgCrt41sJ5cOtuXNVFVInC4L0EwABrG4Fc4wDueDN
eBGa+Kw6M6txPPfKwW+nYjsEdAPWjiQLNehL0kFLmW4zeslPrYY+H99gc0G0a92flaGolgZsuMsW
zA7x5arEErx7vH91wx9R+rcbBhxnSWKJsAga+jRz1fQp2OQZBxcRsQFHupmINBZJu05rqt4QstxV
g6FfswaALyuBVWyqwFK+ELB+nD3neyA6BRW1y//4+sSnhyarIpQE2CNuiy3j3J9s8Zh1WrUzosQF
TFEToIJKht+++OgfEb75snxBwoWdU+e/+QyKER6I70k0xUXY5JF1LqnLuDdpMzmMoog2tLPYp1NZ
BtcRMhU0kV2BNMKl8YCkUduH486IfiFJvfdJDUkCmm3tWvuCRPl5OCGC0tC1qoi7aWf89O1kvt4Q
45WnFzho89PeIG4gdBuyLkmG5kRKXrGGqHRgy9eFQ/rV2Jh/+3/vHd4eEMWfaIuJuGFh+0ybNOhE
ddttMA9G9SFWy/DaSJL40KqadjaLrfdEQELZonGG6ja0etdUCAAJ9ov3yUiv4xff1wxSfrgdXWUn
g9B5JryQes7f57s91BTbbmnKIrowypRXCkSr/07wl3ZQ3aHJ1mwxzMfJUZqbwuWImRSuDneO9PmU
iJ08OMNDTy4TljF5o379TWk/vUj0JVk6aUtYThy4r/nu390ddbr0E7fSOa8AQXd07U4H0maae03r
ok1OOtYCTFRs9cmQJ2kcK3u8i8kXj+in4YJ7ldwpqC5rFgV81tQHfcHsYaTFRUCA9amRGChQwihD
CkjsRJSSRuE6IxiE4eyzIdG/eI1nRPzj9zN3GTnIneddrjA/DVZLshFLGRcXdT+rI9LQkjcOaQ4H
u+GwYEud6e3XQ0J8hD8ZoRzB2FQ7uEDw5VjW/EDePfQwEcTgOG18JOin9towMHSO1wWRn0WBckyj
wZuZA3SETMkzPJ41LdGmvKjzVlkhnSrvp9zNVqK21XXSwNgiIuaJ2VNB8b1tH5OQMnDC3pZ+EE23
b+93UrTq9a8/hfN5IgKRt3Eo/UiyEj/RuLbwyV9qx/Y8wMNy6uJTPjGNqiYq1rgaJRkbZaAlpwX9
rHOO6JR8b5Pqptam8p6EtgDctZHmzoqMeNlEChsiwkToZeqti350s/9i78yW41ayLPtFaMPgjuE1
5okRDFKkRL3AJErCPA8O4Ot7IZTWVqRUolU9d1pa2k0NN0AE4H78nL3Xvivi/Euc1HSAetKUvupD
V2wH+g6LwHKrTy7GkZ+JZ4z3GrSJ1yK2i71nR9PDYGT6Dy/FkQS9rRpWCeeur9lkmp+Tzun3SeHL
Yx5Fww5JKFfoVtbOHCtKNbAXm0ohb8mUynEdON6F821BU1HZq5YilPpNK+fYZy/boorPN643Rt8c
dxC3rIZWwHNOoi3yET4h1tHcOvEMMy+ftdZyaFpq9bqXXfeYYRX3JnmhyIw3vT95qEdy7VsmJ+fa
kOO1pmkoj27bGt02gZFBSHUYnel8J79CT8ufHGEV+6At0QQGMFKezLzUj0RyBKe2i6dXNzSNlyjz
nT0zlYo2H/quvJJm9MFT/P69YUDOYJrlfcZgUsu/2/6kp/IxhlF5qXJpnLWhc66DzI1zDEcdN088
vP77eXv/eRa2BI4qpCnTReGf330eIFpqE8Sll0AFPEIecLJFOS9aEVqZF5E3/3Eo/vdjknnM+HZl
wCHF5AmjFFXWH1OK1jGyLsVoe6HkYStNQq8+pDk8lNsbShfOXkng58R3Of2CAUS1Goxxo8Xh8MFx
+J3riAWD/yDToz9jMJal7Hi7YPioDhEyusMl1EO+ZrfxMPJUAHx9HFRManTE0jEWBkVIOdBxhfwV
vZ6NU8ShP671PIZx/8WNgsu/v5M/V26qT9KyKX4IiqPx/fa6MoW+hDpIvzi2irbG0NcH1C/h2kwK
+8UoSg+4AkDeoJii3b8/+Ybke/flsPKgV5jb7QYxnW8/GkpEgMG/FRe0785T2RPYUrR5Ac0qZkHo
zco4i6Z37i1QdMvATxHuA8lWC63BJD4b2lZjrtSOI1axcwPnQ97m3KF4f30zVhYt6HzKvtnf/ssa
X+mNhyXJFBfdUu1TxxKwzKuu+9oaYX0KZdRenAk10CLngSeQIrW/f3CD/iiDLGu+NxiNeEMtThdv
b5Bup4k9GmTBkBRDa2PMqmXkYmcyCLTYFLCutuBIIiT3WhiBWxmD5z7wY9rOLKhPXlHrH6wX8xfy
7oa8uZ53Q/3ORT2TqBB6VWZ/gYF9MLz41wc/8/stidcEdafFywr2k6DOdw8FhI64duntAM8boxl1
2nYb3x+KfU7wyKkL0uAU44fZAIAuX4aklDs6a9UeYF2yD0MNtSpCnPZHkUfN2vA674OH9m+Xx6OK
+YJmC9XGu9eliQn2wY5hXXhJ2qda1dV2FClCgKweHGv9wc34yxOIGIAGnsF/XfN94anJdjBzctwv
UElYK/G69s8duPGjmzXDayZRk9kNWuiFpQXJjgqzXwun6U9Ugk9uFLrQ3AM2kMBt8lVoN6j6jaAm
SkgPGrRQWbrTSezKFx9c9V+WeQ7JyCWoyv5SkE4MytGyNcal6koVLICP1EsAddWpGAYuKffsgaZy
bbVHJ466Tw7BLx6WnkXXGdYvdJoK7gsRL16W5AtE+umnnjrj6YOL/KOAo3rDWQk+mpLR42rfvluT
izCVKB7j0lR6Hy+VFRtnWsj5RqDx3dKL9vZQ4X26z6lxnoxOfcIODUMxZUjZRz+lLvrmf3PjKMnY
GCWF9B/uYj5zElplmBcYgQwAGqN9GgyHIjAqnMeYFfg4+sWwT4FALh0tLb72bc+upvXu1sVu8AjW
zTrFRds+SZS5dMXD/9Vtu/U6UB1Qpejvnn85AFQAkGBwaFXGuSLk4x7EzWdPoejvmoYQkrhMd06T
FUeSdx/KumQln2x3jxOsvWhBePfv7/GPEzxfI2s0J2kx76/vz6mBrVw/8ZRxIRtGEnsZlS+9X1Jj
piGpNiOcm0cr4Gb++1P/cubiY11BbryONPsPWYvXEfUCZcm8BLkXwFNitiPR9y7ZRhoQIZO6xkQz
HGuvdK6WORUkXcxH+f/FVaABsdG18pLgp3/7DHuJGgJUvsYlcQGuEEzCBL3T7HAdz0LbtCu+69Xk
f0OrIZbx/Ot51/4PLfFzYUP3CtXDTBYn1XYWov3Xk5DT1Z1jDeZ0MR07PMJsKe6MyRWvSSSMs4MV
hpFSep5UGjG/kRyUG+Fu/30jbkXK242Ja0AGY+PN52T2njXsKKNsOVzql4GSwlrjMSpfCDAxzgG2
LmT3WcT+nSaJvcnHKTyLsDIeh7wqfhZdFE4rkqjLFz9IWiJdVd0+JVbX7LVemFc0vvIo58I0iPpi
Xxt285TlOAfLdMR9AvWFZCQkQWCwizbipIPyrtjfmjLOxAzuo2+c0uOPPRgkNh0R2+DRYwl7VxNA
vSMnvlP/WSNSQAln4ZTRFmeXcx0dxzjWWDBWBEh9izEnP3Awca+CJuSx0zgMF4EU20g3x1MNcgrS
pFgPmlYRGpYN61TKaRU0Qv2sG2Wdi1Z+qa1eHsNhUnvSF5z7SGuaZzbGfmknhbP83Q8ZBsu6VBOz
jlXv0RInGbLqt1MoBK/CMD6MLBkrQDMparnJJodzbp0QW0H7SisseeQQlpx7s19X9qQd+zauDh14
XpyFrVwnusq/VFng3JeMptejURT7wquTqxRDwINv8GyRs/OjhUL9wL5X7DW+KlyjkXHwyrH6NHpl
92tqKxMVYqGTdGcGdyH7ztZLTcY3aMyfnV7TALJhC1iE88nd4v9Ti5rzWRXzU79yohwDTOhUd/ht
hi3VGI8K9ZZ7xWhYQPATzrVCjXTMiCOrp8Q/iMD5rEfadaxDwVA4wNKAqQrBpx27p9vZv59aTlpG
6R6ANMaH2mmiraR9NECl2yROO2sjw2FdT2aFXqcfjpMy031OXXKNu15hvKzGnzkktHMU0+jJcp+j
cpZinreqZo+XQ/vs5uonqWfeWY1mXC600Q/3te+iTLKybxlCnwPVlrbpWoi5bmyEFzym2inzJxhu
eReNO1HIeyPFHmqX0ylKNA/ME8F5eznvLFll9Q9Z3LKu0Xp+doy0OoJcMoZlHTr84u0PCT3NTyVJ
No9Edh78vMvWtROjNxEqCo4oTdLfe5VdIpgCBcKaiansrOW8wWFcyX1GX+A+CSJ9a8mEV66SznAN
Cb/KoP5RFpKiW+wz0FzHqqu4DbcvzapmbQ7que9g68Ud5ywHFcwwLkgmys0F31y1Gwl0gr10BNdc
fLX8/i7tDQc2KNF6uHt8JPvKphFCyI8fM6VJdT/YSvJVPpUTzI2wkvIUycY91Akm+ZY8okWCEzpf
cPxPjrfdCK9ORNpWhd081whJokNW3hFZgI9OuNqhTIt07SghzoTRFlCPhv47Bv3iPvc0ugNSAwU7
5NEKRhqGRhjJK6cP2q05Z2Iu0FlraytrvLsq9x763p1OOSbsXa0ESiBt0DdYFIihMQMmyqUIjRcP
WhbsoZFhZ5eVU7lqUd4soWCGTwgaOTWMkRauEDH4S7OsxeemioZfjtL2Wil8wHueewxBzG9EZYtl
qLJno3FMllL/WxakyQNKIueb6sIvfhMYaziaGVbq1LlPK5wMZZ2r3W1VDHnNntiGNvRMuTAYBCtF
VvKSl/HbxOJ8rlB4Lpqm/2ohnrCxfhX9K66iZM/aX+xjbO/4kMO+tqAaWt+UVM0TZW/7JGqdF0Nl
vLgD3nuImEJM+2zEaZ3UrH7EvY7QBmI6s73jbg0IlcuJuMDNONbBCZyvwBLuT09VmuVrbyR2fch6
f9l0enMfE3lGLl0bXLSsDfaYmMtzL/PsqBnMNcCYaWOxIOuHTdcRcFgNK4s3Qe1Wn91Y988+9hyO
Yw7LC7TpYe2044NvetVB6Xb5UoYMUxcteBGAeTzX60nZdNstyS7T1HH1ElakqC9uZ6Db3UtH276f
uvoQxhMczirC7Aj6PN6CHy8XOi2sO83o01es8fKLJRv1IwuG4m7QIvdiZ4X2CP5xPDTKlJt6aKy9
7jRqb4gJSZPfNusJi92m6BwbpQ9Ex8xHnNC3NXbvOG2fHBckOAAhSmZQtf9pY0K3aZ/KEsfpQkSp
uQtB117NOHc4ATCCZ8sxn+2MVd2zik9g8+9INW2fkK+SqVtqLRzMKDVwgiUnwIoTE/iq2CaYMU6N
m/A0ByOfNo5G+SygCq6GfGrAdrqFCUyzrU/24H3JWlH+LFufxrtTmtmCYGf9BfzyQ67McaupbOPH
YX90QWDu7CQVcCQm9661XMRC6LB3btKrJQwAgplccDYYhR9HU0HMqF25Ng1iPrMwu7dtFR/7rkUc
OlebXocZeXHrXTVxAHeWitDZmiy3Kusf0VTQD528NUXphFvXme76MS1+NxPiuThCLiy2WgiJKeKr
2hK+yNEdu6vCvoc0BbCvjdkn1E8cbtMVRrJm2+uFtiSlKWBv08IvrluebE3GGxUE6qirGUCiCv0T
bmkUQ201vubUfSuay4GzwhPHuHxy2+YJ7wZzps6rItLyjB9CH5rPoihh39TwG48WgMklKb8cupt4
TrUW3TKsgcj1OCgXI4b9OwQ1a3SNAxlYIjkbAwx1ABjVvhsCta16XVupTP2EMDjcAdtyD4ltybVV
0WZMHRE9moluHwo8cJuRHKoNlCj/IdWG9mg6bXFJ85HDO7h4PGLzW5+x/D/RZk4vQz0FTKJGo/8K
7ZM5/NwEuZV7lV1E1wo5z8/Jt5jd5TmRxg1IjUaz7VUhAVq5CWc8Q3E5UCIHfHNj5Vwchk2knUPr
QDI7Pqejph2mMm/WuTTrc8HSvOVYU+wdPRdLC28R/1vY4CpL+Ikr02roWvOCf/Y7uC9ohr27/rZD
VvG0bwbwlaWF95/eoumVi6aLecunzmM3K0hBjSwSLeN+fpdBIK2CqrAeurn/n3s6fThZrGmLgx5N
Uu5U57o0v2KOgAhjI9d7HC1lH7uy1LaUQcaTrtn7PFFy4rGTCKwwtzLq7WP3mgfFXBXPo0IV2PZX
PYWnhewxdK+DafDOeKluvpSUFRwibhyWqgCuv2w5x5GE10/s5oCYOFHOdWQ+9eWLV8+HrMGfYt4A
2+0e0EmxGvg6lbIzNl+CJuAJ9Fwoj549iQNN6PAQxYb96plDe649jJELF+PzPm215hg1hdkttKmp
vgtR8XGEzZFiqE/qE0jy7lNQutrFhai7qaxpIFLVmPJ9QciHiarL6cpVT3YxxtzeHsW9SOjzr9EN
at2ZeEJooFEyPKg8uiQkjRE1S75gsYiIbX+kddz80Dut/9KaMjoVTAbclV1RTbgkAqLknbs8KfSf
H3nja190ql5Uu5VFGF1XVj+L2gS+38Db28ei5DxuOgqHeg+9YGkTELLPga9GuZxO+NyHF1YefIK9
LWlVkdFwV00uGX11qX+NVB4Qs4aD6jhM5lOD5PoBper9GMsn8v68p9Ea3D3rKEz4jsS6yNA1qi6M
qVlBVK4fAgyh0FiPdqyteNabHLFlEGhLOyPaGzAMrGi/S5E0lQ/S15M9HdlxjWCVhEHNli9IP9XJ
IIV5ExJIt7Ec3z5ORUjAIkoW3YyiL64TfmNYS+UW+nSxR6ewlqaJkI+Y1xY7MBnI4Mzx+kdj76xj
YdWvg0u6MUI6expXba7BPG7iCs1V2vrnHOh0jqTOEj949nxvP3B98V0RJm69tItx2DmZFXzJ7VKe
A6Tnv3KvtHFZj1H4uco8EX9OR33eARjehAtjsOovbh822gn/fR/AsTCz6gROUvsaRr2zKo2GrHAS
Dbdpk7pLXyPWFjHYJXNxk6usO5iuGs7KNuIN2ZHVXezrBAA3HIfIfE6vae6yebMPJN9YEQECEPbg
ZUs7YjFb2500T6ObGWhOyYX4Rq6sQw6n3YQEqee5eE6D1opWEca/S980Xnfv90FYeQt6CFUC5dXU
n40xzfn3uQODy9lTuJAWkGTlMEtMKw4X/ZiAi+pBki3oMzvXSSfeGaRsb5x/1w9kQjZI2glcuJSR
1V2ymt+6jZkqzc/WHQCzfWVzjjXHgSo6gy9LakLW8+rAT+LVuf0xom6jcVVUbbHXAebyvITGrMOd
C+1yXmrjjFPK7Y82PvUW3F7edwZ+7soTGWCvGp51iLnxHgQ4ESR6ZpzZNJkr2DSlsiyqXlCqqlfW
c4B581GObZhPxHxPxZuVFAXunO8AW0NfKXtmDxCjU750yYizwhsi+1cXKdIPb7UkyfT8KHnQxUfL
LuSRZGBEVNWAtiXPouK5nQ+8Qaboy2YgcF/9yGWtEyM2IkJAMTQssDfzo3dz769NCLIh1w92Ai8V
GZVrapTEWTEdvBI30Fw04bRPlgRVbXsBr2How6uYl1S4BPwLAfLeVknBXVNhnK+nEnc3JoMEvBku
fbKyy+hcTSQFLehV0Bc1tHDuoPGThwGZyKELtL7xpmE3ZuGvrsfk3VXDuGc7uFdVpi174BH7LPT8
HauD8xSomkIh6tik+BFnnn2w0wD/H/DDxac0pLbSXOARDeHDd7yzDmx5rx+AJbfGQ4F5+omvnftH
tYlieYDzAiqcxJPAzK6Z8CdipHEuH8pQ26hOVncZyvdzlWv8Q5B+u3VCDCU5jDekdZp64q+8iVOE
ayTBD09zp7vRrcARk4kZfkfnyc1p/IiUj36+OQ7Q+70ODvCeXrB1xLyfbtIxihh/cUcBhzdPxmDQ
OnQSe0dUznw6SfsVPSj5kJTZ7vbVkhajc4JJdJLX4fYTPg614LtD4f1I+lKxjlT2mZR1jqt9gLlN
xQBuhBHbnzKiyvec/8xFPek0P5IhWBdooM5xSOLzRIXwqGG8VyyXPs9HAGUFqDCnhkwxxr09wQBk
eWIT2tmwsWNWuXmj+L2jWj6BzhUztT2m+3wdDs6wp1M+HgZVPIVa9N2B3HaJq6kN2QHFuHIxWS8x
h3Qn1ZCsgaMSyDI8tFdP+C4BGVVisTRwwwQxJT8bhw7rMlWTJRYB7eGrEkl5Dka/XWvwPsbFFEfW
q4zAk0FDbonlmQUYJQk23w2nS+hr6ZSJY+enm8qNo6Uf9NMOAbW+dzXCd5Q7JBdybGq85Fr09dag
CVKNl8UndKVaT5UzPrM58306tg2irU+tJ4yqn8WMwYeAI5OvRHa7q4bI23FlhKM8pvglfsB99u9v
j3tFiPq1oLYIKHd5uxMSgZZ0Q6xrO6Sfkrl/rduFH6xMo7Jnlj8NATugW1IpjdXIimjCVTZEs4Vm
edrd7+XIMD1ARBM+BN7H1lmoNpoKHCftEzhI09vqsVkvQU/rm9ZAMBpSlF0jMVLAS01BSkPtwJhi
4tidrSBJ2PDmg0LyNyqKHbDz0WYW/fOkE9D+dfAb1NwMYi631Q3sdrkzpXyM6sg999htLEIOOL/d
jkh0OkBrRU5q3PtWKXEisprejnfsRzQLW8VbaDIRv7rYu0rShGP/VOiJe1XMGJ+m20Jc6/zQuR8e
MWrp0ZJwXoIsmPMdhDb0Rx29zXkwRbsahoRfmqpDVVT9d1nb/hpJqX6v62TPFqmWvMhorPfRQBi4
LeWZ5pj2kHcNh5e501dak3ptDdJkFzxr2Z1CS/2SiprE9bIOlmndDQ+3zjbA8PZoZ4pDzZBtVCXF
npCb5pLP+043t7ZuDUlEUcXnlCCYg02qLAexEX5I6WMHLeYWUUMwyEPSxPk5ZWJ+JUg82CIT6c8d
c+Cti+cF55Yjv1m4ho9o9p1rCFHgHHoxwS16rH4xuiGXvO8NZOSD2EhLp2wkR8tfpYoKesj07B5Q
QrHL2jFkBmF5r8400rNBSNbnTvd9zPRuL8fibABIhtcO9o65hU9VZLgbKBLO1Ymxti5kRVXeu2OJ
sYlAxLOMEMGIoeERaQOkzo1IWPjblgwaySI1ruiQgRZJvLT7AQA1EIcOw6DLjhOr106iDkluvYrb
Pu8EPXuUQ3hXClWCqIiN7aR8D/MAqPAif1nGdH/YgK/SD9S5ZBnf0kFyaGDo48PteUIuaGwKT9A4
gK14sMDUbAlf40CWl+7OrWS5r/ws3nsQFcvc10+G3oef+qT8NkawSShqKMxknJx06GaJ6M3vTSko
fecpq1s6Yq/7nrnx6iy8MzghEL8yjJ8SIICffKEnZ8+jOLBzy93iJBSHrO/NTYGfk3T5/uQVpGbz
TEUvZB3I4+2p//cA4C9SAmZRjosLl6UG/eu7rnjVxniNipaRI9kCn2ig/3CnqDg0Kic5AZ/ioS50
d6uyOnuIwv5z38Pvg2jmEgnj5f7P35K9ChXGNrWVf//vq5tnYu+mE+g+YBDiuJ9Jru/GNEDnO2r5
ZLroPLPLhNl5clNLCRGa2bIvkvjY4YjPV3pJ9MXp3x/+PhiSzQLUrS4oaog6dKVlvp3P+HAJbeVU
4gLeOcYd4w04iuZVmU6VvjaipLrTQ/1Z5SmYjKItrXv4/uHPRE8LhGtZtPn39fw5v0Cm7NJ7cjz4
qX8QMaLaU33na+6ldKjJ8EYwu9DnY6Pu0BlMBAv4vz/wLzfAgQZio2cFxIZ14Z3yhpK7j8ss0C4j
FKJ1Sl8xWQyR7v0AXqtfxrIQD1ox9Ft2Ke8ujIyBAw8Xt1AgRA4keHnP/76g28P49nnggpgcziNe
xOHvsyPNiOi5nBzSyyTokzl+6L3WEz1evfbVpm2aX2nfezBH3XHvTMM0E5GvY+uWvzyhwGCaUidw
zS6rVQ4weU0AvX/U85CqN4rcJ8ELv+twZn4wY5tjkd89xZDMcXoDmEQy/YdYTCdzLm1d07qQN4lP
synbnVaF9I4IP1tVyv+KPr29D/LYx1FpZ/3az3Pt5MRzlEbB3Df3JmvCRQNsLogM477W23qnAlxb
tz3DzVL3+u8bbfypV+GSUVyBaHWFB8Ph7aNfiCQPQ0r/i5M46cnRSWTvQ5FsIzTMG5rK8tgqKmw3
GOXLMNRgNAP1QroqJ+P/9JXcTTLCE/vguv4cWnNd7BqGg/Sdq3v3SqJKL23Ow+KiwiZ+JqvQ38Yi
6p4aJ0lXEdzXawatN64H3O6+7R0cRj3VIkV/eGd0k31w52KIOOl+RQBh89oh1l71fpp/JD/5Uz3n
6pw+ba7RkhLPz9v7N0vnFMwp8wIVbt6t58IlGpPyJaLUX3BlPc1IDnFWTdRpFCcrZU50W+eZ3r/v
2J+LhsuNmt8VHsE/6QrUXWw6OkPP21BXB9n9w5MVpysryM7+PDX69+f97Vm30RN7SJDwBpAD/mam
rcwKT0JPgqdV+LFOM/GVkQyO6TIWaIxdnOGpV+/hl5GoOrfr/v3pf9nNXJ1ROk+HScKrsN/tZiQu
9VNKHtll8I0WIoFNVxsT+7nzUhrZbX9gypCc3ExEy2FAZJzIqrrK0Mtmx6P2OhTlJ1dlwRVF0kd3
5i/fhIE8hS9hzr/F4vf2zhAqV0hdNfYlStHE3VSUN7ksQ+PypbH85gOdzl++CdYcB2HHvF8g8Xj7
eSPFr0AxLi8ee+dOWpzyeiMqHrOU2LlFZmnMljqBudH1DlJI56OB+58yoTlpG0XavIrMW+nbz9dq
2IZ26UoMu7Lb21Dgd7mb5q+VPzYLI5YrwlcRCDLmfe4nN78zR/dT42G/jhNl74K67z8wZvzt4eCC
aLRChvFMw373Dcw0jhIXnH2hb2c/Ac6D1OtZcbApERXRzLCdX0IwUwhrXhAfk1lXJYDxwpDQu8G0
y7XRwkJQeqBeh2mWPPz74f3LF8Zd4lYjmWTReL+5lcLKtMBy3IswkrnvXQvGWF2mXuN5UJsYyfB6
K5hv69UwTIwn/n0Bf9HmsLmi9YV0xCtEX/3tV9YOhfCisJMXt4/HBwJwBe3+ZFmMY3KEJN8eCTOb
NoY1+LsIxzMkOVq3Hzw3f9nj8a+AWkJXK7w5kuXtRaBnLuyJRf3ek90BwSgsPRI6t/3kMxIFQP7F
Bd6xqGpaPwwkxQD3EWZK0h2tIgxifOoJmF2z+dYFRk4GcR79iNEcXWyNlkpFlv0iSsA4fXDVf9mX
qMhmfQmvCzqad49WKhWnybKN75t5jaNr5Vw7rExHUdrzyWQe/XXyw2369q99Ww/xcTYoOQoLm09/
t9oSmqTE1Jjh/cAZc2vLrgSkyAhcaRy/mtxg60Hp6F5hcfO4sp/DZm16Wt4UHMX9GIYGGLI4BTCR
BOnzKMSjz4u6KGXYVIubNOAmLMiLhh6gomPCWAYmCwvvhrjbGcdBE98qHAEYwuh2flwdlY5ebdXh
RIgWKsiz55zOGqMvg+a8rtNUqKZxOtKZaBfMbbsHqHvFy++uyO8ZdBkTQA6e2iSHMxovXpCr138/
53950TxKKtuRaOl18X4lzno7qSFIxPciUvZJ5nqyC5EQfAlJlcN5m/TnsCDUHVZ5BkelyXf/84+n
JkDUheyKF/1dbRB4KQ0opaJ7CCpQLSsoBrdTBQ6nelcqIJmLIExJlRHOawk+5YMz1Q2z+Pah8Wbl
Jt5KCzkujLG3Lxgpll5fqCC9Z+3lqbh1FSu4myyGRGq9gicrX27dpmHUjTPUi/yXUbvQqvMq5Rxe
zDqaElEqAbgu8WigJDBZlDjWz7090fQbzZEDvSCqCct4U1R78Nd0iSs92gZdxG8ZBU11UiDxWy1Y
B+pHXxvGzxOtlA7DFW77FdZ8OmCRHLgoDZryOS5CPhppPy99PrV1sry16WfQ57DMYck93Tr6Nz9M
MrfWwyrIvoSAFp9AdvoHm/7J8beS0J7lDoXZoHOLZu3s//zLxT6PMWiWvf9xSOtlY+Wqlsm9hj2U
uELO3velYQV7hmTGzvCn8XuuwwLJrDFca2Mgfj9c/9+k/AEX0Jita/89F/CuSH8U/bc3BuX5b/w2
KONPNmD+UY/QBsdeSinz259s2piQ+UUsgmyIqBH5K//xJwv3/wiP1oBH2wQBJcOc/+dPFvL/8A6Y
c7DL7HmcWYH/E3+yfL8vUzRKOBQ4lNHEzBXdu92logeB2lIQBu/VJ83tfcTqJE5fYxIH+oXCd6tt
rTK410x8yORTGesogZxC/mF7SYSexTvmv3qzqbuICOvEDVuo7YiDP1NPwHB3+x9WLTt6cHG1ITwU
271DJkXQDPJZNwj+K+rySDXif4lpFGxHz48fpj4njSMXd9LWvG2aBM1Bb+jp15n2yywV2gV7fLSb
8odvit7aRPpQ8uZ6SMOwvnV0HX0AAuIAaQn6ijC7J/BFwVlgcVoBp1L6vQQVnq+MoI+SFVIg0924
NLHb16KP9PBT13p5uFEcvnbU/JQodZp9wu37NSw8WAWaFTOnpkKwspVHwelsjN7TdwZZROUiH7WO
jDdZ4AmZQEYRADje9Wb13I4ZqbCmOfoPZdEE07ofpI9+Q3MEIcgDCaFahxjCju1mLZMquMRN+4RB
1fzsBp04DXbD5Eh5Br8ZkD4bWLnHYtdU+bKDYryAthzzZX1LQdsTygoFdt1VKH3wQDCicwbfXifJ
4F8aEG/fyZWlSBcZWRKlLXat1HwU01bYH5CiyCc8z6650xymW2uczcMnTzPktRFpSytVSuNVl3m8
Il5Zw4WkVc3BbwVT8jox4zWO0t5ZdHQ6vkn4Yidmv/JArInQ6NVK9N/MiIkrKfvXUNbJPu7IJIpI
VgQGJ3HEBgmFlKwJuQS5JBGdJqy2ca1d2qRE3aE8vz86CnbNioPQEwkOu5bIdHq9Td0tGpIu1jX7
4sPo3RcBHFS45723Qq8afzXrJmQ8Qyxwk5h3CZkFEk1SFdFj9aLd0LPqE0ClluMkErI+hmgl8gyx
FSmsu96l1Wzq5BZVDenTfhN5mxaR1kKQXbyBGH8cCvdzYLfFKh3nKQ6T0oXMmYurqNtIomWCaryz
IbAtIsqbdeHEK4VUaetpoAJBVCMcdHExOdBK7Hgj6G0QSm0ShaXZV983r/YQONg0ypVVmyDMEtLn
kykyAELl/UIjQH4l8+klQKOwiuZOTjgBWKPmB2lFSMdkewr8iEm0PEHAq2mSYjUAg9+XQXyCewMV
6qowbu+REEHWbkn2tBopV7nftge3EsHatjrtACKL7MrEe5ThWNPoJtq27YgtTb2h3QE2eDbafila
c0L7UTqPlj2wD2v6yCiYv5gNFuOkINF1xuHEsI2Ovq8tl86JfaA3fXKC8DMaUlxFKH3rgik48xQO
E09EfFSfKoRaGxW1qJHcX6IIxFEpoidGEb+OIPesCLKLzgmKZsj4ufRIwEhZWjhf/HRF8TKmUbEo
qpLfzmBvOxZZPlXwPc5gGEyhqTNU8eTRAGOOZNX+iaSNwoUvpHGDfhVCHbnUQyn2EhdtlNGj8htD
/yktyqgBa/OvSnZfM8+EnG5Mz0EgkKsNsnisXSPrFwGYaBNv/LLh/fsl/ZxRJsBtEP1dP5i7LICU
t7KTOF8qSQZXyVx4pfzoPE28+0veZvRLYYyaYu2Offo0MkojgZhyBhFWn7SX3EVyiRsY/rl/skfl
9/yQch2IdDtYWbK0OvM69URIa5PmQr8Jfnak3RxSurw7zYjsbarbmk5dZZe7Eo3Q2aCF8A2pmX1k
VrVLyzQkdal01x3un+IuYsCpk3oWec+yJDp8hRwheWydaKgWWj6A58kTK9jEmcPIoxIGSLAkvvLk
mCXIffNF6KO7L3ja14OqxDVrGsBNWYvcuk3r8rnUMBgvo5C1dyNZVt11VsbtwjXTiqfKDZvFwMBO
X6u6HrZqmq3QvCwbgnuMfUqvjtxc6IUo0cxmWaSk2C3axv4WBKG/mcpUrM0wlzun8BibupMJx4oM
V9awzAzXjTQ6fZlmGB1bHyey3pf1GvyQz05IVHGfIKstK688ET7QkLGRTA8BtKwT6kl/7emsemWv
glORmPUqqEVXLguhWcw1HHaLQUVCIo0lRtkeJwSYEPg2uswwGkskJA4u84738q5JYHqN+z7lyqVd
7yyDSTWCyTs6C/cgNos1KTSk/qb9dExItLm4ihxdrYbj/n/ZO5PeuIF0y/6VwtuzwHlYvA3JHJRK
SanZ0oawbItjcAySEfz1fbIK/epVAa8btWygt7ZlSZnMiG+491z0bwqdRQ2ZDimwSMPZt1PCF325
b6vtgBIzGQdpvLdZbpwKE8xFk1ve3kK5dtkmDrjSaXfsKlJ7lgTj+N25JMg4JnmZ8Z5qdqMr+gfU
VfuauDfUSKnZEO4wGAibPDvf4VhzEHfV6pwhhNy384zMuZqGxLAkW8Ymf8p8LqKAbazKv8qQ7OiS
DLPjFLAS89TEgh0OoohH9nHNDtTJJYIPAEm+v8fNdgHY0p+cxpVIGQ33GTHQ91Rb34tlYWQxlo5j
YG7TwBpEMlfst1RxGDpECh5P3tNg8EuzUN6eWxh7kN9kcc4Zg++DybaPkV+Jc8AI69L6ojqFnppv
moYX3iY37KFqRX8xGtSIbMatLyscfMZ52bI3kZwNEWzQMoheolZ3H+zFi6M/uTyPs/32tzwz1Jtc
aGWlEU/jGUe4kx3netpYOPbD4zCP+XOzVfmbVhMSGm4ee0UYp7o1uyfeYdgXTPfjQcxrLH3/ifSV
LXY54I8AQljsSeFAvvPEjY0eLO2Kqkp7JISnQa5mMtBd3rVecXbEGibYctFZF8XPYWr6l0B502Nd
r/2tbyFbJCVmuzF7yqfWqtY7x8MOECI3wv3QjkfepSwpW22RSqLs8Jy5PdtwU50AslVn0+RqxxEd
3fi1WG46DLe/EDG7cVdr8xp589p3wVuVtxBknPXExNjioxa1l2DJ1K6UQbeTRRu8AvRaH1rK5Iei
aV+tEHEE+ve0YAQB3dJnGaSh2hL+3h07M+puaYMqdII5Boy+mnZlh5g6sdmo4oXYgvJjcFzDSiUf
D+9Qkp5za0RZ+yylYew8XXttInDx3BK0ILqUlm+95ZPU9KlPUufP2mNfTSRL9HMbo+6HteICD+0t
XG9kUyw7VDFXaqhTh8g+J87+KfeefKZ2acOU600Iz71AYwxjEr6nE936q5aGd3S432+tkIMRWY/5
GA2WlqgKCgpOXeQfMDKW78XxUYVV2kzZiVrktkSEM5GJPBw3JlPf4NmWp8Vqg9t6qEoyQAgYKPjr
3yKYhxPs+eJ7y/0/lcAt0K7+fBxn4e9zXcszg0X/SToEGlwXfImeWHekljF6iR6cDA0B2+CjdhcU
w43sjLuRDwP4ssYLXqrm+oZXK6eg6TQdt27rpctEvFI7MWzcSW8cOFCNqrpB4apulfScUzAV9woZ
1NENCp/XabkeUHLbE9Hm3G/jYP+q/d7jJwIxz9Zt+uZD0gLc2MxiTxYMK1HJFO/kj+pdYWkCpFj/
kYS9kLbg+G/yyuzn+esvayi/KhwYNwrGybkKOgjgtt+R4dzZMeXj/NpHHUFDYfkBpEWhGo/mPdFP
aV6ErzmXeeeaN2xbTp6/hEl4XfoU9O+Hfp1TTDpnMds4dbU5vbRz/owEDxlkcceFRzdiu49BftVq
N+clWBiEiXj1fqttSq6CzGbzd5mV/dqywj+odrqgVpyPQ7D97ELjvmymMS5ae9r3lWHuXQrNZDWp
eQbbAr85UXTbpDeiHWnJCSz6DdXqtNxB4OlRYJBRFHKZAGRqf/fT9INahNApo3ulHUHFURsBbAw+
f0FjDKmp7ZOhGViiTrIeUDlmAGDNJi0CXb13hSBgsoyuAYttdCz9pUrLEbmGdNSXExhV7K1Q/0IK
23jyGn6UzfqlIkQ5CPZShLBgVWZfHhgoJY5ad4PpaRII7UcmX/POxAh1qqfs26r601Dk0U1GcwGx
3RHPBcKKq9wrjFWUkwYDde0ka8zQEJSi04xHeV9f0d1dwa5y20DFKTuDShys5dGzjBNgjAxucEYE
j7e1Z6IPGAl5HkRNc/xi6OWyCIBYWjsTkRtXNvK21udhBrl5VSMATglzcM869BMt158wjKo7YRjO
AwfyOyi98bmtvOxAqAcFl66bU6AJm9w6lfKPuNcbOaREWGGj4jWPx0iKU56XgPeI+xgDdZmnMDp2
q/vSgA3huY4I2A3Szpkx9zg3Ihtge42V2g919EaOCAc5AWMW7no6MxwPnuYFH/N83jEwdSiV1bRf
N4NjFDps6hXGdsTZ8WUMvuRVNso0wFF4homWPaAh/gj9QhxNDmmsninc4x03P2qxO0+P0xHSpNzT
RQWwqp3ukLl+svnAJTxsHvvRNYejohVIRzsaj43uX12HvFsxGOsxmiR0lqJ4RbLUfEb5XRlKiwEd
fl++07LctrVmaudTw+PskKCKsyeu+mWv3eFsrfzHE8s5bWdHRq9Lai1dvMD3HOaOt7R99Qa2R5K4
P0qV4dgFVGzmOlNlR/vV598h9T00Ts2WuHbegCahD6vW+iYf1plgH7nSiSKM9mubu5FCg1T3pLam
kwrQD9dBgZanavd5wXhYRM1LmwO6NfsRmjDpx4RtM1ckoAePgtxZeX8q12pKjTVsUtMe4Qhru9kb
ZBMdtmoGvOPyw3Py35AlksBebE+V9r14MUvvuLWMuFWFIMe22otu+vFYb3OAAweet4YnQqnto7Gf
y0eBqyFtAirmbTflrb6pVO0Dji3RxxvVb1U4pC1m5C0MO5TZc7FYlIzs3NCeFqDB5Y+xt4zEEc7n
wK+YNlbtpyuHxLlG5lP+WmllmVgg6dC2dRMhyxqsjKu4B2eI6tQXn3XVd8fN7o5rszLkWfrEbP3f
nRSfRmAvfAmNsi3m17rDvAfb7L5QEDtX3nn/3VHhl9s7YwomodgtZPXBV8xUsjLS5RiuPBrwcbtx
ej6Mq1MuiQ2OaCfEJk8dp9lhIZoYvdz4A5VJD654AU6chV1qzl5OO2xZfF427zQKvCJt0Omb0oQl
HWjaVBRTz0RP9DsHnn/uo06fJ6Ki82saMyE/VogT0RjWL2+tCPgLH7di0Cm6b0C4a2HvjKo9QMTZ
bYRW1uwcjoEl5dFHEZZc4R5s6LAwhIV1jTgVaCo1qCXTX37g0zjjc01McLtU2Yhb7WijouydpKdO
ZX7DG5Ut5KCiyb5t5FsY4ZValmm92AyyOOq2MUWYeNtknp8MSOZSc9Dbje6EEQ9ovm8tMq9ThvdU
M/ApC5xY9M3kbHmPC6zdslMnaxjCnQbhlCpjuCCvfxD4VfJmpuvj2gyRNXahWJMsC9ZTmQ15Gqzq
b7O7W8DxPPqzvytzzl0c7C+lc5UhU/H7XjHzFqzkNmmyCyQS811hgpcZaL7TUSv9ZHnZQzNyB+vo
WGCG+CJlaoxtwtXuZoY/RwjY37JrZFINZnUaoLCkTP0ZUxj8Nj0NVpzl0XdbbwyDWNYuxUpvUfFa
ldI1TpaB+Ug4k8uUxfhlmRankssUP+iuMJeenLaysyFEsdpNrkELceHj6q+ciZIfUjecQBPYHCKB
a5dR31G3X1tQ55nv+RiGM0ulTN4F22Yw/MjRwRgEFiDo6BPHsl+CPrtbGy7szsO7N6GXM54ELfhx
kOUTbkaGj2bzNKIevLUbfaNZ44dda8aWECdNhGPu5W9g0H6bQtbE0XVOOm4ddLFlQdqOz3LnuGiE
ssb3D6w+025690uNrcOunpVPHsHmi8sQ6q8m7P94BdFwmfTNpCjsNq56UrYtizvUmw6D7aRwgxGX
q3NuBcfJbE+Du/4MBVfAptfloEFXoW6uYBgVs0hrHISoXjkFbLpd8FjWh2MZ7cG1jctUhJ+NtlGL
hFWeooMG+3SBzaHi6sow2dqBwdJ8TXZ22iR3c2i7Yv1J+uqtHyg7dsYSYXmUlek8XCNksB0dRKeD
FP+ePqLqj/bzkv9sEJGvhcKo4Q6ncXQOfWXXyYKY8QnBbpAgu4QqbOaPE34gxM/GxxI2n74fXRhA
kylOMk265PNeWEaq0djEdiGg3stHQy4sAPEOeH2P6anF1ev6BCgHfsZuWWuuHzzfh1q3D5KoYxW8
6677HrNB0vg78AfwDkY+J0KOjvUCTs7YExw/HAqXIcpm5ynT4Dk29YTCpBR7pLLRnrOBzoFmsiA4
LDfGW7OUd3NTIb2shz8YLt9yBEv4XH6C1weCn4U0Qa7NOJCQ0JEhS+oYjMm5nYd0agSuJx0+NKX6
RD/5NWvaTHBfT7h6dbIEfcADiiV4zUGE4vJmfBowp8wQopDjJ/e6484KK+9GwptINmt8Cic2o4U5
IJx3eLzRJj3DHq4S7NXdTmsfM5esrr4ApBAA3VBxY7JIRow3sd8Mr8ZqftZuhbdalRijnf6NZixK
e9QLILmrewD5z93mfkrZ/gpaleYW4Yo+6ZOxBRKY07dAFAvcI16c4HdgBmscSvacVlHtx1U8+MDr
UpX7ZcpoGhSz1RJIrUvGt3aWklFxyHiaWzIJktbXzOD4dknbVjpegQrsCCG3ds5IdprfkVbqbEbO
E8+6azIynpvB+O1mXYBp1RNJGzJ8DJyWX6urpmTB7xMXtnyvbcLdcod+m5YHa9a3a6wuZx3uD1LJ
mkRkFO65iTqDkSldIsddZKcuwi4cmpaV9FHkkBGRyQQHZhVrHQ1Mco3voFpujIFpY49M0UdRruqb
MZh/5iznE3tz3srAJlIWZboGxAAY6jjjqmwmPnKbNeCKlutwhUCYDzjZsqOHzY1ruDLB5fEZDgRG
5wJt0i5iMpV4FfJmD8hWEqj6iVlEDAQrHd3+ptKj/1bM4y291RdN8wpT4rwgogSwdilz91XV2r1d
lvw6J85Oiop5aph3lr+svjoV3vJjJvfOGn6WdvQeivlzcTP/TcixAxe+BSfL5I7p8J3LgeASl8Mn
KfRcH2pT9yAAXCedgvZohdtBSf8NFcqXlNZbXU3FkUVSyqsVHjecHUb3J6Rw6gtg405D5sCoP+U4
+bGo7B90iIKNhe2lBk68mOFVncoc3yjPPu4j5zT5/S9YjWsa2bU6hayvDrVle/gwVrw/WeQdfWt9
WBng/aw2yrtBjI96NhjENwiwHFzCxg/AwGjYa6Pb2aZkI9EzKgWz8bswJTSJxeB9mD+BRuJpXGZo
6KRfkrVCdEZR4nMaDU2k4RaSL2+44y1z9FvVRLcuub2tG1pJGWykYBtoSFgtx13AHUh8DtwkYQx/
IJCAPMgQ/iP1f3ADmwSIrH6EFcoSxrVia85fusy9IJG4qCq/UNKp3TKZiReu27EV3oOkKopbIlPj
yexdLhlfx+UqBYJyvaG5mHApXwWz3mo9LnO58c2J9MP+lM7llHoZcbZmGxHA0Ed1Wkz4UZVP6o4J
/e6pYAxBCPTaPXTmwM6Ttei/tT/+H/Pg/olg/dD/YRgz/vkj7372/w9grKH0/Z82xE+dQGn5Txvi
v33F3zfEdvRX9q5ch2iOkUIAIvyvFbH5V5tdP0veEGU2Ky2Ws/9YEaPKIXGGPTF6M4in/1gROyyW
CYKMWA+jQUHP8O+siKG1otn4b5oOG+0PVlpkawRaIfT8V91j04RGgwWLqqsmkfjDBmcP1A+kkIET
nlCTJnu4otnwp+FIptAI0Gn31JKK1NMXKAyufz96lR18mVpI2NW+m/XJmlcFdhCSodxdh+Y3+qlY
0+jEZyo9QPDD4njWmH2No6yEomyd8zEvXuomm427js8GxlEHuWF3bn2nMp8YBjXeheQQC8r9asvn
cF4Zk7FAvzg89Rswy9p9x5hu9CmZLl6+1zlXEsncOCLnPFADedKt1YkvD9LJzBIArUV2zgJ2pWZa
OJYyX00SjrN7AvJ0f3CjJmz3Th4hOOw9TbnESwRwMDKL9sNlqOITT7EsCl0i7zp9KuhUfMCyp66a
HQmbXg3jFlfGxmKbjCS/BosfGvle+Ih793kedH3aTtOa3zX0VXfCUeK5r8tt2Y/DtJ7NZmXAVZcU
eTG/QsmdvMknzecYPVQ5KSsxcNvt9Vj5LFFWZM17t6rLInXQwGgGeTknQ+ybICnuXLtbf/SV3/u4
uMag3DX5yHbRmw2H1IR5dv+UWuo3jOlpnkVapGM5uXzb3H9kzdadKV7ZYo/Sz9k9lFb+uxVuXR2M
jBq6YR6UNsyif2YNc5yow/IX8bifQXxv75ryKBiGBH0EDbctMtxg18HBLbj0wUkNe2xeC6debvo+
bO7UcAX8QEFwTlYr56/cwcIclVemunCa61oa1McgWqESuNQR+nKPUzDTay1Ty0K4Y1aq+mTwlnOZ
VIpGtaf95tehPfrOiVnnoDdyxappxKB48LCwT6mz2dOzWLrC3I3R0h+YSq5VjPmv5bXhCb0j1wTJ
Qb5dTYpBVM0Y3irPtPYzUl1sbHa9UmFS9OPRY60Rm640hqQl1fyILoJxUGML+aSYuc6EcYXd+ziz
p2H3yE+P67MXD7RELuAbd6kt1l9+C/4A9DtLxhD8QFgs40s7lOXvkMoHy7dTLe/4IQvYTr2jX+YJ
01JcjJlvYZ1gAXTUpYSeM2UjhtDrKGe0tqAg60PZjIJUwXRJrbr/Hqa8IfmIGdVjS2wuirp+Mh5B
0lb4yEmAJu198huqW9aSHyvOnSkmrJg3wDY661ZILn02v0b5O+tsqc+yqLmdo9LxH62qzl/xhrhj
ArOReWtZQR3IwYT8sHWpM27b3Fh2WECrB+x/fh17UnjfojByIDMzf0fVEigXD9qynnPs1C9lU3VP
44xRLHZZ6tzUbZSx817c6d2wAE+eg2HWx6VzWVZYbRbdEb8L6KaZhkqlpphHc+cO9VInrvDNh9Do
MxJqZA2AydZrjw99cFUdB7Mx/e5XA4KGM25Qn2Qd5RevHwQ4YsvU7AElp9eXo6dpSsQUZB9d0JOb
mS1b3nLAoVu+Qp7qX2EuEJeOVt/7NK9G8CrVIlgUkyI9x+QfjWI3QGd+tXzWHqkUs3hXkbNQqm9V
+Gskh/ISro1Fhe8NOaUxpVe3F3ORkbFsDcZnjiF6ok2/7nrkgkvUXBlM7o3MLr5tJoXDrhY92Up5
LqcT+eP46waUt2eQFCrc956Fzxh16cRaVGdmuJd+ze51mhxa0bBixhP7Pvnsjm0w8smxmE7Xda24
v35Woz2FpH3MaIKwwlqqugx9gDmflMHskYASMVIIt8MFL27+w7dlR+o3NpH8yDdlJKVJOs9upsKx
NYholwH44oAi29H5dkXqYsb7KcwV6Ou4cqqlVG6bm/RFWDX7YF3ZHvtm76nUIT7mkWzjitVt1vnM
SgpSGxO3Ml1WjX0D6InlnGJyN22/giwPX0FdyD+bwCLdBDahfaAJ6s+pWlx6uw7ja8ILzs/uowfI
01Hk9fMUMWZiTEqDn26RxQrYqXv9vM61Vx2YvNUEJGlWaGiMoIclxriUzNJwtom9w4SmSgEft2+8
ayxHvLzLfiONpvluPFgJyehwlCYBP+VrN7RkcbMzJc5JbUTXyDWsikM/1eZTvtHr7ELhjC1+RHdm
ok6rkfq2Xp62aFqvNJCKhaMel/ydvKT8IdAjxZ4W0Ghi/PhTmJiIJR/caY3MNHQwsHM6rdvvBnjN
qQwqg920niyVWArVIQIZQett+HafcKMGP4ZWOR+ABABleDKaSHBZwyvcfovc97nR1pNhtog17ank
cQ2WPjiuVotGpa88h92E3eX+vjDoPpM1MrBOmK1j/jQDF/Pv5K4tqk10OJdWB1wx28xW8wzdrycG
qHX1xaiv8o8RSOsMW8+e3mbMe48bf2DsubNohrVTWq9cTF198paZSbw3LtuuLEpSzuDVZUi2BDSp
eOK+BbCUj7pIYdbN/EM7Cn5slP9ih0rKuI9EtLHgEfR4DMP7VdOX+eH3kpMrGhcD5VDMnFxmLJqn
+Rf/B/53LID2B1O58tLPZungGesRm/XsUK7A/WJIwh6FVYrWtXyOcJ5nPPLTGO5cSoSRjUU73WaZ
9smHnGBW0mw1fN5my6y/Nk/RjyvbZunRDS4R3i7vYtpXrXy0sN3rk6it5QAjLRwSrfyBjWyofa7b
zK7AYuG7BpeWZ/UPC7FsmSLxGs4N0HkKtGADlCIkMX3kBETBu9fNG909a4PXDjT8dnACe/NigvO2
eT+tCt77qKfC3blbuWpEZXwnSNAgT+PZ1S0hjm0fwNHgQ0O2WbF6LwDl2TsD+6ISVFURXQiJLxcQ
/CzBz9ghcrXzkDjPZLEZIf2/D20mzrbF/poN1VpUEFn4E4xQ/inVbA2n2guYJPWikSKuw8l4aqyO
brEICx/SrcRMu7fqCgGjPSzzI0DiMT9t6NuCG+HO/nIet/D6UUL5w7BjNKuzhV5dxWQ9emZC8qQ2
4kkv1tOqtfPE2LT+XAMRMIrqpurgzTNgsV6EQGjLvuNpZazY6iSfPYe5kW2BZ0UuUJP4wkVaDLeD
0OWA1Cf0io9mAw16hR7lfvQIeiQbgP1IhnC3fErn9o0B4rjuqqrBKh57vrC3N3MUyviC77LVdwQw
DcOLMjNKT8D1GPrVUoMU9RzROR9zJ9Dc/LfO5fL3uv8vAP8uXdnK6T//46oH/aduwKWX5rX36FZw
vPj/ohfNKtvwezgEqeCv79wR/C4QNfF/kdH/qywVJLsVYhS5Gt04kXEh/LOQHJBRO1Ht1WnvkllG
4dCoZyuQHI/UjBVLassGskV8Igwyh1rPHNcBYEk5vvz/nlXqa4iSixL5fxY1P/3p56+m/PWX7vsv
svjzl4RIlH+KPb9++d/7V+LLofz5GNCQ/ltIs/6rf7Wsv1pEWYBcIFyHOB+X1vJ/RzD9NcBpS74I
AQdEljlXlygfYln8538Y3l8xTrCIh2IbhHb07/WvQXA1g/3jicWzR5iTCbPc5r/06Yj/xejN82r5
1djvfV9f64JO53eRrR3nrOC+tOdlNGASh9tUg9mINqAIylYjhg3aRoabNlJe+JsAxhiva4Sb2UyJ
nG8etW+7UBik6DVQ+hJNJJ61wHMQK12h1KonXb7ZzUxSXZMLpXedvRZQLOoi+249ltR7bc3uyxSY
TC3nIpgB33WMmTYTwstxDgmvOgQc5OixlQzAYwZbvqbsytXbgOZI3MzLZOn3MBjhBqIloRhaACj5
KXWDe7StrsmTxVNEP6IwsBANbmP26cLfYKBczGypsV+PqPK2sWtiEwHNEivCSgWqBK+8iwx9XaXa
M6P1zdJcbsts1F8C68knizDbTJTjMfWrxjB629hX/hjGudX7XEXyvg7bnsl01FjfYEMyC7Xn2AG6
cTui+9Qq87gru+ZSdFbY7Zze7sIEibld7jbX6PQuXy1psu0p6dC8LexfQLlgX7GhILmp7wxElrvo
757XEuU5E2IPdd/qdR2yQH4ZWj2ahp2D+iQ8mBznBzCx8nMqmVtAPWuDCxnK432LPo5B9LQRHKpm
kNAx49ia7TwjNRRNflP9HKNxfOr8vNTxVEq/S8ZmXbj22R6cW2fZ5oNJpeYmMyHKNj6bcL7Wk9Fo
7bGBDOJgDz4aniH0q+pJjYv0nzYxoF4oF3OZbhhJBj0mvKs4lOSSutjlM1nGBAaTmLsT0Yhmze7B
jCYTlR6F52h4dEyLrWhCwe7pnZdjVz+QHGzKc91EszyXgMZIPvLhtsIMHU0Sem1q7ROaZ+PH0CDn
+Ap1ZU+7gp9jSGeDdHR21P5g7bAKLcUxr9gbpEKhRyFVwdm6HToHS7LzcMz5rLmqgWqUDpisQSEN
YHA6qvFogDfU+2Cp6FCXfinZLW5U98ZLR8aLtwfCWFNxamMCqMs1+F6KQao96ZMeYwOWruW57B0r
eCrnYZpfPUjqBUs6qVdsNBXZiUWzyPIF3A3L3LrN2OivwSJuy1Lay33O6HV9GCX6fyY/aqK+2q4F
5jLXTvZD2lHtfvNzG92BNgL/D02M4e0ntgmIJjq76x+9lQVBkqOTId900EiElV69Oe2LXCLMr0J2
GFhs540gYD00994o0Kk1rLY3PixQkk7OhtkhNTL6fmbt2vsOvFauqVuXbU13Jkymq4zBnd1I49nt
h8UvrF3trSwYlSPN6nAVO3bEKgg13uXZwmCdQVcv7m2Vc3JluSXt3wT34DAQZjbLS2SVVCazUjgV
PLatYKKQofgxmBKWh8XUmPKmMySVQN9e/5bmqS6PDBgHcWc364SAwByn7t62OHmOisOiuGHY1PTH
Rralh2TZENlpLBYg9u3WA+WtJm9wk2AmMjmtSwtxmIeekA395CoWU11Tus8ujTzs0NJVXgrXN3xz
o5ofh3efL2oDsLyZgpRNXdZVH7UdjN+Dzrxv7H4UXu2ku3ew0nx3MTn8wZUnSzUJhsLhIwYVKwmZ
HGacb9gA08W3OW4KgFC8EyCYdkMWNgi9wFU+2J60YIFtfXCPKd383cNsHI4Cj/zI+V1hKevWoPxj
2UNwX2te17ix5+698LvxW4IDyY6MXMZvrQzvu0LCEQFQ6lAztNZEh0J2evceWhN4KKr17jrg4PFp
vJ4PaduaipDsrMeOgXSBfq/f9Ee0mgj1EfKarPVsxeiiUnkFVMADR8Ysbg7DG3s2VxdOnzeWN2MY
VvMeEqt6W02w6GdLlPVLT6tc01eO0H8XYk27hAuDcaaTuc4P8Da1Q5yy3bHaiBnfGeiq27k7z7rG
kSpbNW90vzxsaEHF8irgWf0pgVSZqR/N+mkJpgGcrUInSKjLbL4Uhefd+Jl9DarojCw6utaUYWVx
nd/j3KwNrkufFdhoSejKMqsUvDj8EAjtnUae7c5HY2kxLGz3SAW6exwh1+bL085LlzcIcxbHZhjc
UgiSyYXG7Sx6AhVwswj9ONqgSg6Q2+lGgiGrOYu0Qg0KUNBpb6GxYCNqlGm/DHz7OvYFOtf9Nmv7
NmP7jYzVj6YymXP4UEz0xPaCznN6DBvlv1eAE4rYZdJ2m0XtUiJRBfTobuvW7xoM/l/Xb9ElOIug
7CIOnXUC54HGD3xe87KZY332TQhdewMY14d0wvwO5arFKLjJ6nuAEO17L8X63jaG/cMwFfHg7H/F
ZfYZqLG5jHDFqmHOgh0RQwuR2eUoXi05UNI6Vu1wx4QimDCFGEDBq6rDfeVqgyl54gJVamI7GHzO
tt7WOeR04Vlp7Vc2UhKblSuZ2ZC0FOw4xCLt9EKP3fYM5HyUJ37Rs9itwhUPuCyBfJhTQexrzuwQ
n0yIWAOwp5WZiWXPwf2MXZvxgCrHJ0kM8Fc9h8iPCoY+XMyOM9RJtBCQHPcCFAPPVQAUQ1ql9U7L
Pv5q2utb6Y4YrdlhGPUhlx0yDdin6okth/ll57p8bXBtlGkblgPiGVX2yy6MNts5EGDS3SPz5JWd
hmJKcTyICU+XN36GAGK+NtzOLzYYsFurUM5bB8yJrG7VdL8xxiLJEU3J1q3vlMMkl/94AA2IvDVu
Rs99HziHhzRsc8BktW9ZR/J4RiOZQ3sS14Z7LpLKWqZfZYCCNbEVoCdGEn3EWKYK8Ru5oTvonQSC
2MWBKRVIugY4jtMIuB+GWy2XwV5A7FsUNH88spT0iceq+MAEc1Uk4Q5fEuBeNYWgZnmdeojlyniG
D/2LSOuO7f1ouBcAKCaPft61UGBZLNf7Da0V+bzEtsvEzJsJwkyNGjHeuIxOMIIJ0lYrYZSpRae5
s4Y+c49ZE1WXrse4s4f3fd3wXa/T2Gw9Rhib364fpdfAqq1sRBRjhJWW+aKuwgO9FHYBI+jQJ6Lq
VhkhzvkQXDeopOo6Xt/cGXnboXRB1fLkRiibd5qct4toomLaRe2Wu3HY+dNAFUIOHWdFmf8wIBB8
E7umRAohUAkezIofR+WGeKXwQ/5NWcBst5b6Lur16MaS6Q3/LHNAWOsrcBvY5tY2+6kvMy8uhM6N
uB/X9mfZzIO4YWpCE7gw8gBIT5LlZ58p963qqtlITfiGjON4RedUQWTaRUXbNekVkr4mk7wizUYG
XH8qOa/3oprRljZIdJ46r5l+OU2ENlmDI/qBwJjrgyQIguo1uEqgRZ6gTi19m8WB6ueKXfmEmmec
jPJX6ArvwwortaIvILmE1Dwk7PzKZtXvVIYVPubxd20ScKPxMRei3pgwDRnrLnAOrHadwX/MpyL4
YJ63UHSZfvHbLNwgSodq2V4ts+hetylfXcSkHqJps5hMjxzzsf9dl8Hc7CiiuIQwZTOMhDcNvrLS
aGDjMqz1JzadBnIsWPiOu62ESgdjXzzlM9caMghzcZmLwRFj9uyz8zALdN6jXzRbTIA2BT0sW/dX
j9lpjrE8QusdYI3EurL6X6vElBKvQ80AZpR2t+1GLjhkFMa8yuvGCoWgVr1A6TRqTjRAH8Z758rM
f5q8qfgaI7F86m3NL6HU9fbo+RNuqnZbVx/Ubcc7OpvRTLnuyfbxf7F3HkuaImmXvpWx3lMG7uDA
YjafVqF1bLAQGWiNo65+Hqp6uqv6H+ux3veuKjMj8wsC8Fec8xzWbwHeu7iomK+j/2NXzhT50sRl
Qaa6VuapdXBL7YNibAwu7dxobOAivFsibBxQAmWWrK1hSL7iajR/RWLK2Gb4owo32RyOF7iWvFda
gl1Y3MN3vupw52Y7JdP2IVFT/BUXFk0J2MLhWUE+eRmtpP4U/WgYq4TT+bnUjajXpu4YGpdZMCPI
WdhBsu7TF8B9NERGwq2DdyXy7+wCM9kE/+YtTxVeI8n+10GI7PVvzNHhX45lnaF9IVGjXvVoZ1+w
u44ps2IZffolPcPKiJk9rcPJd5JV79jdB4DY+NOIZPLZkmv5GqbNDMgZml661q7DvKshwmvFLxf3
uZdW77Q3GSIjb9A3TmO3rz4TKGFuSMdM9KvuY2RYsaR9WwVO3rCVIV3hKR199WQWpfGJCVRWWBhj
53UWLHNogEk8WE2jRzAj41B93zAOiyHWx87VNOT5D5oIhP59OH+6Y8umlI6+/aUjpx523Fj5yS2K
sVvVWb+4wRLEE0xEbZeAKDCnr1ntl+8EFCBodqn8IG5ZkcbTi/+uJ8MvwzGVjxy32zkt1FMnZDNc
+4mrCIyvoA6cdN6hi8A75/wMxoJcJSLE+qYPg+g5y9BO7qKZJQ1Qpd5ZXmAgdaNiph7MY8UvFIMX
0noKgm3GqJhyCoaufLEdPD6rygqW+HXWrV9t2lv4JrFAIy4phICmiI+LKNLYlNsg7cr5wR7opmCz
dkiRMtU13CFiarFx8dou1k088+BGpD2wci5dS585VJEsopIhwkCzatp4NYXiliFhGVz5TI+Zsaad
7d1Dz2qXP4Tx5A2RWkItxZCaPIJ1CGFzXgS7JUjKeQ7FC2SE+DasvEk4XLy0y//gbP1XBfI3sdA+
/s1Ibfgovv9FBMIX/AMT4MHBW1Dt2P4tmEr/EIF4v/E2AaXBbA2RCJXvP4ZohsWkjF/wkZ3xFQ7/
9c8pmviNP+2S6SkYeiE9UOI/kYFwhPxljOagXiZwyWMqa1rCtPx/RQiVfRRMYLUeuhRbE5avDEkx
coAjq5DmWYjO3ra+Qh6uvPKuQJh3NTD4/jSLzln3SSDJWs3TTahle910/fiGXHQgzYEi3illtdND
Ox15VJNnpvCPhhVyuA1htB6jNmRrqOez3ZnONprYtq9kTxCIwmqyLZK0O0qN+cTtu+wi48g75R0N
NOTYeDGiGhw7VJBOsK2jrn9NvRotehJFlbuJC9d5d3Jr1JvQnqmhMyXbG9GU3pmIm0YB2G7zk2KA
x34Dn4XL8U6FhUJDutRSmZ9SCAwtqlTW3AdGmhVwA1hY08rBbXmXy0JFx87U+rlV+MxWtT3heB1S
d89Haa/ywHbWcKct8qsnl/2NNWzKCSKoGmPDWaXF4qyozZHXJOrcrrJOrYZ2Fsj42lYRwbS2tcnN
arwd3Fdf6tsups5K0N+ouv6p5TsekeEuHPDctd5nk04XVp3bIAcgH58GolncnGMy1c12GOFUm82D
GQXfNHr9qW6Qg5QBE8aqFzeN7a1tl/agka27EYn6FEgPLm2Hmrf0brzIfhj9utriHWN6Mkxb8oww
VycODqPK+3LQiMMwdccPtNHfSrUpexrfehud9i2u/eMgjFPehLicyRK9H6yJhUo9lt+FqR5U0fyQ
3/KEVuCB2cqBFcw2bZpdG3BugeprdrVobVRtEgK7HfNXz0HZ7JLKq8B1B2JLLX2vqvxxMdNdEjF8
OFTd4SoODjWDvK7S5Nw06bzvc1uKs9TkCo9l/Niy4gYzLZxQrXD/iW0wNOZPOfDzEgYiY/KH1waS
ZoFqVha8Y0vEIvkm7vWxll3yPNgBXGkoBim1Yta/9lmm9DeH8kND4kdYvBE6rUHU9ojd23yKVuXk
tYJhWuStsbc2WIMI9lgANuRCsU/EBsxnnvSJDCICGWhs8v5i1Un7YZhucdv2odp6UodHJxJMerGE
TNioUERjPS02cdTmz0ZY0w31FcrlnIM01NdT7PB/rn/rJozzhqk9DMglBArZRub3kv1mHoqHBKhV
TaraphPVHTmf8Q6zrgn5KW3PWo5yje36zZySHRsjdrXYyRDA+qc24/vRlb4UGBwPrPUuUiPr9Lp5
YtjpXVI2Pqu2H+qdXZhMCJz2OieS+TTjqlynNHcboHPOquwNE80LEorRnl2yMSqXLKn2hmElMUpj
jWLBJEWvzbOLgf5plRcNi3sDzKVrIFyOco3KsQwf8ij2jswQxKORO+Gd6fgIlVMupVTetPPdAdO4
3+nvLA5f8rg5GtkPVaf1mHlzvc2hWj8Xym6PVo3xoapfqsIWuyxXvJ6kdUhzd6OVp/fUMHIN/9jZ
tgkdVq+aYRMQpoFCGcn63Jm4glp82RQVNJJj4O2sYrD26HvcTysI3Z2Ohh4Q8yzeptG/D9PiELA9
R9+eHJgzfoZ5eldGTIlIQN2g5kyisntoe5YPiM0pr9DNrGhGkr22Q6qv5Cvg0m1oPOihA+cr6tMj
Du1NFkXPiHm+bKS7n2nRHpLGxpQ6EHKGLDyAX0g3DTlAODexra8Ly7k3DFDUptETLmHrA0OAV7Ph
ccSIe4AGQyYbP4N4IOkMrcWqaLJDUQTOdYKv/ZZvB8I3KZnXuSP1NrGS4GDYekD1J09hxxhDBcPB
XcwM7MmfTTVvSjx3b34s4OfjHg0eO/rJE+7raJcjTEasCs6h74LwCUXZS0JEVGdGciPVGyhiNvQA
lIpDJWJ8+bxs7ZeI8/NWyko+VYPmre6Fn1YseHZtWpB8UqusBlxdzm6/t+OQ6WPW218DY0pePRRN
onOMY+VTHssxMs7S7E0NZ6XLz7alu88S7ewIws9xvgphLOCawB7khvmsBNGQmvUmB86+j624R7jV
pN4VbE7rSaduvR7txDD2uelc06nr67wvKGxVE8jbkcHWumsaa8Ob29+FBnTwgQ7v7FqBhlAn8TmU
Puh/qk9YNZh110Y6sJJyWhMmA0bEsfedlUWM9mFOnWk/erb7UqEVsvP8Gp8b1uBwD7KfnjY7WKRC
HeSc9XrFDJ9017A/9uVwkJn6MfyyPsvRNIkUyRTtObIzHLq2cfC6IdlBRA92Lt9L68MkaPLaum0x
I5AAyiXge+hH9dyNEMmA+1b3c+ughmo/emj4uwAxyJOhp2A3unm76cyuQ8TRDofEJnE7wGn/HJpp
+bH4rR9DD13iGPT5FcOn5NmIh+g4pQXTMRmHpwGG1wnuNRv2rJnuyNSChjopxgMU6hOn5+QFx3Qh
3thwO+87IqEueWwWz51VFp+RpWawBDLYmPRbm8IOzJ2Xe8Gtj2hqowoTPRIrsD9W3P+tg/8m2Nj+
mzr44SMv/1oGL3/+jzLYILT0N1JDqWgFDL0/qFh/8LL4LUpayigWyhS9clE8/32ZbFjyN5sgbhjj
i/LZEfJP22TL/s1cilffdpBXLw39f1QHU4f/aZvMJ2J+Li2Tg5EPAc7rX4QJYa2NHJGY9SgKoLur
pmiSbO0Gc/XNUCraRhCSSB2xQiI9hipjp2PNqPKmGHfmkfgzGtq4rApjnbt+y6ZzyDkesIXdgq+f
Mb6YkiomTCdBMpiYSs5f4x1vqkl4ihhIjpVzClGnlO2wDWZp3LNEnzHfE/LDoCzrWclp04m+84WO
usK57TD0ipC37HJYercUSvmu7ni5rQfRj5iLY4wzb0bk+DdwOToi6yiej2nWs0sKixTExTTO/z9I
4P+4gragk0EZYNmSjmLZ1/8pwL3hJxvPhAE+ZiYQ/VboZp3jed786Z76f+hU/qpaX35OgNMs7haC
AWCr/SuiNmuyTtdVbD3mhU1sWERdOMpW7wwRRVvZ58bu3/979iIj+KfMYPkH+VYU35gtbbaqi4r/
z9+WFnkxy8aZHhEgTmfGo/3bKD1D7rCkAA2pdIpOiglQfAX2Qwb7wnIHdLiyApPItJ09OFuU1RzL
gejVgJUUjIZrr85svLu15x4ouQAhdC5GD4THJdu2GNEjLiZ7etIuoCCKETmRr1KBlC2moWm3OvfV
MiJz0hLsk8VRl+phJlKgcgu1snM7uWktuLgbG4su0uQgQKE0a2uj7Ko6i8Ct71UUjO9RmLlUvK2W
H06sqMlzhuhE1qDqWtl9wGD731/L//GzUw7CCsdDGWLL5Xr+9VKyxLU6ParxEd/PTzCX59DgKs3C
X6J0/o6+/+97+G/Ctf503Tcf3cf/+lWw25muP/Jf//tvD7+az38xpSxf8HdTivwNNY+AMukDNGbC
yCv6j/cwch/6LeCEGM585Xjc5//Xk6J+s35H+Zv8hun//ob+u6bHFr8tGh+ohnwoHzeJ+k9ewjhg
llvgn0+bKzgMwBaycYG1avvQGf56i8QxCCoyhZD7Nkl/iqPU2PYAn04GS5MPJpP6RSCgoyFmttxN
+CuJu1hHomtuvDYILjFApk9CZJjEJrQGWTRFLwR3zjtHz/ZlJl4MD5p03VcrKdt9lQVFdOZIKG59
wZhhKNv4Zwht885ggnlEuWlcA+pq7o12qK+tJBlQSw761rTs7mpUunpGZoKjHQvWFmGBsxEjNIOU
qSOeAmE8JV1tb6rODI+dNeUVLNKmXc3mWN95zsSDTg29l0aafJauR7RRFA9HKefiwPy8u6NVnWGu
KOcA10hc5siat2U75ztHRekFuu6VcMzbEKxIOLoII4OYJ8l6YKuOlttHWzp1mCX9RAYfvgf4w0R9
MpKbSEMNhw7e2HeAGpporHjLmmVdZS6GfLfeMxrcJdZMGpmKTkJmNyp8Gqby3oAScohCZ7iltMt3
uT+Qb8lamZ1o00+XovBCPj1aa2+oCL3Oshzl94K1yyteQWisPi2sNA821JujMdmP5cyiKg18uc7B
CO4HK0S/JK9Rlzv7mfCtuyAvxdVcetXTUJjT1lVawfgy+scwbhFuqAokH/S+4cR0AlZg2upn4CZO
vB6ibMQzX/s3vo6+2CBtrSQvVzkJASQd5nJNEgnnrtsFX4AXon1Oc39HI8HaOguNfRXoflNV9g38
RHsjyu7Whcdg9Pj+2FWtSXd2kFbbxyLHXG1jFMVhf030Ks2X8hmGm5zz+tOV8T2re4rbNL2CRVmd
UOiY6y6fo520E7ImnfnMwOxcG0jIc2cNTeIzEtAgQxbc24Jdfg+poMGOQ2IMOEb02l1d8SFaizWH
KFCoual39GpXP2smF2xNveFMFxRjYBmoPlQOcm3K5Q7HZL4JE/TqMZGU9beoaae0zwRAinA8uvUp
oArDzAJShRGNsW+o8mnpubxREJwAU22Rd6RXhInoNbHrQCJbb+8lEqtGaHhf1mDYO8TKATSsyCUL
E1PO7UQ/i217r7yCPtadsKyitnUmRuMoxFdWY2xNIIYZjGDZCdwbs70ChDYeahHXJ9H7v+iSjgZd
CZ6e7mw5QF9GCcIh7NzxKurHCvxLuOsRFW/7JShWsC1mhcwDJ8GuoIA4S8qEU5+x3BpB8TiN1aKs
KOQRUZK8bsvquu09+240sm5F1/bVGs0TzpPyhlnpXbFwCrOO0d/U5w7X3J63rmt8AM0mKFfFyT1y
YjwdkyQRyQbqYI/EA2QK65yrJrT3dsmarLKbj7mz1bmJPBvHuumytjHIbwzCG8ipULOT6E1kuQky
wxqetZL2Tpe1ftDCYRllcK0iY1NUBdylYZ0V8ifJkZHQUF+hpbaf0wI0ZJXdsOdk+U002qrxbLxg
w/BVwNVahbUpn50RU7puvPgM1m0n44mVvm28Ekdr7qB7zhvCqh4D+BWqi8s9i46Di/qi3RAA6l7i
OK6e7QlQQFIiAIiSO6dw9C1GsVXk21eMsI4I8p9LNvQruKzck131AJr7G2X/B/Sqa6fPKogleFVU
BtcPXcEhyuLk5FTAKUKtlqFM2j/XVN9XwpN0dox4EDWylg7GLP2SPfzaOGRPR3L1/AOBP92QY8ac
IVPhmWVou9cp6lA8syZDIQJR1pUFdoLBKgvlBP1CEmU8T4yz1zZAtH2zmNNQnDm7kXQ/Vr5BtBli
dziAboLV1CLYI7f5eh5s8oBVD1gGQTSTZOGdJ+xBZ2I4ontsC+I9Lm0nZf5NPEiv8uaGxD2S6NM7
SHkVsXqZH/O12E7SaR34HivLwmLNi25CHWAgJq8h4WDXbtM2v/w0d36N/NhO6YxcvE/QRHnD+Amu
wvuYIMaxsQnOfCMzKBhc3mEdHj2Oom1fOxayojB7yN34G1e2u8E2gMOOVLFnuFz9PfnM2XM70Y4I
0DRRgyY2DEVxZ5S9Fa+h8ol2lczq1Rgd9rB+vu2q8R13yxMDo3Iz0KcwHIqC675Ov4aIfgXJJPt6
wuvYvWdM8ie3Fh9VFDNJ0oZon+PfxfmFtaSkMqqXZPllC0aiqOv7YlbKWKNHM7x9Oxk2IXij8Sb7
qrjgkyXGLq0K99E2DZoctr76zTXAl/mzU9yyq4VaQ62MBqk0Ni0jFnSUcQ5JA89jc5EJ6/K1FTTi
qSLu9LZHD9RvY3Ccn6gwBjaaRR8crLSunulinEdgLR1ZHng2FrM8yqJDVwbGR61jfd8L0TwY0ivu
8bK3D5QiOAwYxrBJ0NilcnIbAwsVSmLy0ip9Z7xRzhI4jcrxFKUZOs5gTp9K23ou65hbTMN/8atR
nuK5GT+4HhEHsKrLX2A/l1Ys0j8hfwhD5eLFcKeRpWoSCt6QfbggKBp5m5KHAll6Pbag4oR2trWH
alSSNrh4Nx8S6A9tYl7XTXBvpC4nMcYmyEnJjhSTJwXb4yeGabqb0JLBUt1nzrfnFRvGzHsMiAj/
5k9TwJF1MVdEi7Ij9YOJ1JEyuHipZtyTDER39x9ebyDwYK/KGy82qs+lXCREQfu3eEA6hBJzACUN
0fMq0OUHEarLFkVXy+175dR677s8o9BzN8Lv+j2OK+eJaduwoYyQV2bG69gkHnJXYGynF5u3lum2
dz1Bxk8NjxMNUjfWD4krxdZLbP82Cov2I26YuceaY4bQgHqr53QBDiTeMXIUkEa2n7uwq5odidPq
l3Lbzylz56es1gMXBwhbZWr725kc2sffjTkes2bdUKS1tXV2yjl7cNLU3UHcaTbNqPZDiULYjaxP
NzGfcVBiFWsd3Jt+Y6OzxXlIjND4lgXsjojpFTyXDmOp0Cv3dF68JX1iemdhm88xP2PSsCcREsmZ
Fb8I0KBKmfF2zaIimi+IB2QdWRJ+wyf+cA2vuRG5tWUG7VykTIt7p0KngtAuurUWQ1LdLKQuoy+f
QvYXN4Pu2oPKpmLTKnzD1TDa+zrrkq8eF+W2b6GXzKmUT2D9cTohJ/Z+cF5LHlWnVntRUc6WZbhx
7HwdWRmqqv5mCk/g38pNke+dwQWBYasDluh4mxhRdhuWTXSaS9GAA+sIfSWm/cb83WgVz3m1dQXq
DgsR4tbhhD0WZHDoecKGJCNC3Od6XtVOydIk7q3yyfXwBq3LfPFwASZGxp387u2yy4THbgG1iI2R
vA9TepAG8EMrePCzS8xcH1MVk+QNGup6rxOsd0j8mBImWW/9pBiWD1Uend1YdlCxY3nWEX83UpXx
kEZTfmyaSh9n7YqXGp3BuqcQjleGQIy2pkVOUaHVJP8Sdxdvtdtk05reqF31mRNcQt2mNPrIcn3k
f4F1WgIjWsxTNuIZl2xVnlLboDhD49eufr/P43Kq3hv2gtDgun0YF+Xr0GU4lOYpHvINN36IpqrD
0O0VFgo2Mmw3oi2CM35BRgmMHmyguYDkiJQtGB2JYfBZSLq+8egDs5iPhuuGuACmAqYlO8xD1TIl
QhGPhMGuZv0yNJDGaw851tpWzQQ7O0YjWoSpQJ2AtH4g3zST1pLvCNwsN71ndKHQMqISHFYl3UeG
sea47vBU3o+JzPeGF7i7sJiBfcGGq1eTMshaFKiq+spDD4hDimB2IKKP2UBuMx5/jNB9xUY3pJBr
Oxy7c5bHN2CcYmz4TvMhFnIaOpq0/BFGO3+kJfjajkH0Dr3MY9+WZKcOPum8oATJYO6o5kRiibUI
ankNkcWZJ3XJHfRKMm2YkTfkvydFhdSQNoAXE00dB4iNFJ4PMGSh/c7VYeEXQVyL+kyty9YYdhXB
mJeg1W+VNJ1N5nUGUkkNEw5/7HzUecArj9VmcTNpUkiwW3crlII+s/6EUkUa/cnicAbhquY9Xlkc
mU1pnAcDPKQxKOLmW888E+5obLFmy2ORRPUhcWxI7QkpwOvK1flrO1XOkSUoUSleS4arsqYNo5rp
wC9xoJoNTcses4P1ooYeugoN671Z+5859y+GZ9xW/TCtui4HJblIUfB6zjRfNW1RNJq8ejp7uok8
HJ9RORB4nhrGuVebqn2YI3k/NPaJ5RNcUAUIx7bftf8tR0Iqknbfs0w/xnlMjWuxnDQHuA1sWns5
+Cc/Qrg8BnZ85P5I1103dK980Ddoas6afNUXaOqLEDvpPlRq/xqS6NwXMcu0DOw/0UEQNiAEjIvi
Cr1+60Y/0E55Jk081rYWNAx+72zdBCu1V7mX0dbPfmuIbaqrcOXnwdUcpcAjkWleN9Je4gEyaDVo
lohQ9iLnyu14VyFX3ySuYT6xX6LloqlgjUS6tjli41yMmmOB4tZY9rrELl+I/cN9YqFZFtkadhHQ
mMJ5aGamj0ZQzvvact76IPJeeRGmhyFO3wvoe9Ea3VZkrxNU3M9mMc3bCln3nh99uQlE6xy6IH0c
ejpEXm1owBK/o1egoV8WvMV9GZB5QsA79nSWYWa2L6swgHFjAlYCNx5srEAle76Q2GB/fIiT+Wvh
am0io0PzWyR6k/QVocBoqbjc7rOMCx+xqxMkR5s11WfSWygHrI7RMo8Oc8txF/pJterFaFy7bu/f
Cx8MIlgp76qmMfJ0dxWneXbDMqo9Y2tWu3rSaqeQjDhOQ/SKWwPlgJC2lu10hY8hQ0dBgVl3137t
fyXaw9gwoaDPs3Y7Gizq41qge64BkHr1k3aMh8aAtiZqp+YIat+6Tg0Hmkru10UADd4dinKv+gMw
+4UoxIE0hNcB4+NT70zzjTVm77Ntkmohe/fQ9TSgNC/4K/KWyjm+FvhFjyP9slvxdwgv3jtU6ECv
mmrNcEVskzDfx8raVM5EwWOiiws7/nUMWh9IrReImHhPHLB9BTCIhDHxpiJucw0TpNjy08PfYGQo
Zvu823penQK5nTGDFg+1VaOv4SYzQIxsJHLuNVD1ameF9oXzFuhu8JCKT0MAfrNNyKvt2MSfY8iU
iDHXiTH+u9v2545yvcYWtR8aDuMytR44K9obnenqlLvQpMxC0GMNNm5jMR/doDgIBSHLsYNd33S3
deFvp2U5MPgT/GrUNcFAFLNl8cIBpH2MmPet687p99xuzl2j7HifYVze+UM1bVTSvgwEbt20ZFIS
duG9+jZvlaJM9mmAKyFJg6uUevwASBesLBo0yC7t04CpVjbJpcyb78qDGG+WRFuEfF97LDrzCcbm
K8KIBoi8+9ihQwQqWFLHDn63h8LUX2fMC9azA8zLrtsjLXoDwqFcbApLZrKN77yEjg6lvJuYlIs7
v4HRlgBB/aR9+1SE5FLM5+JYZWBQRDtv0jogiJ0RjE0Zvc0RI6xByxdr2ZvjKq4dhwBogGhEYLOf
Ds2jpfgPwCHxGZT4TVpZK+kv4R0NwRppHIebxFbmVZXlYPZk8jQG8tpsQ/PgNdrmyWPE4/cNLf3i
W5z7PPqKSfWERJh0zkcoYzyHUfFQifGjk4pILSxjqIZI+w7DGe9ChR7ZSphiNF1zrBXCQhKGfSYU
xr1Q9SmsfdpNBXO8lOGBAX+9N1MccQkeGWiP9UGVKJlAkr1ZHDw3du5dmRTWPrqZpLPqdWqmZ/ZL
L7qxID8qk3RkrCsXywNQZmsCy8PuWgSKfS/3CdvlkbscLA4RL2SGUXiYW6VhUAFkX+eWO4KS90/j
RNB2X9Jgah5QEt71T0RR9suboi8ZlwoK/8SCP/SaFa+oeUV68HRT1/IAAIfuNPTjfa0LYxP53b0D
VEHNul3zyu7uF2IRHuJXSRbDcRZ5jouH3X5jXUyjulOF2jfwd3880hbsGGZgNb81A+UEfB2KONRB
65mBxYqep9kbyn7tUA+/+z6cBhfgvhTZpeqjL5dDEXkx1w0vnPWKZ+lY94vtI3PA8/X9XTkmZ9G1
O7silQWUHYEFo9yHmIqqaMw2ITLXRzvNo/1oj+c2bD0OjmkgLUx+oKQ+5UF3sYJ3t+e+wt/4i7SC
GCESd6DdM6zsSBFsKmp0VNzd2YHat2k8mZ7nSN1hCz9jVGm2QD0onXJge908byO34qhNk5CWE+J9
sItV/hhDc7dSQEJlRt+HJg/+9whOGqugP8knFckfB+vEJZosYJ2RI3dGpJqL1qVx8dp3s+5fDbgd
PmbCjdPU325dLMkWHZGz9IJbMSc5sRoVcFPcIp+cs2jLnXQ9SAkntxjfxhkpa4R+adPUvxpbbC01
XjOEXhHE+qXb8RWyrFp1CgSUyiOJfiVMSKaIZjRRwnnEJhteG7bN3WK/GDr5KEUvD35/pfMZAHcV
fqUltN0Jbd0F2dOIgXfMdsy/KVuQfbtIq2LzPGgOk7Gd1lOKDneu1HWeq6tITzgHUIwFXcUxTbLq
TjjKfIvZNXiIQNA8Be1BIgIejV9tCeqedJHxFrrXdkD9K9KfaX7W5ltfguDjbJzTrNjkMv2F23bn
VRkFZFckt2pus41OzXalOsRMuPNe2iQzjqGh0N7P4Gws6xFTEBg4aWTfkRZqkwPOOLmime8YZ0pE
IB0pRWaDhLkyihPlaHAZeLJio3gg/ve6M9Sw70UdgzsJq3XVjk8DPobOic5RGPLu10Q7eKOBgM0K
XoWdH/QMaB/MRXSG7pRdcfnHnaGdQ6BtPmgZFY+NP/KmqpR+1SD2/H4npnHbZC6JKDLv1wpt0may
rebBzpdhmidOoTUf4UpFe0qSL2XECKHDM3Ddtdb9dxGU16wI0Yd07bfPHkaUdb/KMvOMz3mf+SFX
bE6QO8Nw9dXWwJyySqxyY5vRfFKz462DOJO72TX3mszWczQ6eltalf0yLUq42htQDQ6QctsItmY5
mzPey9I7gCWtdrRTGYV21d6JPjGOMRuDemVn4EJH1XF0e/YveOjriemKNY5f0uXjuMAK3lIedhqQ
ZD2jbw2BEcbchASRZHsdp7hJ42238BsR8MTuW5VCLGr4Sq30KRyi6WpmU7SrEDr2UIW62F2bExMV
xuKC+pf7Xd9qF66Xnzw0Opk3TRHm720Xn5PAYPY13OvOqbEEDpzKTftUUDURf+Cvmqbu1yC/3dPY
s7YovIZxf+x+jRn0b0UpAeLe2CduDXhCcVIxBGvOwDuQKKChUyUDhNrlQfBr+1wzmJWcejFuP9Od
lcnJWJT2Gsz64KzULCa90r1bWsv4r7oa5wYipQl2Rc4DL5We6Rwk4PaKAekPWohmbQSY/FYWld92
ZiENrtVU2yzCPTGhyEIKqMLD5EFEoVh7dMGSHTqDTASDAJtwVVnUPdAk8MZHWEtUU/pXbd3jANZA
13YJ3kDerEvgdW0l7hPZF8560L6/xtFZHHs3QTs11yqKNrmri6vAWuJhOIPCrVl33j6ZaJ2tOp3g
vluASpi9fxpmjWe/BzSyNsu82rn1wIx/Ls0P0jkuRq4guhTx0W9l9CKcTmx6n9d8j7xu19t1chQj
+sMAu8N2svqHjnP5Fz/cettjuACS4/XkrqSJ+WJkrfkdUdtUaJGz6FdZRzHdJBMxTxMwM3Mhv5zW
Ni9R5pof+APUXuE7fi2x4z2nzJ6JdQAMRXhWdooUw32s5g7j0Fi+4buE3mELZ5/g23/QvAhvAj9+
gs0dXMbUL+4iupvP3lxsoT59wsbx8ZriHYqeOwCk6SrFgHRdwL66yroFejwS9pIgOMPQoatX7c7+
acBEvGM61VLVZt1GtoG4woID7H8uPsK6ubVj9gek/QBxdWrjSO62e80NAa0Fa2DFD8wsHyj7KuhH
GKlEOeEBipxweB4xpODbsC3mTIFNXDxh5swiB/PkA6g9O6k1P4wA2C8qg1wU5UUH0noU4Y2bUQ9n
YBL2HenEGPIa7wW8bPNNuqIGd+aVO8K9J/wc5rxDpkaKgNQciwPm7zC37u3UK49CVO1rIZzp4jtm
eS7jOfjGs8oMDrF2aBG50eFWNoK8+B5cBtl27MpNNbdPnWGZvG6McP7WcYkfMLaCPaNSeS7H56RN
jQ937AI6I9UdsDLquxbs8sabR3ZyRUykUwrvRLV+c26DduQIo7hI22F5eJakugzyXdtTF1Hj1SK4
jYN+OJjCss/W/2HvzHbjxrJt+ysH5/kywXZvErioh2D0oV6ybOmFsCSbfd/z6++gnJWpCLuk63w7
wEEWCsi0JQYZm7tZa84x/VbityKtQQOo/FzwAPY46VKs+5gYXaJv6eOoUwLielBX/8fkRa5Sm+rt
FIG1SjsnO3iI96hrTv7K8EnwSxQ/YIoxqx/qoN+SY/zPw3+iAvvPxo/bb+Nz8C1JvtWoK14FGDN/
he7Bv8UWlvhjVpIhbhM6hliEZf8WW5j8iWroiC0Mqva6qf+ttlCMPySCI/JWsX9ppo1g7m/zhwY5
FG6O5kB+My3JT/+O3uJY2mTrlFlRWNiaoFuFouo0cT4bsa95ju4t2sRUwE6z//Y9RK4IKxz3zZP5
hWzrWNfx56UkbZA5WlwXMxbmrYoqYz0GhmFDD/EgcUkAFWD+ko8CxH++ijRUSdeDpyYRGZ5I0Eg2
G7uwTKgV2aQ4iqo2V5ni25vfvRfMPPxy0uNgHXNLx/dCO8nDEshhk+c0Uf8mdw6n6Z/6JXi4/rf8
F09MmxWHf0th5kcmpeA4ivzRlGTAn9wMKB2LKLQscG05vpTtGbQ4ylB0ySPyzmcGH+TmIoW5MiZn
Vust8TIuwc0tc4hS7NVZt670QgWNH9y+f//HwdXzB4Pt46DBY5MGjxYD0tF32QS1ldqq7pOFoEEG
bdJbENfNgmpav2QkcRLHlfiBdOx1gBw/DaKynRmLCzEE08HJAOqCjEjDiOKFk9HaQaWQ48EhDm4c
6ABbNjkTvSj7lR3TqeqoU0GPExcZzvaNMDJmNIEWHJq/vXr/Weg/v0OOhWLIIhvZIiTTPPmWkNfj
Uq3ZPiaZMpIA4LBpqTRdWUpCMMWi1Tq2d07MzJ2l3lUbgG9XjUh8tiNlRCVg9Gez73EDq9NHwi79
b0oIJHaJTT7UFy0T+mNLreOAZnWiL9lxeFIQWAOYDU3OfIoOJs8Iab6/f1s/v0jcFbJ6pgUTgZd6
cle9kE1fD+rc3Z2A38B43JS+2S/fv8qxHvB1IFmQoHShqhr8plmL9nZSoPs0Cis00L9Y6rRKcsEp
w2eXVeRG6epxJD+YhH71XTEwbV5f/nHmSfft9UyT5gP7RN4oNlZuX3bKQsUosByBgf6DB0gQvSEM
pn0mC+P4UnSGYrUo6dlIQQyCqcItwY+ffTT65id08lbMUjleCBDO6qtP8O0daW3RBJHKE5xw61+E
vTpcSjbUlKHQmzSFBFCnhca6bdF5AnyWlx6tkfUk+mDRn3feKuhkvyvi2yYAGRWMTXoVpA6u95pg
s1KPHrEikpjmKy07cW9aAeOqD1bGViKJ8Kx2PsnuemKLHXERyQfC25+nP1Tf87KEWZsBMtsj396a
2sX50GLGchuigUCv2zXE/ThZSifhGImEECxDex7HEEHeH5W/GPsCaaSghoUZyTTmUftGx6xXBkaJ
UgZgGY1gSyAN7PXZ/v/+VX4xibLsWlQRTIoqJDUfXwVzXlJluhe4HY1u1qtx2EyzVYFkW+HaPemX
1GLLDy76q2eK9FNVVd42olZOLkqTUe1YHgOqZHR1pyGKzxTHjm8TCgbbCi/L59YYk7UtOeW8f7u/
eKisy2wxUPnzOljzJ3vzUGPekakfQxQnsChdZQ4uqYH3fvA+/OIFR6iKYHteJNhEnbzgdmMmyFdn
5ZalSvxmdIdkqdIlQyzywfB83Ry9ffXYv2kMEUcaJmMEI8LxHekjUjetKajoVtpjEeKKbIelICuH
ajyiFJHXt76kJqjYRXg1VtldkNLRkmQwb6iVJ5uiNNrdoCccWO0s+s3H/ePDQZ6woKoYzA7HH87x
TJq6VEQWKOKC657U2XOvHtUP3pRXb/DPz+Dvy5x8q7kQtsD/RtQ1dKyVNrZwGrrC4twxTk+x6gGf
Ip37TM278Q62Aefv1sJP2QbtdUhS8xKYxPOACXoRhiZhaPBZ18qYPrBk2Ctp9/41MqkeNk6Urow+
DtdplCLmbJ1v7w/OExQ+v46tDDDZea7m1RfOyeNiYh6TimzxRWPb0GrC8mUQiXPPixuqy1C2T42X
hex39Jg2KTHPVBpqjRy+dmSfVdRB8lA0mENck5cXhaJGWF+MfRD0fG5otwnIS6J4c4vyeus0Jhjz
sEdKqZkAFxaklSfITPFGLcDKUHkmYCn6YDV6XW6Ovyg2T7rqzLu1V/v48XgoJy+l3U5/v2w1SjVh
DiNmxogMIHX27DryJeeYzsXJXq044PQ3IT0ZlCpgCFI8LTWyyvcf+fx2nHwgObfQyMVmdFrOyfpY
66UPwI2EPU7mw31iGd+V0qIuVHIOBcIzfnC5V9346fVM7txUbdtADnjythLfZNYZL/Oi7wd36DSc
qlgo2iGGEdQiAorZUC6m2hNuRaNulccpYbnO8MFrqc/7puOPwSvBpM/+ldlXPX0vRyLa5xOFjfIW
RUyvxv5d04oGopbWnrWY2paDRl6wntT5QZmorPdOWSEazu1VMaB69otI+zpL+jYF0Sb7EKQ8uA/T
uetijI2NZX4zdOcH2OE/HkROJ1WOoai4TJ1XRDCvOCcvuTb7+CevQRCATGbtZMozWQ4o4QEFffAt
/fJKlmlzsFUBmznzbufNItGUYAe7EukB2KPv8RjBOS4qpPyBqnxwpfmFPvoe4CbMR0Wd5cKUlMOO
rzQW5qhZleO7Ia367eMOxIm1ztOeYiPxRR+8fT+NdU3iZrAZfvNOWnVOLqZNQVs6PTz0pp70DZYu
OgyJSft+RfXso4PSz3cGUUJqFpVRvi8MUsd35hTlYMNg8ekBTh45Xl1erbTcKxd0cKvr2E4mhOJx
9MFK8HqyPnqgTKEUJjgP46Jj33sySLBxq02jZLGLDomKU3vXpcN5DmgoqpxDFCJsleYmCgi4wK38
/lTy06jhddKpFXMupaAhxclZJRmtdnT6KSAHmaxqA5QgUENAAlL0H32TPz1cLgV1w7JMLknp5MSd
ggKlKaXOLibxIYN2FQXvYCjkKivARcQRFOO+KJv1+/enzbuW42crTV5BHjDYDMyOJ3NXp1epBRyS
TTCHMjqhCRZxLfP3Zd/7G4LJUT45iOSN4rLwG/MMDWhzSWHQ2YFf+PTBZ5nv8KfPogvunnoROsuT
sWyHXTkNfIfu0AzKUpc1WESnRKQHT6MAbimJ2AXTcVmIOZ2OCADEjrAyzj/4GPMoPvoYtmFhYGJO
MiTDXJx8DLXHsFDjLHEVdtdXTCXFOWqmfF1x3FrSjX+JQSxsgqoPIVsM2qXwinrTQKFYUjmwnofU
2Lx+ot8qb56HzxUEre/NabIRU+1zDtks9IPmX//jiqDzZuKdImj4raq+/tfZtzz7dlQGnX/s3+Zf
qpb4uhwHnxg1BQ5V/66Dzg5fpKnsA1AKC9KE5m30n7Yz5w/cwmzGcF1i+eTQ/lcZVPwxo7Fsx6Yq
Jh0W9d+y/s5j5e+xZEk8b8zKOBMxTM6f7+T1qsaGysxk79rE0Yj3A828iBsIAJoZ5B9MVdzn6aUo
3ULNxuZmCss4Gba1Bj+sLIddZZm129tsfFUL9dmb53/145P/Z5L76/1wEbx4eKMp8Kon96MXetlM
4bArsL8vLR2XgBKRgvT+RX7x0AioslSeGhpsitvc6ZuleuAAPpUponDHhv5iJeo2hzZ4jR/Ku3j/
SqfPjI0AvGB259SI2Kafbj+w6feB1+e7iJJOjgWbuFUYH3n9wY7g15exBSMLsjh7xOMbQllGEoNf
7EKvMe5agnVcFcbR9v17mX/J26HG8wI4M9so2f+ZbAuOLxJhwgVBbG6ttB83APOooRi1ID0x5lPt
UMmU+/cv+PNd4aLUdZ2y6eyg1092VDotpYq+8lYIL3WbjBOgUpBD8f5FfnVXvNpscuZ6hmWdLMCy
yfugTo1tF6I6QjxO0k+Pu9lUMCfYFZ3Af3A5KkIcuaXJGf/kJQJCapHJA5/FVo1zKnrk8gVFdWG0
xFEKgSz+/cudHHIZfCrfFj0LDg3MQpAIjr+0SdSizYeMyOw+e8xLNXwq2smPXIA5yKot+poKAap2
fDWIDrKg7lUOemXY459U3/YnlBFolnDdJ8gCUszasOqHkAV0DOjklSa+mQCr5wNBleBQOUzW25Yg
zO4rlFtLua4G0oO2SV3D8n7/xk5fYUogzHiUuDiBCd7ieY198wojHkSUW7bbYKytjURDdJ7C592O
hhd+cIL4eYBIZjvmeGduF9DVOL6SJ2xSdgERZX6jrhTDJxy2GrtvxLbCEGumYvjNyWm+My5DA41d
t8WJ5/h6STlqdeFX2wx32HLqu3Fj20O/TdQhvnv/Gf78fnElyq80ADjFAlM7vtIQ1ZHwW0R1E8lK
NYzEJUqSzv3ti8zTOCsgywaLwskXBXsbIrOXo7WTcFEkB1XMAdr6/Yv8YjRQEqT6JADOUVM+mZp0
AzZiK9Nt1+TYooaCrjdBQQuIaeXhH1yJC9B7pO6P1fv4mVk+im5lyLeRTR8/0hplnRMkQ4ZOYFy+
f6VffDuWTnYF/zDQmXWPr1SOqj5oSrolC5l2GSwlyshB+8Ga/qsHp2MdtjhOEntx2pgKrbhUa4nK
O7OzRQ/PdIMhkHUka82rf3A77E/muomkMXxyO33qj6U3JlvFCcdNTvD6sjJJF3v/IsdHnHm2m++E
UhgtVF539WQcCHXKTVhn21w6XwECj+dYD4pz9LLiJtO78UUrhuLxH1ySegi7CIOa+0weeDsREbBn
6URwbOOpxOOC8nat9lq6pdyQbYl7RqWoKGn+wX1yMOXXHi/GbEipBbEpZdn66aQsZdv4ZpVsoPjR
FuxErz7XeYj+u+Zlg/AVd4RzNCPmZIc2y4OhVtGTA1KFnHSDNKcV21n1ogDlfEkS4QRBFsz8Xgyi
+kINKsrIgPIrnKZ8/mgBgg3JdaJNhK/HNQrduHLCyi0Ly5bXdaCbF1Ysq/aKjLguXGtJFtc3Iszs
BM83JzFwtRWyP8fTU0x2FokOXy2OgOqNHpq0EUMGjekKpCGXOrLd76HllPV+DpiyVnMI9B0uS1Kw
Or1Wqb7GaEemBkgaYGATHWSv+oSP9w3ekZJH4kot7feGPkl0xnaLWaROvW6lOfEQ7mYI80UO6+tB
GCNYk1Tr9F02xN730kSxhJClGb8kcBubZZTEVBRFGdHSzMDVYZ7Bt5USmB0Tg6l1MQA7dTyz8ybX
KPF6XUJWzdCKJaEqZbmlkBFTWy0BKLt+IEkd5CUjg9eHXNNvoSSP/TKebERfiSnHyIX7GuqU0q0+
WJF0ZX7p1ADyYlx36fegHuOLikktcT2j8W5L4gnwu4desQYbGCPtzgbtxaT4Ck28Ft2D6msF5kNT
H87rpMEOmTnZ+KKMRUXWfVoDSG/RPNM9jJLy0IyaGvMYc9jVXpk1YuuPEB1pBTckEGTKrFOjjz/e
tKZoyQyImyeP16xe5qav4oCYqu6OPLn8Jig8+nIavSbd2I5sSEPofL0WdIsytOwzJG1htB1raHGT
mecGxpZeWZE4oeWbyh4SDUeQBPJdlHdCgUa8tUdWPuoRhbourV70i6Kr2w3gF9kBPOzHGypIRGYa
TWbsGzuO70fLnh4JtdHO7WHwP3MAGOKVifWqXrHZt8YFkrL0zheNYiwsHNpf0tHO26VkXQfLPzYc
agpZkVSiR1SSGZYNZksAeB0SPo24dyMS4Ve2adYLykYS1x3PH0kvKPIiPUTo7uH5WhV1cA2r93dQ
dkxudZLMyKQmDb5Og59rO9oLXvipUGqe9mRhtV/0yNRA2yVVdEvyhtG4hBc6WFwaQ5I7wMSC5Y78
CZWuL7w1JMmzHlTqgN8I7OKYBCofrbCH2nPpmJWyYVfkg6HuAuXekKmvLb1WEuOaDyXSab9qRtI5
Fa94DDocqUuy5Eei5UGMIrrGJrGwE3IsridPU8iXtUX1mbCYPN+KIScsYxwT+z4pU/x3WTBO5tox
J/AKooud+7FVB1IfSpBSi9xXIbVbqk/EaQCE/hNimZKAQEer8T/K1hzgngbpczyM4W0STla9Gnte
94tCypQeqUjN78mYZyiR62zWI6cFmRuGZ5VU+vkuZoW1PTcfjZgJJbQy7xlevS/cMYhIfFebnMyN
QtS0JhM9geYuyY9u8JbrwzPaGlJeilB2k1uNRHviCPJpH6MYh5M9dIVpkS2foveHItk1EWm7o4E9
bvTxkyxwDWgBxZq6+bEO/28F5r9pZGoaypc3q+pP0J+7Nnv6r12dgCKu35Zh/v7ZH7UYy/qDDb9B
K5bN8VyVZsf6g//Dn2hzf0Sl3sLJlLbmX5UYHbUa528WSsKnXzFtf5Vi5j8y2Mw5BjooOsrWbwGA
5u3y30vyLKMRs9CJ8gXbtll3crwT0PR0ckqrBbaoEnnbmvWCsvmXyCCgiiP5xsm1gciDD04n2vEO
7sdV6YuZYMvY83D6P74q/yFkgx1YS40oFlqAkgwCI9lHY5juOzO8GCskncRRb6IUk7MVMCulaXiI
q+BTlDkt2dDWRKEzMn9syf93RP831bv3BvNtmPlfi7z69nYkv/7Mj0GsqbD/UPixrXHoZzpzietP
iJVq/EERjyO7Y7H9ogP/1yCGP4jWaGZb0SdAkzNDvf+kWBFnx+me5Wz+f2rbv6eqNE6ajXysWYLI
xcmioDSNSu54QKVxaJUhLMqNnV6NsbzvKvZudcBi3CkrJPd4RpVIOWvDKFmZI1Eyae1/0tXU9dgB
v/iVwKSVfEcjAR+3xMUXwHA1B7GOZFS4nUjOcmluJy0B89erC7IvIPpX9TwOXaMFlMumyPZVdiCS
aLR+kjtFIQOP/RndLSd0A8Q9SKev8NhfjIoduqTdHHxKDm5spSSd+ZMrK8nvMMzrKJFrXbbL+aoi
Sq8ST1lNVnPemRlZ1oCTMXQ6FRlZmrgCJE0aX5LfZg74KM9vCcoyAEEUV8EgZ0uJK+vkkSP7jNbd
cZqCdeR152J8amA0GVF+RRzfxjduGqVZhlFxNej8NWT8eQAEy7wBIkpwM+BYlZTuDRlByULpzGQH
lAEyCKcvDDFXWdiyLYVNtUHCba5h6Tqbun3K1ScwJGtFS87UuGNNvVEdoktT4XI9NU7PNalsTYXS
HB/DTyBpTNUGXB4+/W7ZYPIA+QhGf0NXZK9p4+1EToyNFIk9TP2lny3pQTjdxgouubI5J4MExzri
qJQHSu4UtAqymhS7pij2WeXL4BNZvXaP3dQN1ZukvcnyG5UvFITTfalde+oMWugIQbc2orIOulXc
JA1wnemlDLrHJEiJFQK3BJeQMhjXVAV4i/pLlaXwqWCX6IQ0dbT3CXCZR0WDFpLY3ATbEQbz2Nqm
QSAwzHbn+OoeSVBNYP2mezaeu5yxNpa4vAh8tkZQ16W/zgGF4T24L+141dbRkxydu6BR71/HTWLy
2/g7Mg/QOCh79qrXmSXWrVaojLek3TaxtUF27s53G2XqfVM5d0k+4BLN5/jnTRKKDXyrFe6d80z2
Bzv/rIfFxvGqfTfMiBs0UiS6hsFGKb1DXYKNrrISB4dF2z5x7Wpa9TiZ8WbcduRCWxxZ+qo4D0Sy
stvwxcwAleVY6Xsteil0sY7bG2Nsl1MeHLKo1t2qsneRWa69MTQPoZBIaNl9s6N3cNpjTIcmIh9R
TI03ppXEO+GkZ2lbytspK+VZxp85lQ+CcczlAXZ0tpzUEEQA2Kx13ZHjVgVSdx02Y8sOtdmybktv
jS/lofD5a1CKxOL1DysztmDXx1eBGQcb1amCdSlx183AOMLgxjFz06L94g/Ot6YDPtNJ8yrjxcH5
OdREt/vjTRMBh5w/0KgKb5eTpOZqqchccvC+iyxlnkGweFAc3l3DTrOl1Hq4TrgKXTawycFummxj
pk64a9KMHauXB+vA0BWs7soWCgzwEmXwCFnqqEVFoXXlU+K+DW1ixykpYSpz1gXAu9ieyGekGViF
azi/j4R2HbDC0aX0vhSJv5K53CeDs2Kj6vpVd1D06YP6368nYJ32EEZb2LCnQk+FA7CJXJXge4V3
3r7pHH0RiCeZp6DxBh5DfAMXhQyx6V5xtA+vflx3+jH/k9rgGDqgSxU52vH8b6Sik4RX5RtCUjep
U+w52HVuW9hrwBkLL/eSRbAJiQ2cZ9ehlutg0sJtNTU15fkcct9Q7umxS5qsLVFeavw9jgknZXN2
10FPUco7DiTY5id5Eba01fktkR65anqneMkeH801WQNfCvLhEgFMqyOxehqT1bwM4QiHB1LgFVTz
dUaK1TwtY5nZNWz7Ez9ZmqbYWaxLSie+4ss/k1RBTF7e+cWZGli3mn8oOv/gdeNKdYIlWZ1bbFmu
DWqvl5848vvhfAjKdzHM7Wi4YYwtOpFhym2ffMPcaOhhc3KKRfTKU1oCd1pICM6hpgGMm3EIw33R
57foEr9bkXmB7posSHFB2fjM8bq9M0fcOFOnLiEOQM4joKfH+epgHkNMEenDJ6atXVfaNOcnore/
FwK9ONO1EqYrn8AIO6BOlzwBZLydb4go1bU099VgI0lM0zPE3A8yz7aWgynSutDral8Y12+2M79o
0c2Vujf73NcNAkVJlWYCbwYj5XiA0Lm2nBamwCYCNLTomLWdwK7cXDgESmtP71/sRD/wYzhKNtVc
iPokFb7jq6lwXFp/gj+E3e+C9FtmvRihXh9c10SOuX7RbspSrBUMcUS6QyJYY1n/4I5fb+n0luUs
vkJt4+jo7I4/hIPjiUg4kW8AcSzKjNDKcbYpeOwqNvwB01D++oXOy1k53BOtMEsaVgmVDCzB/VMB
vaqwWCwUnTzoubtEHpDEbc1/MzyoTEWNcIzawch8JfCcKeqFZ09XQd1v5w1C2ZCZJPv8q258IfnM
pTToCsVe6h1ZbKFx5+l7pbJcbTg3G2rTwYtpPjmheqVa/UYmOr5b/wMRw6uB4/SRcNLh3GQhjGUo
HD+SjPzkoFPzfNMqGt4udWf4xO+KlpVtcrukWhFStPaTQ41LWKvW5pCigL6SxrjsB1bL8DCQ7DW/
PkNkonNNz2oN5lqfgArzmej6lwbfqHE1aTh7B0qV0ODG5iMe84l28sfocmZCN5JiehPmSQukd5if
zJa5th0y2gX52TCaG3zF0KfFqk66LZlTT1pvHxLrrrfGC1UoW+zLZ6QBfM2ggbEnGGCZBHAianmr
V83F0LHn1LqdXsrzee+Z9e2yDvwP2hAn/po/P7gw6MYyUyMXPql0GwVAh94a8k3eGk8j9meLLKiI
WAedhBrsrDNmlpmzGc1t4KhLrW9gEhQrmqiEuRHf6yfT6+RW1FA52GR8sIy8SqZ+Gh6cH1hJBII4
ez62vunPGUlpiMqv881ALsK8JQZrCDoiovI0EL4q4zMwGczB8iIzzV2kaMQx1u5Mbm1B3zaTceH0
uPprdV1QWDazhVbfENaxMnX8Q1l5rUxg7KrgXkvB9qjJisVsJyDPjaLaBNTsMqNdUma8NrUa4IS3
BI343KGIB0P+DyaoWUdN244Vm/LD8Z0mKNVi0GOkrUTG9bwb09Vuq3tnXaKuydhdQvuludyfzyvK
OOrbya9uP/gIv5qR6ePBn8evB3/sZBRbRdFUo8ZHKAbhFqq9YzZ1q+Fp3mVrYXDQ6mTFUeQFY8SS
RJYFCZJfLBiSrZl+n3fZwk9WH3yk+a6Pv3+KMZRbZjUfUCn15KlMEAc7b2J8WuoZxfgbLzKvZCWA
TORXMg9fypavOm4usNGtYvOD1tkvFg2uzreBfpwPgQLn+DvpaSYQTmEx+th4SuUhrz9ZGTtIAMdq
ZF5zTrUBvcEvvBKlfwAl8oHs4xXk/tPtv/kAJ7NjCZqW1AkWjJigkSmtXXSjm4KzC9+KCRtx3s1k
Qp/zKNdkMO/iDuqy/pAKjl8TOBtrWGbicuJ95pXZVNXzPOv7BpUcxrVNnnGJJKxssDjV8sKr0lXO
fol83mXXkxXigGF5/T5/q5pzl6f871152H8Ukc0X+ktFVv/r9ZfgJJwrgUf/snp1ol6336rx5lvd
Js2//u8Pqe/8N/9///BPP+vdWAAUf87bjNF/880nWPFtSYaC2Zsx/VNN8jbJUSkco8hff+RPFLn+
B3sfauIqvXpY37NU9c8qjiDjDJ2Malp4XWer4V9VHNP5g4USgweL4wwet/ihP6s4pvwD7ak2F3kM
MdsTf6sUyQ/yq96+gHMTFNwDWk+DSQk73LzNfzMBw8kE7Z8UZPlVqR48eEHOfiNz1A4RA2BAAq90
mMIL3xEoQivDSl6w8vlYLrSl7Np85n6NgI8cD/AwEAt7gyA3esShmu28Xi8f8r6hCZdqzhefqNH7
NKoNF3v6nVUgdKLdwqoHCfxuYl+y6UENuJTR429AiaEdc0b80lOBv4mqCOpD558RXsHCWsbDSlZd
9qybY7jss6G7p+tDYg3q+mvkq8pZEYG0oHZRl2tL9ulWV8GBj6Wo9maTPVXqPYmKi9inyADzMiIx
J4KOPp9K7wvPS6/ziXRjC+zHbvLh9wGXeil4q27NOhwuexV86rLKdWYl+A1P/tjpN63Mp2sZBeKL
NfqJwrau9za6D3IqjXpBhcmnfNOJZh+xLYBxYzdsuG0X0wCJzwNrsgrGcevlJqiKIhHriq7ZygGT
vO17y/vicKq+wO+iuV1BKNIA/cS0WTegbS/wAsIymCKCFFjtF0rpJ91KEFV7ZsADPqR6P63zjh4L
yUrBWWvBoPIEYLzaetag+CxRjA5XmbSG885IszMPmZbrmQrVEiKQbaPQlo2hDmu18KLrnhYO2Eey
oyrVPoAY4xaSlpKLX9f73KsGzvr1XqQ4VdXKfIH8J2A4QW6xRXanWIp17iBjWrR5M2yok2dng84h
GoCU/7nH0r/o4TC5JWKkTxy9H0qa5ldK43muUkrjLPeDYuOFIQJke4Zl2hnN2DErn72o4LQDBXwb
W5Oy12lbrozKyL+26b2oixEgTFRdC6XVz3uj6d3Oab4Xjg4pLSla7TIdPXDLIgd3z+daKWVbE5wz
qYdpsGYgAbjFG9vPWiwVHdzo2M823dRWC9qqfB/N0NxrcEJpCvHggDypn416+mSpSXdQaa0B+qvL
fZG1EGUsBQosRTa65SGQTZ12XV8CGLdouJHXrPd7RID6WhiB+VgYfbmhnkoSWIXDeQrKYWU0IXlv
ealTURXeZZTb5XkBq7yhg07K5lKJhodMH8atpSXtZZ5Jal7dOGjLrhk/q/yIOw04b3c0EOf0DpWY
5bGR2yTUfJcSlLwEgiOIZo+d/D4ziTuLK2CKmZ2OgI/0gBQlXe5bR+FIWkywycPQ+5SiACCnpR4P
Oga7daw41XNjUhvsZ2mmkTbaJ9M3qp3n0TJc4FrN9lVSaDtNrYy1H8UPvWwgq0EOIryqxHTpRzeD
A3GSE3zvvDB6vjoReeb1NAAe7nPS1WobdPCY1S4SvNytiymjOUmkfK3mPpRC8TjZQdSuYLGDfus5
d6h6RP5WV5aHVPrE9lkwTi0OE9SdJgFR3ZTMQDHBhXCY6susL6rbNAy7vToXU4I8jmCdgp2lFJMe
SFfHZd1rzp2IetKlfJRxuOgkj0khh4TUeWXXEgy40PNC37KtN79ieQkglWWs0gO96ATh1pqGeXmw
0bESwq3rKz8xz0g+PbdsET7owr4BH/qghDUpN4jfQX4qxVkQQK1QYv8W49m4KoS4DCCm4ZwHtpbw
SkN8G4A49l27TGoC62D2NctqhH6jKGz2Ad3yDeZ9fObRHyKI25RPZjyOn4Z6CGG+mvI2q2tCnCuV
yofnWauo7QnQYyE6q1LH5J1ofErtI7NvXnRIOQXRDFr0FOpbE+brapQ6BXDz0VeQYqbBUuS0Qg2o
wkNRPoFrMfN1ijkCEnS8DWCvoDhQQoBuTTxdGvZIdERh7GKlX9GFK1bg42APNrAd47ArVkGlIS4p
+mpXJdC8nbr/rMRWtFLpKIRWRPiQZ1mLZLJdgFpXKHoXCM2UpaHH3cHX9GzXCguqTpPNqO361rTD
y5F8bxdYjr6qjTi9aGOlu+pbUvRUAFmrVlceKcM2BF5b9lWbRsa6Etkq7LwvmSV3aAuaLZ1hQDGm
s8Vzt1ctvbmVhARjPWk3Si93sinXja+oB0J158qrT8KR6s/c3rHM136v7AfD+W5E0ZWlx/GqKhUC
qAf/q+r4xUrReu0C0GWxN0VYLmVqQc+r7Om5Ibx+ade8p5Eo4MAGeP6Fhck1VhsS38DWLVKj5tsf
i++VHj8EVLIQOKT6nZJBa1ITAzb/0H8LTR+unNSCbWd6yXbSFeshFCHpmEUgV4rA2WcCTIJba69y
D0vtomWuGsLO2ucs5bvIluUaWl95Zhft+TBW416mDnsE7ZqXbA1kskcpGxK+KacLwpojmI2EjIqy
0VYz1WxHQja9e8/X6rXdYRYdOrNV16IItAVQ7uC703ndJ1qpxZYcIQoUk6Fe5H3ymNOx3/iqL3ei
7o2dCKrvXUAr3w4cOvSDk9u3MRHy9Iss1a3LkJ07tKNN3UjQpqr04yXoSeumnCzzwkf2dGVzNgV6
mY2b0Q7SG6uJ1U1P/NC+BSh0ntKhW5dlW+yoL+aHANTTjgg33x36mtTGKlI+qV2gu1be90htIlY7
pOktcMbQnD45fhjRRbGL+ptpj3NVb4T/WZX9CLCzxkDqWXIhoZfunSx3ZsBCcx9N7aySgi8REoH+
khVGTplPMf1DpCb+eRrF9koojev33RkaD2NtpmJrtaq6hi9W7tRmBOuk05mKgluryM2XuDd5sCzZ
uwSY2VlnNB09DvQVnpppi4qHT2gIQV4r1VC8y4Gmw7ZkkwVVVbe3XWL7j7UysdXj0Go7h0EfD0IO
ixieiihx31PENQqIc5hh93EIVphEvsqJDi2mVJyeTN69YlBmB7xmkVAQ+qOxz5FQLJQ5ss5IDPRa
LcUSOzXXZZ1t4nbYT45XXI+dkNetJ9L1kPb5Wvjjs6IqOw8xLZKPhTqMV2NzCIkg1/JwYxSUjyP/
YYipOlPzgPmYXdj+gGhVGQ+NpURuzkDetFb1WYtB2UugBTnBF0Kt6gWhUy4CNDIkm68OGWZkEnbK
RsePqOWlK9Vkm8LyT8YpW9qSuqzjPAekBZFlySDmHVmHacwKXLXOBpLiqo37p1J5hI9FLI0eUHKz
WcqWxLcT6+KMN+No3dhetRYDT5LMKGOdROZZ1BJF7hDqEDhdurIlOy4/P9gjuP0wu3TGgPrpZG1q
fyQvF7goJjDqweAN02Xmdy8wOfql0cP8VxXYsVRXkPHZoBnZf5N2Hu9s336GYYbpdz/q7XnKtpuj
ohatFDW9qTxwA/QqDLpBXcMz9pIG84ZkkgmQC/SJBrDMIDi2cEiBh262MX3tLlbkVousYjlxlrj0
guYl6IfDQGDxEuClWPUS6JZprGK1fTSy/DZvkpeu8r97cYk3dA4HJfmh6KpNFbJbGeORNEwrvPa8
voX+R61aUUXx/6g7r+W4kSZtXxH+gDen7dl0ICWK0pwg5AgUvCnYq98HnG931WBHd2jP/pmYowmp
GmWysjJfszM6Et+2a+/ASnobTc0wodB3UWvPIo6t2DY9uXXKwq/sxHI/eaw1r4FuXeJzvwu714hK
2KrUtOoLloq7LhIP6KRwWepi7RQu+tdG+pIXNJrGsvoCcOoYD5sOT6LVaGFTNITxJtBwOGrN4oh3
7fCIqn//qs9hE/8Sr/yhQKjoplzJVpEm7hROMtYDxxIg0zi0h7quPpeWQAxS0sHNhLUekLx/yK28
Pipabh3GCKf2NbvO+1rOEjgNctZvKTbt/6RDgK0v9k9jdiTbZ1ELua2omK0gC67ToXxI2Ia8LYZo
Y+FnC+QqBN5pIXj3uzM8bAFa9GqLil2ObNrOqBzUI1UkYGsaXg99LcoNWtc/+Lpjqij3WSdtkFVN
9wj/zX2Rro3nQkZh1cHdgKQIbGel2PU64a/d1G6N13PWNq9ajHWL43WPmdZqdHqoMXWyUm4Vq1ZR
GfWy+8oL7RcsRbMViUuJGqJT4MLxPBqIs6Uegc7dWFq9bughCxQjAKV+72S6wuJ+07OEk2oDo0TB
pBklkn/6Q4EPCQaABWrFuTg2yBqPXfxtBEH6GCNwuiqS7pjkc2Qau2SX9OFW9u6DwAPstjG7ahfV
FRpyEJhWVt8jGWgMc1f/fnTafwAJUIAapvsGiYHVgH7NTRen8tBMfXzTVq7PFaCvqCzeyl4WSLpU
w6sZaLwrqv53jiAnr51QXZkyOHY9PsZZjaFRH3Y0s6p6oAps3OMk8ow6ORakurQ5zqXJORFf0Tzm
7gAoscpwUn3sVGkjiI5OGnQLYpuCGSBC1z9S+lEAF0K+KzWcnWeHu2YoPptp9iVXE0K5Z791mvdJ
L5JnbsNNjvLAinN6g5BBsap1W31J2ecrNOg4x+mIlm6fceliE7OCSQAi1asNIIfTE2RhdIfz9Lse
JiVhbJwZoDYJhCvFVhWTjkW2i50Or0hwHus+t/ZqHhwxX0xBSxDCQgDCNKTK7FWz6YZCtDqC3Njg
3V1yC7sE1tj5omshbFPPOiaFu65S7y7SwYi2njHzuzAPcSaC6hQpz91oRzQDrHtUXuikoweFO7G9
GlMLYcrA+Raw+7hr7PS+LtDBwx7lp9TbLyRGjwhHBb4zTU+6JVB3Mb/pMW1clKcOWB/pG9cNArKS
WNtHmvpqJrDXUzMnL3d13NdrWshJXXwp4DathihS7w0bVQMSXjATk1v+dkU2HhujostiIjlZWmnG
295qf7WxBr6ZYzrgwILt/M2YK/HXwnXlveUAVHVQjAhXaPWx40vchPIM9nRtmx2N8DRJj3qcBV+V
qTNep7HBnN0Wyq3Aow24sNVv4hBxTiSQp/2IpA2+DlP5orecMfC7BgV7e0hCAjgJ5thpEVcVOMbB
y6zXTEl7XJg88TWKJUWBiSi9gmtiA4JUx/HBroyRbDvPX+wKEXxY+Tf4HmXHqsAXLCldeMEjqTE+
HDUoHFSy9Mgp7pBrwjGMHvoGupTzpKsYKtMcV2+IeuIzeIkYYJuqPHjTyK3rSMDXVmA2D9LQ83jl
qsp31ADlUyu9fC1Nab0pGW8+YOfavRd7w2cUA/MD3TwL9w6LDmvFIcVrKq5eRTeoB6lOyQ2HsXvk
QOHqDD6AtG5y6X01iLZ+0qwATG8Ju3Vrl3n13NdF/E/b2CovLzAmVqTH7LJGeS68arp1eQqs9YY3
fY3XztbIcKywE3yvQzVQMQaDDC0Lke7oucTBqiyn6MnTUxLHGhytN2jFbao0SBrCfftRl4Zzq7WN
d2QWRbyOHCdfm03HoFPDQewMI922YD6yDeJnmdiW7givHVWVgTXWh13vGfjFtzSYkgQH63XW9Q1Z
jSMmuNkOSsyIRuJmXyLD6bhIj+bBrBQpLPubPWbqfR1KuR47XO2dKqmOSegpmzrTmhs9H1BIFNgg
u6Yev9hm+H1Wl3sanPG7pVD9K6Di7Csvqm+sAAQ9yjPYR0WEK1RTzXkJkcEHBY1kyAaO0KYysvuM
DAXEMCW6YLqB9UKJZFrrGc97LCASpHSR6f0M80PiMB1tyqHVflmt4x5J8oFYOdZ0EErlHuhWlPso
b1VgT5bxLcfeO84RQlVzGGRKiKUgHim14mPSLj2QY1l0VOgCH2qUIn4WalEevLZWoLGNYicLvQVj
FJXRVqLA9pLEmf1Ja4wQiTGPcOV0wyrPAUlNoAZWHeWZdT/UoY83XrHmusfSJXPrQ+UMnT9offVk
6qXzSnhJX73OEp/DKHAeVCAs+0JvjOegDQkCqaZQuUQc5GYSWvolr+wH3QwVfsKQz4qcfdB/SlKT
lA4on4KLfarT8rJEnD1oQ2m8Glak3Q9ulSG2i9Ef9bggVm/MvNIe8Rvona0ZjsldUrQ1HT06xXvH
GYF1qUPxTBcaIExqpe23HlAQpHphhV977q1whT16+AmlOESrLVdRNWpMRqhvkamVtyng9X87fH/V
Efj/jQ0+N7EvkMGLtMiK/BwQef6D/0FvOip+ojOd157xwjN/8z9lfyDIMw9n1lOaBarAEv83F1yx
/h98TzQQ+BPokBgzPe0/ZX9F06GQw/bjf9FGR5LR+RtNzEXjC1wo1Kp3RSMdc1ScpRdoCR2+B9LW
mfCLYawOoEbzg10jHKB6afypUOkAZx5cizbPKUvgqbTuS5QW8yGPv05xAKT1f6bvDFDkXQLvf7tg
//4aZC1cCLwWeMx5Fv/sQVAkHaTpdbGfoOb2lTOnmbQGhvSzAcPjdz+mTY9NUHZvmYNCams54VMG
ZemX3QZGv2kCRCkAxrXqC3E244Ie+nagQJiSSJewP7moByCS6zzN+5+Xf/rcvvmjffLvT6e3rs38
UmOm353+dCOpWjuBHuCnqqR/TkO9/FxToW3WInUUH/F/SIZUYrybXGTdM3pQRbg2QvsH/Cb9QR00
/QXPoOGzNRiTxd2U1r/TqAj2CrCHJ54DyZsedOKnZUbTy9gkJY4Zw7MadcqXyx9yiub67++g5I7/
OWBxb9GH1yJZq4Qi4ds6Sa47v0bIX/6Of/k+CgofNLWQ+EAZadlsUg3VFZUchE9KnGw6k5wZp4fq
to5FdAVZcNrr/s9QgHdt9jfk2CUdt0uEV0JMEb4i2reUIL2SCDg3iiZ5flsvl2dvnp3FBvYwXDFm
UZ/31tzpLnDbBD2EmnZJhzrbbVi049qCveQPhp1daRmfWSjY+xByZ8o7ikWLs6Kb8HGmqY79mMLC
rjeNHthbdU208uwoIAR4/9CJfO9a/nkiSc9UMdhq7EOUoqAJLXA7YAd+ZY0+jkIwg/DrvqsEfxBw
g7yBav+kxT4BCqJSi8R4AIh4c3lxlrI9BDtg8g7QMP4asJ9Lc3M5mELkUcJWmOXecz2LDkosm5UA
eu6EGRNY6frKGd1hCxIBBhG43SswqFPOx7wb8ZpGSNakzA3WYQk0QKwd6l6XxH4f6W9tGdd7Q+/k
nop+vzEpFq67roYIVzjXTtzHY2ChIgO4Aob4rEoyL8Ef7V0Nz00sa10WUlW/DLxl13nivEyy+64F
anVlPc8NBr+aJvIs6gy75nSwgqaTcHgI+tlYvmLKxTsxGneWpvxW+1BfX17Wc1PK9YlmhKZbyDEt
wCxd7MLpN8vYl3WqbetOWtspVxX6FSXmsHjZ3E2mCdwzw0P48sjaKan2fTUBjBBZINQgBrUUOOui
ljdF0KS+O/wD9/Ie69gtalQAK1Rc0pTPcZqv9RBP+xz7LUfdZtOnaIy/11q2GmhztImzSdpfl3/U
xxAEhAYhElILyEsI9Z7Ovd1VkY6PY+R7qSK+jAU+CfXsYhRbCO9eHmqBPJ6/HzDDrJ0LbMC1IKqc
jgW9VIcSGcXz9UbnlJYF7VMx8UrBbbWJIufgDEr8TSXDXRtZ1jzGddDsSrMY/noPQPaEyg9+gsCr
WYvbt9fM2g06nrdRpCWHsjQkxuS8PDAbjtbUts2dJSbxrDt1dGXkj1udkWcaOZISHhyYxXRnBpR7
SOKxP8yikAWg+g24z27rZZ71mItYvTbnc1w/vWKQmXzncs/zDsT0dM5x1swDiVumXweR9qt3U5tn
quLe2aOFrH7WG5ayQuWYLmoyVhl+w2JXq0l0VWTxFLD1vvbkqMgL88TW5vrY6e8oR2GMpsxiH+yD
d2vIxttivElNuIVk0HUJjbaglp/iATvc3rKH7QCHepMn2M5c3oUL7NT8S1wVBIxB3jVHVGsBHWtL
DaDnmElfCNznV1FROnJVxHrRbttO02v8OjM832FN0ABSoLKPnVutqOWg/VCY2disq4yOH72vnNJP
kCXNiuIdOp/4C+jlwW0Gap9jg1cVALTAvavpHX4rcrw28MHy3FU25PKr05nDcxa3OHgPVp3fVWgx
PDuDVj9nqR3IVd82o71yw7J+4yXa/ud19S+Wyf93/f+UQfq4Dcmb5+PIv7PE02I1hAe7P4Ns72MZ
r8MjJgVtNPASkTXh0l4J49PlSZ9P9ukunNWy3ZlYCduex8Pp6gcq4dguhsavzCo5TGrq7YCPXru0
PsYyRiGGIZUFQYoFPh1Fa8sKIo/GV7Xamx2RfBSVrOggpOLKJlpqVc6biD2szrcWGlvUH0+HGgXN
rSpSGp8c/jA4yd4efuBrsgp5LyAjgnOF/jVBaF2j1K+53wAbb032D+WWnW1S6bbzJ0ut9l7W/mrw
5Ep4NF2e8bNzAT4SITh4e+Tnpz8wqrrI7qj5+4BqxLatedlwtukTe5PYXB7qzOIiDgvJ1Z0vcPCQ
p0OxIHjzto30k7LH2hs3yK1b1H+fWrqoX2i8Y4GhIke2uLfdUUayKUXrY6Nk3yfFFOPtdjU6fMwO
GAUlWDiQc7xc6iVKEgZPOmPrm63treIMCoDKdj5OcT/dImcTbqfJgLbW29fupHOzOD/hXaQwuZGW
yk22U1mGMxqtX+cORDULkm/m4hJ2ea3ObAuLmOfwjCLX+nBEslyrLQ83Gh9wxLj2qljZKMzCCoOg
/Mq2WLoSzGcEvSuIpTym0PC2F7esAcqrM7Bx8eNiVLAmCLBWNaRKrdTutolW1utAl96dbkaYseAU
uS4EFtV9WBmf0qqItxCFhhfgEsYV3a8zcwC7ROPxDd+CKsZiJ41Q6iQ7VZIBWmCjtElZRYi5INoK
hfLydC/o0++XDU8Vl9uemw9Q5iLQIoENX7K2OBtFHH4BNJzQpIPt0c8QqX2EqAf5xpQTHTpVo6zd
A0dbB2FMJyrsetqHdtegkz26+atoFR2NYq/Irinln9l6pAZA6efaDqz3xYRkY6iWQ11wtDA8xY/B
LSH+iPbKtL9TNhaXwMkwi/3gOLM2b8QwWh25kPaM8NGMFFrZyJLQ1NHlTdg7ml9iuvToqHPJEajL
fnYIwmMpHOgHgi+5vD7vF8/iN3k4A8Dgp4I0B/XT2IVFUhSMmtX7ZQFSKs6aamXUqPpsemyEfiJx
jQFahPN5DJRQAc8BPRAHJ68rQYh0UqKk4aqFvu6LzBQHgZtNtw9SE8arpCvobSu7bXaRpej4E+ap
lqypwJS+XZCQXYn370JXyy8hrQQxxEtxvgRPv8TNkQAJC69FNg25jSSq41034r6S97YLh2xGzdrx
79ihuBU0TXcM5LFP9hLIGRZOdr0d8zTcTS2iYHXpYtA86pSlEBgBs613v/o8c8Gu4kocNfSPhWW9
RXS1gcB00FtFrN/lwZDf9HHv7V0kdzao3jU3ChLD8GzjcdNhQr27vHYfjzHhEgi0OQu/UgRY3Pal
6rQ8z9XeVxU8ySjmoyaCEdoqwULk6fJQHw+Ih6CtRznI5OlGdnE6t9XQdqY9Ob2v1KOxj5r0N/o7
2uH/MAgsMOP9Pyg4p4MoRiXrKJeDTw2v3xQKUgrUDvUrEelj5kclDeY98YhqMPXi01FGyc1JzjD4
lPK/0vMBNzUeZRHD7FEx1Lz8SeeWCO1DhrEAixtLp5SgN60kK4KBLAmsZzV14y5LVKqrSnWVEXLu
w7htqKjOo6ExcPphyH7FwWglo1/TNl57oStuKpHoOx1lmk2XK9XRG5PmuyZsXa5ZPptOnQsry2qK
xoMUn3lyLeLa8CishJm+l07Sv8WGq9ZXJuXMZtKQ7TQ0XqD88eVLqG+gI6pcwr6Bswr4bS9aQ2XK
roxyJtpSa5i1R+AZk88sa6ZVpivAd5iPqraR6Qr6tEezKjEBfTZxLX86dQx1TiC7RAfZA72TlpgQ
QmP5USUtiF+R6/j0VmZ3rXp3ZqEo/NGboqbFBbysRFohqF5DlJPf09/67sZg6PAOLx9zB5kGssdr
1aUzZQdsHv4YcLHlQVXFAQKSk09JHPTp5KX72gTAA3ItPI6C1oAu2vygOI31zFeXO5mCjbMxJb8S
sc6tvEHRidIPsYR61+kWjUIAMnE2TH5htfLgaCPmM6K9Nr9n6pZ8LwfAnnsjBiyS02FS4aJy01sT
ZSYXB0YYIRsI3yEt4No9KFFnbnWnV/c1nthHrJ/LzwG6aFe233yXn95G/AaX1IdaMLK0S/3MWUg1
H5N28kdO7Mrrs/G+AGm2GuMyOdAoArYeYEHNd/ys6065kmqcm+iZLQfzUuNiWGZdGnV1GUcqKz5h
f4zC1M5OgJJdDm5nejiUEf4YZTHPY1xUuQ5M3M/sMb0P1NjTdpregCb0NCkfJ9OmjJIGaQvs22g0
vwtrnRpDmdn7SSIIsDKosX0OZWq6OJFaejdbXyMuITKv2Cm5Xv9EUVxtD6hbabDclAlYNPq88V2O
c4a3rsoovOaB8z4zJ+s26+NDL+IdxzsBxcHTvWM50Cc1SzH82k2AHotS2Xvo18JwCTWscbE295BS
Qc17ZQx68eQ1pfo6AtWY1egwkt6ZrTXtHeE54PRqBYyn7BWUPzrty+XJX66w7s6uMrNcME1NDwbg
6e8UwrXHKS4aHykxmPSaMe17r7nmF/BxFIcnPrI4OuOB+15Ejt7OEkPiZe/jyf4MSgsPQDmmf+uB
ACeLPWrRBkLKm3jtLYbJapm5VV33Ph7dzl3IA3NVYkf6AgfXuVHssf10ZfLmrPbPVZ4ltueEhgQA
m0TixOnslakmDbIY1Q8qw/kpkzQJVhXGLArQrg6XlTR2qnJVkPF2a/4OXa7C1IAiLsjDfwF6px1Q
N2EdrDoQka8OxBcN0HAOJ6nQGpRnJqtF5yAjmwHOJCP7UcsE5t9lZYt/Gv405ERDkfHKztvmR11r
4X3Tls4tkn0Q1xG0UVscdTsVE/E8oG4mtBojKzSRLCwTGiFpeOpJM5GpW52ftSX0oag3UbuzqISK
GScCXx6L7vJeKGgsr+J4KH9enkJ3GeC4vvEdcBFaJwTM77vTKWxbdA3zvGl9T2ggdXm6Tgevd9UH
s/qpRIbyYoE/+jaZMf5fuahWqt2mxYa+RFysMzP2jmoxlb9ybYb5JlOrZJssFkaKQXqhvI6do83I
Ykc9RvXYlHfw8ybUt2cK+wTC6UcUuWUFcEN6B5aXlcl6L/LV2q4/R6lLGyHEeGzdTjWElbiVpXHf
xgYODIHM5DFrpZEDA0UIZeWOiWBTe0pYbVujM7+0bVggyNzEyh4tnNAF05eiYWLHeg91tDIKeC1j
8wUPam1aFzVVizUldhzUmrxtoWK4rfVEx6/0thgERcfRkmYFuQB/tKmXMFmEBwBsbUqnniDGxql+
1DtTvuhJTqmla5vWXYd1FUe3Ls7Z95jGYiBfuBPgxFD9hx2GQIIatRrw4zRQVSz4MGYGZhz17jox
ALXskUvl6VhWYXGDJmvxWSQJDsBDj/MHzNUSEkoW5pa2Gsxyn+XZGB1oPtUocORB/UU3eVNAM4tG
yBCT8TWwNaBiBOf6L30yqfHw1IY/bFEOxcJt2Thvxkzobam3vorFzVbLjXpb0oX8y4yDUShj0YjF
r9Cm7TIHuD/aeCVaGnqR5yTFppuscj7mBomQa0LqHzKOf4eZJWodaqLQT0+HCQqZtYHSjj5S3OVB
teW0TRQUnmQk9H3QOL6WcqSFV4w7t6knEI1Jc+X1NF+2pyGNs8jtR6uSvgqlyMVPqCqEGzuev5NX
wuxRy9eioP4aE3k3YacA47KLK9K8H/p582cTBUjkSWRJ7BZjFrJzDLCone+IFhopQsgZJ5E5oH6P
zuZbLsvuDfwypyPGMvyhto1xizpm8NoUA8zZsXzQA4tmY2u03XbUQCGvMPZCbEZKPb0i6TA/Hz9M
0GwL8V6GB01xOkFN3qlT3JoA0boOXTSzFPtM6711QlVlnWhhuRlKsHVW45RXcsHlK/B9mijHz1c2
Tb+lk2UbUmwdArvzU4+bZFCaaaOUjbEys6v1tjMfSWEPzjTk5Nm/aH57/LHfG2kk3VBQE6i9PDLW
jdd1w9oVE147jpFX3xAvxS46H6voTYpWVH//pZyyGWkFB5Kot7gUjG5sChVYjt9E8GnCURdPVt7d
9KB+6yvv+GVqwqSi74fmPp5CeAMvW5hFEOJZJ7XR9/QkWnMTwQcOcIG7fM19eEX+Owx9cpWqxFww
PZ1QWdWSUBpOfoCnzY0b6eYtTjwOSNRIHgf05giOY7INJLjZ3MKyrBohGPVt0GyzXNdmmbxrefe5
38TrkY00Rxsedos6YlpbQisSfpPb0dVwYHy5EIL8KhbFISnlW0zlqsM5wOhrlGC6MPkO51lCXk1M
+DHxcOUdcCbysLnBacwrQYheTFFusuI9JE262t60Uoe8fUyTod9SN6PlZxT4trajurm8MO9/6+I4
z6kiSTA1dpdNf7owuIrEpVGOPHHA9ewR2v2d2CMei2XS7PtJCfA3svV7RPvQg4tTSJYU4zdmJN0n
HkzOHoQexswRJDwzRrsYX115CzpI2dUtkohdYsufoyf6GyOCsjBA9EILSDOPnWp+GScj2kZklxtP
L1Gn7grlVpe07Lup77cizzNqifAAOCDbzJXJthqadKPlo3Fvii6/IlB65sTTeZobNkwGcjCLB0tW
qW3Cokx+WFt4sFL12LgdlvReWWcbwO34CWKnd0gU49oSzLFkuQIIs5so6HMLvAMy/4w1WDtbYdIG
k4/vVX+vgYNEYCIgx9IzZxVHdbG/vORnTjy5JhVeVaUTREvldMWdCBsFXY3hzoZKt1EbBALBF/R/
H8I8asi0hJHRt21z8bDCn9yEntExSuY4bF/XAqKig0mJ4f5e/qAPhRmCCyK7PM/BuiLZ9v7//4jW
+QSFdWgizQ9S7tK1HUaVAcix6o/hMHSvlhcRZIJ+ilC3HDSkr1LI1zslMdVqnRY1HLTLP+jcDFN+
pQlCM4Q+yOJMdUWEwabiqn49EVP7CQ1nOPPXWnAf3tjAYunzkaVQAsPjflkGKiw3NoST6z6qA/F2
YBXKWU3NvFcbSo8QtSjMUTCFHKPDVBYrtzSjb0riVvB52op+Alg+lAbcqHkwhtRpVo4NrXwNlxo2
4d/OCD/VozE0P1FN+kOney7GYjQDe0rtQh3pz8maAx60xpWN8PEkUV4HYKfNJlMg+Bd7jhe8O2Ej
o/uOTRhpjSh6QKTLuxW6jG7MNLHSKwt9dkBKsPMtDQBkeZS4WENoMZPu24EbbVwRoKUca9o2YLuv
UQQMrhzdD3CBecnpXP/PgIudxdtfg4hg6H5ujKvQERCxjekoTOcuLgWeBn3hHtrMEHtHg0sYx7a7
zajN7inHJJsWOY9nqh35Juwt7UhlG6qqG8/yoPgL2JOyG6wrK/IxZeP3YswN0ZaKhLNM6Bvdbox2
4vdqDe/s2lXMXS8HfHlK0/u/rMUfQxmnWwxahYu4hK37npnJDcUFBDJTmCD2bPOsZPE1X96Ph5wz
ZwFP5YDTL1jmwbDi2hGDZ90vDbu4kQoyD8PQjlcOznwwTi+H95PNCuBKoyJUdvpVQTkWQ4/Hsm9b
FZpZQeX4uY2zZBnkMLT02lwDBPNeL5/Wj3ehp2IxxcgcJvqZi0FzVes8vJYMH30ze93L9E3FQ+Nz
ywH/rBnQjWlcTt8Dge7n5YHPnSfHmSWBZggh0MTTrzVsfeSYxYY/WKU4ELXHDY3e6cHMUvrJo95e
Ge/c7LpEJc7TXGZeVv9gXCWRN3QGnVT3k564Bd4BRX9TZLQ6TTVst8Kx5NPlbzxzJNgyvCmQ1rZ5
Zy5qZtWUcjMY6eSLsVI3ul2b25z2ChoKbv+X5WuiBbhEYMcgjBhwWQ8MYKX1wqonPzYqdZ9Hzj1g
1vLKe/DM94DsxcjGYxA6RIs1g7hquoqrTX7bptWBPC3aIOUQocBaX1MTPDcUHmH0AVGlAiyln24P
z8u0WimVCU0eV390G6394ggdNdE4Cf9+lUC343+JxR9Fj+VXJT0OeKGeq37WNw9BFHRfy8Z8LRJh
+Je3w5maB8KItFHBciIj+KGAMxaNBjUbKRO7VKd903v1kxFl6roKAnXHOY12oVtpqzJ1u50l6/zY
9Ilyc/lHnJlYfgMCdMacsUAPOp3YXJPtmHGD+y6V+p3oinbV2zGan1RPr9wIZ8Im6ZrKg8NAux2r
vtOhBO6ptg1c1oe9FtwC3Y2p09XqlQj2ATPE1p/bYzwLvdkxaimYWUDMzro54Rgdt/xpKG25HgxF
32LCoR8bNY1ukXbpjzomNuu2j5uDkLH6kEF2fFRKQzv0Y5nv8gRAyeWZ/sA1ev9hRHKDxHh2Y5qX
4o9c1a1jd2zUTPVHr40PodNHd1YfdwfRcBvDxtqDthLHNM1e9TDP75yxRJBvoKybl7H1qoxAvSX3
KAAQgN0VSkJbVFXqjcwTikVXrtRz24LFMmcvC4LysjaA5nQyUrZXfUe69V4p2+y5c8yaB3pwjf9z
5sqZW42U3sDO0HVfvMX1yURAyAo1P0VgeI0CSno/1Gn+IO24QZ/LQ0IqzlSuBF3+urwi5z6SKwDj
QWR9IMUt8gYeJU0Ud5MGO0MGs8D8P43VW4c01rrt5ZHOvFN4YvIP5X4dyLi6OGZuIKeE1dd9KNsP
BYX9vRZm8ofdDfmn1ECjPK1ThHNoq/yjDYX+YjXpeDAcceVaOHPrEdh46qq6NgfSxRcPkRDFVHe6
H+o15nOT+ZD3rr1pqZVsJgzjZkmcT5c//T1eLvIYmtVcD8gyoyGlzr/pj21fOp2SDIFl+KWGaQMk
iSi9w22B/h/dSGR5CGrHTNiQ1VyUE9CIRKzEQRMfpz+6MWPi55X1RruwjjY6PZKtN6req40S2A9F
aYWyi5wQjRpXlNRsWifJ3+CoD/06c5syWQcdfk6rWnGMGE0TBbVKt/L0r1qbjQ+jhZjdNErFvjet
Jjo6FUWKWfcdORk3Q24r6QFwGlNcSQrPVtlsRBEgW1AqPfpqsGjoPk3NCJFMjdJsM2rhVK6gnNCZ
xo/JfjQCOmEYH4xaRFMD3sIqLpClW9sWGtzrdAwG5SDZKntMt/NbZFPynzC9bHvVkF89kkDX+go+
ZLGfBk9ABpZu8Woovapvcvx0p3WLvNJrOYlsZXtG/Cuw6qJEJyS0EE0Zag+3p7CkwyK9AoJuEKCh
f3llz21qEDkYCs2VE9tT55P9x8pO9JUA7jaGD/zl0ZlK7a4RzvQyYTP2Zo5qf0QNyMO+Smbf0MhS
EIYfyuZBm4r0cPmXnLlZeP4A4+K+1sCBL05XbyaKoge94SN6Ed7QFoRC6Ljh/q9HmY+wjmAlj2/9
3cj0j8/NnUYPYiUw/LQS7s5Vu3hrRuGPvxxEpzSjgbiZXWzRClt8ii772CkMafvSjNRtVETTpoZq
cuUq/hD5GAUTFaBvjqXDIllkomMbl5TbNMfvvOAN4SL9ISkd7VC1FAEuf8+H6E5rioM/s4tJs0kW
T/cIIh4m0oGJ4hfIja/atHxO1FHSnNbVY5fHFrzfaNi4iCH9/cAkVh4PCiIv1NJFcprSXdWS3lD8
sUbVKxGyOTg1ElD4fJHcTxkKkSi4xJaWvFz+4n/f/icRD4z5DFmB86fP8IJFxKuAdU6KIZInt3F4
lFLFwaqimNL7tlHEtImNCbHMQqvxZkH64GA1VonVzASgN4Moimtdz5HOFO/RlEg9ZQU6JWJqq8dO
TRJzdkQpis9UU1BgKJMxD3Za2NsNIoMjfh/5lAU8EaMKtV4U6NZOgz7LscLDoVo5ZZEhH0q77zHR
HMRRvdZGYEpJG+DidRJ1eCSUYbkK9WmAGIl+2KbDJRf5Sq97SjPO33osutynwOA91Djufo8h3hG3
G+TnobuJ1k8UO3mNo3ceAwouv+16aqeVLRv9t+ZQ2bTGnuqE7L3bqDDN5p4givBJo1Xjq7T60Fh7
QBfQlEGpBQ+1uBl+Da1l/MoQJX1DdEqx75q40bGNAbDpbTGmg68c8Zi7GS2RWBuYos3vJEtvFAIT
0T8M4N0YSNNPByVJEACMPfOTRKmTjxSpfaj6iZLhyh6RJmq9BPOMDMjBqomsMdrU0mh/dRHkmrXo
EbILO93osNzw8mZLL0ocNFRnQ3xOWoonbkUX3kFRehcUOg6bofJPa6TJa2aCyGBtYEy9f1V8pJpn
+kk9xq+mWzXRWgkiRATxw2u+SrOpqq1HuuW7LXJ+pleGN5WXJN/SujXUVVe2xkOEvB4RXqYYQQ8A
zsMrB+djbGD3UnWgIcQaUwc4PbEQ7XM7dwzxxCKIjSaaYoMWYLYfE4zzrhyVOZqdnpTZ2wyQkGWZ
BLwlnVFVKjO3Wzd5AowhiA5e+B1637iuFKU8NF4vdnbQWTdJQTM9iif9YMCjn6ZEu3UaW1x5zn4o
QcBg5nlCuYV2LNzteWL+iO+tUk1uS/njybC7HgUUNVjpZmBs4qFHvK+R2bX33xxlT78eiJQKoZGq
KIzjZasx1nreZE5TPBUdJSTDUaZ9nMAQTwqIi1PnjrdqYqtbVbbJRlGCF5Gl4zMC3PHvy8vw4fpE
1RMq0gyyoKDMe/70w1VXiZAMi3XEE4N3ybfu1taza5b2Z0aZVSlIE2baNX2I01HCqKuR141MX1BQ
JefB0gZsVHJl954dhQuNUinUEX3JzS2RqSTxG02/zujYg7CJVuEQXLNk/3ir2VQVSQUAPr2v3um3
WNHQTWqdmP7UwK+I6BqO+YjRBoJd274rHAqrlLjLwPb+ks0N7JKNaVPbmVndvCdOB87HSGS9aPg8
HeNWG8Dp93DAUcTrvfGY2H0PJ5auDmpTypXs570ScLpbKWrPcHHquljeO4vj0ejYl2bYlPpBNn4Z
E2l/dlo73nSIxRw1LJVkUY2zYA7qq2bhPQxajMh/updK9OPydv14TvkhFGe42uEEfejX2ai4pdi7
WH4TdO2jNfFanlX89AOCVdQU8McMXy6POCcpy0+nODmzAinVgIU5nXVuwrjMhGH5QPgnrHhEdiec
4b/YO5PeuJF1Tf+VxtmzwHkA7ukFyUxNlqWUPKk2hOUhyOAcnPnr70PXQbczJSjhu2ugN1Vlu6wg
gzF8wzuIq3Ipprta+TeyKaD+ylSw2M61016G2XxzUmOYtxtUEZTf8ehjmXpzmRESwoBo7vUqay5H
sXR3iGQlQ4igFSpeXvc5tTucdHm29gC8BnMyU54rjb22uX5/kpMlQBquZX6uOfeVQ9xAJxbG6mTL
MyWpX6f+8XSjNuPC0YPpTXR1ivZA/siZBpRK7pVeoiDUYXX8xcId76vDHfDgNOBKo173CxH1TW99
IUAwujjpcyQ0M3NJ+6hJE0RShadVxX6YOgSJXEClX4gQgLRlxeL2CHgNThPKrMsviUcRuF3IcCAY
9Jn2BXA7IsodrdnLwjCQu8qBoH6bFUHM2+vqlU9LWEzvF54gQwOmPP60bT0TWynfvV9m2t11p2lX
QaeC96zkYQ+o1wynZU5D2xy/ibr/uDQdiqKGqVfh2w/yckvxHATpW3VVh85+ssQ6s57GqW7de2Bs
6lBVwQ8283TppaV/M5lzeWa4bZ2cfmCA5TQZaA0CerKOX7sOpFzScXLv2xLRK0f3une51o8hOLNy
9/abndjQgF434YwDfUYCg64stPHjsZwNQ81p5d3breY8A1YnUV/Sg5GZwZ1Z49QrtF77Yi1a92Es
lvnWmuVNLwPtOxQrQmSzFM5OmImfx7pZJvdBEogYIeM8iypjXM5AEV6bGBMsxsYd5bg5jYe8Qs+a
wV/c+8kTK3hF1LE68IQQ6jpz//bEbEnIyTfgSNkyzF/4n9NNlrvN5GaIw93nU71eiCAwLjSqqjdo
JKc7s0XdqJDjdCbEenlvenAXCDYCVjsp7vb+v4VYVWH1q/RScXDSNrsEVMLIAqXWItCGeEnxKxK6
LHc0rqszccHLYjsSKFyZgO2QZAH5dBJ+dG6Sc4666WHqUvQBS2e3qbJfk8Y1cdaaqG2u04rLYBIc
LOQ8LdQVzizFl5tsewJUKbm3KcBt5h6/vzxi/tjy1k56wKgemje8+ahR2RAaq1HuB2C9Zyb71fEI
rcEXc7zQ0TgeD8FTT+CHnR4kLf8Ly+/KS9GWdjQqH32glUb8n66oDUADIwmrKjDvpx83Bd9bkGxn
B2Qf0TkoNZRI5FUz40O6AKwMixSr8LeHfImfJE2hlgkNeUObQOM7fscBBHKnDUZ2MJN5fkSQou5Q
5S0L+1ZgOTVESVU0HyAeAsHNzd7jUhhrbMbTNllwqhFC0u0zR7TmLTubD/3qWj8Qihd67GIEfyct
hTPE24/8yu3GIxO+APHjZKIXcvzIvrHQy0Iw+pAuqMRXGeaeIi/NL2uRakiYaiJuet+4bAzF0/pJ
c5VbrQdY3tIeyZP9HZpj1qXr5/5lZgxokQ7ojxhJMxy8Djna3lpQH/Xme110OeK20uquvc7vLl3w
mdfgigyEBZCjr0hu/3y90T9CDYIuHYCc05PWTAxP5VouD5b1DHIdh4O09NCjnLP9mjpnFtsri5t2
CGhdy0QOhMvreBZN4Y4UBTJ5oDrS7yx97tEpDp5xq0RKvUw/vv3Rtq1yfFiStKAYQFeVchLN6OPR
CormpbH62QFYmh8Ospbvaj0tI5F33ZlZfBljMRTzF9Ah4xI4LaqmGaQnM1PyIKxkATI3uhiU6Ub8
9gu9On2/jXJSluunAQq/2cnDIIPskjsa9ebV8C6rAgBm2lTP/4PhqP1vMaxL7+9k/nScITx/1OXB
Wxz7sR0aDPiWxYu8VAuuhyk9VxB+ebkBWnddz0KKgWrtaWenmJwZAWZIvCUH7g5OZh/XjZteTCbR
oTMjCwPV8xzz6bVFsvWLwbD/Is6dnO8egfgATUEeFGTBG18ZXxCicHeeL89xzl/7ejQMUEDaVGjg
3xwvRypQ1WhSWj34yRJQfiv/Nlvj2S/6q8wwv7z96V5Zj/RsSNc3vyjQBCcZZ9qNA5YunOqO0TR7
xPrcXVMu52wOXwnTuJI34UnyaQIE83RBIhubpLrNQY6oLsroltF/riC5YLiYc1aFYCecK52QLKaL
TC1zmDS095MxbcB4WRZKcRgN/BhmeGbrOtURCrCds/Mnue77cdNORiEhn8+c5a98BwgY7FHI45um
5skhNOOgsCYahd5RAd4vM3vY41WD/0owzPsFAuWZ8V77FjCFoHvQrrSAbh9/9xSZH9X6ec4J6zZX
BDQyROhK7v/4i4MJh8G9QYAIRbe3/i1IyxM+U6scvKiEa9MKIxZbSLT+/AD3t5bvJlVCmcbZdtNv
o7jlYtj1YJeHQJfddabVbFE3yLGJW9udr9B5fvutXgsVtsEIE2Cvs35OJq+c1QKJQ1SHyaCfknnN
FnShja0h4Hzhgw64UGk9HcoZUxW7RihNogv+tTFxXSDtx+KL6CLqlmLey9Ey3qnBb9/baxJcvP2c
r5wiuHpQXaLCwl1ziiCdBr8Uwl0qjLuG/MbX1+BmUW0V9315bvm+spz4ylT8aDltZrnbn//2CXrf
LuXaMxROIl6sKnSNO7cRl2+/0AuSKwE/7EdwBJz9vwKE42FkmmxMt7w+6HpjAfu2nOuE5fVlbcdf
u3mNi7LurkfHdXbEOvW+AW99iygodQ7HafcNNsJ7T2t+qKbG8toMqp1K+AzjmmdX7lg8mdLpEVds
1m8C7ltka2t6Ji97baZAGtDjRPSNsOMkeXAGgZwhILHDupl/YF20Iv/eaWe29wspkW2mCKFJVwEf
QZc42XkCXh7YvKA5VL2dsxwxYrloygZ9NQ1oZxEPVpM9pzkE3rg1e2szlGi8cLLt5CsdBuMwztgz
J6ZoHqvVdZ+Taum6fQBN/1A7ZvINnhuW5S7xMr6+sjcapEeScwn3a1O1lbW3WvIvlcLjr70GrdVm
dd4cLBvzeAP9shTHlDJ4entVvTYM/b1NyxjmIonH8TBGX1lpkQQZyZpqQnsoyOuz9FzWuP2Uk7iP
WjLNSzohFD31kx1iFUvJ16rkwa0blIjrBu8hxxojSwbdRbBOP5fK2w9Jrz5ac1WcAWu8ZKlsOLRf
dT/0vpD5PbnmjbzVJSS46qCs0YO1acyfrBTRKig97oW0DPoxjaXLyNHr9HZC6XPXuKN/AU1URm6q
nF1lW/UZEdhXLmrOJlTBbEhKoHaCkztvEL1IU4sio2fhF6U69kJoga96WtwRDxKtNWmr6osvUIGz
sxvZKuvStqCwhWwiPcHFSiufC88gzZkzCQOkb+ef07xRRhFZ12nG4dp6rvfwS6Pw+EOCCqfSQRMa
uCLqJcfLRSblXMDnJMXrbPVgtan7sRBbYVDQSkA0Cf3GOvbNIUg2W4j2CvRmc4H6c6ZFUwY5J2qd
ZMj3bTXYz3WiG7c9L7dHw57Fl8+YuceDO2BtsiQajikdqHFcFdzBBFO/mPn9qNkQaDBJ7J6MrOTP
IOf5U5jXY4K37Czv/CVb/Lix2qnZGTCR87gP5HLrDKlw4irFrGi3CH+Ik47YD3x5o7kYqiwm1Aq/
y0Q0KMQ34lVvvSlMARRdaWJI9WtOwu6CuodZhgUCUAfXUDbUWbWq7z4s3YanQ76LVC7qpfceYR+o
KBM4itVZ3W81QiltiB+j+jDgZYGjlp5OX3Xl2XkEGNNCPa3Lq29JMtZPfbG60w41ieqy9xEkifIu
cUw4s8IqOJDHBLTPPGv6dTblyIV0jK0ig8MbQdzEAxrSlpVz6HOnNanbiuV7DkWoxdyzo8spURJy
EbhLwcYMXef/XOyGxunbB0rw4kTZthrV7U2s16U2dbKwLc1GAL921oPb5qB8OA+QX2zrRi9wKPYL
OL+r50bLsAbVhRYUk/5R4rS4H80KOTzAHEZ+QwdvxiemVtYPc56TD87YJxje4jEZqbXG4UJben2g
cF6YfzfjmuCMoPXTDUx3vYoKPsFDNqjV2cF3NJ8yv08xBVoV3GzbUggCLsZ8Y879OtOgVi1DF6aF
y1Kgf0VzZP1U6wUbpx3bxoqTQi/uDeSlaA31S47FQ5IVCSZUWdXs8rkpn23kS824Nv3ejCd2vAO0
e5ngThQ+2Zk3NtbTnFXdVQ+IosPBD8QU/tHjMobKtqk7zEVvqgjElNh73QLUqrbGwNn7QzMaIeL+
oJCQ50Adx0srjO/rpYylKYMislrUD1qBzXXSiBr3FCXSAssRXNuuIeBpRPXSSn/qay8+o5UpH410
mKlLKlddag1l/si2tEUPabcEu6lcgZAB2V1goFnlepNDU6523H72EzKxCYflIMTXpBXQ3idISaHC
bwQ+tjY5WqRpbXKbcrPX70Wf44EpE0cfL3wcsub9qur68e01toWYR6cQ7bsNFMLpsQFwTi2nndK1
NW/pOyLrYoqcpvGubVMdki6r9zaKB/tkXb7hH2Gc6Rq+srSpu3p0mWmmbGLMx6cfIsytku6kDm66
jvva0ZvYqEH7vf12r40CRZzqDxczyclJkOQhEoTLi0b/IBmtaxYQfchmPYc6ezkKbgQbWBNID4WE
0xipW0t2h16Oh6FwliizzG9FbTXx26/yIgjfdJXI4yko+qBDT9kBSY/+izCH4VAjKxSTDMBgpE+w
z1tVnsm2tpvneE1QLQWixNeh7k/97PjbTEbXlMRl86FCPTdiO647OIf+jbcUHmQZgOFvv9rLQjiV
4N8HPMmDJI5+RTbM82G1Z2MXwJ6LgkX0kZWbKD1wEV0YwDk/OQ43YpNKFVJSr88kf6/Mr4PgBYkO
oIMAgZ/jl7Y9ITvlB/MhsKqfdeDkt9WyGlzAun9mUb5ssfG6JkkzsSjrhXT9eChXybx1lDYfZtOo
L7TSHW8UHL2dsid8YwMf2ycxyYcKC+FLwUNHYLeGWGudc0/yysLdeN2ovW4MBlB3xw+SBoa2ZIia
HnCdJ6OWuXG5FUjPrNzXRtmwdjqgu+3FT2a2GiVmO2M1H/RVE9e5Zn6hK+2dSYde+XxMJrg+2oXU
CE6DbwSnMn+lgngI3Lm4wNmrLMK+6xP8O3T/4e31+tpY7ApyR3wOqHmdvBDib4OH9Nty2LiFYaaZ
1l0p0m8pifgZPM7LyjxlE5ceIdYNUK7Adhx/ISyWSi0VtnGYgKuSIulepe9xEC4w5gmCIYuzSTbI
kM4lgSOmta77UdcM7V3WzT2WqMyYGa6eU9+3XD9TuAwJjgxEpXKT4wTH3yeltQPv5j6veNzeFRlX
WKTm6ee81vk3zu5huSknbb2C1MoF582rnd2uCdZmZzbFdqacnDnoG1CI9SnpcSFsc/5b4o9h8WiJ
xV0OgyjUHh8zgZU5DMak8R5RLMe+UjXumTLAa9+RBuw/GCMqfSfLXxuHUVtybTkEy7hg4A5NlUa/
u0v88Rz18OU1S20XZA7sdpImoDLHr0cz0ZkJJJdDV4AyRzlKJ94QyFdqK/+JjvhToddVSMxUngPP
vXKae6Bk6DfDKoOndHKa01BanXQo1oNDjI48Be025aKal9d4bWOHfSZofWVS6WlCq4X7vIkIn6Q1
rVuo0fMW/RBAJoEQ1X60Squ/mieozm9vw1fOUcBoG6OGSIJUyjq53TFc79amKJzDCl7hYxLQOZf4
f6dR20IgCkcUWa9qjZZ/WLl42wPkDGYzFk0OYKbtvE9vP87LY46yPnk5dzRoBebg+BPbrRg5FLzx
kNdVDnlVBVEwmX8Mi0CQeqPdUpTZigzeyYFQmUHWtmbrHJSd5vsJ79BQ4sF9ZfQ+muBjb5xJrl95
K59E39mCG6TnTnvyvimKdsiUfaB5uFzWvv6pKFBAe3vqXi7RrboEfAoePi2EX3nQb5t/aDql17Jz
D5Vyqusc6sXlIKz0wsMX6MJDBuTuT8cjJqTeCgZ7+1CnWslJ1xbrYi/ugcq/EZWGD9RWn2Q0iiK4
7NvlHALw5e6HagJ+iCo1Otz8+3hp4DKPbu6YegdvQAFL5nSEJ7/XrlrDfEYncI47zAcv0qL+8fZ7
vuR3cebw+QDIoR9qA2s9HthNezQrFBOLn9L007Zb7yC0Qu2cQfvIDHcPDS3pOOt88zZdEiqIFsku
PUd7Bw9/eW+kThEF0nruCLgQiUurg4847T7B6S6EjVqdOZBflpd4XjC3CChwYNG3PTkmuxxDqHmw
vENbaNXOhZsSeUMnn5IayS99orkQJFMWY3UVvHeW3I+9TmT4yDbYD1bKjPMJEMzbc+hv3aTjmwnW
MYcEMhxsAvu00Qo6aXKkbacPGoWvQ9C2GonePAAhMJp++lrPiX3wWrLTaKUm7++lQFUGjznDwJUW
/bsc91WvvivM1YWLk2b+M25Cg3nt43dzWUmBQ7KUoL3wP86WcG4yMVFYwWw9XpygPyytgzGUW5HH
hbojFVbujlN+QsJ5vXHdCgNltI4CAPEtuICtX7XuvFTmlzLANPnJQ72l3QQW2jwsPLfYUROoPwcD
9O1RpfkDpd/yuycyu7/Utan62Co7kLuqycyHZPW8PVF7+VVv61SF05rMJTb2ufeDjrS+hqjArE+m
leO81PWL9UuaRl3PzaCS3WS0xhWgB/k9awypc9lAYY2wtFYtmmRuc9MNSv5sidXQkDbF+hkvTfdO
tkOZx/WaW+9LEyW5Cw9PxwzV5XkUIX7HcJRU0qTYjE7VGBVp4Ub51FLHAzA09zuzaJx3mkhSIEqN
jWNyJ93cOBOovKi/krQSyrIagAxRn7GOtxRKiUPrFX32kJqO2mma79xapdd/6WwNFQ9r7K+Vp1m7
uqVVstbGfKYC++rwv8pCdEfoh53c5gjeeEhp6NmDu5gfU8C2LKncjbwJE1yuG+MyBY8e2ZMo4wA3
7DOh/IsoDflMghdwxmDSkbk9eXk3w2FkoNf8QF9A3c61h69O6iK4Sull7yRS3EIK1s7swBev7BC3
cquy/Whkk5odz7hWsDfZU+ZDqVLxwfWZ4gzXqJ1Qhb53auw6G8ykwipv6u8QNtszl8WvMOLoAGB8
0heL/tzGkT9N73tlGhNPYD8g8Q8eax58R9tJ05nuZn8x3hsypaCYIJGF3bYtBmAuo/NkdbbfQR9s
R8TKVd3djKJcpv1YVfZ7FUxo+WBuq09xQ9iCfiBK9VSugqTaT1J0QEmzdA6NahrEzpldW8Z2bQdX
OdE+QeKKsnlsGFUDG4CyaxVJBQobnG2LALvwetWd+QIv7memnkOQf2DxRFJzEihTRFGTIuh4QGbP
Aa8UADOBi4COjA43hArZmWX24r7cyjW/ija051BY257nt3hAaOg842RkPXSuIg8H8bpJt0/9h1av
P+RKN5/aenKeMLPr/rQstY2Mo8vW5+TCPO1vFJ5Q8EwW68FB3io2O92JimT6+faV8jJwZRSAd0iv
MpfUdk/mswzKeTKb1nrIFlFf60E/fdKsCd6oQEawWAs/qgvHemfwbf/mmvvi93Z2hfbwubjrRay+
PQdQJdJLIhP6e8fzXDT2IDMxWA/jahpfKnvM9kFDGyntNfHp7Xd+EUeeDHUSAhFolbYte+uh9PF8
nButjIhXzuH9Xh4V5K7ExRStUEUFknD8Qpln6AjtDO5DuljGPtcznJrzwbpfqpVuRdW3F8K0oM42
yXhXV02/f/slXxaywL9QTaV9DVj8JfYvsyfuezexHxp79nfSLy+yVBaYn7c3QDmfxkp/363jVW2r
u9E7Z9/z2rJCM4wuPaxml67syRyPk6fpfZU6D+uKX/uQG9YBqdT0dsz7NUaDYLrJi6Z6n1t6+bcq
io8Vjs3RyEX8x2EcoKoN+wiyARgKrfzjz9AFg7d6sF0edEVUHxreNPUhihz9neLPMO9BTTBsK3x9
I7+zvZ+TGC57zliIhVO3RGvfZEbcroF8PvN9thn4/Si3t7objB/uEhOY0inoq8sF8GNgRQdzWMTF
rDvvfLFYl55dWzXWJNiWo8/a3Ts50ItWltoOY+Xqayes7Nx2ON16MGbgWZGRU68ivDwFF4FLzFKX
ouqhasw2jbtFa/KdmRJSB3mbV1FFMM/Zjw7G+i5otBRKd9mqJRJ20H/x+btJPCO6vYB8GgwrXi2/
2Fosk53t1IomT6jbnUtwQFU5jbDRqN4lXjF5Ifro2qXCzONbCwz9HfX5SUENzLonn1t0CHtravBt
z/zx2R5W+3OgN9m7tuaMCjFGroKorqCCRSWu7LD1RT5/8q2lB9Qqyxss3zCzz3CJCgnbGjNWJBba
Re0260wNs8DWvBU0FEMD8sgfC5Bt6Q1xwiZYyNqjinu86HTRV8bUtPmjsHNlXs0rkI2wTwVSf9no
d2bIcZ//GHOz+IAtS0cxa837R7MfrEsC7+I5M6QNJBd3aSppMhBppLu4h4QGHifnLoDT05Bnxc6B
XjWMZ+AupzkFSlB1V0qedZipjIJ5KPpoHFvjwqqyhzKbs8jSynVn9Ybc0bYsdolQwbtlkzKkzz/G
xpTnEbXBcxobLxIwrDPoMoBh2MgJ3IMnsRZSqhnQHs181PBuQBL7klbAznD/xm4AkWp3v6l71O7X
0pDvnZUprMdLLLTPhNin1z8PASQfz0zkUqAdnH5JIiVNC+ioPE50yKO5xtJwJOy+LjtMOutOuY+5
P8+hmRtnisgv0C5EtpQDg41YxdXMMXq8hvqhdxLPLb3H1bzPitvOuKtp/vnWENuJFuuUVG1EV6V8
cPsAz6wvS24D024i4dyW3lWr/J1dGWFgfpaVvNBLtft1fv2Rffht9o1wsf7Z/9f2177VDToTIu3/
938d/er/NZPxX3XC/2OTHX/tv/6vH1Wf9cv7r+WPf//rsS6/FtlX/MR//ebV93//69ff+Mde3DH+
YtlurAL2FF2AjWH5j7+4rf+1cdk3CCx4PmCcFECqWvXpv/9lGPwRzDnEvaD5bvncb/7if4EV53Rm
b27A8U13+df8ih/1/T/XSXfy699tCY83O/J4W5y3FX9IXZBfPN3sbh1MHTAETHXTRT1nW+9aDnqZ
ntk17tHd9p9hNiA41DxEtk7vNjOTHYLkthm6hezeaX4nrtTUI1Wji2aXeov3+PZlys44GhEUihfg
HWQBoIMuDXnk5LBICCumRKGuhX2XBAaLdu86U6ep0PwL0xIggRZ6ejsIrCLKRkpgwU3aXmeuB3cJ
tfSgbhH5hT1MMRNCxLVtAHTc2zaqAf5F7qdA+JAKwQ6P1KjXEsgpWSan3okzPxDktpqdWjr3oLck
Fe66NA6mIJwabRjVRb8d5wVYhcE2xkhZA6UE1AaczJtu1Jgv0zfDaMYRvjpLZMKVDoRmMEajbs1g
EApEvb01mvygdK0nhaB6NsVtptuCBqiua0MSIocTgEWByeQpI6Is65fBJYgrMcswzSsr+YKwQL9+
8pDwVlY0d4iFXvaKmxVhg77TxYVuty6IlX5cvQDmR27VQFKQC1lmPXYAoPj46CTSFUlY114OXcTB
BR7Qpz55+RXgFteOdWW5lblLEcycKgxf8IlHsTvIAjNC3dACa4CN+WDHqMWbfhbafkEv3FeZnqKX
P2pBWOS8eAJOuFblTQmq+jPqdq17JWSQZzvZrEbdxCU9RPF3J/Syu8ISaUE8lOjOrH8uslcfjBIr
0CtNulkWtvNqqnhpLfQtkKNHiNuVjtA+FHTIIVJVohp20nMz+b0W0oUtrGuefsGcb3qFnMhq3yRN
kH5DZNC3flT1atcYCfSrMUemrKzypm/xmiXa2czAQ4uMxX/OSQbyfZNhpbhH2WDJFZ53dTtpEUXX
OXhHUA6SRHl5ktzM9jyWD82qafW161UaNgqlDmnVIDBpteIdkLlheGyE0t3bohkqFCqBuGhxrhW5
/h6AzWTd1IgEwwB1Mo1rukCBoAqhNgMjRd4HibJwMafRtsLNNLzeZ12QuDduL1r3bhZpM6BPXFZN
faPJOjCLEMuxvr8yFvyj0OgEdGrv5mlwG7WzRTaWA5ASk453WLSFV++Fmrv1KRgtE7UIuN6D/oBR
q5tHiHDZ+W1b8tnuLdRdNy0MiqKhVvt5+ahlVja835h3xgebanAJbsqvtCstWcvLhZIHokZNEKVG
j9xENdqZqEPMyBG8InAqs9uRNNVl0henuWpnrxTt7Sior+VRofSgVVv1SS8ufH9tlivo2JZ7LVHL
R85otVO4KV7jGvHUUcCjACrWNS3itW3RJr3IsMDw4BU1rnoK2q6bDmLUEyLZNVDV+Kjy2S5SlDUw
ThxCmlj537Ujy/5GG/Pc/yiJ5j1On9VI+gQkKspE7HhMHfIhSsFxt+vDNM5Ot6LNPwDnGx9JQjXV
PC5Bj5Hte86sWiWRmmhyDIdEC1AJumkberv+89q3iHJgtpDiZjM0ta0tj3Bj7SYcM8tCkrpWjUsE
PIIb2LXuqqeAMgKFxoknXTmFnQdVEeeI1E0ptRrNhP1JzVEa3NHfydCUWlh8gQzRy/S6CPsQgRYR
DhO41akWk2qv6z39LvCkJq9XrdJIRbreT2LlI3d2Ofe0ZWLCQSrGuqYPDaDjqTI+biVq56IqMq8I
B99L7Ou8b9RNJfQ6j4GQAfPzNEMmUUEECLqPmj9k+GhdmyqwL2tQYSPyUqqbBeDOWthKPiHLvKjg
ZlwCuiOHoPLVlNySKiUpkdFUeDDa3r5Xjq9LbhUEJmAT0CSFao2Q8kkc72Jb1SNQmIbW4Ai1K8sB
F/rCXbPP/4NxID6aLnflZuZ2HOtx7+uYFCGEBTK4xVujaMZHWas/VIL955LcQMHEJgSWp+QpT2Z+
6+FxAgxVC9yrtZxvqJpddcpR7+zUHs+RaE+CZ6ZvU4ICBLEBeOiknF7KtSfm1TWZvnWGYpJVeIuQ
btRx5UFJFyWosxolrK95gvLQ2zO6zdhv2fU2NK/LKbJBhDf96+MZrfVlhNK6QUkdUhY55cW+J3Xc
6/qf+ub+Gsq0KLFsot60DU8qDFzWTjk6DGX0KrlbkE59lwwImb39Qi/ncnsRcDGoUtHBOyWEDAtw
WzxqYLtPa4dbNtinvZ6Uzhfb7qsIO2BuuUWml6NV/AeD9f9DfQJ3ugpvhPoN0NDjQJ///59A3/6L
tBB59e2bb2H7/w30NcP/C7WADT0CFgAg7FYc+0+kb1t/0exFvozEjrvZ2GRe0K7ckgDT+8tFLRsL
jw1fy/Hr/kmgf9JupfbmbuEwLQLayr9yjuMNgE0QwNEWrx2ngAoKmVeb1kskH1wrolaDQRrkTJ02
zQLbAQ3CeYhnd1yHWMDxVrt+SLCTknPJ7+CgEhADFKXodkOZ+WqXOalnR/VCAyyuda9s4qCc0nPQ
JgzKjxc9L0ExmHIsS36rJOqnW6uBvpzlxfgTjp0/HhiUzmZHiKzHcx90E66rK6eZuyzrTjPa8Sbv
g+nSn0z7R0JEI54SJECsC1eV1hDhcbTkn4XHFR13ZlWmMdj8PDJGyxq+DmAchlC1BgGMspbaBX7q
qZkwyBncvYFgv3pstATDaruw6nvNE4Z1QeUIn+VhRh7xYt1EzSHJtxi1gQvXiwipMbeMgkLznJ10
yzHGRsJHFsRo2nvNTAM/Sk1tMWK9lWoMU13OUIJlQoTc0kj5mLpLi8tUmXEB9/CvflpVl1Ivdk3Z
vs+MrH3yzdw1bvp5CS6SlGgscqeK4N3rC5glYyIb2jADymi7DJ21IsZ/Vzd3/JB3iRK2uSuqaXmY
9KZMQmtulifNrHURzxAatccVMkC+l84YuNfLPE3Lrshl9iEzENIHP5BhrFxRrAxByTKPisIkZcN+
bue/+duotw3NPE4f0qB2NbrUtGH3CuhwFulprT/IsjUcAjmaUHurR98yHlfsscK2S9qnngtliLSx
q5AcXUb1vS3TxHtMKyJues5Os176g47njJzm6cmpsqLYp7S+RNQQ0673g2W0+d5vtZxmbmsIwbVj
YFlmo9tw7UwjmhVD5XnvhW7R8/DWdsziRGa8RU90+1QPbUpva0pMeHC+U0c19Y7rpl9XgYE0amf7
JVjQFgdgM7fv+9RqGow/O3uJYXS05c5yRi7UAiskGu56uV57ZpsRgOuF/2XoEAKNx9FOitiCuvA5
rbwE2y27ye2dA44NO1/RzVM4yqpsn6aslD9rOswC4Q/MAb/XjpoRnIXighxaTcQfmpX9Fc47Hwlh
hQltNVS4/Kjf2BK7rhskYRl7Kt3B8hXpx8bJp2eT6NUMa1Pv2UnFqq9xxu0L6zdJBvNuVQY/TMwG
P8zO6m4xQrVU7PsW4DIZAMg91oU/rm5yU88tB0hrT76xrwLcVqughYgNxWLUHgsb+tyVryHeEPdg
WhAvKUt+6LBAlo0NNc/3s6nnix39sxX7Xo0ZnBA58iMap+rmv+ca56ZLDCNWsvU6tWZ6Nb1Vp+V3
O0clfMJTbZhxqNDyrK4hWzhpEHya09qd7ThzZwYGYtU8+V3em/jFlGjP/bNcV7NNnC8DIqdpjIAO
R8M/i66ZnExcDMrre7ptKxrDKeB+dgcyrH0kO/+rZ9NOje1Mo0quRuF8MdGKcK8qe5K4iS8emlaO
7A7MCUWHLF3sJ61P8ndO4fV3rjFp7YbKt59nbbJ7zITq7zIv9EsgM/KG2rDajZ3pXA3Y5YKxaPoi
Bh05Xoqy+imGWcVrZbpi72pl/t4rNtikTVMp3RMnDks4Jj21nFV3pl0lE/3zPBoDR39u7uQql6e5
8b33tadXH4PRJytF26H+eyr04KZYssyCaFFR1h/ywYyGKikxoq6LTzr571XrTDVEm2WZNsFUeW9N
fTOAz/WtS7FRw8J58dKPxew8+siqGnypDMKNrUOuOPjmNAxxwE9wQyU8aTI/nbcwxJAZCL3isoLG
DIoxXWJma5QjqUgy4rRt3KAL+5DjQIKqLYjde9co63eG3/ANkKz+MMxBG3VJ51wv3iwj+LBDHYKA
cWLhqOxhadJ8Zg795W6thvadmOp8h67AwnHcf8z/m73zWq7b6Lb1q5wXgAs53CKsxBxESrxBURKJ
Rs6N8PT7A23XFvl7i9vn7lSdKldZki0uLKDRPeeYIzhDdrnoy6uaTd2jq9Vo4Fc6GVRh7LPKURKo
/Djn2d24dslxaMfunG9fhNIdx28z83Iw/DQ+5t6UB00x1vsmZ+nKoTH6kOCJ6rSavNCpFAM2ebOr
BXXjMV2C+sWbi3lyO0WknxTsZoV4paEo79ixS6r+2LMrooL7dq96Sc4fOKW4mjwcDqOpbbudhSQL
mAS5bUsaN1zgIGvL7Hz1TAYEkKTGH5gHM8xYHVJFQ6+V8TNR1MZBIyjqaSy7muJRcdrvaargm4eL
Om3k1Np7NQVw8AtIm3mI/mJwA8/M9Ah9s325FkV+VPvS3bOTjOfllDtB1ZvJiWq4PRSVsz5JhpkB
2v6x3LWisY3NpKb+ztEIOT7HMeqAH8RwKJE0hckqCK8c3MrUyeagaTgUZabUPt24yP15yOVPhcb2
xRbyNVbX7iIp6iQcqKa+LKYXf3PV3HlSXMz7Q7Nvvg/VVOFStaQ0zmrslgR/SC0kbMTio3LPOcuy
JvPO1EK2t6aJrQHQ55yGcB6al0Ud+lc369trdvi2BQ/UrUvgggEwbnDuRiHxAp3wsPRr2EfnY2Wu
TdgVOgqdWHdvGn1xnstuaW8yxU5v2TDLCKXZ+phrk3U2uEJjt2niC7fI1x+9umqPIxXXTu/74QZw
2AuaZfD8Sl3qsERULL8NcQpw2Dhe10M4Euv9WqIhCxo0qJRjfdfIQw7u7H2rKSoTXy+UTESw5Amd
wDgatYqK+uhC1LH9Lc9XXnZ9pX9eDauaIgVYqiOxeyxe3WEymRpMTf/gdgwYfbYDtwDMXFfOk3it
Mfoe9F0lSjkG+mByGGcTiwjaKpYRuynN5nnHaZA/kmAl7d2Qr/LMJIPNCRuV3Od+6F1Ir460KigZ
9aDeAKD2B+TZ1gsm8vVpFWzu2yxwtgNETcW6F2DW9P36kpYRis/RHMHf4JB+kZ62wFuha1RBnRyc
L/0ks9yvestFg31a+OOCMtrmIdbNpAiVHpfQiCII3pbJy/XGS/HCOq6UF91B8Leb3CSNw6QAQAgs
RW9D6c3DbprjZA2wi0bR1i0Ne7emAMD66qiXcKMZE583Vg3BPY+7fgz7VreV28lJ6WFr6TlJ5HJu
9n5pa/iT16mpPUEbXObrES/uoFxMcjCtlFKIM0BFYlVNshVMRrErvbaplNJzLZ41xKrxog+nxEI5
wJMgaO/cQ0f7NUXOd8OJ7MqTmU61hFiHPY6vFCkn19I1zc8Rh7Zir9YMJfegVGO9c2aD46Ng5Hsw
sqlM9pkcVPBXj+hBubr0qtNk2Zi4GSpVqwmyq90UrVloOHlLeW1NTgkpW2jNfjRy76xsRs+NdAq8
PhyrST0sW9/BZpLaZ0vcWGqQ5nN2MODx3+qYTIjQbEzrleLo0i4zBKRtr7fOSTP6OfYde60IYobb
MbMkU6XcKTGmYlNeG2dlTxTTXh0RkwYIUHPzrC5n1r+iujL3PWWCsC6oM745Dd61vrlO7WXOGQpe
Odc3ZizKLFRHPJN9A2mQJFfNmJkFEE0GqK2YCzN+ZEQcw7RuKBZ7ivWVMuC5q5LhrsDwnRK8h+bT
aaP9kmhOv4OTugSxRbUVzZmtXOZF2Tx5WuLRHYmCvx+3o82YzWxwJU4HmeWYZBG6i8yxWQiFX1N7
8UWPkcShqupR+hOYHSBnOUHMLjFzaPe6AxHEH1dLOUdL7bak2VmKdqLxGQi2Mcb0wZNZD9cJwOvr
hK1PmFrmAgkS/uZDa2C0w0VvKtfB9ppjJoVx0hsXxN4rHV7fzq64TGHU+oPbZNU5yCL3fzEGC/vj
MXPObbn1d4k6ml+MIa+/maBPezqp7MlMDYp5Dej6pz5o7Y3b1vnCNxaxeRwV2wCSNPrpiLCyygNr
HNWnuE8w6p/emgBRaLN+vuT5Q5YYbhx10D9XbAm2KKaBoGsC7JiaKLQq8WT5kxa/GtaUnqmpOh85
/90j4+Hh3OurOsPxthgB/4WxGuHoKTj8Uf31gVh1Y30UWrc+jNoympFmj+udIzunj4RXGmeFlac/
dYP8VBCT2b1GDuw2JNtCtVa3zcLCa0oPalP2h05PujvKb+kjWnHws5jSQxNvDaFgQMDUiHUBXbg+
9kIhStZxxFE04qdlD/gtr+l85KWbtKBw8fKCF1bykPHOP4iU0G7FbcSNmVrZSwfs+zpKS7ktvbR7
8vBRu0uWGGtlztdQdxR8waxqdSFNdJVzzVBmeomnmcFWQ8vyFf/6CvMwsQoDb6ypaPcQMZxvWoe8
NLR7BK7K1n+5k2bz+9ptlyupeyLQRT3s3NzBktIj2A3SMLEDgVEZ8iB1szotQzrvOSyR5dBTugXB
x0FsJED7topZFpXHPvO6x9Rxki+aottnemeyWWDzfwBFPFC9LVeQTvWvVjM1q1+2kzjT6n41IoqT
bg9BtLrWFSjIPqs9h+5izuNxBtLabWbYX+ZCc/YOLnsPLQm9dWnJqx5NNVk5veGdr4Xzs541BUYE
pGJeUW8tz8h8zg7Mq3hH4mQk+MlLdfeU1rN+5PR5waUs+QkRWR4WLDUil021Cr0ah2w1czojRA9H
aADW154WDMUgbtkli4vSHctoalKPLaJhdXLWexWBccRy7KYls7/WqYeavE+y0Gg0SltGvUFJ4xe0
meyuyzStImFM8mJaixcLe/KdJEDh2NlGcWZmin6QMQ6bHGhm1BJP9eJmzGpSp2+vvKK3Vyo8Irh3
WQeeuGdwN1yadd8jGI3zvdNoyqlTkqSImONQWY6OgEIjE5WB0tA2OIxjDr4rlJL6Ou4LEWRunZ3U
IZY3el89r0kznygvhkO+2N15MToqZALXvNLLvnjARVW20cw4jrOZg/5xyuZlL6y4p7zQhyFAjphO
O6NIWUusz2OMN5/BjHHyvptVWt9WvTrw8I2YnPpOFMOZNhWx4k9pq2JErmfytehaGheNqoZ90sN4
uGvSfD+Rvv7dmcziqm+aZjxBVZLXvaPwEgl93fRJa9b9VGfRUTAzfaOYHYzHjgwD3+xGrdrnjjN/
j/PK1fyMqoO3Fx6jwvyCBoVlvFKTd3jG+9OcjnemW2IhSqGeBUK14oAZR73FaqpW1BiVMKOe/N5d
G+vfzLbVzqqsToOSEKCdxYjI3s2K8qTOqrPXpVMFGtmKZyJWkuNM/8FoUCFlkOgzf8I9RPpursXH
FkfiDRiulgNkTu3LPDjw3NgXiKexB655xvbpsXErxO7DTJamJr38Opnr9slKUArRnff1/YJYnjj4
4aqYbac7Th2e9DuHmVt2z2iqtHzHG9UhwG94uk5NqYBCW9KFVS+9h0pFYwGXeNoTzJavuzmZTJtu
RV3Cds6KW+rBdQepGIKSo1nd99yqumfkvR2IWSt/zBPGscyz1gjtcrGXeAfuqTwVbO29yTzNyOmj
vpTKJQdg+33UlPxaWEkLN17WtGCIyi90Wn+kpaCFx6koCBGjSboh+2PnOIW7hpsL4/c1HZol4Oj1
jpooz3LDXXyti8VBM0s2inEVB6cGQ5ko1sdgM0V/6SZ1IQHHoWkLB2cZqQFspRtg0tnrjbPK8Wtr
LciERr0fSDnIl10thieO4/Iuc6s5YhpZXJNOfhz5tvtRGXnRXTsfX8wJa6rTmg2rekoct5+itpyV
J5wG2q9uOVw2mV5GNfgtwUlO+jVNKvW267IysKB5AaCp6TcMSZsDHhPghY5yRyzKjHS4K5cDNbO3
AGMoVNv0yWjuJrs8l+OaH2knq73RxfaTUkI5zBEdXWQ8paGW+EgPOL3Pvlit6gjWMzDC1JfjKEzl
tscx9EjNY/EqGLeaM44nQL8kEBxTu05RzIvYHJbzOnUUnEvXoWp9rzec3F/xWqQEsMb0Uu087Vs8
UtlN2DPE0Zgr9ZlXS7IRmUg/OQKiXFssrxpk4V2rF+mDXkBEipU4xYnDyk6zJ7oLEoPtS90pvqwK
1X8lq58OIq17q+95g/qyr64Kb2J+MfcPg1mJFGJINTz0pqWc2sodvkEqhnVgETKvX2fUEfNTZbkJ
IKwzqgXy0DEbQ/ohG7hrShONfIdthEpc6VS112RWAKY6BSdPKNS2v3dKMroYINK+4F4MEhSbqdru
hSEBLlsjoUr1hlpV/BQR2ZcFx+OwxS+t8BMhzTOlghUT0tjb14s5lfecuJ3c2VVKLVVPdWL5mOMC
D0iakTLUmq5tzoahjkVYC4oqX7j5lMKX1+bmnMrEw5Jo6NhmZtOh6eKZEotZijKXnzBv/gkxZ35o
UVBi/MkQ4D3s39ZmPDFEemEavZzcclStwzb5zommQMSOpVhcA+h3y6WTK83XX4Yjf5GNfiUXvWc8
b2g9iimc3mD74onnfpRburbsW61eySjoq4vUM8Z9smhZuAK6hqnWjgx1i/FWYSxXBtn4qXLvP0ce
SBDRtG3sHw4uSM/vv7twLKHgGA3kq2pCRKVaOQCIXpouP+LStOR9Q8qwys7v8QhwW1G/Z1lm9rvO
Ad2MJoKZs4Cav81QO6VzfoxHZSnOxhra5p4QjVIJzbxv5+t6xUDX15bMUD4h/X1IZ+MWUncwL2Sq
5Fn866OoBa2xBpgNWUjX4tzei06AgxN9pKtwMkHnoiHXtIJSKWemIyqXYUxSQOrxM2WeHsw+L8v9
ipwfWubb1IZBr11c//4x/9NFbrpPwsVwmNC4zvf32TDYbJ24LXy4IZncx4Zi12clI3k0UkpyM4gp
ffHygVlNlq/c5Lcpkld7NHJ6m+h2JLIkBe5xOoHIbLHWz+bcH8zsSBaGgvem3HY1QghIuXt/hQDb
gkTQPPUHQjPk7Z8vXY+h57zXGjCqS/YNq9/ZKXh96NTdAssIOktxSaj9PONzTvA73fGcUz4UbcVy
6WeDlRK3s4YIPW2NKfGHabDdTzQfb67D/z233q4c/yUYbHDn0EJgKvn+yomyWwtPoJDTzYLVa+RY
FD8VSdvISFl4sZ/LlucdToqAZJPoekJ4T62L7BLBei3OIPkmRLQVTcwcSxdpsWME1qNft0g+9q0O
b5cm26ZBIAHCCqZh0R8sK7Y73+sKuwEFy8hwb6mb5xAZf7MhOa27JwyorPmBpfJKx5TdorcGa01b
ZibBvLrKcyMmd9q8o+17bzaIEzaGoak/eTv097TC7ebAi8ajGvehzaTK+vCCrwwmSjhsGPrzmMQl
bvu0NuOQrnGQUjPVEcb7pnHRdwMNFfQ2fTlbSSLOT5Za8WuTpu0K9L9P917FiBaLcgsXPTbRPDtT
7cU1dyXadQVam6n3YZuPjG7wG+Sv6rNbp1RIlepNoduNmfvcwF1a8dx0sq8A/Opy//u37P1mCuvE
xgkby5NtMahsSx+WsJi0ZTFzWHOlO1VbBZ0EeToXx1Itm5NNCFwAkcamljAHPVoUr/zMPPrNkPi/
lyJXwE1G8rTxUtFc42fxfimuRPssVdaDJwtSbnZ2opkUkSs2YMGfIx1us2MevdgUXzeDyhkL627b
WbVE/2EJq8G0CZKjGeqAs3GgF2CVu9KYxqcq4xCk+4zjoyKnuI3gq5h7a0QSErY0uwjSCCEqpY/0
SoksE6By//u7+6Zp+PXLMWHfNHSkC6Akg20GGfdXWZeFqYMa28NPOpP2AqSlKgJ9LLh6EALvgi4S
WmWKuucUO7l4btQKOBF2ZR5HWIvExJh41aD5NcTdqwVkNJRLlt3hakUwb6lo1p03LtmZPaKPu1Rj
q8oCpjdVF6rqpF2ks+sEQMLA5u5iZHnYVBUxnAtbUlR6TXdrxjRDn/BHPihyEMDQi6psK7BA2bSh
Lbz/xoVSO4VVFz8HY5urGUw96CHqTVUmYSVAIQF6kjvWWH1RyGRO91YN7kpNTlsD1VHM0e8fwYfh
/nZBuIlZeJNvjBYdPd/7C0KDlVJELNtGynF+rMdGucsyr3L8ZNSwH54Ne/kiES0yyR2KOI0ma3Hj
c8+rUoIwx6Eni5VBNR5WieW9VsLNhogMDvvSMXIUV2OTl69dajGqtJq2vBhl1RZ36uTO9FfbgJON
pvmmN711b43g9f6i4ieIeyB/qkirAaxXpeIESyJTGSaKC4WojxWWSD3A0VIlRGrf6uvcwB+PXKwQ
4/K+CSbG2MTIr0aa7st67lnRsgKtKyjKBT9yMhcIvnAYvnqoV2K/eJtA6qVpoMB2xvZgYIO0IzG9
o5HEVS+OapeOljFnXM+RkRXtRp8qPfMI3WcbtSvwjZai0b703gIibNX0Pn6eddDuZOldFCqMx6DS
tcJDwwHDlKlgYTMt4+4q/qKNjJveHuy/ogvd1yX//FYW8D+KB95pCSC3//XBGxH/3W+iN/79zfjS
LbcvPYqtv3nw2//5v/2Pf7H475cGav+PeqyG7aclaf2O97P5BP2GJtSl/+f8ucrfaQK2v/InU8jV
/oCBY2hwgnA+2Az0/pYEON4fnPRs8hh1bCxDCqm/eELeHy7mGiibiQNWOXO2WvYvnpD1h6fzHuOW
g0+VZln49Pz9xf8XgoD3PDnCmTAKQZ9H07RZeRHe+P4lJCPHRt46zpHWSWszLGrPBltra7/Pymn3
y135h/7g/fH912fReJCXjPKNoNX3n8XplVepQ+vtYFYYgi1XF2vTlIdYNsl1nun/zv7lz8+jSkDb
ijO3qX70YXJmDJMrp5kjJupJKCez9MsyL0OsJz6jG75vu/76KGoTnQkhx+Zb5fKLSpidTOkxKZ0i
ppTetab03fcxXsZ7Z4IdRuscxxcdeBzwbNb1n/md/9OHM73eeIG0X/pHaiDnpdcvrTJHYDfVwSDP
YEWYrVZXmZ5iVmRp/bWqZ+4xK+Lsx+8f6XuC7J/fG/NzlQAZbbPd/nCMUn4aCtTPOWJ8Xl7olEQH
o2FS9vtP+Xh2basUkysMyizsTaEDf1ilTrHgZkeFETFSyE81DeW5O5Hbig5Rv2s6041y4l/JMSoI
xLX7EbS/HJbrNZNMXH5/Lf/wjZGjsZ48kxbNfZPd/vKkY+otGhp1jiiSyZ1jrBdMoq4/6QM+VH9v
X9iAPaFqfHEbY6H3r0qi17i/ujzSRZ3XBwGhx9yZvQHZrbMgy/rr1FdiN6x2Z/u24Sb3GrK9z1IQ
tnL6lxrp7SJMLoH9hpP6P+i7APeeTAcuglGLfXBlmTzQ+lEMT0n2Suaj4CDSvdt/f3/fZJMuDxuz
qA9Vp+uilmjWYonQm8xR4iUv2uL9u6zat2WLASMkS/iZ+n9+iDc0DlNvS25Yf+znNvgIO9H/xVLR
qS3Z9ynmt3CA9w8RsQttUb4tFcMTZyOKiGAgzPsTF45/WJAoTDY3uzcHOPRh7ypZHXWELbV2juY8
j0Om783WqHmf7N3/sBaIEmF7w9MD6urH9BqqCSjOWjxBRXCNSNMSMiBh8dRfFpwyQmselD2E1OGT
F/8fTicCqhwLfTQbDBLV99/NyONBpkgAonZayp1ZVDWOD+w2KtGIn9XHxn+udlaCifjNxhhN/WiM
VLQNwi8U8RGp2abjU2Uaz65b43fBeF81yCEy22o/azJP90ohaRhqZ8leqPn6K4GOoQ2rvE3mo1tv
cX+/fyn+4T5srrsebaDNgvr4UsDgMtLNLSDqrEE7lTQfO60evdNk6uKTB/22gb1/63mQW5/tmQSS
4LDy/p4Pksq2nqF8MjQIUIHsOVnuU0WeNDU5J3lO+BaJHWUjznIlbv/t7mrz0TR7NAYOIIL74e2X
Y6wtGim10eRYCZwQWDW1ayafLKv/KERsRL0cJXyGYVrgCe+/opw9SH4pmQ3kEGfQs9oFN0O874o1
mfaGq0S/f3ooHj6uLQQIIPAo2HHco2TbtvtfDo0kzntjQGYVwQYhF6eYMe4JYLoyrurFEBuBcIX+
s1FqLJWWfC4Ili2cND2okJCJUZ9UAauqZzXudFtdIF+pI8L2ubXHc4KH9ebgDbL+0Q8r9KdkbKt0
V6BwZwKtj5CApibTxgghBNGxMYNfCGwpI0wU07GW7tKpkfa5Y/USx+E8m4NVS+2bdRbxcr6uHowz
WyTpM+H0eh6OpUsg01DgZBagIhy1CEJOr3/pwBw9H48uvPcdvByM0JZ6Jq43IxxAmKq23et2tmmc
4c/yrYlFFD+0ZiFT0EWoCQg/LvUBDZ1BcNzsjQzitQxpdTwnga7Nw+BPUHLKOww8UxT/haaXDURe
sizD1pVsCw3cBGiHiTZsXpt2UgWjNRVXDDRzBsbIaq4rFTID6ZR2+1zE8CcDFbdnFcYVH1STeCWg
eTjZczz0BSbOcbq89EmZbcaVRf8Sa6qOMRsbrcpcxxTiGHttep6NuNz75TRCIVQMHZusVlrkSuVu
btZBPq6tealD/KrPWsvo63MLx19YTLa7eEBLsO6M4rJOOlMNoQQQcTh4UpcB0/+GRTJyWISO1WgG
5Ih6zI8M9nr1CCRSPdkkxeHOnuYJHMSq874nda+Jo9bouRPVa5nuOiNWhxPGL/qlbszOI3icTKke
nDiL1JzFcSthCGYnZ9CVG1eBSg5RCqUCZPDKlSGpOVCS8o46I8i1QQWudVHN7YauJZOthu0MAOaN
xb6bB3BDpUCL5UubfMiTzFvT4fKXcQgASeILs5JLfLZICrygJanm1HKTYTFMmZntPHMgVdeQCuRz
na0GHcISkwCdJEZ3gqJlNb7B3bxfinWuT5DBhiUyVsIsz2rHHK/A9YWJlEhL4a6TgvHICl5QnBYJ
+fBVMutXKe7q54j3+z4k8qx65dxfHtngRLVHx9B/S5YKvL1tYgeLBn007J3IMcTed6Wblb4h6vTH
4DowI/JqGZ4hx1hasG6lNOSesnsteOu9sC+a4g7WMT9jblrIkyKDp01C5NDurF5t7bvZUBQjaF03
w8un5tFisTsQRIY9ylqaxKzVGhx02G87z2qwUW2gyg6sCBUid6C6vUIWvMQxM9CxJ8Mbw4RSfqxd
e2IhsxFMwawXrXKJJ1gz/nASUt6+9LPnKb4Hx+xLY8OL/iqSqr+ZJaotf2Dnc30INSnrt4nXeKdY
rHRePiG8IF6gcAY5tiFHYyQbFGqgiIdz/D7iRwNlKa4USVa4u1Y157u3zfJfoQf/IzTw/7SvwJvl
929QhLFLKxwGftUbvf2VP1EExTIwCVARG21DNpVqnEPmT2cBxXL/UJETEUcOvAdmsCEMfwEJ9h8c
XCbcYmaCVLy/AgnAEltXhRTQ4CREXPZvcAQkke/OOKoTHDnBUSlCQaiQw38843S9szNKF3/FMcf1
SQZyoBzp0NN9ACdX7FytaK7sWo3roBzn6bG0q/kMN7VJ9/s8y+KDmWnJg8ixdfT7tK+g+5gQ2AMN
1H9X0rnzS6Q1FUfOkJIyJCA+iKlQMAJpNXga1pQ9ZcraNn5ZOMh+XKdPpc+8VZ1DGGbl2UK8wTPE
I+hvlrcgZzBWJKMkH3a1AwU9RuJvLIROYDOJb59f4ex25S2uWgcLPBEzyuq521cjLES/fjtAM8bp
LaN5R7JpK6XDrud25ndXSliH5IZCAh5tO2+OSe+Mii/VBQ+RoarWHK5iythrSCy8tl0X/b6PlR7T
cUCaFZdGLGJ/TK4rHiplmtad2hFvFGhi9m5M8rpfzXFMvsTW1H/pjHpjU7oJpJgxEbc6GTcADgM8
ptHQS6xcXEWKCPQQOADB7EaykBg1ugO26oE+p7F7bBJnfu5InX2s6WKeIDHB8JeZgKGLTLRpw1rL
Ukbvni7rMIeCF2iL0l1w9OmgQkl8Swau81hDL86Joc+L+xJVUBmi3RrvK7WPu9AABbtssRRTAmNw
va8kOsgbEhLaLvTQ7+6bRtXSA/YLhD3OGZqakT3u1MkiLbEQqBQtjPMWkIrBrt1emK7irnjbd/qm
BktMxZ9No7tztb5Fga3I6jnOXL0/1zOINrB9E35gMnnma5ZtTWvLAWfgQYW5XJQ55jqEba+0mC73
SmPCw+xMVD6wb24MLa4PkoeJ/QzFZI3CempRxKAfygOXsKEXlYSGr0WGr/F+gb682W7ig8+oQ0Du
tocCpTjSddQPfS/JgFgNOHK+WlQ28hoqLo4QmKZxCHkK79x1WC3nTHT16GKnj5Xfc6WNSnoCrJxf
S9eclWOD8IxZr7tW5U1ScEzsJGHf+HJ2TF+AhrRwZLL5dS6GIjkxRlazox138d0gxzruQ3NWZ/0L
9bTVfu8RZ2VnCyzxOxTh0n2kmEJL7qS2nQSapTTzoe2U+A4XTIgDo1IZELCYSdbwJdqiuVXstXSg
RSoVojbVTtfpICw9uZRxi+4BL9tk8M0eTfa+0jIjO5/0abrQanjY4aSqsP3hM5V9qI+0S5HXJOtw
HatKY4eNBd/Mz9ReKmtgcqRSL9VMO4O0z7JqN7TZ2u7BvrXxhATHqDELrUmszssKlk2qWUkSyDyR
531dKE2AqMdqA0VLxiqaez1XeUS90fuSKvRmQfR0R4heLiLBtxlgVhX9fd/MluMP5eD9rCbbNEL8
J5RnbD7zKy9Vs8GvS54FNzMznk2k9U9TI0RKtHkyXTq6JAZtjsV836xeWgb4lZZwOWNnVWBwZlIJ
xVzjhoDTVvOtMzSkHLrb27jKzgKaq2Utz2gM4q+wQZOXlgy4Vzhfo8HU1lrNQLebJY3qoZ7UPe7W
BlEnniMQGDVdd+Yacf6TaV7F3cvW6UrTsxEqfWKX9mVrphqyL0Is8edUVvc7RlKGFhjwmxb0HEWR
HROshW5az87XvZdppRoYVooCsUzFgC4d50k3UOqmuW/mtYgj5hWoLSdtRdDm5DhRMki09v2aFmY0
pAkGJ4tw+iM218UYERNTXlo6CpDvRVt2BN4mQjcjL3GdwReOQ5fXmrlzmnLUV5EQtWTqR7B4yhYI
0WLtuqfJmPh/XbNrlQBMTEmjxZouctumdsqwAznMKPRbv3JjAUFzjpun3O3l01hXuMDYazcTsNsu
6fdYekiS1MyCZF9PhdhIj6VEpwmVufGXrF3avdt1S447WdY+6n1dv0i7Wn9Wi6JeYR++7TlZZy/h
UugmK3/uFWLlkyLOcYVN+973kCRho6U1ScXQp9derckaGVOXrMQw5nHdDLRAT+TNLBGY/KlwKgQ3
bd4heMyQRE7LbNMWEiVzbw7pwoSnt807DKZQgKgzSAs1YT1+T0eE9UFeKh42PgM54Yxh9Y0Fu66g
zBgQMbdF38GIJ23doy5jzfTR7eUPcnCsMTDWlLa6wb7vIi4F4okJfd8dFF3dIWAG69A9li3lVzvm
+x17zI4OuYaryV4RMrWCHn9e5naOzCwfprG4VxapPsK/4+0oK8qAIF1t4d6YmAthK7E0t0lVwn6K
LU2YmNtBf8RIpoTyB5eXfun/l5DD8mY0tbmE/aaEnF5+vrwbXOEd9vcYSjdRpcNl2Dy/oReRXPl3
/ajhTEViDLALxKO31JH/Lh+9Pwgx82xCITWVWfmGvP89h7L+wJYNE3HmUA5DXPys/sUc6iPspLKh
MaiB8wTs4+lUk+8hEpK3C2CRamW3RQDoZzXLz5/1Bi5JQ5+Gyhue3w8deWER4BCD55yZjvmDagvr
s4CEj8wHroVwXIuCWjMBblDJvL8WWtyijZNGRHIS01WxxmsSYoInRKCpmbAvq3V28EVd60lHI5WY
30tlnFFYe3FzNVPTZ8Gy9DAs9Sp18eURdYNSaJlmwIQhs/WjLGatR7KiOTgk5ZOT7Koeo1k/J30b
6+p4qK9SHWZvUGToEz4BOj+MFlRmNUC4YGtsLtzqj+m43VzKKjaWLEzFqoJkZmkWCWx6fkJbVmil
0TVSB9stcu3U0ajYZq8ZDr8sy3+YBH4c6ACIY5fBPIclB/kCd7MPdxie2twPhJoyli7UY6ujXYlQ
EqGYr9rOtS6NXtfN3RxzvK5aryFrX1vjfmr1xjgamNINnwCPrs4n/gJ7ckUuY0INu1QNCzF++f6K
Ziuu65iyGZYHGNtdq4zITuZstMrd0AwSeraldPbOBpPUT0qaLV8qWLTqaUgtknb1CXbbRZOuUJ8H
pTfrkKj31bioKtd+YANcvKgYXAhpzpKo36tuse6QXcsujGOKZZA8kdkBbpfI0zE9QqKSjNZg+kK4
2pcURyN5cFXKZapOY1XuJ5W6HMt3VPHn/QqcjTCRo+GkgDLey2RNnosRpVg45WbiQoRCmeuvZY2/
+WI7uIfBKrPsnbpQOAXsDLizTQY63Ig+IIFBUNXSuWqF04BdyE65mzkPlAiLGjzX4VNM45lVMg2C
F6TY3p0SJzm6A5STSL3duSh+TAty60d9K4AOSQVKEsIZrR1fm7thRSvTUyinQqm+2dKszBAAHXcE
zyuqhKhTziLfMqeF9pDxm28jyqN+0jt9pZVbcyugVSinMN4i0xh9YdHvO2SYLQcguqTaAWqt9qH4
L+bOZMlSZTvaL3SRAUE7BXaffV85wTKzqugh6IKAp9e31ZhJ+huZZjK7dgb31KnKytwQsXy5fx7k
G1eftMRDtPQFcCRBQMr7b2Tk64D9Xz41zLNXs57D/9hzAJ35z58aA8qEbhZuUqkiZ/7umm6ujuOY
A1ryqHbPnjj0AVExwRr2fUXEfrqRIe1ZiaDLMNiLEZ7Sm1SBBjqbdSH0bT4r/XFZrNYFM6b88qhl
6VSR14fteHaLWS0QwAbCmYxkGIjypSGs5IgZZLOn+Al9kHawXSwmNtnvZvZhj/Gwc7mwqx5Yqk02
FkTc5Djzzs8cyoSnLkMaa2Zjqg5WUzQVJKwAuoS7zNsutUUxPtGQp4IkQ79wYubrLjuyN8sncKD8
zndVumTDq7GRI+CTBhgkx3+5RPPQNTkmL8fmu2/LsGWUQyN4Z2focl903C24bKMzoFxZHi4gNVrc
qjPtNGip4zJjKl/LrTp6Dn4p0swie5LtaNR7iWeiPSxFupixjTbCw4Km5940JT0RjL6b9V2K1ef7
BxBjerTkZk473vkrn1VEcBzecnJdkQB6s4sDAZ1i26NWpAq9sMJRR7/w/C0D0E9f6GAkOYbZr8un
Ied9eUfjiDpzGSUVUOG5K5Ma3vyCPNZoeUugqfiCWJC6yAmqqXZGqNP1VBcewTddAcJH5zM3Qrer
n6KimvU28qTT2JAEdUCgcdILP2t02LF50Rq0zK4RTk8afYEqH18rOjcee3x4cTZYkmY/GfYS0lyY
q11P/o0bsu0OMhGNrAnyyK3UiVEMwL+4J8KO0047fctKZWMSLmqsY4OWw+IAuqnkEV5U/WHV24Tn
cGka95z3LNmjHuM/RYs93te9P2TtGrVTUL9S+BaA12ssqSNm5PxJW23fP1m0QBCEVBa1jFvpFz85
1YhA4QrVXq+ic5Uns7QR29fAUjQTUByV1EPYuXEAmXrgso8ef1A1VLTIcyZo9mbeD17cVxRFwJmb
Z2AQFvS+yCrXa/8UAgllMxMJgfjq9zBuDMPv/oYlWw3i4Hno7iiTyOtjPYVIxKJvKCfGi+w9YH2s
zcj1KwkGR7fSZOPsFF7EcsD4zkLDThPLr/pPDAlgMApr7epdQfKces603IaoD1ZziQdjYTBamnzm
/dYB7npGdgJQq6Vj/bFFaxDXClSgIqBv0t6JepQcaDorn40QIYaZWlvmzbwJg5B0NxRNMrNMzLGd
OrraT21pUEYYMNQmnjmgrzBQrJ9QeWGWd5Skfvhe3uYxfanFNw4aj/qosPB3izlV0CCw8GQJVngC
0XVY6Pc1NRFOKl8DzVdATXNgb376nmb2cDuRmRD7HEDnuPPqReI5DbQ1xbW7BBXDBfnvWI/u5Meu
mOwH21MIZcCowyfBbFjHMte2ETt8HjpAVHXqJDIbhTiUJKcwrPrbigrCu8fdkSQ17IcNs2iWsN+h
bbyZbLh49A601y/atO7ybhsDNmFl6MWDuVDY24h8IHK1LhtoejSeel82KFMWAaSPMFy1TFTnQxpr
15Z705Xp05wR0A0vSlMrNSNqjNyN7Zfd2/fM+8dqs9l1uAU5hhtqVbOHKW8GG6TP2NPOSqZlS4aM
8/hYV/R8vi82ROSLTdN9dh1sVU60eN3IwmWpUA9mR5zjZg1LSM56Bh0Ql0IyrgLpGAqCOFV36Fdk
h0gNAD3sNTcWCrL99TrWVwb5PV1N36ZcBp0gHzCHBqNr8F7EHHtLfLQu9vDDYTOrseFUl1Y1+lHp
uq3GPQ98IpkWr5zgdJKJ3HdD3zyVKh1/POasP3OeCvzbYdbfeLkVhhd7ygeQJQtBoLjpwCFEMB1Z
pokCFlMkyhYaqGOEOT0pSJEku9t66ePOs9vPOlh9I8q2ruMPJja62/x0s2OoePUcNU6x/QX8ZzhQ
mawrTbBugyet2sI6dHAcPVTZun1ZzVzzc3Qtlp7keRy8pQQTf+u54z/citWbDyQ42Mt1ehsJvXor
u0RSDMXfZpsY4hnz1y42YfWw16tdvn+xr/wU9UzNIo2RYmV5oG+O5Grjh9n7UNPzErXaDjCtZ8KN
3BQIF2jt0roiQtFQTqY32GBk3GIqk4oHNruVWoboXF2ZnTJXZ+Er1851OFcq735cMurzKU8Ltz6h
lE7VQ4dXtIjHBZgTaxUtvg1LBtOh4Md5tHGMfo2eKc2oCOb+fmtM+duaymY4pFvfeBetKmnHlbuG
LrNwvUHCrILyqp505oMtuWdFUxvOvwhkiU8RivC3xnKO0CxH+uiHod8gFMyK4b4bZ6AnW0Z689wM
ouiiIMvLZS8p/2bj68E4jWqr9P3dNmzOLYUV3hmhuzJ3g+ozOmwbSloipEOVxw7lfGsUDJo3Wd/V
UDmBA7Yfopiak3D0sOxMmeoXZSl+U9BK4Z0oDJ/6Klav9U6lg8j2utTqqS6U2fICk/lr2tiBDRBl
Sct9YLbK2onrwhoODnpU4gyr/s5HRbwX9Ud86SLkXgxGgeYS2TCFRmNganFcte+BdKiIct3g5XSn
/arE6u2CbqbA1yQt/1GN7uLuJz8sf4ouFdWl8DGt7xwO15er2anboagNRjTZDTVFundpgzMI9FNV
va7ddkhlOagDu18wAhNxEFyDfmH+0GLdT0dvw0QsO6upsL8I6n475kJYSIMn90o7kiX80FQn+uih
rZB1cb4rqd3f2IzVz7CaPWdjQeCFroE50DE7P/0hhPKKmDMVKxlAkvKtgQiGhNrLKqSzmqvaeVoy
EPd6zuzXkas9CYUJdmjib/zQ+XtUMoupeW2/ltZbD1rw+o4JtfnFrVuCz4np2x3fmXmynF0fJr0d
4CTXY88cgCmsuZqi2/NSKtBuiHBFZrgN6zGbZfroDL7+8Pgl657W35IzEn0awK5lBaQw7eJrxL/f
JG3pSTfiYsJS2q88be4ab2y2GwMX3T17FFzQTV9JOs/TclnwWNcL2RxKv40YQJZ7TquMOwb9BwCJ
6QEFSUfcn3vIwET4shpK82bK6uqvPWgfbqsZ4vXrrT5zYoYE8VGZeFgjjyPuk7OJnSebEF/H0psg
M/s24Mc4rSguPwC454oIds286VaKRhNncqxXAPSrcQBWAuRCsaUFxFtrqvsq1vPkL0HNwcumMYsX
jnPl4fGnrQmLDf13VK2n8AGZcox7Eojf6yq2iTgu2JdoWzfjFWyZBNbbs+53tmL4kgGYKuAQnsBz
QsD1jKzX0PZmuesL8TX/FTCdwS9QPuUT3Bloi3egNFBLUU2o1MY167WOLQNxmIeU7gi+q4SbUzU8
LttY2fsK1OZN0IzWbstz+wbFGTNv5+biaFtFdzCtcYK3ZptR5vowZatQ3igU8Ei5i0wMqsTutxSa
GkMsi/9u4P41Ib7YkLn2bI7lfcc3nIru8lXMCHdDLcaXxe8B1Sizum+39JiXa76voMtBATEC64f4
A2ZftORT1kzLAUcX9nSC5CebxpxwbV8MW17jEO1bE1Ity+vBO5HPxd8+5wieQQeVpyyPLRSGKHMy
GfN0Gwe7XeWuLlKiTWDuE0R2/5ZPKTzmucLcHq7jgVX9cCcxZT3CmltPSzuUyQCiIC8o9Byvl49i
0Tu1udWlIw16yef5MPa8tKdKtodO+8uhsQ21G7HWpExzMTuZ/rxaInuWgbz1l+A2V5lxYE03fikd
aAdwdq2JBwUoKlnIOkHI9b7yJLnpud5jBGe1OGW/6Uhc9i4JdRRonWOVEcXFgvlwsFJrYfU03CIn
XEWB7cRt7z7QxAdAtzrJwiX6c9bgzbFgPYbjlQPUmf2ZbNetWw2ij2cbilvXs0Ls20mhVIvsoWub
gxv2Le6Qwj853PS7MMye2A7V9xs3rGPQm2aSe/3dOI/4cYK2AyjC9UAGHYwAS1xjKuPrCBb9Mg9L
+8QzCNeCjARWoWuj21Dnf9rafrYd4FNr2dVH2ddnZEiRDEqJ0ySuBJ0xrC4pxAwSC0O5pw4NaDpc
R7wUzs7OQvgqfX70SjOsotIO4MQIszpQccDspgENCahae2usWPq0FCN2hT3tEDObnVa+u7ekD1pC
26w+g+XJC7b+rsmaXVVgV7PXuX6tTZ+9wFzeVPOY7wTdqlwG6/6CTUk/uq4R7sbSGHoSnvl0cYdx
SdalKs/dwFUPp77zRvBcPPi2eHVKmSUBVxoNd2FcianMOTe2iePP5dsfLyPbY0578Akc7VHBR+cw
g5+QEZ6qcVf3xVPATeJRe2S5J0q4ziJT435pg/w27VlLON0Vam6wO9xmrjF8rb+aqmWIRoPIEjNM
U4bOYrutesaHIauO3GL2gzHgScLG9Mvr7YTGbExIInj0mIkv3mb82bC13U1uT1IpTW8WQz3gmDqn
a/Wqp9a8CKy+uwCvI7k9CMc9iXO3J9/StWZ3oYxZ3hBFiweOsjgt2ZmPMKHi3OdmaM5gtcsOsZaz
y21YxszMUyT4djU/u3hw6+VQA4PYe1lGHp3tF3ctzCQ9gi5vrrX1gc2MNBQ5WtyPqZm9zoHQdw13
3zyqMouhyzJ+tXV4Tllykyo3h325soxl90ScmvdVFRgXkG7WA6O13uWemyaeP6ZvLIj8w7RS24h1
nogZtyZ7sFiZ0vb4sZijhUcthxohA8Z6XRx8EIE7x1HoCTwgt1xfG7bR7krrpxu1svotuybE9m19
9kt9YLcZZihVnvvRev6xUm5/zkdrOQySx5KXkqA2gDFb1D8ZnlzW+46IN0om4J5RILiurxQRhWgw
Xn68pqYj6A1+ZHLF8K8aUo9RjSQGxUjzxq8q/PU2C9f8qEGDH1SpOkKaI9+OKfdBghbLzsZpgOpQ
m7HZTM33sF6JVH34A3+UPoI0UzsMhGNcF1N27J2FfXEFASXyRqQXI1TvxeLOb/Piva0Ycg9Ny7Wn
UMPJaMErxuZgFRcID56Oizp4I4Gq4rmfZy+Sy7qdqLENksIcszDhcyR3PRGHYs1fVvbZWN74o0Ke
HRbW/Li75S0deObyqroxCrShsHTy0yq670r5QBkcgoFj/W0UTXEzOfNdpdLsWHk9E892fYQ9w4Yh
lh1XdEG02rlLOiosbxuIETGhqRbSfpknbturHe9+2Ev4nw7eYou73m6ePYKKBwGTI8HErg/Tshrx
UC33IEDLiLKmX3YqeJhc0+CZk3yFvnPMKgN6fSsXDAnF3TRNFSm9unwnMxlcstDvGEubP2nhfyrs
JEdraYLjVC6OuoLyxkQX074c7UeCvV8Ta5khmuFHRePqP4Mc0q/2QgMSMBHaIUe6UG8Mb+gPo8sb
LOx5x0xIUFFPwuBQT7I6G5sa790rwxsb1hiv6dIdnawJbpyN4UaCvtuzb1hu7RoyXloYRswwYiOz
49uf2TtE1ewnVmU6rM0xzZRzb8UwPp5KtA+ipmF+nJ32Fa+n2jv5OLdR3izjeyNKImOm7z4N63ji
EenxTTqAcSb7U9idgJ9oYEGrFELuGlbvKQNNNNdQIOoRU3g1ZfahcXrWoG0J8Yb0OhtOgbRRBHa+
W+WWfjVhONzheAP+Wk450U9z9R/IhAwJox6jmmz0wV4EX/a03rZeN5/cAeG9sYeXAX/2cQAh+VFA
lYgZqdJ97gHVtbd2OKVmrg6yHrfELo35nIsqaKLc1c6OCo3wgRbDY4Bd1FWAIsFMpXfQdx4UtqKy
CtvEWYsxcvD07WqzeqemoY5CayierWK8YPsA4uBxUvJqBqczYdw72ZZ8YNRij8B17JIXg47m6rrj
JLj/y3CW4+bONCZi56y84GPgxnUhP0DIf0ALLDdjy7AfeQ/8jkAVuUW6elijZpoNGE3+2VhK9NyA
QoeITTi7aB/rQ8FJFhFMqY7LLJGHnTk7ozZwUWyKnfTFlNDJ0R+3gCqurmN9q9pw27e9cZqd0X7x
3ZLcow7d9gkD8C2U/r/GJnr2WZV42Ew6q9ossPf9MvqJqb/mApEnKlt5XLI0EX4JuaQI2Rp47itg
iMdxDMWeeefc+PNnJWenjukleOKEnz5V3Y434yL43m/587VY8iJL8zudPjpzdj7TzHjtHZ9HsgQ6
I0WPypUXU/ti5SbDjWfs+srsgFd59f3KJRadfFzuw74Ob11jSgyRjwzDqP05q8x92kywCOYyxmgD
wp/kZhuBcB+T1p3Sv1vdGRfLXPC3r/6Zpgb9ZXglHtSWGGfsoYBiXgCLxJOfiS+DbWSyFMYUUc/+
Z4JOmyKEufPvbBjf5m55L2zcD234qs1tjiW56duCZQUCrgl6yuwj5P7V3SsSmMZdmhdzfe6M2Vlv
Jdlj+Ufmw5Df6SxYUggswPTgHg0s6SR//auOv3ZI8FOUBjSm0aZXYGBaYxpI234P+abgVJr7fjtw
iZaZEZWpMMf7EGFRJJKEgPFMzKYyDqVl5Nt94YZm8I1RWJSk2/sWN3HFpgKkGiRhDf/Rx1J7tuZS
OO9YEUP3Sp0KqMlYxsx+cZyU2r4gvZYTUEjRmK+DJ8hKG8RyneNosky6sxd6xs49em59gy07/zBW
4DcnQWKhPQyE7kFWkcMruovkQz/GWeUH+uhZCuYu1oUt6P743O8w7PBj9O9G3o3qaQKiGjDZdQaQ
OJwMi2kdXV3Zy22PdlA+2vibgWQbSm1dLK7DGN4/9tn80Fu/VwuNqQ7EuzTcOA9Tpxzry8gjYL2n
ZVkPx2Zc+uEIDNZa7swAiiZdX4xSb+xjQCFA4HHUoVFepbBY+L2Ds2Vp/G6HzkS1Hm571fVsoJTq
XV5sW7D9NjTyfrT6/oiPy6w8CF7+as9vC9Zj7zXrg0ri00BvLD8WK+cAxmksrAfrCgPkZTGmEwQK
iM8bkCNR21fPHtkJmj2qAWoEX+/su0flckV8trXZutzpKms4zot0/Xe2D8Ma7DJEXRuiTsHR/+31
RBe/Zz4J/nTwU2qs95tfiCbBuNdzNYI7QRc4a9Kg+ZAYnrvf4WZwI2KwYT7RRUFlorv2FjP7BNrP
PjJip/5FD7OnD4VQqrkxK9k7h5aR60OmVPYRCMC/DxYYzUAPlf+3DUd6u/tcoGdPVU44MVhyGN0B
7IXfxpiytMsMJ4BjUXaze1xMCTM1Rd3FVq2zNTxy465G1EirCg/OdRt2siaVchU1bSQsE3CcmWBp
5na5Ur2UXvo+w7G2uHh/Yjdomk80TfsPaX8Q5sARx/LO6IO833ucemd84N0nyQzDT9LMm7wkNOQe
SnoqGP9X8SDL+SvHBrQbnVS9uTzXuw0R/t5yVP1d8b7GTy8urg7FpR2u80Gacspknubwa60bXfTv
DCT2AxUc50Z6Xwj9vybt5TuPZf2LN+sbuiMCULp4msB28TcPAZ92Fcj+QXko5EPR+6cM6NN91mTG
w9xIme00gDtG+jCYf1Pmnt5aWV7BJSqF+42AwQPdFpv/1HAE36eVrN9yRxo3KBL3MyrkrxwX6R48
cvDd6CskE1sgQHS2Y7YCKhqpqms+qQSQLF2c4pfrreqbhW59qCiMORQQop6AyfOuLksiUm63YYAv
nLbcQxRQl222+Zu62R/4teuu2jxy6JievG+FKXk/BhRv2usnrpS4D4Pz4vTjAUtEFvu4z88omeZR
dgyCsKL48Vv3YvjxdHjGZcSPvQzLmwE/YNoV6OisgfujL4dqt63DIeDFsC+43WN2xWM40cGz9EhT
/bL8xr98wYNyNLy83q85UQdhhA85VOWjOda7HKtfh/cj9ocaYd8O58dNbNnN2vU9/2c7V/vBs9Ya
xpDjeL90a4gtXikXbxBX9TYcl0b72QFTGGhy1prhn8by01c8B/mZQIzDOgCEOwU/16hPkwq8FtcX
QnMsB9lceI2z/vZ8gMnIWS6XDWEpczlnnvS7Yya4dyYB7FORrGNt/bYaZXpJvmRwXtwO2XVXpkRf
IsWe8zHra7EcjG1jkzA3AK4TGK3hO3XxuGQXRC0r4c6WOWcppK52emncJxJd4Q/9YmXDN4JRYdfm
V+NxE7b12+JWfUHPFbyui6p7xkSgX1sJHh1N+eDX44RqzV3wW7PTHQ509agOtiG30YiedLY/VAk5
Hy4e3b9sRFgzY1RLzTgzaly/gC/dFy69jJYzGR4zTvkM0Gw0USMbWX1BqNFzi5qEr+3MPzlFJ03C
vsgqKXZXPsB3nifIXV6PZ8HE8Y1pA6rfFTLdSPOIHBiC/cW882ZDZ0XTCgTLk8bCj7CfaG9hW43t
+lPlkIFjxZa6wJ7qdzAdAMGAJhRBoc9ANvkkU96FuEqFPCsvoy3rxMs6mSZmkw50wgWQrwAVX6k8
Yz2sl0FxmY3bpbDOVlaCha22wm3ftVZGdgxyeHeRyw3pbm5SQh3bvHFR6Qt7ZHuWwh08B1VoBG+t
a7PAZz+LEOkunkVblFc0PJwUCsel9jdIZaFXtqRr5v61YGAudj7GzQGrKIAb1wAlg+ySGj9GI9h7
oDiv5gkzQji/Mf0g9XuBw8IMQqP3F9ShQ7AZaNy447Au3nycynmybNyd3rOpdP2baqrst8Vfe/DI
/wh02QITsVTS+dZy9ZQahWQRYrAfSUsXspDjLR9B31iv/8hZjS5LY48Menl3chqhWcqta/pgsIpa
o9LT3cc/MhyhdtkE0y71m/F+Aa4a+2s14nEU4/z7H2Cvsnqj3n6H0COmfSts9TN1wr73N+dawsUz
s+03+Ljy9D93Fv5/6yz/U0Dl/xlj+V9IuMDz9B8sXP9n6eVSTNufof5qf//HfMq//Ff/mk/BROjQ
Z0PVU4Cbny5GDHz/Gk8BWOFyZwxx9eGSx7bFv/n3Ohz/n4h5C5PMCmBPfAoEfP/NXui4/4RXgRE6
wDmMTY2qyv+BvTD4vzh1BBlMvgqs5wG/3X9x6mBjyUiJ2DZgrS3/qBx684AiZNioiCIy2/bmGIf/
Uu+Ioy9Suc9ymczhA7yt9JRvvbmTOXoVvvbxjkWZfM6F/pTj3J0AE1r3je5CArF1doOkrW6zYOpq
WiTK7rYtEPGwwzq3CsyySxKHwEVIOR+7FnXWxRacgoqKDc+QnPY2uJuLS8fBYU696lwO04Tq2W2/
tF9aiVakLU8djZCXTAn3YpX6ueXEvgV7Jw/CH7g6tmq5hkWz4WNKXb1jRTkyjslHLDJthNFhAJKo
oIOyt8oO/rqUu5o9/XVqLJAT15CAQ164h95ml0YZY60fS2my1PW8EAR1Z7O34ZInkEHJDiLo12wc
943tq5+Fs4XcofOHJj0Gn65giwvsLLa5K5xZIq2kBeqJoOSgbq0xI1FcsxSKWsgpp0XZPuhdzmMZ
obBPsa7H/MPEdf1tG0Q0LCyfEfRR7GlWsZ712GB28XEM/doGy/5uYC4ep0mwOe2wSv3iDKnOQ7HK
53EWGa9xVR9xaNV/dWYjJ7UsM1J07TGf16Pq2vYEOD/1E1pmDmAaUQS4Wr0uw7jF8+BmtxlJocuY
u9zuQQCqY5eP40bHZe2SQuyseGaQOdW8q9mDmlDkPYCnYWcCEuzQHCJu2RhWNnDpoEDYC3YrhtDZ
df92We9d1DADdEi77XFTjvtot1zZPTa/EJFEeAh6YziE4TheFEdHBI/dOzOG1Pta6fboIzZx+WmH
VwoBcMWNFiK5bdmHviVhyUCJjhtgR+qFYb3QDFvbiQO4z26KLPJcnEhS+wesiqR5xdbeUY16GKfK
/15gs7Jb6Fy+dbWZ+OR7Qrvp9yDvyAX6KXftEqK7A0z2th1TNzZNJCkyy+geKfnZip7OUxNsDecz
kqaEERp5S8gIpcw3Adj7xfFSyPvcxgzU4jTf1V4d7CYStru8K52Prmb7M0wGnn6Xru8LHGaqJ81x
na+uBUY8Zyytj7zOt8NaKvWTKbhKaSbA2NL/ZGMq1NYJGwWTgNkW+YFC1pR/uBP9AH4BBxXDY1T4
MIDDFUeYYBzezSCoGNn4WcJHp7R9x8bYu7ao6E97wAoxsg3+Zuh1Xxg/PyvDGmgwqMWdNahLTYyJ
K4pFbbbhWvehA0V1rFkrcrfD5yQpH0BYYKGsPOu279HR27aRR+6zbNf4oLlEOXA5+5GkXfqtX7DF
R6ltBljm5w+DBstXRkCZpMpZ9mPX7E2tyUsbiNi2MZgxA9EHPQvmbnEw9PCozjdlGdSPTa7ffEIH
x9k1xI7uKD6NG+6Ae+2ULOfRl9ZJF3ujqKqHdCaK5ABSwYi86Pmuh7Q576jTBb1PiWn15sE3O4pg
me8nofw/vc6tyxrMTtxYyE1xaU90hffpgk2aHdVN45DT2C2ZYd/itWEcb7JlBOvlhe1dXvV03uSN
m0J1Hg5QS4conbdvsnWUWMhu+93D+6UltmGhLeWYx5ooECODwfaYSfWPhUsLDxvwKqNap3NbN8vF
rrDM1ta6l3X1WhmOi764AMKKXIP0xTmYCxXeFx0r2tjo5+q951G/luJAOSuNdnvsABIFpLETEWT2
iaMsxzWp+7Rmp9PxCWUQedGd58iTidX0kJPql0kJjoLzho1PY5yBmy/klwsyGi6vu7pXkoIlZde7
oDDeSHR7l61qyhfE+n0TLgHNNBgR/KGzk8nmo1t1Oe4VL01SZpAxoRU3w2+RzzcZF/0ok45zsOXk
JGGlfkQ/cWIxxBHRXcM9fB4cr3iTIrh9tCf4I5ocuZ64GMrttvBKtVNFc+iasSBz3f541fCrHpsT
RRcffl3fOWb+7EESomCBiyqkW88j9WtZJAEzLa870S+FInVrAJK9ca3rh0SI4WgWNa1wYhIUjxNa
O8qNN2W5jXdrOIsPg1UygFKnOecBwAJBLuelYpfxWfQN4buVfQKUxTrGwYL3xNm6X3aNn0utd9US
3gcTL6iBDjBC58N+smdKfigg422xIM76+m4zHIdxuVCn2h0vE/6veHWCR1FbTBTG8t0uRvpO1DzH
8dwWSdZuG8d22GLWKfC/B+HMyyyfnRP3VJQn2LJPsF6z+zrAUj2rKnis6wLnyVzdwIgmu+lyAOOr
MZbm6BSh+SzJPn01G63wEdx/P0YlSU+YoBDwC1fztptrTHeVPg+BtR0CKt1iUpFpnAZ+9zFLer2S
0prtiOnOO1l4279TS8q9BWeYdeEkWJ+so/u7Y58HIb4xHweZE+zBoxDcO4zlRCHGsx2U65kQQfrG
OO6Wl6Lr6wedpj/WstTnIeUQ8zr9mPmWeL7mew6L3ujvHSc36n3pn2hXhmk5ufkvAlJuiNQuDPxG
mTy1bqrbHeLSye85XXgvB/yDnBcfTDMpO5f8rq29+2o1VyyptSUfKfz0v1q7flAwgtWea9VmsUNg
LOJHDC5k8tf2YdnW+U1U5vvY8UQBFshwFNRYHTad0Uee1bjYUDasZhav4A6YfHvlMkZx9fQJBZt9
0g9cIljzG3VC+M37kEXAOSjFcEnNPr317Fre5UOpUCdGfWJt3Ce50V8n9QBRlXJZTu9QGz98jbUT
WdgMOFcUHVlZn1qXLA+MfZitU8T2At79gHEza9KbLffEIa8NYUWLjTGQvRYW57lPt304k40aZXvs
VHO7BCUDoM+C8Kwc9kMkcE0k83XzWL841Q4FAJevutIkFwr/PqfAxWNpw3uK2tIiW2p5/u8Ws8sx
aMP1rmN+pq8x2M5MvMNLqYKZI8SiXkRZmIgWy+wfVG+Q0qjBobFwougaG4aHH4CUmfUZ2AFmuSyw
FvzSNDl1RZbt6T03niswqvjcUqpg8BDKt20oe1KJXmDe1GjRf2rRz9ZznraaqLX0tz1xX1x2G7uu
oVBbjaW/cGgLygojHn3wOK5XBq+UFvwdhPG3mzzxTDAiSALsQIjyLC4id5LNVygkHY5mXfaHipqE
uwGPCzeQJnjbWFaXCf/WoDrPOlg0WnEjybtnxxlpImZk2Peq2p7cko9KHxQbXzh2y3kayDMMIA0K
Lo8kNG0wb2Tl9hTirfcsp94d7pJ77ZrpvsEWvNu0Lv8EzYbzOrDFaV45SX2vqo7ss+WOn0R/1Grb
Xlu9TTvVfPZAySI/pecEU+cf3ErlTUtVntfAjNa1i3P+l8+qNILacoO1/TkbWMzIyVBf5eTeldU0
PIw1uhz3lMfB6ffAdu/Q/P/YXbgL1vaJmgQ8FNtToZ0fUdkHg17NIxFy+8blsrQEy6mu/YcUziOC
n3XSG7xXn6X0PzN3JsuRM1l2fqFGGeZhi5jnCDKCZOYGxiETMxyOyQE8vb7olsxK1S2TtWmjTa3+
YnJAOPyee853wlaylLATd9fELu+eMR5XHITQf9HwcqUvCzvZmMAzvkZsCRybgJSWtEBk2TpK3PZl
GqURbKNUKKpjelFqN+F1jnejVe/b4wZ7IxLY3T2DhEGYdG6G6D/FN3oKJSpdofA+AROeR6t8jVgS
Us0xzstedv4e/SNeqVnNlwAMPxlM7M5cc7FDHPzZxZeLlzxeUsiubkqnkX1NDohwrAtdOO75T6i4
CBpjOrGh0bZtkKVbv56ZFmg4I2OoszPW4kK7YoFziWL13Xy2i4FEtt3EjFxCLFKnEeeExfcCSr9z
tc2mWXk1skk1GgSfnrEkfBlnOdJ8UhStx++zADyU9DROhkPf4BLBQcRtqcYtrKJqBfIDggrw0SNm
JmJZvODkIetMtTD8eDyVnb2gM+bDZdGfhW1FXPvpg+au7W6aqB8XWJLJhLGrMK71xMsVl8sLbvtq
WfUfVUmBJZz71zKd9ZXXU4buWlGzBvkTxji19hXeKXaXVrdRCJM3AlvHwpZXVxLSAHcj33WtsV4k
7UZhb2bsuCYzORE7SFa2IsXrZUW5aTIv3jmmFm0EFr/VxBX84rGBPSXGyH6vdGHwIn9j4fGoNSt5
vGdC27u+LfEeTuNpcNKb5wzG0e6UtqPnpThFaEChrldBtnKTqcSxnlJqj1P3p8+EwT5Sx0hjUC1K
4VBM511KkPzo8LFTVLvQacQGMH14puIjG8fBC/7u/J0oHSsvektie6XwadwbukcYH2CePr9A6R3j
1OZ/8jS+pZFZjRj/q3pFM/i8TKhqpTKElHOMn3uR2NVHDAPubGg2TxtureFIZyg7wLjWPhqBUatE
u8XRX+h7lj/zfh7AG1BusM39urpKmoQYI7P4OqsIGwYo8BfHmbt10ujzQqLKUg/ijl/NQBAa2gCP
3aTX8geqpXh3ENAVkQ7OIToFBL6eVCQLmK7W24i3ZiMyN38d5KQvledgWJ2bYoeWl5/SzL7zMHD5
AXaj72etpVm0qaHmi1GTO7p5kfdojuP9TAecnUhMoMwf9vNnYV8ZjeOlnDr/FQM7d0Izbf2Pkgfj
0Cq/e8bG6hP9ZOS7m2m6+7ODrI0fFFl/Ag5Rtelfo2Mz7WpTtssxOd7/TTjU12OOxMxEfvf56aJ5
qY6srROg96We/mn4mTr8W+/RNYnQ4YTkDgkrE1ki6R2MNGa4Z+JKEdvqIOa2kN4YO7OzAUz9+t8X
6O7/D+zZ/02/2/wRZ4As7b9ibP+/lO9I8/6fg8H3zyzN07b7/JdwMP+n/1DvPOcfBiobZTPcLcA9
P3O+/6Heud4/LDrUYSbahqWDpCUY+b/UO+Mfuu2AouFN/O+oRr7c/1TvLPcfrmfQcP3cEJOq1P9b
ZdYmX+ifwpmIgPD/vABao+1aFiGLZ3jzn/hpVpnAiUY+3FSlDXnfY+Tb2XIojrLizoy/16FbOO4E
Re80GOY5ywk4kh5nXxQs3cQ1H6KHnhx7bbYKxrLetXoZu8eawsmcpqd0/Jg4Nd/5b9SFCoN5O5N/
/YUX0fyKKf5BkeKtGUzEYQYmNi6DtDD909/jv0jE0s3xn35Inn4LBZUUnEGoyCe5/c8/ZGRK3SOw
ZWBz8fItBpP6wS/X6w8j21pjTR9mhRrgOdPSjdxuWAP5P8AeZ00+T8V32/jVUvS6dev9WW38MfDe
2M/ErxSVcz6UlcIQkjiJT1yMgzMRAfYJ0xpurBjKKkSNaoxl0tmJvSbePFy5WbpfNLNly6xIa6I+
Y3SsEXTCPqr4hZhtCDeg+XLtsduOZWwhO9n+51iYkgO4U4ax5kpahg3w4W5JJ6DK9gHMLIxCeD6p
c63+jLaf/u1EW3S7DoBXs5nIEYplS5HozSYLFTZeUBxrFcUnQ2vYY6KdAJ7KzfpiZSPXKzzi8jtQ
c/2a46dmYjNk8i3yKviQWVytoMZ2cMwMGrtsQDvY+hycMasxyqHk1bbjPTQycB92ocwMw/KMh9vW
spYW0Ug3F0S8yZawCSvfpiZtFs3EwEASQHF9Z4o4+WKsdtgMs9Xg6gFuefBdzCfdom4mbZuLPLtO
PsGfqI9Tiv707K9fK22FqTnCPpEBeyOn2R+d3kMe6Sxt6enGeDKIkN+R0bS1mvVmm0foMgohZInq
WK2lGLhaKDX+6liGYZ4ch/JnhBf4MUcxWgwemtMwxMOaahL5xkbHWFvOED+6KNOWz3Ay7bq6T2Wv
kenrlGj2k/DG6ypwlXOJ7KZb8sAM7LXiOiXdS/VqgUkF7o3e7DXLM89134oNlxpMzmyP1mmdtp/w
fJZ135wDvVkZtj0vqhJPWmWN7Y45Qt662rQulSEplADNwrQW/3ASaXAvRM7CilE9qfTuUGmlvU4Y
PXdZVRhvRBNa9sncd0RqcMEv9PI3K3bv1nrT9LdMLTAANm+S15pC0XnRpgiDeYrXrDam4TgzUPX7
SujTL4/SMDLHTOdhSu2YgZu3m1cWfp41oiwnwTztZtv8RtKKjrwxxZJPwhehF5Zi5ZRh7eIlb9P8
TSnodHVczf9DLeEpyRpaEAKxcoZxLWkPXjksGC7xkK/qmV8ZtZDZVflGvnTHyjnI0VgZsdtskiTa
d7HxUrc2Iehy/uG6uINXsqpFjWYXtCU6YUWMB3BbbnahAVHwXbFGp9D+uykyc0mM6Y9mvMpaO8+e
vyoL2B/T009MK5PopnvjNvsote5anLzmafliJnJLjD0MsHrwmt64fXqyXNRF0B4QR56ZkI4PE6Rs
zrXmXlH/pWXqjeCHJFmNfSZynacRd1NED1JKSycfvhLLvie5+XtKpu7EZV5ctCaghMPBI92a2c8E
MRI+yMirv9OOFM7tB5Yg5Pi3Nq7euflDrBXJxNZYPhsuoigYR4o38W62dz2oVpxIYBAqHsLnstqu
/WPHJPuEZ9/tqTiyVQgtuLqJIj47O9w0FN4II+SXiv+vwam9AsD/TQ17ttBqt+O+A7GRkuV8W/nV
nVoNTE2jg6qVZPLbIoq+zEqcJviNlnk+XYxOfFBy5v/RAkvbuo2zJ7VyV06Kb83pxKsBOdisivgd
dZDL4xAsLBZLskj2Q0lMPXtXous2LtBNhhMClxyYxZM8VP8mgGI9r8J4nrI/lSlfshLljF38Ourc
86ToaptTYsJO+fAc/574Z7yqd6xYrGLy6ifK+fqjRCmszejUef0zfKUx/qoXDxpa5ZabVO8XhrT9
he+k+2IwyZPqv2ehX8ZRP+GQCCd/OKqu0E6DqwZa3eobf9zl2PjbZLBqhGWm4zppX7p5XGY669RW
tHg2ErxOHdWe0bzT7PQkG2flsPlwUvBPHjWWYS/nMzHUpcrEzZz9PqRwgnxCxMnmph9x6n6whTrZ
AX+rtLHes85fpUF165PykjfGzXh2ZOl+tmdwJhWrBcdMQ/Yt6ZFDkZp4AjHF6Vl6ySztwof6FbUF
AZ+vFrsYYVOK43Ku2wKzV+gTMWxnWtq6wbkM0NXCtK4vahiOtdb/qlV1jnwHFnP82cEbVdM4LiK6
cTeTnh5mv9VCGbQbU3dOxkSKc25cRtL+UEQ15A+f2KL25ljVkfUgHbD2jLw13HJeFq7Bzk/3phVM
V/I1wtqpWJHfA/Sm13hwWakUEZ4KVPTOeZidhj1W85oF/uVg5TSSkrg4iLad0RzH0jmNtZtt7PoP
n69kOca0tM+APA9AKnCrxlnOqFoax4BY51FiJ9twWUexEqZeXSvRjffZd7V95dovhTPHYYAcT5SQ
f2QmHb8MyiLmWVc8NBqudt1h/YmHlYOn87fZrOPPFW60GLlQ7FOkk82A2o8SOq066xMjOKste4jg
6GkgJEAeEX+KSNr52ok+P43nBYGrpQx9DQ00ftVQZZp2ATrqkyH3JRLlG0PGZYan9DZ6xegfp8h/
0Bu2AMu9HhSSvevtfZtfUOGsmP7XpUuioczGk28dO/nmPz3BaGsodFp6JVTJR9nEHDidn0XQqjLe
PLJUNnrrjIz77DP/ZZYJQ2eU5GunpD8ZSFN5oXid7YvV/vbc5jqD7SI//CxicfcxScxsNrae0b35
MsKRF2effYOC15n+Gk35RxoJYTcvH8IUwRey6sB5Wds/Q+U9xISqWDv1sGzr4ssrC3I/GFTTMqO2
vht3s0b+pM8k16q4eCXWB9nN3VYyvbY5m+UseRRteogoIJ081l5JdR09pzhXzWuvt1vCacsRLm8c
PSt3yNRiGyJ8HggekGCTqGSfOwn5ilLuM5b18AScB9/xr4CF7hCJndno61zhS5kH/WNMRmruxH7K
u79ZVJ+CTu4bu9wETfBrzNKXGvO7V/sr46n7RnH3wuIMW6qScB7q9Hfi0/dLf65NnMOjLnE6GH0d
ohhwRHU88BO2W+QGfUtpMFnu2VjUeoJgNMJsTQnil85i9KCY0PK89LRoXtQ8qKGtdukIm0tm8pj5
rEcHDi72unijuOGHrESvtNZ+NXrHX4v+0U1cN/1SyySBhGm0WNwhwFXAeVQEAg6Dpt/XbOdJM/eu
+YaeYiIzp8Sku4E1gKq3OpYvnnhzMTAkQ3MZtqRE2DemEu5+SdoQZw6XfwI4G2CIj9GR1dItmnUP
AZngxMpo9WKDbZRiO5PghUZUhWUlJsmUQPwC/TUA/Zx8dEaNflzsyUbf7ISbmOIgYcr3fpN2Je44
Jkt3ArQX10G60LhV4DxNobBYXLdRbb9gxjiUHHBAsu5ZBVLqC8/X3yhHuUXzfDJsB5XeI8EewJl/
Mhv+jLWzhD9zEynUyrrxtA3F8WvUIX7BI0ch+2GOpGSqPlgMpZAtuHfzbB3II7ZvJTe2bRz7uyhl
lz80aKy1D5UGmYNGzr+kvJNFXDVvudZfa898s21/G0cVe9iGkwMRsns+lG6OsS1RRIMC7zIWqHUi
yXeTxmrWdPQTSVRAKLRqmyNXWp2WCeIm8NcEPJgwK9wSNdfuFyQhY57k5jZ36Rumqi1mjxNoxIXj
InOTS1ax9y5R/znaBlR6k+7KQuhbStwe3gzMyKIIhNwBav/UvVEUcbIJn0h3RjQf3l0K4EFeXM0+
2KZyfKiR3GWmbUTn/EwuTv82Ww8tLqpBzYd5GA+ppf+RkB2WcZI+r2QHGtt/WS23m4By4tmiYaR1
4C5IGoit1mk/a5p8PAJUq0GaLq6C6XclaxWqbP7ke/30Vfxht/oZqxuGN0FViWlpeL6q4csvi5s1
JcfnkhiPewmQ0CVyHo4ONgmjITERe2ZKMgRKph/vSLQeUwi/FeJ6W45H4JLVwpbxnWxwsqGQi7WF
IvDbNDJUONCzGMsFUJpVbPE+x6CK+Z3DNQbMY72wDt03nrs0ADyuyesn9srNOXb0xuWgz+4W5I1F
llPy6Fh/DTrhsSQesxFLqzndNd2dVhK3sSXSNxY2L0Uuuc5z5PYdKPFW4tDWMAHk47BBLkzuhYUN
HZayQ2SBHbbYKtqwALQmPXNi6X8E2MHoh+3zTeF3ai0GM0ADG9yb5La9IhtMXDUSxrjTp6ja6YlX
rk1aVjddO1t/gL6Y775IJjbIypu3FRgbL2lCzpA5CTMMpmwz9OiStXYuubxIAuFjyx4iodPl2ylc
60N36MN43i7Ijdd1lF4ZpMjKVqNkeG0Jgy6KavLqRek71t0dSqa4gR0rrhvD+pMzYHBmpEZBO1Pe
/MVa8BwjEtw6jOXGTtiapI+iNsa1IxvtMoI//REKOPYgUm2rUUy1wn6udqqb+y2CnHb2eteuwrHK
W1hHY/GCeGKtI2/ktihk5X6kpj8snBygAl5HJVBCdH+NB9tbg8KVPw5n/RGNn3gbIKPoQfBo+AaE
Q3Eo694PFz/XUhUzxhu9mPA/mvpAGbrHQsuDT7Q10yp6zTrhr9NAs7a9Hic/JusSclgUpWmhxZrU
36Y6HqIwDqS/kPRh/cX2rV1KAOzQMaL9OE5qJWADbSZbTg3HXeP+sBIbr1wn+mDRQP48x7TlMq+M
rbMfc0ypicuduHvaoqXhdlsS3/abwsr/KSx++WNa/pmrwHudK1Y3ZgsqPJRjfO4sa1ck+Zuf6jWU
oFTfjG0LaFv6gvWewIyuBWrcNLL3GazEsMlabJi9oQVbAscIq71wtdcuzjz42DL/d9UfNilpVPLr
dW8mm8izmkca+MkfNQ/Db8yM1q5xymFN8y83ZVtqp7kvtZMe9bwKI9Xtk8BgExvA1w6Y7TfjkCSf
BSe6ZOiauK/NQ+FtWUvmV5Af2c6gs+0Q9DF8WpU4u0Y5HStASK3Kj6iopN7tXcal+nTb7r0dee6F
OsSMUJuqsZ6BrNhNv3QQHzGTUpDkDEk9+xBbx0A/5TAtoXqwtBnplf62ceEcbGGT1ieHwweeFRBe
B48YnpVFV1fvWabqfb3HxCZP0nbzJXu0C9/2eM8wD2waA/S5F/vNonWds7QY4QR4FMyf47mrenw1
uaa8LTYwSO6uEusZS9WXZrPRNWwj+RCDMW54wxQ3OcTRrwyT4M7F6YQQVZkvbWSUJ1wDVJgFmZc8
Ao6PbfPMBIadKzN9MbGOCG0ofIxcnnMGvoQfw4rscu2aCGWJA5hFkO4OaaM2/5Spk/1icvB/+rgG
dRCp6Chqm9LjOJne88mM75HyRrgTjndh++GvEl8nW2XhkbWHHIyl2RRQGUZDcq+hcDKqyvSiUx14
ZM6kYbYZs3fo6dU1N/Xy4sWY3FM70y+28NQtb9VwTLx5/p0bvOncpHduieFPG6Cf08GGWHrB8Tf/
5v1gczP2K3eZC6w5Ksm7indokZ5qjIEmnFNR/QBb4ArJnRXSmKyuTlDbBBEt8yENrnIJOZmDMTXT
Xfda3jIMeCRwKLnXqEGHl/t0aa7Z0hGy0NsBWoyW7ugKdS/MGfUSk9m8LB07Wfizbt7rCrBSEols
LXW6CzEzZdseR9ByyCTWik436k9tmPIlr1JSE+AflzHeMa4FXbQoCCIv6B8p32n1mw+lQYwQ7nB0
ANhwqRVZTemlmyAaMP/6XCrMFPGmIRvxOnvtwFY+QQgN2MaEo4j5J+K5+0hmEiTBEKSHRlTdox51
e29EPVYTGkNf5559T2tivZSY6KE0zC26gTsZ90jTA2qxRQCZziS1etV0Td6aShRHi4T1B5m4oV9T
B++dej6XNInLmNs8qbwz8YMk2ZqS+Q9/T8Kn2xNgf30zPpR50+prNTZad4IehXbayYkVopNnsl3q
TdVByhb5I41ISdJRHRQXSeUmuZH0OQJafCBNyjTGFXiokcHdZhD1G9+9l/XshNjevWVCLumAx965
FNxOgLHyLS4ay3hyaAMGZr8Rctm0Ofcfd5zkyotEsa9NWX8bc23srKSYn8qmuLiByUtBaxbGYObn
iq38Szl5xrvfdT0tHg1HVMQQe2pE4QA1z36lFI9QAWPP0WtOcGvTpV37YZaa9a2lursBZTXtDE12
X2NeRt/KrM2vPtVp68IJRX+pi8efg4+VoK8FFZd7ZNl6LYsUv1pQUrgYsTI7IXVACyZP5p96u2em
TCXOHcx5gfabigfx2WZJgWcGFZPoAzGuIYjFBGesY30cKfiDxBiCO/wSfP4jPHhaQHDcgdSIXXPZ
eJLjbph6JjfwztHOhujGFTRuay71adyvmIGtV98c1UZpk3NNWNneWT5wCZBW3x8pQDLXyuPiGCZ5
UMhnoiDbNkMcvLmSIo4OxvJ6Rhd3Q+hlIwcGJVP72alApAn2dpKBWkTmakCnOajZb7ZjX4yLYqrU
xmwtApEY7X/Z2tBv+G1Xe3vOHJM9cZQhMFJk/xNT37gbKyO60PFiv2lcUC4OWAh4ZXx9nJKpv2tF
xiHP1s96tBLZeA0hMb3XheFucMiDRsHC4EIahUMFbpSlJkgLozLgbxDF9LBDOs2rJOC2YnOEQblK
punSzLV2Stl8fsdWYiJXzeI1HWvhLwsMtue+rtQ1nkpzWSmvzRdxmdPQUhQNbcGBVsG6N/PkLrVA
w0lX9A9z6rTdNHIiQb6K5YefEawcJhhMvQgQjadsRa7VBe1GBUBGOclQXaM4rqli0WccijPjhFG3
G9lv4xFuGhdoLUd5j/Qz9A3vYI8w1xFX0uYoG8M8RH2r8xc1wD7xTBBvl6MNExrhhxPsB/ANSrQw
rJNF+Pbe1rJ+iFhHMUo0xYa4Q4VbeFoKEhOz5MpnIw34qbfni/IiD20tGbDE4N3YNCZRRcx2iCyN
w8V2hn43oAk/GOqiwwBC7cCA2azNqqsxymjGHiQFDIuBUuAbqpnYWzVBzyG3x0MTtAw0xDmY55Jq
WhhtyVNhIUkmtfReYwyD3PmhOt1rYbnvjdCwN/AzvTnKqbadIsVTTL21tFB8PyPQndpJKMcrT05S
evNCVdkHgZVqlQRA+ZOCzVNIQWvwvGD4Mhw4QxxIor25sRC6x7e+l+6FEcOoTpPpmNaS9fFM+gos
1LpUnDoXO23ExddrwHi47zBL+WSefrXCyb6RqwpG+SpJDmnddm/YUv1bX1BJBB6v+p6zuvpLSKRe
cxXpH5iS+UwUgf1raPH6sf0TxStN02KL7cTbydhAgCUjqp0qMyasU+DqiGwBttrJeoAHdgK0RlpH
2QMUa/TBDHNKUS+oTDxZsH0+Uz8zK+L1E5c8GjLhWsbD8EAWa/MQlnm7iivqxvyJCgjmQ6AQWp/s
QBcYh5w7z4Pn46eFAXGxUZc2URZ0L1oXdPe5HRBfRlurbyVHTbI0ZotHAcRpdfMDtg06guWSFmD+
wqIZVmj/1Q/LA7lR1UTqysHKutJ6jc9OKwkbhuSqyiPlAQSBvf4GlZL1ACVH9y4BXmhXgblnGwjf
qPOtYuW1lXgkpP3XHHbNxg58uUxtUjRLp4vjL6h+uFJNvIJLY5ArQtPJXmCI/ebvajGS1d0fD4/b
sus0/Qr8Zj53umeujQRvtQel7VQpUFAcpC2YJr3A7PgsDeU201yjKNeumT7fgzS4N1k0vpReXa4w
YQGd4Ft1oCPyoVrHwpnhshiu+ySJKGzyTtlwt1a2D8tl8LUdXtJ8i8cZEqPw65eGl99CNF6zxGxZ
QUH0298cMupou9N80ok9HxLmmmNa2fODGC0pJM8FBJ805odj6gB2Wf19FRhT7pSi/5RUT4SdSKI1
2bHuaNqszkJdWrAt+Evg/IdmcDDsqLwM2Wh9Tn28haIy7s2G77XIRd+EgFvkDiF6vLoV/EpoByiA
C3S8vGDAzsojnJPj7I7FNaOCPMzssj6UuleDSqgq4ksETL81EFIPTiHEDkbUDaMVtytzPtCDJpa6
RZwvqayfnApMPxxKOt3DObeactHgM95avIvW7pwS4OeyIt60Buyk6yEkmoIF3RgVuKHnRJ2amWa7
bMJmTetChZHQPBTQCXlM3HfLbrytZg3WesqN6JoqUnSk0OxoQ2yAOgvP0ctz37J1MIV2LlLpfseu
/pn7SfIWCHSvJoKrV+rdxiEFR+olZ7WeB9yV2uRdANypnmgveyG0kZWTyx8byXtCD5q5dPk1/YEg
6t8wimTQp2dctF0G1K/fWbpoFrmqTqowlsj+2svQNtaBTGoVMv4S84+e83tvXOq2nt6rjDXKyMUr
9Hx+bI9d6TLH+5RXPc7BRrmvoxnvasgKmNGsmUl0XuC3Xppe+Yij5iELojiZTTKOS8Z+It6jDd3z
ey867RZn/qXI6jO4iBWa7dES+u+oqg6wk0KalyD8Bi/ZWN0y1ZwwwUBcKq1i6wfRLabT4M2w5mKR
VEO0iJ8uT0jSu2eJgBvqatTfuXZCBQGAWFTdi3JpsBkcTV83FO8xbDDWF2LjUjKGq9stv2fk5v2z
EhDLqPs01YEJtr9Ak/qKnXLgLbQR0BcxzbIIMe9X9RotjMgMuRv88G39rjj6NnOC8WdOfes9oCIN
u9QMPo+cJ1JTrV46PtIlBWYOy0/L8hCz2xxsTTtl93by6akpsyg7jq56RopAJXTCYftLdPw3u21m
6qJt1tJy2P30Lov30T4DcSo2XTHRVcfc1oeE9v5m9cgPoYvIC8VM5ElZGqdkmxQ3fBn2mZEUsbch
ULUx3Gg+D5yFm9ErIUvMwztuxTnEthct57xDymcy35ljEr3p0jXWhE1YGMLOY2jIdWSX0Oz5iBE3
U2sDc94awFCLXVkMQm0BAsUhHvOcX5Jgp6ZKY5P52bwageb3S/e5ll0YMeGXsNa75uH7RAgImOaH
yWqnI9OivaonVNGKUbkAb6T6j4C1IYHsBH1sknH3W4dZ9FJE1siqCFO9NZfTASm4ojzTEc6unAvA
HIje1UnXNAOKuNMeeVWrB6bE5tjiu/l0tR6XKoMo87pjdO2PrLtxP2Zu8k6fdXsYJ0+w58XEvQMz
ZmwqnT69sMWCQSVKWltcwfQYByNeGPivyud9S18HkSqdWwcCy6SMV7S34UFDEgbpICtda9XaQXWc
RkMT4ARGM9rL2NJoVJntplyzvq8yLlaz81r4lMn5s2efPF/l7PpzUJYT+VTbG40XVoYSOaGa6URP
owOOHBygCnDNPtLTulhMltERT3dw5ZeTma7y3PbfnASzOHjSVvCJgf/2Vsxuvh6I124HKasb/jHD
CVVnMiLMgXHiwmjvEK41kF2xwK9LBIsLWoIxOFiXhXJXqLcCUxBIErsIzIZ8se/t9dq7F4WPQOUQ
fTg3zKWH1JHpOtIoeHeZbtOps3nB6vrGhSP412zyFH6to1jtNrV1sXo+gIvBIlvTem5x8EjNsi/q
5CUjufLO0m1Ypxp5FTdPzQVvbH4+9ols/fnxUmUPtyGqWCAnsdRWvqeme+X04uFGkI8mzBQhZWDd
egZsddaNqN5GyS0xxW+rSt8d6aJK+CC4AkcfXktjpg+Hu+sHWQrzWpCIAWmaD7/bRDM3XZ5pRxja
Q7EAo+JSMRcU17lL0tep7evb4M9fJq3cwD35mCI+5Q65P52wuxUCvGfbpbmVeDG4ar7AeHCvz84W
CoNK6BGx5QXf6slEzSZB3smlw/7ZmLLWpK79hVTfLnTMim8lUyhQLdvaPVsPF3kM1zcsLGyquHLd
U0DOBudBMOzrngBcWzfGV60RzGOR6xwB1nd7MQzVeSrpNGFVSF2UV30lUf1aRLoow5p5EXWVf0M+
n6XeoGEg759gJHpxF3YDLq4xgr9tPs/3zEzMRe+nf6xatgeNDMyKCXw6+WWaXVCNfZIJuv6S+H1/
m9jqnEhLIX9GM9nEns1YmOh58GppniRb7WXBJwM+45Nk+g2DrnRvIyiZKZxpr1mYWHJ1XktTtaUR
2F85k+/84fHH6EGc562FZ71lyE+QmrRgzTy6xfA8b3unBOzqC9dbU4aUrImusFzDAx6FMmEd5HQN
ESV/KpNzRTXfEqHcvQEKZofJYDdvyIB7ixTQiyKK5PT0OvUm4h/xGGeHiGVcy8oX1x6g2xlmvzhl
KrHUgpgq0GzPN3bM+GwYVI5YRX/i3xJgz3uvOXTS8BsEUh0ozV+JonzMKF/vqHFIZ/RqHWNGShrI
gSZRVNSsihhZhWWnd0wtICKZ0oY1qIZ6Qeik/46kXS/pKBjC2cyrI/iWaEcpBBtJQndYI7zupXfI
JlpTli4lRM+FDk2DiGHL69PCx2cvTS5yaqaay5fBzUrsaZkGhfUi6py8Ul15C1X78s1TFBFx54/q
7upGCi4TJgW9Bv9N5i5aid6zzUXhUphqOgG/Mq4n0aEiUb7saRyCs4qP/FCQJAUa2E3L3qI4A8GR
v3nc8VXh4hKgb6t3tEWcMXHGJk7khypImouB8XzDZJs/ZgLrF8h0pAYmvfxlMOVtYjHLj6hN/Hfw
ZO6PXT6NwOyACJlQx+qPjrGsEqN4NLV4qLZcjswRF5CMcq+Xg3fu9Vnjdyztk2l347pPe3mYWgHR
FHc0KNNBXNH8+VkNazT6JbKRTgOJF715mT4C8tDJR3EL0zatsNvPrBpoOjXdIPpJoKhuDXJmgL7c
/klBybNXfYhZWeI/VCe2GIrmWaOkgsFv1NGMTXAvggOjCVMKTn90DHdEEqZTMJQ2eosdE9J10Gpq
87k3J7nn7PuBy2XXKrYtyqn70GXNdTdAMNW2Vq0GMEhfeTk+D1Q9HUlCadW1Z3z3QZqRHwkhQMtV
Rb4A++OfruTukczTfdDhMjbGQCAvp6cKfW0VJZ2Ji8QV8neLZ2UTYfNE+ASP9JK33SJgaF4ZrItP
I40F/rIphfPjpHBBEDey+Yymlp0HzF4rGiHkypLNThYeCZiYSw8bctt+lj7RDEs66xm04WOitf+X
jpJ/6cjBBuuhsuuWS2haB5Zs/ktHzv9g70yW60bSJvsqbbWHLCKAwLDoRd+Z5OVMiiI3MFIkMc8z
nr4PJP1/SswsZeeu27pqUVWWKRG8uBgi/HM/3tJkCEW6iw7d0nI1GHVenEQxwQYWI4oIIP9ka+Ev
2BIeUUfX7UJIgzUuvLPfm1WXLpQ/ulK+ZfItUwpT4EmE5Cg+ZOkBTARjIQZ7r8MRuGBIFURkNvH3
0uv/NIH+Szq/rXG6iLpfW0CXP/6jBVTa3icH65cF29TFYr00ZP9oAV3+lWd5jlaucGidl5Tq/HBq
MxwEwsA0nepQ24TCJnBQ/7BqG9LD+42sz/fJ3sdylPNPSAtqsSn/cXFo+qX4zZTraNt2HISqD9U+
s06dIGVjey+MEkp2ZDs1OjVJUMzLoX5RRhSctxELHth9U4L7oV9SRTVhL/zpMxU10YhLBmtkcBzq
ZYuuhiy/YTXeDjAL2qsQtx92XLdszstGhC/znCXn/zxF8G/hHb9EBH4LA/m/MCfgqKXt9beoj7so
K2rj+Na0v1yE//03f+A+FLkAS4JmwEq7XIlcUN+vQ3zexAIgs8H2Xoz/S5Tgvy5D95OppIeTXymK
5Zc1xB+XofdpwbFRomPaEv4Onv9/chlSbPbLdWi7KHWWyU9Ukg0qmYHlOv0pM2ARXscIUpass/vp
wc0tUMARlbPv7Hgwx+R1wQxGWEipAdUwuymoBZUwpG/jksFzVJJYLGOXIalj1SdzUYcPAlOps5q7
xtvlhYt1avDD1wFOzh1WXf+9Z7uzcDLCeCvLHMG5DNOeFQy9YVctDTyn9BAh+Yta1SA88vk8BziA
+xYm2hVI//lg5Y791Y59xBajo1eBzevWUk66U129RlZGdbKs+lqbzAh4E3xFh+poeelC4y73zOJZ
D/wWfhGW/GmiscW6MglC8qFxR63BncOHygi/X4JstV8jHiNv336XxncSctYm2YAtXRvQjUIxX084
tddwiiICgZVxVzUjqwYP2YuBeQfA0Q86hP86CzBMJ9F87rROcZwdZ+z5hH34iizDh2N7zQcpdPDF
LBkRC5sRQYMRq1gZVUNSIJ+r87hHeV9bcTLt4nHZWTpIOBDa1A013/YxaNrsrs1U+Rjpwn9k00eP
mtsZE2UH9pzj2fHL+dwl6kGdgcS4bwV4izOddwg1gaCGhC/RZTS8sstiPCWHlNUrsMvVg1SFvzYa
5d8xG8po7BWROEx1gINU9h0BSVElN7ofEpMQX2999sFBXg2JSqm+wnbDBNEamwdIHfoJRAqzbHpA
r8Kxb1i/+MZDD9X+AAXUO0lgVm99uvdOhJf5p04zYk3r7LuytecnbQ/WazQtkx26LprL0dY7oSzv
kef1eDEO4bybOotcCtgjvmwoIowvsytLFOGrywrqBIglQyIhk6tx7PzHoUvIatpTq/AFpZS+SgEt
xu/2Wsp+h+wDaDKK3fM574svI4jAL1UYTve4ju0rgQGBlRR/xEqs5HM/Y5RkivJtVwrxlxpiVvTS
2Bphpta54bpA1idWQvHcryfDpsgV18o9/pjLiK3vZmKvto0KxNOwd2nDBPtMtBLSyKFpuB8I0BKL
A+nJJsPPykcioouWbEznGobyVZZ0wdNM2H4PFIKBb8u9qah+35KUS7B0B8m5mdbRdSpn/3SKChMy
RBvtrdADLqhNvFd2p88C+KH7htKO89QLDRzEKC5Dys9DBMtvbb8od2AZxVXYOfVVqLSxxa8iNrlV
f1m6dCiy9KZzU03Ze+rl44XdTmC6heO8+nY07W28S1DWY3Egf5Wcp7zQKIgxrc/pFDkotQZo7iFF
miIdX+OzCoO6qzaZqItDGDTjBTN58MHMuGkbGDqLeW+A86yJWucqGGhCRrJPrFcPeWbrqpJLpwgY
qkH23CBMdDhqpnN7bsXWH2j6qRH8mvykD26iINzGTb7LHP8gaP2KK4wq1MsTAoUABJk33fQlP5YI
8ZlrvzryMglYzLXE8LtDZBNTj4A4PDMSZFNFF+Cqim9iE3jEXQPorvDvyVvZDDf85Fg1h3zEFTJH
mA7XvXFFfiAf7yuTXFJ2oorLeHxhsHKIh20cncHDWIE/3vTDNSNPD5wyPjYeS8uu9pjH0ZK8fh7t
HUP3ifzvLuQWaqPLrtxhFAsYnq/Lrr8oSGlgXwGkEOvoJMl2YbrJ1ZnjNDfBS8mehTa14sYcNtCm
14l3MqHpiauE4UvpIDDBVfzqqkPMw7lDVA/rtVX6LKRJ/lDKJZ99tJ/amdZYwnfo5G744NcvZvrE
/olyEEp7+pOALfjsp0B0iqWbGlqT1b2OcXPXsk3i9bfLetzcgz7tK/Yfqf1s55IGtptIvwNuWUUU
HVDHQGnEjZuc4rXpnlA9rBMbP5wCMaSMTUv09UBbRPtg2n65rbEyp5ryH888NV15NPosWiv08dxC
2DMT4y7Es83ezMK+WW6W6GWeAApxiRwh0vp5fWdGWKkr+1qrCip023xVDpVcs3UxR9PD0LbnaW1/
pqRF8KfHL57uj106bxpeeSoeqo0bIe2lwLxtkz6CSJnv8zBAaFIEKFBZ9E1uu4+JxvBpmHeMLeFw
up+r6Bn1jZD6ObrWuretirRzdzkBELLz8+UsOgM1TG29robxoIbqjMgyiClkd9Z6eK1hiOb9aZJe
9gYlUGATXD87NNiIqxzrKqESh7dWiGGcWbKk4nw8pNVbWRv7Pn/xzW5Hv8IxMPRpOaRrl349mjd5
o59qecJFMnd7kNUXESJTFDFc9b/6RoJCBv6vLV5DPW2n1N7OwwuTptUYnTsqJ+t2Owe7OT+zrJcZ
96+tb6ZoX0w+dQmPk472klFrR73RKpw9oDbgm48ayf50iBCcVo6aiHjgN+IucrGCVPXBQXHinMfm
NgetBXYnY7a3wH6nC6B2u0jF50gRL4oCrqp7RISh5oGI2QDTex07jmI86dym+LFc/yXOTjtMRsUm
or5jcl9M524haIN1wjdfDLs+/lrX5TFipmXeASl2w222WH/xpAU0KqPwZ8Fl1Z26/pGr8OABcXqJ
l/Sbu3fLfZu/h8y6gd5u6uHUrm9ofF93HuWP9IzTHsBm+JXU8w5K5oqouYw/Z/oLY+lBnyA0sdLJ
zhz/NsLBj7JaEhl0Nk2wLdDsrAa7MyMVLyaylZFL78xipfNj6RPza7d6foiYCRYbusPW4XRVe/vZ
3ZKn3EhsbtipttZ4GeBO6DAOt2gOGFhzCX5mO74Z/juQttl/r9oHuzxR4qVCe63uIuvzAGJnJvZC
UDxkyBqiKW2K9i4XX8z7SV4lOI7xV5j8sC69c0tM96fY79Gc42WMdzMxehULCGpT8rVZJxYvN5uA
/vzmJWdUqWbFZqbwQb/5pFpAqbN0Oaj4ZuT/8n6iWOVMGfjbTaz6Fcu08FElGlO/ARd0O5Ir1Mhi
1xaqhSbTYw7bZoQP5z2aw4ESJxabJ3ZzwQCg51E1q10/n9phsxloI9L+tsXcXKYXRXY+88it3aPo
3ofuc88dZDSI8LDsH7PqINMDDG2WM8GmIFg71MOaEOPaYHRF2Wdep4cMuKdhMIvxVhGVFJRGCPuN
Dq+NqJy9yy9bTMTIgjtdXyWBu3arFi/BtLaYFmVxDsen3ab1MRpGNNyOQR/213LYOv0dXjXUt61M
w+vZfafpkrTZNuoOGcPHgA8B3iU+6SRmde8CQi+XWU5WrUkuU9Zjw6zIQeYPorr1kJ9Ih617loWo
IkSBN3RZGDkYbk7MxBWazJuxu0zZjPrGtZ08gXry6KEDhBRakmnPe1reV9ZBEe5Ig4Owz1X4XMVP
cxIxF/+bnK80P4gny76EPZgnISk7TN2X7dHP+xItQ/itJIXOxsLnio3rId2A1mTWHnkV1xajHHC7
uWrzy9qaIGyWjuifqojRuBajfUSDp2rKNvWhQAb9UirPBePXdl90DNQYRHnPSypVDwnPkhKCMhWF
trrlJzP6mWbDvbRTWVy2XVQfWmCup+EAo8FEwWZSFE97iKV8p17an5VJPW2EZz657S2EqtMy4x5c
YhByCdkNsFU8+8KR2WvUjLdu5PMs5pE95aB24n06bmuzuYehjQyaI6E6ZXkaSOzoIUm4oPcPPgsT
jADY4yk990QAk6vap+rdaeZ2n9n5svPv5uEiLI1iJ+YTx2MNs9zl50bWndvF1p6eJnGvylfYbaQz
3fM2u8F0dDbVVrNKwfyJBJ8UmuKW5yGK7krhMGcA3peXzN3OVR1szZycU7YPGgS7Foedl0Oz5x2C
+hnu+vy+5Ztw2mDetniifaIHzescXZiWcTVZz1nYnnCrXTNb7JtDl58YeEXlAJ8NuO1yMaFs7Psk
P5RYRbuqJVrm3EpaAGGXrvqQN2B8B1YNlrn/FBblmTneyOrdnj/L0N04xb3vgrJlAerxRv69fifZ
nP+k0bgoeJKhvWNKB2QnGt4HAW8Wuk5rXfVnsTM8eJBy17pMj3XdPbHepFlGYtSfcwxrQ0MuxhIQ
dllriF1Qgob951rL/5fEBpMv5TfEhiIofiGtLn/8h/TyyfFsVDyPrjqX725R2H5IgOIT3mhBjSP/
caET2BrV44f4IuUnaXp6qXFH47PkItz9kADtT8SFTPCoQqC9mFr+M1qD/aEVGYyrRbWBhBlB9J2f
90ECLMWMhzZ+d6LEsvf5kBpHJ86JmgBwI6rJSreen0GeTRdmnnnyGPJig7EXeeGFoWT27izhnZWZ
2v5VkI3+51iZ4om5GTY8Cj7EVik2fyuBpwtvTCAoCrC9vn0uDFUxqRwMfLNCMUylqaMCzJfovrsk
h0y4DNc7BaYEr3Cc+pZVXJmpVXe4d2veRJNRmY9yaKzpa+5PtXyQHcikfU2+F35kDKrmHHg+dmiK
G9lDxtKu7nPqTuELGIG070169Eh/SwPEwpSwYgZplpD3cRZH+pqntjS3zlBO3gqytNGdYDzuS/pR
vQLbCvuD+IZMeG2t24A0rY8dxD6KIMjOA0ou6TxyCsB/ST9hJqVHqn4x4nGudq7d8lYO4A1gcrPM
PSUdUQR8Dagt7jZf1kw1W3xy826I6h7nZtdM4UqbBB7XbTX3NAx2IYy7iYGpfyQNnPuEhZzuLpXI
OmtP5a63m4HUsCJXRdY3r4TcDCaJhl3e62bUFxHPiU7vmpCW49VsqqC7dkxTvnpB5PdrYQ35u9Xm
wVmfObh/4tpiDNeWLtA/K8H2X1J9R3dUFrxin+MRb0ObRkfoLUHcN0ulu8NYwXIYg2J96yaAhPc6
gBBIlRvljqs+gpGwNhRW4hPP17PYTzGhwXbOQvp/+6UltBKJka715Afvnb88z7qk5SqoGfqRONe0
C/Ikprt1RW9a9dqQFw73A3s4XohtHKHoESSCmimaOGcj03j39EUA3y6mCMd/TJ8widpgsEEKVf6X
Ji3ZpKo0tp5R8c8ittvlnjvSWoouu+S26gs+WIO6Uq0HM11oJdpJL2C9iwdFALZgt9iTe+51Q1mP
Mgfnnn6NARLF5CiYG60TTpB7guzVruym36hZUWjceP64xAxruCStXdps6aroDXdP7ID0iQhkU6dk
botmLl7wzpEKCSkFRpJCyNmYmSbGMFVp/mXUqn2JA1zdOKMy5031UdScTLMXvwSE/a6QN9h2Rs7S
QlMhM8GIxUgKh6602eXh2QLKFpcWZYdJaFNCkASRIsydx/HZEH1Ltul6ZkRHzeqlypfpIKavYcLc
1Q7EbSkdSoMaTSgTzJRwRI0jq1j4/muSFgJGHYaynuyOnVKFaiSPRkuSgMDPAkowA6t+SSdzSY+C
Die6DpqM/o1FAiHh02dbj+SIvXYj5dESCDkZQIGh7FsztsDQ2wziX+rZ9fDIW32Mbdvz4e6SyMGV
o1JH711G2Uh0FAk3ax8hCxcj5sj7lmJsYz30EbQ84XjVbsJhWx9n+gEQmSnPK1foRtn13BnhOUCx
hTUwp/HbGFrJffhNkyq57vHlldmyfmk8XCTwwfZzrDBq9LVIn7surJ64YujVFEniQtfgiYKLOvBh
MENCXsiagX2vvJg4/AxJ3V5b9PEwYZG5QYDEx2wQDWazkkFvHwvZRdXKStOSTQd9HMG2TPO6Qap0
2sXC2fcdD9SaIg8PAZt8aKL3YUQ548EmYOV9X4v8Z8r3L0fxejaFZ7m8r3kdMnz73Rv/f71Mb9HP
r/y//PvflwDqv1/5jGGIcDNSUeL7TIV54H+98FkN2PyHSYrWLBQ0O40fL3yP2Y1JtkaSmqdcZJne
/AO4uly2LH+M/HiaW0yCBK4IHmkMp50Py8kx0P4AfvJpysfSJhCV2hWxrzoQJuGchKH22ipAtFHB
abh3ZiWtNFoneB7dG1zlAT49YJ6UdT7x+Ksp/BiihJFhncI4gwsiQsv5+s/XnP+vTe7UspH8zXqx
y6Mmev75+vn2N34sGeUnNp3sOk0AWmxJHYZl35eMzicGZFw+rnCZGpsOS7kfl4/Jv1pWiYJ1nAbc
b/3B5jfFJ6U8Fp78VZaNpv5Hl8+yGvzp6lnmcy5lngI3AZew5324euLRmkcxwaCaS8t/TRUoz5nk
wSb0u/4WYny6mep5vHJyMZxJo26+2wwY0wZvxdX3A/2PvMuuWBy2zf/814eLl8Mvi1QNOlTCohJ6
wXL9NCfEnzrlmlIc+HyhoCx17l6ixh9vvdosv+91/s8PZbH3ZyyObw6HMaPOXw+VUaoxNowdaFGJ
0ztszvYazrm/QRTx/uZT/emkWpDXhDaldJnHf7v3f/5UZp2PhA4BJgjdoGbSCGJAq+2XpNKsCVty
SBLKLoSoiXKUt2ZoJvPkpwvwL07sx8eCWtogIP3BNHMAJn/bi/z8OzRRF/DOTJiW+X28hLkHbIA6
Tzu9cefI4gXWGeK2cab0UQf4E1Y9bcafvY4JCQzlCTnRzLvP2gISumJ02iikbFpyvr+A/u2X8qse
4/BbMor2FCZmTzNFFsuZ/On7jyaXAZJNnj5nVndeUi50amRVdvr7k/FN1vnlKrcczYGksATmKR7I
vx6GgDpxTIn8lhh55K9s6k70ysTtximplXh0ILxcZp1BXMr2qAHcqyAaCMkE0vo6YKsPryslwqvI
6ZoIl2FfGLSz0Pm1SWFX3rWRBIAVwPTF6lu24Z44Wn6RYZ4zVzXmzH7fer3Gnheafcw0p7S+P1L/
7VlcrEc/fzziE66pmbJrxUPGWtpEfj6LqF74dqUJtqBLkp2dEDQnEwrgAgPrFoDvcPX788mW9E8H
BAjoUFbHAU3MK78ekOVoN7gFmUoZir2lIdmzw6XclsGKn+BCr28LV7O7IghZWI+DsE+F629yt93n
y+SBJHvVGP3fXPI8Ej+eBYpMICgCRhfS/Yb4++lacljFs58g2hDWOrotpci2mT+90QTpno1Wj72w
atL178/Ex+tX2UCdFYdc7nPu+Q8PlbkP8zGwkLc8VoYnoRLJLk+b/rsl5t9+v391FIeMG9cunjjc
X7+e7i6ieCRWAPzGzM3WQ8ck2Lcb+2/O318dhXeBxReLzIxl+dejTED+/T7nKLAdmR9oOtgKj+3R
Pz5jvOlc3m7YoRCvPlw6zMYyYyR4y5Szes4sc3iSVW29/s1BvrnxfrklHGFzGLoOBU98IZcP+9PF
gJ+5KWSvv9ZexyNfhBRoHcBoeBCdZEoJZymCB6J0qTgElmWoTUr2RW9JswXGphrKdLjoWrNQFzoi
Kr7qROIUF9/2aofGjqdgDWqhgAYL29Bdx2ONMVaNWBtZ0zupvmYAWaVnilYNBmCKMqsLq6um8pTC
N4Bx5iTkvIbIHneHBiJAgtYfslVxwty6nKuAJNScliLb+F0Y04Bbex6VIhEA/p4vBEQwTXvJpg4Y
7rZawv+o24HyRqol4oAbqxyCy5Jh5IHq8jF9MLQJIaotHKM5pmHWzTegk2dxj1eFYtiei2neUgVS
fwXJbgSk5TMwWwLadHZwopRJfhLVYQ/TWAwWzHqKSDZtoUqDevFmIoVQajcAIDHXD6JkMLrpmGa1
u8wv9WVOqkPABsYMeerPZT/jh4dbxii88UHAlNSRbQY1FtMGupuDW4Jq3TvXnrulzhU8w86YYJyu
pAUTYF2R/632CgAXDYFFbWEfNisAWIVsNBwgBnLBuumleWCPSE11QMeoeeJKi/OTUG5Gz49DRoCe
ZPFUTFmBWBRZdGeWiTaqnRxbNuNYdTiDOs2Yek0EN67bceSVF/HmviAYQZtswClddtktM0lECCNB
fpj7x3Eqk7d6MPuGTukY3lDBb39f9zUXAbahG9nCYQYCV9ZYDXxp44Rn9kmnbjmW0xYVZX5IVDSJ
87GI8XPKMRfezpvGfDdZGdloBUJAnCp3agdS5WaSXhGgoZZBJiqJ6KOn0YNlRmd8kTWwgq1RVhkI
KJSSR9fssxc/CntqVizUqfMJHAdQSdlqzT41VSNZ9poZPcvA/M0oJY5eSknSswgcaL/GGg71EGBr
9aqMAMlhqGPrEEF7mzbU51AFMzRpc1LAgYz5JjQ8aC6uiTGvZRClg56ROeueBDMpVjODcTnV2qQ5
OxrNF10UDMiZWcPaYG1otbuQtEp6VsqEXJUTAy31BbWRgDG6cNphNiebNTpVS6a5MAqKRPOGF3aE
rfx5grtkHewKRRGblaFe7JgdPQTRKeMdnI0MBAORtRdZNebOCf1Zxa6VeZiRIk7MY+yDBrjSqUdW
pxLDwq7CU4aFp6pB/Is4lebG6T3H3/UT/JOtUZT8WF4z1XuJT+VCkchuL2DFW+M+n7rZuer6Rj3a
RlWWVz4l33QQtg1IQMAM0eksqp4uIaSqap1BFqUoMRnBEkVDuMS1GmN8jIfGAMfWj32x8UcH61Dj
NfkTlpgBi30a4tFSvkNHmztUGgwbTMV4h/nYtrdlXwLgruisnfdhUloQ7pK5TfcqTDST6UA24NJE
75jUG3Rzu2KZGt4a1QSry3Fya1jPmmrRFXq19NauGwJHIPNjonvOHjNCM6/ds6psCPJixaLNI2uj
6gZ0K7GHmkV8uiKRZs1Xyu1c/AKqsl5FbPpyb5GYDBklqeBhdKterlljVq+R2Trn9BZGxdYsBe/p
jhD4VmKZN2irdsszW1b2Hb+Sf+7HDWPsvMgVfrkkbUyKlavqEGHt4baOa7BAPboLE+7aOjHc2iO0
LlLrPCmdHNaU7wBSZx+cwI5IF/cJ0SfvVIVpUZ+zjWe1FIdmbTKiLv1by5n5xH1mBiipnbwwrNmp
TjK3oGnDctNGbPCIdfMevsFcbkxdDtVV77ezfaLt0gJKpAfPXts2KueK9oXqudbudCYyiYBnFQl7
8p66w88S2FexLXma7eeI1D8RxNCsIPoADV5r6LdEe3ygd84sL2fqTRCLDM24LISxLleB0tmGAhV5
6kZNZh4JtBpneTVg2+gBj1ynGc6lHYYKpGHANHgwMPdBaVRgk6INETsSdfWojHfuj+bLZEn7GW+P
US9pDlI7Thba3MHobDCxaAVakp0+1KiBLliiOInBprG0A4/Oe6bATBNLRz95RP4UA3103B1iFvFk
DY8xR6PPGNv1BtRZMRiw4GaO+dXKh8bfVbDZJdx4wj6gZLOaHqW4HIDQm2bwBVyiA3shULRkabhQ
elVDAroMfCrLN1k3FbdYwRQIKRkt1s+0i+6SdnTvvbH037MOZXkZbSpxZM+FuctMpignflkG7/DD
QutEJyaMYVZ4BE8CKuA3TNfZ/NiRj/WmonvZBVtY10xP/OZocGtTsZo45RU6L+2hqd+r+5R0A8Wx
InMf57Yqr+EV5cxeGwugF64TvUY9KqmvKXKxCHr2NG0tgUJ07ZRxOuKXGq0E/PKEb2Y5IcxlnIK6
gaby+k3o1l1C13U1fMUEmfNN2Pgiebti7+Y7IJnOoF4z0swYpgKmhtEMg4uU1ASFEIizn9OnFluB
kcOO5vI1mcI75AJbtdxWXrR8q31eZRcWYcJoY3sJgJ8V42kKdCESGAxHSuEEVwi8+XhrMNlIoZTY
TuucFvwzmIaTDCaXRnLSgsjFPB/xI8k85xG1KxSg3/Ziasx32GWS7EwVuHm2bRJcbtnm25LvP1Lm
v5TJdvV34hO7+DcEqI+A+eWvfVegbIDwrgdbyWbcTJBqCSd8V6C0+gRE3mEUrYglgH5ma/FDgrIU
o85FMDE1uwEg8Py4HwqmCbAeCYqeR62ROhz9TwTMD3tJk+0GAsUiVFj8j1wO8/NKvac3Lk81ayZV
1s1usIAwhdKT1HkMej9U9G/9dHb+Qhn5sM35djxXCz6ZLQly2B+Op+zGy71MA29OKpb2RuvPG3bu
pLV+f5wPgSFOGx/MddnmCIR5Oh0+eE1UDNzMIKyxTcU40TEMAiPdV1bkXLRB5MjzuDCwuNoOvY4r
mdi+PKXEECAxACgY1r//ZT7obCbbLUz5nDbTAn8nrQ86CzARRAJt++Rx5+TgVjK4oywoP2OAhjPn
98daTuBPW6/lWC5fJLq74whTfdyHj7XTVYCovG03jgZm70pctTqCM9972YMkNXmWh3N0Zai++fr7
I8tl8/jx0Fyxgk9oakxvH055LFjkSLv3tqUjhyOdceF1K21e8MNCrZa9gO/EnhHblt83lyHnGZih
T6ye6q5sI0rbP4vLIrv/m19L/dWvhcLrsLZFqv+4GSWQEPc04sEZLqpyR/uuc8jNCb/WpDKMu6NY
j+bo7ZgsRhuj7MZ9Oxv5mVlWNqDfJazz+9/nT3ccX5ArCBshWmBB8T5swfNMB8Dr+IIKWkfaVZxU
NlCIuJ699cA64YQ2GLJ1vz/mn+665ZjcEsRSuC/QMn69y9ssm2w1GxxzrNpjSpPVxgbi/f0l8G+F
kj9deuhgBFt41JGxw16zSEQ/7fpZTVFSGI1665DDMC862bfhdSkSTH91aGRfRyPDkdyr3CkPRZI1
1d9k89BjPnzVPFQWrZ/Lj5wgHp8PnzOmM5O6aNnswJ9hI2FpLl0mhA5rgHWdNN1zj8f3aZyVfqpk
H91biQA3xiaCcIrflMVzDoL2LQ18GD3s1nW+xcDUzbvQtaS38RlDpLznTYygWWSE6jJHZLgcGD2G
WybH0x1xX1HdT3TNXKthgliXsXZ6h08ztpcG1CK6oGyioPdxzW4UQWmsRLVlJzDpe9GzOaNEq03r
+WCESVOf9DX03I1T9Q0NOsCbaG/D5nKMSsxm0HGSDm1YA09YKSj2V3ESRZxiykK2lb1w6nJks2Ff
qIZpwgL1dHAPV0TXLitmsZ9N6H9HZ2KBgQ29ySrvJStsTd5VFLlJQ3BdGk5+1Ya5V28KkQwQsBva
ySkZUD06asmC+d0XfOjbvu51e8AkkDZXYSXn92wq8asaOgu/ViIYjZ0ZagsInpu65JQZx7J7N7OW
VSc5Jsl4v1VPg+Vgpsz9cH6KVAuOSjM1Hnc8SGiYq4eyfUwsz2t5amSEgYinx4/DbMCuYv8a0Xut
nKXrVi414cRHDffMjoC/roaShDKaMQ/DVVaZkXcm2KHgPkVExfJoMH3eMXx36vVsCJiXDTuADNRB
bxmHkr6oXZapbgI3PxAxzhom+iUYH7yxvqM7QJZlCkPXtJ2VP2uyNWXTAtI2zQpigE+gxD+ZigZT
tF/Y/XtdeKG4aXgsIshmuqB+tgacT+g/qc1HVmu0DugZGtFVqEUhtiQ8Mn0DAigmvhD2oXjBVU3t
3xrGVH47lRF1fdqh5OOccb8XOXu+nnHp8+yS4aFbHAT7QLdpvxdigAGwGgqeDRgcI1TAs3kIzEau
ZoeHEA4IdMmSMuSWJiVdZMQNq9HnqkNh66HAxA5FygX0Bhq2Esv/6vS0puJMZ0W5mXsj1BvMVegI
reHFlPDhI0nZriCvrEFjwbZnBhHHWDAWdZ6QJBSnukmlf9bgzvHWMS4YrFFWHN1JhxqPbJqKYdN5
libHok26JYvIs3dp5gKF96vRlRsXalGyBeQg2GB7YwI4s02ri4LGj3yNUao74VFq8Flg7ucb/B20
Y5junD6TMqJV1auSOt7NY5qKy1qGBRtKGauzxp7xG9qind5i/us58U3JrtUJpPrC5Wq3xynMc3nW
5sZcAFcAHbma4emmex4YTf8UmTkEM7d3huBlzIOB8UY8+vowS0bA+x42yKPnIN4QMW9GA4fFzKYJ
LpJNnQlyHDj/oMDnMJsD4fSiJQWzPMeG45DEPQ2+gWnOG5ENk48OE4zqwD7c3mmd0seROOxdN3QB
ljZdH+DrVnkFS2LVhHFPyUKnDUmJG2d2nSdU7IFlR8FhCBaxzUqhEDMrw5W3SiPhfpmDKLpIYcZU
YDIiAUAhdCdg4TZFzZtqquRr6lvqZIhmSOtxAnMZAap+CmNaUfeAhKp5r83WeDeKnjoHm6qt4aIK
YIMBrK+D4SII5KR3Q2z2xzRhffBFEzsTh7mCIUZEJaBIcT3TWpNgzYoylxpXE24HZIIquc1B9D03
me1eRnkEHhPyc08vZlGobnHRxe2mLqzosytnoJy+cpcHGXTF4hZ4QUwYI/T99GyaXcJYrZTxhDsv
bbNTbxiKO7AmtT6q2SytVUB9ISMTdE1iN1BaSgCqZZnumnHmu3FzwKRHGqvdcW/YTgR4E8Sxt23y
NH3I+1RNm2yq+7upDMAN4cwx3ngse2Tl/cAod2WozFcPzAtkNS3sZiejVs4rPAP9FxbfGAiQgggR
8RiW7VmUm7l/qMe5Ng6zBc70ZEYcKE6pQ62hFyvF42blzHhq4PrpGupFlNc4ojqFOwkGIDgvzyrM
8Ggik70FQublDSSGAVhSkDjXte3hks9pg+iOaCX2eekOgM5Ti5w9O9gwuHXLtFP7TFeiXWGKi98N
HLPtGj9ZdQkfdbF6+V7tngtU5NnYKRwQEqdZn4JbHaFnNjvA2/0ZJkYcv1lb6mbV9JP5NQPegBKX
du60inj6UcSS+jbZIZccUz+UtD5MXkMjOFBdPmICXu4knwWRhDYv1LFgveHx6qJrnT7WsJkuHYzW
4mzyQT0+tEZaF8fKygySAMAHk/2SzK43sJH6mTDh/2bvTJYbR9It/SpptelNIw1wzIteNACSIkVN
IUVIoQ1Mighhnmc8/f0QWV0tUmzRMnt7617LqsqsTCccDh9+P+c7RdDk4iaVxmH2tJJ5El5LpJCS
orXqQHEjrFvKVATjLtS3NgMThvRpHIh4cm04yJanV22nPLFSwNHXVNs0Lou6LrmUg82AM6EeorB7
Qj5AILGW9IT5ROUoLJgTSrYlbrAmfm+o2unHZDZmfqMYAak7LRkdyJPMqhgg4ne5nO1GpYyQcBIC
5Htk2IWPdcm6h2UI/egWn10qYF7Fw31dz8H0tQ2pAV+RO+FjRhNRc2uSYExySaWo0Y6ES/0KqATF
Y7YKMHurkCz0e+pWAbWaOav2FHfs1hNcqGDz6cs03iWgrZsfPu4kEO4p4sunugQh5Y6gHYdbo9Ka
W98E6/e9UyL/MQJhHONCGpvG87EhgI0EqZd4asgn/wiqVtefywQQ09qalZmtYWR8aRXCRp2xq31z
LSdKAFUrya2bqcY/QJJJGTB9lXYAjbNqRXyjoF18IoEPmImuNMwpvu9HpatXAVAV8OgkCnNdizeD
IA98IEUPcsudzNL+oUUx/sykz41VI9nWLV++eDXlOMR3tcStpKMx/RRck9zZqE4NwgTV+j6uwnjm
TDhX17FvmOVlMMZj+kvri+ALHgDCRdouDcr90EXEWsrkYdUAmULplQxK9nxdYqbsQnhy5fuQt7hE
jShr6/tGD+WreLkId1tJQ/mo1AJWd1S3GUGgIsXdw90Pgv1SDrO7SO4hqfc61TTSmJpvPfViA8Kq
RY3XVBOd/B0u+AG5WnJdbfWJtX3VTyZxzSRZyiP5QMwFFOJqBH068n7FNQO5jD1qUZLl9Ux1g8eO
BUmxoGgIxM/yo/QiicmN9QIqEdiaRUY6MhN8+C1NqPvDOo2GB6lT65F0jDB5IwZUwR7Nzc7PAZjS
U9wZNkU3ljwQTm2oGHwvAT8Io5IMAtSsXwrKYaQ/t0J5IkQ6JKcznMNXjmplexWgujQwwWSDWd/Z
etGWeNp8rpKMivCzR8ZDY/1MtFovv8tyJbote0cbYmRNcCYbVfSNIvayRov1LXBde+hZxG19olqt
hwWSQqm4hpgHIw+XfNiwSU9V+x5/kBFeql1ikXWnI3YktobbHx+7Ve+jkelSodcStNgkslkj80D+
pQvEvOsAnSVd3aaycHRCLPdh1w/PEh6abh3hU/8qge7NrlE2jK9SJOpuXWUqSoFwGhFT17iZvpJy
N6qe3aij5aqTRlCEzv4VnwcljHBlKqjKHHItu5tYRtfmGD4l37VuwMvjf56VplNKC/uVY5f/C9gU
OTDJ2Nh7BAiIFkG8yh0hLSbBa3KOh3CCwpxsIi3Dc9VlmfrUA2AzvbnW1GeyaqTvLDbaEtbjk3Ir
8IgJNymj/tnUYjj/KErIULCayIbEOjV6Srj9yGqiajlEwTY163ZtGlMTYkGNUQ9Xljr+DAjEw/tC
Wri+xpgp7vD7pTF5akQOOIU64UPT/ZRVmSQfRVlNAoqbV+Kz+iEzTqgiEzlQbqKqxUMi7HRkgQpm
03AEqxmsmsLea76JCRfYrDo4ajHDMYjLSJReUzbmnRmRn3sx2S2+w8FU2kc7JzYbFw+WHcdXo9pw
uV4uvxcD0c6roCuUXy0J5SRx5DLswWJEJH2BOmvGkGa0s7xrJUn7TrVP1S58vuPrsA3NN3TTPIFC
ZFPkxhAZb2EIymKFcJ7xMWulse8I7xkxogdxuJ3yfnrjspSpplGjkWaDyo42sJTEI+incQkmlzqI
ZHrfYJBSkoZ0IjPJlJ1uq9BsjUEZjKuoDVOciq0FQbJNtEYsBJxGRezLzEDuvVaVHJfauScIYwgn
5jq5Wq6duL2AgCfjme11UwopgXB7BlhFitaiGkjrw5EF3zFQkvCRKghOU2nUOb+mRcBgqojA1rgH
boIXNYYyTkaMSExMkl3/vY8TmTvGoZ9f8zFGZc8oTWxnmmKg3CiZZsuT5zlUN1MLVcJDrtU1F4JA
sPRnphtB/kNOrTHdGnotE+VdaaG0BHoLH84TG+t1rkO5umFqMsh34E8YcFqTvnB/F0z+u579LyEo
Dv2/69lf86j99fOP/12/vP6B3b9+aX81B8rK5W//q66tG38iu6HMaoqlfExh8z91bTSXbG3Qvsmc
u6nEUIf5d11bGH/K3OcJC1qOqVAS5R/377q2EH+i0DSW8iVqWt3CO/M3lLn8cw6KkUjOAK5wIUNc
lrzwVg6LUQqZoSZ+A7HEeBA6k5BhLIwiP6PFOi44La0shfNlh4f3XDnSBlnqEKll3QlP4CtzpWJQ
nyWsPhdhK0d7xeS4XfVG7UEaVL+lxMOdaX6pZ72vuNI8eiT+xQEfLfQCS3pfcUtngDZcaWnegMh0
xRQLa1zhIKjWpXWmhPihoP5XW+ipaQfX0W/40bvqnppy8S2Wikta2QRDzQ92LLFZqznk+/0miwss
MCDFnZ6NH+716Pu7YXj710O916qeeJ90NFJc3ib/QT0qm6LmkJCGoCQYwphrXfwb63Jp+PNWjouz
y0PqFq9TQdWnG8uFzPsOTRDSzZavU9CQwgj2Z5o/S7TrKFGmAa1Ouh+ft/d7gBy9QT4cgmiXgjmu
saNhapcVnoTBZPFvOc4i+8q2UqyTrDP72A5ZTiWfWIwkM9edEMbbMGfPERW6NfW38uuZ37J04cff
goIRNTDV++PRRJAoevUQqGDW96WD+M6bxujGz/D3+OB71Xme3MJvrnR+89ZSFW4qC+M5iOFvSHJX
uZ//nBNje7kr+c+vWcr678abRR5BZGuSCupAZIQsNS9Im+SdTJRKeGZsnxhbukoFF8OChhzWOnrr
rZa0QzDWy2cEsmakzpCWjThTnT75PPSKpijMjdyTHD5Pak5Kl+fg4m0+2d0CJHPJ2Q0vktkvz4zi
c00dDSrNZztgxJrqEXFCTJkZ4rvryqs2wF72+Us62XOL6hXBtWFzT3/4UKR/zVrD1OSVY1OvClOu
Lge1s/72UMAEztfBBGfh4TSW5303FCh/Af83YYITIC9v84zc2j5Js60PDvEfNEXeNzeUiyr6Lwv7
u6bYTJGfpZmllw1Z+y2LA4ouVia+BY1f/z1dKauixRqnaSxRuAD047mm7Yq4qm259KbBJBsPDj75
dhyoPn9Dy7A6/KgXLbwt8KSyRrBIHPYdeSGjrBZK6bGMw0dH8bhvZoOgOWMJghCG8orZyr/4vNGP
A/Cw0WWmedeLHToxDkVDSVy3Yn2zJNIejVheoP2pbZwZ7B+H4PKq8BEyDHXxe3vzvq2iqkZNr42G
N+anbjva1a7SWv/MvfXHhQELif579NksC79Xx3dPpCpWSh6r3ni5IikXakOJiht6sniHjG5UJP2M
UPfEa8NHjL6SXCl05ceDQ0/JolVrmKVzUwmEVzM4H+LNqKjZ+bSrYqNb2T4V27/93gxmXDoR8a4q
fofRv3tKzLmBanPB4nEVrrtGXmc7FFpEicdKfeYBT3Qowi6bgWkx8XLtdjhEwrDqxwBtoTfLXY+B
t+7uZVybXlGO1RqQlTWeebYTSy2rrM6Wk/2LYBo5mhWbIAE+BkzCS9DEOaKhisgiVy2FkwG5kR9V
+F6NotYxaGvknNRt197ZylDdcRay+jMTzdLa0XfJBnjZs3ESMzTzaOakSJ9QhW9rT09V3+KIlir5
SuEsMxF6EFRfGsSTFL1GA7FyHCuxdqY7Tgww5mXmbOw4dAg+poNPtM8boQwh7Xfgk9dqDtgmHZrW
SxvlpYvtcFt1Q3vmmT9MC6hc2EKIZd7DCnJsjh+sAXFU2ywAqJw4qj6CG4sK1Z2K/NfnA/njy6Yp
y9IwHPFsTORH3Vu2amAZ3Lgugbh16mWm8DcWaW9bMpZJXRiqQdtMBRH289Ropiv80Nxag9btzHSo
Iu/zX3PiuVWZ1wx7wuLpjxUIQ57OLSW4hkIyJXsTbvYXEk6IAdKL+Myi8uGzwpOmcPJZWKgM82Mz
ypxbk8/NK2HwQPJIrcEFTab9+NUPSacJps56+vzRPsy+tCdYVTTcj+yYj/2PhtTHJrcEnVeHtv0j
GWdlbbe1tP28ld89dPC10AxKKAtiB0muvyVU7yd57r/8aNYHHqtM/EsKv9wCFITheIS0CWVHPli9
SkZ0kMSVhJC4g3hlJiOhrqXV3mZSElSUmANtz81PtPr8t53qAa6vbcYaogfUVIcfkiHSHjg8ARM6
1MJdr6oUeIo0PLN7XMbrUQcwMS9bIJrAVrEMsXczc9QBbSbMGrBgEpWhG5LAsKeoFfgAmLidUSU5
vmqYUoGV+NKFHtk4vT9/zg/yHtNAtaKaiyJtmbbtoxkjqJREKVDukPuaiBX4btx7fo4GnbyByy6l
rBQ1ZQzGMPPDJ8aofdsMXUb5i/QmMdfKRUlp8syyfLJbdHxs+DjZhB7PKAFRLyYhJ3xZfhGVK416
W8Z+SgZywGKWXIC19HGoy+luyuX5Yhj1QjszqX2YSOkWPM6woOG+WhiEDt9MnVq6NJrL0IyVivS+
gvpsAqGqg1LyBnQI+hO3lGc+899amsPxgPpPxtuMhRRND+Dig/FgdPIoBQUhSr6pPmr1NbHnV1x7
eDlRKoYK5E4ztqqBU4aaXzwD9Em2qvmzb2xvCepd4nOzYL75fIR87An0fGz8mOrAdVMQOvxNmC7G
UK4N/CQgQvfJ0IjrplSqW/IyWhKq5/rG5Cbm9fNGP054DEl0TewlcJybx1uWqcqHzjK4ws+JCb2c
3hJiKbGNrFjaztklTzwfS6aOSFI1DEydR32eDVreWTNYJ3BT9Z2axYsgP8/vE4BCF34aWftZ1cQZ
9+SJlYx1Q6VeRs2DBURdOuDdl69ooZ9XFr0aWXRjyAUsCe1Nc9GmAzxLOfHDC7X1a26V0RKmyJ+e
U7uDnyfK+cws/HEZ4wdgtoOTwxHWOK5VBKWhxy3AW0+uO98NOTNf+mbRfB/qVJxp6uOkCuSHvYng
pdLXvzvl3UOXcbnszGZQ9qnu/+QaJvqWd+r3z4fOx0Y0mVBtIPDYKRHjHb3P0p+smCL05E2zovyS
ilD9gQ/gnCDz4wClFY4CAJUpwrHVO3x/wxTWoxLGk6d0hBsYjVYifOK21CubVHXDaLKtv70iLcsk
FhFjWTBArR21aM1T0SFgIRNbkS/UmvBdMfT6mXnvVO8x+yxnLrSM7KyPWpGDulNLLpN1KRk9JdYr
d46zZP333xEbdgWMBJUgoRxt2ueuh58XNZOHXojkoiY2Lrs4GM8MtxPvCMWsCaREWyoz5tE3xi13
T4mN9Fb8cGJbFJWxxbFefdG0kFQmuN1n+u7jl4Qgk+o0ZUa0ihgxD/tuTLoYDibtZUskqBpLku3U
WpojGBzHc2vkqYdDn2gub4k9t3U0zJu0pQbdgF2VQLd4MZ7hWA7eZDm+ZfTkZ44VJ0YFhyuOE8ts
tSxQh0+mBBaGFwSQXlUTSEKIIlCnkHDKz0fFif5bviVAgkLj5uEY4lZ0PXVKCb8I5opfmR9p7HjU
7y2z0eafNMR9BIdUqrTHg1zq6lpVSpVY367Kv1RDTvYENa898dFnJqNTjwSJTDWWxRwh7VENUrKy
PrJ8uQM7qJS3Klq9lWRK5f1IUNiZdySW4XW4eVgK3P+3raOd3KzhD7FAFnlVaQb7vsar6KrmHI1o
5xT/DkmBEa+GPPRxlQMs426eU3mLC9Zk96cSsGK7pq/CMGz1Ai/XNIi2dSEyWj2J7PWYPwxSXv6q
9V6AIUoI0/WyGd+V9/m7+XgjYWjq4v4GK8BeCKTL4ViTaiLkMTVh65kCeRWGanPVYZh6mvK2xtmY
2WT++hJAdG2W9qKJ/IvJ1Mp/MBSXztSIfqCEduyo7iZOtZOoe4SoSrUJBJvdUja6DTUk/UxTJz7k
ZbPHdsdaZvYPFvG2LHSDmdyr0iq5ymHT+O6EoGxfC9x1JdJV48w8dbJF7hV0zq0yA+ZooOhQ+cn4
XhRO1E62kWp0F7UdQHcKOl+5AlkRnrnQOjF94L5Cq8/N83J7dzx9zI3FC58GL7SLwrPsCcmIMOIz
I+fEY2msWLyy3+u/vfz1d7uLFnHb1A8aqhfg9V48pN2uSuIaDXNUo9OeuzPtnRqpTPiWTg2Wc5F+
vJ3JYsENdtGOXjAhRgmmqlvPgcjXfRwXD8hTpZdMBSzmUb8d7iIc569Wx/7nzHd/DI6AbMcZcinU
sxJQe9KX3n/33PhOkZUjPcfX0PkgODTsPaOWhjdqbvWXSJaEWxgFlscYU8RAzp0jS6K+avEee4GC
B9Mitu4qyEedwm4brjmwd2fOECemweXGB7QjmyaIGkcr48R5RU4KafBKcgtI9TWk8cLOBuU2z4fh
x+cTyKnBxuDm6yUYBEbV0ei2h0CS5SwbPeJc8eYUS/TnqAfrf9AK3y25NZZscLt42OkDWrNZlPlI
5bj0L9ImRrpp9+GZIbb8U46mdCZCoso5eelLEs1hK9GspEOp4rptpim/TeVKNV3u6DmOwzkdN0bd
Z1+qccTJz22KfaY4sewgPjTOLp39BfgT/fiIMka6NqYFHUmVYt6iTCerN6gB/8/Ip4YUeF+nlNrr
5/16cqTArIHwQ+UJqOvhE1dIWAAyFKOXtclj3aEWRAuGhtqes9XnLZ0cJ+9aOpouGkqUIPVoKe/z
GhRDnF6FczqcKWWcfh5wYtw7wyU7Xs0ygcfTUGqeR49KyDWdDPsA4Y5joiF8+gdPhDuO0gU3vQDU
DvsuTvyukgbmo2RIwCAVMg02cnnmiU7121L3NA0+L+aCo41nZY7M9YAyPY2I45UyYdxISiSPnz/L
qcn8fStH31eiyE2lqCX9xhHsvsMD4I0+/nFoo+a2DJaIts8bPHEipw621FkZeLgQjq8uBogYchy0
ZCxM3eAFGvGfhHQ2ww69u/U41DZh5qpVP42lnH4FbC6RhdxFl2CCLOPMZ3/6t5ga38DiKcNVefgm
gWGDg9SawQNBhDOE/NsVBMnHUTHrTWjkb70aETsQBbuobWbHGKNgPVnRmVdw8kVT8cGnz0bZXBBr
79eVmEw2eZxRrNV2VV7ovdICFG2yM4e0I3Sz+Xv54nJKMZbNFqXto1FrlppFriBdDl/PvJzJWb1L
2Htes1Y2Fuwjo91FTWCS9Zzkr5LVZq5PhtMTjvvqZeqp65wZCKe+2Pe/52j/qZUJtqBxQKjnW2R7
1HQAlxIlVH/jXBHhVA+Tb2bq1NkFSoWjHkY1zpnB4DUrkwoQ1tdwGABTODPRnVpEWBSWwiKnRWSE
h++xBivV60M4eDF7bkLJcaeSxLhcIN1pcpLlnAbIKpGnRlbxQ8TgBD7/sk49JZc1glIuG0CWk8P2
uXgNzDnQBw+AS7arcGy4ZZLVXz5v5dRrY4rFfslhC7mZfdhKnVhlrvvB6Nldrmwp3dTQHNTEup3m
MevPdOnJxpDBcdxXdSB/R4+EVS5oBm4uvJnC3Xq2Chm8rCm2oSWGM7138vswEIOxx+NfJJAdPpio
yLxvLYoxtTqFL8iVMbSa2Ogept6mQj8I/XWgsja5+L3hLAc9op3tDCDvcRCNVjlNF9jRmTXg1NaA
AbJoHEzK9Mf+8iqpZDT3YPYH3IgXWSADqB6I+JnJjgSqiiRc0zL94fM3fGpJWDa52lKeUiB3HXZE
EHSRSHCxeVNB4HAUNrdIvmO3M/TvSit9+7yxU4PWpLu5GGGLr8lHM7AoOgOGI98+V9hip1ZWCw9F
P+ebP/VIdCCzHwZmDr1Hn+aUk1VAMWnJ9QnbxwxbyYOPRcw1grDCJCL3/+SpsKsvznmCVNRlXL87
KvRKohOhu8QjjAbp13lGWnJf33/edSdXL9MQy/UhigNwsYetRBoC8FHmioSgsuDeVlrDzcoQx4+S
SSthhfhsrbnZ5VLdPvuSZq9iX4VqJw/KmWF6snvRdeCat7k5Pi7ScmUJphHVlKcGYARDmFu7qoSh
tMqMRCGoTs6Sr58/+8lhw5XaEoWB9myh1b/v4ArHWk+Ky+gNi92IzC7Nk/ooXn/eyqnphydazPjU
/qgJH7YShbXAcKuMnu9nyrXajPaOy6l2K7fJeGb6ObV4gJLQmOyol6G9PWwqrTVDgoc2eVagDtcJ
+LmvvtmSGlQHBIsxCraBFA1PAITUf9CV1J+BSiAXtGFiHLYMIqWhSi2xA1TH6FtUkAqVZcDcPu/K
Uy+MAg/FuQXjwUn8sBXA1UbUpyqzaxMWXmYPQKgGUeAw/CftIIzGksJrs5ff8e7LK9nR5IBZR2+2
CWyyB5uotamsvP+/Vo6+b5ymRqoGtCIbrbKywM2vFOzF/+BgyGUxBwCUU7yaozdTBYx7YDajp2v+
cNVFfhquhk6h2C3bteHVE3YnXwb39/nDnay3AP4ABsCWCcnF0Vgs8zZoZYUzwdBpGFh1zLC3fjs1
X1kCjAsy5/ptg/R2g/OovxnskBPzXD2f+RFLI8enYkIn2GhwMgaJcLRng+nTFOQejehqfLFOFbvf
4A8rX+LGjzbTnMPmwmz6PRd24454ryMniFv9Nkjj+cxG9dTQff9LjqbZODeAvIYzBzGj7C4hr4l1
bNfn8AsnWkG0zwpI7YbblOPdm162WkBOJSeiuU/IgwpUOBYjke1n3u6JdjhmcOBhT8WR5/jCvcwU
UWZNq3h62GT7MS76Tc2F2pk+W3aBR2+Py3XBNSR7CC4il1/x7jOMRVgRupQqHhAccYeRL1zbQhmB
SgGo6wjJ2M1LZKfsE0qAuag8F1RzYuN00P7RBwo5qsLLFCoEJGFblXpj+pFlSQ4yoBsu0inQQ0eg
c9l8PmhPrBfIkyj04ipYpFpHrdZhHSYhBm3PVgiGxCAmrQgMme7NQXr7By1Rh2SXz6UbA+awf0Gj
zEFqzUixGuBsFYTO1ZxU0r2studWphMDBoUSSb3LHTrYpKOmogVo5kdgAyZkfc5owlsRReh7nz/Q
MpcdDxgO2whbCKBCcHv0kVm1DqkMngVkRhMFmW004aM96fq06XXM4fsgz5P8zFpxQhfFFu1do0dn
GSNpQqO1cbn4dVW/yRkBg70m2tUc2SSQFJmWb4jQyFaaZDb4M6xR2di+oX0TkXRp+USakgfvBhoe
388742SX26CtEJEu89/R7xryfo6hUijeqNJumqTBqo6H/EyXk3DyodM5UiD74byIKoEj6+Eoks1u
sKWG8jRIBpNwuGmunghicTRl/q5OuZukVp1s9N5abK1jFT4UZlkkXqOENpLrzs+vgbMpPYBWX5Uu
6llp9Qf4a1KAmdzKr8ZuDgZO9r0GjxB8mryrMnJ0nMkaLWMbqCIu11Fdm4FnBEFUrouksp/JIyEt
LKv9QoeIMemXSDTG6WKeu4niS9uIYE8u8oTO02aZJ91lItc2W3ygmwwbaOiZfN1wLWosnJ4cU/bw
FOh4CIoaBRBkbTX2ShnSaMmHxCq6sol32U96OX8dijmmAprPtA/mETCy1WuYga2h9ttdMkwlMaf4
WZZ85oSEQGUoWsAKg0ltU4YaQn5r52eCCM2k+I6jvBMX2O2ifN0olEDdENiduWrq3LcdTZraeU38
QR+7ph0GPE04YeHuhxjiQYh6fifKyho8DWxFvKpDNSB6UK162+Vua54djJ+lK3dGBHWik8jbqSk0
QCexoGySbmyMiSswWVbfFuOPsiHZhq4C1CW8xGrmO6GD7ENOPkLf44wJRDbsomFy+N+aoxNFInok
5Qyui6T21VVRSeWTrjdkJ8F62ZXgOclaUKKycNMhVO9zak4J7oKpknZSz97MsZtuvgDKr2MnDibC
edAfWJTUAzXuL4FjYEiP+qb5AlcUtohiATcAGsFN/oaI7YS8Tt8397Fhkh2o+bMYN000yo8iyGJs
/mAPr6NgCgFXh6wzWyp2seqarWiEa4xhWu0rnF0kqWKqgEOsdtWlrfqoG5MwnUPqFjjbluhcs7ro
LbnsboSZS9/8su+f6ikBWWguQN5Lq8uNV4CowYth5QOkk7y8tLI5495fHoTDqUo21kkfDw+yBkzB
iTWiLU3ivRGIxREuaCUo2hbr5phh3ZyswLqW24YwFEgbwfi9s6yWPMiJYGKHDNVe4o9pFntpL6tv
Y65JoSPJarzppVp6KyJqZQ7GpnhYD1XOEJbzdPrClJnaqzmfs0c9y2ES5AFVLpdybvgcx6W1VaMo
+1U0dXQ7AAqIb/zA1B6BV8eEY6IKIwoxDEPZA6CHW76wMnTSmd2qJAwFCxo3wxleO6k+RXA5APIj
URn84nYEhpV4VsfVmwuHsf6pm2FBHlGa56Xjm2X/3EbhUF5UrZUlKzMO9MdQSod+owgDMi33d+pN
Eo42qCt/DNchGiYJQ749kwepTXylfZ5l3UpL7FJembWZBgzm2SZqOJUsyAL8EBzXZI6mvLTUAUOk
/Kw5Vl0TZt6/BrUsSa4YoF87upVojxFeisCxzHIeGAJxlHgj4p96hVJNsbbEAcFlAlvKti63JUN1
mwbCm+DjBqgboAVyex+jByGpYy45SpzmW1uLNM0h8kpVVnXdlaA+DIF5GaQP1BgRxGlz10mCm/sx
jDqNKJIkLwFQ8LlfGUIaSAaaa9twLCmsgUvZfR3g7VXD2uOYlD+JQW5sp+uzAo+3XfN1AvC3IOQ3
JINf8KV3NcimqCOLOa/x8EQ5+FYwQWp+N46Wfi+FQyXWVTrXGeoCnM7OHCbRAHK0qSAroYCenGbR
fzt4JKQ7RS+SYTOCmiE9vfKNeUdaF6liXlYNNorrTm9MxHHSKMEGe0WkmI/SnSwNhKg7raxGUvq1
GBMLgkM6+vCy3P+ZA2YC6GhoXt9E+TVFS/seDkH8oIuaGKO+shtQDka6i6uUsAZlAMJlSpVbg+j+
OoVKzF+2mxpjf14yotJCys/s1D7IcYnPFFz0ob6iloly6eg8GiAt7fPR1rzYCO7prgxVmT85CalJ
XtGDoRJ5XXmqn/xkmSKrNpYAKSGHdmyNyabsmq+/l/z/tkz/i7rtu92P99K+/PErb6N2un7Jfv2v
f10Xf2Qv+f9o/khf8p/vvdK//76/vNILs1PG9cx10eJ4WWIG/80AVbU/kRVRIGWyIkWI8+d/vNKq
8if1KJRHpEcQVER18T9eaf4St+MWOiFu16h9kFDzN7zSEEcP91GCij+/ia24sQhpuBI83Eel/cDX
rlMTwqS4jaN9Bb8vKIvXooRnDJBkjQLzFv3H1863dqWa7qgrX0GwS7Xkkss3g4w4cjxKBaiQwRyo
jr+CWV1PWbDXXLICSEK1fDBHLw2oNz5CQnIX+G03paXLF03qTdPsc11fYpQxY2jVi9A2gpzyezu+
aZJNzdyjOVO59i2YGG6xs4lhbja6taus2xvod1ySXgkKd+GewnYH53OVqSwBK791QXINTFHtGrCw
05irKV4xARKpNpYrWfPK7tZO7iLyeYsvfnzJJq4qYFF4CYyLBDrWRiTXNTh4bZvep/exx/rGIvRW
fVXlL9WVLkO/IJwWtLFOuOk+Xadr/VHyYY452bM1bcr7OneYex4kxcWdXUHJj36Fypf8vrachwo4
kfRNJOSAc4MUBG4AcahwyeoW5VUVb+TaIgzNBUq+8YOFRDU4YTZ723Tcc9V2YXR3hcQ2dl115iWT
ZJqnLvoCR9ngU2sF4m+3e5p+SM/S8/RD/v3v8u9/X/4YvrRvf/0xfBE/2jfx4//8X/8WvxA1uNF+
9G/aD31j2M4gAdMxpuu+WftE1m6qZC+IzdVsskfgz8CjcNRdWmbP6XXcrOUBnnPxvRI4wjETO+Ip
fdFUt4dgnzyg7fkyytukXYVi4yguwR3zisTlIdjY0K/9G6xXCnywkBBJ7Fg3dUXcww2rGrdQ/LNM
ZcMfQR9nxY1Fgjhh2VA5DCdDdu/k+jqUVtTiv4+u1VNmgrvP8XxX8Xcvx/R7yEW109mO/dy72o1T
r/jfWS+Ftsonx3zeZPVFXP4Q1o1OKE44rVR5E3SuabIrW6uEMd3ynKFPALubtJ72UAyO9jDdhq++
vLab2yy6hJYNmC2/9HHEXkAHd61mcXV+CaQfQXOTGXuxTbt1sOFvL8Jv4/hlVJ/1fHdryOtYemKo
BsTEczfH1gsQ00CIZMwvnIo1an98F+hDTcnr+m2ScLfhRtplrdeOOt6G3YUK6I8gdNOryL3ngQt9
bTptdcVy50qQgtwy2Oj+lepflfsUod5a2xXt3rp71ueauFAPYqR9U7e7EJYlQCLgW+KhkW6bvnOz
mQDCmlzB2xgC+Vv4EF1feWvPSnfW27oavUK6Hl6uYDZGjk3Ukptr7jyvI+CfpIxrbnONOq/xmnll
q/u6d9IH6aYPV/wTxbTSg1UzrUYg4q2/S8U+yd786JG9jJNA6pb2IN/bFxbuVaNmriarG6GTVwU4
TMfpAezAqaKcoASZmy7pwg4v0zZ2leg1QFw7Nrs63iftPg86kib2ds1SvNDPZzxKq/JWfgkCJ+JI
8M2GTPIlq94SdhTB5GZEOJvCKb7MRsupB03m7JQWE8yN0HZxI1/kP6PiUoQu4taeOAWOLa3tcozk
v1s/b9ZByk/jjUL43CqQnLg/cBXzOfEnNzR/2YP02MbrVL9Iy+2kXi46RQBzVvAQKo8AhHnSTS6v
k/xbLn+TUzIFLqdr60XEhGdCKzLZGs67Ib1UReLIFjndg5Ovu/RWnh5i4WokZAf77sp8HJgPFae4
y+5smTsTGIPsx5f/kN90V83V7z/Nn/vrr8hMr5rDXDUvExrMm7/+X2/c5ldxhTK0GbZMjPPl/DgN
JfNUMspknoBibD2ovreVdq37rjK9MuyRHIA6atLMyZtrfUoZSY+SvAIsEHV8UxUCM5lNL57LVH5V
8tkLpC8maKUg2AalBOo0d8x827DFR3DgDEPGF7CjhBqW21r/mq38YTVYXjIRGjB3EZO18dTIzKuh
Y5Rf6NWceIOOgUHhl9N7/gpEnpY9G+KNLVyrI1+9tjcFSdmgcRzfLp/SAb6kl3MYMkvyqR37xdjH
rx0YzATmVnUVFtdG8K1gTfQDMi0vrNgzTfak6/m6nNCXuvrsjuIpByFA/CoZ3xKwuHEVwdTP4Kta
Yl5NibhtTYv/jliESALFXuU7CkObqH3U9HFVcrtlt/qaw/EqLvw1cq63QE9dWGQOCVNO3BWOzZVm
Ir76SvLKav49TuHmj9LoaCg6ImiZ9VKzQ/vqdwbps5Mzz3dyoXIh07uBrTpWp7idpmwbEGhSWl6m
hox01vJUCYNkUa+G4W0I9lbzmEjDBtRu4kRySKX4VlLxcYWKFjkzpUFtiu4iPddWEhDjkVQfFyop
fOemvxT2TTbeK8GSSW6uEqFxyqswxhECJEpgkECB/ou682quU0n3/ifqKaCJt4sVlCVLlkbWDSVZ
3mRoGpr06c8Py6fOtqbe7ZrLd6pmqyytAE2HJ/zDUZQntElfPHu8KQv7avaqW5TlnurKf3ca9yp1
b7Pm9b8PTf+/Mz10qan9UafnYfgPgZ7tfR9Bp0B5nk4cKAdYiTQ3f/amP5TnAaL+a+OXE/F9qMgT
Wv5S6Ansf4EM3aqYMFU3L7df8jx2+C+AHvCnNwI1CBQoZ/9FyPlTr+X/yqXo1vPhW8duQ7tHwHk+
lUsrG88Qeyq9H6ENOmrTn3cV2rYWxizrk+cZVb66Qnv9semWHoWbwZm9DMHPNrHeUhZaI+IWr+zg
Isq8ZSOsi6bDZ6+u+uvKq5VY4IfOnnrzStCsqBH7fkXak4Jisn8Ec7uY+yqbg+oV1K5Kvsuabekm
9fNOsVvbec+luMrT9W1mW/g77SFf6lLt2smra4R9qABEh7Su7eXSqbE0/Ev02NL9yd/s96gcNCc+
5lvXzN1Y2gwXT/bvPYgAwxKDDUj4I5napujO0KGs3DOkTHsdnK19OmylMtRJ87+Qh8yd5Pi3GXX3
8TD+LrnzCVDC94NpoJNL0VzypLiY379/LWTY08HO3wu7lJTohpbKN7tj5IiuOIJ3SmGkYZ6VupR6
XLGq5m5y4Qc40A8RMpYXg581PSpqbUeejtNz2PG3f77In728v02krbMNtsbx0LSGNfEfoCGc0CEX
FI3ziM6gROB9QDKyz08Dm9aAveqimU8AZnD9OlKHhQMTUwtZOnx4FAZZryKzeYj27G2/atnvy9cq
KgJsliaKISCCl6n1b5Ad5lU5FAM+ZklxlTmWAkG9owr1KHuKFI3CSOsPt/bp+W/dXxAsP2lPiB7h
l/D7+A8zsK/KtMujxLQP0b1Bd/54vyL71H4frJBW1G7BCG19CpxGjIiritYmhJ39ukqXw1r7NkKe
kURF7pF1oRmOKSik3VxgvsicJXDB5fnkTpXiTz0Slty1o+BtxgMqEHxhPiQW/2KF2QxFnboMBQbi
mUAhsTIF5agMaWf+9TE+aT635cfe/f8Ulf+9wg8uBAQjBDPHA7GOaMBnapY9ra6/+J34iol6G3TH
ds1xxXOycMbHkH0lQ/H5D8P+eyfn51fCytqYgZL/g1H9fdgtjl8apXPwtTc2M2RY0CzIT906MD4u
/pGtRwgi2rknskd+UZ9VY9KU2Om5FqM0Yfs23AVAEpPimAygQ+9xhnLGe121vGpGhZXfzE3v3/x6
bCm8IoZyrsKG3WcFiMvjSMt5exCCQiw/oqWIxnurrVuuxCshYT6VPjLpf9pxPuwHfltOPjUI5L1g
X0C7ZJv//ealJ3qRYpnxlXq+j4HSYEpcMZLJSoobPARcvRy6TPvoi20c8SLbad3l3YVVGTl7O1Vn
nbjEo1241yi1BxKl2nZOv1s5Xn9TYlx/j1R1W71jZbPqeyTna/06beD1W3e0AZEiNdJEnoo7QDO9
OU6TF443ukO9oN35wHDsK2kRO+2bBpgt3n8DwrG7lmbHWqCbMQI2iFMAZyyGcdXTQgNaeIVbbL1b
4z4gG75gEGXNtpnMSeHKaieHlv4J/hhZYDGcqHlP68qmxlRU53O5IG7YQWv3jziQYZvg1WJev05+
6+RPxsUpYC/dwcEvBfhDSx6aUiDf05DDtp7oLT0DWgUXrrWm9TKJGss62ZNNnTYVKLJbB1XSontc
kC0vxWPUWvOMNe4sh2uBOom4txC1NO+I2/j6cUXKF8ES1bZ21n9BO7wqT0nO2YbagBvWBIdlK0lJ
Ar32Xfhm1xiMvGeOatEEYKos3Y/IDNNk0RKbers4G2AVe+HelBaC7KcEjQT/huamKEtQCsrpq+xH
FjZyYJRnylPavV4lZUUwjLbuVfZF+tbgW4emcZUKzk2Ey11FCWcuu/SATOgwjVcTKMs8P4oWiyn/
3hu0bs+RpcrS8MhcoeOyQ20XIEhc9WFOySAVrt9BcU70WiznFPDRYDtNeT1T8imjyWWDHVFD9p5b
AY6jP2dyTAJ6P0w0Thej0EGOdsMiEb+6rehu82P4+KVA75i/Ifrk8nUYz7rd22qgEIwXha9V6pzZ
2C+S5y+FV5rgNDcg0Kqd545imXYYm+bcTio9DpXXOVl8C3VRLBK99JZkaFLBXQHPbKqOQSmFo85L
A6l3vPULiRDDrouAtXbHQOOqWD4FKZy09dJ1q56REgtaavU1u3aXeZeCJkZQXdl5l9vVXYEHX5hg
x8VGkNKpxftBx2xZ2yVh5oXc7MFKsyXv9paCvRRS8rHo7T07MIv4vrqooujRpGFHWRrOKyOLLVzO
CYKFVLZ9CNcvqZB0HRJRDvl/z93HKrMb6R+LbNpGTKKzz48WGzHx0NTBtuW7I7abQRxNA/r79G6g
2JyGSNe8Tn3cajZ4K8PXFQH/4yzBb3JTkbdHPsPOt8cDHQRvrn/Tv9vGucHDlUhCGPThnTPRlGHm
/ug6qpXdUec5DIN4Cm1cBuM8zDwjeILgBczTUABtbxgvka0tdbDVtedr3Aq2S8ZkGTnuB5+ZxTdI
/tS9JWLeJpivxfbkPQy2urcqqrehGUfIaDlHbNhNXAPyOHxt/Ot+IIHK7o1wK9tagLNq/YcSRFMk
0VSNFj5eBUgc47X5MXuStY/4yKAQ282BO/o5GIZZo2OnD0oeTuSt3vYv2XvltYR2Jh5+DbX4ePn/
DvLH6zA9dcrrwFE1F2A3IhvfcPGizXxCHX7hpjsH7DK0PEemufUgLT9to5338aDadRyYav2wGJ2e
Nzb9Yg/Lo2xc/Fu841pGaXTqipc4CoSkjskZEopnpbWkPO60Rp+KNYpmdPcWfYxgq1hB7Gsf95TR
yVkwC2gbOjVniwkz3mZ9PNqP6eEnWBVYB9/NecfBw6SVT5z9JWMoUltvX5Nhi8Evl7ZDtO5xFblr
BoCfmdyG92MirWYxXCU3uX2Kneue90kUOpldPSLTvP1jQMU6gWXDYFy2bnDAmLgpi/OVbsqsTill
et49YejKmo4KcvUH1U8833wMnO4NJfaG6dN7dEq5eT0mTNeeTGb7QGfcfrhjCmg8rhprWw716m3X
3xiguNMjauAV+uZNGvK5WSftVJ6V/RIg5I+u/DZX8gLZ8uD0a8ijYtRczpzLkg/hBGj5cpSLS875
0e5W33okcivCEZ0XMTR5jIUqavs4SyAY16APqZLhHMmiTloII2ucL4I23Zaz4Xzld+VisJo6lgSL
83Iho76a27PBbeG9xTRQK2qpCPmL4dwG8cPrs4E2HlUiieolfp2G/24q0v6LB+jWQ86UTK66gROa
kAhgR8q3Q8Vuxye/SfD3OSTLus39CbkcUoRZdg47TKgzVP4PVc0RWx9mAYCgP6cZgrf9N8ufC/ab
tGrbktbgRzKBmHaGQ4fJqqZV3xe3B7J0poqM4TjJn2uma8OKAeuTCfvWJ5mF7TQ8dhLygo8yxs9b
n6MUrMKeXvJackclhhzewV8tpAriAbdM/mbPaps1KNZuU5w0lIEI+xI11Z1tnO1+B6AE/NBMcF7f
5fRixC5HUtbHbdEpG2rMSDj49bVUtuYV/mJv63v0TM+8goTqALuxvUonRwOiKwEFm3QrnwFdhlhr
hz6erMVZ59ErXk5Udjz/Bbemsm3ioaoq0CM1suTc6eBOOSlYWoYDW6X0QaDZNz265wwz2f82eCaX
NuPrGNAIzR1t3pS3o5fPXX6bCM8ScTElEEDzG7TPt5ytNWxY1wE+J/7wxV26ekkOc1KIJTv6k/Iq
ugitwPKbonsS+i9AOWxuh8Mw4uGv2HJyV35Tb8dGDfqJUUPGHizk/mMkC2yPqxuZY7kzXkCCqJPg
S7maSTxogunePayqi/wX9lvml5jUygggOr/dQ6IaweaPqfI2gNiSOPwgu28n9eJHCzZDb1AO/erG
95HbTo6u0/ZYjgB1xnHlwIkmK2+HvgaIshiT+0A/oWwylcNXK+0K+iyJt8hsvp8CYpvuPRrzsXO+
9UnYa+ukSxrXUSwcvMufVtc4+MEZTod53A223RJTAjqNDNp8XFBBRXHklyKgNTFRl5j3v+7k41l2
qlgZHjqAy3ZbP7ebqhq3/S9a0m03IfrfFi8motsrwO4wZknhbL8D0C14xZIu2wvBgXi8YjSYdfB6
oAMs5ZRoMblZh8VWh4KFuq3KqN7+8mvKElOyE1FI3f7Ub9oXL9t2Cspdz4umBms72grvTBakU7ub
rMblQS9rEuHw0jXbKk8hAjP6PVUCfoAVY5EgI878di3BxVo8N66rhAXKovj4Ik/T9X/omCri4SNj
a/JiDUqsKpVxv5QfG1ZZme2TO0CCzAZRddht7HrtaxcN2rTu2mSHgYQRDyb3FPc8TNRwxovcSbcw
LnNnviMAk81nmJ8LDodTzpFd4pltkStcfViSzQQ/wtkHwHBQDQM0CjbjkBUVq/H4MSCOH2ybHgiA
LcRye1sUl5kjq+BPyiyfEvqfOj5ohX10em1g+b8nV9kAUHoulfMA2sTnqoMUe6wHjTNTddMJd1tB
1Yj2IuhZIC5c+z9ntlvi+rfcbvv6n8JFm5AFQtufWQ7azDCr+8B/+LU1FmxP2/jTaP6T0fzWMP7t
qyDxQ4qhKONJ/vtZsnUKyy7EaaL53zlilXNL+1MlrnuLEss2uyM/2x6qyQuecOtiAOXFvzbHf77t
30sIP4nkG5d866FL+uXyU0qbjNJZBpbeQ4QAs/+Sg0Jii+57FPsO6FL8eZz/8wvB6lA4QA3L8enq
bwWGv2GHy0xbdlVbCYxroNcvCE9Gw3mwlKy9Xyv7n2/wE959u0PswyHq2Hib2egMffrCuUIHpRkq
kqyPHWPK1pBJtPgSAOpxdvtwPBYqWfUXM8kFXIxptv1carYG9A5cDqI/XNHvM50rIpUCwws+AULG
f3Jksc8QU7DI7r76WFQTcR1rfEaInX09D8ecR5C5ZmFlRpLDgdBCZNuFFEp2Zo3Hjsz+6NUooVi7
ma1lidnqO17O+kjsmxz7kA3mpYdt1aiPbfafb+JTHQgKIhIa4cZeI3n/z1IIyCfhZFqKd1/okS/G
cWKbOFXobhtwoynrvJSeRQj0z9/7+9ht1MdNUR6qCTUo1uznEozCVzlohQzfU+LFHjCZpar+OXMT
B8OxqchNfotR3jAMYC5bsq8/PLtPS5evZxlQbISG6UGz/VxxA9KZC2vO5DubOws19iaEH18/jvSP
vTwXdrvJf3SLeSh7y1rZtbO8YlD+eSB+X0fbjIaJRUQFcttnND4v3MHPrY3Lm3xPorXx9An/zjpZ
DiKpe0KFJdRboPvPX/mfN4943SbuhiiYhV/mJ8JUFmRJVSyWfndxLcWrAzDfapdHT0+G6YtCD2ec
Now6B+LPw7S1MC+JDmMOiX76w0T4hPHaBiBiNf/sAWzA9c9Mc7QMCrzEB/EGIy0gTJwH5Nmho834
XdGinQp3deO87hdH7WaUzbkqj56decBUrsDrTdi6eaCUW2+xq9dq5x6VoaZ/++cx206tv+312DhI
uOdQ+RFhsFktn+qlZkpCbXXr/IZx1LYYgRJva936iHBnLbcUyym3Pb8Zpnb7kavU/LeDhVxMQLWY
YB20J5yNT5cRdkj6Lr3fvmFoLGgPFTRGCJzHBSk071ImYDpegYpT0a0Lr6HWp1WtEekB2rwVz3HD
QgWXHG/Zwu0mX6vxElMd1dZ/qC//BL//Pl4MUkBQgbgzaiyfo4BZ0iyImlW+9cAyiZyKocdi7Y6Y
GEBmPGGxx8WJoB75W0tUTt0rLNdFPExKJRCXdFWkYDJWa7mk3NpQLG4iC0GW2HiUMO/9OkppQkNt
makcO6JYqPgTpFV8KlY0hF5/WKafaZwb89+HvOmAQyQRJrT4/bxrrCFLihmPLaugT/PrXIEEv+VK
WtZbPQVmeVPHFkZqTrALdEUZBLyUZffxIJs5eCwmiyjgn+flrw7Z/w01nED0UDiLqeNvmxp4ud+v
zLK6Bp/TrD/pFQRqf3C8edvJjeXib/hXvzZsBjE2NjQ9IkwlVso4wLPTwa4vCaPpjKZxWypKsleO
S1HQuqsTD+7c2ULQ7rU3yZyXNooWicNQf+u7rqY+oWHPN92hrjDFGQB9obRe70PtUQO/krPdSv8u
Wn6eJKVPlUDeJk1td/N1mWbYCuIrOfo5FDmroIN2RgUgyOt9JQrFGv6VOQSCt+GV9BHvkzqHLHz/
Z3zxUQMof47mlNUOMRU1my0+n0ZHsIW0wGarm8YxDDe5j28CaKHVlmWJj6RDMbF4bpbCRDHflf1Q
403Y9DraHOpVUBUGC9GPWmRHPJvtfmUYP1MbuqUT47t24RZdY10ru3OSfmD7BxW2fGVdku6PF+DP
kzyNq7nuKXTQaKuK6lGSj0byxl+GyFXnhY/4EFW6ftRM4+WjQBJN+Nl3e4juNf0QSqMB7b9dkQ1h
m8TCtOmEakqHVJfn3EVdpILpkHaI8nRfcfQa1/YrjcBtMyQ5gwV80w493b2vOYpdbgqkA4md6Jjp
DmvIuLbJBv9aqAn14YXn4/33YnvzMoQ3Lkrz6ksTRQU6uEXTC9AsyqKQMaAZnrEPHZp24dnuJ3Dm
GsK7oGQ4xuRMQDrjxV2S6aqM+k2Qg6U85ZS5ohD8y5xnVn9y8Q+c3nwYx0u2T1wyYQCEQVPr54aS
qDA7ZF0C0pRfuXHHXpL6V2FNQFUcm6zyscL8lQDRkdoSOPTQtmjwY2pg9cUR1gRVSS1FR0QTIF4g
AtQ2EjBpC7podrAI3U0lRIivbOht+KCAlVdHFAtTbwc7bHoAT+8V+yWfEmzERnmGkdR6Xut5PKPE
2ALm8QEfRl52E+TYotHMGfXXhEl95mIC1+9Yfdlbgezcc2rlLfokFiZ5SabdI1Uoar1O412Gynpp
sQfdNRPGWf6UK3BxWcbTtQSevWjLAJPBGnHFwNM6kC4Ph3CxJAjD3q+/A9p6gEivLrUr0kvQ4MPB
6+kNcYinZ2NrMHiMpvBLoLKOPVHl73nfJfsqAwi/uE0DFQQbAXSb6iN2EDALGuWhelaGUIrcogmO
Ex95HlIoedNza06cGck7rJnqVM52te4wvQWJiGjQg4LACJyT2mm/QTvTx2lew9dKNB41NlN/nUIn
P1jOYF24VgTzvRVCXrnUz4966JsffREkX6jq58R6g4zebXqwGwZS2fejU2T5US2NONh9Pdz3o0sl
kK1g3y+zuZA9VJCdV08hvgGY/oXP+ehEyzlwA/O9d9zCPrRGDdQf8jpbdiOqzz/CwQtqZCKFvqix
3fP2rj0UX+ZRlhQw6vbSg3XZxUmIiZ5V9Opqhkhy2fv2NkOTTbXITcfpYibPvLaCcjynLSUuclwD
nX3I7vduT9hWgkoKge0NwD2+Yc88/eiEmGMnt9fXHvCqs4sSBapjXXtmblYpkGJ2q80e8kM5X/gm
7fCoxhXzZrEDNmJqHfE4yUpewEyv1IWeO310lHEusQvCTFR6T1CFvlsmSW5cm+Uz9mZAD76z4Nui
9xEAgWrlwYWqfqMyV39b1EyyZDkGuxTsjsu5hE+Tp6AOhZHu62i6diedqjm1xDc7x6qHL7PdlF/6
bBlKcKFD+thlS/esUSHGmXE2GCTZGqx0wfVJgFEUw1l4c7bG7hxOdxGEgypu1rF4LWqsWOm+1k8N
Ls0kNaP9JaK7d64cHcZGW8mFmzfuax/681Wx2mApFZ0QvjTBCNPAP1hSk175oWihMthl9KoFWfo+
JHEq4PT03R2egeWRjd734yhfg7PBbrM7YpzuQO1UPzptg9eigSZYqNF/1TJ5nChgPa5dvYanTgEq
K7o6/bEwIKdsCIw5kJ8tD4OOvAQJ0w4oRZmigJGN47kflerUkSACaw366DFqhuhNzkp+LSDHvY3r
uP4wTPD9GLTOtZsU8oQbHvQzTOofSPwAlEIkvBK6L19WTI9OEhIWUS19nhtk4lzOMghoHJR5SKHW
K/0zJEGSGIPS4lR6Rj8SF0uuf3QubKuRx8KX/TcK5t1d1GT6zF6q6KGu9XqZ9kV3mAO2XOpTdX7T
uNZwoY073TXYvnzVEE2+46bH5uB0y3jjLjWLh2LzrS0Hg8dtMJ3n0wwSuTVhc0r82t1TtwL4Qj0y
Ol/xXL3C21h/WZG0eAypaX7rEKL/yoGfnrHYguvVFgPxn58fqyjxroCegL8d6qjao+XbYNtIHI9i
oGjvSnpjd+mMVl0cqco6atznv6nBuClVr3UFFu4a/HjBbqSibr/CwQb2mKX1fJBBGZ7ZNOPjUa3u
bQg/m5aZFu8icYjfrxbPhTUaL/VMlWGPX1AdhlelJ8dgwGkbr+mNcaWSq0mo9I7yZ3Uj3KV5wsLi
lfekdGBy+6mviWAKExQ3c1SQunrKzi8iWAQvBiOrKa6QMblexsA85s44dieoBdKNo8wOLt2k1eEx
suomuqizUO0BWLjrbgSIghDkihlGsQ6Qk2oJa7MVvWVfLqILGGsfRRl9BXGJDqw9a3s6b9yuvpWz
K74ETYQ9rD/rrD3At9T3RZqP9QEsxpJd1nnZglXVDSTdJUlscQrg9K33SwgrKTttoYe1j7q5rZA6
GlU7pbiek63qCjgvkUvs1SYZryljYs0qjZ1+nYK1xSTLqvwrUp0E9rhNiHg5kOAOT15OWQYMstBq
8HwCp7QRaXI2Dn5w4Tmz1RRfV7kkzgjjrrMicwHNsLMQXaRVd+qqBfG5bOw9g2VvWhaIT2BprHda
JGlVxqijzA+5FJCynMytvrSLLdbT5FPuia2gc6yrKSrmJnY0DbZrAMcrMktLBzODkvNF4Qx5jMhe
ibPlMvfFbbUIP4JbOdaNBTifAmpdkiQtyvHq22FwC3C/i1/4FTxCg87BoUWopYuNvTiwjW1TZVcl
fFFw+Q39F/y8Z4hbsl7WBz8wRXnW5K7XHlI6+NdlTv9ijzvkfCZTZDT3CHZnAel1oe3zMtVA8ZXx
YHw5E7AUf3CGG+FFcxDXReKCh3ZLSY2cYvqTrYR+R+uo2EutFufUtoktD+mYOcbBUXXORBsDmjE9
kOkg8+8X4bYBgZlBa7KK2UkHXtBaIp/z72xCqK4fss3720s7e44OSETbQXZQztx63rUNJ988grKo
k7OiC93XdBxfMLZMH9NMvaSRgs1CmlA/TFNQHJIw0SeLw8Nik/A1felgvawWp7rREp/YMdNRrDq1
qt2mpqd2de3VUEcqRDK0v+xMmLvsr+NQfx/SZD0GbUV/PZ0B85ecK7E991O3Xzls3Luoh9EaeFrr
fT5ShGU+MGF2c5pP73aryi8K/mV46AO0f/u2aR9M1w/pwczpmJzTzoHaKuo5Ooe81+0dmHBH/KS9
h6a0kCMZshY+s4eieDm7l44CTYCVNqiSiLRo7zjJ+NqYwJzW2XGqnRVwCO+taOz6g7L99qYvw2k4
V3pKYNhicw/AOi1i1+8xnIvsOiH/rvEPPO99bu6w0H16WBOdv8PKq7pTQeN7jxMgkh7rUuobTnkO
/9wv8UctiC+4hOSeUyc/GkRxYtOo7KnIU/sF1tN8BE0H6tuK6mOgguIOTUcdj7WfPVtN/VgVsF5T
ErcjTjHFtxZJ43bnybb9Jq1EXxgHg/JdoucijHO6FheJcrjp1KL1hLl5jGy+vMUI2VyM0Iq/l5nc
4P6p/VzacroagVTsPaz+ziW9nCe6Yg7s02idsZUvrO7aTxJYzEBupm0Sut+RKaBIsjT1dmrPTv/W
jqHID5Wfg1Cgy9P6543X5G0ML3YeaAKvmC92wVTYsazYR3a+yAvvejOxe4MeO4Agr7iGXVEFWRiX
fG5MXZo5kS3Kw43cOMGeFH6sNLFWmV7Uqh3+rcjaMox/pbReOHgnSCIinMYzMZR4rqpCnOWd5zxu
gJ6jjeIHenGLULeeN4OcH0PF8UDmeWwNZctdm3jyip66vlSI7VfIWxLSXM29UW+lM8x53FP/H6FU
V/P3YVhYKyxK8jSjaC+8j7STxx2t8vGAQbS8oISRgmXENJdgPvDGH66MxuRYB9lw6aK3Ty5LOIKX
UdIJ7yA6bNxiax29p6GvKmhqOC2WvcTFGt64dWOmwH6g7R1GwPWI4Xb+MGXVaSKoumD3a6YDwgFw
tTusxeDJrj320TKbbIEMiKSYstSWpw5ajVRngYoxiWI3q7MC2/djCpaqi+oyLkqCNH3Y0tgxhmeO
QFnsySZZn5veNOWt09oTFmZjn5RsaZHfrirWtsEV/iQsp0DNyDebT1Rpd7l8rSw6eE084i5SJEc6
2bAxrssM8V6M3ZDj3+yq16zu4S5x4HrLPqOxHFY7QyUM6UCch5O6vFzChJJO3Js5stVdNYIkl7uZ
EllkjtqoLn9O09Jt0/3EUqG/CUhaNno3zl3rD8eUWK05N5kR9V9918+jd8gAJtbNwetogj8klkNT
9KRAMA7NXi8uFjV3hVElz8EV4BhNsTOG5hxcJM3t/6hFFFiMY180yz5S2ew9e9pzsoePLopQWycQ
kvXWs3BwA1CXWEhsmBqAPFsbkXW4Bu+pm1izf6JaurLeOruP8m9GTRls9AalbphMIAaKyeeIYDse
nkxGQSG8Gggo5xuriKzFjU3am6484Y/s8LQ48oq2eJPQ6ccau67BLA0+4dzeustb4E99DBpN1smD
HDyV+zAUuyyXF5YxHRZTe5kPxDjkDml3VCos2I/F0O5L4IHXDihLQncVsWMusJD6IXRhhAT1Atkx
c0daHHkM1tFUk3tAeNnN4QNNQOEiagdNi+MIoV94SETlJ7SnR8gsZme7XeQe0MKQ7omGfP2kQlM9
CmBvA7Q8OAE712yG08DA6nerKYmyqBxmujy0fh/Bu9MAyObd6nSgAlYfzs5WobyI8nS8g0g6ntGg
ya9aK5Go4fjmurCXpT4oWYOiHCMQGkrAlIzmKTjvCOGCnWwU5KK5mTb9msECXjyHampobIzlu1qt
pGRrdetk53OOmv0g1+W+z8U0EyCI6kAESoaYFMrzTtp3ByQR6hAv9TWZF7Wz06mz7zHZLr39lDfN
d22BLNn1xUhq0KxiJBvRBVJuhBO6PzOZV47vqZi3igsRtdPAC8zSI/D5MRHH2tghqDmni5o4sdy2
PSD22p8h5RR8q8bKpWAZJE7axhQUczR4FgQGbmrkfDE1szwzPINJAs8EuBz4awzYqhsJkGwHwB/F
rZuUzLveuR1x+PVMJxxNC1kGeFVBJRdp3+761XgUpgG9qhpMlbPgbRQ2XkSvWAzZiZovDyaYUwHr
L+zOOlV1CBtSMHtbQRIxN5LoixFWy32u6ujbar5beNh7N0pg60Aimn4IUIUUDwuVXgm24f6F5HLK
vgRFrbeoSzr5GRGMf6GRCM3f2CLlcpKjW9zjbpxcg19O31NtM/LhtM7gSJON1rniHrBTCAY+hviE
32EJk3ELsAuAbQR1y24a1NluLr3o3qZ8GOyjop3O4Qy5+X4CtPbvCTXyGWXK3j1r3KIAN6y9hw6L
w+PgNNazr3t7FwUAhDNdrQ+u7GF90jtabqC6OPneMf1IQ6xqFPqA+RiN56mvgY32zQpOO00mSGpT
VG2YJbLhWDXB4hxp3QKAQEcsx9RqlCNbr8C8Kt8NKgD3K9O+Iyholv5aGmWuUsceMS/3UhUcQSip
r9McDNABhoa7BKYTvLg6C1OoqDiUd2KLeHtUwZsdMfWS73w8qGkslF2eQdAPCyCRlEvu1poKwG71
lfIPJbI5y15adX5Yu5n3pB44V/BctdqPUv019VlzcJJ+jqfBW74F7Bbj5Tw08KOrbgxRI9ED5svC
w4xFALa7kLXTXssqcS7DrCoD8HvJUu+0nUSXQmTO21Ll5cUsVH8HiHYjTobOKx0F0xywU4oWWGU9
IqxId+TL3kxLAWdOh0NyMFkeVuy/WlaXhe0s3nHwJ+9JJJmab6hclZJiQFsjm6Jq+1seAUXa1SCk
blqgX0hiTN5CUhAh0bLrEsurD7VdZF9Lb9bwPUvO55H4fJ9J3YXbuPm3k8Q7kLpLm9zgxCmfO+BP
6Q5G8TfZ1+2zHpDvyPKG2iNQ5ziMUjwLokp/SwV+HcRWs4gFkce1NrRGeuouL5BCxbkuWNR7nZfB
7WCG9mLwujomIy+vqAsEZyKxwicqxnnANEj9N9jw8oCqdX8/6sU5L/sWlnUxhtMWrVk1mLaGEk/Q
9+EZYhiNj4afIHCq82g+NZ4zVveQmPK9pri110x1N+6kh04ICk+XzdJmgHYn+zlLlvk5SgZ7p3pj
0Xb2ykMdVslf4P2tPR7Zw2NIuH+y3cR+a6GGPFu8xUPfgoFzpHjWtRtez6BvTmocWHWheYU5MNwp
Yy3JLhxaC068Xu+iFGc8ZoNbnzgPoF0iMQRdMAA1xruvps7R/8aGEpLnTKLStXmz7ubMbp9EWLkP
RSZdKLlU9c8VdtRIuQKBLqX8vhiq//jxKepB+o0DqqzHPY3uZAmeyWjbWt1rt29d73Yoso5dvg/D
DTSoO2hpoHfmpag7eg0gAdpbdwHjtpym/6HuzJbjRrbo+i9+NjoAJMYI2w81DywORUqU+IKQKAnz
nJkYvt4LUtstqq/Vbr+543bc6BCpqkIBmSfP2Xtte1yGvaI2mYEeTZWU2XzEYTHJd1E6Du4rhsQ6
P2QgYEA9RU5nSuIUtOsMHYtXjszML0uES1lopdgeUcRaM2VjYE6Qh3KvM8ejgnODMtazR3fnONUQ
vHhVtUzZ2yYvxoJ1zE1Md0Odh4BoY0wgn1CaOYgf8QlQxiN3nLCo8dB4YDJdNNpJU381W2Py+w1q
ERS0274ZpjxBPJfGOTK+JgZIYq+5B1vGIHEWz2b7oEVAytYuhbzade/rYIh0tkEhEXDusz2Rjtkt
sRG9qjf9ABTa2pqNgIvyWeWztiYggnGTTqTyOZRkq7kBJ6QPETazLFzTsV4+iePFZljsk3gEIfSs
jHi23VUagQ4uVphUfG88G7LnwHzOpj4qvPUIht/Xu9+P595O9xfpN0IV5vuEbzGkYybzdjaXupMN
Aif1v+R1sww0yh/KpzIPC75wo2Ys9Q+DyrfCiuUVPctkWLnoG4JlZv32FWnOBdLEMPS1/PGK+oes
TLhVx7y69xNHoQLVROvheUqhxvX/8JF/mZSi6Vh404SumpZAE/U3ICZVadXqSjcvPu31RaL2QyHK
HspaurZmf5nr8Zx815n8UMep76rUBgUmfzQOUqCfQcXzz9KH75zUv4aly5sjNxTJgWXxbdCR+uXy
0Onu2f3q5qVB09rREea07lxsKxHTWfQoYFt687qY35fc5bivVdIBR1wzUB28a9zOBE+y8mTz+25p
sdwG+MkYqI+OLotwnyt3GWTXPUc1+kjLse3adFk+v58LbzG3mahdeRZS5tSMsusqXAxoP+x7AalY
TLmJs0DHRYlkxjLYNNTc/Y5u0shv5XQ3cHm2318+DOLF3hDUGEIwHzKT5J2nBlpW8qEbt8SE1XsV
VkGwRZamlqhnedN1OXOeoig7mx0gjsrxEAN3jz9WQRU57ylVF12qH8QY5zRTZZxa/+Zx+H71CSCD
8oKUCwfWr0N0VscqtujpvswWfhb6NbbpU8wMdVYXRxBgA7fo71/xV92G7aPasBk4YA1G5fTrK/ad
2SdQbIePgqKTmxFY6jIbtX9YFDzdMsunKc85gF6jkn188X+MHn//NhZP8Rv9CGB/j0cdpRzJYZg4
f5EPzIK2GH3L8j24wlKKlayVa3zlENWi20go4WBURX6d3us+WKT2TeLW2AACaet6hTlkAGch7bg9
F6iUH0c8LcG06gcLr6QMDDNdkyQ41mduIno8GSOCZVIVedYii2BF19dakzctjlGWy0UjodE03pGt
6+PtF3kn8Ej+/hP/qgAB2RigWF4+NZ9WWL+qjHIvSqqh7f13iHlNnMQ06+zpbOt5uW+dBXN8SKxh
sZ+OqN34v1h+txcbbIrLU6Ey5uePOBOWW9puAfV3h7Rh60dM0mIgtGBn6cUFO7tIyQkCHMrF2GxN
mBred77V8hj9/iO9/Q459S16RwHlHaK+hbn/l++QVlEr7dHQt0mfL2vY/N000PRupR4mI1DOPwC7
/9PruUDXUZwwWfe8X3Ra/jg2jClMdctHX8QLIxx0omdrVMg1g+w0/lc2VBeSJVtGwOdj3wDV9Ova
KOjlWxV8bqTZi2MEQ8miXPTzAg1p1bdL3fL7C7ostn8txi7bInuEg1oV576D+/eX3ZFOxZh2VH4H
0H5d7q4pX3zx4nWIS/+dLHh5Kb46tmAo4bjiCIl6uy2WkV1OKvbiww+Nn3ZxEqK5tNulC/n9U/0r
SNj+a72As/r/tvzWa93gwI4T+Z0l8Nd/PdUl//vtj1zS167u62/y15968/f2/+P7H8df6wXc9eY/
tt8hXg/qazddv/aq+PEe/vzJ/9s//BMF9jQ1oMBea8T3y98W0/j5GQWGg/mnr/9vCLF38+evedrL
T3//pR8oB1/8gVzBR+DmetwM0BP+Fz/Mdf8Il1x7bkoCptF52f+b5OC4fyzRSH6IOcEnEXQRkiJZ
ksl//y/C/4MbGoayh72aO9oP/g3M4W1dhd6OSo5OG35pF5kVh+a3N5DsEy9IRJEciGJsV/jB2/1o
tMM+RvPM02HbT0Ms1P1PV+j+x6PwM53grVJzeVG69g4TF1SqFivyLyuAoNXkZ46fHjxVAhiDLGox
AZEefYHayiOHaaVVXHJhx97KKJJFR5vgSdv8/l283UN/vAsbgTAbNuIgcuvefnQxjENbF2Z2QD54
TGuximymNxTUw1p65Utpz0/gEl5//6IWJIY3y8PyupTMPLLA2lAN/T0PvJuMyXD7em+4EteZ299M
wSSmKyeeduZ7EOODJ1VUnCOvc6EVYdjb0I2s176lpqX7M06vnRwH50V3jf0cg5kdDlg0hPduTKrM
BdUEg2NDWFXVHRI3s4tHBuzKvrFGXexlOy/GqrK61WGnEHCJMK7RR3j3vnBvW47/jKMtc7Q3tQ0R
/BylueT8rcQzo/Vm7TZTAKWM6eWG767NjlWJYQc3N1mKKxXPToPxiP45fjgZW2uGjPk7D0r715w4
GKBihrOOe+84Q8Y7VmqIv1Jw0zwsRXEwQIpsaG2Fe3vO7+mr3mPyfibywNn4hTQeplFEzNgi+UgO
XnucLLu5M2faFZ5Xmd8Kg1DLSVePQTd4jwQdGgcGPRAjTNw+OuJFMj+zd/Nc5Xu/nYpdv6DJ2nlw
N4mhPlocd9so+mAUwt0OpWfvQxwOG8OPu5WNPG8d4FEqsCHh1AyMngaozVi7h84KCajwPsspOMU0
CzZtwkdEeFx9bSjUXwPdNBtHIl286th5xobbbUNDnEe3UdluYFLrbdOWUgHZqpceVIEo7kJvndOz
HyMKKZm0W5xDv85tI/FNs5ePq4QQVShiYRMX92o0+nxt5tK+y5R2v9WFWzMPJmYyO/PDA+0X6Vpr
WOeMR+rJcz6MyRTAQgvQb5xCKMz+XeKWzDAlghlgWzU55B+70YKiJyNVtlcbKW73SBVhjoci1/Fn
TjW9vrSt30/w+UObXArAQmsnrLTcSh60YD1WCAvW8zg06uBWtn8xxppJjpuqUZ2ZUsinKKzVNcmz
Ml4x7QZWhcggOSKxZJ6Z2MwG2MWQN/E+M7va+0lagyggxvRq54knDj7YruoIVjY2djmqv1emyupd
MVeTuQNhEDbrAE2CtW4G7TJjpdsEUpCpqFVdotby7pwhmADOCoec21VQJjOKKSef9GfVFiVATgRe
xVbhhGH2gJVyF0H66+iSuEOxnThoXXNUUO6GgMvqxWd9zdYjomWDdj5Z8nsnTaarQtdrIOsiPPBJ
k1VdnJtxYuhaFjndWhb7CnSZju0A4z/Z5WvdGwwwsoDsr90oM+pkS3l9fbL5xE+wsjEsSmzW9ros
WVk2Ba0A++gAmcB8KsK8fUzpH0w70cA2qTMP5FciC4dWZVkE6iTjuDSPphQlffciNu4wm2qHN9Dj
I51LgV09QAMst9qmh7HuUNpPHzMYNv3NoOvw3ejlongc5xBlS5rZwRMOs+E9PnKBQ80c21sM3WOx
4YhLtlWdpK69wVOX5h95qmW2jXMyjZ41FOlux7CRmVxPwzU8lLmoLllVBMAfMhuDnk4QnzxStOn0
CwdmftUsp9E/sUWKbusUtirPKO/7o7YREqJOqoZyo6bZLjaopy39FFGPv6YDoINz1zkU2WVb0PyC
wmpHq3aS3bACIT7vsmIYOBtXydUdy8HdGR6DjY0D0Jd0TBS7r2AaLAZuzEowrEmsGyvqB/UOy2QX
bMkFRcyBORtJrZXN1bEL7dwDU1Zm1ZknV6C2Sbso37rZOF+dEf/bGvVV7q0IqEE3FXbaTde5W2tr
O7uUcWsdGuorGhq327RdYt1FrevqveEU7ryhq9C9mtpR+b5OhvDFqrLpkw/YM3hixOXdmqOvNbpf
5GmNF7YPLdIeIn49MfhbEsfCD1Qmg7WPsB/DhDAlVTfTiejs+ZE3HvKhhORmFTkhtOPkl6++KMKH
2qIZuvKQNo703BE/JJ4/fiqKrgGizsB7C/lbtgyCwO1BXDeeXGu27w00J7RzkXue86BkjlKLbIax
6U4+c+409dAGDf3B1IR4rJzMTryTW0xjt+/ibFQPRcdCcbGafJgvXYSsaOU0cZIe+jZtQP97fXrn
A+wp9siH6m698NfzNYMPSGuTzBznNu8aBZKTOeQ9U7rmjnFd2a7qphHFEXsfKDWoSPmwskdupE0y
9HO2YZIk6r1K1TCupTu2w5btOLpDBNrBPKy7+F5OaTRva8dJ9x1v5IXFNL4Lsf1Vq7Sdk4MLBhwE
n+w/OPV8bIFuz6s6ZlOD6SurDw3tOaQo3C5nD8+4t8anUz9lseCUaoOfOIaDcm/TpDLuUHrqDhu0
1XJf+P3cQbG0gqtUTb/oQIp7rDo3EGC629Jkbv0cZvZ3ZVBjJDuU1OpdXsXGfTOa4C67WHr3WDxy
izs+Ccz94JQJbhKvN529wUjA3kCkAPInJoUmha6eumWTpRrKc99WN2YiM3PXtsxot0NsVuHeyccO
LiR2tKXVVXyBJDT4SNvnstq7rDgG/MggTo8dyP/ubAZVn5zGBokWGioNCCLHAmbC0b5trWm8hswi
u3MA5j/ZDVoKuXNyp5hPtSPrfT05NKiyAmv2BRHXPK+7qgsiBhcWcPB+tCOKBcepv6jR1DcBzucR
BfMQ6s1stQgohDuE27ZX/qcml0mzmXqm/9zk1mzeaplGX1WgzfKsUgg0m761wJV5QPjaXZ6FoAep
zIev2aTj7KYw4QIcNDoOBoWKqhZtqwUvs2mR76+cDkJ47g1fK92Wi0JVv0rfvUsayzijKey2tmiC
l5BGlz1Zz9IR29A15MlsGHSmNhhtTCFyl3tNsQ4sicu7TA6WBPMC3CMfVx6APeb8wmOfNJEeg+BE
m3Uzw135FPAIrzB0q2/IhCJCApLq2NA8hiw/A2BA6LGp2wHRmiGtW1Hl8qvnl91m0m30zgiL/GNM
nyVGFWqJc9NGtg/vV+c3DtEpX2RStidDeCOJty3bdyriHcyg9MVvXPNd5jZXpnH4QTAFMHmNKBwG
S1/nsL+lSq12DDdvIiFe8IbC7CWJa1gZTXcEPtBv6IqCB54YxGZOL9dtKuN9YU+nttfmQcWxjzoN
pmWh5XRITJmemdRlWwO7zdoPjQwnl1HcFkF5R21UbyRTrp1jBtdO5pQF9I72HrxdLHKXlqHjhtb4
ybWqPYPiZjdNrQv7tDqo0j/QKzo7asw3qEU/0NqLbut0kKuqjhrApSz3DnO1rRi78FIOk9pZ2tcH
lodvKqwJpvC7lz4ONzLOooPph+/NtgxxcmTb0dL1XR715dYakxM/E50g2TevsZ1/qFEFrhnG2Hss
AufAtcEm9Ls+LB+ommtcX+ZD1AEjDQ33EJc9QmfPYduCSn5CZKBWqM3tddwsZmjm9mi+8aID/zpF
Ne3vtMzuG2Ru6M1r48I3CO7Ws7JrMou8WrU286uVMUQXmaFhctLudkwSosvyqlojWmHE7FpEXWTV
Q4gWctE4Js0Z5I/5CmEyPMxVY3+z5zb71Jh5AKlPfsraKnyAnmCdRx6OXRhW+cl2i4c8M+oNHb/k
ecz823oekjX9Jf1JLyr6XkaPsTeZV0cO67EOk71yQjKql4XYqi/QalZsRyuX4EUxilVWuzGd5fjr
kEXgX+x92wqdoi6am73MhlubuwepvUm+wfA5QgxNWswt+SgIl4T/iRHMXeeER92Mxyg3mz32zfwS
ml/Q7q96y0XkaCSHxlJPTeexz4V+eOoTA9m4UwIo0CZjYOuZQmYyVsXAzVeVo/dBdv77bAis7Vjg
9G+iZu9VaN5UBYlVZkyRmfyrCWxIjQxr0ckC4ynF1SkR4tuB8zDN/lUkrtqXM04Wb6iCz+5gUzB5
k78LgvbMLaqeaBjd4Pi8aaqousHQCqkuu1QM7raIs7t1bpJiFufudOyRdR1diCVboeNrYeidknpi
VDnsTJR5bMd5q4nLiIcT5vu94zhX8gH2eaqrQ++o+GyK1n9FCJJ8QCUWozzuPMrIsPgwVb59m/gk
QW2HyUe6Te7KOmXGALDOsx4Kw8+xdI6wSSMxrxHyQaCx+mpvzJP4EhEA8b5MKa3MOA1ukOBEGyM0
8100D+8LXc7bJmyakzsXp9rMuEHJyXhoOuWf8EA/mUjWDmbd+h/hPCCL62gLNGDktpX25S4qp5PT
4nWZsfqflpiBM0L5bseA9b4bVfgNjXD5aW7MR3SczpMS7HVDQDshYunfZIn3RCs1vmoiJVjCaELP
tl+QZ0aAUSXwtUx59D6zuzNWgxQWeua7q7oaEI14Do2CaZLex5g8iQu4oO4sgpLjWFPBKkrD9FKq
DnKWEvuBL2ZtAlFjkCGYnHtqU4Mv3OSJQf5JUpubWVTWHQ5m1nkSClD4GLhywhwngXLSHvOBQBJE
3tjJmkhO4Lkw9Cc/jOUDg0Jx5y06LDbLaOUIrDLOlLU7OWZnjqAp1ojReIp4mpeec+V+9v3xIUxl
+MkhbibhuAleKrsdkoYUoZQqWG9Uq46WZ56glI1U54U8jqFprs2udZ/JyrAu2idJpsZtcUmMRpVr
HHj9ahRxubMmA3J74OX062P5VGXFzVChgx+J5UALR0DirCkF5jnKr53yqpNXehu0VsFz19DIQAxQ
endCaO9QmhNCdpfzQWlE1TlJ0mfZjvJbr6gd7FyBo54jzG2JHG4E1DQSZNL+Uqbeq/JYKHVtHn2J
DgXa9Nww1i04Jq6axeaLEbk50WK2T0XFzdoDEp03MG7JPvcLwax90MwvHxNXjz2W3CaAze2QXi36
o4EFIONAaoreu6ZSx2G6RRqdONMS1NxN/caKO2JETOxucbnqbR94CZWh26PoiEIXdPxQTl6ZreYo
pXbeDoUN3xlNW9N+DsJIaW81GYWLkY1pWeIBz0ZUEuxMWvbYGaq+JukG3Ups1tMrFLo4vHf69h1w
015vyctxyXjJZn4quAymqexgy2ikUw9hY1GIFgWy4olDU1pr/0M8Zjbgvlxl6FAPY+P3njyGheoC
qqO0q9Jy13iuI8b9PAP6jfbaE2XgrlolJhDAWOritDgBgOpFpjblrE2EzxwZR2HsEs4XwSWzh9bb
1VZRv8R9E62i1rF3IjGhIAdIUIDeZdamHSIX5WjcrxsUo2EJxl6lch0WWQdiJtPYqRh7bZ3UmHY+
wzw80mVJCV1/qxvd7Bbm1br323cE42zngMEBXL+7ThmkepjGNjMiLDqtw2l2zpxNWNczy0tmI1Aw
xccxsLptO3JrtikieNNt1QE1DNDrzNKgwJUY8GSG5ofS7csTj2K3i5Pcf0jB/VyGuecAqYrsUGOu
X5exFzD1MlGqDK7RbkLpnbvZSeVhbk2eJwBiJASyj0hPElXQCz5OPzbPASFb8zqSXSxW/eh4YHMw
K6xG+CV3YTXlHy0jytYywvKDtKJut11LPAzDkjStNkwGuV/jHhLKxqCHidUidmhPTC1Dwc3s+oCl
aUFSSDCVBAaTsMm6oFcgUU2+eE5SK8o2sZsnJ5uvdoMgKkaQBe8uZiD3zqwzEpKSbrxpUSlsinm6
xc6RH6Xqvralt8QGYZ/o9M4pyU8yibFiptweBTHqW2QdyTqa6xn14RAdSP+JAR508p2xoOy7wtlV
xCDdIq2eaDUN9TfLmOKciZ/d33RSWzeGYVzTVIi9YYXupmcZ2g1FchmC0th1ltjAKKpORVIUe8Sk
BmHlXeFvAAvS3DLqwb9yzkU7CI1mHZv99NiixPhkGDHnXYCfx157zopYLWtfeYY69an93IiwOVqK
0VzaTe+8cr5Mbk+4DA5gVP9Z+yCGnk1ezeIGHfI3WSnwTjKuj9J32m3eB/3RcaZDVlnjAy4TNOY8
6ncJsL5jSpIq5/FmklsDaMxI4oEwLqpXEfwhuhr30eBLlIbcFc/0a6ItudrtwShxWycwWjZGBnSc
QVP0RKGYHT0Qx0sYUX3favvKTE9vMYqVD3Vo+5C8ovFURIZl7ESduhvXQ3dmxF6JGAW3rg8TbBXg
t+R+NnQc0/NM/AsUlwa3mZ4jEr+cYA+UfIDcT7LJHuBnegP9hPzXOHNhABSzWpt9xufTwLKokgdw
j53+CNqkeT+joNujUiEYxLdo5m3dIb/Uhu/el4piuMNF8EjSHBkRkxHiXkvyHS0Oi6E9PbpNaTbZ
3knIVEJCZe1Ku902KCW6UMrPysS3NtC+PSCA5GRgkKHhjtEAr95pv2ScL86ZilGbm26ylybnDxI9
IdPIqNgZ4cziD0btmeO6mwcEcMSul5EBxXq+wfpIHADx7F73IYWZwRMTNduIwf3txPn6JuT9P9HY
GLcYKM0X6dGmJERsfA+SLkSXpiQHpLaId/E4shcmSbtF5jmCo2yPerC6U+RWY7QOvdh4P6Fm5er6
9bYvsPoRoubse2bEJysq8bUgMH2Hvn0+QWq2vthz9y3uydimf1y5mzoq9WMTu9fJjJG4zMT0ouBQ
l6iexXGQBNBlHqVENUT0+IipSx1RbLPM+cAIglysGWY/Cm78ufQEqOLYgYM08vdtre0bsjjnQzQG
AWYRCftrrupjV2C4KH1X3Y2x8FYCBteerl34foIIeut37lc1RtW9SJ1ij2iHMiTBc4NaTe8KYXS3
+ABG8iaIjPDxD61cacYHm5nRwxDJD2PW7e2CHIyQms4N4pOTMPA3lR42UdUdubeqq9sT8qLQEVhb
y6WAWXXkxe0480Scehoeb6RA7RVdMcyy1q8A8LXJoSc0nA8rP5Z2Nx7DMkhuaJgGm6JJxHFy8+Ye
GykZYi34RshUfr4zSrXCzA/t1U2oAofcx60UqE58Ru1g7OFLxGDWalHjxwvr/gt9qPk1B/J2QlD/
PbBlou6xScFJerWNMGXcZbWhj0Zh5LcmvauSDV4mT/QAqh2JK/Z6TrBsENl1U1pleabpWK/Agh/Q
2Ac0f4ZL51novIbk4MP4PGJrGIGTpsmhgnL7HFBvEMYHOy9ZN7PVIL33PP9hilpMhlPBclpPOt2P
LclprKPtaC/uJZTQWQdJtPV3ScXVQYt3OylTHXLV7ruqYirhuA+jOXBHJ+4MMkYVZn+Brdt8bu0q
mVe5ZyXuWlR2n6PYCbMdv26+0D7o9cvEObHYU4Q0B7r+SMZNLJFrA4jZeqJWt84m7eGTB+I7Prp+
bNkfYMFuZgRUa6Nt4i8UFtMn5YbsWeYydwpdHGiR9LaFGp91hkJRjjd0QEiyQJIRr6qsuYFjXmwD
F/dY2bsUwpOo6UeORWHeJTVl8I5IQ4ApcN73ud1aBPBEBdW9+dmOSUOMQul/nRDMsheTnEhHs7pt
zdh+QsXlnHwsgTuViRSHHvaTh6gPZjw3qQUP1R5Xo9Y1JRy1wBr4YnfMAx5Mt0ETSE7i9Mj5uOG2
ma2H2h0lmjSDDTglnXJfagihuNNldnVQrxcb/FzhRclMHpAND6ijB4Zco0WLtEC4fj8aRf0MctUg
eoGncVW2JOnAkxfbstfxVloYhyHJobodOXYX1HDrAQDtOZ04gPVlUj9H2PAujJjC01TY9hWFq3td
2kUPNHfck5317WlyC8KXispTBz8V4b5Aa/Cg2dWeaj43pBoUXgfK1QZDB9EaBcSGqx3aL+iv8o9e
YGPeHnqNM8UKlstSdpP1MqN/oVGcVmwrvCMOK2idX6Tu5mcLRNvK0o2FVYZsuNfJS5nG6SDg/uBw
GsyKQU7WiwMn7ADVTJ06J0Wk+42FTv6UWY6+yTMRPUdjodacm8wNeA6sDl6W6ydJrOIe12pGdofg
+aEfs47LIWGZNnIsCpM/o0Xdllgq409uWl/qOlgbxtSN2yrFL4BUyaPBhKkKnANPvXAaSbOzVvM+
NUjXfDalOcKVoBUYrYm+Tr4pYM95AbA6o/EWmIE8j2Rz6V0pmnxatbNtWGc8cZrwj9Y8E6QHhmGZ
sHnVmRsRpw188uaRJvx8KEIV0QZynV3cCT/beQt6cYLg9yIa22PeSLct55zV2ndtbn5mGOdrjJa1
2IW4byCRK8p/c5Hrs6x14mNLAN77weimzmEQY696I7MI9zN9fYqpaWRUk+gim1F+DVDqmdecdiOx
eOX81OX2QqlaGuu2F24Gx9yHdfuoTRgGCwS2n5LbTC/nqfDaKAaZUQaNYa6eQBy9hN2nORTNRQ7t
IUgi5WJrl9lG4jVkbVwXZoFDNYlwxeHLQdp/XSa/+4BmKG297DQwiljFRXQzZcyjvdjlzKvOfOCV
W9guItzkobPbCXs/kUrePIDMqft14C2jnZoonKy6Bx3EACNC0C2TJQJtp8aZZVKN4qCVfR1HhmFt
h3vXAFKWACtceX32saRtBWabrSJ1xcqdmUfSqTgg2SUlIjkbuoFlHhb8Of+GDT1uhstHuxMrx7D2
aUL65mC0HM6xbm9FnviPPqfAbZaMdyaoRrwb1Rramt7oHGH70NymSJ905M9sNv23sKruZ04S0IWT
7IHU1HWn1RHb0gXSZACnA05akEDfGyGsTqZ/Hw/BmYRQvYns5qNlFp9R596hx6U9SdZBgfo6iP1v
eBPxkcHLv2Lrih/Kybw05fhaxIj0G1bSeuBq4/HYl42aty1B8JsgrZJTwda0nemRraKKE6+0vPSc
uo615uQeU7sn/oYhcXKJw4RQV+wlqx7IB1GFWE1LNSJ4Vze0qgm3kLF4nV367rlxyavsoRR0XwDO
c0WYUK9SCnpSg0xgRzW+6rLsn7k+B4TXZ6sTzyJMGjKanNY/dywheyq+iD2F0VM2jumFVNzhmQeB
NDCrSotVr7lDZzA/G7g2+EVCoKxEqMH3WbVFEPMoT+KO86vV0XOe6DTSow3tVWP7AnZMbpm3DoUN
DV/gPQ3mWfQVFZZAS0WfDFAQ26U/sWLo/aIcJb4t69dagRwAbkaT6JQ3Rsh5aqYOu0+ypJOXiKnY
SFuRxtSxcwYOdgjyPYe0nAlJH6qq5NHJzRBNbaS8MmXawOJ16kFHxDcMiFJyiFxtflOsp6v/Kktz
JI5IpYekoZD6aNuV3kVuK5sPv9em2IvS7y/hGsoUBN10FF36nkAQze/KlZ/gh1nehl2NyvogZJg8
FE4hr4PVcngyOU6MmzGoTH9lWZor3k00e7ccXeZ+Xcow+lip2r5DveCQn2QUBSB2hxbutWJM3q+R
ZJhyJQFcF1uYYmO21YgMLc7zVQryJhnbGwGF+GM1OfSVlNDoReKos7YN3779/yBk+z8K0N7o2v5/
Cx5CUPXTN/43qdp7/NvA/n4Wt33/jR86Ncs3/1h0SWzzduBbZsjf9WfiEGFEPOOcdRCWI9ey/tKp
GZb4gwGv70IPs1yX54Xf+lOoZtj8ha4Fd0lYglwihxCafxE79IvyFlAHcZoevg4fOCdyTm9Rlf18
dw601SBbdI/aHb1ncH7TujWWSeaUVAcZyIbCQ2BV7nP7mHYqO+OttT/5aHnAM+EGNIye1MfMn+9i
hxBKAWDjzqRQ3OP0qrcziIrPP13d/yBze/s4/XjDOCQseoT8w4H87RvGEZI25Ab0j9EUzRvyruet
rhsTYVUf7qwiyf5B0GYvYr2/nt8/X5BLQ+KPjfB0+QbfXCEAE8FM/f6o09B8j5X0jn7GtML3N2zV
GDznhYNPqqJ3FfrpgitjqawczXFR+sGqMeBhQM5h6MpiS62vbjRJDttOFu3anOj11qTr7JzJ8fcZ
UsIjcKDp8PtL9laTt3wC8nwweVihDQfQthbt8E/f8YzihbW6lI+Zi/YHxD15CWA/1iGOku1U+I9m
1tGP7dU/8easv10624aCaHJgtWyfuJq3L2yMmS7napSPdTSp02TY6d7GjHMulVSnUDq0LnxDHWvs
iIdmMgyK2AB7Z4Bu6vdX4BefyfdLwOvbvomk3l/0kW/fSYHDo4mKVj1y+O8PWVGLG6j8+iZVrTxM
HHzu8WhZO9mb3dF3M4bmfc4EoE7UP72T//BlBA7KEDA/ADyD7+/0py+jAaFIt42MgXwJop6iYiI5
Qg3vWu6gvY8d6akbe1qFVL60Y6rmlqcJuxv1wipixnxUpg4ehnwonm3HsS8Fs/H3zG6LWzMOxT/p
8v/+sAmWJ+4arDDsYL9+gQLAR0Hihf0YtEN68ZO2gSS2BLxWzAcSMLVrJrneXuHVeMwarzt5UA0x
Ac+VtUN7Tkho7c07/jjdVzDo7gxIqv9wQd8K35dvVoQBzyUrIrJdLARvv1mDYzis30w8MtsRUJom
Yv7sVKyzkEHWP9xF/+FyhDxHrMislQvg8+1rkYOVhObo2I+6RZeHwm0xAHqIh9KNLIsU66NhlE+6
kiB6rdg0r7aLJXaXqikrtsB2upahc2r3dAMtNe5QNLne2UhDa9FwiS+/f7dv9cDLhVneocvuYsMh
xWL39s1ifXVnQiDEY1HOKGw0brnE0c3eXAyhrc7sM3ni0zE1gmpT4pz8h+8FxfQv6yaCMZemOZJY
gRz7V9QkYUCNojsXPgpLu/+TuzPpbhvX2vUv4lnsQU4lWZZkO5XEcirJhCtdse97/vr7MN/5zrVg
x7oHw5tVGWRQIAViAxt7v82XbHan4DTkEL5p+tn6YxeEM1X6AjmxDccOqIwa1Cyo1IR8B1ZK63xF
72nG0gFLgiOlE2qteDsGT5adiR++HiE7P7XOXZob3NRdUIa06BGlL7arWs6PuHHtHkZW6EEyzL3+
gcfT95v9MWmPTegCevVRLoPJs6QQZ/NpGJdd15tAYtCAycmgg8k+D+S8oJdD8kKkCfv0Z10a/k9h
hmBEIA6H6dbz0vYMEZJQAESz/EpBd5SbcHTNeoc6mAdl2e5S/XZOxgUBlarKBsxWK9+86cYc940B
fMrWGxaETjMzz+PtklliujGgla2tB7B+u7nH4WgfLk1ypwvUpjYIsACCynXDSB9QYkibbY9ee7qj
lpc7u6KtzonbUG7x+xBIApk/nOwGKZrboWuSaVenSwJF1RmT46ijZ7ivzTz6C5Uwr9uO5giyk6ZD
dg0YLmlysx5x7FuB+RZ4+HVTWQ+LZxtfWNjtmCCF9UjW699oS4hVdI/C16BV9teSItV7veE3L2gJ
PZqmFf2cosy+sihfBLCPNK8wbMsBEcDOIcWEUZYIkZSdeNRy9CzMhXJLoQlUnbCSOuTCHHdvx+CL
zYnnkfShGkLqD+lA2pwEKtxzZ0beo4by/4EOS7qDqgUcwedG/PajXvlpAP8tNmqQ8K5wpEexxyaa
My7+Y1MiFgUQIsSRD/orbMCQ6r+f7d9+3is/jWOMxJG8iLRRJqlRhe5Ditz+Y7qAJVlqmx6Wnv4q
9Oyao+Frv8xHqN5iKiHmyM6YtR0ZdoB6/ONYGeVxraruwkpDJ4wDYTc2wXT39i97baX+ZlKs7DuE
Tn+bwz9bqXmV6gKKPn4OmVke0raxkLPO0kfDI0oRCsLKmdrYBhkWbvlZbR98xCOurJw1/b9MO0n9
UWjkYPNhJb4gUgSgbtum1JzHOV7bTLXGHfOY1rVO1QlqcrADYAtgFwTH0m4CsKVUB1iE2FgUwnpa
ulV+UlQZgL4rs/MiqaOuonPmOmsu6ZiWtNAs6stpUgf+I7hzKkN+cKxwcjsaoKIewcOJuxIte8Q8
g2GnazRnhnIe3w1u5F5ZgC8Tc/I532V6HKTADQhplxsKu1/tlrGXnmnAaT+CsI0/O6WP0kRkdT97
JmPeGXMX69SZs+mbWbLNbfUe+aud8HzN+Oy3fvoJNDflD8sJPyVaXM8UNbXAeEjbSn9C+KN3d3Ek
RIKjvR6gjDHnTHOV2RboqQqp0f86hlnjCHZDH7S5NMo+CT0o4Kmik/mIzVO0qVxQMWu1Yo/KRb9f
eZxXpvBlZBFWBrcDU6dOAQX7cgZ7OBZ6vrjBI8ITh6xssYVO049LnON7jl/42wvnle9lWT4kA64E
K+1bJiiZxtiaUetBFvTs7BFOQvyXGYTRlqpZRb92Do9R3WobmKLo+jVYO+PQMx6s3vzRsjM/hJ0W
IakVDOAanezgJy7SQZEPTyMPQqelzNx6R9HQIsuqermjFF5/thYC5e2f8dqcsdxY9/ZKb9JXItLz
zYHUAWXuOCTNCwEqu8HXIVl+toP5PbP1m7ef9XKPZcawC1mJiBQCdOvyWQkNonpsHbzQxrDbFrn1
NRqp4AnH+vL2g17ej9hgsZsVLAWLh3lSUI992+Wz44fnEt7qV4hRyzfQ5SM1TWAigORqJwGGnARt
zEV7GJZNaHTu19HI0V3KDa2r3l15ofVqeHHrXl+IJGFNFLhEynRPu+iMOK+K8Jy5ePsKYAjvMYKD
k92I5IDYLpyYWs/uexuoCmAf7y+uJdUVTq398h1sy/BXfQRyF25rl9M/RknigcmPzn6YjccqQzzb
iZGPfPunvvKU39IHJlUi7i/6uuCeLSiUxFs3raf4vACp3kUkYEAvUoVl63Bz4SLHTY5NU1pKeVMK
H12g5IzKdr0ptPbRma1jV9bDzujnX2//JPPl1+PuCRmRqtfqE+Ksv/nZb5oL19RQ9kzOnNi7ApR7
eD9OQNS2boxOzW0Tdc47O4NssguyIE8+LCay/NumMub3Yz02uCj63fyUmZX/HoR4+d0sKvvogrwV
9a2F2bBFslxoWN13ojm8/e6XRMI1TaVisZbjkMn3XByUL1/dpUPoL8aYnFu9xQyTqmwt2qcys+90
J/thIi19ZdN/GeTrA5Fm48mu/eIYw7guXSJwX+fRo+VUT3RbgwxIXhUM/pW967VHUXOkeaGzELjW
X/62rHCgT/RGeh6r2d9Ek+eix0qJfjay6sqqfu1ROCoB7WX7ctlZLh/VmImLVBOHM/lvgv59Gd4C
vdWOkWkMVyZQvMxIYAFzaPKx2I8tucJOSyJJLegN59Su+w8eeObP4eKJ7zAYjS8osFo/raHXHkJ+
qw3Ct2ifokaDTZmDUwH90MfaE2oC5MtJA84bubISSMJi41irJRDuEMdssEiYHbDANJa7+6BKm2XH
krSWm7GN2/cFlCObOMIMeVPAEvriIs73vWkClEpH5BJQJmy6JaTh6iGCqunGCIWmFsckwtDmPnSH
6R4bwyylDe6O3OzmxrXATy507yeMR1dvC9MFrz0hiqCHHp6XHJ7eh2acdIyBzKDo9k2C+SJSCVX9
RcvtSkCBiaKvejVZSFTRfMxuamGW6EKgAfKPAf2YY6vu9wlM4ASAp+8i9dVXsC5Q2ivfNShgpZBd
G5/UHh1XJJvcFCBenPjtvVV3KP3N3TQBOQMwCZATOoKY57usQ6T+7XC01o3p8iCwBWuW2iv8bJP+
yeVCMq0MSDJt3TMGaFEMcBdv5G2ZDAnQAceB9GXoS6JzG/fcYdNMXvodhu9sbOusaT6UQ4MuFGal
4u+FnL3bQVfX96ZX49OMkSWS9WRFx2IOq09ojzlb3S5i2E5QEbdub3Xvhnrss5vOs4YPsZv4P9px
opRr5uNIC9QW6a8aFwtQlXkG4XCMOmO6iQZ3/gWRDb7D2zPx+54jzQTXSeYCCAolTH0NuWebakI7
C6ZL0Zzt1PR/OEXHMdy0fZKvCACgK2UOBGyzRIhkbma9qvRbVxuRa7KS0fS3Npj1vV9a2co9aZBn
xrv3+xiKCCoLNr3ermzopm1iS//STZmVbL3aLh74XRXMiYpEHjAshgdr759CNuBGg15t7hTvOr7C
Brkm1z2+/YNf7sTOysmH5W+CfLDlG2bVA5kEQVKd4U1re8MvglNkQATSrOoGgJO4Eyn8nbef+XLb
oj6+ep2Tn/J0mb5u4kOIpnZbng1K17u6wrTDzPFM1YFLPb79qJfnPle7tZSIM7TH86SF3QyGbsFy
rM8h3rM3rgHeyZ+Qhn77KS+rcDxlrVka6yTynMtFQxXZ6WAx1OfJTqNdq3t/IVBa34RoaMG/nD8W
NTcNZ0inm7ef+8r9leYUtws+3Frsljdl/L+rOBeiPbfkHt90segPgjbowyyQri0XzXgPhSy7cdkB
AQqk3jsKpv6vJIrEIW6QkFZ4HeLG4tL6e86leegGpKxHsDlndFImqMT52WyafHVGHL/PVcQa1735
g1caxb5xhHU7LfPwIYfdAogzLq5kt698eoduEoo5lsN15rfw1LNIdhO7KexJb88joFOotGMEZh6H
4bd/s/lKAJFO4uTOQvYoDEntlzr0gODGw3iO48R40MNh/tGlJZmznwHiTkp3bjacezVy9nZ7ynnX
+QYjmwiBIL3vI2BTGaeRq6/mq54GmP1Yh2GHfH4QLz/6rG17ELGaNW7dsEadcAHCDGBHm3H3CfjH
zoyGCoBF3jg/cGY3tman4SO6zE1SXklsft/1n++NVCJYakwmBnWrr9F6ijyb0R4oiB3G83T2abPd
mkPL0ZkiZHuso2XfUcy5Lay2heMpnpZiSJ7yAlhZaer4t9Aa2wPHnalb1OUJFOawx03MOI1hgCjt
qE9XbhW/e03yu1LNWp3BYGyCULh8V38G/9FVznQOdTF/ymqgO3P2myuaZv5N0ybaDvDTASOXdGuw
Vj5qy6QdW68qT7UI/b/gJXZfErRVr1QD5L1vncM1NghZ00JTXqqnVAPSv45bzJDQwXghdzzc9Ug0
gqiBvP320nztUaxHDBHd38mo9LkQoQSZ0JnzGf91dN4hC2zRUs1veytqrmyAchCsv4rmh4VvH1sg
a/hytsGYaYGTu/N5PR5XGc32PGPQBjG+Hh6KDNKd4ZLZvP375CLB+lCMCnXKQnhe+nLJ0lhJuK4Y
eGiNTU5oQrlr7Em7geQy73QIBVee92K35YGsesHV3aTXa8lXVdsws67tO/28OgHuLTIUtGPDOLqH
pWND8QnqW33tKCyTQ1FkMJ6GBlpzZeX+w1iEzZUl/sqc82kp81NbYtpXAMVFNFY+7G9quWdqlhhF
oE/xsaTwsBnHHCWuxgT9PY3ztTmQj7p1DnybTw0qgD9yXHmNbaVm5S1nJ9C0u8V3gKnbcQ03Puxo
P9YYFpQBV1JcBPZInOjnlv7bjoJSddeP3YNGz+POaWz9Q18hjKnp1XJPuo+Inqs5V7bmV9Y/3TFa
EYAuHIou0tm/pDRDUlECDozi/FNS9uaaXfn7ZmirK6H2yqyQZZBAWywNasrm5bcojYkN2M6Msy36
5UirYj5mc2juseCG6TgPOheNcsLmOu2u5G/rV77c5wg3EzUegKH0/+QfCZ5EpwDtL2cXy8FTh4LE
e7y0v70daS9/nmu57FseOQ5dpd+1/GcbPxjlnHtupp8LpHB2A//8u9CRlPZRP91bbTWdmjof3uUI
xl3JcKz1I0m/7/eFfc0WrVUI7XJmobHXQR5b5rla0JBHWc/+iOu3W1CU7E3Qd3acNrtlWfRvRRuS
OSPjN427zofLjZR2LtDdoL64Rdva8gnMqHoCrugcJvr/DSYSCyPZSGRbaDJAaizm5Z8JsxFwnpq3
PHrwFB/HUvviQPV87zXAF/YsA9SBbGx8/7EXp7zzAZQspy4W4QSyIfE+D/HkQdLJIUFZeWL/jXoe
bVRktrV3mS/wF7LArVxzQ/xdMbmYJxBwug4IhaoDvSJbSr08hPRpx7npU9Lq9V1amGiDJ0453Qtc
RtCl8TNAuOgdQvIrYAh/wNwtgc8d5Bn2DXE799tpyRGqsWuQy3BNtaLbDnb9Da7BSgueTA8LrSzW
EFTHqSwphsmHGzpCC9a6DuzEPCGCAhiyhkqP1XK4983OOc1+gC+TAVJ2NXoZ2gPtFFTGcSpMvry9
RF9c3FicIGAoF1uCGtwLkdNSg5QwWl39hCpedFdVeX8wkNCPt0kIxZkdqMSeKo/6+h3XmuQQjhje
QQ10cc6xa02rEUOxjQiIdGTBO8WH8xCibXSTDbUfbTz0S5HZodvx4NUe/Wbhox+787Qx+m7TnMIG
rkmT/bBQQNkGhWj+SkeIbjs0wuxub+iGfeXG/iIsCEWTPi+ADA4+4v8yLGhiVEMaeuUTfkZw/Dhd
LDCtYXQKYt++ZZWUN7njoVYSRjb40jytr+w7L4rZiLzhoSX44R53OMBtl2+AoAt0MC8ennwnHQ/p
auYFwTY9dHrn7JbQ6Y+oYrW3WMNxGGdWiTawm3yIMBm4ffvLG+sWcLH0fUH+vXapwGGsGKzLNxnA
mFpFUU5Pcz52X4SBu90WLqqDL1oKcQzRAYcm0mRW5udFX7gYhSKF2ydME97PnHUAfAeBDtWc/c9H
+q90B///hGsCjnz2kV7CNeNfXfEtfw7X/P1//Buuqfv/QvqVTcrizsriJ7H7N1xTN/+FzKhLpZHV
ZbBP/EdW0LT+Za3qlPxHa8tAM+k/aE3vX2RexMGqI+mz8+n/FVjz8kDFw8PGz5c0T7rHUdCnH8Mh
fQpQUJ/FN222Ds/m4P3/rMjn2oF/GNlZY/nZ6TnFrtHgKDieYH7j6Jb+0Orwynbwp6GlIKySSYMT
UUynDnAotG3jY2pxeKm9txRX9Ll9dLuT8QTyJt9NZf5XlgbWlczpT2++JvfPJsWvNEyZzGg8OaK/
RxgHghsmK1cywD8NvmaGzwb33DYrgdGOJ690g72VasVNuXIl1OZlfeqz0Sf4Szq2z8OpBNaJwaKP
5dSMoIza6FLCw3UioRSaDyfQ68ONS3Hszk/na3eZP82MlKjOgATdYHF7mD/VCU9eEgNx5YteJov/
CaB1h3g+LSOiHOS383ACz6Fjvgx6sb1dTKD53yiiLtig4jJHYT4YtDu7sDGcU5owOfMx0UUzuwbb
pAlNXsQNLYSG+mv3nj/MlwyEdrPAyObA7sBcxvH7nPzmoXHsK1iYPwz+O/d9tpCqtPfgthf9KRf+
Q9Do5SlNw+m/KoP953PI57PnZHrv9mgwrLZqH5Ms6s/gJhW3NGmznNAAQCcRw9ciHn9FTrEzoJmq
fU5ptzTNvMpaGminyaj84IOzFNkxNpdw/EttfCkCvH5oktyPcCmp9e7Wpzl7a/RRqbgYpQ3ZZyGK
pKuYmE57aA33pp2Gs9qLS9ux0aNOhYRXT31KzKj/QDh+by/doDgv0obcatww+7ruT31YJR/RRrAP
eN1eu5P/YanLoN6QWmikayUvX0N9ags3xCdt+aA2M+tDn8dRRUdvCXn1xrf8mlTfqL6DLkm/vT38
OgP/N8/8TyTZ0o4cCaRLK50NxgzxSUbWF756b+X5x3rxEVDBg1i/klz/YZYs6RPTaLRE67TsNkmU
3BmQlvb5jEDg27/jT6NLXzj2usUNuSKdiiqI49s6ieO/plggqqs2vnTqjji7ITjxW/WlMW/6BPO2
ru5/qA0ufeMMmzYkdPLuVCFd/kUDdPkZLrl55ez609RIn5huVBIjnMToUd9vRx+uYVzU799+9fXr
vbJ+5LKhmdVzRQ8QoEPjjP/U2N7fQU0Q77W5NmHmAipN935hOWozZUobnB6Z0Hybrjlhb4ALE/Zr
fZM9vf1T/jBPcqPLDkOkBMTcnDIEm9xg2s31pLZ6TOlI6ZLWtFNtak5L0f5tCcDLXXtSeuvf9Kxn
+0NZYaJrgYmBxGs85F12mzS22kEowyOdCM504KB+COH555jO96Y2qr21jJEZQRlA7+Io0QdAe1P0
z7Qk17pXf/iOctOqQVEHp2DSmsxDSdb3zrZZPSpNtimd37BsEooTXnfyh+g+0YcjCP5btaGlw1X3
XZi9VUjyiugfuHbqcg3WFWqDS3tvJPxyqHR2x67XU7yx0+m2HM3qb7XRpb23N4JsQl+vPaFihyYG
emnpVm1kaddFXmdK9Q4ur4YodNqiRhILxZBcV8+zuCkMYZkouzanIhN/QdV/Kj1D8VNKG+5EcUBL
qoW3pmUMy8I9w6RVvBHI0PKFMpTWZ3Fzwn90iw0EkgyKU7KWLp5PCeTEYDEQTjuFovzmG93HGu69
2gqUGYRVg+5dGVbNaYoAQ4xlWt/2UZ/eKK0TmZxXIUMC8Z1JsegDglPZ9YmpuAlKH3Og3NjkRdqc
HBwOUSbRfvpi+UfttaXTzEFDBS1tljdEXcSLyw/ArNQOfZkkiJBACSQibE7MzSZAz1/823gEpjV+
Hf/vFR+5X1JBzWnBGTanCAxXaf2gWKD2FeV2j9cKar0Vh7sowp8RtqIba2y/K0213Jqex6lJeqts
TrjeZej79L8C4xo36A8Hjgzo9uxQxHWGUgAOmLedMG5QrlTbSmRor9tWBhXFrDmhRfEeCYLP9Iuu
EUrXsH4ldZPRYJWnGegMcrxPfYmOOAr7aYjSX17/ynPaRDs78Rql+zr0osudxUvzXiSh02BsEHYp
JXPf3yM6Mrlq54QubeZzYecTbcTmNMzTg9OaX0EUf1RbOFL8+2E6V1O7ykBUYDERGgkRbraNjdro
0sTQONO7qUOVTIMA43rtX/PQqpVP5S4KRC56fzkH3DKjnePlSOm1eX8NU/inNS9ltCXy+fkUaOgV
GfNNGGHtGmRK2wDAr8vFktOZCZeYY6gSOoxNH5I3YIBPKhMufCnNIhHqW7dnX/Q8D7HRR5KsndrI
Uo7V+ouW+g0jN5WFMAzKtOJBbeQ1gJ+lKqE+4EpuBMy166Jc6ooz2pL/HW7xfwsA9BguB9cHSw9d
tP9PgVGnHYQvq/Y/Fm7hlJ8QCxJPSj/hNwD72U8Yy2YMpg55K+zSfDR52N9dbC6UBpf1Ffym7oSb
MPPJFB5SF+3yq5yd15e5kEkPZpSR4QsfpauhBhtQHAaSULW3lkIfp1tqdACJT3r7s9UxMUkUl7hU
q9YXt9XRDa9Pdpvf13aKjx26X2ovLYU9jtuDU5SCqS7giI4Y+GB8pJZ/QqG7XIqFPY6Y2JMjCuRh
D/Vq8jqXial0lMK/vxy992Mfyw3m2yvENsOHIV1StU8pUxU0c5jGqGTGJy/Z47y4i6dAqWomPCn2
mdwOaiex3xXObZdZ9wb3LKVv6UmRD7gRTSYUPU/e5O6S9hE3MsX5WKPpWbRDDuhRemCq29HcVZ63
L+B+qb20dByvylCWHjMfVj5vS3AaFHYVh5YCEsAqmqlcIE49JOvJZC8EC6P21lJIgoPP0m5mgVic
Db2Z3aM1oLhApIiMExTpEiSIT9qSmB9tq583DZLKSqODvbn8kimqcRT5Dec4VVV0a8VgIJrOUDoU
0CC8HHyJgCDpkeYcY+6aCRyUrV0grKcy5aBnLgcHM1R3lsngeDvYG/Aq6CLaCHqrjS6tFR/ecAJo
2jmOIc5QAIsCLd90q9OT4gOkFdMvk5hE1NjHfMGofmm2QPOUFuMLwFtWGl6t47B3bINgaxjB0RpN
pS3lBWBvFno9LnGloxhbbmukGSPTv1GacfkCV1GzykDB6cdaqx/RPT7XuXYFdLqut5cXITCFl0sl
L1BVAMC/HM3c/MSpTEkoVau8veBmutZQdWLx5iNddOwMYv/vEcV/tSmRgzNvhqXGI+0YOAGC6Z6I
hzOCu4qxL1+qMGSdTCsR09Ht3Qe3yG9aX/+i9ubSptV5o0/1IMEhXsf0GhJHEQV7laFhRV5+TNcf
jXY2vPFYVEMLnctJN+gsf1YbXMohSjdGGzH2x+OSxKe+cx5K5FHVhpYWIbKRXYQVUn8MmmYn2uiY
Clsp80GG7HJKIOX1bTxEwxEo5Aba7UZz3qu9tLQCS2pBkzCC/pi4003iBfsh+KU2snQ2IAdZRSWy
jqyQcfy44ncPXgXKVW106XBAvCtHkBYjgMGoxS7C5OYGgrzidEtnQ9Zz7sQJcqEZROzcMVbaqNJx
DDzx8ktC5UByEoPAY2X179q+3CGDprQJAoC8HBr5qNB2UB8/1nmLY0qaopjt/aM03XJiX+O7jRK2
2x8jRxzHRtthy6G0B0JhuHxtzx88Gr6swGl1gMmKudhjTqWpzbec2DtTYnSNbvTHerSGG833HUTH
u2vCRq+fO46c2+d1QudOn/pjXGgfl2Tcx6n7XW3GpcAUraZPjp7gdKGlx8AsPiBA+EltaCkyZ7s1
sQTv+iM3wPeB6X9Co/5GbWgpLKmww7LWiZwqzW6zcUYB21Vb3rI8RQtRGhkK3joz8QQBH3sXIgKm
9tpSVBpZEsADr9AHdj+H+niD9q3ihEhBWSAtw7LxGXlYgc6Y+TjXOrDr5v8y6QGrehk4ZpHZQOXG
/ihKqPw3ONCJ+GbApfMLcmOluxGtnSwHpQn6LfT27D6Iy6aul37PZm7FdybV7K7S1HZyIR2bSW/7
0ZIHeOWk1TZop73eXBPt+0N4CunYDBZ8IE18nI4orwVPrV7F90GOtLnanEgR6rq14BCCJmTlkQ5z
PhN3Ft5HameQzJ8S0ZD0CfJKR5ynkeX3d2kYq+24QgpSC57GaNFex+TCvbVg81NQ3avNiXRylna+
giS09oh/10Y0waHC4VltaClGl3TAtQt+/dH96g03IPbVhpUCVLhT4ldZ3B0R/dg6IjlOffCkNLSs
q4sVO7tfwmT0mjhNSXLIZzNSW3yysqJlY3wdZcxGLLrgbiSKDpqLrKHam0sxiRVfNYIeRloscZ6s
2YOV47e94qtLUQnWvEZGZe6OoVZmJzzdniqknpTur4jqSJtiO1r+nBioOvj5PhHikEyOEh4WTc3L
oWGlJ/EQ5t1xMbJH5Ml3TjapFQtQ6rwcW8PsjRtD0mExYv5jJMbXsjc6xfmWYtLtvGY1KGqPZvnL
wZUz9eOd2jKRQtLJ+toMOiYby5yti/eQhjWs2tBSWI4zBjDNuqAx6xwPbp82N47XtVc213Udv3J0
ypwHLL+NXthty9GZWKfRN5JvdZXDz1vSuLZvOq0NjY1V05VU+wYv0OftNCYVzaVjrmnNrlnZfG6m
1nV3XtCbZ5BAkEbbI5aiy6by+noLMFypdYWOx+XKzLva1rwBZ+BCWyoc7FA5FEVeqCV1jrQXpFo3
5S72zhiFRfp9ZghSgEaxoYcO7uW7R55XRWbbNEfMDNxdlOefnS67JtD2h+RC1rdyMO7xJrNujqUv
3uHDEIfuo9Lad6TNIJzqznZ7RrbSYTP61s80KtXKHzITuIviqSkShm7KZAczFzu+sb+mZvWnGZFj
NjPKeKns5mgY4R0Tfd+1pdqBZEu5LsRbbxz6sjl6s7fTRbApcjXcMXqbl4tk9PWh0uwcj6wy2C/V
L1MP1PYwWwodffJoU+tefURJEB1MNH47xXvWC/WQJTYjre7rY4MBcY/N6SpLqrT6ZCz8nJcIXmRL
fczLMMS3dorfLxg5fVcbXTpE/TLyAvDq9RFDk62TYRI7KaZEMhDe67Ar6FOGxtel2+FOl2xFhT2x
2otLp2jZlxp9GkavjeQWA6ND5lRqlyuZIpQ0URgiL5hz1pndDhBzcYh6U/V7SlGJDkPlWwtGYUY+
3pDKffDQ0VOaE5khhCGjEwf4Nx3xHcC5LSiy8VPeLhjQqI0vhSbbSRC0EeMP3Yiz6ZJ+7bVMsYIo
sxnwx7OAqGAHPrT+qUOHXASmWuDLqlXoOSzNYMfiUOJsjzMcqKMMtW61SZEOtXkZgBZXtnuwW2uz
GGLjGmqxKUsD4ghv13UcDwdkX+y9F4XLbTfjr6T23tKpVsSYeyOBMBxSzb3XoujGH6r3akPLselh
ON5RxD7AxBo3Or7yZhCrNQpRhbw8H7IRyVrYggOSVPO5ASWInwemfmpvLgWnr2FFX7XrpPQhzA6B
vJJXK765jHW3QKNjkeT3Bz+cmp1nju6W91crIsjyNnkQDVo2CQYPgsfUGP8ORrWc8Lek1bNaU4Pk
azsX1nDQUKQ0kmgnBqEWmL99mp4NbUT1rEWj2XMrjHYDohFd/U3pQ5pSVPaNkQ+2Ow8H3Um+ZFq+
H9Nrijp/SKtM6cjkkJxRIxyHg1NPd9UQ7/1FDcGEkPfl2q5o45n4qw4HPCGDvR9qxmawS1PtwixT
fYD9GQktjuHQTGJX68lTsNRPatMtBSWG4tRV6n44oO7xYIYhMgqo0KodOzLXh/R4yIp+YAE69TtU
7UqqzY3aViWTfUSBWXgdYcg2tsuWB91aYlCLG5ns0zZ66sQpH3PJdW2D0ueN5iyKpVSZtKANSVAh
tjzgPE2bY04X92YyrtmV/GGFy7QF0FeD09s5g0/17YIjHJOkdurI8Bfd60rq5AwtENzI2nhbhddk
lf/01lJcBo0x4wvJ0Cg27jHN3kS6r/gppbhssLZc9IbIgWiJFXeRPHl6k6idOb91xJ5tgvjD+k4z
FcNhldhxrP6mcBVzKpmzkDgIDBr8Pfhj8A/Nq21Uu7+UIl4mLcS2nyxFR+BYi70vdWRsPartalMi
8xaKfG6bJImGAxaFj2b6HYdqJd4y+sSXO2xdYCKOmQyvjfnzmDq3Yd2pbVMy6EXvLYxfRiYb06Oj
yKLbcVJM7GXSQomPUmbQSkYmodi4IN5cQ7HeLnMWGoNISfME/aJ42aXi2FWl2uEuo10yc0CWXtP6
wxTB+Ee7EiKxWltDFuHX62au9WIVXVoZpbEHJH9RhBaiJHa5RPwwcbEf4r19v/meLc7jkP2XAvP/
iw13ZAqByHQNZ0vGjqx7BDK3Ot5GSvGoS5lrZkSLq3NROPQVjhnBr8r7W2VghHMup6MLI9dBoXo4
gKfZGaGzGbNr0oyv79jI8VwObSBUgmyVDa7aSpKN0Yhz61/rxr5eUsbS8XJsfKiiJexhgIshc+u9
3SOaMXNEVht7Ev7PAZ/kaTshS9cq7VlC7ps2SxClfZGDK3aN3Wi33wOjU7tjCrlxilTkXGPZggNr
A7BmwWp3g/WUGrtSCClXrntDcxsvrk/jNJ9y6mNZo1ZnF3LXlM4P4vAIPp7Q2fugF+ajr4g/EHLX
NG/waOsROz91S31ys2IT5GrIsRc+PzGCk47mp/UJGJO99eO03QmkeJVSIMTILldmg/t5YOVVfXKW
QGwn4cwbPVGDSqFleTm4DcwVlCursGy9E65f1cadcrWCsnClAirEx9TEFg3SGZAsEy/7BuMIPytL
tRY+zhuXb9/TkLWTHFILNK5tHVubCgiSyjYm5EakFrTCBWNYsx+kW9Qb3nf1oFR2E3IjMuirJJz9
pGZa6ruEqz3iKEpnKKK5lxPS6ibmeB0rEfjRDjlGtPtypYIBgu6XQ0+a0ZjYUjen0WlX1busKjcV
Fh4/1OZbuhEmCFOBoZ2Rjcpj4+MUOdOhXTxHKfsUsvyaZwZ+HiU1/JDE/EXB9rPmeWp8cCQLLydm
XjrX7I2sPqVt8M3Vmndt3KuOLYVnHGVInjuswqzxf2GWta3MvlJb4XJnEJSXW9ouHxTbe0qn/uRX
826qHG9QWzFyc7CmOlGYPhtXGuMpbgz57dAmastFbg3GmpXNRkkMue34DvjR0a5dpbIHxhWX37O0
6iyMjJAsQzP/bhzv1A/XaErrknjZtxZyZxDtT1cLqgaGYja3zgej7upk71ka6yXvDRBmSJ07n5Kh
EytmqOrsXYTk+aD4w6QIRnnJyrysrE/xWP+TigLnV1ELxdUkxa+WJE03tKtQROfH26IyjtFiK/LS
HClZxeptxN6sq095PX8qLO8T6dlnpX1H7kwmljnlNBDZjMtF/2eIR7Fb8OxTKxCjb3y5mIalnS0K
XVCacKDrdLLHvBvUWp9CblAGbRXUacG0zG30fgiqL5FuKZ7dcodSR9ItKioWC2KWhz4osCM0lSAJ
+FpczomLxGHdIRdxmqziZoroNXvtR7WvKcUupjZxlS4F021hDxOESN8PvVq1VcgNygIDSUtr1uxR
L8g0pk3eNmrRY0uh2VZhlqQC5lusO5/NQezTrFeLerk76fdFhlPHSLYe2ofBGfPtXERq2CQhCxhS
mZsQpBOkj2b4HsuPhxYXEKVPKTcnM+A9uFASOUs+4NTb01aJDf272uBSWJLH2MWy0gF9v/ya+XXe
bw0E5GalyzWa0Zcr3J5mR4zI1Z+6KfgQB+4mUCQgCLk3GdemQVmejACPMBvvIPqS6FWrLUPZTNI2
AtceLE7s1hqDDei8X0hMK7I75fZkrYVdbzV6fTJF+jGwpgfk3hXXipT29ktnFCHUN0Q641MVkKy3
4Ue1lSJFZuY1gwubvcLrPvhkTslHc7AUh5aPzHG2xi4g6L0+uQ/69lPh4dWi9trSiTm1WTpYPVHv
DM1P9oD7Oi/Ucmm5LQn5IDX8hpjvphh7qvAu964ZHvyhwCM3Jcu49cTUQYh2l/RGZPm7fiwflSZE
7kpOS9sliZFWJz3pfk6NeBcuWAyojS1dQztvcmJ/4bVtfzgtofYOhV3FoaWzUuu6CPo2EWkUwwdR
RR99XzuovbV0VnrVbJmLxQZr9fpTZOv3i6sYj3JfsvQHHYeSvDqJWn+qgU7hn1IpZj1yW7KbzDGh
Yc0+Yjv/h7NvW7ITZ5p9IiIQSAJugXXo1Ufb7eONwh7bSCAQQhwET7+z/6ttZr5wBHcTjhiaJaSq
UmVWJkzR8fBxidTB9d6dScaMbeHGjjuLSYPTtJHsS5As7lixuUcmiYBTGh2QFxgVF79kzxLqMIe+
5h6YbGMLsdbK9jeYT36d0/BDF+hDGMi/3C1n5uFusSHlRMypvO4Cn8OH6m9+Qv/jzO+RSdp7Ps4y
Qn0SZLqYuinLe8eP7fE9Mon6gcSqZv2NT92HdMxeMYX+9diC706mRGiSgFnw3jN3RZ125coHcWwb
7gfzkymq02rBNuy3WeU0a6act8fIh8l+MD8J9Gy6t/5t4OXJNVHZpuQQ0AI7rz8Lnxqa7mswoCHH
3LLm0CqBhdebM9SxJd8dzkWMy9iw1d5Eo13OfPZirTvYatkDlJ2bmBMVwuE0xVDhbupcqfCYQFmy
Byi5ivotnPA9PQakKlp/HCp3LLHtEcq5aWA7p1BFcAofSHg5fSDV/O3Qgu8hygpuXJxNuPHUS7bk
emm3Ew3Hv7nL/I+Tv0cplQ6kmI3rbwrnZgnlPwxm1H85QG+p9z86LXuYcglFrTcJjTz49ahPiGDT
e09MdROobtvTWMH/tTy2Rrs0CkNXKmRP+5uAQVeyzq81qQ/RCGC09edpWlo58vatvR1YCXELuIKW
gbfxsdO0xy2lZskmkDdu0rIHFgKD5kcfvTuokIOKA63hAeBNXOe2lz/V3MrTsQXflbbCU8fHxKO4
gCOuC+aXtcoOhS++xy47WsNsh0L4bB6iNz6IHotgZYfaHnwvfLYl8K9MDRYl1PVDug1PsO09hCjA
sfnPjYLOdsA6m701a+o118bdG9gk/uUo/fcx5Xvxgoqvb35AiLoYdcfQgbYvGxQODm1Cvhc/G8IN
o2RhDcnnJEZ3z7yPwr/Zi/2v994dzHidgthiDuNGKXo1SaBI4YAfH3zx3dnUWbfNjXxLojE9D834
cU7YxyMbHOZDf35N3L1hDgj76ZtV2Ye5TzD7bj8de/T+YMJfroO254A42OUdSCHNnB46lnDY+fOt
6xQ4JQy3AVW0kIBMl5Ccu0Uea5DBkPHPp7+R4DHVsPS3KQouUCT+NQbJ50NrshcwgLceN22AeFKP
BN4Bqgjqvznp/o8tuFcv0KOFv8RYoUE7JqbwUpG8gofYsfd+S33/Hw+MhKbxY4T9PYf6a9xOD7T6
mw/Y/3pv9uejhzVMxRqg+ZvFbZn17ft5E4fuKTzdncrI1hbDbri9AXbWP2LZslNkVHPw6btTSYRb
Mnie4E6bbuTcJvZpHUZ2LDvsFQzgyxOBiYiKv4reZZG8UKcPPnl3LBM6YYRxRvxubL9cewfvOG5Y
VB7bKLuTmVVkbYYeGyXj06Wbt3tP7OXQo/eMHKEXWw8JNsrGangXhu+yJjt0V4Yv6p97EGaJHLqv
4GtktfntfXPusmM9Pb6n3sCIMGXxjACb1H1/Hje3XZoBRNBja7I7lxWLepN1gDcgffRA+uDW6+r1
2KN351JlErKJFmwNxqOcU3VZ+TGrAb5n3ohwrpPK4eQMkuY6Q/tN6mOpcs+8QQ7uos1jk1ScX9Fm
vxfhsRC4VzWGSHLV9QE+5KrGr21G+lIrWh187d2hhDOhGfsOx32TsLKM9QMN/6Yp+VaX/ft2wvcW
9WgXagjfAwfebMbptxZym9+gCter6ziJkJ+z1IUvK9xn/+ak/HZo/uMP7ueX3bJ1CXoVzc3gR8hC
QUXrwVdDdr8tkQW/ZdbmPYSnhcolx1D/od26R20j20ZkVQPqGDPWXyjf4JO4NbY+ds72vCggCCIV
Ch8fjsIvtooeDTHH3nzPipIwg0ypyPpbZ9K2gKzjN0wLumPheM+KElSP0UaAKCRcnHSn4Q67HsJB
+J4PhfQ3CePw3s4NZegSm2dxd4wvgov/nwE5GdWk2YD1Hif1u5vjj6NVf5v9fHvGf+zPPSWqkjJb
FknNrQ9loTs+vJ/jmn8W63IsUe2JUVD4bqPMJz3K9S7Ooa/zvZ7rv7WO/sdx3lOj0CRRKxzhQU9I
ImzxWI+/emUwAVqJdJRF1djgBQaxB6Me3wUmhQn72sygSsW1+0zW6DGZxkOtXr7nSY1Th+mCCf3S
Leshs94OOsfo3DGtdb5nShk1KOGwK2/dwuPfMgwn8JqW6Vjvnu91FEg8ANdB8/62smn9GApff42H
Vh47tnu6VKwtHxLSYWkWbu4iEtS5aevl5Vis3BUNPui93mYgmGx2HVC1rC3myC3H+gN7ttSbV3k7
Utye5OwhdM9egng+FnL2bKkMzYwFqrXoyS6k7vKR2nnIudz+kuH/bwDvPyLDnjLVsbiqO5WZ2zLB
CBpPbtanEcQLVXo/Q18yTSbzikazfT9IEn7s6tEHKI3a5GcKMaN7OcZJfe6aMbsfaBV8TOPY+pyh
bngHKV3ztUn1MOQWInA/x4AF/RmJ3okHgnL8fg4snjX3s3jjmftjHGe+13DorOtpS7butsX2frD9
Y22yYy2mPZlJ+WWmi56zO9SFv2TWF8YE/xzaoHsik85MN2QNHk2jRxDWh+1Yqt1zmDCZO85qwHMr
r4tUYgdpdayA21OYoDeluMOF8C6sZfruLVt9wPWq/XZsQXbpsDPTmlUcTx9sXfq1Knv189iT6Z+J
llTNoOeqx1KHbe7Ffdoe8wDiewaTqJc+48Jkd507BaEukumYJw3fE5giycPIOzyZxf1pdenDAlra
seXYpbsl7pidDB5Nsvocu61EY/lYutvTl2SvKDTHsfk6NlVFVQFGTjfILBx68T2Dia1OVVFks7um
2kgZzt3L3KXHWux8b8Bai2nreIKH02DIE3bmWXes37snL1VSx85DTP8u6eKSpTZf6tdjC7JLcmwb
IqZJhy/Z1AX8v/JsOQTG8j1xqa79ks7OcChZMF1so6sL0oljjAO+Zy7RUQQ6aesEJOPQlekkZb5J
r48l5zj+87iDLC6qIBv4Xc2Yuk8Yk6dus+ovCfQtaPxH/tzbQ3qWBFwnPb/Lxrh5xDCZeLXWH93i
u7OZ2SCiznN2ly5tPjNytvUxEQ6+NxGsB734DYPFdyScy8h8U8MxMUy+JzCpLE0XR0Z+Nw59bsRP
ux2sQPf8JSqmMIYXH548Zn1ZUfK+Jn16rEm4ZzDB+lQ3g6Dsrl7mZ7H5R7ccw5D5XldhjbfaYlSP
3YVWVhBVEG2+GH6w7N9rK1QdV5RtC7trWfxhHeuXwbH3hyLKXluBpBgRCRs8GrXJ3UCq20CP1bV7
CtMy130KmgRD8F7Vlbhpugotj9Hz+J7DNERJTcB0YXeIK/KcBOFYjqaVhyi/fO+j6tY6dnOLozNn
GJNM2I2Nx5hdfM9gWhaQFlk3sbt+yUoRZIWixwLVnsBUUVuTTa3sDtrx7Smtp/CUEXqMqMz34gp9
EmSimfD0dGH9SRsVFyGqrGMpc89hgmIy/GUXbEPMLT2Yqf5stmOj3HzPYBqppNK1OPVuSuvvuF4l
S7E4qGcciyp7jsEqewbznM3fZSa8ShcVo26PFW57gsEmgoYOwsO+wMJQdVmzV8wWHmv+7Qeju20g
aUUmf+dZL099U9nzKBJzqFsET6I/U3LYczm4Lp2u1jMOAAzOH2PjgvJI0KL/QuvThlfTm66PI2Qq
oYL/mc7aH7r00D1a/6bklSwDXt3F66X362Uxx+hXdI/VkySKPGYwpyukpG1u3uDSrDo2/U/3FmJO
JQIqavF0HWiTFVO72Xc+W9xf2iv/R5z7dxlE9zZi2bhBl8mE7hpCnTG8hqscgifZZ5MoGJm1+KBr
UqeQOx4WeQFOMWDYmy3zcBkyb+qLDltF83DNfPMkN28XBWdMTY8VmHRvBMU0hDHmRbtrTwR4VoT8
hi/Zj0O7bQ+4zk3ARAsXwuvWt18pq2pIUh6zmaLprnSdTUxlEjXumjp1VTpVObHH/CfoHm3dttY2
KWLf1c99lFs7rzmYnOmxY5LuClcTVspvRL2teNPkmBZ/awptxxAvmu4Q12m2xo0Waz7hLOYVEaYY
U/b70AfdY65TLWZMZ+DVBZNfwnG5i4fgWNzbY65zpDY5U4H3jqqS+viaJcduOXSPuY7t2C7cYatE
xNACA+2k2OB2eGhJ9owZMTMOpRPvrkTH96z2JdhQhy7xdG/4kc5hOtSZw6OzJcoXFtw1gCcOZoLd
PlFtxWYVLO7ahNPJ1/gDmFI4Rq2ie8oMr+JJtmJw16rr2pLNa3tasiE+1Dqhe9aMEEnYwpzjTa0q
sdA4aulSoY86ikPcR7qnztR1KxsSdnh7fNk7VVv5kI0LPyaiRPfOH1O2VDDdxSGy80dwfx6bqT5U
fNO99ka49JopbJGrGM1X46sXfIO/hHL2n3d5uhfemBceVWmqIX+X0e4eiHp3m7J4DdFLccmhtibG
Ef4sfQguf+EYMoT0LknzpXP/iLk/du2heyZArGD8qvsI+53Vl8h99V167CTtmQDI7gGaJnhymK1V
UcdhEWKs91iy2HunVmNP+m7Dw2ViH4XV0Hi1hzr2dM8E4L4xhqFTeOW0D8qWN89BJY4pnNE9Qt6i
TTuES+yu+k2sHL3Ob61qDlaxe4x8jJdtUD1117VWj3Roi2HUx47QvxByCzw1iQn2YKUUFBmlKEBf
Oia8Q/cguRxisxmCVUn78drJuIR42KFbCd1D5NwEdRvAveCaKX0RvCvSlh+6TMFy/M9zGRqv+Aqq
ElQxAhi2zblUx2bU6R4bZ96lGoAUtoknOaThU/79UFr+Ny4+2GYI8OAZsgePQZWp3NX8GKRP9zB4
nU1pGEeTuyaiXapy7G1X5b3scdc89vq77ByB0ZqCi/f2NfuiZ9PHOD7Wt6J7JDxjvV2VRcGifRuV
kfTXZcrksXC1x8HtkPTwYEbJ0mp6WcYsl1l4bIPvQfCAaHgpajw61skNWm2l7I/5Q9G9WogAoLbN
8YwNHmTysREt1lxDg/nQt9wj4G/+UKC0ht2VxhW5yWCS5zYd02OHcw+Cby3NBmItnq6kCnOjnWkL
31b2GCZD9yg4C9auZrrvrqJrdW5xn+jX6ljG3+PR7RgNVjTWXadhy2EScd8oeainR/e0M1m7zFnS
2iuUn6bzItlWBCGm5Y590935XCFEOA4681eVQWmTmRdej8fS8h5I3+KADU2/+evsA1WCjTGcvAkP
lv17LB2mQk7yYfVXo9NPFfQl8475Y7lzj6eLBsN8JLLrFSo2DsSHObq4rDmGOtI9pD5EdIC0s/DX
NlnHNod4fNwWmV2XX4c+6V4aRHYGVESPTxrglaelPnH7NzH6/yZpUbpLoKYhk/IzPikUnuffGT4v
PVXdMvxjLNVgk2CIpv4UbEnrjt0c92D75sN+TbLQX/n4PnAByA1Hv0L0Zy2wdW1F4RnjrwxzoeOk
85Edm8mje7WQYKWYyEmxSnJxz3VCLuTgUDjdg+3JugXtqIi/4ooBkp/ZdK6Gg02RPdZeUYGJJzf4
q6Cq+YjeUTDl6xDFf+swkPD/brb/0UL8F+LeWjSzm6y/djAUpq/Q5ZO3mc8Be5AjetHvQech/aur
GgUhunVrnPnu+RKvoNuKXs9triCv29kcnUSz3TCqDRjZb5UcPpCWM3tPBj2p2zDbdXxya6WyUxPC
V/huBH1lKDsdseluHfmSPlIMMZJTJ+KqLWdWAdnIBcuqLzRgUVroDSGg1MKaoXSMQ1sqzgK9XEeF
ZtQLjaaAnZsxpNWFexg0vCx9SouNrd6fIIl8m9uIfkIRNf2goRkf2af+XXeS79Fukq5Kzw62Sv9M
+GtrwTApy6/gfQHRj9Mw/R1A+BgwMMJGBSNxlVTneDXUfCB1NP/ePChEoBe3NsZMMEYm74yPWfuT
dBvkdVmgW3OVdVJvn+pean8eUx6s5wT+tsMdvBJ1eh+4bLaPrGVd/A2jQOt0jTFeqIqUj/VHV62s
KgTDlFAxEdPru7ZaquGpBat0feWQ21JlY+AkWjRV1vEC03hMnEeyCXd7k+KUZdg1K30G4qyWPBNR
kP1YsejDHYvcBD0oncX1Z1V7Ed4FC0uT0nM5tueUt1FVZDHwgRNPfPC8sE3SEzzP17SgdBL8eVWq
e79EdW1OlZw6+s7Axh1vM3bdGwXHpGFhK6fT3I9115xDoLzxcyOjQRcWs1QQwt1msHhl18LnL2kW
MuYLnaqgyLrEjOXmYXdVhMtIMF1kBQdNgVBjLmkGJ4/c0mz7tDj4QuR1nPZBsYRNRfNtnZLmjCGL
MDu1bqrqIvXD9HnSmoD3KcNlusSMB8mvDayN+BqLnlSXmED3M5/6GMPuASgLUyFssNySUCQYWIE2
f1Vsto++4884kMoTPd9w0e95Dn5g775MdeqaHG3dJLsq5sIZ4HuETrqnOEX52MV8epkyugqZu6ia
t7xuTbyWzIugO09NuqrCVeDOY/J720RhOgOD5iVOUnca+gj+PFSHQhVRKpvqrIWjviRw7fq+1JWf
8yA0BrOoXT2JMg2bbH61E00+o3EgZNkvLBvyVixiuTj8s75OaTxuudKWps+ADrjLMQqwmItoU/y3
ldDhlHnArYZoawNQ25fDNMn1C1kzCcMQzHvV5leisiErQ9VO8YMGVfJXtCkfXoI08P8MGBv+tlZN
9ErSruHoWahgeC+qZgsBqvJlu2dyAS+/qOnQk9MoIk5flnZl4XmqWt3drZOIzEUuSWNzx6b52c6T
7s44W/FUGDb0PxdF0fkTGBuZrhieD+pLsM7V54zDK7qfQmpBcRza5OPCTHBrZvxLroBkJp/HPm11
fwKXUpvmtLiZ6neKC939hmww4SdAqVE6wbRIxPzmxxiTBHk3V0x2RQNYqI9zHsZqLfBj1+Gp5yGd
LzagUfrQL/3bHgiSCmGp6it8LtwLxYdEzop8aKZAdVDscoLYvLcVumi8bvuPHQlD9TO1cVv9dJi8
tGU4CJTYSmne3iuMrPi7jpNNP0Pmln/SvgniognnhZ0HIyf3hGga+IKqyfAzJJqTKAflsGk/wqcu
zj5Whohb2kNAHN7LwlW3nnv+W09RC5sgmnTLY9d1KBeidnafQWueIDkip/r3qOfxxUgvkrztcaKC
wm1R036opy0QJdlQY+RgJS1xqVAv2UvYY0+EAZfpk89EFV6aYLLVqUapFhQ2Tar4lMDOsipdqgKT
y8Sx4FQHwfKdd2ln70yzlfGG2JEvYGu8Le/7KJuRa1IUkFLQXIoV9PPheavcqVfuXRMM2XZCSEjw
hhVkgWEEmQoankctQnIXoO1qSBkn1H2yK0O/jHCXfR9InNynsVke+RDU5pYlqo0vDHOd0ZniEIyP
SIC3du0LC/rj5NVjtnAF+7qabo8p7+wD2lrI7jEE6qNiTTpRn02TLDJfKTrGOQ5o9g0s1fUpk1Qn
Baj/X6PaZj9ZZqsfUR/23bs+URt2giKSFDxUaektaZAQQRAF3WgV4OlFkIBotPpB5/Q802a6dV1o
T2igy9LPpDuZUVyU91ca1qZkEtCRS+LLEJMwz8j6LFo/5LHY2jwDISqXoDVgX9bvUEZMuYblbzH5
YMk3mJ83WbKVIuFTLkxiHuooevSkKVkyfBFLMJ+jsFblBBGAEhKdD1syrGjlNWlQjpA0KUU7Z4U0
wZzlBNyxi6/A+UB01sljlurXaR0mxHP/IxFiPGNGh5Z8bpbXZK5MaWuMdMDCfLBFBuGbCds2rRB+
mPc3sLiiHMIDrw3FDSJAhEdq6z6uaYB4WNksp/i4BcTaSU7J+khWcSG1f8zmITxh1MtDPKyVxZg0
qlhd+KT59BXLyE8WbMUrGlk/JBXbKY6XEv45omzX+jdmcNUpmIAop1D5QAHg9Vl6eVlbYYsqC8ci
7CeklYm8hG36PK3JLe5hSqIYvARYknZ5Uk2Xltrsoaf6sZJ+KTlf3+lu6Juz8sFXCrmGvKma+3He
HkklTC6I+2iWJr05ng6nauG/GzU/iQZwcdFhDZk2I06C8YUN0wdcObe3DICxHT8bhKAuGInKIzGg
2opZ7M4y5k2eejkXkZZBQXv7vkpEco1GgZkZE76jcKsDo0AXsYz6vJmGvO5D/D9JB7uzGQZDJ81o
c4dmBa9yssDMrkHTOR86zV4g1pog01QlfpDoyg2CVjLvk829RILw3wuvxqrMZhW9KhNPa2lnDdCR
RHVTPxBGGHoH80TWJ0zYJ+USdkJeRKplU+D3kahgQVuRMzTQib+FJiaPPAykyamA6W3uB5P+Y1bW
lX0dB+ldqiv+uW9b5vN4Hf0XiCTx8JwNtvq8aL041HwwoL1lEU09duYA3r7o1fYxo0BCTynIsEW7
dtFnjESbIR9qNXxOeit+DwLIz33bTlidqcGZwnGyCdQWVb0hgaBR9sQDr9f3Q5eJ7paIMI3OQyRC
WDu1wUhPPRlaWqa6E7BV6JbqybHKTRcd0+Zbu43NmzWWpB0cjyS2VdS7dQG+tGZTKUaNd6Xw5dPv
4kyRf1wCZZWP0oR6yqMezVb0SBf7JdStnVBUpUpfVdV3n8y40v6rGZPl9wjVW5UPPIZl2ICKGNjV
0hFaYmgkSl9m2RpziiYNblbTrbq5JlAl+BASWjWn3khsSDul8I0VaoR+mJyS4XlcFrGhNBnGBtoL
fupeetuLuminLiYILHU45uiwMnfOXLeRfGjEagu4K5Nni1Gw5oOFr717HlwY2nMfTk6ea1KhNsxi
2BsXi49gO4xf0Y3nuY/rkpowvKJojrK1xFXwAdQmB6MlQm6UWZfcY4InQj3Gtm04acSZz2EUb/4n
Wyv4ypjZBuNl6DG3UcKAuBbvGkhzxXc2TmmFpah5nM8zkbIIk6hFXOHC5wu+p74yzGGAn+8buHwy
Udf9u6DzXf1MCO9UyVDyknw0W7q+4N4CiUzqNpqeUFu/gF+oYJ8Ypkil27yuWzklkkP7mjJ5S4kY
wa/hySThN+LSKp/rzX7wUzp8pxZEsIuGYVdQ8BqaoQVt5PLbBKmMcgkT4o/dGoB62lmuxRUzXqhK
uIdbWzmPqN3zwKTD/Vib4NQgkX+nU8xenQ2aG08yXCjqzt8QCol8YvFI57xpZk9vmRQ1xRVgxsgI
3bbfzczcJ9zq0iTX/VDFxRCF16gS8hQ0SzuWc5Baeolp4H1hZkr8u5HU41rERs8lYl36ZZuaCpMk
kOSD7Hzfd1+CMEn9qdWoBR4sIu/23KBczScoDp0r3pnwRzi6eCtw2am7yxisjTltGRHvaUozddqC
YCa3xFOa3Yt+Wl8huyR/g+cxi8JZ06mLRblVA09aLCk3qh/GuV2iZ928FUYdlICXK/iB5mcW1ZS/
JIJup37tXFIA/bt60Fh97iA4ZfIqoI9s2DLcEDEs3WF8t1odGm00puXEqQgLqZoG9VgSs3dW9cH7
ZpglMtHYJO/SJZHT88ZcP7wsZG1/dEvnIxgYGxnkq4yQnpyLB7DM+y16Yp2cX5RreoifLuqLrFdv
v1SEm7mIK/hZxlkaBCUOACzJhXZvEX61Q4Zon45D4bdlUJel2aLbnI6qzinUKHzhDO7CoYHv4BcU
dZrnHY1qKIniRT5sWVb/YlIu79Aujz+qhC3mJLdR3jmov6FIGvmqcSB5EN4UmD9l7cl8qpJRXiWQ
ulz6LarPYTf56r6ZnRdPagjFRzuzZwhF0txEcAmO5ChPCQRY42JR8Ao58dir5t718TLnm45HifC9
wk5P9Jk8jZ6K+mmq4y24hHMTPkTpsHyuljh47IKEjmXMIeCct/A+TK7bgHvFidg4Hh4rF8kfvu5k
k4eoZJfTwMiU3nPSJtc1azTYVNFswbkgXPanntng09oQmqOJkBRdyvRlilv7RrP5p5/DJzr1mPMM
Ur6hptBJUHaQERMXUVlX57PYsnfZorfvhhlxI4uYnxqJm2Ce+ZbUjyly+PoD0mvrfNpW5MDL2M39
1ZOt+tZ302pOdkk6ZBvp+/ncVSTsn9GTw6V8jlAeQnpL/MQdWn9o3AhLH7Xxq03n+cOAYHkXrXHF
70M/quYFbfz2l0jbDLroch3LyPr2FrMK9U0zDE9jJsBlBAEeYazPaPzFgrdF8wgacNvJ+s08jX09
ilPFluSZQFJsvFZixLW0XUP2D072W7MmTNbg/WC9nnChzfqHTvv+yqKJfnFVzVvUV9m8nFpiBuwq
JMU6b5zK7jiowzRf68QEhc/sHN2LhomstEn3lhK0+kCUeWpmGpdNs93qbbU5dOrC95Ag2h76EIJV
j1Gc+tcNucKetFjgZT3Acf1kiUn4XT95H906MSWv0kGqA4su26bANDn5hlWj8U3FTbeF8BCzUecQ
ddzqy2qx8wunCeKoIoF7J2VaQW5Pttm90csvuMvw7buDkfavLprBYEcTr8kbua6FD0B+vixiXcN8
DWFz2iXjfbj5E6OaqFPbSv9YRfXVV+3L2jq6oDkRJXdI/qCc5ZsKO1YEMF78uYqUXOd1cx8Uiaam
gLUhhkyJJs7eUZiJ1GXq6PY+2LqJ5JOm0XeYdDVf52iK6TVskZOKOWbenusVjouNxkygWKPl0U3z
gPKrMcFlYuh3FMuwbPIWYp5iul8dQNmCDlHUPwRNmGLxFxm+NlU4u6eMgaJ5jsACtR/gx2Rc0S5r
O72OyqjfABlGUyIFz2jDmKrHUza+zoWMJlY/BB7rH8WevzDTGn02doPYHZ2GlV0ZGKRRLjJM6uSL
IvS5TiPDihmB/TE0YvkulW6TS9L0IKAhCtWYLGl6Scq6UqY/dwn4EVR6oLwQekG0GVedNIWhBJkP
miY4y/0kI37tk25u7uBQoe0dTO/6D0mTEXbfD0pjU1OjyrmjXZ23SGgyRynfZ7c1niKTA+eBmUAT
tpP8nL5JsZXIGRj7ZTCnMGfatNSVw9Bm+pzEnVNPpjICt55o5v1pGuX8YxSwjy3IHAFnnGU6pQWx
Kv2gF1aLwgacqYcwRkfjFZeAbL2Lp3glr1EF0b6fiYQd2NOSNuME25Glii52rvTwkrZtH//aqq6R
F/7mQjaPE1H3BLf1DSe3GdgzUWgQlHJQKnj5f+x9yXLcSJbtr5TlHmqHO3xq6yyzByAGMsggKVIi
pQ2MpEjMk8Mxfv07kNRVUihLatWqF20pU4rGiPAA4MO99ww3pgvhmD4JgAis9E4ZHKIu+giH/Vwi
nZ4SSArfQ8Avhw2zlB8Zqpu09B3sOt415RU5J1Umh3CUbcn8nuBmHDJ04WO7jOo233ol7uD7scw7
upniafbCQUKPGuSjLauH3s7Y3QBxtdNVM6FI6fecVYUfqZzEARRDNgpT1w63JUth51JHlQBlZ0Q+
7eMUSe5Fn3Vm20cOSge97RtEu6Jzm2MOrxMaRqOU6e1UEacJ0MiVjEFjlsleyz5rN2XVI29EDlLm
20ilrn5FGYmPm0oWvAVshUjb71CQat6C3jo00MniDWeFIoLmflz3ybCNJAqZDxB+JJ7ro36BNnJY
Zcy5amsHO23ZJcqeCafS6QyP6bIbLnJEWcnki4HS6DFmWie+Jl5ufAuzhMckx78RImV89MtywXVA
S2YeUfUWMGoFGGqDODN4QmUlF7MfMUAR1hNBe9AMwbR4JDXEz/ui4R1/q8dyjDYixiT36Szra1IQ
mz8r4xhkvUUWZ2E2k0SCUkDRXK4L4eg9eR87vjj6mQ11g8rD0PbZBtRfB/lTmVsvkHVHtD8hFp//
PRrcqVjOsiTP0qhu9h1MpPaVNuoKxTLv34RjTt2+jdu4NXquNHtlyRQWVV77S5V8lYP+x/P0n/FL
ff0FvOj+/l/4+bluZpPGiT358e93dYk//7W+5x+v+f4df9+91MfH8qU7fdF378Hnfh03fLSP3/2w
qWxq55v+xcxvX7q+sJ8/H99wfeX/9Jd/e/n8KXdz8/LnH891X9n107AlVn98/dXZpz//oCsb5D++
/fyvv1wv4M8/PryULz++/uWxs3/+wb03nDElhFKUYTNYhSjjy/obz32jkIKj1iiJwl8rabiqjU3+
/GN9UVdj08M/6RuARkRq7RIqFQR3//01vnsQ/3wwf6v68rpOK9ut33sFsf+JNklG8Qf5vMJnauXS
U158YwdUvHku/Fo7ibNDWwPTXC+5l6RhE1uNMmoBDgnMCBCaOekFHHFKvuOyXK7kIov4TMgZ54vy
qNPuKKvaHizqxcIoh8KdBW2qqvLDDEtzRP5JPN/nfS4/KNQZ4YIW5fU9epNk3O9HZMiNn2FfgPqk
j2urPtoBNKrFj4zyhiwwBoxbVDbyecaH4CwZ3rkirvNtXLQJa4IU/RmdVzQ18EoTeEOCCqNP4IeG
+Zw7GXXPZyelMBcmseuoYGRNnV+oKOvZtu2q5MKS3hkvkRVUSbgUhI5biR57pc/ZorprTlLhncUI
opFezYvh8znsCvP6EYtGAR5KBArU6AGbqmTjSicvkPfnHPtDXhcJ3WXrTnOR9NZGyM4I2kSHfOz5
YwSbKHIXwVt1IkFu2MIGFLJSp0oOGQw4yrURSTt8nGHpat6ZfJxwIpsJJROwJqMy83WS0yxEg4EE
GLmcUXA4LkVLkxu9RPojumxNzVk01UNyOaW1EIU/coGezyED2yPiW7QqzDMaZPgwF9pkBfq+tyth
29uFUdyU8dYw2qJCHdajwswoUKUycXmrZzfzZjwYKdHQJPMpoJJmeCUpjCzRsxtVaooyZQXw8Z0z
RqVAw9YssXoIY4ZteUCBy07MXhQtKrYAaCpQQ54pThCAzU1WQSBdWuzV+wzFuPQVCIpDb2MvrnZL
Kk2CApXO30WksY+VFFnAk4JUoa4goPVXR9ZDW/RNdlbbwpSXMgEUBTtpyR+0JwAyxfBQh+XOWLrx
vkvoDIgHhoLB0uviBpFnF1pPtzdN32cFfCBqmM90sJ64YQ6zZ5YiCm9V2b+jUKY9WFI2T5nIrqhp
5D2JM2f2Rc5W6M2Uz1TFCmEa673ap7DlfWAonpor5GzIEslEbtt4mELkLPrDEtP4EsJwWSFJdbkJ
Wq5RDcO+tB1T55Y1gKnA9i8OM6AI63sztx9HPjU3RTJ6H0GXyKaAJlAQ+1WfxqFbLGyrRoVCCcoW
CDRpeshxwG/RryuAVU91hvOV+BXwOtQoGfGxml8Xz9QbO1Aedgu5GwrbbVRPxQVgT3wEOJ5vY1W9
HToW+4jEpte6ycxhnmu6qavIC7A48o2XkT6/7cqurgM9IdvyCW2byY/yrBRwIcqJOMi6YAky9yjL
z1uObOeQIq5gIVJQixI7qkz5sSDulG2YQM7wgHmQjZ8oABEdlN0YkeMwlGj2iPzBER/irJvxeOdJ
pkFfFxyhb7KgJlotRekclylCodbBWSWvtGOl2FAU7hK/XvLkNWdCALCLRPMWALu+nqbUPCk3t9JP
ciETYJV2TUGWtH6nHWUEgjWU14PS2AGTSZdVtTEEnWw3NLdLE9bAHeh1N9rEBnXm2i4gMaEPozuY
auO6rDU+HRtvxipHcWELxDitHhGdwEom98Y62zsN2oVuCgGm4bZckpjVPsRJyXDP0Bti2sU5WpcG
DCgqqjmNqkkQTaZbrG8i1KVe0AqEZtcoNK9mc6w2BtU7dCRdbjVzLVDctqXFwVS2xN3pFPJXnw2D
/r3euJIx4mrP1VQik3EVTqbvSSMJnWjOJerEJrNOElQyI3XYNMY+f3OSfj3Cvj2yVh7NtwfW53FQ
i1GwUlmrUez7ceDhPC2SoWXLUrrtU5OM85NrUG3/+Sjfs3i+XA3yMsU0kjMIltfff2N+uQDRLcQI
3+hp0ICnywxt1euietuJfPLbJu8ukWhWb38+6GcP8NNrA2laoAuldunn0ODbUYuxgjObYpFPywpK
SWdCv8SSxHbjSfTZ7L0s3VHCnNyvYca7ITUabvkN8eT7n3+P7/n/Xy5eUhemDy68zcQpYRcdFCUU
vjzy4yq+VySLL3DUxr5Ws/ktT4J1JIrSNq6YahR49KlUXmHfTGsXjGMbV/oODSjd7dLN7i80Hj9e
D8UYSlPKPI6w62RqVvBWQKOsOvKFxnro0HE5TOIqugBq8XvmZZ8viHOmIINUmrs/eOsuM89iLio0
twGAfFCz+ykZafwLLe1fXI/A9FBcehBQ0FOWXCE4sYnKtA9uAYIfkJOiwMIK7JrmhZ1/i538+YoE
dTEXYe2O3gynrQJWKuEA6E37CBhQVx6icAEF6Rfz4K+uCHGo661zQP+gQka9kDmpN6KNLJpWJz7p
e5uj5gkZLqoiXTv8lorjyzUxqokLHg1cx9mJOk8gFQXfG9eUi67fUmP1JnKWYvPzZSROdiqKgBpO
1cAxIJPFZnXCH5UapvZe5YEfzWukkUOSH0SPxW2coT+vK/Lpt4dDWiCYi/IL5T/osaRF0RadLQAi
ZE56P7UeOziFpgfT6/rI5tn7BQP0xy2SaE4Y4a7GbkxPb2K8jBlpu1n6UifChw3xI6UE/V0H94hO
FRVKQeUvRvxxlmBEFyx4rbHNsVMxS5zGLB0qjNjSut4uErA6jggdGILOlT+/mX95ceumwWAhrMQp
45p7VTcU2SR9RN/TNs/HcQunrf5OKlNvYzTIeie7kf1KCfBXF4jJj1XgMg5y5MnZZkQRYwfppQ+O
7bBzQLHYADxrt11TdLufX+BfHaNI+XBiE8KgtT6dnDE2QAS9ke8OcX9IHbnGmd2vPGpPl8B6WDNB
lCD4H1bC6c6Lznv5JEvM+WJInnKTOzvtltUGxcbhquTOrxqw/+V40gPhR2EdYAP+/tjOoriYVdZG
vpbZHCaeyXd96s0PcHusexAW4vIXt/HHeYLYABQwLdBnF9vk+kS/iRNSMHEGCS9+APUVmCeVQOhN
E5nfeXQaz43WYx7Moh1/5YP1l+NiVyHrdXrAab8f14KBYuY+xxEwlt5d0cwuyAq6vqkMt88zLG1u
Hdgh/htHgUILIVfjgIP758n09FI9S5AktW/hqFb6XUHYEx3b6he784+rgArN4GSDcoTG7nlybQVi
L5d7VPvCSdgZYOVP2IPqXaanX7W/+cuR8EhQcMFg6rSLx5ARA4jP1T6Im90HpNMG7diXztvzAb28
f3H3fpybiI1RCHGxEBDxnNbaJhGbfuU/gZVY7GixiMDp5PMYs26HEsZvKUXWE86DeQqiBI9TxlHk
+X5+ABcy0YLSKmorA7SKU4TiO6/1Ly7p84b0fcC6DqM5rkgDgT1VjCYJbCWTVcg5R8sYAbEdNUgb
MwX1RDh1pYNhVrin2SDREnlQZgnhcFX1PnMS2WxnLA8e0CgB06GPK/J77Vy/3oQ1pAABAZw7frI4
OTLNqGO4avhTtYEA7LydV7rBz3fSH5ciB1sGGivERpiXp56mqhkjYBOl8pMudy7qZa6vY8Ly0FVd
cztL2z6Absl+SziyXhosuLXkUguFY/UH+yBHRv2w5MpHgxK1S/hchp0ukl/sbuv2/N3jdRnBIIRx
rDCqTt14PKS+Nht74Rt3USJIixxFqJSWbRuaiHI4XLRZ6V3AV4wBnWRN/vLzW/vDknEZ/lMCdVKc
UfJ0eoHXlJZWgOBrmtJc9EDp0azKgOI/VTNYqYtNy83PR/xhR8B4WKISnBJOiPhRtw2KUoJt3gfj
yKvegfYfgSdc97F3trjoUrT/+XA/nMIuOm0g8QHnSWLcU58m2jCrPCm476LHXKgjUC/Rvf63D6l1
FOyoCOLRXsU91dLDA3dQDQiIPvgZ3ZZVtbvjIPUFbk3dgOVl86mN+K+8in5MZl3sBxzrDuEThj81
uakWEN4GL1Z+ruMYzUCmh1S47ystjyrp7ng5PIGhHHhyuEtqUB9/fmPdNYT/fuqKNexGcQghKmGn
C8TaxYISUnB/crjZOJCdnCUxWIL5wqdr0aKMBluB7Kbt+nHndNBeg0A4tt4vYvKT54v4EV1S16+B
iI6ugdDJNuzWVaXZUgaZrJTfoL8Y0GX5e148yAAxiuAcGwHzKFenSqACFmJLk8LSF7g1WLtt0oRq
yX9lr3ayz3mYPxyniVAcISq6E59EjGlFR2xEown0Muh4W0VCP9ouVUWQp8AKiW+SrFJbMXSq/YV0
8GRVrkNriuo0Akkc/Fie399GTuNGJUtjA5bFDqA7PlC/ZmKiW0hCUJ39+dz5cTScngQhpER4jFNt
fajfxHQC1bG4moQNbAwEIsddT1DczfrSF3JUWfjz0T7PxG9mKi7OA96DhYKuMwz73Pp1vhkOtJXI
pG4zBIQpp8ZWMOgK9DrTyXE3kGyy530mNQ0714j5rtX4QhtRoSgPALtw2qMHDnY2hj1AEfEIgpAr
Q2+APUwoaezeDcAN0SVHNZMWNwXineGMS8gRztHjstFbEbkgJMFW2eT1Q5QRL3v8fHlfMbiv9boT
sO/kx79fps+m7upXe4rsfQcGXjUv1a01Ly/28rE5feX/SgwQE+NfY4Af0/Lp8WkVJn5BFL/AhnjL
FxiQsTc4XpgnsS9rMFQJIrQvMCDlbygo8Yiq9LrOPkelX2FAx+VvkEphM8XehsQDlOZ/4IIOpW9Q
CwKOh8Mav15jgt9ABtVnaPmf85KDtO9qdBKECB01DGwxJ3tXqyo1g3tEfLdGk779XPeRrW7BEx26
6BIKmczZgSSRuZcIssS2dVl9ENo1d1OFiKuL2sxH2uJu0zarA3R+GOszPRFzSJueh5VtJhCeiPt2
luqea36QHZ12XZOOu1ZxpG8RlpsCXSeAtdRyqJJ42I/N4scwNXxGUaUOZdPdSWBT276f3hMyygDE
4cS5URkoNn6P4sDgo+ZePTPSF2fQHbp7I/om8JKlOsvw9fcNXnLbeCruNyOr1YHWjtjRCGSFCmq/
oIp57YsYtGKAEklYe82D59qnnicHsCJu8EgJpCTK+IXKIyA2TblXHkidGPS6z9ytnqsbadSxZVkW
MHBhDnKOMxnOc14BFUtolL4yCFggC4iTOPdRoHR3aCVGzmqydPYcVQ1xAZYbf2yHsfOzSaHFE/Fu
q9Z1zsY5H3eWxzSIR6U3VVmBKV+QfQrjRwTTqCFsIbartmaUXThiR/MdmqZbOJ4+Q5c+3jR0bq5a
UJzAmc70UXijAD1o6Tfg0CagmEXvgIzPgWiarAHplgtQXWGTUSTd9aJtc2YdNp25JOmuQMnpUCUZ
6oPjcAFRA2oxLrPxWebYPoRnAvYgBfW93wyVfTajuwDZ6twHtF33DrNIoLUz2tmVmSn3Ce7fmbJ9
iQeYWrJBX0vsvY2tGmBzaHOuI4+CCsovejtCsJaXC7jDkdnmLjql+WQc532jSYP9LGs8E+QaigEO
CO1uTIELK1t356DM8ZtSJc5egsIUTqznG5g65KjVdsQnlnu7uOhxDwWdoEDoCvlcq6l+UFlZ7qER
Q7uOZqJn3sSyO6Q1E/AaECZzMQAhL/P6PImpOehIuOCTghfY4qqPKlUKsLgXow1lY3W5gbrD2faJ
612MNfrViEy7IJjEgBv9YubuLjJF/TiP47CbuUN2bb8YIIloDLBnrSLgq2aAqmC25AUFdD4XzFgQ
F5N2xLxW+aHuZo6iYwqQFlA4cq2BPSeD8wTp2E5WcxT5WTc67zWsksPa6mkX9bV+rAEKvnNgB3mL
ibNgpsgc8s58uvHcmm/hvU0gGLLdM/paO+fABIa3Jl+cgJv0vio9uePwuEYerQB+wbvYH5chuQA7
GBRZNIHcNs7ibrRmZgv6pLOZeA2VISFdUvo5S+QrWtC1O60r74DCzU1cImKkVZXeQLi+g0b+yvSJ
3hlIODuHl8fJiPPGIiXQHtkD16tu5UKbHabBUXJxm+nqsaam89MWNCCkMKGpmvWGAU2n2rlc6vit
N3hPC49BPoD+bZe0M5RwmuW3rqNl7bPUPSrjPoACLd6DiQFj8Ir0e2q8/SDLxzyiZEsRRx/BW2dB
5izPMEkbnqCnu8ojfVdDHomSTBkqASFCFF8ly/Ku1N0OEOdN2c+PwAQe5kG+i0poaCsHMk9bcR9J
+6YTq86T7Lgwrx64jYea8Ae3GJ4ljRBFtyAtTUX8FNH2SpEl+ZgirgCqWUh/oVPysmKaOpFHGES0
h2Jy7ut0hVRIjfJQEnYiPZRTeiYSB+n4KK+p58ybNG3vh1gFsNH1G9YlQd0k17AigrZGOluons4d
9O3YIm26QHC4G7qh8y1rtk4KunELmQNEGuB3dI13KyztdgWIU8SXcFu9m1rOXxuvLbZQ5N0ypFP+
KOaDKnD/khF8iKbSx9h6oGuD6h9IqEH9WY58A5Y7uNRMT5ulVxtVfvIYiNvA0Q3Kacmlmnsod6B+
Op9FTc8BUh91nEi/cRQ0NI1e9qbgF9KZFt8uxTNKRy8pKM/cocDpveRSZ+15mqGfxOQ5jQ+p5XNs
M3RLiu/UUO0FMcyH5m+TquiS1a0JkxFnijXyJYqAwqOBzE0yjndloQ8TVoYvQVh76B2spz7NrspB
wlUQWWQgE3ozUrYherwugBa95nHigoBsxRacCMB4MInMUpyemcjjACzuaru05RQIVu+g7QQ8v1hI
M70FZSmeDn47VCSki4SyYRgCgy4YYKw2QFwb8IJZVeLQst1t0kI5C8/lj30HPnmUqeJFFV3xVjt4
aAyMAUiT6goM/MzanYtsHqw3PUEsjxYUETygPy3dsIBMKOxOr7SeWjqQI8fDmGQH8BitvumlwARf
Fgt6vmf1uKVSR8d6XiAmjoaUu0FbjMUTbITS26bF36EhFRjOKumHcQ+GdrZtpbjpIXeB3Aslo9gm
POh1y/1kIdU5RY+MANYew6YE+Sf1aH4Bab9EbS5yQO/30gCC9mqLh82PmQLxyMGCc6p2CWBNkW/F
bOTGtdP02JJSpGFmGdkQY2bs0V3bVD46v9HpvLMazPMh7YbprhQ4Bs/TGr10IMMUqBxB59E7zfWU
pRTKimVTAl8PRnQQ3mYV6zdplMI6Lvch+XzkfbJpTRxSXYc4WQL443wANIJmVwNomnPu3U9Zb89w
Y65JxwPZ9iHccPsg4e1mTPNN1MfHyMtDXWQG+zZOgKCZULbzUvdAivmpGeYLJLo2jCZy02RzHcAW
59oFyTioCU5WG8VjsAxAhA0KJCDRlq+KoCIs0fjQF241hXiE4MKMi55AXB2nsC2Kx0zMng/9OGTk
NWDkdtpkk0l9NFO7M9W6NgVzsKuAdsxH52mup+xK1J3ZlZo91DV6RvSdjgNwXOPAYdDIzLV4l7bz
ZVJEdq9bcBhqCQ1dAY0oaE9ls4kKzFIP8nh/zCHRiThykVylDBR8MsiA8GgOcy8eL3MnTg6uGvN9
AR+NHQQ9+G1XfWBKQwglRwgmoJRM000zwg+w9lSEJKgoQsWd7P3YlssB/AZ7i46pH0FFb7dtpZyL
ebCvLcisbYuvQjAlnXIczhCGiY9Z58qNzjzb+YsZu12d6K1r6l0nF0wjFXpius/nqN0WYx5voH2E
5cJsD9oRDxy81Q00K9ldWWLBm5pA/Z3UyufCWxlXbfrUt1F6PpftnAdCdhC1QsHyiLaGoUXpG8GN
zTc42Jpq3ogERgQKqlTaaJ9LPFTHLiVuQF33Yp/HeB6rXNcpN3ScciDyVTw77Y3bIpoufVbAkA2U
+mYxh9pOTISgQ08GpLK5LcA9AZe4XXyW15PajmDzz1sa9w9wH5/7DQhezIRlopzyUjlwdfEH1Ofj
M5nO5IZkLthDpSfAJS7JkhbXTjwz6AAYmc7AV2JdEULmLdW7icCSOWC2zJOj20BTLbDBzvKlqeKV
vsYS6PzPIUwd7a7Nu/FTbWM5QMu6LMV8LEfV1Q8CD/fT5MZsiX3QchzYESVDhkZj2G2ScwflDx1C
OV/aO0eCU1QRkoAFYlU/hqj0MHe/wGM0C0AlXNJ3DcJaiK37Kcgd7GT+xNok3UcgNwQL6bxzNFDN
/A7JhnvozBDxTTWDZ/RRdJE4pERN0IoV4zCY4+iBoX0weZLcdQBZQw8k0g1UCBW4//OQTud9Wrgw
BGHK7GmCSvtZXOoS19p7KQ78unLQ0gFDPCrQJdsBwkcIs2FpIPLxwl2arEN0XEbQKIH7j5yEOmY4
YyQq73TO+ZPOypjg3HNVEzaLyPoNA3kv8YtlXovpvbdYfBikZPQaXcfi5GwYMsyvcWoUTq2k6j5C
xSZ4WAvovoNsalxvP/dpA4pS3DnyvDJCYCcC+w520YCb8s6HBThYwRBPTFBcJWYZg3JqVfe2SkWr
713ZYatGX7mUbEkBftUOq4ugeCn6sYerRAoGnp/hULN+Q+MU8p7BtM6uqlEOw+FvY3Ep3TJl55NL
k2ITu6ktQurkAvEv9gzziQ12xLmTOKPEkYQ+lzmU1DjxIh2/92zlPlqFjRf0wci8gwgT1W8cCuW4
j0z0lliXiHCZZTpdwiyj20O8u7ifFBtUtyPTTIY4gJcFkhW/nfv5sAxZfXQAaU07LC4xnkPYvbJH
FfwMvMSo4b3TWdKEaAIyVdekHUH9rsoZiTHMQRAM2Aa6Ns/pRn/uXL5Bu42HGiYOb1OSl2fQYPDA
rqeNQS0beeyQBmaA1ktUmd5koK/BSHtN7Cjtz9TCyLVsSX5NiRmCYtR4rhD6ltK3oNN9gF7BvdZQ
5X2IQK9ExoT56fakhaEGlLwBxbKDN4kuH8YB1MRVxwCVpQV1c67AXAuVKyLrJ/NEHnUhvDkEzZj5
XSOt3reIwu+R61knhBhJdmgqqiQJE/A5D+1UCT+mXbvVEYhxgWhXw+E8Am3ifNCqKsIGinKYr8eP
NqfiMq212baRC5tt5R0XOvSbAg+giiE5yuToZ0l208VeAApLk6GnHVTeyGLd4srE2evcQqgiwTfS
27lJYnB1hbtpW4gXh4Fmta+Y6h8dGJ8E/1ensvNadPoMSv/rOtX5Y/W3y8f5e7765/d8KVQ58o0G
1QhgE4MeeGV6oBD0pVLl6DcEVSKQZdyVjIcyEWjqX0tV0n3jrmUjvhLogK+u9JCvDHZJ3oAfCAAU
dCJAOr9RpPoMY35To0KVlnnAb100mQBvnpGTwjCasTZd6zgLlKhoVwQ15oy6w+B6207IfI9IBNBk
PKT1sIGuoz+2Me9TyMpICBuhOIuLveOkUJ/EUCmCMtuiGZyf2LGETx1WfgTfbp3eDxwdboI6lePH
AnUG8DdthLxiykha+JNLitjPcJJiO+CD9XuworHpNewathLTq3vAmTtPbtH5IJ37uoeifLcAI26h
FG2qR3DlFwQ3oKLfWj4jJABRHfX0jrwbkfyVuwFl/cPokAW87QR+Rd3SUqz3Kh/ZpjRdcj4Knj3T
cTlD2b4DzkAn2ItMHmL8WTT9ewGoqwTbDdl1l47TFj2U3WJXaXunq7QstqwxYeMN5AyuOWUwuryy
mxLoJepTjvtIgY3Pftmr3J/bjj5O0DN+rBTElvUIDQq3qIn83zL8sgxX9Plfr8IARWLzWPzt/72a
9Bkr8u1L0z8V6fO31eP1E76sSSrfgH+xcryA6Em4x6Os/GVJut4buC+BFrtiQi6WBN7z3xoS9w0h
kIxokA/AHMSi/MeKpG8APa7MuxXgUdDJi99ZlSsXC5jFP9flSnPQUJYAE+dEoNn1qXdq32XIE02x
S+uyjAffjrxjzh7tjtEXzkFPac8QRFms2RG0SPjoIRgLWxRqrhqla0QXw4SzoIEAI3dktY1xlLzP
vfSJwXIM9MNm6GBhkordSlgMYaqUVgGU0fxFsmw+56Urws+fOLXpFDp98TTnkKLMnQUOYqSq75MJ
2SRKwlVzRvpmeh/zxl5g8edvvdHwC4F+5pmv6gbvzpwMnlMmu6oReL3DsTu/n9DJOrB998mbXXxi
xykE3TyT+8YO7HJERRPiV7yXzFO1gUS4uiyqLuyiwl4laZlfpbz/lKGAd5RFOYWiYPQsawiB5Wn3
qYwj5z6tSntV21IGmSvr+1UEekzQUXLXJ85wVs6pPPYIOl5TJ30aSic5W9/pjPhEksN/wOnHT7CS
mw+ogxQXscJXHkcMPiE+fm0dCLvTNJd7tWRPMsYNBJs6vzJqWVjw+TLA54DqM8F9+vwt1TzmV4g+
5HGcV8snvCtfujBumBumHZSSNXqY7CsACWHsWP4KJUB9j7jXLEFCR3uFWirZc5Ddr7iOEjQ2TSZs
c/gEOFy94qlOre8aXARxEGb50Dq6u2L28neM4DbDpZ1shR3GbVrisuP1i1uK7zsj0tv0yKmuRk9A
B1tjxh0XaA+vjIOvD4iLHPq+Iyv7qsg5sEkUxwf4vm3gxSEq9JGQY8iihH4qIUnaj4gvYSqF/JH7
nx8eTPIAaNYy3603F/0dxX6BDIr5DbQzr5ksnlqYwxwXNn4qTfZkOocGtEXcv97Wilm51x4uGWRF
+B+15dMSkyoYIG8CbhGLVwUq9Sv34vSM4WDZw11B7pGVfELPaXH0OHqQzo6BvqOmuIsK8nfLx2uY
qY3B0I0IrVn3nkTk2i0iuBdAH0LPJEL7GGyftrg1rUWeCOOuKydt84MLGe1ODiPElKp31XuSuyZE
9EauOFSfmwbx50UJluAmFroe0NF5rLeuFE7oYNke2xKtA0iDNpEgTLBLKEdLAIu9+ZDm0xgID9VE
lE2hzOFsCFEgnnIftKb401Iavq9kNUUhp3W0lzA8+8RI7aE4P0M96Zve1ht41/MQQq/u0sZNE6ha
2ZdsRIs9CYgZ1ZpJL5BVI4KVSnVXIya8AjfdR58UF8z4hfGdhKXQTQsX8vumV+PbDKZEyNBRDPcL
WCM+xgMWAmTnBmkHd/cxmce3cyyzI2Z9f29wyG0g60RGlvdgGdctgVuMcNE7exnJFikKgNiu7hh6
bCBDqoGAH525jd5q5CaYWlZf9yTNYaOU80CQll7ms16OcTMZ4BKUhV4+2MCkBNkbto0EOrahDmLI
ofYJIKvWj6pY7VLYl2wknFGOFvzgK7jyjLdQcCfbVvUELjoyPi+assh8R/1/9s5jt3Ju286v4p5b
vGAOXYadpa2sUnUIhRLjYlokF8nn8hv4xfxt4AL27Rhw372DU3+ppC2GNccc4xuLe6emyvoS/LO7
damd4yTab+Q4+WTwqGQEIc53YuZwkgBl1S0sZq/sFqLu5QscRUslqmqGhNnSShjGe77DZthZM7cE
e0onNgvTPmqAcaKpEeo0a/YbWYP2IZ8M47502+IV/ttwMhvN/pIovhn7cfAzmqsjbIp+rE5CmuS3
g8y3jkZnvErdLd4Z+Z33qXNP1ga1AGdG/uIVTZu42uhzwWl9vBliPRSbQqJTDdQg/Lfpm2MSJCkQ
Lm5dB+PD5MKZG2BTIP0KhGJlVWOkIPCd4aFowMQ8hr9qCzhOdXOPK3iykWEUqDf6rLZdN20grDrG
xZ+uS/8NYwsCTVsOVs7GfHW34nmCrHBA9KPxAJuvN96yg+kOFoTE0zm475KA2tEYGw5Kw1IdhiX3
Ejnpwz2f/20Ml3UQ1aK85mvR7Pze718BImwIiYZzgiGUPWTZokV5iqQ0OPbysVhecSa0RHRJTkEi
4QWEWDj0cKnMOsnNXoXTgMaos8zwwszLPjfSdUQL2JoUZj/G+qb9qbZ0s25wJo1bZWmr00bF6B3s
JfTIwTSPE1aGeChGAUGqgY2n8BckiMxBgmx5yOyO2zsd5+/Znu6GEvxRO/Lz+prD+mCx40DW81F3
1+DQMYgD2YHJca6FsJIBsthd1bf8OowiI1XWzZZxzpeAcJiZC/bGA5EyEzbjU85O7sChBBWBATxa
g1QdCVC578Osi0RTvvrW1sznDADglMre49B24lWi47/pRIHO65Lpt1vCuvfYr/EQtlfzNBoNIoSb
uTfdQWnOY1HI9UA+m5o0o2gu6dpuB3yBc0KavI7xeiHPa6mXmJtR3wO6zkKMSP1e8I0kWuDzbNVb
bggit8dh9k4cta2TO6fB1UR7TZY+08Lu9qbifVeybrPLRy3LnuppWu8zR5FmG7fqZ1IGugTaJqim
5iUVNc9nwyRab5niX8ZK9s4ViO1yZRoAA9TuhmlrH0QtnwVSHOZQN/V2okrVP4u4ZUBKby0l8EaY
6EEqzLPfuNojqnaZhlyp3gnFBSynnPtr0FX6T+m73lnafv5musuHtkr7rK+zA8TCJlIYOIV4rImS
X9aMh5rb9iBZcG5yORbtEy4cO4sGZgBYV0V6Hdv+cWFvvje7/E537f6x8ECs9qnG1Q4s5UCQVO5g
hj1M2tLEWPPn50ZJEVelpvZpLq5d7rxVq7c8aHo6x2gQoAvIPkZ5gJbPC9feLHHHvbpGWc9FLH37
pDzAb6LrxNUb+gdp8QIohPmCtSh2xfbFCXZFBi/yXRs4f4MUEkU93nhqgw4BeSiwz9RrEHVe/QzC
xtgNQ5AlLQlbeIKaE3JM0yI9GOVbqnIPOWYkoKcsY9ci1IVNV81f27y0f6tSEdmAewDr0DGWoyZS
+yob4EaevQRPRRcEe8CLUwiiYPsdguE0KDzXhiPTa28WGrAhf07snujPnMEYhe3rxK7ywT70fps4
t8UkdoMhmbXaSnJlrfBGXNakarK/rcJvkjr31j5ZrQXX3ihfXV5ud6Jc+g4cCft/MLtrRzZGMxV3
jelENEH0WAsa/dVfhIsFHHQeJkmYbp7MExm4Xbymk9xP69jvQE0tO6tdxp0/+4yfUwvot1pOeeAg
3E3c0mBuxrt8gyoE9NNNpKvjGCobsUf5v6ttdlc93tB9AFDhXtN4TvissV5Rft/LwVTJxh4mgWKs
HaE8dXvHWcywyGkI8hGeorK2hkjMBMxcTT0uPesgaGtFyMthiYyMxbPW84jLWmc7IJ2uu41Cc6zE
EBZ8WsLPBSraee6xBvS2mg4+Gj3rVsJxmt3rPysZzj1k+DXUpbUm/ExpnGHUPzuYrh8WDgVN1fff
mStERBr7rwwsXKX2Wj5unFf27BztC4lOTsOzf985+VVjJRUZS45yJRv9edWN6+iC+2tAjUTUdPt7
XgzjwOLSnJM50OR3sGz2R83b7TvNV9qfu5mrC1eHcWwwbhk7PV07nuPAsu7GKtWoNbu5+2JrntQ5
8NuBmuHaeuCO7Y7GZjt3fjdYKuyNsfije7K6OHre3qdzOqbRujrLyzxq/WfRbeCrzDY/oJW3Dyz/
DByec3knamCvvi82Yhhd4cbESrY2nGajf3LsoXkUgaZ9GFY+YBR33BTkLW6OhLcKPBjbbNaHOeu1
p4lbFCBda6VfTlulB86E8s1Jof1yRNrWo1ZI+xWMgnMtAnfcpaXTs8T2yFKPZT0uxMd9/wF7uH5g
F1Ur3kZj/zjnMIZDC1M2OnwzT0fanrov7DXeDy+K7cjSczbj0c3yB3c2t/3YcuXlhg+zDcbTm6LT
KrkRttpQn1vjLgtqcWxg4jwUhJ0FESSpL1HhW+VdXjl3hjbkMTuY7ZSLHgKddIALeqUJ0JNR6Ukz
xtgYOVi5k42bu2PPD64mFlLOZ39pisTLbyAwsDE3TSkN18z5s0gYkEozXgVpSkKv88/A/5VkaChc
v8RrJt7Tlymt7GTRmE7E1smk9/xP0FBAooZ5OmSkVy92pteXORs/q0kY/KYnbQdfcoaPxmE95aL9
mUey6pmYn7yt2/sV1Q98r2+sxobIVNUpm1yVzJMIWLL22i5g6UB21blbSkl9Dt6Rr8odyFfnq/1r
BJ3xqLKsuMBngyzaeDdgc5ElJMLFgePPIzaRvwT9AZgWc3a3cL/GWzmpZFWpe/IMJzs1/Qj0Dj9q
XEz9ZRHSwTzDZmQAHb/vtHy774apOqzebLylDh3igCKAEGtNEzrmeJmr9YdnZ3XDjfjQ/u1dO+QV
i3Kxg8b3lg7ipVrWZzE6YjfS6xaVxfrStA1gXmw6zaxeF+FBXMVV89GpfDu30HAerDVtqNsi/0Mi
4m2b5o9UbM3D5JDpZn2SguRU2x2eJt7m0w8oyTYBX/q1wFYKlwlIwQQqOdTxiUVKlPUOTtrwqmut
uJT8bMeW8+6u38pnJIYj6LmKbaaq/tRFGc3lsl1REKyYpdUXe5Gv5naWKjTrZVh4S8JQjytOtqdS
4I9anOqvVjVlNBrOc6q03wXwBMCwa6svH61q5527qAfhUDXTeHK94DrQTu7op7vNteLaMroYpjg/
fgOQdzK0d2MGa8oJ8KJocQ2rufJ43PTAaWRl3lllNyfQ6tpTddtYs8twTlrlI1jYXb33s/KeY6kR
Yv5sWNosaaLn+pp0sHGOm1kXUT5OF7TN9ntp2V5BLAVhVjrGBnjBn2MMRMuLlnn+2ccX/DcANRnP
vpMlc52det1k2g+sb2oxu5NiuWnCl/br9q4CPXgN+mbel5yFI2Sg33X0JoxtVg+8oFzZ8G7mLk0J
qoO8PJdu8Le15+dtoLOX3O1dUQTnuZh/lTN9g2zbNX11Mj1s7AZnimJ0ggvboXPR8t5EybnPg3Rf
IwNpVnku+4Unmy4wYkm/3QGVeWtq7awF5SvbPXVndzDZIGzCmzLbX6y/u2kwfxxtO2aBn8eVwSQ3
OtX9NHUqzqcOT4rM54Sl0nuvB+8F59toNKEkNXCywLIxdwewL315qtOJ2FTF8V1p7vPMSxI+Au/S
TPuofMLI1EzjP1vUH9issdAMlsGMhZlLy6NW4hHUJgjhtndtNVL8YGhZwpUgOoCE4zViKQzluRgZ
6bdfLnBU7BKIMoQfqOLLW5c5AqqpPe21oDmx+ukQAOpXHfA6oMgyoTcg5rX9po3Qc6d6OZn69A99
DtBmt37UjS01Ii7Wi6ml78LSNpwI+geGAB5XSv4xWES3jvFP2OK9D4IvtWa/pe1fZpZXmQXx2Ap+
s9o4+qBFwEiYJna5sY4WO3/apvEzb3t1VhtcmLyzpp1by2M2usOfToMzRVqjuo6okJwV9fTiibZM
HM3y4jrLKw6a7J+r2jVDbeiDA2+8LgykWPc2jqfA8kO9n1imOdp+7sRpkTCaW/skGjjHpuYewBH/
NBtoTb4dGVb9di7T/oMP83ls8gPYtfvGz5ckr+fdZNW8VqdjkQ1uJHINRaAa6kO95VgDmta9NnC2
aua0sFTGMwZe1nP9vNMLLCebrne7tgiizOueKs7mmWtFaJ6MTbX3AC973wbi5M/ucSiwnTJVhCCq
4F+5wwmQzVuNB0hbc4kan326pcVLRLc49ak9YlP66o2qjgDr7lIFfmyeve7AOf5R27Q77oc9X+XJ
3cCVFINMts25BwN5HJdBRatfv5eZfJo7XpRE1knF3JARYF/K7RUsxQpIkwUuHHkrlnb+KHhvhUW1
vuE2O+l1erVZMqaZpe/rKp+joArIWVRpxH724Lpd9mKxbIh0d/pwU3lmHu7DGb9g5LZGfuh4lO0X
UKchO1SuXgg73b7tdOAOONo+h8FkBq9K6K1YkCQsRLN7kt38ikho7GWt0bSU1Xo0+rq9t4cRcohf
VHBIhUEfEOdYHaJtQZxWNb0XUwWA6amATLPEW2PwEY7A6uqbP6d+34JsOOI33oonGDv4CeE5f6dS
GB8oY/ahbibzATOUmK68TJzp5E8eL2CZ9Wa4kEveksDjT9EdbZDCa+GkFVcMj29i/BMAbwPIHAug
Un6UQ57GAc2WRRjYjCU6Vtb90LjQ4ZwRLF9AD50/mkh5ovAVtmjLAsXv+Gl9LJ2y9UJHzjilm9zI
FEpaUDQhAp7MKBHSrToRtm1jVzD7zLw3PUOeK5iRIOAVflpYONhpr53eIax2ToU/yW9I208jBuSw
5ny4k8JMxmawBCH/pUrjYfVu+fW2zddDtQzeI5Lgpt+txijQXAdsW1Emhxp02Dq/dHWdodwF5nAP
rQ8iDrjwbNl3eFuGXTbWDk472E9Qd+EHV+eg9gc9DsoR1/FQ6b0Lh3bR7z0CaSt+AtXsc1sfTo7f
mM/QFlBCleOlzmGqprWnZ91mSaAzJgiLHwBvocqCs5W1dkwmpcv/McK5077RLcUSPXeFIUM03aEM
nQJDw2vnD3A+O63CSskf/m22IJgvORZc/4RFvJKArxQyeuz7pdQvS+/OH6a3UBO60n3ww9U7BAny
hdeDX03rnDP7ooN6BRVXSISZ2lah09kosVQ+p0cilCjt61bOD70gBJoMuW3EJmvSw1Jss4xWUW0r
rsG15OJsW/3bpLShS7bFMcgm1Tkm6zK1rPll6RDCcc5i5s0KflOAxV1vwChMluxnckXfaY+CwfZs
OkOzRBk+ljcDhCRWX28jeWlt3rivt/mnKZvsIZUIDHEn+PNixoiQjPW6PdjKR1S0vnpoOcCI/CCY
9mul411TRkE61vEtPnYaZigH8Y2kvYn9XH1fps5WioyntaiflNkUSGfdrBxGA6Ohq9QZHFwRXbbc
DXUD5LlI7d9VzFMQIbfn/aUax0LFfJj8o6mxquE+YOP4bwNdw+ayJAV/rZ1Bi5Xfesa5XIvNTjZe
hfmTWXvmtUt1S/rg0Q0jZtPC0lfCTJc72uFpbIgIatvbbtuIC6QcA9PnQZXzFGt+9lQWLKyBA/W6
28ZCaYg25jr8mIbRISlLtjmcQcQ2QM6lNTY0pRz+6CLj9c3oXr9tPLZjSnw37V2ARfDeG9cuxa5i
saLitZ2rc92aLTtU0XEVmMFIzWznlcEf5VTmcIfO9DoRE4w3paXdJz7wZru3yUD7+6X1edZgp6kw
iqW68YaXRTN4ZFFFcDQDI1tjhWmQjvHCft1ah3e+MW1O4mEI/aPDOfycWUrfa2rWbja7zOzQk6se
SC1JeS8s5jbnINU3j36Gwwix7NYPvmbaZB48rihQ36YfG7xgM+4DdNv4NpTsgno8sHY/b7qLo71m
Ob3LJx7saKhlGeZZW+zXWvgPTOdF2NE+SiIhVyOCebt23F42qeF3JWk72tsKPihWz7wsE4V+U097
zm4Nim479hezB8DM2O3WPVvxhQImpEfDrmMsYcUNHCW1G7o9FwDXm2m+y/k2Rno/bOAuHPZ83P+5
6/5L51qiP6iWN1HN8JpFuhfUX7XTwGSi16n/yXFRW1ezarMmAqnc/ToAma5ar9uYAPjHngJcx/3O
8jacUF1T9k86uqp+LoW1Vmfk387lqNoV1862MzuZlBbMJwpdEPTGtK+iBmBLzg28oTQAbHu0Z9MD
T8DlHlq4JP0ImKhWJ0CWS7yNcgj0aPY2j/1kpmp1FH0g8Ck3BDT4WsBOg51c0Gp+lzYoI+xbXeI5
qoi5/6IgxUappYY4Wts67gIK8a4c6eRea8fmYrRTucNsiwWqyVnyd+MLz32LD20s/0lMtbcsRzrx
OluxpXZuHo91/Wb09d3GwWewKuZeikKP+LMHEuXAN9rNnaMWj9Ajn2aBFLn+0drVj710ffRaXKxF
jQaQduYYaZP1jaAKSagd33nVNhcbRT9fcxsDtPYX64TDcsB4HDmB/QwTD4uO7eAY2GJvKMnmhaIN
l/H7ZrqGwK7c9NK51rMAIotJ2D8SsID+7QAgdXCth11rhpW3RvnGsS1v46W9uUHgXOb9GK3MAkMF
kjWTwO9hbGzdFHxQJtJFtaEH0WZzeOD3Z71sjoK16vovW2b3LNuQBFpSrYXGYwyBLfGWecQC2vjv
mGSaJuqNW+J90Y2onCgMbVczkQOGVy5UnohNwTF2aIHTFgXRiQ4Nh/NwJ+sL/aL9izM74i5fs1fR
28XOW7u3gBFT4YbGhIvNrOLzDbEAE4LwMbfUwEsdt+OImxrlTXCHt3tz5W5Vi4e+NZaHzqvm09ai
pY4oAftxdJI8IwPvGPXZm9SjI0QMUfUBj/mBkfeo6ToMaLu0I6lrD5zuh0i1BLqEGB5TGsFICXk6
nSbj0kYFXuKI9M5TUyNHS1/tRmsjPbR6F9AjIB5z4zrpDKQUYkFdtzcaNfC+oNpVXxs9QLsGR90z
HHLKeAjVRPBIzD16pR4xyp6nRa/2TYkLABvQNofu6NphLzMXhWOzy7Ag9x9DZTT5HWblQx8ws+XD
uM/0rnwUtXvOeoPjibkeM6NONMabY1uU77YtYjX22YE5hiM51Wn1KSh9RhRjat8Qe9WnWbRMAWM3
MGIV71oHuKexqr8WhRFPS21+LG0zRKOkPCdQwPqwAsq9O2SJFcy7rt/M44olIjRb3k56+jQYakn0
vlIHac/bnvKM6R+W0x+jyjlS4ySMe4GyWVvdW4UCflTS8e+xVTBFbHl9gZ2HZ5M/jS2ZHWtyVzsb
vkRsOpx9SB1vPzyZQPa7tPUE0v01dQhAyxK8mNJ9WBvvqDUjLX5+/zhIS1Uh7kMbp++4EGDJXyeo
d5Fjq1fHMXomfcxMG0zqUMJyudoFavlor5/+slUXq4G4aJX2Pwu0Jwy5trn6oLsiH7/zjl8ptU2S
rdi8LEa4+eWnJ8BDoiUj2JkT60VnHfk8AxV5PhmjfP7BGc6BYsGOrBflGFPgdzf2UxduC+6AbvVI
I3kLb3yMEGwROboTkP1oK9PbU7K6o1CI4lz8rC1Y3nKW+R638PNc/VaNeaEa5NunX4eHORFeyWOa
kF0zvJQTshjG+UNgaIkxZLtJH5nbNfzZ7gP2/e0sTZ+0YGuZ92uePgpz/irL5xY7ZaVxOuoDO2aM
OOt6eW9beCrXUnsgnawdxLgycVjiyxvqeO0yNuXl8j4WzXzv9I7Ya14JF3nxvsx5jKFSHYglHsq2
fZ1b6zCX007Uo/FNN/qfrMjH1xoLKwIXp9Uq+HbcmTIHnkLD6H4M+EOTosl2usM1m6fLjgP2aa0t
J+JxnB8IGF+zzq2vAtA3e411O42m0tiLLNcsZ0mYzoD4KahPJPWL5WDQbmNVth3qJRgO3V4uy0A9
Qz8TDlYs/KRnZiIcTefOKYIHMS3qarrF1XXqVzCXt1ImrPSdOG7eZEaTPR/SZcaxTAgvEHmQUFl9
79QYnE1veG2xcI9DFadV92lxDKx6DYOybL4loTf43Lhpb1VqhBrya4rTtDbLt8zr9zR5YYgYHwO9
PUujuXqFOmwYwYuyPtB1d1+2nXuWuqxuSHzJGWiG0F0aFKk3xckWeA7ahk0Gvp/YGwyTvUn7Cnx6
bzV2+jjUSiTtqhGTsk/jVP0rZ/O+avtzQNdGWPkNJGgNXiT9fRerzpEyfJ0VX7l8GUvF+YHJPEmt
1vlrVSxB55x2CmKKbMgI3kSU8hGNEqZ7kx6pqdEWFbLhUE/BlFnHWRmM+caIc8PoBftPIgtN3Jv2
xZ1G417avMHM3KSMLnPSSa2RMToOZF41rFQDethhNrQpiP3t2RTcdkFus9bT18BmEG6ORp5eGS3p
DKwrGTvsuoKKbwxfMfcXL5ttdp5qp3rDU0ukBNvRwYffqDU2L/WGpSrPUXvrL0NvR2yH+R4Hs9Yi
Iy+Z8pp0vxDnOSLFzld7sLD9e572MNEWaslGIVJWHeWDTn9phO9f6rKXUV6px8JOYbmSR239ij6k
arL3JNf90ySbaq/kch6t4b4wqIUs1zNUfy80B05NRa3TT9AaxCDakYtA2eKRinjroZ8xWPPxzxEp
3EsJRrOfigNjCirr3O+rtCPcN6hw6b7M8SablKMR6S2hl40CrcIZjpT2XLRxuODFuNM360aPfeOd
xOp9iS3RvnZ0GcXLpFo0C07coG5S/8f2e6eJJvJuU8LWz/mnbKu4I3hYXhBag7sMZfdEKNWizoLT
YZzOjv3jWpzoil78VgEvTpZoIhZNwRnek/6jwTk5UitDNxajgMxS598r1L+L8Gmi+/8uy/80O99I
2f8Xm+X//B/jv//289+PdHMN/yWab9z+4n86ngnSBzf6A6wUHVJ0cGt7/U/Hs0/+HoMYKjYUOuMG
pPjf/kr9P0jtm3gsbUBPcID4W//peLb/w3JNeHX8VXhrAMP8/xd/JXSh/2KvZBYxHXyaNoYrdAPP
dG72y/8DGcFpYElrtuaTSLPxZUmzYASCu4FReZEjx7MiXDtXGz5cnS6BvxOuQ/NJZhMzLQNFb9Ap
pAICj/7PQldRmu7yjlXIjxJWME13C2DTPzApSmpHc9SEC7LZ8NyTfqSaNg2ah9mc/S8sB/XXrUCM
agf0Dx4QuFWPU6HWmi071Rh06Ayoh52xLb8BqwtCYLC6UatgbtD8gdxdXCpbqCX0G2N6maeNlI9g
8+UwBwuiiJytqkedteSxw0xEZ4M+s80dDCpN+FBQhFcOetZLa2hG9cc0hmK6z7hBD55ji78cjnqG
05G09cCxRq2/eWOYj1a9cQDYqMn7a/c86DhaZvPFh1QNuJC0BVuHqjIVrqbcdeaL2kqnjw2XuoWY
tZ6zPa6ixWMw0sJLupPUkfFmTkXRXQp6g1qDcgIUtoQGFQEIxVwoyrTrTL2TCrWr81rlNtGz0bLf
auKPdBMYGTXUA2W45BwwoSrWn5XKAXTY2ngHDaQfv9CtSu+PRSCZjFCfU9UAgD93qcOa8jFElVoD
In42GS6GD2fbQRmrIPt0VrWGJYs6gbJEpj/Gm9P/pNTjFTcZu7sIB99stEkjuw/Yr9nExyzsSxrR
/RcNDVlE1uYyuXaj3m73FHesL569pNR9LkAISCMvJDisfCbqRpA8y855gEWKQikKx+KJNrc+9Mw+
l/vy9mQPNypCaHkYSVsTZTX4wkzEiKmQS3j5ogGkzPcba44eQbTGG99QA1oaU/MxEBa+JYM73w09
aXYgr2hXfWuaGyzJMNL0iPC3aWxKPXpnyR/5dINgsPdhDrIy3ZsGFwU6gOQl6yIj/6g64KKrg3rw
IoDvoMoGe6LngbK61DvbGOKyHbzd4IFU5fbZLUqizulpYISqzbGoEjwEsrl19vLX18zlyRh071N2
C4sK382wMcwV6spOTTpGmtWysAbO2BA/SyPYWIMSZH8r+tGi49BcaK2xM74GmAD5p9RE8zgD1b8N
yJJzCNzmPm6FKr6ypbCfV3xSKlQzLdT1LDXehzIouX0c28Lc72XbgU+n+1Xl0PCTORSPankp3vgv
vYcOpwNC5TyNz1VeWBg+S9yCJVt/fKvowjfnbS0a9jF2NjEQBvNHabk5dZ9Ms3SeKMDqoco789cA
vvnUWNzc0SBtk9K9auvdcK3U+J6tbkmpmBydckdzTs3vg+zhvYY7DcNBCT2g2jz9WjPEYbnryfVG
FBS69+zxM7Ub+krXjzDEOYBM2jBGKY6+TxgPpZYMJaU3DI5jeTYNumMjDZmCYNNQkBBjt8LGzcxw
f7tsrj90JccvixQTmrsxEUGyR8oHGx8jd6RXOfUh5KjFK0AvXBjSIXN5JHQ2XipN07/qoJnx002e
R+uY3opH/lG7ZMxtqEwFW+BdTX0p3s3Ud7jojLE/k6Byv1qCS0049fy9cKTS6A1HX34v+7R77gPa
q8IWbeE1o57niTo067y0fc3GyqzwHnkFE5on8ukPGTafnW+2Nv2pa2Dx73AfOB81dvHySBlyiqCr
peJxqgR9sxzMV1gFGA1ZoPR6fwctrmvjRq81qCNe1cYZPoBbOQw9mCZvxGccJQPWBmcUZ35uCrwL
NvU+ilYR0FrAUERPc9kP4o6Gh+pjGvzmrdfEYMBfhwQT08Oq4zKgdAHbBRDUS3fLp0ZuxbMoytwW
HLXV6tA7AHJlX5pVwxKha9HzUIO04bsaRLlevIlemDAYyvrfInKHupctTe+F3vMs3Qq6j4ppUg8c
+V3CyO2NYmm6LKPCJWclgwRfzqHCVktSulubKXI5/zIz4n9gJg46z0usJvX3piSfxmhOqUQoBrP6
NcmBflilliFGOXLDS5HpFHu1rmO92HB6XJKSGbsirZvNO4m6zc7QR7wJS44Cr9h0rCeulJQOiTS3
foK0VUNiMqj8ybLaehGLzv4qtVv5VtOVdKw8VLTQZCKgF7vq0y+hesQZU1riQ9XO6u3p0MbsOjkd
l9VSuNPbwK+JxfrmuYxbK/g5ftWV/z3KHOc/FWttgqZipGeh2Q7aiyEFe51uoDqP/+2QOPaxlkey
HKgMaCTmXWaaICfTWJgPju8WfZzaGp4pu3fSa2MhkEcSFwyBP37aW9RCV4exqayApSkPcxZQiI+h
hpFmYpPBexD9ftoiFo0BB1Uc7EWc+pY6d+6ICOJvPla1Rt6q/CT7B8ALS40UIcfWVfEGTf2PJ4fh
VE/45w13oF2hwb4OhQcKHLFk0BB9gpNL9WSMlZjjyh23ZU+6cDT2IzxSeTdhHqfnIOisV6PstX/I
5OWLctEkw41KRozl5iIUBwzztmyz00YxL1mNdTbYybLFhqqU7/HAamS1Z26DZb25iClJp85RUfDG
Yw6f4l8NeWOGPWFS0VFtrF3FyBcA8l+ZX1lHpWdkFgqdhM/cfEzt3viFdV8+Yc7y/g1ds4w4htLq
N6csjGrX1mPW6eptOXfGNPx6bLe/AXeQqFKdWz7MS4AgxnEGcxZMomHjYx/Jt+RSbpdMmjQS2Ru9
57MlncSYiHhGaSmGYBdkap0iwpHl/diyQ+TT9LlwZupcv22PQH7CSmFUibnYGJl9I+8+pST2DQxo
DL4xTVSXsa+tN956Xnnmykf4z2hHvcuzDsde3ToEzwICnNN+qJrlEcrQ9gPeSb4QKxFFXDS1e7XM
jrMSaphsomyQ0Jo8R9r/Osg0MButfLkadieX2OG553NRdygJLi7CHA/XqrCuuKX+PE6+056g4XTB
vtXGkeS1njmxs9bDtQba0IUF15DFUybDgt5wd9Iii199EqSQQ0EtN9r+7Bu8DXLWy8i93vhhpqZ/
Htpyfi06T/kR5vhy34hNTVHDFcMxlBX5wwCMYIt54N26AaGineVkTh8az8ie52WmziZnCnDTLsVL
eIyx5kVGwetyT1TCfBcEYtB8gkm7lIt5s19TivE5BPxQp4FCm+NS6danNw4UaJCDMGMsXNStoVP4
zz1YW/avLSuNsLW13OW+orIBhaizd8rTHIeJvlKvxmAHv5Ck4GkHFG3oibWs1bQn/0qKuUm9+S/V
x12NbK6hzP8v7s4kuW4szdJbyQ3ADf0FhvUAvJaPvUiKk2sUJaFvL/od1TpqY/WB7pEZkYMw85pl
WUzCTE6K4kNz//Of8x3UZPNM6nL6Hi9Lp3GYaqrnlufMkwMQMQ29yt7ab4p5iYqpyY6FRpWhVolh
t7iae9J7s/hlNXH2POBK1I+51WuvM4DZV9ma/sVVI1aXvjBYRfAux/5E89ak7/pinfCf2VQuAsos
LzR4CE6Ssaf9ygCvwjhoi8oPc6/DCiMohU32sZ0C3XHzhfbCSiXx3p8MTMpOLYZHltEi31Wau954
UxfP4bhKRRQZWSYnQLniPipcSVOGwlW7txDz3b2j6sZBFzfz+84cUCc3HDO7chLthC7JgeEjGGNX
C0qwZv8v0eH/afA6EM7/bk5+/D//e6B2+V86rL6+5M8J2XFI8LqolMAdYJcy1f5jQOZPNnoqWxhd
d7e35n/Nx5pJ7ldsODmygdi84Ln+54CsmcYf0DtcJlrmRIDr1t+C1zFP/3P+0DP5kVwdhL9vMZHT
cEU+8p8HZJNdpZtxAqBGMk+0W8EKpabVhWd/OM4M6Htr0ZBy7LKkSdAefYK70qTp98L9RqZlrty1
JR/jZ+tBG2uMWXKtfHUyuM2JCQAOLc44Ogjx8p73Eb8bGve8FtUJQ7hXiFBZOlsZghrmfdVxh9He
zip8Zxubg8coRfcztjlXcDkO1iNNNVkeWjbv14AIiWIVPw3qCAmF+XG0mjc1uPVnTHLvB/dY/fPv
a0H/065ebBH/7up94oWX/MfT8PPjXy7gr6/68wK2nD9QeHwf9wqM2i2k/o8L2LT+sB1bAI/n0Of8
mVv/R4CWmKwFyRX/ABXtWKH5If4SePgiz/NJxxvA+13B//6OwAORd7tA/zlAa/IzbDKTh2GCPp3/
jq/dXua4FoeXkRoEAiuQmG806amL3hbr3YDmuluTwQeng47flYk6pdIzD0tSO1BrSvNBawqq1ykD
2o0LVdmNMlYk/eLYJk56SO38oxwoWY9b+0R70H22TabJpNlRNkrzyIPBPQ7CKQOcu79iHDk7lnfs
peP5jsj3A9neU55SW1vnwIvytYSl0/82u/i1SJu72BC3W2UnCYERxVpjQNdb+sY0J7/HrWg+91VG
UbhsrPmiuQAkD56dU4RMzMHdsk4AI3cNFlFehln2Hhtedhl7qr/HdEnPYuidZ7yL6W4une+Uw2oC
AV3Vnyj5qYhcHy913JvGscSPvlWYDnDh1Obq9dzFCNtYtrtp6sYj6nN3Sjqzesg71/mwUpkcV6fr
j6U/Zt9MomBswifp3ZZwUlTIp5Rw3FfyWBbkP8vFPZerbn6vbYz5Rr7G7X6aqjtno+YNvXgbKn9G
+6nSm7Sl2ZSm2NWW99jcbz2q6JPYOYlueKSa7gnxPnKc8V5mxg17jAdPkKLxk6e50kiU4i63sMow
HU7POqaHXTrl2o7LdHD2mAyWn8A2r8A1551ebFMkS4cYdp9l7jxZak/su341CYoV6OqzSQQN3bnW
UPs0ejocrfjdp/ybvs+8LKugollyr63++oodOEvvIF9tOL9ybXtWHJYU5EQioHwiPVGKIcHka4RG
UOuEg2sZ6+gidhXll0aNToh+yT43zds3Tv36azHWTnoDqKWcCFl7U/wyGdnMhDdzrtT2SSqdfE+L
biGDrqxsEnaLWhtWhzz/9qw1OlftsHEKLhxNwQ6KKB1haKlW4f2aEB1GdgClTHZdr7nPRjcjhGKL
46yK33xkNDkuJaGowODQuBNk3oKRc8KTh+k7grEWXzymYYIeHUsLZhVx2CrpGCuWurgl4KGdK69p
XvS1tt8K9KGHEskTr7tGovlor4YznddVLDWVqks682GN1D6X7EjANGJHIMXpVAutzMTf4BkZTT1e
tU3Mg2bSsAVxeH3wtmAmUzubi/6gOEgePQ062WRDneEcl7GTXSxeTamRGsyZkx+arSQqYIlkPYPA
Gq4piud9rs1FHkxiKp4orh5w6NPfjb+gzN+03DD2k9H7J8/Y9m7eSBHbLl+N3CQJVqt3nTk8xD1g
vg924Vxm9toAemgNl4DfTzgrd4Pu+ldWgcbR9AfnVFuYAuykNH7F/dw+8HumXX4ecQOxRnN3+sRN
A1VjGO9BqWZRr5O+ZZ9VMhFYtVkdRvwNt0seZycfIuF5dvX6DSN7fqjT2P8tHLqtx76pP5O2Evs5
nxryB3xAUzxkIT/hcplgt4aOQ4pOkMI/VCtonn5xrEMi1vkICBbLNN65IURAsO/LpaVzYUxYhRVj
f0PWipEYXy/ecGw+c9KsT4p0GhaWVDzE6epcACZQAw+Ua4zmxVj2zuh56KkYLKZyoS56QBdeLUY3
yjPXsCqtOUxFY4R+ome0qS4cREcP0FtZo9P0FYh3fHtZqMAhgLcUJQY7TwN6UBEOWLh6OaMmHVEj
HHFk+Lh4UMLBYyWxcM9txrbLp9+Wx6lEEZCzH9gtFfd5T2HewMi64pi/o7juRfq6EySGxDFKNzQH
nWj1jE8COHUwmk52wA574IGX/jTz/NfSasmxIm2+wyDeh3PBA7QpLuSO9sp0BE+ZWo/6hbBCk+Jp
VA68oQFE9dW1vcPUV+bezxXgwBrLf812/jy2mRvEzNkTPleDPVcq+Q34fNWK4rxocxxhNLlk5nrE
m/t7siSB3TjTA7bIBuYbuzmyAQ2nxLYeB2LHke1kvz24kmas35uGnoa1oxcX3FNNCO3agIPSbfRc
fwgrJoDDOmv83pw8KjwHyskAwF+jozLQR/VA8hqSbWbA6irSCsZKtuNTAhvYqmudI0sNiGt6zwM3
sfo2kO36oXnU/MhukSGLoh8Ejl6rfH5fVvfZBWcg8skJl21IdXyahF3LmM9QI+0LfTc4qODCRFnc
/uSdfA953rzUzdQE5HLvU/xGR8dkpGHNf2c4stij3/C4oE8iAo2xG2tWsPFi2wG9mQ+YQK6daX/W
5AidVGURE6W2jzN0zdysT4RRb2WMfgtN+puEDrNjwPqcpv5XvKj6Unv8hnJIa36h77UpeSiICOsD
zdZQAqqAAmCkMkJ1kVx443rOFexVaIyOHlSt/al8Xmxzck88+X0Y5jPhM2IubIHQNYbHVfPOLhNo
2tMDK921xgg3gxWuuuPcfEqgBnYrkaPVezMTM1xAxxsNVc0GBUhhiceI1NOT1U80VDfddMnTut/N
kr24kBX8Vbbp/RaYqF1coqLG8iKqZ8WnAwgjIQ6UFFsU45uxkmHK1nhPbNLctSlUvn6N8X/gNo1m
D4Cwm2l1kNGVixtcp1dPJ5+HmTqrzqML9EMwEEetyfoaNCaCfY9jpfFw2/q8JYr12Ps8TEveM7Ej
7oTIf2JQP2mAi63RXaKJ5EHks2jbi858SXPvng/jB4DhBJKQe/Q1FFo00Wh00+vUgcXDRPIzT93v
BTJ+Tqe5OSDqYVSh6tKfW4dg0fIWZ/2d2xNjQ2r8DkAleTXZWezw0bbHNjMabqpeHZCvptcVevEV
iIVxS4YweaE9ltj5qAHXgkEE1RI0Q9OaAf5GYo1Ls88SfhhBd3xYr5OHiyXOnw27HYgvVna4Dt0z
Mf8b4uKkdyaj2btp7/HVG0wQEfDEv3/gze14cFCKs6vn+4EYEM4SGCLsU+tr5/cr2Gy0bNYv+Z6l
Xh82XgbkzZQ820xZvRvrInFlDefMMD9IBqcHVdbVSeXevpuUC6xiwZ6XW12yz6TxC/I0cE1IxIsl
twS5+D3q6Svt7HACdWR2eKXAPggJGs8VzaocHMR76hkYiQvfu6GGihA8dY+7UTUEZFoPLEU8aLd6
2VbXQfevHiUGMF/ae9La81WyF8NgLCDUCePewKwWzemYfdfxIO2NqSX/XeTFXZYP1S24OTxN1fyq
+zbERm+Am8zzGEpFN/m/oQDrw64SaJro0LF6o/HQIYKctI/I7U++32iRvZrrd0yf/RPIP55UyzAL
JsY8o891Zu8m2qrhRW/22BiHhOWkbRGo43QKk6LifRngmzZ2Xpn6n6rHFCRXQz8NQx6H0kw/SW7r
T1mzvCuraG8lnIj7tUWV0eA4xKU0eO3g6ijoHgvon79oMVgrMFRkIrGHkfk9j+NcXIrKOE15ckor
HocDJexPCUDyp9VqiAZl42UujSqwJhhWSWssFyHdHAO0O53E0v2AIAlLT2urIwJ2lABQGLcQOhZf
pEmo5wY2T9eS1b7P6uoMpW7gRDC++N2HPoxPTpK/Q4TJwsYmMp6aOxaTe0doV4VZIl1976QnyWHR
mseKfNsYSqO/3UhdQ0DsMTmMsJChHuD7HAFbkGQspJPpdkQ2LW1+8/2M9VBC4ZrfRg9zGfQtfcT+
YZPFU08aLTDpfl0WqDDoo7M77P0mFvo17hrH+VkyCjpnYiCtSjnGTdt3pxAZfU0nxcUD0ez4zwmN
mkiaCpqtsvdO2WYXaXbzh1yFYPYCWV4fynllZbp2o2cHuWslbjTP7nStylRDM22KlOM0oTtYNaJe
KtXvCf9rc87TXHnuD3fQ1uTgukByciyNKZ5Rsr5exbBnxo7mYK6DQuNc9bhry1MtuNrZyXQdq0ab
zhBe4lpjWT2+J5s/4jrgoeYfmrJEOIZGvMSGGbHatu3jWqxMGsGEB364ZWUljEDllusLHklD7XLS
KP3ED5I2o1zrRvQwPa4LEeuiwGCmlPscY+D2LM4BjfvLmJz5R8mq6YpPoYrJHLo576OF8vDxeeJd
Q0rdcTJcW17hvfRDKgHMy7zFF1/Ob0uVeh8s4Dr5ygZ3jBYh40hl6+909WJUQw7CvTK+DXZ+V1vr
G1A0xFdWo4M+4DoGMLVbRdeeCRKHrKRJFRJwJuvKw6PyxBmvJFmCEsZ6W/VvA1vHHX7hBtIGtvJG
jWGKHYndgHi1cYaFfudMt/O41oet7DjoeINGmEUkuQlRhgNQC95T/itx2CMRAiuyK+3X6vbqVPkc
E4Ni6MtjbbRXNsX1s0WAO3CY1wPRcQPa1nCXF2t91Iw1pgdNvPARsyGTvLAw/PU6unvmfktqjNTg
sD66eb7IHPclD6+7pbLfSoDHhwR1PCQKvYQmxuSgUN5rToUxkFaSCbXDuotJgnsNvHyHmVOzmFpG
Gq0reS6s9m3VUHZL9WaJ7NEr1pvWckmo49iGlBt1JvhLbyWmVjewqj0pzzVqN151yLPsEn+vlvGQ
aRwZkgIuboFGAJpFJw+MbKu68duM8/884umf5pYHbw1+2WTrSkv3BizGfuyRcqD6IjtqZISPY8Oh
HiCAjtm4x7cvxh314k04mxlMeDV/MGjqERL4b70oQUXEpJGExGWme5xKhx45vcowr6WMhDbEUp+N
6x456NTF5fvYVjdrT4S2SuWTl9VpMA5aewE3c0rZFQAMTe6dplsPZA7rYJnUfczPyX67xu6SQIco
ur0v4oRkdP3e9c5HorfzMbaYszbAOXNQVlBxrRh4crzeC7uuxOQvEfO7LnhjLXrOoxTjIQiRNHto
pOKlnzfGYeiSNEpK64dftY+2RZUT2+wNg1PRv73gTnVIeEJuSU70n7dUMaAf6tX8Q2+WD2E1Fmoo
LHytFCZxYDOy1qbdZaW8zdbu6I7uZbUsWCKokwcxJSVBJ6CI4MMcjhxKO3NPvia0kATxNjcm89AH
Pu29WIvdzeod/7YZCvfWXL9a5nI7DXzzbhVrUJHDvGRWd6oSbKBDOh9Kh/rzQmCTR5zihADy0NLb
3+PYgl+vSeAIyv9sQ/0EFLuLnYKj2MJ1gtpLnZM3frDSfBvYQgVkvi9+RuhlUlD9NQ94V5Jd+Yze
8FuzgWoLDy+Ku7J/HCRn2TI+TN1UYesrgpUfOdqQEEHRagxAJFfaGRhGkpBNJbcN8YU6E8QinRR7
K+ApphAgNErc2V2XzRFtSJ0s07irO6bcZi1Yh9rxozW2rwqYVYBn3SValy5Hg0XfLrX7q2352CBM
gPFZ7juoOETKCGfijI1qykSDZs1Lljrt8OBiNKU13W5DZGZ2pvMtjWcAxMb1w+aZRABh6aOuH9ZI
yoKxWBTryVqgTsnc1c9mT2dHCQWZiIR2ELWdXSsPhTqekztu+UPBCJY466tmmRfyn0ylHr4isG8Z
4pADSdrB4MpvERiYvVzHxtpjLN7TPKO2s8COgF+YzSomjyrvZM7ubPKSG12bvmft8KqhAklCZQEY
81s/BYQjWbZzoDsgB+4Iu1+x9Cd3ep1gIlLnfpTHehv+zP4oFx0mj+bs2ddbAcDOBXp/vAaeMhlD
1Y+Mg7ONMBisTCSlqk/cTlGOdhD6aX70VXU3WChUfhzqYxc0ZhkMkJ5NBKmfAEjAoxTO3sp+55zV
ByLBncfxPNMgZNn9QZQc572GBC67wbl58+CcTPi6WRxcqm75RqL9KEX/5PiwAfN4+k6u+8kEA4yH
AyEHFhfOULrnzxZXIEb4fUPkHaJMGiGaGCH7b3ktLJA4au0CeqVmiDzyhTadE+4Uk5hvRW1K5poB
SLkHIPYr05NM7rBqkJRWwx2R9WfDqoh5E3McKeLpVB7xFz7pmEn6guh+7c9Xf56ujb4cgaE+1LB8
MXbsExQ94NP1gH0GtarhtCpXdbdVs0aYadk+E3riensdO+fsm2NYzTwGlPKuMWUZLLNx8GdkN05m
avwsCYQRwqjIG1ApEQM38zhmifKK2TvywSDhq81eeIqG3qzvsQf9TEafO2PW8AuP8Z0tu8+xc9n0
DzdsUX7q/fy89Fg3Kl23HlJzjMmgk3O3pxvqRcZzKvRXvi1L5hmbimzChHgKs1VNVqpuCf7DwvAl
PA9wSp7XHTACL0FmT1HjOWHmbUClAVHGmLqPoVcZT6TyMhYdXu11ulBwdFc73NW2KOyD75TZgR3M
TlgLBypnX3bVh09ogMTLpTGTqGyZJTFplDuJ3LuM47eYcMK+LasS0zRdCAP4KNg9d4tnQ15gry+B
bvPM/dUoU2OqMnmfuzFDGdQEO71ZDRwYko6DfkK6ADZj9iPoZ5ENZLVxKEzBkCxud6iz2CyPMDI5
ksHCELdWMxsj+Y6BZRIGNl0dudmdJtLWpdA/py1DOn/FSQuXUQrREThlm5A3bb6ip5auJ+M9gT3j
UDllv7e/YqokrpF37HbjL7tfUVatwDR2av/MuDIpNH40b9nXwfRqul3sxiWH59nTfT5tQVnrr9Ss
RdsN4vgWpyUCT7S2JmSLAkHc1v6K3s79FsONvyK5cFK2fK5n2wKjwVdwt8PrFppfcV454EV62syu
TM89y4ev6O/4FQMmYYRwY2/pYOIFhOS3xDDnUMLDTu/pt5jJiBR7X/FiTo9EjRnKiB27XxHkOF/t
hq7FLZqcfcWUh6/IMnv97rb+CjLnRJrrpmcErr6Czq2wcWyh3RGA1mH/P8RfsWhUbyLSlTMViKdf
0WlQeDyRS9JQfwarFwsbFJVV+FRqnew1QRojuRsncDK8frd4NiqJukCDiM3b4ivA3VU6BLh8svs4
5GMn5J0x+NFENZQGhTgxyJbdsrRxeUIqIiDe/xkW33LjohpYMS7tXqvGytrB1cpOdWNUJ+8rdF7k
tU9RcauxqxSJcku2BcuVAgOsl6aj5RF7KSLsntji7NNXtN2p8PztsG1Vu/7P8Dt/xol0y8Rz1K6y
XZZyKQK2qzz5bXaU9w7EbUvWf6Xsk6/EPYa+teSH60XorsQufdpL8Qh2HUIP44p5Nw4EO/dk+MXO
y5IkzFjIHvSS9005aiWszianAmGtQln25X0KC/9oWt41cRRnO4O78WyYy/hQwEc6DNkKPnyM63Nr
W9c0lvlZLiyw3LX46CSefFau/VFjoMIbVOthlotXtrfcjtq6nsecuq2ibMY9u60uqMXEUzaZD35e
Wwd3yCkeyVqE5Zo+YgRoxlyqqUpPLMfRoppEwv3Bmd0+6Bq2mMr39MiwFM0MKUMUXblZVLXVwAM0
7lmqdHs+rzGYifT97LR1eDHUGhO5dzLt3ECACPVOFA9Fj99Ydnp3tCb1DWlYnWa91Uh7cvGdmBSg
T7eY/GSmOU+mS+6/TCH8TaLbpJlqPEt7JfRkmg+JNh3NDr8vBFC8bMbwSJjxxhz689gNekj2GWKI
E1M3lUqOldb8koxb5CuZbvHHLQtEoOkKeeHFT+slskfATUgH8sBidAjqjCbs2moroh46QmDOBqfp
2gNWrl0ds3Xxt5bsep7aCDOXHiDModb0I1yTyTuaTAMBFUr+Ps3L6hFPVP8w6OvFHbDlzXS9EvQj
CiNXwGhuo4GxtiZifO2iXpTuZvvYjJNnOlSv5ep8epPc25U9AcPUtX0xj/ZBGcL+lGwLoiylK4j2
Jw/OKF46laEW02pnUcwwLierMpZTOfrixq3s9B4+hIYbKe5P6Vi8DoUujykXPItBxe8fGt4OiDCv
j8xqiJs1qKLCb8KBYo8AOxkJ00rjHZ4IQjdkYsg7FYhnKR/6LQs1/aFsLQP+gTeEyE3a3s6K6YBF
XotqfbgrecbArpX++5pXKTAZHLlwU7Mo19iyauSamYIKcZU2KX5/VZBoivLQKhXFxRYUXWcs2fnE
k8PDLHMmPWnejtJllBrMu0Gtxc7HVnm0UXE8+o46F1scEXZtj5JDwbfXpRz9dAAVZgHyRoANi1eT
0r7FzZtdMeqMw7PuHRw2OSHZJKwQeW6pnbtgaIIGVP4UVvWSWHPG6VQDHiLEo94O9n7GAwLqMn5v
qfu4eHljpaDGmu9mWy6RUBwd6iR5kRSb7ubasMNMsUBJpPDUjtGv3PYZ7D/Zdd7TIF7QfeFUzxzP
reeqmNyIYTH+NrrWw5ynn2kJRUeM1bfSyL/RDFQd66J6B2cSkwYQxY1wimmbodc95v3hwshC6KuX
6zXRh5S7hN6css5F6OeEtbe6RObconkcXT8Lp1J1NCFjztw50yJfSQhTWJiX4myOQ/dQzWrdOPP5
R8VCeVebuQ/MBkwSe+rSxCDpQK8h3WhMK/qX3sx7r82NwO4nnlA5p41d68QfcbI8FsVGHtNBWwLu
kPs6q3+WhT7cNIX9O59YQUhN1vdqlNhaYSPOyAKlbXQvmPI2lAdO2Fzg3crwsvMEqfxTViUcmAir
0GQzXSzXBb6yEYNEje9e9hxbJ/rKToQ1Igiad8Ty1IPR+Tdj0+bhJpkxoOavCEnxxenouC+mniB2
6rJRqMnqm/P4GJcuEfi4CB2OHke4jQnJtq6M3AG3fqPrvwuiKBvR6BvGtytcVlClyS+CNBDjmjbe
5yqrMUTjJKS0e9rV7VAeXPiWt22/3CuS/01AfGIOitF9tqXdn2xbd+7roS1CTnAYfXwKyna+M2Ad
qCbrJC1JGZaZRSpZrmWsiVPhcPODunTfWCTy1+iZeUm08qbTeP6l8dTfyBGr4FwDtpFuAiOsqj+w
Kvi8Ot3ZOvYtxC3UT/9e0wwS+43v7l3iKFfVAgojG5ad5iHrcAl5rgdiAe04Hc3phRuvD3IFJ5Hb
+K1ppnu9rl64Gr4lih5BbxE/MmT0MJ4QZ2VncaztGivAW/dhLoYGMKkrbzkxhewWt18CT3967L2D
nBqJhXcwI0NW+kmzqYyqSMD86JfkJdWNX3iLLU7ryyuE/4mCJ3qjD2btzsfEU4RXvNpnoSW/dQ49
fTT8HVN+3weDIpdTY3tjErRgfRkliAJI8ru0R/aBuyLRzPykVzPFx2ujWjJpM9rw/MyMHdmY4UGs
WXzgWDfvZ6F9T901jtLRSU8Nd/XRSSoceVhmJWbfTJy4fazNZekcV9MlPWjlH2NZxCe9gqer9QuC
cQKxBGfuMXOZ6ldVNTCEDLgpJD3xTgpgeLA0ebxljHc+/7DcgQNZ08oVCZHWt67ULtjIw8QTl3mo
n5U3fCtNO488J/eu+iiyq5PQsTap9EzHlsU5zEs5lAyf9tCwQ8pAHqqZRdjad8jIinUnNVXxBbI+
Li6JA9SYnqrJv5lS9ja+HhVWfI2tCkzymBuh46dY8JfJuUiJ1GpqjLHcMcYwH5V0nCsMBrcEz9Cw
xsry6O+7vf7/rON1rH/rCdul3X88f0xp8S+NCtvX/OUIs+ky8T1Xx9ZIug5L2D8cYTT14md0Xda7
nomV0DT/M/Jnmn8Q99N5TAprMy1u1Sh/OcIwNPJ9+EPL2/KCwhR/yxH23+rMTdArjokACcTJ4Ttu
1sl/NjTaXJqmt9K1WIBcNX5I/hsOqWvud78xUiUtdKDE70SMhpD3rAadGLU73tFthFWTY+2Yx3t8
447z+Pevp/9p7kFH/7dXyv+q+o/us6eG418ule2L/rxUDI/q87/yoF///y9/IJDzP7C12j4XD9ZT
w96+5K/LAe3xD90xjO0zNAXZK/7sbxTfGLr91R3/XxZB13AwKeJy9Xkj0oHjeTR9/PMlAaYTHFrm
wecjw1aozizPeW7wcDHKc2x10jRmD2NGM5XEHfrfDXGoXr+XrDq0B1cDWS9akCRdic4g27y0TXJ4
sYWQahEBQL8rPH+gJlMsGda1W8psbFzUTiwTJBIe3D0cvWJc7flJYagkorVq7TBDvbFcDP63MQ2E
HDsxrC4k8eyBzrxu0nqbYovZmK/QFQ2goz6z8jFLOmBLuurHMlpK218+e3tkdRzHPcTgbFy7JhrK
uDMPDZv4sqavrI+zJuil0iSeg4ZGk+NC6tOYd4vNaQyriptNbRPMCQc7Tsgc/faD7/Cyjsc2v21o
70jPKi3YkO2wILb1p5qtsn9dGeke+fD8sCbwJhhCjclMkPNqf3rNlbNEBqCk0E4m4lJjvPgAoAR2
ugd/dJpv/A0IRn7b3M5a4tE1kllJyUggXd5yUixnTJgUDFU+hCEqfnsIGL7V9pelTNx7BQaePSVu
DZndEPlID2zVvPGt94v25Nu6Ea3KtT/yntzdlC5UBeIHS/EzlXrtH+aYhr7BN4yXkbo6Kl2FrVOa
2HH0X478sjhuzD3zCdGwKQnykWyAnEYb+TXp6lc4g1QPDYsGmQEA72X2h9kJNMR7tZ9USSI9r6u9
rJVklIVEsBwzMn7rYYbBaJtPzCdt/qLWVct+q8GLkznQNMJfGxlP3GlFMsdhq2sCJD9LbPOE53PI
+KQtlMzOQ+v8oQ8gfrzeQIlOqRRCp42RQ6DtxGjwT+NAxxzPt8VjBsB+GFKbp90Nk5OG0DpKDA1k
7jzCTrvEn/L7FXDYlkpMynevHTkM12Zmg5VOdFKoTKEBx2g92Rj7VGNbM5GbgtMzU/xineZi6F5N
1dZVsDIr4ApvdZrWPDXd+y51bwShaLVdu3kcsCt1/fybnAeGAseqp5GyYojJq1lPimpti48z0syl
rSWJtEkmUZXAp1dLDFKrt+YSq5PVGzdGV2pRQl1GeuWcw5vf5ZGtX2BUL9Yl7QRiKea4WEMwThTM
PIJahdc34DqpFaRbYqxf3Lqsxo/SKKw96Nb1iAvRSc4D+B22LyZFFL+4g8vNMiTPJR+ddkPxqo3D
fFlHdnQ4QAlDmVn3wirWTe7nBM0LRc+CEMKSSRWb/bNt7PHX5NTWq7+mQOecXnsb8RiQu5RrTenu
WBdYA9fiyW9sICP1UBmhxBO1pxBLcXEO+IOxUKE8s+2y+eQTpvPAHCTSdcy0PO+0VjjMVJPtbF6a
CXceFiDk/zXOICFXqbKQ7VfvuE5YdUYyc9z7A3syeK1GTE2lPoAb6x0aBD9dy+peCysrmgueDuyf
sTaqfL9oAoVrIACbUG2XrMdpK3EOZqmZ8ma20+KKwS99NCaWWC3y0bd+MafXhVKPMC+xQ7E46mPW
o2buIn7XiZEFC97LMqrQRSMDz8wZfLx9WMkq3WMjNY1DPCg3DphUQQxrzeZyyjTvBm93djU5UvSQ
g/3uqoggvLps0K0Xkm4mbZtygm8KeixnmCnZDbm4UW4FhKtx10l3BuwyiqtKFEkluwTjeBhNqyWN
xBKcdeXK0OER32SbVMS3Hk2EIFJr29z3jVaZ753NcB45WP8awuo8QPBjaM0d6yV2tqzIV4w5M+sr
9hxUODq8UNmwUHt0ndrReZEez3D8iys5tWxZ0Lnn1lTXSjNQFjEGz853k+jV/drEePLYSBnsgOvZ
AFZbsO7ByD6XIHUWdZN1cn6qhY8SqLTZCnU6Wh4TpOo7WGDyRzyRmuAQU/ZeHjJ7Ub28sMNzK566
y0pBxoLmCmpTmpiUF4fceI3sNcSI6Xz5C7FGKCD24uvtfevyoNnRuqrq/TSZ/fQgCLC6R7OiZF2l
qfO+UunSEAftJzDoVLmDvymz9lglcxMaVcyHiC6UhJ4zanYVoAlZPiUchLEXxF+RPrr9DBHPaqr8
u+QpdSam21EpLmsxBxBN6wfXaWiPJ7HSh6MOY7v2mApZ/Dv2gy80nudes8TfAcBMcHJKS39O9bIr
2FoW6y+lDOct4RFFl4k563zYRXHQt/sqzn2PKBR3ah5lXsJ2xum5VHYEtLK7xikaPcJ1nlzjAYsE
L7tx8iPgc3gnEbIri6JeBNCjou0EjYiMOLuenszmj9ZV21/Rl5uHK8/Q2fKuMY5qJPyMxMcuA76P
tzZM8JWTsBNiAuNNrxxaUGBJE1gv/Wc4svbOSOKRGssO+RxVEahvUCmPSD8/WifLw2QBGDgL4Ux3
gA4hFchCo218dp3NUjDwuHerBlYA2zWddCfhW8RhI+kttt+INuQB/i9HZ7YcN44F0S9CBAmCIPFa
e5VK+2LJLwzZVhPc9/Xr59S8TERPtN1SFYklb+ZJs5dMag9BoZpi2AYOIIaDytzxEnbdLPmshI7P
8YBtkYRoXzh/psp1sga/Lns1mAobLQe2e/dpRiokRdjFwfTI8WlhJUzz47T2fFpxfguRpb4HUrHg
Nny0oJVwkLiFuQV4y9Q9eWVLE9kIYyeHHxGhgkLOEPk7UHp6zBvhDB0pvyjdqlTWBgeTl0FmLHI8
9jXWZH6pElhFi2n+hu5JY0bjxCmnI7vvdBYUKhekKZTasz3xNRk4AdEm6n1cvZm0TEAAXpj+XPsr
hKPGn9Xf0l3b+ER+A8TENl368YXc+JTfO47JnsgYwGrzZFnPtHfBL4LIk8tn4Ic1JKnBsIi7pUp/
MeyBmNMpNt33KFucNwcqsIPbQZl3p115hIM8L1/AHoW/EW8F3IDE1PfROPrto2XB2uYIWtOmLtKU
DOi6ZsleSjk+NdMKB9jNWOgYN2RB8ot29PhPARVUb7GAwViDhhOr6yDgh0EXh8+/GdsWWngJqBNw
Uiy8f/xNBil3TsoX3IHNfJyDmAMK9BT1iW/SIS2YOdT87ph7ljkDf2edd2HvLedeAGjY04VAMbP1
PU9DlJtqzMJmTT3k9Fr9rgfaAcAcwEc/TI6Yi5fR6wmQ6yKcp9dVttM/OoWWz8UtWSfLce6ZBrgN
lsTgVp+6aVGEnkfRTKRyyLfO70vaR/W+81fD41uvqTmA1NOA5ie0Nb5iEhwTNbinlpfqeRU1lYua
siLkEozPdFRVUBFwaGHp98SQIa1NVFtv2kGhuVH4x0KeKEWdTWi5ynLkTYP60mqAxnhXqda7a52G
tqUj/iIqsW4QsAi/Ui0BHGEgmt4WvFJ4lRHXtsGci11H9QHWQBD9DOHRZzmNT30It7wHvUxvVpbs
QDaU1WEsqWHaAjt2vIdljTil5B1UOjjcYXtfEb9m/zZj1N33rqq+B/xFHEf49cHyu5ACxowJ25Nf
Whtder92wIf2gPN4evxj5RdB/d0w4VrpYgDQvxeED5sXrHhrg5FZr7A71hklDXN72BiNdEpgv1mn
7tZO3tq7zo+pChg16ZNbuweQrqgtMNvZIJz+RKXw3QspbK/cQmCEYDlUo3nvrTHiMLqw5HxOX94G
CYsoiV4F4rs73UIEDIF0s536CU1Msy9lhzj2UZHo101OC2OM+ZInA0U4nl9jTg6iAltPg0XspZ87
xialWMNzU7oOjgqFp+5miKJPuVGs+Hwdo3+N8tT1eSwYWx6aEbMiOQzyTtOi/Tda3jXAL9yFD4R8
vORLi9Ul6aFKOSNk1SQPsxpT9CEOp8ZeglKGfyCcV5Rg+7iz6B7EyNK0fY0JpiKIs1Uitb/hV07i
ruQXBiQZt0H3FOJ4/Wm5LWIwwDd238xcGc4kwIKBIlURf89VbbFEtfq5wEuRHEpS+iOz+Cm55wba
bGv+dqApVSd5LWiRp/MuXxOjrnIC/HO3pAXGpKGrxD9m7IN3CYfYyf4oeBvjPyeOioHmECRQiGtI
cb8gUBR/lnRaoHqN+d0INOGiSRRzZotjmgn9BmBoV/i/vDnsibM5wn6IAEQpfwssD2ojgw9+Z4c4
d816sKHJp2FOUnRjQxo0Q/tvoqp/H4lC49fwewO/Ob5ZSWPRFt69a4S/HDBV583HhIUrecsGb6RU
RIZu9jI7S9FeChrPql1dxVz/4F2GWX5GH3Wc+2nmedhTmxIPmyJqmOxoNrNPwEFdfFRaLW+qBGWy
r10x4UZsw3R8kMipvwfJh7wfRwvBDP77usQg1KRPPSVlePPP5PS1/z7rjIwEtBQXdpg/Hml9j1+G
NXA+iB/K92LUw7lwiB18KGTrXatl/+WxP4XP8GIAQ4+hP/FM69DZDWm2crZ2QwL9YQ+B41hNLqy/
OPAagTmyVlsjVfE46zg7BW1JhZ0vxn2kbHBsIWXcuzPKphNl7odwqArbAOPwybCVDWl3nDeIVSPn
uB3GQDNsNDe5J71qt9y3yQqK9ga0WY8NLZXrHlI+8x0CX06818TK7znxDl8cRrFBDzqvTk6zLNe+
5xQEyaHwieb4gwwOFeAQd9uErQ62EWnRBom25o0ujV/lvyzPQnlf+y63i7nj9nsyxcrhIqRM962I
im5hGARjsx8m4LbYXtNjVHbzuRBhRgRDck8mbfE6w79yHtJZE0ej9OZxnjBwKgriuEtQT8LdfKEG
RgfQjb7hE3CJkbQOPALEcLd2gNB38Ss1PzB4noevCpftxU/D5iJz6B8U9lA7M+Td+m9lThXse5zk
D3msxuNs6Ebd5ulIMRjJhjSkwjNbX0ppQlgTNjHLVpu5f83mtDYbScm2ZAKyVmSjrO3+rb5t3yk8
HvWla7GMbukNayZukoF51yRWXgeSdYx3uMhswEZTNJMAo6ZtU5XLty8W91VMChL1ApYiblex7vPK
9scqlCTm+iCPPjGa2/9GkAFs9On60M0UYgLd6hec/1kXccLUijNbDpzKtJoWLdlAdTmK0k54Z9yQ
Wqk2MTuwOMxDy6ULz72dvb1ZkRKugxx88iStovk+JFwHaAzvOeCpNoH3IeiCcOquI6xqI5F9Mkbn
y3MoUAp35C0gdrgNJ9kn7thh9FOOafwZTz5X0Jkn9WK0ql4Cz5dvVOuuzZmjYF8+gulagLHOuZF7
2TvOZeV03h45DtR/GXur4LMXo4YAPoRaXQHM1LeLK12Q3GHnFzY1/3fjpc45XMZb0xSD7M/SVOFy
aYGWARPxzTOJ9hacYNZmr+EqG73PFqw2p5gpV7BdiYPf+eTD+LynSqtzFJTV56oCH25um0RPMUxz
YN5glXYlcX32N8umf1rNGL7PhvdrDy9xye8yG/TjmU5SEexSKcZvf/a9e0/jzXKrxntQyTT+XdWt
FaZCYdpTVBkfAxqAfsWw1Rm/y2mRW8+N52sMnvzUg3XCPjkv/msxYQqEQTV3IBqSunvgVBwc2PKN
e6x0vG5YW+PikJBviDmcqrl9duoEQzKzLJHg4Cl5eNxeTMCZlsZObM+N9oez7Upqcwe0hUFTUf+a
0F1EQG6yHnPRvr1LRtDtAOf8ILi45RK+erc2P16Y9Cj9OAMJHUTPvqB6yvGCGH55NRQaD3GW7Xrf
NRfjpwxaokFWh3mpsnds9MUJTw740jXm9nsYJoaJbM1B87uAreJ+QNuf5F3dIQqzXihq4mIsTJDv
yEHDur6JE1v4WSH/qZbOGbZL82rTlcAGtt9qoj4nX5+j3qa/BdMefiLEh/s2ypECjKpyjP09Kb+N
o8V4Elme8nFNofjiVFXi9tGm/Fezn5EuHGrShbLl2i5Ee7FKzhhhFjRJDg+mii5N6QSStKJ17502
VNF+9ArJEFO5edm+B31e4+FZxbz+V1XT/BSyMS1YgRe0MV0i1oEDLB/WSNjxF17+etnWdlKYFBx6
T1o/TwhkrAXNNDD5WKYegtTr8x05iPy+7v2ifPdsQke49mjvYXpW1hoLNqYEbHyJ0CjAUrc/dVk4
vxlchPZQtw6Uf6s691a9AIXPPK+dG9F6GhkAZhUmtX5XLFF/iDPuuXQHWv9jAcX2gAnX9zatf7Mj
6ISGqS1pqPKqi/qW+J2YEXpolv9SNJcM9C5X4MMERiSF4WrMlXN+fdIypqcgQbN+5FVe3osoml4g
c6MIsKxYxd0c017iWHLqxHfVcaEURiHMZbhSIjFCYio99TkHOrsSJOJZZlMY5q278IDsqd7NwhNz
XhiqdGmlM1ZKXrUdjoX8E9MXDUCjCPsnfNP9u81xHG8NWVoyt/ieib0RbX8r7NiSSF+G0eza1V3m
HdRzPV4Ty1yRWhznd95liaK9A2P7aekWKrIWitJ+j3VYfE6V09NYA0EaAy0oHt16y0U4s4+w1EzD
u116lszBaSh+gicWMvmFg0emihq9I6tpWT1HmTAdgUTgLM8KSoW3F7Fh7Z5NE36n2MHxaMZ9ErMK
5DWW/Ho6Frouf69NGV+FBnOdWgFYvmeSnWkit/Tr6YlAlgPIObHuHJPqosCZSxPpugFm7gFpzR4h
x4pjCInmWg79fILs6581JZWPY2Wc35Rr0NrhdfWj9aSg4ZnULhkiGdwaUsRw1LQ+/pQhlg/sKhTJ
Douuj0TI4h/cO+qdup/S3pdzNY84+3BwpEVePse4wamc7Uvu16btLm7n3YwVsD/omTOMmTdVh7WK
E3yCpuDlksLUdrbhX/CS6k+TCYzhiLXnRgect8EW0G+YLelH0qi1pBRjGvv04BKV/A2zDkf+iuvi
uY0g+14QOCknSjySDhsMdsG8NyVet10Bvf3Uh6Pb7AzBOGcrrVm9Qy9rmR9zNVYdUgB0sV1OYon9
v6LBcNO4ypq7aPE0jRSRUND9ViDE+BLEdUi9JvhBdiw6NtD/09pJq4xUjw4I0S2rGU6OyRynmWOv
J+b6IW5y/wZvhDwFfBvoF+kNDysH1/WGwQvpLqjFOn4GZn3zIWrIwFQN3ShuGUQGxPdQ5k/VMgyf
YN7jt6SxOmHZsowlsJCEIC3dRQ5PVAKku3Dk3DdvgSxSgZrQfpI8je4UPPuW/eJB1UVBpXe3WOc/
1r3oc/UhpMD+S8P7MW3kE3o7X4FXiFMbV5jopQvLkFZWJS9+Uqf1FxSi8Hvwg/w+yqtg72dwCkxd
Q84kTsYhdRVjeHK9YkopCeic4jBON/3S6YA8nFhoxHXJoJwB1Y5wJHQ9Vd96DfHpzXYpL6IJC7VJ
dB1+e7ze7j73sS8yqCKDltRRdvAVMwDGTth+6huecTsmJXzPtW/AnGdZFrK3YBgNtxXpErLN/Ovz
ax/E2bGQoX9Zmrz7XteFl1dl5P1iqUVI6Fx4J9/QPLELtUio743I2zLR6H5bGocrmH3jslBI2snW
3WWgFM+wF0jLsoYvhzr0xM/gLSgqwBERtpIWXYab9oCLHcclGCWplj+4IMJr4nQC0VfU8L3GXP2N
5VCd1kbgW26JwE8qL6JDNIroSoMzWZeAUY6lJLMh+rPiSqW9i36SbZYvdfqyTrg+2JsmTP4NKE1y
7PmcYg108vd2iLqbAd3856S980IhaPUrj1cSoelo6l9JT0YZzVcUNAfCA3nuAHLil6td579W6YVy
zf5WZTpKjt66XPqZ1TBX1QkfC0kL7jprTYYF8e0ZdYT0hJ/a+CmA99/d0SILjNp28LzPnGX6R88I
Gb7RoOQ1T75LGwv7Pi7gpxsY5oji4YXHJQkabveVP931yifsFNPREB/DeCzxpCe3zObgl/4ODKI/
cLNqoxi0HS8Li3DE8EtnFHg5I03pX5YUcLAnB4dNN13lWO8qV3i4NnM3dSGM+P3gbVEr9F2LTLzS
KkZRMyVOlEtzxCQto8gZq/JvtIbwR/J2nKqzqgMPr6sDyH4XlDyILHmZ/WVU0zGOEePwSkPV6G7o
wtM77pRcvBJFlwfTXsZEeszIfGZ2gqICSoIzb0r7n/bacc+1sB8tAIvGWXdhUfnI0vTs+bilhzyC
Dz/rJTUbX5gpIUeTI/BuKS2YjhNv/+vqhE5PE/eIPr2MZdtuA4DoPMmZ/EM1K70WrW2CT/7s8GJJ
4J1v5sEjk6bhe5W9JHbbLW9Yhhla4VyWWN28uCeUUHsrvIyRiolLSrQv/4B7PolrGJS2efZVzAwU
PJjUjO109SayWj/rthrLS5aqotytaxdcl7HB1soZEjALTl5BZ2IkO4Frrx6pvoEtN3xFXSSr3yru
1uJn7XBTsxBhM9opN0lLDJF1lj97ZqJferXGhZxns37618IxHLdrNKhwP+ES01usSCWzTeKhYgsB
PKJFFsjKPQeW6bvuPRKWFR/nxlXBdA8tpbcPC/EecG6MG7hEW8xYBeh1l2zF4udfumv0t+wX7mdg
GLJTRd4XSimzlI0CGdcREarAx59blPIY5HDhXYYUmPHW15JhRylbUgRZH9znupzttlgGv+NCPVaP
jBwc9wi5BLstG03QIvToIN/yQyYcURA2hnd8CNF6oZS1OPrLONNh2NeGoWUKPISA0drX472UiTZn
F5GxO4RZd5PXkT7eExrld0T5x+G/uZarvGAmr+yFL1XdMW9wx01TtGLYdVm/0k9OBMN9mzWUrstE
n/VtV16qr4g5PVLp/zX3209KuEpjcj7M0zRgzqroOcPBsXwCRuFitCReZy85q8V4nptkcs/YSu1Z
N+LWWRoiVXhhMVEVZig9HUxNqaWpaqlwg1cZXeuEQrgcUQaZwf65fQtc51t02zuRG9yymnx1SNvH
F44zfzxB9aUiyHFmigRLfK3dzBUhqpugeyPZsIT7AW4QuAfhTvnZ1YBe/Xl091PuOnfMZ+tfC+FE
3t4Z9jO226xx78m3uC8ZQLSRmi+Tcg6mF1jvhJ3pImspWdo6c5m/91hIHcJA9JPvwC3d8C+ZH3/S
Gt/ccRRngDarNl1yjrs6f5fhshLAJhWaavwLH+x7MEoMQ4oiuc74t1f3xOHGmTDWK+TozzgvbHIo
SIvqx5XbFRf7oKuotq7aIXnlphpIzNEc/U4RffE5uWZTjOtvUJceuXEmRnVyjYcZbA3niNRQOx1Z
bnHXYpDhlO5VW4+iO6wuhUfmmEKEiL6CgNjHjtxC16s/YIYF6N4C5s09YJJwfCboYup1Fw/AUs9V
VILD/cOvlcmTAiTesfrHyh/u7EiJeLWvYpe+47PlzZw+Mz+J5VNVjUHyqZNoybEEkHTG0cGboUsq
EqQjHqTkZr3rdDP2R0K0+JULTHvOkQR+g+bNqMZ8yW4wFU7JhFsUABTpQPgQAwGhI03MgWGeizZ9
mNQtMUmtRNu9NsxgMga9GWMgUl9ZHEVcoDtk+0tla5HN28r3Vb/sxnqqKO4i6wzIdydJIprmaNCl
7S3S604nfxGc8B5K/KTVH0BSEaf8habZfcIRoedQDMibblK9KH+65hGnBTQU5mVcEZCxm6di9u38
NGaApJtt0+RRvLMTJp1gN9NCM9InRzcY0cm5Rmk7UdZJwtFdnHzIaKfLXQ7JM/q8S1Hl0hO6RrWe
t4Mas+QObEljH1k5es7TjHiZCBZ9dsNaZET7Jn/Lx9j5twLkpqIFY5ryDhJU2UOFv0T5XAMHSpJ+
DH4qFbTBuxsmXnzlItsU+6nUNqaFPghg46Jir3dNNORsj04EYZb3D4n5g2KSot+HaFXlntE/i1vp
YyQ5Yz12swe0NIp2TN9OQNlt2FPPmUfG/LRYeIpuh5/Jr6qTMTCPd2rxFwNwZ/Zv5qAqtlzr98yv
puCi56zwyYGBVmN4lUhA/Y8e4ARu6vOSp6l3skFiuzvsZL28adKSm+gGN0nyr00Zj90O62VHYHQF
5yV9kpuO9aeXLqtjd301Tuv5R4w1DOU5KfXKOVrUGI/TOIaTdhObxoNBHqx4X7YVBNRx24eqH+5m
0dh0byPMXMGZAUZfnQITzwvxssrxSCPkY7Zt2jhDjqIOg4ZzB2hJGx1ZGyg7OrXOXPW7TjRMhHMg
ntMPUxiI4AcvHAT8MTKcwNVWnCXP05TMzn9pGAnkbd6K+g9lt8xW/vOBoDMEViX5YJA2ul7pRvWo
XkqJCdUOoHrayNlBIYSib4ifdm5uBJDJoyckx23SHoRdoFHrFDWYuRyy3qaOl3x48EBDMZ+VrZ0v
Y7ho8UB8IKu2M6gr82Q8U7KN2joTfr3t6imtXpsgrcx/otOkdW1bO9U1TwpOqH4Eg5ihcWLld6oL
h3mXRs1y7+KsE5Jpqt8G/3VFQCsy62BZ7CX6cgfMaZWSuCWtg8P9WKnyzZFclrcAA0z+J52dvjos
PSVRGfm9FfGkZIJswdtW53XGkfA2eH0R9XvQlX4KkqER8jA2zAr2Q1AkDk1uFVk8nGJD/En9jMT6
bsUsft/GBPrcsWEHXyyPdb8Np7zOPiIBhOOhayBGACEBbUJZSl7H650p5g4fuCxlVR+GhLWO3WJI
5/F2mQjlIVzjpKYKXtK4dTBd7Khd3uaLYKtc7fwd6i6WXz1iqH9FiOLwvDEOW8BrrvQtnsPlQcxH
1yXz6mMUB82Qs2IFzJIZDBrDINXB/ZMPaGJOTVhaF0VO0XHphH15CFYXzvh+4NhrLmg5VX9eOR+v
nzXIZXVpRAStGWdV25hdPS71fMa1I5v7EZJO+B//u3DRctRU9Q9hwCCqOCONcDkjT0JpfCEXnkiu
PlGYnqe0KMUhQQuLDlgVs/zFAZW3LYaSWwJrotBkJdiHR24VXj5hgYcwvsYPJRMs80uXVbMYumDG
pbtMQewVlw73QnSUQJfF06z5h1PgQD4lKEeIkxA83C6qAqjXwETwdMMwN9tVtTGFM+0i2+isp7ii
CH1y8+K1LuvSe2H9wFdxZNS+Fi9pVlhKpsaESkjqpItiucYiHB3O3mNSwFwEPTd8qLwX1c9YWCf+
0XUzZC+syBXDqFp1NLuy1kiSDn1zq143WQ9qkhTECZD6aL6DNuKocsgk2tQjD/nUvK+gkPIDAEHV
zi+Dtb265u7UU5/F1R/hkfJHN9toN1iKT7AADFKXKl3i9bIOdeIfCDln7n8qmGsC1k4fPvsMAnTN
mOUxiEdJUEamPj/kY7oUkeqgILl0Cp7Jyg4zUYreacs9cmAzfo+122M44wwzRDxPg1sTrPSXxcKJ
rOjhpviH3K15XNaQ74m4Qsj7+zcLqVkdSRlWc/5XRgGXQmSopOr1LUDSVt7VDTN/5vSCarVNmmZo
txKGBnTHIdBU3RO6ZBwl3YzmsDwtVP+iLNVP8jjdJvSvdEeSSLQDOyl2nDnPJZlP05bpl4ZfXNcU
Mk14N6F12XGdD5nDqAeCP23w3n3su7QUcIsq8ga7DN6NJ2BkfN11hocrO+FAAbBVsIfHn5GUQPD2
dV8sMVP9sdMcVscxCOdDpwb+o5QNyOcUChR1GQAcGbFofHZz0xTvPvxZlwh05/2zk22/xqRTzwXw
aVooreivQ1NrtfOVvuUWWyc1D/DiKdBuC8XCjjEC2v+R3oNw3bdh4XHVLlAA+712WqeCN5GN9iWS
XutSd99nxU8/Ivs9YuqS05ccJmnYf5pYBcQnAu55G7NGmmrHuh54aFfwhAlXWkctV3du1cNM1cqh
jRoi9mkvsHgSExVbx41G7pUiESjDrmqfyi4ypyhsGKO3fWOJvtPTOuMPgw7pksFDPqx2/ZThhs/p
pXlRaawebcfkilFMk361WaqPyejpi+/pRKFntt7Z9YX40lrxx6Nb5oSKgviDgshgl2jrfHPcJE6Y
+e4dmdMJslztL9uZnegwVMz9dOmrS+v4+U6s6cpcp0u8p3Isxkdw+0JuKKFxzIbmHc1scfEf4rkt
d9JbvXuzxA6zYzTocxWOxaszz3Kr5zJ4kTfKwLiaCt5Z59A8y1gCpx8rxAcIqGEfpOvwGWAq3tJP
UoIzoKYSzBWknmjqLnDP4BNMtte/QADVr9ycShQ04VqGs4a21MJthAGZQDwZ1TH/hPvEeBmq1X9O
EOvlkfkO7Pa1zRX4msj+67oppziQB/22ZFr5N1drS6o3pE2+0UvfHvj38XvC8ubV8JOHcPDS3wWJ
IXoW285/x0OLP0MtmiPCOHjnVpe0oEY2ukrtoTOKGIMKld0FX3Or3C2LbI3/shqw0kQ9SKUBLx9U
s7TYw7GTZIFudl20dYP6T0njhp3BefBm7p6bKYuCJxArzNKqbGrfHPpJUEnW1t572TxBX0h4GuM2
L+6zW0fF2cVVsg0BUnkMR6meoctRyGkbtu26M2JZHnQ/4piAkHuDElL4U/ZYcthZJM9HM3tEFeEl
YvgJ1amciKFnC0SiVP6fX9chKjIdRu9Oc+bzW+tlCdf1GYe8T9YWKy7KybHVVn2hZ2UHr0vno0e/
woFRGYrhoFzEgilNzjPejEdqRcrLYixH9nTU8HgcjK39ld7DAsktK15zwfAe2SBcwUA1fn7XLwlX
3qYkhWS5N24nuk5RK22B14sqD2K8a8aA1rbrjKEgFOV6iCTiEaES2e0ZF/rlA7KkdzdJxagiI3q2
E7IOxY4bfU59teedqRTsTqOTtYTGUGjPEQvQGe5OfQrWrD/bBmkyL4vhLuH//MRPW74mAzfUcKXe
aeyRhrk4hPaUFN702ExZco1Ca+hniybsX8ZkD+5IrPXgaB282IICz43nC3WqxkpcomBWf6jmaDLW
GB3U6rxIGCMHD6PDexWJ/M3J+updlgtQ3LmV+7yjDTVzlzU+cXRltBGN1rdXmgk+4AJy0lwhLce9
u15r9JPrMKXAR8BhuES8bH2fYGv5DJsGrk5bZN6+pC2WGCeZh/CkerJhUI/8DIxLwKsIgrZ4pJoI
Y1HITmMVj/uG8j57bbG1JAf4+tTNjeEwXBTOly2nP+L/YTv3Dxljvc/Sw98/A0clLWbLA9lJqBOr
keD9wIJ88Txnd0nUxWAwOHLsW2Gy+zqPAgGrKtUPPTsUHk+GnWwVDKZOOiS+gTraR2/o0esVyBYD
bUfB9VMKMA2m0lvZJxJhLPEW2ygfn0wdrrs8pXKyQ6s9+F4aPCjOqVeTr/1OwQhLKSXh9PzUUbXa
kipoKNEMwukpuLFe2LolFEjWnB/oWEsN4JoLFrCe4JtDmFlOpSydHdgL8VKS9TiFMJGJKgOvSLdr
Mye/UjbbrySHyMOmQ2icB5iRmwnMxM0613OyG6d+ZJyv/b91G0Wvtm5viFdOL8gtXWPkyWP0AaGg
7qjWRA9R5S5gwPXE7WniUuAX7x3G4Tuv9szbEMreP3cIWschWKfqccXuAhnIqPk9Jmj5EJN8YUpR
m2cXIenszO0EcqEmIo18H7qHJXLUMUZ0/sGI6ftP1Bf3r8iQHQTPpBnMLhRtLXfLFORmJzqbPkM8
pAMhC3KUtBhhc11SBc2vy8ddC2/kx3fX8Wy1Ly6cDNL2rU0LelvGxGmqMzAMywEhgF4ZYNKUmyqf
XS4YibX8KKMP3ohBn37IpQIzWkm3+zOCIH+/WSVCAjSrRSkhY53EWVkcncbY5RjLyFk/i57WctTK
mT9/4tugNwVlTQ3/AAtJBm55woSQmT9WIGeWJEjSwEnO/YKbek8YNe8mJiGV4phoDeDNxz5Kxwnp
0qTZc+Qwlbjd/d1IwwYbFi6YkRMbD3jpOMFcSuiTZda6DPTsSIGZpcP+DXTJUTXJuE2xJjEFpKC+
oFBu5NyjpnkLzOmQHw6TAhNEUD18EfUvvOYF55hsaIY7zmaG3oxBe0/+HA3VszC5gpEahG14JoFv
FVdLFsgLW+O8nf1hALIQEDcAJR4azlVigirXDjGat4j9Nv+wwo0ouCDlbQ4Uis0rafKBJHnAzfBW
VGO6L5UEXCHDyvMhSSR1/2/kurileKrpLyxo4tvhEAKuyB/47UXFsajDFcob17CybLJmzAYcnvES
QAtQgaVxdVovjAGS5xgEcbFdU6dXX3XfNA3tfAleB5rlwWXZVkhkUxrvN4gmPofjAPk2uRswb5I4
T9XNljjLqGnuSD93wZuFO0+6X66m+a8AiigwFfD5c4olmC5Ppu+a4Dcq7nRA5sARS77fWPaXOs8+
uiXHjWuop292fVwCgMcA3Pwle1P3bOGLdl/qFvnwylhmKNEf5i5wdwUl3dV56S3hp70zQH/Ot/5C
bvGMPtm+cV0FxGNgcFxcozOLcd1xuyc7E3N2qT+ZKvxWDYeCjz4tAo8qTcIMf323RciEw8cXAovK
LGhrsQKS1crEnDiYiJqzFTSEdedM8OdBAMkIPIwIUCpLIhgRubh6n83eFD0yNxUHnxbbv60XY8/v
HKf4jldKsZiZoa5sLGSolrwVBIsRlOwC5ghCVlZ25mTdpDoMg5PNV4EsGzHZyPJkTyitm/4a359z
2n2i4q6eVRo8RxhzfnAnT+lZ90UzM8tj177F6MhnVHH8t+hUxy+3Zgh8tFqclK/Tn1R004Wxm9an
3jjLFWvwj9MFIatXGiRe+bXOLVk7hDEfRI3GxEqEXK0BPzNogprVECC084D3qrLbW8VW/LdZld8d
BxHANd1NKTNbLIZLAUqAjmSdb5vKF5jTuewZ5zQoLrlbTfrBORSFigQGGTnO3JCJWuHZykKTJ0/l
xCT6WJi1Lz5FXy/M55rWgIQZ5yBZflMBpIJNxoEeym0hwSLhimp47oKq/1kDQ95VgomfSQdOWHVQ
1VesPHYRLD/egEoDhabjHti25d/ace0MY4LtGd0h7n3xThrEyIITzjSafzVjSfgD2S1x3U4J7pYF
bxhkvpJK3J0zxlmKmLn2XXV0FPrMnggxwBcR09XBhBpb/nxK2sIYSuUpVYPp3SPzXaYZw2a0m7Qs
uosvChOtgEacKoCt5q00X/qvebwMy/9IOo/lyHEtiH4RI0ACdNvyVVLJm5Y2DHX3NL0BQRIkv/6d
irednpmWqmgubmaeXO6C0OnZrzCLjau3g+o+Yb1n39nMD5kh1UXZFyOwvhF/BqXI+LAhJzLvu1iF
2YGKahfk6/IZGNOZVzmmVbEP/MjlMmakCXJwls7UV+eyHNSflU+q4q8S8En3vubF89X0GBI2/op4
35MHkNid+jBasDRlQAP7g7HgmvcZEB7LLVGrpXl0W2X5a0dg4u51GOk+fIbnVgTqnTVWEexF1Gcx
NROs3Tk7KXCLNCH6lNBT3U7w7J7uqmBI6AjO0vofbXmu9wfOPAonaBzcwGLyUVwwuz/rqk7lhSOx
68MtYOXz7JkOs2rrSWHv5pyP5xX6tzvvQVFSwJ0kpTr7JeYoiiRumyttYYm4PatTrPOQu3gqde0Z
cEp4xzMp3UYTqtUFEz/2wi6d/pTojbsSl5LcAcAxxJ5scQmzxIpDDxr5IHXo3rd43qcfoNk8g/ZG
FkB8/Gy0bnyYlTK8RGMsrbeVyJLZc9dlvrP1+PlABhVO8Hct6ETf0zVRfIfUXR0nuy5gWmUd+iyR
WHFwkS6o7hU1n7dEq+O623SJQC8XdjzQ69HP7IH4Ava+GodrXxGP5KHQNs/4Y5OL1/nt64JvNuGc
2c8PARnTX4NBNNi1Xoulc0xJ/CLhdvZROj0W2qUPXIxR2GPHM06M9a6UksQJRl2gL9PIa5LlMbuD
aTPVcVscteh7/lG5Due+ymhGj6lnksPs5U/s/YP2bsKsBtNm8PMn348zIDHegBo3x2ipEp10gp+6
GvHYjKirNz0UJ3vJ0filc6eIPGzVy+2KUQ/yXRXRqkjkvRRnSVtWtK8JzOhDEyDab8Mk63Zd6OWf
0qWT2lJX5nKmKZHXKkzozgO8J3OsRqxthPPCbDlrFrDbPGL1AtzGpN2hUW42Xmn+5jxHBM6suBdK
lCmiRTO/I1Nc/DVnTvcWZnWUbkfyOjz8NPyocy39yT3yBrE/S0v6gFQOpp0O8Pu7Fy+i3YrBgY2F
/6Tu7yYMXaRE13inyymfdl01qzO7X5kdEgPZUToZ6luBKv4R2FxEJI/H5b/MJ857p8N4eqkz65tz
6K/Tm2sDmk6EMxZHH0ZgexAxJ8tDHQ7qZPLCg5RXu7V6NCxWnpoyB3GrrPYfdDj0l6IiQQhzQ+yG
up/PYq3is6V55ewHlf8njKm3G03Gtpwi1O5JZ1VB1NlxOSBd4PjX/T4g8fEnHNPiVBPYPHGXZHtO
L5bZy7CJu+QLZ72zS1yELGfZr/G163EOnrSDTeYg5MLoVsMRVUcHuysemsSitgMN9o+hznp4tIyo
vC8n/d+Qzhx1OdMD2KAcdt25Ou/uCpb13Mjd4HzFGVrOK32gCurzZNiCKKJu5DoytGRe0R6HiGY4
dgOF8Ts7QU2eQXMyME0lHBjPx1fA9iAez+1I/Ri9h4Xz2scFqx6pQc5wS4LEqbtaM8l7In5srUmY
rIlhbmDVBs+LW5Dxm+elAdaZigXYoDM+JbBED2vp1JdlSvq9VRNmpHFYnmuikVunT7EeNlM/PCxV
Sd6FO05zAq1Cu3OngjYQzcyBiBzCGPS9+lFz5W0lW89d5Im8vPSVlwAGN6mD/9+xpJHYpGeoyIN8
H3km0b45hOqYRQ6epzyfaE6ZdTqyFpYVViMWP604AzEunF3g6BivwUhJ+oomdnHw6zB2j2SEKRgs
cT2vYbFAdinbdkuNe0CkqfBwCmZiQGT2xsBfTjnGcSLZdowYMDwV71xkhdMgrHsoZcnyjCYK5y9Z
8uwYV0H27fcYdSmrEPIMFQmXTGPClpp3VozsXGTyrcgbfaiyHp1tj5XqQvKsPWT+qPdCNXHxNVDa
/ep7fr5iG0C6+NCOO5+NVq48NEhInBRzD9ISVwfkAD/Pqr/OOAZPOlmd6lSTEqbXQDo4hLvS/qnp
wNwpwpDPzdKVO0r9UCIzM2N26Jy62wJhEWeNwvtUlEv/NAyySl5ypNLHbkSUweMAgm9T4kJiu9/Q
QulNJvX3DcdBIEIunlojWg6ElnqQP4FtluSnadrkHomBe61pZCg5f6QBeW1WXqehwMpGAShe1Mex
boeCXDz+CGeZ0RF5JhRvmRZNcRoTEVAIKWl5IvCwQ2GeWZ/hmC5EmLwq3+VAPBDZwh1Wz/k/2xtg
yU6GALABR8NDlVCLs4tGwoeZlos4eJgJXpdkwXHLgk0ce9NH6V7lbc35hgDGn8hZiYmJKdpqV5tH
mO55sE9bHh5bXTgNWxGmjSv5464Hg7MkDzNjy4fVsFM2weBnfECJHfBQs/Hy6AqU/VD5WxuU0wuH
4Cy6hsOQnuu2l/eR18/FJSZjAVGsRdDfBFNHakmo2tOfaCcFsynSXX+eZT83BwJFNd5eNNcIrA/S
WsW16YtrwvWhT9gRxh/MBdWdCReKUukHGIl/x36485KpnQ6BpjrKqQr1gAGEPWmmNNu1dG7NyQ5F
89NKqhg37NKXM38sH2TbYKTlW3RoW2Qr7V47YmwPNnaziyNNfXJoEPnFsbUZ7hcdz8vZdpPP2rvj
BUrKJFSWFFeoAQAGICAuVNbk9zWFwCRrDS1PZzPbgXW0KP/lpuFg0c1+/w/6S6I22Gc0YViqzXhL
OdXkXRLqCdo3Gw6CGUHFKRD2uktywgIlclc9aQwS+Clpe6QF5MlRrUqPdX1LYVrXEq+C29bpd6BY
ay42y1AHWM7qxfW7v4SpNB2gqKdb4pn4KA2cPXAJ+FirPcZuBhHh0c11JNlGdQlUgpI5sB7NCVEv
JmsDT2THW9s+Mrf2/S/K1sml41qT7RkQeRKdVjWll3Vx5u/AsD5eOmqZ3ThOflULSaDn21LZ/qIr
fSGlhvTbQn/3yq9iYXWx4eS6vrvYbLiiEX6xNCYcxR68rHbFriTjgHMukPmpBycdHVQ7THf8igAa
OBz0/wCqJO/e6sKEdTQ2wKLKPejplQu2AGdmCVq09IbwRsLGnA99oEsJb+CnSYknYjqakpuHLbPr
Fw/HHGGHA7lM0StI1aLCI4Oe0pkkNVjZxGY7SbnWlW5nAZDCVErCg9Qj6Yjj6uX9by8Yu+cBo8JK
L41iCcmlgB2gwnn6XEZu8NJUBvAh3tzd0Czuno7ibs/zpdgtXoSBd8BeNr/5Ex4Nfy2GIwa7WL9E
jUizuyzMsu4oeQHQID2Xy3q2PpSPfbqQBd6hOXn3pka6csjLnFuZCYJwIQRLikGQdGLWwdLwiwGg
GB8T/HcXqrKrPw6UmV99ZruBl9aUEGCOsN7UZJAOYhK3x2YG7oGzhmqRgXLnEBjfBCfo2fBuiWPQ
IOwAg9sty0rGBEoMoRkj8hEz8Mhn195q7vn/ct/7/NItcsNuTMeI9izY0mHNRAmGxyFYz9x0xMQB
4Dwx9tTrCeQAkywIHHXLR9GVYP/jRmwyov3p8MCJ0gPJGKnqJcYs+de6s8/1xOJ101PzdFzB1l+x
uaD4Gpuse2IC3ePK+uXsL9501DO1L8zEwOg41aJo7vlcnNdh8MlSZysW1iLCBsBWZ2j30xDwuVYc
AvaCyMIvkXJv/ltEZ8S3s+Cj9IYV97e75Azk5JXr3RRO+pEgUnQ2rmB/VE5DzAEqFT7qV0rtMi0A
M+samo0HDN6vPceZEyXOEweZjILbnA0xDn9/wSna9b3jnKrQZa7QPjn+g0M8btitmh05seuAb9Y3
kc/4VK5cZfxjIi8GFHFXxfVDPzXmmvCF32MmInhWJa7PddcTNM6WmtCaTsmfhNFQXzhpqj05keiv
GWlx071Rcos1p0/21gikU5gcMelAA62Txj7x5te+7D6KLlNITFFoNyVLlerkhx0B3TIzFc+FiAA9
CnITgAoOZZ4eOlcBFuBEQ7UFfZ559eZywohQWfn20OdRHU6TDE20d0OapbfjQIv1qWa13O4rCC74
YUKkdjKyUxBrF4+3zQgNecBWUKD9Kj12jhbuE/nTcbqOhEwe64zOsU1kWfo/idBg68c5qbA6ILYd
XYpS2PPxzVPjRqxVgwgZZuhwxfqYzpa66pTi65mg9eeMePbGnInDUaksqO/wOuf2XoxLiWvPjl5x
rLshig5t5DvmPne72L3vVxEoJEwPJ34ytPrks7f5xMFafM9xOXUYDiMcs7yLuvfe4RwleHfnmPsw
6xkqvpwMIoLrH8nOsnf0kU3JxHYzbkWvuCtp0fiixTr8KyMVPFdp7HvX1a1tfsepAHcjb/e53mWs
Edi5snZ+aMDR/IlklT8avs5nfO0D4e+wKujywA9JbXswKirHoMN48jnEoCz30ht6uA3syAdANCQb
toHFCIOYUSETiZzKb2quRtejamFIJmyHKaPp3Cf03k3xfEj4H/5X1SBukNKdON2HaT7eYHsuEcci
G+LosFAbIonC4Dv5CGc87McowQWzD0Ucn5cRfCEddN0jVEjqfdYC9MiOn2YgZ4Rj72wau/Rbu6zj
py3X7l8Q6bndVUtAxLkJmNA2FB0tj2mL02A7ixWMQost6j4M2Dg9zOlKqU8iW2yoYdsjM0dZyA47
SfC1X9corZ6dsKvCq7NK7C0+F214pH3LXLzVAUi4uAHNGlHyR8w4IHgKw/a+81t8bFewWPW6W4TQ
4Q5Pb9VesmoQj3SWwf4vbfLcUsnwVuIzNhufurf+rmW+iIAqrQrJrsT/F1BmCDQ4rp2xARRXszJL
WWfbb2pVWuDMBDwTfO++FnCevdg+pkVCZT3e/Xa/pGV38semuLY015wAMy3eLxT8CLN1yeSQFZiV
Gero73lxONErqp+SKDovhb+eULkWonF6Uq+LGpOYygHOFeTAif9eY0IZK1t+R+7AOud3Zo4RyD26
h+XFOkIdCsfDabWl7NQLvip3lsVb35hmRidtYBSR0Yo95uOW3xcJ3VW0x0mduW9EfHgw4HvwvDt3
jKOHMqFkwuSGwq+etQo/rmqDV3z/8fiMZT/kqO5mPAYiFniIFCDS9HOs/FXfucTsJ8UZh8QA30pf
/hOMdupd1p1z6wEPfBtvBhrN76xNQQC1WYvNgqj+YHjS0n2yx/Bim7+umsyB5hrhXx09YF0hIGV8
ggNjvSJrbVgP0WiyATbl4cGKpcg3OhyXKzeKphLUgDGq5nhXeTGe+FyM43F1WCZuaq0ADTUyLpMD
Fg7/UizM4x6w9fuatAdJiwW4LXneDtOBy5AQcO68VokX/Nio0I1iXiC88uQ5JE1OMKWIEYBEICBM
OwVe/xsBum6r6VqGcUNNGOGofjexYgcF4S42vx85QWTHWg5su4uJzRf1JDKfjrJ1RvppBh3el30r
7DfZGV++a0JZP9rnB836uikO3chDkHC0MTnlO+7thRMGeyzwY3hghSvWs9IQkxd3oMPWDQQRSAu2
7n6U0JChrLjUg67NvPjf42wD95QOIQduDFCIGxDNeW8I/A7L3wWu8GuPtrVAmLIGh+G2qUp29ktT
luG/amja4hPtQaSnWz08naPoiBhIdDBD63b9oj9EneS0W/odXXUG+HqE3B7qs2KiQKH2OlOvhx6X
F7e+Iu4SCVvHdxyCaS7I+mj9CTjK3rdj3n8mCFL5U2j98IEV0Vru+qmPaHMrEL66LSEN57/a9r2L
aSfsL4iaPMnQCp37iirLPb7PihRpiO3ZLYYT3Q8B3Q5lCxMEV3uBtbRV3rsz1hjCJlWHP4ALbgc3
WxRp8WVid0akXDC8jfPMQB1wa6RJi4QDd4ZHiOcRbv7AaIsdDJIXj+YDVCiso5rNbbiPhV3H0+x7
UKYqdsqfNM6wVmGnWLIm8m2C76le76mwnCF/aaxVO375lnBuErOXGQvE8L7n5iOH8VLGRX40U1pT
wce7j1ipS8XkeTL8nhu4ImX8M9LJODxDuE7wTAZBjonU8IdB7t58MIN55iaen0E0uZdiqqsn39oQ
wLhI/D+s9aMr1vFhV83wMgmlMFPCdcPtfeN8meCXp8fbLiS/iZ/ZSoLtwjI4/5JdHPobQvbyoaMe
TLI0oUPB/43Uj2cqQVDbFC1NUrJub10wnpq/4ZLE17TETrlfSZ8IQptiOc6KeeE4106iwLZ02t9X
SyE+DPZ6FopKgfNLsQUPJ26xEHIc9bw1ViXsE/Vl9a2510U1vfURbmICJqmtjlBxbLmjBqum32Uu
mpeVk/LWt1n10COBzxQgRz79t9EKQAKrWoiH8Dhg29k7HPL/48YnJOUYj7nLJRwKx2qMknMHwTY6
jZShLCdyYOt7t052Pga1ctRL2RcIdile1mpLJQIUA8xdATv4CLDCF2nzlVvVpEH8bAr2V1uO5N0n
/X7TDP5C8GyrGSYuQZAlRGVBKvd3ajbutJ0is37hsR9+OB5Q9qyHBXRcMsOUCn2WhynutcPK0e/V
zcqVTQFqgjgM5M2K/a1S4sY6wl2eHKQr8MoVLh5T1JQMCzmvTP9AHaHsniloyzGi3ZjwTdTo6+zy
4nsm0TR519it1EXVqhacwxHIzjjfe3nnuAEEphsB9ruAWxG5xLebjoSC49cdpZI6yh4qbNPFL0q1
g7P28YHCtBpp46hS6kVepsGt36OWaa+KKf1EzCm7u7Jp12IXBpBtFnBTSnzarJ1/J3XrnGbTetl2
tQt0b8cPBxRm0/7zby7cra363nsiZyCrA+Oog0WwCmE+qSynVTRNnA7s9DBc4SggFMRSGc2GEMfk
OarHZB9S0ERQmdMnw9YQ2bo79gPHSPz5q2JP68TiuXLXW1h3kVWHo8rO6uSS/LzUmO7he09dzrFj
Xs/A4gN5SDAoYpiqudax7MZje06bOT7JNr5t+HEhAepym7cWh/afWCbR1sMFdZ93pv8PqrV0sd6C
zs9SIa68Qic0Sx1/CpKX8ybTGJO4upS9TvjYLy27yi0QEkOes2XX/IRAQ2DQtQhxlzhjM/m2UMmH
z8mDhFJ/L6sjDslMQJLhPBH81QLI0j7zOjQNTkL4OxnX2+5+TgVQ09wS99FsN7x9FNB0DYu//lsu
1rmIRqBqaK18vGY9w2jspPB2MbfHrzmyxH3XduV7Po34ifnw4Z753BBTkIh+V0NnCt8K46B8djaQ
xBd9nI23OAZugWEIzw0StH7WmOexzYZ99RdUAumJTM2sQaUAlb1VC5IYELvu9xr37fOaL+tvWizV
Oy2jTngPyLGh5AqhgpsFCVCy8KAAYU8X7lq821xFvJbYqtxAadN8h1of0r5Q8jo80wo4nVN2f8Fh
KfTq7CoCGkdeqTRgMemPj7yENfJ1GteHqKrdZVN2FDaGYzUWh0IX4t6fSt4MDhMQvEeuKAf+Ytz8
ZjkMjjQmh4H7wdy2X9lgTusas0QUEzAJ4pfVmRtzwEEmNe1qChJSFS+Jt08arEnArHpeghDPSM6k
1dAGO6O7JkOXkcUfIWxGjesc3lF81DNBKyD8iPYpzrh+CHZtrcnKcTFQQpgmMRnvCIrqpWviEMAN
+KOG/C0ZG0Y2BDQEIpfg1IHwyAyhPGJvaed8ei0anRFq6wjrPFfZwFCeLEtxECOh92C8FSVAZVi9
o9vXJjuvLlkNyFpB9taxhwaW4/Y6uzJlpNcpI+MCq5Txgcc9fSOqi+PmCZ147R/hLuLBgpFnovu5
DxH1mqXW8tIipXPtgmTEzOWkmlKNYWr1HZ2TdY4Jx2mIusmY/HyCyrVs00ASrB40VFziVXgMd1iJ
B7mFoIFXMhap1/yjVrp5CHh9fcvCRC+zo6aTcujNJlKAr9kV3tyg+LZo8wqf/0PRVro74JCJHgff
bT5WvyipUJq0fWWTGGYv9GDzTKWJmG7Mr3R14xbcWBSjOgSuZqcxjCTYJ8XG4V+Up7X6Vhwy/tlq
IaXaF3P4FbY03KW4RiIS6n2IvFSN8lk2fk/bFx6a9Y0JWd7eWOxqql0amDU8VRytuveARsT+bzVF
af6bs0VO2oGKlPISrT0ZdCQh3rwhSt+Kb7aigbyK0gZ6SFhH/zrrxx9+msHTQN7mtY/FgusCadVM
b6wBuTP3A6GIB9+BcPOI+RBL4qYWC0rxkkf+ZxBV6nlmKGlPk66Ws1QNrgdvaV9VPuGmEiomzWgs
PCkdJ7Qo05i0XOhoiL47DZLqT0Mw43fT8xhFxgwaOpn9Ou4eEswV8gzd0G/wmMF2BlfDm4nsLZbz
7psDnV7+kqhqyx0pZe8/7Xp+/RTeoB8CFUDijKRcvjn2WIRIjEccJTfyVnBY8OS9+nYxAViQ0PuZ
vCk4yVjiLAm7JtrLJOAqh+DfbEUYWhe7huz38AY4erVzTIYGJsZ6LrBCzb/0qAL9BX7DK5hzlnT6
Np62lrdyHnxiMLDmhSvF7T/ACmpQEnM8UBM8s/8jz92WTzwj4MH0NsPvYVjW66CnoDOM4zvNBE4V
RuKCyCL9NqpTXc51ds4KL/2Hwz1sdjypvSdG1vESt2t423jHw+9S192vrpjJYBRpqk8EPoYXAzfg
2EV99zOBgXrQmCXMayTS/NgM07Q8DpLAIuZnGhDo82CBS8OqjovfbOGtmxzGAncKuVpJlRSJvMXf
o476CUxXzH98a7L27d9kzSVE4xbD4LiLC9jbXzy5+StXBqaErU+iHhBLp+vC5ORdeoWcguNpFegt
Vri52PnAqD9KkB8la7cCkgXZkzDc8jG6Xwx7IWCWrNIFdDESxlzRszNmuxDesKWKAXPKLzINBc4/
Z1LTM2RQrv6NR9Cmux/JBHa7xiwgavwhM8e4CCdWZS1GoR1pxDyH32XIZaloatwnP58qRvGBXWDb
+xwY1ryKHCK3pvcBupqOPnEh18bHBdvNf+mTaJb7IotY/U59kd7PxCJ+8hiVPd2niHYY04SHeiqh
nM7HSiWg1Ey1Zs+c0LE/mb5EBzPz/JxIyNp2S8xJnFidop00JAN+btVg62veqBoeLGaOo9SITqh3
PHhguyWUEnl60aeMly4WZq7oevhuqB28FiRTGuTCNvf/o3W+pmg5S0oObNhLuWZumEidPJPJaqt3
enRjYgtMacVh8cp0X3nAiw9p0i0UMvVFTIGMLpP6jyDL537KYHXpdFcwC99HYgzlZ4T7AEEU92yS
XaBYeq/IfTRMkA3FGibo/KE5HMKkUgmKhNtl7bGRPGw7TvP1fWhnEtc5ntfn2jWh2YbW8Z/Yeyf5
vnRB2/4ZvGzkAoEtGgxHRhviJzAYOe5O3jlhsKEir2mx6UVznzk7GY+kFrAYkcP083AjCH1SBd50
Z6ZKZ6U7I3KcN65/ZY4R1WH5Ta130/tVOkD3ZD0rfWcsm/3rwNWjj6UxMXOgYjG7S9N8uOf6XT/A
bpmKd1CHLVkP2EzaQLiIIW6uf2dzP5YbLZuCml3ihNwWkZLTUfiwrPbL6FqoaMVC1kJyRgdk1Czn
dhYFhS0F3WYUYLeszch4nF3p4zEIoxEVpfZIVG4qN6FTVrbpPXJI8Vr7HV6QQqr6I65gmnDCabMf
dKyUMK8SQEnshEkb4ybfLWiSLVZICXPK8dO6xri2+pX5LrslmE7FzDm/DNh67kPoO4cUtYJIbBUC
O4h9gH8fN/BZwezM3bzvmXXijaTVq+Waar1+jxd02hEBg0lG7AIME6ulmwwPQxLmV9usG3cKqABk
BU/eP68aFtERdi/MQL7I2Z9QGXnfsCXwH2UGbXNDEaEm7WAmdilJsAhDc3SWIzWtfuJYsLqk0v51
PJAAuXZsMV5hDDr5S5CztnhFQmQiiF3Y7SemjiV7l4VtL2FcuOWWNizCUpyczjVyIkSaZDr6WYuU
XqrlgjMfHhzw0dNCDpiuEUV5Jx/8FBKmud3OQsCzP/JGzH2xSbEfUHkW9nBacI/M9jdtcvwm7GBX
KG6uS8oN831jEFkHLonXlWu3PA/YEUjGDSRoccoG0XtU5fYHZorsPh3yFWQbGn4MulHAiQZheF+w
oPnH8TLBn9ibCjl+aOQHVXCJPLHcLu4zzsscUkvZp084VDyMEotFm05temVdhFxWpOi6PtkwOtQi
xX5vUup5aBwIkr47k0BSrMX3PLb8X9hmnJe29PCEKqMA8IIiuc4jNJQMyisSue3anxZs151penPg
7EWCSYnaO03YG96yDHj+NSLzvAMn4QiIZSpXWywu1WOme9oJJ56iaKeuRflH+pJ7RF56evkFp9eF
E+4bvvhAHANikHxMtuzYis8l5QB+WF6Mr0Pn0HZJ+BhMQ4imuaS4D3EXeMNHFtftH+uygCZ33LcY
80SQ3OXhAmIF9cF7l+jozXmuV9vTrSpMfoKCkFxTOtM5LM639dlmiEkW3W454/6iHkd5P4yiKn4c
MIv2r3M6UnwZgbFc36K4z81XD0n00HQxrNrYbUtaGleGq8eVhe8ucvvll+eR97xpX/9AH+JOEhpe
bRPgs0rGvvtW9cKw0VF452/zrijvgScH47OcJWuTlgkHDJYvcFMKvz8Rtk29c98zb4yRj2yuW/7F
TeUs/XfnrPMvxyGMDuZKE04apiOgET/gatDNmZ53KuaB1ZcKEW6J9EMYTdhtVl0VVzeCTPMCHcNL
ACQF3okXx1qnWF2xsOzZOgRfAszFMxlOar3yNmaftBqPQyPm6l3N0ABLx8nHIwgDDvdQoMv/spib
NIooWXmwQ1PPP7qIsNfNQbCE0G9Gc1TuWE2HqYIUvB2x41NvC1npSwce6NWuJUVuKz+SG1Z16pHX
RPhacYTFdyIzIiBNVP6GW6uvcL5nQ6LbyCfgxsWuznlY03k+rK8qjMvd0odOc6QJeN3TwUTQNHGX
ksgJdBaeTuIomLjfM0uEnf7NSX0NC5lwTsN8TTOH+53rcOjjAOnkH4LugleCDt0T3q8f3Kj2N7z7
7DRDoGF3X1aXCqfMSQIYZAOvuoLdsfXPYRgC/8lvseZNJAbRb2Gx2zvX5LHcDw5dibgIU/GsVBT8
GM0TG+NP1p+qugkBYozep8dGgU3RqD0eD0MSnALPR9dWN7QPLgV+SjbF2b81V+UbydXlN/RJB+KF
n0gkPrIsnsBIjVsyjx9nK5pXw4/9BdK2f2JMZR5TIIQIqYn8uZqs/1MUXkc0IJziayymYLlLZRaE
R8K3pFhmZw6OtApRYOhJ2FkhIZ0H5TacwBgX9irDRb+liTHEjlDgGcX6ePUw2zNuAoJGScdhNsVZ
jWol0nWnhJyCHZai/LPNdPZRcfQHxmbih6yrzGvX5aC0GGrKzzEcfuV95fNxlfgZjJHN1U0S9dUC
d3nP5Ewqkjbv/BTMSPqrWv52WWSPRbr6z1XXF+Up4sbbS159w6b3vfBRNz2um4AM3v0oOI3v7RCM
BLkCOJda8qmG3fCLIWTZ9wRlDl6bxvNvv69FcHDgsBxaOALUtuocdRTDN/5YB4+c4dui6iSmxtmZ
m9jbOYN4jWJlH8TtpIVthOs3s6ApsRbHd15dJC+CdcJm7aJqpxC9kDboOLkYOgDPLOn3iyrtoc5C
hi1i532B0tdFl2nSI5gT9TxRWMiUubQXZ8zTj2UKXkleOQcPZt9V4Hc+NY0bPYUEzI9r1S7T2W0B
B/As6jg0YJJudq6U3iXn+4FqhHjgbpS0CiFmdJk1VNV80BU6X0Dg8d0iNFGk3VJN+9kiY64nhUvj
WfGyOhVZIj5xP1Bugd0ZTTUEBRL061jurFSR4gg5/ODPNG9x0eIEqoLiEzemd2580MTV6E0S/z24
SMzdlGFHVH7nzdBvcgc7XGD4uZoZvlUxujimOVntWikhY5Whpag7suyEKaAqH4k0jLspi+KXDK2J
c/2Up7jCnADBvqB7nSYfiF74KWpxwpJl/05zN//Iwq2ZaYdv7Ibz3qvsjGG1TuIPJ0owq6XO83r7
TfFAthT3cS5jqI2wTpqaCuONhcwNv5dj7IgdYOinU0kJzxaEnXeHm4LTaBTO403yLMSmmtv8EhKx
4UddgejWOS4O4THvgELdmom1toJXvXHp2HhCn4IhzfKnmJmaeq+UPA7TnrYE053BIRiaYMbBPMXp
euKzjvcdDbevfuig/hGz/fFwBux6d3Iuc24vxKxZWXbBUPyL3MxsnMHj5Wf4VFegy+XrusSUto2B
pRkFCoIhxKS3nEErXmhAun6lHHpvU9vY9zdFiBkRk9QTJRvRl2N8ymf1dAdCIPUuceryUHUhWz+I
EQP/AAlqS2IeqimmmivDUnX151sgPcBp8TvpaJslIUz2KKYdkLpLt3chcnBFO67zX6FBhnn5AnyR
hMGB5cuE4ogTrNIybLZARXkRR2H9WrZhCfuyrLxzxMr5Kwp1ezeHI7F0ZuLfjO/Nn7puH6tb4JJb
Nwn5j6lD2gjXcb9tVz22Rqe/IvDmmwFB9DGJqAQGmE7zoE1BvW4LP6ZfsEtaXuq5+t04bvXMC2u+
+Exa3caC6tmMPe0/Jy0ZoplwocvJEIQIxTy3V2jFG+tDpsLuWO/RW7DGw4lVhWALyY+5ahYYesmX
C8YeLNdZQW4BT4jeZVXICoEBd8NcH3/qOSVEMLbhCRcQSlFRkbgtKv1mKsOJk8ogg/fIv2FUV5vv
28DPecj8/46op+ov2lRMoe2Sug96WlOPKAOLI3zpQOi1hNdl8+Y3FJZBbrj8bn5XPWTvZZJ4DzS9
FC8K1Xz3P47Oq7lRZY2iv4gqYgOvEsqybEvOL5TtMyZDN6EJv/4u3depc2ZsCbq/sPfaZTcFAMlp
Aqa1Qhzib5xuSfOorIaUvjUh3rWC47Ciam/vlUX6O8V2f6Ph/5TkT+66HBIyLnsqBDakJBNU6os9
/JhR+El10l0euOuUJTa8AKZ0XzPknXQtPFnrk9nR96uh/Y8RMVHTgTMCuJoGec2EGUCiCrO7+rxC
AOTnd9zoAAkex7j94jkjMTxeK8svlVvpbkF8v85bl+k2vLNmN0M3e0paLa+0KpwlQkv9H0EfJNkO
C0oCXVfMW6TnpWvOBZ9AHqA/m24Rab+9qxXWtJbjWhsAhJpZxZFRGcg7pgQTol3QACFlrVlpCPNo
xwx4W2xaEVribtPoTGFlqHCumrlu12IaCIrIm0D1m2yRlLIN4ioyu4jTBWJ5z1h9A0CH/NEZjX7d
jSFO1/FdponHGv8O70DsBA8n+dAjNlPIeiGeX4TK6TRpMOes2QXHGW4Ky3ixZ3Y3jqOLs+k79geD
mvRT+6Y8hH0o9M4qix3UyLv6qOD7wS1up09xzURs69swGVuFZ2dNHhnKmLglpGfEj51n6gDqzThk
bB+bndEzI3S1L24lJu2b73hpFOJ8I7krhIvmd/Z7qTrzwwDhZuzKzMx/Bu2iuOHWqn4LrxsfMsRY
Icx3grwIVUUIG2LHAZHiQsmR4ZBd6l6UJ3cM2rXSAfN+WBBYOQDyxL2gZ24wCmWx7ty7jB16aTZI
0osD3AIZ+67KT1yEftO/ZEIXhU/ymJv4zBuqYwRV+QfTF/6xIXyuetanYVEdcQqEKxmM3XsOpB53
yjQzX1+KpHvVxfySxPcagfTtejci5UYH7HrRDGdoI/qgPGA5S54Ue4fPPHbuYRyVz2z7vnCwp5Tj
E3cTJRcs9h2bBkYbgVmRvWPKSxtAA83nQr2MMCvWRaEdgrmhot1liunLXer3hu9hro4xkw+qqSRt
CAsC+3peoKtvyEfpfvBjh5qNVlJzwIUZQjDPd2Z6N9twNrKfpt9G5SwwB36LX2/MeLKyKl4b0oL/
T0bv/CWJBj9VjGicHSVQALKbRTguNB5w9LZZZTDWRVYCq/sXIsX0zhDF3AVl6CmisDrneQiaNj0U
Fjvtbbe4LhYeLHB6ZWHQ+rMtl6toQksaDanZ/8fja9W7ioX9q51nY/1lal0/Lu0in3w4EE8jqhN6
OxVaGP2DsbjT+8HaHBCzueROhSYA3xw+5xh1QNox8Qi7FdWVxtFtGXlIbnA0rrm99536TtaLq/Gk
p3EKvwb6PB+dVId5A9GScVtQ3c7/qYxXYCFf1VwzckIlMiwpsEMyJutTNgfcvHyBeV49++OgAXMs
sjhmtp/C0Wuyn9lOLW5VpNXeFkiNVz5hASACdwQx9k5eHbWWxvq2TUVd7+kOkUjnxNw/WiM4vqAn
F5sF0RLc0qTwgMxptH43k/lvxrEB44ZqYnD0sEH1UBNgbBnhGQGMLdZ9WXmbLPfMzajou5ELwjQs
MkIBtzSuKfM6FDJOKCFveoKQNZfrEBF+E54XkmnNXa8n9x/L0+ZYOH1GB0jeh4WA2h7PvIV3DDLZ
BFtIJt1vhlrzkVEOET9V6LrIhWMHaSaAB7aQAe4iHelWMwYyQRfEVBiTtR5cJutbL/CXTyQ3nl75
7iJedVfOdZSYtVCPY49tlBi7FjFuvyp7D4Sg12b5nRZn0+mlESZXRZ7hjPv0wQGWV7+wzTJmxDl3
3++XSRPbfKQuEgN0BpKNCrYK+n7+c0mqfO5NRkXJRbBTt7Y7RlMKIW/SzQd6BX5MHFL5DcJJKklr
MV2Ln46lKM7G1C0EbCnwq2vsPnX87CRFmuQR2qp0UpS2TKGzPUeDkViMSZ3EuYYIKzALI49MX2Er
5vFbXA06/BzxzPdHPaLmx77SGBqdtoZQ14zcRiQZ2jskAv24T3lX84pFT6oNWB1NbGYPdhw7JsBq
WE8Q3gKiIYpDkWT+RNDVspg90UuqndgA1H1WUsLxRzmic2FhZKfcSGK8YLQhOvtjJWmKfyPp9ukI
dyHLXYmooxSjuqZlrGJEFvTHhQciDx5Mu2W+DBqci2e5og0J7/YVsjKvYW4a3V7F4ITIVuE6WdGE
WZjtpBlGlVD1lQuLlwWLLHOxdEqYIqOR7j6LZLovp0pbP9DhxmDWAWFQgWEwcVd966liP1Tj0m91
6FafZGyY1cEoCC+wsAMNkZ2bRb6nmyZdUczjkl9g3+X+bla+Exwm2Gsxis6amhPIjH3UzkCPArmH
7ZNH93oD1wMNcmW4su9PVR8zwUGa39Rwt4JsumJrQjhca0ELbXOzD5ein3xvX7V1OG4DI1tUFE6N
/rTtAWbvioJpcs90L+O+wxeJGr9s/fbW3uEdjXUPc0TySpx6cxcCE80YZww9kTZ0a2weSb+14Ht9
NdmAQsQF2chdU3n2k596852j1aNu6gSBKge0YcF8aKUj0q1lj2V15p8UitBRhR6X40AQemr0b60x
+8/on/T4QnRR9yh87fJLkU4Dt8Rx1K7uKgfQXchExrIVDb+HuoyCtjRHzva0eaVYqIffAQ7QL+l1
mKFsNuQBbjKs+w/oFNp3WaYS3C0T9+faGPq/0MUessftiqK1RFF6YY7o5I+usil8nGDa8Nil35gr
/O5gMF1dCZnkjznHQbnTY5kW25pcvB8hiM+JMoyIJF8wukz2Bay3FANoxs8Jk7g6ARETJFgZduZG
SyHt+Y+h/HBtE9UMu3Bugx8ociZuajIWGTM6PTW0gLVhRmkimkPjEinfwRphrmQa5NZ1y2ieTFZt
XzhJp+s8SeON15ZQKCRDBJ8FQz74h86LrctI1+Jua0sXp5RdG5rkUXLU883n7tZVBWviloEBjg0M
/2wxVB4+lNDZjCjBlUGryAlkncZyad4w6Agm/zRKiKotO8PQMvkWfZstHJokgtvaC+kIuU+yk0Q9
UgpbfccEc5w9T8THwcNEzoU9FmBwrAY3oYCdjQKnNsTLkuDq4O/ABEKYaNKAXBos/0zGAlYpYUAT
vBt0Us0IrxRVhLjNK94qWOnjvhqG6scoJ82Ultksz2w2WbiH4BX9uDkWVRz0Vuy/wDUvbnyjNYuB
tuyORIH4H5ZHD7dnCGgjROo02uOsDoZtW0vP2Ab0wM1ucRiyRxhT6D4d03WnbStH5oU8Mfj7Otze
n9kyxvJUehCDj2hg0+S/tk2rfGP0Y59sjFGp8hADbMygx5LNhtNism7Az+FxCxZ+98RPCrUBD+Cz
3w6KgYgVsyQoS0rC1ciHCT5Ugh7nlhv75xwR18mEwpntLG7Fb+IV6ZlZ4oorVQmQU13ef+J+MJlX
1EZNSo6Xl/jhxyFkhRGYVA5OmU9IiyuLc1sv0vZ32FygOXNS4ivuOHmfMRJUH1bjkYrL04ufINEg
kyICxKCzcSUSGaE4iA46ybLkpZ0ZPW8GkFrDmvGB85QBE2sixe/wkmiIXdHkuMkanKz1YPSZiTUl
WYpz09eUXh1D1+qz9Yy2fWWcWp+NfhkT7FujzI60fQS5Y9Tod0zWePbYidUTWFDYkS5q/DMTOfNo
JZwaVhrrb6sKSnw05cLs08JCx0pohol5f+aS+qBYGiKhIfXMQkGJxTeP6tFuX4GIifk/O64ICVlV
FiO879zRaBUoPR2xpyDUYtW1poVkGj5zeu2Lmk+jmK2RUCRXTCFwnpBJ0jQ1YbeZR7z8KwsS6rgu
jUrPO3M04nynsyBwdr3BOMxWPDsrOar+J7BYcm9FKcezhTJHfkvmyQWqhqTtD0zHjeQsSRsVO0fn
QlBBleBjRoYL13JyAiROLSU3ztIcUp/ANETYCas3KCfMZC0+aqGT0dyzFuizL9a8g3pwBU7zvW27
jXfNGTabK7Md5LIvm47oMacZa28/m20eHLgtRgbi2R102if0w1BobJamjglmfW1K6b/UuCKJoYIR
lXz3eqjlMeH2/yO8hT0NX3Z7M1oknFEHH2S5uElt/iFMnh6HZAQ0LTOYLvgeLPNpVga2p2mEF3Ns
G9v/Q8zAqk64ZuavfbSPwZEEksX/UhBFoyFAB9VDNqR6qMrs4reuNjeam9igL8ILZ6HqXc9l6h+X
ICQtmdKKCVzepoD+4MBHFamTHAZdFVvb3GTpeXPgrx1KYDiUD2P9O/loole67RGSaA/G88ZKakYD
vTsATaxL1T+2EEOoKCtNSZypzHvhd4pvk2eCiuPODk3QczEZT3kQNMNzhl7wkC+s+u9MNfOC+z09
N8r6MBX73qiH6fi4jBPEFSLy1MoD37JRjbngxjecYwB4MOGgFgjd6yC23rGj9vnzPJgevCrm4Gub
c5c1iGE/+nCFTIzPlWAQ1hhPFhL0c848tVhXDPq20sjJKbxnQbQ1yq1NyZj8gGYihTEyVeEO7RjL
fSfMq4+l0thbK4ckqd2oJ6M4t7ODWklbAMR6FfJZ6DherA3wNCXZc8VLWSCPXXAjNbn9r1BYotJq
4kZqmvpeTQWfd0rMhZ9BXSC2AQlxWLdK9E5lYa+ysQFtVlfzl3CqFhjvglHFxJtydG3nJWHUvYmr
4A6x0tYR+RS8hqYKPyDH/AflyAXNqscnRIe8//mw8BIwt/UeJ5qoKyjhiQOPieoW5WPy1hu9uysC
HsNinFOyL6rMgquf0gZ40ikfgBggeJrD/p/0+uJYS1Owdi3Qa27CrKjOoR0X+67MxVsTlNyBbLOx
HbXQg1ejwjCOZDBI8xV3gr/JPLTJIIficKX60Iahhn9olw5kViMExzbXLy1B4cXY+A+ZhcUZmAYK
No1Xhk0KfBLHXTZe7HKTQjS4ZEUqHlPUb+fAIn6I6TTcIp+RKYJLqX4Gqo0hom6bX/TiAECiEg/d
74bxqkPJyy+2nhyb0VTDZcGgTO5KHgFzi3A9bvj0FHfH3CnYO7UspnbT20M2HVjnmnGky6oHRktl
gQ2Gd+PGa00KI6PlQm61nw5m5LtKFt/FrNkjeMbEkZvD4YInUJFc+JIhj0J0IzWoMgTSIgXbQQ4c
BAIkZAfAvR5D6slsXLW1LF6/iOajmj86U6b12lq6oH2cjKQfz8xa8HUIDHsuz36IvGGVxDhSd4lx
Z19yEsCrkgxSnHVpj8gCGPqEaClNN9y5Upd3ri3JP1wviXcBTnFfo/XpvzDBUAY6QM73UCBOEMIR
0cwD/LBjEkq2rM/Jv0U0UcEtC4lGo+ceOJKd2tSE6DE0I+SuqxDK6Fn4/PIW3ed9joxmaZ2llZq5
jSprYHwFAA2ZOarpqLYT/wZHi00a/3z+ruqG42wOQvnlxKz51hCPQm4QLLzy2mGz5eudSOzcTAh4
sXvhRsaVil0WaEjgd8MWzaV7g0MWsppDvpEg9stltksLSp4NZzYryrxPwwCKboy83uc+4jUnqxnS
Z6pH0Iwp0KDIrW133mMNGvW6rafe2WFRtcOdA9zo0ISgXVB3pFozOlEqP2OOUGrXF+xYNlYnSagI
RScBpARG9+gO98yMgHz6t8qQyPl6XCNX5RbwZiEMog3OdZDNnCTSNHdEyzBJ5EkiijYjqNg5tUQu
2ji56jb9hdcBmrkO5vjLBGCG5qRXmYpAYpRsn5y4fTHJKvxd5g6oNllP3PeodhsafN+17j+bDvy3
Jemx/lB1lhjqWsi4RzV3GeGC5PI522ZeyBCiFXHpmGwqN15XIuq2cCf7JUIWS4uIRpkykNBfvUSw
vG1wfeg8pr2Ea/Fn88V+1Yx9g4d6zo3pxKGJO5qkOBe/HQ3WM683dlZ/agN2ViERMFQEYWYQXiPu
eACUC88hgmdgdDF7HZ4nsziMChDWWndz+GnEtmGv/fxuGULOWnvwTufWZtXQyU80piDaqBDM7UBL
QTiOjRqB2Os27LcuQidUn04wNygwhi5g3kQ/s+kbF1KTXQKJWg1BCUJDKzstTh3DEY/Bd+NlezZu
hnnwbIGMT8eygnGodRBsJtnzCEGPEcOaFVfjsLepuquXo5O/m0dHE0wehx9nioOyuM5r2luLGj+I
WGdx4pSWRbBOgs1RwKQmJnfD59AUgGli6R4QrzjJzQ3Q1z2yau8I3fAab/r0LKdRW9if9rArysAO
14hHhMdeFk0WgVxB951ykXQRpAD/PnIlfG+dIj6+TVlJXiQWvt7bJcIYvQ1FeOu8ZiD7zReLlsuA
Gu1nIQ4Gns8IIUpZnAe0gICQKISPhTDa38np73jzaqp3FILJbfBxjWxkY2ErB08zBWdTWFlQwanW
JZgGT9fzRkwNDFofUSDL+f4uVaUiFX9wiFnmUTl4wXGu7Phv8oacnKrSyX7n1JLnikxrRilAXvje
F7eMiRVFU4kkKEQL1LJVZckCYewTLV7TMca1oR3hdEWzliaGASjDz76ZGWjNpFYiVoqVOFYJ+ixc
FXK+8Wf+c4j6Vm4WBzndNmUQba/x1Hc/LGInI6JUUV40GGk3PDK2LVI26X0Nk9UaPbrJDlXSg50E
lfdhxDh5DnORM+BxW034O3DIoVhPcT6c9YjBP5qRndQbRkxSrROMflc0EXS/eQubz0g9962cvfnU
ItTvoMpK/wl6M3E15HGonghIZ+SgbVm2ANFCWwiEckj3JBh0f+bQ5D9Gl1ELjx1ayoONv9jae9zW
LzMkyz8oRbF6qm18sitpV8tloIh5bLvcu9SJZB0Rc5jCshkb4zmZZWOcq06V3ymp8f/cPiEUTEkU
sgwGJFENxIK6EUx/gS5Pd4RMhq0BT02bzs9dQcjramT5RbBQ/A+4kfWLUL1+CpIZhVqO12+H2gmI
rZk4pIqxsIIB15I/gvUvuyO1Ql8MrNGcgnrNtSyKWUygzjthLn2+pnR2n0sF9HxT1ALZmjRcVput
BO51A6Vpy6hFcfgjTfpywilM+WYRROavCczIum1qq7eCI/4/O2AeBwYt9b9wYhPi5Vl5glkcxyoc
kgyNHXZhbfqRP6cpm1VcCb2swu9YZS1jFPhKizNT1Sl+SMW2ZptJIS7C6NxXAJnXoplfoDA+lVk+
PRnTTKZDO1ln5GXQfto0ecQxO19anqoM4vVUHEoEuQdha1QXqJbTQ6c7seWiKfaIstWN4J/5ykJ/
2dDkkV45+cYXQkbzRHwvR7Q9iI3siPLKQU9traCb3xPRv4y1OyJdyPO1kzr+acJC9CDqDv1zERjH
OpjMyOy8z4VnZRN7/U2BrIlqqHvIEwi8Q8xTs59l+MhKVmGmCf1Uf2BYeGdnH/yWWJ6ejR5WASV+
tk9RVJIIXYZfUgBLSizN7kwyv13FTVlysA7ddg5d8eWBVXo30vpOsRrs6qm2fPPBGdN4jaLrKw7I
rIEV6UukqxIGBNMQdcb29LJw6ePLC2AyhUYbYdrICTucst/GBC03z4NxLEhRea5yGA1m2c5P6AcJ
zWgNgoaCoD2hx65ORTHkP1Im4D/yKt+3RAU+GnpY3gXvZUQn6+MU8pYvuvb5wBWKxSGFOfo+ZXgX
Ge17/3xp9ieoSnfSZRv/5hTzURIs7SlUgTrbuJKwzHf1Hh3X8DagEmO326nHUPk02C2oSMP0+5eW
BDlAGjhPgOvM/F71Dw9juO7byn41EZGvA0/YB9Dczt7VvfMW54n4N+B127U2oUGoEKwn2+qKV8/L
1YfjBbT4dmO9MFKvjyL38h3xYWq3KBNjAz7pjQEURUiV76xK/iOTpd4AkmCOVzKVOGkNLjxuUEh7
2nEZ+KLi2sWQE7DBuB2pPaQe7eYSkSzVCvIwByVapIvCeiiVzt6gApWIpqkdkZUM28ES/d4T9fgA
zxXK7yCYARBRxCwxZMCIy4/1BZOTA/yDGe1LPgZseaZgRcUcPnG5iArS9exfRje4DThMHop0UYIt
cyuO5Lcnn+hyr/hI5Kcz4McJ0wG5bDMdiG2K35oi3BrM0T49OqLT3FX2rkETgcWUgS0+um7PA/SE
X/gj67ifrdIY/rAD4lqlbSzdqXvimPv06yV7Lzx3jCDTMo2yoUDVJC/Cbe4YsDPmepsygPZpjQuI
BsDb2a7iXAAviF/V6XxnHROqdC0BSWlQGtXGasJyD0xYPRFJhiO0Gv3DgkdoW1r9AdOdiXBEhnlE
Hjh9W995rzOykE++ipEgBuMmseh9GgVdA/qJ+kxeHOE1LrIaCH4DpqKaEOi9tFN374FkI/gbTCF7
5prJTTIuv5WVzlgAer1dLIWdahzeLcNEPU7IrGAhm8BGiMeBUSW9ADfcmM03QWg4ybhG8i5aFa9n
kvxeCp2SE7p4yv+BgzI+Fg6LyFXdohPe4I1jKI9U1P5Jus6LBEQna+XJPicEIHHk1yKr51R6gAU6
cVaQRlHbVARn8HcUeMeUuSa3tX/P01rf+E7Eiivb31n43pkxe/o/0zXDD39EC5lOQPCV8ip3sySI
+hM4YkB/0c1E9ZJYL86sMHN4NmZPuyYNlYjsq5U3qLHzPFsWtJx+/kobIneBXU1RuZQw8hCcy4NI
QJiXEsGC2zCEFQgZFGTMx9Iz2Yh2zfJpTsSDTDHCfPaF9okNbb+Bg8iRZaO58OGvH1QcfowerP+e
BuqaJUH2x9wTCYXMGAGYRZNv/Uz4EU4DPB+UhTFjV9n/2D5za4peYm8YzhPso3yQf42D2qijVsUk
YGEYJXYIHYRcgPcqdQxSpDeFCGn/GH6v2zhU+2Ss/t+T4s2gLXrPBlN/YPejfGdn1Rw5jdOvMhH2
qW31P1MjUICQ9pW5lnNSNoHZI3kB2xjs3NrqbQ3jo04ubLGwhDqszSMEWzj7S3Pemn1fX/CsAKAo
WnYpXYpvtMlFrbBMs50DsKe++zx3H/JAx4+WN+WoBI10bQ7eGxzY5I0ZDFtoRG+PhlFmnyPThefJ
anEUVlDjFSDKB9IIHgkzcJ5K7Vu7dp6yJ8ew9LtdosftC6v3KRXcYnsP+D5PRqt3YQixl1rQwfcF
VOKCwQQHsBj0mjFP89K4JoLYYlSbJoztNWQnvWXkJp4y3gkK5pR0RFTbuOgWv/srYjBgKH1G58qC
JsZKrq29YjYY2WUfX5cyANaQEJqHVDF+0D6pw3TUhCah9XK+8YJhr5mmjkrRHTitcGme4KzAvUGo
Mb0BU2uSSIQ0nSvPZNvWJ457nudMPuBiZJ1vJXa0MHe/GIm0znAmu9M0BeqIp0K9+y09pLB8tWEY
PH+1SfoMLBIxbRI8wcb9Ml1PIkVlXreqbKw6Iq3tawz4Ytt7c3dybMntwzW4FWJwDtZcXu8m4Q35
VjDrC9tgfdKPuznkAxn9clBrOSY0Z4HXhSuNCOwxw1Z51Egcbr7XW6993wo48qbu+k2M67Nf1YIe
+MSVJPZBV5sHqndrP82tIj6DDv9A22RSdjT2p1ic+FDg9T+qhe4nZNMQtbHQmwFNh4VSuW2f56bq
93U2Te949ut90Ndg3fhgfRiD7ERvk5LLQ9iyVTcnIz21YeO85HbATxt0echkiS/4jtQYHo22MNaF
kb5MGbRDggRsxLsQk9z1aBIZgWOrZvRiIM/G8sde32UaCZfVTb9VFzeRNcbxhzb7CwAx79nO7iSz
yo/jk9OJ9LFshuq1XjznOE0kkmNDsS9Ws2BMpYshIrGJyNepvpEDuBG9PB6dBYM320edcbI3RGAY
Q3wl8oPtIuzjH2K53W/gLruRJvauQOiKL05jQB8IHrdwCsIJb73VrYOkp07Kx4pUnVKz7ayrmHU/
ysJDnmnjFTmGunjKyFuq7qbFqB231Wp0hQPJPLNxYvIc5es6t5wZISZ3TKyoEpxFNL9pqvudN/X+
Wz/p7Be9MIILEF+Rh738b64tdAGcIO2qJ1N4l/nOez9ieV2FszeOER708srcpAAd7pnGzcaf8jnU
WiOZ8Ix4KxovvmSjIBp8pm/YkID8lvaqJ1JDuE8IniCRcZ4X1H9TTYqAizkjJ4IDsw4rm4+YoIUX
elTEcU6fRMgVg21becYuqSzrL8xHsB939jpJASmVeuy9uGTAYw2y1Q09cwttMJ43jA4YW1VTT2Qw
QT7sEcuBOnZsr1holmfgagbt/uwz6itLfcggEVHfzT5ZDzKIiB+MkXQmw7fnVOa2cWR9bTIRZtwn
ZhollkXXkQTEITRxQ7HQZimA5lAcyMIOLyrv2++ei+k8lr7/ijFriOakZ0tAJ+4RA+XwNKh2KcIV
0+VmHTPO/i4kEfPspqazxXR5n2E4ueYpQYpR0ZPfhh4tHJ8wW6ZbYjJZvBVm/9RJ6Ax2kWa/0nbQ
RRnDPWIrdk8I+PLLEk5EW86G+1ajho2avhq2SWiRYZcyxHxH4tG+sqyMD45TxW+zGi5Ns/THPgfo
XxON85PQSm/wfnCKzJ29SnOODMgpFuydgKxoqzD6I2LJ7p/f6WHL/xe/GIFJg6w8wukGOPtHm0oC
uTuJElniz2cRW9OhTrjG78+1y1DS7i8ZZZIkYvaO59LVf+NcD5capN+D52EqQ/4JYd2ccB6WVf6L
BoDDPkuNO15Xq+9hImqWEd9xgp61Av+c/GO2VTzSFcjPedLk1yht1a+Ltt/w2DHP6EgoXMue2juU
/vAYQj4u7obx+qTbDDg9me1PeRVXN6/Uw6uCcbbnN1+OGJ/iZ9c3xpsttbrwvE6RVwT8NXZLkdgW
5GMKL/Uf2IDVXZR4jfWGIJcOtMevfqv/73fDftVdpyDRxx4kSXckVHHYk0RTPbQQQldipP1aAc7t
4ZOVtcF5nCWfhTdwomBUE6symcptNiZ0nkyL37yu5YwIc1a48FuvBVDPHQllAcwo8w5IXkaZRvSL
dgXZjrJNxGU/r13VoE4eKgDjls+wuUiU/yk7ptyrHBTQM3mS8fMC5vlANtF0bZDTr/SUiWOGYDBF
aD+ah5QV+D9H5fkZEHVzYfg6bxGOh89kVcQ3iB2Uiwv/bNaZ87pnEM0eugk2idsiEzQLB2DrXDEL
pQl4hydmUjBl9Ql2CVUUT4EI0CzG+nliyvkhPT2/kPFdRU1pL3/Jfbciic/6x5YRRrqcvRvoBeAT
XQrVJ4CXGt03DU95Oo7b0V7ojVy0aSqZnB0UtO6klQHFQc2aXS4Uh1Xra5LdpYIW78fjixjz+LT4
rcAc6UzNS0W6CZwKtmmoaBNgdmuwIiaguLiGCJx0zYgivE1ZR/MQMb/zSHGx7V3AcAy/hDVeaEKp
XFh+Phu2AzkKR3m4LlQsAPRV7p+c6MrxhsryzJEXMslsAmr4YXLoXNGTbN2MiezEWgnjKigUVY7p
FlNIs6+0E2TbQVlyi/MJxBG1wKubh7hEbRPfD5alp7jzEZYgij9guXIOJgfcO25E4zgPur4C2/IA
1Hvpn7H4yRMOVNy3hRm8I8F1v3qZvo1Bah9s4JzrMYAJ0Y+q+CMYvX5M25TdS4JVZBUUFVJDvYQ/
tleKg9Hfi6vGlq8J7mjkALrqt3AkWRiQ/XBcGC4DOwvLS+5RC6yTnFWRHqzhGKrOuyo+XHYiyoAP
TnW4CwCC7LFM5csdqSj3zj2tDRqRuZNYkt76wbYusD+tYzLOxkZWSHNqqPBMjrt6a854Z1KWdh8h
Y/ePQuX2purn8T/KDxgH5VSS4G77UUAuF0Jn0g+TiElxsxlRc/lMXdr+Rn4pNl7faT7NujPuxah3
mCGavE8DYBz0k4jSSJN4Xeh+OCBpGZ5V0BePs1w8TkQSPgJlWo9WJ8jS1lX9Tm5lHfWx+x+4r46E
DgivXdUZ38ZINtDk6Gzvg1a7mxjqz26y2Wfc0zriKhWM8rz0p0AIw2aktk+C0Es+XicDUIADD4hJ
4kN4g+nxFKcoyFZQNMUh0cKBcVTnz3ce2UqnpG6JkVc0tyTMEWxnHWEAdhk8YSrvX/Bwtw81DS+Z
p8VWjsiaB2dPSIK/DbGCbVAgJ9cGq9mrrccYoMbC9iMPNRaUu/62DpoPs4KWOveOsS/cbnqsckle
AI/eHstee+RlSUmKYXmygndo/VXYtCLlM2Oyc9eExRXSqaCL/Azr1qKMYvc79eSrVbIIF378gjCZ
EOU9wuH4TdOGhisIde8YTbCpGzh4PuNY6gtG8PF5SZP+UFMd1NiMiWBxBXZ9B0gJqml4GSyyxmBD
2sWyHSpR7rIwHl89CqAT4eLV1bqnucA4cZERszAX68Wa4eY4OAvyDReQiw+rsOLnlsXbOQXx8xmU
nnwyGhOvm1ZduzZNDwuuBBobiYX9VzfgbK4bqOUngZje2toGWoYVwKdlb6kl3Q8SAjX1j/uhhT07
a89uqxe4czyNOs2NS0sUHdadKfNYbXTZ8AuixLLR3YmULxGh46ZtMiRS4STIFbkbdLYuErT3+h4i
8Mw03xIb0Hv2ETEfCzZm/JVHzqLnmeEmm7vhhUUuM72+8lmtZjnpeD84Qsdn1guJtU2bkQiNEWnP
dHLSDsE0GYFJ/oSsySatis7x1xGW6ayrki0VdCSTNR2pHggg53Hw0dybvg5QJqRoB6xi8vCbzvyd
KwiAdr3VWYujZc4rB09gMUKbZO+AwyEjQX6OCXRCBh7SePfLZDzo8o7wse/nNFp8UrHY1xe3InR7
JoVWVrH6KnSeEnaUIhOpwjZ5HhF7XeFUoT9JCwO7+VgbG7iMNFS+49R7iXKGeq+sgw75o9WyPQ1B
UR0qw7rTSf1w+YcvBFtWsPT/4+hMliNFtiD6RZgxBQHbzCRnTamxtMFKUol5CKYAvr4PvXn9zNq6
Wp1Kght+3Y/rczsu1nKGFNq8gLkGt9fiBQBQUa9zbSatyH8Eocu3nJAao4ebwHMCAZcbMGuEJp4a
cHNFV6yIil5scsSEctK+pDCK6b84jhxyCc81yDUCtg1QPfj35kF7HfmfrMo/NB5ghmwyid5q+aaB
b6yb4LKkLb+X1OSo1cZ6cMM5tJElMUdgUEZekGXASnl0E2gqyoAfEk6zb/7LO4OOGaJo5iUFu2A9
mBy/wcEu9ejvu3S2oA+WQpw1v0h5TxCq4RhpLLqrTUMal9kayyi0Pasqdy34meZSWoE8UoBnqpPO
CxiDckqtvys7lrvE2Na/jtByX3p0jGwy1jcvbLa7hY4fyBR7RWGdvqSW6f6a48C1sEj85g7QhvtA
+Y18j2nOQh5AY37pIi6goYWzmyZlUHAHUdYAg4IC5kGqjT+gZM0T9N8REdsua3+Pp9XyQ1myr94h
KWJ4oUDqoHmxPtto2d9Gn7/SzAwiJw7QqeEFEBhxodOM81/AzWc8zVjeo9yecS2r6RmajX/husjw
FiN7vJNNoBkjgESMMZVm0XwMA1Cnm8J23rmVI96MpXHg3hK8pe30OztZuqeUhou0N7C3cMvgqEgx
0GtAioTNQp88YWuh7RaDR/LPGbDN8DCABfe+Zk7/d8BZZ8HRvJloN68d/WhqFuKCAD7ovUcyqDd/
TYMGTOTEmt+9TmANnXRLjTzU4bDExrazBo9UJERJGi5je49BjQyx12RHu+sK3rz+cLDpoQT66TH9
YkR8bHrWG9uIDjTwELPeE+P5wD+q79gJmJcsbuTJFL714fZ9dIZCSHWYbwT1n6VRwV0+rla0yH0p
BmazwQzSnxnR5GASYSe2DM6l5pSgvyzr3XFj5/7Vn+zpzoLnuC1q04PLSkAQy0jyothHio3bY7+F
MHlDurfeEFv9O7TQ+juOrPHRr7vvqI3uQDuBB8Ug419kYTUPhgc0cYPVaznygmkI9Ma3ybb8pwS2
Ligu2BTl2pym26aEWrC4EEEKgGIguN9Lv/0NsC3sgQdFnzOoqn8R9eeoDqP7KEBG7vOomTaObxxZ
NrJSKH3e/ybZp+vgWST6vI53UFrVr7EhngZwIicLfs2+pZrzHnBGzraaI4o14jHOCe10QWTsK5v6
k4xlQLubQPbfVaMoL7T1oW/6N1awKdYV5V1gMEdkjRMz2bqLfraWYnY3fgsdutB0x1acOCFqPfsc
jJAH/DtcvlkNoiUNGD5n8acldLLpB+fNZ3XHUMWuFzrAg2yC6N6Y7LuMaW8zEGnfA6Pio+qKfjcv
ctzPU9DsUNmrcOHesR1E13yBSez3uIX7fee678lM2rRGXeQuBLaTeXpHVGllBEv/inXXO4tV72gt
usnaCDvj2BIqt8fgpYjh8tHcDHXH+1pIl4LMHCvnIvGpn6ok8d5xHFzEgg/fatOUUmqBXj1Yf+Z5
/LFVfteBmOjUaDtIJKa6OFGZHRzpnTADuzvPFzV6WZQccX4XYcx4u/FrMe/rvrUfWaf4F5HOF8CF
6PhcE4AWuYxWSzgm7nzBxvqZWINkHmhBj2MG32Mp+5vBcdli4sxYug4gOWhPW92bMbnbxY7142Ci
UxVJQPYiMs90nWCamhq5ayfXIsLozK7ayKRSfyws3XutatjLSmPKvlCKKr3tKHk38GSAvLWszeTj
kGZ5Jg5wp+wntVpHytgrw2Au3LAbgXvolUXI8YRJva29e4W1Fru/lexMKoiRLKmGh6yxswiZEzaw
+yMXAZx/2ho3yVj8Kx2+PtznjFvLUHn2zbY7AszR29ZP62vk9K+wQtznuHWQ8TIcpCMtr13kHBrp
TF+WKUpUY/8qURe5x4JlgiDS7uHaAS4jC3mELJXfd5B5Dk1vfI2goTe5zno82ERZfM/r6CHhKDrK
tJVflDliwskLXV84ivlPGNntFYE13s9NckcenGp3YXIL8+eqDh13jk6FNJAOGMTTc1INiEWuZqaQ
psV6iIxIqVcSX5QpKoPpgXCJMdNWnlmUSxreH0LzPZ2wQyHAlUhr2NsBbtcN/LSefK6V3iuoTnvg
XWqngiZ9TSzjCxT+oM9+agAmJXz+i5vbfCotqOAHIhU1tvSUXnWjmsR+aekLRpRG4mNM5z1YO8MF
YpBxzOTQPNJ0k/1BHcF+liqXzxItM23m+pGiDXm1nXEfzN9unboobi0X/BXiBudj2XV+TQrU82zv
NAaIQJk55I9+4YhN4NvGjdcNviD9V+Fryg4T4usf1+m9n3HwsSZZ8Txvxyzu7BOrdSw16Z+hc6MH
j7fSBc12j1fDvyNEchWOpNk2q9x42LGPea9Gcg68YUGA9dw6UhqVyqnA5V4PJHT57rOA/Ek7ZkI/
UPmO/xOczWRp5ou1VPF7alAV7ke23OKf92ld8v7OzvxP6XF8UglyqwvrZUNb2Zfpc7Gok+Xq57Hz
oBqsdGZcXlWpWjbOdo43PDfDkkqk7bL4vMyE8Js946j/ysqdsEwxuDP728E4ZHbLW0nJ4OqvHoYh
pU2b2qr1khqb1qWZWl6AjShf2F3R8MtjPblmDRYlyV+5rXEgsc0kKcjx7yJuyEywv3PJPJTyAYvE
Q7yOjSD4irt8GdTZqXp7T+ahfqYNPaJbnL6rnW1O486Lya+WjGuf2NUoiB/619bAc1hWvkdpYg2T
qpHMUiYbfBWsMBc0hNtkjWdzmN59Fe+DHgdbRXZpmZwJsaJq2PDb5U/szE1Dc4oB0EYyErIhuOvT
TL7lC7U405w9mMLjlaVaca50tC/a/KszinABK8zpD4pz5pdJiE+IMf7pjGW4EJiCbaU5r8HmjPdu
EDisQNL2MCf9+jN08YNnJ+vLz3PE1fDj7hBbaffCq3QOTV3DWXHLvviQnud9m5OVfePtAFiTpHWY
Qe78jWT0mKZkjcJh6D86Z3kYvay7FhMbwm1P7UKyeN3Ns5sDDY+frmy/YqzeW9aAGXm0yTxqUY1X
Fo9rZ/fKy8m5YOpkDAVO0S2vkC8muDPY1+lULxw0Lqn3k93ORHKmPk43XUu73TA2ZYigXR3EYPrE
9IZ1l9S8smF79to8InATd5fcrPLXjoXB4yBHmlHRnEe2snX+Wjucq9KISRLDVT4OfnAAdv+vyrwF
UHgXFppvWJpjX01Bp594TNy72kgO00y4TjtVlO26VqpdW9nwwtNBG6zY2RmJ5rXF6rTBkwC1xmLo
ncwSEKqgFSl31/r6YhH3BBi1ucGItS2i7k/QjEcoJyWbq7KG5BM85hlpNxnhbiErReuZnNMTlYTZ
hfErPkwYUq5j9YFTCpf78GLQAecBb2kIdWH/cLhkgY45xLL2GbyrbqQCD4qrAdXwMGjcnJXOj2an
rL2Sbvk0EscM63QVXrOSfq2uYBguvYfYzY4W+UiSu1P3l3iEOjiuMe+pUWT4tiU8xGFo7sYlufko
CYwk8LJLaNnNulSwLVF/EQFPv7u8e+YBsqhDLaaXyiVPwAZbfIsWvssG2dK65U3R3tlEPalvRYi3
/eGzFYIs0Wa00luibUzqXhCvUjFDVA7UFHZ5uo28tLkG/fiARfOpsfCUz9RBbkDCfAVjVV+g/NRh
PydMi+Na9J6zlL+0RqNOvZcGuykm4Ckr5rY0/ppLNjaLO7l7TDAviVU9NE3Lq3Qo+de6SSyPmnHo
NrApJoY1YfJmx1doROpulMYzadJVCccDYON/Xp99681ZEYBZwJiDA7Y4GiJ5Wlid4XLK612MNf3J
iPrHIodkzFBhhkg/Ztj4Kvsx8WhwzPDg9iLID5NVmiEnSAsQCwdYSH+o2E7KGJ7SYRgpUeoWomw0
QCOXYdcjSeGlCLVEgihIWyvU1SWeWRNDWdiP/JxN48o9eR1uejGoYy7AoM1R2tzq2GYJgKwIhI/n
/0ZdcnWxqkOXZWeQ+3+5DninBbjLwdaOACGf+6FqYShPfC+qiJcjgBgrxBLNlRZlsNf7JvL1iy/i
epcKP3uhWeKslCrvHKmcf8SWWIMOWfSBiKNXnCGcvWbwQ/aVb7FvDoSYuRT5m8GaJ5xQ9cJ6ItCz
ZrWI2XpnrkPHzoiYWuEeUFweB/EZzPN9YLialQWondyhiOK8EDu/K2gnOMsFPCXf3EZ+BqXsbq3h
3DfAIpAX2XOcCFRg/0yCPr0kPn0HNgPHhshA9rDkbKGGgc6GjKfjlQVfup0aq/tYWH8if1B3DvQn
PadDHHunEiFzV6OHMMub9JjQJqX/gkbiumkXiXMguFbseNbqAxyJlsAQ7ESXOj8Q2BIvOHMnfVSA
XvlQpsl4gBPIJyMK44MplKoBknlbXKj3K5mTLbddnhssp4R3Zl6NF1tO5bM7xf3rqIS6r/PY3HfJ
ol8suhZi9n1ktzsPnUKU86UYqSuq7ZLZkOLlX0DhAeOkXiNrktqsHa5L+GJlnA7Fnhar5l41nbMf
OutvHlRn4ff6e+QOdyFfaXH2ki2a2B063W/CB10c8tL1sG0qBXYhzZaoP9CdodlcR9Ej7vjhEo+x
l90KxBp3rwVq0MmzOo79hisz+VlUiE3SdJ3FnquWb4pwSuhSzv0oUwOH59JjpMdPWrm8A/LuSUr/
2xrSBK2qdQ4FuLJw8mYs37kdCNjXHoopV6/9wiBxQNnHsD5IAFUTGa2YZiXiAWrdfpoTrCFCzWjf
br78jH2q/s6l/JmrzjsUY5uHeAuSHJtmybOM3nZcIPM8ZaI0Pv2mjijoWvEAuLNJ8Po2RccQpRUX
02LYAPD9gY9MfNXmbbPC67Y51aYHLk79VvVU9fDDAxtJ1ns9d/n63NVxA7qA3L4b04CHQ723t0uQ
nUSVYkRU7YjjeFZXjkxQD5jxcbqbw/zeDXYNv4mQGocl/aHFy+Cw+D1LrTMsMW3F1xR4GF7QnlVS
jMBA+07KJ7LHDOXJg29O3amosF9tPcx5B1yBLUvitGzf6NwhOQ2yxxXnErBEre8l1jfW6MYwJus8
hillJFFcp5gczeG64A6Ha+NJES5l9Idpe7m5xNTNDQwA+4hENZ4G6BUvZMIl7BYMl29KjrQgYPMs
b+ao9SFPAhytPf+4aXbxL4zPIQwoGj1DHPgkGFMdF/IBq1ERCbuEI4kAnQlQY7GpWP/I2r0xvfeX
fALshrENAS8Yrfgh8loPFZvvJUkCzC+NRq21sw9aeLpzwsLkyAW3BQ0r4/8ZBsPZhOmKUQEdElNF
aZ4iY0iweFJ2SBcJeZ4vInpEkZ3EtzeyxxRFAcfWJySEuIZiskFzyA+mYTlZWFiYYshKJNarnY9v
2VwhQ84zCCGoCg6GSKF+u6QEpQoINptYcmo5P+QUGG+GBAsXz89ugvp/j4/Ju2sxQgOKBoSpXNbo
s6CxivfBT+oM1j4q5+TKTeAtZvW1ycH4AerhDndSyzJgr2nyCFVulPqcRMWySZexWGFKlnUZTJap
HYPwkeSNQ/MR9FcqASgqUvDVMAbq82SlxOAkPPdCiMfFqRdUhKOpWAhUQZIce18RZk+hqLtFF+xa
dBgsvJy8n0xXZAWi3n2NEvudT3XVwLE+b2Ijuy6RXN4rFzxk3Wnsgq1tbomGVY9Wbo6hP87Y1TN1
o+sVC0QEOnvtE7FYTMoR1GLBFx99z4I7AOiDf8m6a0Di5k0FOBXkjeT05dsztzu/xR7VmDWTUgai
kz69gO5DVV3oeBmo/Iz8XT91eZitk2gEDJLikclHaSHFsCN4vKmdjCky0HRyQWN/aDL5y3bgXw8n
gbwS4JfeoFEM91eBk7V3Mdgu9N6HvZA2dyeBrxb8I7zTNKv3tl+trqSl4g9cxCsRP5O+Aumlf3iR
PJGhpcPCghEAEJ6Bn8q0pVfUchnRbQa5QiBk7qd73r/qaSL4Op9I9Dsk1fjLjGNj5tRAA+wp5HEf
M9s697iKj4iq5THLegpYbCoQ0wkPYV8QYKE4Dxu0HWeXqS+ymx9MuwR280GaDlSzwvxaYuMwqpaO
0AKIpdIF+lZiB0+zprtCTlS6FHNz8huavjDYGR8xLckQNVszggjiLYAZlfVZdUPS7OluhcqiobFW
nugPDKHtuVyw0VE82jz47Wwf21SvkAyq+AJ7JKXhBDdB/fylooX9MQuMm3bseudCGsZ7bKDhFtqe
qFdSpAha3UHn6ekr9Vek7fzZ0GpHrYERwDYtgdmsiRP/s3ZGMYdTNi/lxYQr/yyRauszzgv0irHt
TmNZa4CxrR/djz2P7QMYtLoIpzoHpJHM5aD3wltIHe9YI1YdqabSvkztenirUT1P+XTLbFPsbDV+
kdmamu084mRFH2LyaxZaNgHLkznGTjTjKUpiTIICssNu4mZ4LNOAX+Bkip+pD5pzhE6HZRTpr/WL
V8Mg2BnP6OgmVrsEPP2mhScQk3ie8m0+TTHaZFFto9zM8a6YBeiniLQ1ak1rFRd/oT1XzIW+5m4B
VM+SsdoWjV/yts20aW9xftByPmv7jWO9/scUsLw3XC6nsF3k9IzWOj67C4T3jJT70UKRPBeG+bZS
yEMqPLowNu3gBWt5T5Iq0Rjvnb5j42k2Z89U/olhAqJIPskQKz+CnU0FziPAirkg8q0y4uZxdBW8
lfIHwxktfaE3aT4DrvGwxflNf8SzogNWHaraZtxTj5LF6J1lLZC7e5l/zGXh/W2oarq5S+G8OeAG
N1CcWYTZ7BB5ikaKmbYsq2IiOBEF4yWSQAA/ApZn47avGX/wuyrqZj+MbohawXZ1IQe950e0GctG
QcacUzxazp6M0lsK6+5O+zDi0MQAlUHgzKZ9Ok/kgUot8u0sx+7Hr2dj20mF/MRJtfc9Ltk1312j
TOckhOYBXF8R9ztCCFR8B7ni0QqMW5zS3izdwebCZp76884khXNMy0De10v+B4J7HC6ktUkeSnVO
vPa+7JaXGhKYPbIygnlF+Y+xtP/6GPUwkPWmaT1WgNpzJRvGsjA2nlcqiBuJGNZ/10tUpcV3SYY1
DNSgcLWlwUJG2Mj3Qxu5RxOGNn7Yon5fvOzgpuWjl6S/ucchAN+AsHufEfxgDcH7q9FqrR4Rku71
1Mi2cQKSKhugGsfgVsOqQ0AjP9mVb2Pv5ezKQJyjw3LAtjjD9gbX/pM5OvndMgIz6FCfUW5YFDVR
cMSikB9zbgmSAOH8PHjp8kgpdc2XZkYFHtS4T4NeXJBvuDrLcjjUhMWvMfymfyCaBcBmmFrIyQHX
D5xDD3KegyMLahs/Gxn/ZWIF30n/n6RJ/ULFEiMHFPsDRw4AXJHxIfAY7+XEjIBbeCFk59UfDZsE
n5LXhYqffhRb0Q7WsfbtVyuYiprIUKH+THEkiEfXrBb3RSrtJ1z7TxRlOOdupVFEtn/vN4a4x3/J
NpPVMi3AVk4xQBI9JWwpd9SG4qIgpdDTtjI4QQhqc35VQ299xR4Ga9snfjZktfXQDBbzjYKcbR6r
oPV2oq3LhzLIpp1DcOwGL1IE+5m/XW06xxlhkeMYu7DkbN4cIVW7H8dEP+djYd8vWcTX1UmzI8HT
4swsyIbEs8nfwwZdN+sMt6yOaM/WBhYHTxX9eNNSNH/7Nnb/MMf05zyejUMzWtklSPreQ+8w3AMM
M+sbET/5Z84WYQJE8mLuqjs5FXfaHR9qFkmQCgIS+bpIi9tSDfmezpS1z4ZM2TbQngPq2KAanCqw
U8mNl/9xK9De9HSzVaD8pFb/0hTakt1yrCPE8sKDRsCWsELO2SxVBYNXW7dWTfwhPLN50BUfVtap
vea2kuEs0EAIXBntSd9T0kZLCuiTAMMgm8+TaJQ4wFo0WIV49Z5R9yfgkzqQeSLdrfmBiX5FOWHF
Jb2kuNxCc0oyrqHT8qh6XZ/AKsew+ubEBhbBrPmxsIXHlOKN+l0aYjxNtdI3aQTdswFgiFQI8B8x
B19tgIZqZxCrSeb6wACyWeI5jrhkTN18F/vZ8FYGjsACW6lvL87cs50m9W8WY0HaYRll/9dbGlaH
B8SXFK52IsKD1nyQxvJCORPVqCNIlR0Ns+mRHDCbfxdoENY9OR2sLsKavQjOJ6W7//uNSRfyvWez
gonV+k7Ynj7AwaDSveFX8pvIpTgNhZYGOyaO3cqkCybUAjaajzXwApQs2PMkFI9zKX5Gwp1hZIG8
TgS0SpIjLR9mzouHjPzsjQkftTcX/wJBZpBcEHaAHi3rN2tihPneKvShE8bRFmVBSrN6crjjkHYg
toKwRDlH3CRYeSDCsZqwWMZYnmEfnEZFVzqS02ew+t28oR8KlbaZII6xYN3jw4SXMlW4+L3Rm+4W
YtloUkpECMlIj1hNUW4dPwCIVnn1Ma5ZY+CNd4LlRfRd4oVtK7vPsTHLgl6Ock530TQYakvwkYcf
l8YwvsHMwkPk1oN5lXSln4MsN4JnOve8UFoK6m4FJSekFdz+tch8P3luHPELt9A8RwwOH0kHWnGT
J65zp6K5p18PY/8+C9IlOpBiqFq0qHJcmyVxC+RTj44z2V2fPnMRnZwQ+imyeqX8ctcZU/YhEjvf
O9xmvE90AT2cjLHR2d41OwpnwaaRVvJ4e1zsOVVPdQuFDMh1JD/pOpDlY4KQ6j53wmW/BcujTp5G
Xkp1GERBUz3AVBdcP2kLH5rzSMZ32o8iM8Qq5iXXLqWws9Fp5jyzXyW+5Jix320A3tA0ueU+FO/T
iFw6chF14Qh0NjXgzVJciQM7VJZXhs9dYxLzqBFVqHFmY4aQcipdmaO8YHXFtF2PwNJSmrf9xh1J
3hfcBTeyWab2Mnu2VTxPEHqMQ59KbUYba1Q1ukw8f9GJtvxtSzoIL65r9H9JItv7ohLx8oCZNmvD
Nuri+ZWREU4Den9afftuJ54YPkt5KFw/IsE6IGR1pejujcLMrS1kJe19EF+vmwenscRyYC2By2az
WGiU2zkBqdNsEL0GAJc5hNfIiAj8pbbLm7em8a3ZGpNbTDx+PZI51z6TGRAbdkCHfe2cSKSKv66b
UV4fdMynvKpo940ya7hPWWgW1xgqMY4e/G6nJWtLFwM+1OU7ejGqG5fQXBy5iGmO/3wiHh5Z0GQ3
ScLPvsl98GQAggYQn5rX1oyswVs7CMqCp9W1qZQYZN1YO7w66QdjqkNxptmUr3ObD+pdBvyuQign
iO5Rxu5fSV9GZ6riTOtUJn08Xdn1z4JCZ258WzoUkve6bGuOu2ggoTTymV/LVLj63PCwd7ACHf+I
Ia2z3whwU1rr0g178BjPv7FCjm/sY5T4Tic3vWrRMyQL1rgheJ78DKWofyi0VR3NNStUm5SObYwG
lR9NxVuTG2CQ3hD1cppGKxlHnzVDs37ysJNzfFEfDg7BpbGn7qr1xl0ORNS8Lkr170SkvcaamUi1
xwM09V+FMQbxV0aNvT6btrbza9HL4TR6iLYURrXFShvQLR5zI47ODaYn84bXfrqRNwX32HYjBehe
uVBbQN9RwgXsHv+UjRkv5aSYnBQP2iLcIb1WTWtk92ZpU9AZz3Z2dsgANPCHEpdFHdf1sUDDpKrj
WJkZxm1LxTlGHSe+xWNA94QoWlzEQ1lQA9pn89XAld+z8xbpu4GPcN64FfXXD8qJjBycE5g0jzp3
eZdNi/8+DHjBN8ZUBpR4dfmbahqxq6bIvPl1U51E6vV/YzvwJAQbW1hn7nisQIMFjnCaQjCGaziP
1UBlL6ILknVWpwd0OVoY9RibGIId8iuc6aRJOGwo8OnbCA8+/vT60/HiwWFYyUYynRN2gVMTm/o7
8BLetDmiakKisRimEDY8kmwbQzZanR9W1JyiTtm4yopuweFvKrM+Z4BXQOjm8YDe545P5cTmB2o4
UChgCM5iL1/WIHr9RslI3O2zqc5Wp0mSUtWiptTPDq023bsWNWC5OZZXPOYwrGS1IVYlIDtQv0SD
1diox2SmbQMrG92MG2swKHiqKnSocGRdjAzMeqG/dEY/uGiqsfTvTXoXeH1bqf2n5j4FSxNioXVI
KFA7K2T16Q/9E8YrNmdoE3SyDD5E35WYnWxbi405N8nOBhN89nNSFwoVK6MxvchinA1mVK/t5VYF
6dCBCo1Tgrc2VlH1kisIGqKL+uCtGVon+B3Jfg8PxIlrGgPESJbJYL+KG+femjsTRbU2ZSHOPmW9
+zoijrptB/hk11QP9khrhlMlp8ZnODgOWA1CbJP9q9OmoO+auOb+vHp9TtKFyWF4UIRm+srkNzeQ
LqTiD19TDD71MbDZnl4aC/fgrfdWk2OPERTybMt2dSMlhU/3g1X4pOpTMv6UovW9pCViKm2nJlw5
BidJKY86jdbqTTRXM88+a4Lklw4Uy79HMfXKezyfLpyUwPIVWW8L8R81NBOSrF6meevIxOytvcPa
VT44QZyw3GFjsnNILsU75uR8vk4979ZHs24R3vA6qYssdf1GYGdiSqqM7r0wbRXmadlYH4m0ylPK
YMLyW8QeWB9Dtd1rAzwgYffj4PdvWYoe7DiCs+Yl/ikr2+hHUsaAjD80F0Do0ZlWbn2VqVXCQuIn
cKms7pwWj2lPjidjxQgLVuBo6LgLsm/jL2APnaSACCHHCWeZB/eBTEQ37dxEgH7ExuXiYHNcdsCE
UZMwtsiBX6oySNZOk35Y/Ivn2tj/9UAYqee7QLaxFkNx6CJF2okgoPnqVyuaG8wZ6qa9pGWYsygt
t4GaKUQgUMtVsuBU2WajkgWlhK2zTRjf39JBBg/8Z7JaxEc8rFbXOXmQ7NfsjT04fXJg9u/ohqtb
Rzy0OnBOhs9uGI7AhO0RqC12u1gJk62JM785luu92cloPeVDzuZer50Td37rtP2dSZtNddejAkXf
JUtGTg5bcp5CHKS/7MgtF9ETuYsyrlimhZHuAlKyccFrgu/v0dCpwysHX8xLPJXyKmWvjWxDR5FR
3M0m1y74Ywno/4lzv9l0pSE/GEot44mkPXDJPHNJo5qQYw94roq3gdSk/sYfDOGOF7qTfMie+QR2
UdvoW5XNCTU/k8RU5BHd2LVUQaxFztIleiXrJwcgMYmRlkv0zrN7ImxdTVbmspTZiBFtZfO+D0ab
hdzOmxvfjGi8Ese0X+iYoWjezPrglLLmlSzXRfxRAGSfd1j1Ah4wfvHRJYIXSly3USG4F3znlTbk
1ummymXdZYvEuxcjN7UzuM1SLBuwOTPGLBWnKyjEAfDwisISYyF3WAzMUUDK2UzKH8/y+WNt3Jgh
izXtYD5jhj4SWwlOVBz0eA14WEJzHlR8cSYu9tu8idzyIVMejA80NYbfQisPrGVvs0+0zRyeSy29
zsBqJoQkOOnbAm2/wxwM5TTwQvo6vOkzAEN7b1j8Du0dErZ+G6recKodaZHuAyY61fCKnAboNDbr
l7hX8oxSsV72+nRVLTyXr52buS2xUwu2qL+xfNdOT8KF+HGqslRS/mTw3tggBuOLTKSnQ1J7yxUt
evmIO8tsD8OsPDSgdqb0aVjoLSNyqLe4CN1rBRgRnqNIqoww20rgKpaoM96wnUYnX2JovzTgyZxb
bVdqekoJ9dbZtoBCRfwvV7Ev9lZvNe1TmcyaHQrEW+6hAi8sXwI1gptxxhPC8HjFGWbTjD3DkDGE
uEo4P8EOz7SARJLVnfWpqBDwdkPL2LzNYNDM+GasNChAjclKn61gXZbVic3teVdDkQm4z0st5mGX
ab6TrOGoFy8oW+eh4AK2t9eik3gaxFcGWuHO51t6pH9d9rQ4LvV0cw2Ta7HSEcD7nmwP4Ogic2Eo
tGwGPCeY2p2Y4QcWrcLci71bf7GtSpJvv6Fc+o4ofEG62KYKcm+jqEbYQbMu758Sd2Cr7/R+VRxg
PFnihlhPS4GWTnVIVER2plMRMQlWy3fNCBHh6JlEiMOszuoLToYiHJUpj/GE/3VX1ghhw0R0ZyOr
RK5s0ZiPeWnvaJ1mmI6F7roQh5+zR9PXmL9YSSr4R9lQvvSTn+dXIkO6xmm/mD9BoqwfFCPIzbXh
BBb/OJDJT8UDI3ZLC7Aonnqw8JvUK9lx94X7SlzX3RHjGMDGVcbFJNXOaIdIWRu7pvCtCvZfURSU
m8PVwFBkV9HfZep0OIJiGVywc/ECobWvDPusYtdc46cs2gdChq9eYTTeX7NL2juc6QtwraY+4JOg
5YZ9VuZgQJqHPTS5CddBPSAgQYV0Ez6PzB5CUJIt15qm6/dC4ZVHPvX1jTkuq19h9GF/4F07SiKh
PbNNI2beBWr0PZ9GWEykcz1hcKfZId7WVKVipm6MOX+iJXzxD+PAwHbqejcSR7+OreaFYBdnxJSB
Cvo7jfME+7GCKJatFu6mOS+g6Mj8S9MeuBkscfqEPb11nwClaRpwqOvlNh4kBkyiTU2KT5/hZyYt
VYwVw88LjEAuUjvbW4GndWCIUHjpwNJ34R3ZcblpsuTR72mc3AwjpsYcr3dea2xb7MKohKF/tAsb
qft/brEu5DM0u3MrfXhG3EmpN7N79VqncXBIheWofWxbiY+jTLgv5dQFz/2Q9y9WGyT/JsgZ5qeA
wLEi/X3rB/+jxu6ei/GR0T2BO5OQfgONrfR/nJ1Jc9tIuq7/SkevL+ImMhPTidN3IZISRY3WYNne
IFy2C/M849efB3U3FsQgwyeiFx2t6koCyPzyG96B6zxExqnm39J4BR1cow3CF6ObjK+57KYnjwaS
j6GIi44x8owovN366AZ+8qnWf1XCo1tELLBfkD13k7/SZOimhxQB/LvSa3l4lDEU9rq6z4KdLivN
sCFPPLRO/BEl0M4Oi3qXmbB+N9pMpxv41gxOgsrsX0YIcN89AGHmJZD7MHt0S4Fksu+5It/Ryia2
iZGcIgAM/YIYqWEdJu12IzlQigw7KmZWkSPsnmCHwyCG0aHoPO8O8k1Z4uVbYRGV2Xgg3WQgglPc
dHFWhQQTanPX4dJyI0vm4cj1YavOaJHbbwc60R8foSt5XyCmpK9MyId+VzNMv3YyG0cH5J+eZskk
6EB5ameHgEHsX6Go+8+u6NHioMc70clwJ+zPJZKwXmAO7TeMTKuhvJkrWkMFmC5urPuoZxCJQbRR
9l+xNAIvA6ZoZoKHqKQPndYTYNkQNZ7pkxHc0bN3wefowqhuRgyTiw04ASZTYdcMjCmxJcPB2XLt
Gm1p4ILjfW96/UNftc69jIrs2Ua50n8wxgRLYun3I0bZpdN65jY3y4Yc0C+9YidbCn2MFapoH3Wl
9TnUOBNegxlwmpeGTAZ9gVSG5tbDMcihrC7RSr6ArjqgJmRgzGCOIt77tY7+skKzerV0jZZR3Isf
aZx6B1A51d9tJNrbOHL1TZkGQXolvR47LA+uBl27IYt+ZlOziPSqOeixVzLse8dn1nbfwIDyqBNJ
j28mS9TyFgh2U+1VzxMDINPRxgvzhDpzdKMK7Wtpq2+6b41r9BSa4TP8aE8wBaA4RbK/hlL+q3BJ
AR4yndF6ZkgyF95PSzc6vkuHLqbRJBFzwzaCiwXcn69GbhmTDGCb4xhtXnjIzO37fo76O0oQwN1I
IVAujHGMYCXeteWMV/RM1nlt2zEQ3WEqPaztpz54qktcmnbdZCYIx8+hUg9gb4wOhCzp/2HEIIU1
phjujq/c4b7nkvgknXl6wDHaLh9xl0q/5nlAZ3XwAhtxj6iMNnO1fDvkiAFO5bDUt81QpcaTlmib
5HszwCYGIf+p9spPCCciem3EFjKJF3DkTFksTtAxZgNW6KHe4vhWAUjWGagYLpjjDgZCLaU1ouTG
7z346Npi1mGVXda/GQwoQ0h2bQlfja5UNAb7GcK9jY3cvAyiNb62t6IiBoGopC9HN2kKPwdICJZI
BxRzvWXMD8GftsrovGoM8NB/B8kCMdprnDZCHRJ9ofKCi8urby0mYG+2P6La0iIHktI1KQIK/mzC
GTdGvgOFkFEX8NeR+6fKtKwEb5gWvqT5lmV1i7TE1IeBuKOkbEESpogIM9NXhU6gbMBjAbnn6tlg
OBDjr4nOO91Ust6Rl9cU9j4zc4gjQT0a2B+61rWynaRBKYbcBO1fNG7s54VJXv5CGDm7CgarvFIV
5fcvBzo7mFnsWK4dTzIohf+a/RhjJWMKfXPe9rjbO1us29mNQ1fRb0UdY6FpDKkA7FRQitxHhlMW
D1IaXXVZg1QLNmaf6/TaaEZhP8lS5wD8ggT8Jt6L8GBwaNqP7H9EUNVgi19QSd30CmIdYTOmzL+x
hwDN5ChJqwdEyrnQ/aQc74rWQxr5om6Dyn5JoYLqZ8gUWQq91B6NHUg7UI0lomXgD73hjcGk2mIn
KEDt0z0KgJaUhrxLScBfTTKR7NMc59GzTeOWOo728Q9sWUjwXB3Un8ymjostThruTc65/gr/ckYh
ewIyRnFG44jRqjkmFxYFyIhufpHZN1ER8Ac8DVCSxGPDRZa1MerynmlfhNJtOKvK/mybzrRHd0LD
Bc6xpKSxpy46J0bPOU+q60aVifHQUAmBKDGVNT4UxFMGtEwWsnk7Nk5gA8Lx1EuE8CMArcjLUwj8
ybyBKF525XbIYlnfAe6Nsq95CJj3m7btvsOyEgz+xvabdtgkkTD8x9CAr8SgX5MnwPYtpP2lgD7t
GJC0lZRvcJKY2YEx85JrsFDlnRw1+kWMHKzvHn6APgwpzK6xdCIa2VfGTCMjo9ahh39nmH7i//IK
eljI0hGUEVH+VvJF7T3Hqm7xqciEWd2pBvPrz71FH/wy7mRpwgkVjrNjOgaRL2iHeQcpArtph7EY
5PNWz86tO6FqgfbI7NzlOOo4TIMm2iDeLqW3wxgHGdMXel8hcDrGsqQiLioLELMUpVQBJ8NJukPs
gmC6JqDN9hMO7lWADo7hN2TOJWPNFJNG9ZDOKt+UvgnCkrQxzN3Xho4VVXuZOeNPuuigaqk/J0AU
tB7LhJYkBmhj/0t5POHG1BH9Cm/smpckDXO9yegMfZmIxUxnDTvMyMOm8aUhxX5M597gZIXVG5JJ
el+VZjffVhZ8WqDUOQMgJDWCV22KkcbGbCb2TyoNDZeOKZd8TsPKfZsxBAmCSylnFFpGoj+aLo6Z
IIGm/fglL4rAf+gMEMIYpCCP3yTzc2fGfP2tkKguvOoxNcOd108o5WJQV+XtJ66dGPx1hqLDm6wC
jieknPArIcb90kyDQ/MlnU0fipXUj6ZheQJuRNX3dNfSGfxGpvWniSpBXLcYoXwr3M6N3sA7IVY3
WnWCabjrq6e+8CW0pSqhMAoH/UWKABazO0HxJWu1gpcWaTb3E1a01FycHO/71I9ISCnTvcVvIrup
zYUBQMM0fSONnfa0giF1uspud/hzI4yJjUOL6Bsohukus6b6Dd5GND4nbjpMNboUkn9y6ZbSgCTB
/dEyWl+IBDYeZ8gRIZLVlfD88qx2djN1M/ybgIpwM7eein75yIvejhO+nAcz9gpGdklrl1eym0lD
EWAsr8Koi5nN1JVzbUpSV1i9DL+wBB9tvcmHxr3HEZzEG0IKg+akyNyvTMDLT52WPeopVtY3/Y7X
b4jb3HOG+quJlJPxOkBfNzYzBLTFlBZp+VGmVJJ54Rg97huqD3865Kfpdd3jLiS1C52IxnZf7xV8
6R4lhyQDquU1Sfngeu4AOY96y7D+phdlwTQ3ULIon1Ig3MXOdBzokYigoocO23lgymoZafCoDIT8
RDTi7LEz5qZyn4K4huFKDuNvmHQi6oJKGwplERQ+Y2fWpVPelYMogEO7RGbcMxCiLHyK+60/W+6P
mckS7tycgtdAtg2wjwSVbegdBjapZIUy3TRzNnhbKiOp/vJy+MQblLIZFiPxhCgJCNaoYuSEPsNF
KCAm0jRgUvasWgNTkoph6A5qOdPKQWY7C0W2jtGSQx2A7hoQGBkuisSOaGHG0OUNLgcFZ7xHrlZt
FEO5FyD7IrmMyU6Wgb2Y3O858sLogCBeml8ym/bh02L8exiHIn/N2rpm+BF3UwDQcxFppcYFYHgZ
kqBCOO4QzEE9MUi/dUSw8cFNPJncmHEXtQ0iF6VjvJUorDlfy85DgrMNuHcOCKwBFqxM/jsNPVqp
L7NNr+hzSPL8IMdOJPOFVqDKfglhx7w3AouH/DQSfPMedkHrIrLDJ/7CrjHnN8gLdoBMUpyF3XOB
R+QzI9wxwDDDDf5GTr1LPlWVqxFzBzhxlRq8Q7JiB/iVqPm3fMPdy8RxQkXT96nFzTpMA4atsFTV
hTsFQMIdEVBCMKwA0msGQXxXdkHxK/VdjzaACZYB9mpkX9puT8dpmYJPB9DmVv1WR6P/i0meW3wf
uCiwCAVmTnpk+HX9kvuhwieATuCTb1U0CBLUn7g/pDt/RzashKNHYgfPEBt6HIpKgo7VgZK9s0cx
7NNZlDd1OPjtC9ijUT0togX1VStbNBS2ZVdNeMd0PnFEhxD4nzGnysJnxk2SNUUCBVYZeBNdTahh
/sKHinI0dtuQMVPcXVae6zxUuk+upZNUu8qMxV8OLEOo/RAFQMfhYlTd2rPElYzmGHixmSN5CW1C
CDBd0XxlFjlFUMfZcEfUNjCtQkomou2EXIiw5k+1AeprqzNr+JIH2ehdJdiUTghz+R4OGSqmJ7FB
gD/HeJLggV4Eng2+HOcvOQMxcKtmPscTrAzu9g3zKXvROSXDuOil5ZYvDOvc+TqAj5pQ9Ewu6nrE
xWofWn3NGGkq7xhN5jUMIStXP7rQLl9dozM1okzTYM3ggAz+j20+9Y92Xne3YIqcPf5IBlSiRIK7
yAeUESbP8Zb2f46Wkpf385tqywiFMjEObwJ6tkWfCbaq6DO2cMR71XuSpQALytx7ZtjEO84MNzYI
ZJ4F2xQXNguKcBabxXPgIRhzHRHiQG52Bfm1b3PrA4ilxxigh57uSLdm4BieLtUmARScXxUdE9EA
SLRGDR+44z6zRyvh3Pe19RWwZxG39Bziir7APIPjVHsN+4EV4kmE7icAudHd3GRpgc6C2xuP/ewO
2NdVni0exspsxYFYBqeRKqz+VuN09JgIo/Q/O2VnAJtRNH2uQ1/KywpeyCET9nSv9cR81ojsu4nS
qkE7hHnshn6c/EmvpYhe8d6YXyvDIWujFnQ2hctr/YQXZvTaMNHZAMstrZ/MIebygFOqd5N1uCht
kLf1mEnF2E7BbMbH4gaDheSRewGmFCWBMnaRU3lMsuMMmuVlkzkzjJoh4oiOhwp1RCSfNf1ffA5x
wMU33LSRc2lKmuTxxkzJHiR4lz4Uep+0wnbibcD5JNXNrM55jgcqSzRT5oHqXk3GY+lOBrTnbGlr
386g25EXiyEOYZrlWf03E4XN5GVqxiRAbVA0tCWswYO1A++LnjJiTyxu9Dirio3CvCIzLjpdMpOp
XJxfsC4opT/1T3ATgrn62xF118Oi7MsJVicsrXake1kAo8unbV+FOdbUSCPHuL37BmP+5iVSqCJ+
bt2iH+/A6xhl8NMj2Y79S2ZpHDAg6MgHBVduB/wZP70MhvE9td6M6Yp2hBek6GqgS7HHPQYmhjVR
fd7T2XfnbVfI4ltUm0V/FWujYphkVkp3VzEXWQd7cISvlG+cDESp2jM6CsOvYa+JWPsJp9ipvDRz
4HpW+/e///V//99//xj/K/hVPBbphHHVv/IuewQL0jb/+bdp/vtfhPXlf77++Z9/U4YgSGo5SMyQ
tXmWsJe///j+FOHoxz/9f1QSZC1ksPK7b7dVtaXyGa5SkZpvtqSegHwIbRwePxbsjfAmqpfaZYo/
Jsy4IlBKp3+N8/7HSIdWN84gHhRT22OauvoxTPIme+De/5qYoD62pi69LyYUm3Yn+2zKrrDNgZ1c
JSEpxR+ujEaAZUnhKFvh0SC9969BaiZBRmgMb+SKyVWdTZjw2GD1HMcObrvB+GH6eXl1ek1z+Zf+
9u4VaoLKNTWdc/T9HN7/+0VBT9FKAqXyhN3L0Ny5qrPRCG21lV0wm2UAhWIYDgQX8Kcs89GS0GCx
PbC8lNtZIQuGM0jHPCMrCrG3adbGNLHqjqQAO9UFLmlgbp6Mcdk/D2bnu4cgo7C5Pf0Qq0+mhKc0
o2jL01IDuPLU+2eQvKDZCnrxNDlmD0qpHL8hjdjvGimQQlMkNV8mKYPr06u6qzdnSmFKl57ZslEs
U61WLeYmCS3fLp5TvJehQOZudtsnEB1hNc/thqaww6wZf+Hr0MWL5cw2tY6srrSj2a1SO8rT75+5
A7pbN40onv1iaJ+STFnPQbOghhG/PLOUfWwp15IKfJ7tseL7pRqpDMYCunhuWirLHBDIBm5Tfdkl
3nhZO8J9Pf1i15/TlJoNCezQtdiX5vrRLPSDqhE2xhMeo9AoQm8ZttDH2IAzzfe0/Zke2aTHp1f9
+EJZ1aKNr01JEq6Xv/8WhOhx8KCM4J6KhBT9Yjbsv8KGDjazM2P+8cdrLdvUdlzLROLWXK0lsDq0
oNH5T3Y4oJ2hYmRUYMdFN2muKvFnYUXxOrXSpuNKUzNutZfP+9uDaTjpNq3rxQZqURdAHfD7tJCD
UCaS0Oko1jERTSNz2p1+SHPZgr+Hlv+/sGvzFYmj3jqeYfYSJWBy/CcncHt0ExWSywF9FszUG5wI
omGuv2e2+aYXN6ZN0rQ4SviIZ9REWhsOxkAt58/LAHXqC/Pu9K/7uKm50j0in207nomcwPu3UoVl
MDSIaDxNiB1OF2Fm04+Dt61v8gZ7zygtqrfTK64jLa/DofLlCwhESiwh368YUibPbmjoJ76X+aZy
eAwt3QBw2rZHGx81q722DYb30GDaywgf5M3pH3BkhxMoTX4HbS3TlqsfkPQmdJUucJ7sbpTXqW5o
IZWpDxi3784stb7Sl0234IIIsKDaLO619w8bxKOPJHxpP4V56G1L+L2XoLIpBpnmX+VxeVOS8l3A
w1Vb0/QBkhcF2IB6zvann/ljkLb4uhY/RvDkQq82f4tnD3yC0XoyBk+iYjy65nWZpl9g9ZPiFwjs
9qmYtnB1o//Fypr71BPsL2G7q6jpzUPtWaXWTyA+GIAa1uhsRxpPl+6MvCfTqIc6G61fUeWWN6ef
+eN3triSuA4JLFohIfz+3XMrudAWGvNJxmSvZjwUI7pT4bxVUdP/dXqtj8fIdhyBFaGWTFktZ3n/
vwUXLMULixzZfxLAGS9F4y1FXGhdgY5uN7kY43P5yofLwQFbqRwiGqRoYf6z8X5bMANr0bsiY7IX
GGZ5g31lrPaovRq0gyPfqi/tFm3ZDCMjdKymACNDPDtRQcW2cH6kFz1/jir67cy2cifdOEVX3IZR
De29LMP43gst7+GP3pBtA2WXqJJI3hBUCnsVaPpm6urZN/MbOefzHsmyel8YmbllAJc+BaE4d/RW
X4T1lJA2n8TEGE0Ld/X1BWAjDO+TiomkhwdxPsCd9yvmkO7AkALxePfy9AOaS9z4Lc7/syJ5pIOg
mMvBd1Yr9iAlCqBL1Q2z4/bV00Z2pbXMN3YoxutIzeqLMegEp78RIEiZtcnVzLR6K6hZdpaU48uZ
37OcrA+/xyFLYEMirWiv9iR0lABUFopOIGXyLMS1tVY/h7j0w7/9krHbdR2Oi8yQSOOrHKgMotFT
YjxrLKjcg8LP9vV/8YMAH7lKIWBEoijeHxLGcyZwyZZPEmRpv0HhG3iCxomLzWnF4gGDUEDENGPR
U8KLc1KXVmeIv9MSUsu2zzTTxdO/aHWIli9mOp7noUQNDoxg8f4HecIYSPTH9sakp3+ptDSf8TBK
F8GKEn33Wf0SJp2i04uu7r9lUe4D07Nt4M5SrO+/pMPiqKO/cVMhhp1tkOmYvdsA1b5gy3zP++rm
EFzpk1UK0xn62i84qfb1mc0ql+O22hxksQp2HlHEkt4qLDddijVQEzY34ZhO1y12hOiUivGzF9X3
pPoaTa/wocCj+Ge2TGoofhWXU0Wz3MYkd48tFrrxTHVGlH4JI7hruX8HPWpPAZrPF35oR8+Tcpx9
pFLQIBn9RcCz30+/yfURdymY+XQoU2qs7Nji7z9foxOhqNnT65Kfjq2RbaGk40QP3IHOxpRKPZ1e
b3Wh2K7LB0OAhIxJu5jILQHgt5gbyjp0UHk3rl3X6wWMU1rPI1PGKoB4d5FmEzf4H+5Q112yMq4v
ntMUH4orG5YCnX63PehWlHuHfjfeLhPiSa1uNrZVjTuEH4szm2O9Q11WtagCyI0sQTG8DmSuM2VA
PjGecB2XuWEGVc56sFOGJftKlPV0ifqYYVyPjVm2jOtBNWzijrnPmYdXH3+IJ9A/kdyqFi9crwJG
LgD21BC/DngBiuGWKVvYPmUAyzPucLtrvujOtOEYd7T7tuhvj5iD+307Ti9OH1nNbcu4VXymr2vR
HkHdWERfB7XYIgHrRf7zPgbolzxVyIP4W8FUzfvRaFRAdybgfUJQ2NXiqURBNtwEeYOuCO6gGXBm
125D0rRyQjKI9L00xXWDThEOTpkemZhOcWEsFWgkosPQZV2PV2cEzn4DWcoIXtSA6PRrDMo+fSS/
RhtxRCG7kxcYhbjZ9ek9++GMUJl7llJsW0dQu64SUAlkL/IjAEp2kzMaTfzBvmC2iDSPnMufdFTc
Mx9t2Ry/Bxb2PuM0IU3+4xLeVoElaeCRYzuXHcQwtp8Q7i2fXc8JzqyyTqw5i8syFNXSxAzRMZfQ
/ttZLJGSiUGeZweQGlh20zK8rrUKoNEwifEZ310bGYKPeL2H90Ep7xFKd66ccErOJJmrxHr5HdST
FtgYk9aLJ1cxaEwU2pvYPhwCTw+vukqjyxwH8kOO52J/YeBWhCN9UR6SvqrOvYNl+69etaQnZdMn
cCgu/ulp/fYOTFQCizIy8wOk2kWwOp7vMzSVdsOyC0fYHdeAfRz2bpLsBKjkTUpD5vH0/voYE5fK
RrG56JxperLvvwPzeDe26ccd5slEUwtcKLp4EHCvPR+56tNrHdnLEmyb4NYE0EtQeL9WPxSdg/08
33yGqIjg6mjfKdefrMsgHoI30P34OvzxknxcB/VG8ihXra+YuAnHMszC8NBoTJB039zAJQRf3wEw
sySeJ6eXO7atUYWmTiI/IO6vW8C1SKaWqVh4GOyUC3VMaiKdTxgZx+QS8YluC3MA5Y8pLm8DnynB
5LaoS9fVjzM/ZJ0asa81kZ9+tOAQc+G9f9e0LnlGzFgOISNi4gYJNoK9qPT8gKmI6HTiTjbKyoyP
AB+nGW7yjL2rxUOsf8EAQ6a3Se7mzxIsh79x3Ca6w94bcwUch+UPlE8nsTv9iz9kNPxiSzg2fXNS
cNsVq3S31yOwhzrIDkjRyvl6GJ3RPcA2GpMvGk/d+aLCV019GxvghhtKQBlt7YI298XsWkbwE7Sd
qWlcwr4AF+3Vs21cMJOx1LY2vUAisk9GHB/iCCeQ+xksVf9QmQ6SCZ5ALKrZZH7nqX2R6xroEIhg
RE5PP+CR3U8BRc5Gd9q2KfxWX2QqBNzbJjognTkr4NQ4B+vAaV6tWbrFXcvU4e/TKx6JbTYfH8Em
YouS6+bFaMeSXriRHIbJ67dYPFlAVp3oEOd5dFkq2dw2KsBysgzi19MrH7lEbIXsKqGVO4T76/2z
NqmJQVYVxQca3Wjxh3hAadAhXvrpz9dxJDmwhomnSIPfr6Ms4PombiWHRLnjdQsPcmNOybk74shZ
WpprpFJEL7paqy8H4FoNnZckh9bVhfMQGnQsdgNwpGcZSGaPI96R+EsUo3/mA5pHbgiOLvMkR0ta
L+szMWBqwZtz4Lwq0mQ/F99wWk6h7qLjZNkBWmITAlCh06Mvg17BJtODc3/6FR/bRFwRwqb/Q2Ip
V8dyBrXjtbqID/hIpfT4ZHHVoo+8DV3T2GYN9FaIVHoTyHm4+uOVl53LRI3Z/5L+vP+4danVVBt+
fChtVe+SATnQCcj57TjG9q8RS0DMOIIC+oknRXnmbv5wLXrgiumgC6Z57tJrfL82+O4gcrtZHmxY
b5uCf+rTLH3kA2ORnamCPuwujKYYGZrM6hgUKLHaXRbAi7yphDzgsC2hzOGqxcje2+CCjjp+KSHO
ox3xp2klyc6yKgkYIHy6He+fr07B1E9COYcUvY8bqiGUr/BiusjnNrpqGVCceZ8fL0bKIOoR7mCG
t7TSl7fwW64jnaxdmicW0R18P1RG/Nzj+O/KxrogmcDa51HG05c5gu8hpAyoifKyGNG5Ob2pjrxt
UG4OvSUGF4pA/P53aDtOtB/4+tC0lXfVtMAvkZDIt7p21OLhLV5yqGRnnv7DGeLhFammJvkRdHJW
4TDykdEcha8OaRPbIQjbbgbRMpBWX3hk2AdEEVGwdqzM2dfgS8986yN72aNHQMeGspc0c3WCkXku
Mk+G+uDC8vq1yL1ftX2PPjtQW2RMTr/fD7ccj8rwkukzZbZDc2b1foVZc53E1sGScxW/IV+HbA3q
3sU9KK0E8YyggX1wes1j33SZCJnLkE1b6wecDS6ZLOhJ6zCJg6JSxTvfKLwHFz+Wq2DRogMim8Xb
06see63/dBIs0KxEiVWhhHFRCZqj1YdJZEogl9XgiBQHPq1aMwRZe3q1o+8VvUrOK5sWzsz795ql
ThcbRq4PuiQMtZiObRjjm5dROH1XqC0eTi937OEoCxjK0lpjhrn8/bfj2sFwi1CnUihJTNmmlTiS
oWJs7HK0C85UIMcOB71eRYLiUIStK9zKrIZZM2OGcujrjYbZgNpyHl/mTq6wXZvqVzF305bmJsqN
p5/ynwHluwpsac64hELqMLJOsXrMGmGEQCLUcFAow2cueOe5LDZI5ow1rn1A1KHGTA2BiF2LsTLG
zZqDW8VztJdz3EQosvvw+S/4/8aIeKIDOInLOUeR4hW8hS/PAASObQIHlQVCKR1YVCLffxW/9f2g
jiAJzy6wxB44KDoaTrbPY4ob3JiMM+/nQxrH6yHxYbYIHNkhPX+/3gwsv6ymAPXzrG1/4uGJx5fl
Z2cyjGN7zWWYyEjR8ii61iG5dcdKiFof2qJqn/GAym7aFvmpqJn1mUD8cSl6UXThCEz/DDFX3xvr
BAtlpcQhI+7Fxg9buesqjRh11KszUXcJdO+3FkspTg5JI9n+esBTB1ZMYGicAwYZEtB3Y+wcGbWf
gYz3+ANKdwe23t9Oquy2GKrVZz7dx5jI8rRVlqKKga23+nQKFSYUKXLvMIXufJuW+i4pUeKl7eZf
pAogogzRFzh9nD6eZNYEa+SwR8nH18UvapF50E+LmgXtuycxj+isOYPCjdPJ760Cj+1m6CFmF8aP
0wt/3KdLosadbpqALUx3db827lBWFfggXOIzW9+VukHBHT3nKvl8eqFj+2ep65cqjiL1nxr2t7DY
I/ZVTYp4EQ79cJBAEW8jO3ytBa/29ErHtg+vUS+dXAFkZXVpJ2ErokkG7qEMawNMm93iPRrV8Y05
DGjaJXnVf0pSJ/s6dCL+RSNC/WlpRda8ZCy0amxJ53x1KukGlIaRTfYBSan5wUe/EKcl6ug/jzEU
iOSiLieFdGGNU+tjRxsOigqHWM81FrsWIKR9Qsvxj6MM63B/Uk5Ii4C22iO0dGd3Lh37QILtfnP0
nN9ALqqpHMXP05/uY5QmHYChKYECMqt3VymQo0N8zjmXB+4OY+cLM7tklml9nqFgLGlRfuZLHTl2
JtklgcZ21McKjYnPAhMn0kAgz74ioxRvNV3VDdO57isMjewKscFuC7Ts3BTqyHGgSckwjBklUIx1
+V1EGBBineYcQi+HjWUw5praNNl2gxtd/flLpUNpUx/RQNTrzxfGRv8P/fIAhZh5VuAZE4LUPeBT
3SO/YmBleHrBIwGUx3IBTnLZotO2uio8A52qsoyJKWaAwnNvXXcWfqdepCzkT/BMHmV/ZsljG4fB
Or1ghozUnKuNQ2UyVKi0qYPXo/wdgKO90RIKg3AKjexM4p2JMcc+H6gH2u82+SsX4/vrHZ3uWUyq
UgcmpwAOgGEgSTZjkzK4P06/zCMBmkEt5TQDS/ItsQ4m7TRWpejVYS4s783sw37rWmNx5ogfOwjo
fli0nrwFNiDfP48NUquAt0TSaqSvlZcZnzEoyLdBX9AZsRrZbJCH/FbY9XgmWz6yV+QSo10yZW25
1ipYo6mf4BpIcm6C/s0vIMPan5vCe5MmSGs9wo6ol7rv9Ds9slskbQMuoQXjCyDq/dMiJOGEZZ9Q
1tEau2qDJNhqr/BfOgRKthUMzehMSnFsQaQRhS09viPine8XRKkAGvdAFdu3jcbCPOqvZS79a9yS
0kvPal5PP98HPAbTGNqDwGOY2RJi1jgvEdeTFXmdOiDz026sIEbuBqmObTQMkBNG8oGLPlKIb/Qa
scyir++KheozcJaReQib4cwLP3IlSzoYTIu4sGjXrL6yg6hhWnSlOuBHDYVd1eHiatLgKloPXnnZ
wGPY40KfPvlpZd2ijybOTc2OHFgAKnRrKAFcrdZgP+3Prh91tcSfZ/CvIqbqh7Gqm11YFcGZhz2y
pclZuS6XySOos+Xvv2U6aAkqC/VEeYgzV9xANUGmtevszwW1z6/Jiae7VvXi6vQnP/KGgdgxrqAe
JOiq1RtuPcvpndHSh1ygLozMudfNmFWg50LR5fnMgBEZvA/a1iw3CMY7N44ewu7Mk2uebJW4c5uC
7LEYiS3j+/dPjg5ljIwfRQ9ozeBr1CwO4H0o5z8/TSBpLNqqy7heyNX9UqQDmnyFSdnrO8ww0I+7
Kkq85UUCL0/lTHxPv9tje8cj+AJbIa90rdXlggvzgKcts6/aMLOfo6Htg69r476AgHDmHjuy1DLw
l0tFT7RYJ0Do+QVGrVN9EDTGNyi/jrhptog6BzJEUP30cx2JSuQe4HGWskORGrz/XF4Sz70quTQz
4OovXk8ldwELEOsnhbEE3rOe659Z8sjz0a6lruIQcqWtJznwYmJuM1ceYHCJ27qwSrqJDXp+Nlqn
p5/uyImgcUesWbJjsNarK62JcJrzYx/vKXPB6ljobwwkPyb8ymiG6K368auhBvtyQNmAsnKynk7/
gCNxAKacS/+Q08AcYlVHTlHq5JFfQrAE4m1AklcLGA4BHMQ35GiiVQSCJ9lAz3KrMyfkSM+YaAvR
Ceg1hRAtmvefFiZz1VRFmJIFWc4EWdBHek7YWELN+IPjKGa4KPZFYXI/SDPeMMmWO3cO3V+6dezd
6fdwJCrYABGRieSs0kBefYhkNASVtEhuACiYv9gZ2aZMY+vT6VWOZDDvVlHvn7hHlahDsj+5sUTs
b6U3arxIAv+idbPiM3OSpzkq60MX5edA3cc+MxeLw0lilkbUe7+wzoF2elDXbwaIYfpmqhFzePEC
y3xm9Jt+a0eBMKBjps54Jmc7cpbgYpDG0ENdBobL33+7Z+LWkDZSlfENQhD13s0beRXHJkYaQXTu
/v44TfMoZEl0SSkcIq+7+obtwN8U9hs3Tp1qHF7g42AlFGUZphtd2bXlNZaCnX8Z4F2J2fCYc83v
qwra8YyfNbyiy9Nf+2PoAknJeGkZCrCn1lkxSU8y+1OW3cSk/RW+pfUUbXhF5qeptIaHrs3PcX0+
vm1FEUWwhK4Brn2N9oAbFVjCiPHJDcfsKk9FtKusrNkC+E/PPNzHHaUA9XFWFgAayfFqR+Eb22J9
BLkttqvme2hGOdqeHFF0ffIW5nkos62YPHQUT7/UI4+4AAq5weklAC1a3Qe9XXYx5rb+AdEqJFNp
dWV3WFLlxaZMEoAPp1f7eGCX7oxFtQaG2yFOvt++CuYqXijgbZG6de9TZNF2ftlhYIPzOHq6U9e1
G1kuyHVa3P6P04t/fNRlXshwlud1JEnE+8ULaB7OgCnmwYoyunppNy3an+l9GkTVmezhY/hbChuQ
BHQUF6TQKjMDIIWKHSZBh9av6JlaqbwagK/s/viBFvgHQZ8UUHLFvn+gwZHo+eKpfpgwf38cSgTd
mPB7ux6byj/fJ5bFjSbo0jgLxWP18pzISUvQTtMBkaH8MpwzNKlRAYeonJwb/x35TtRMC36ec8Ql
utqS8ZAb2Aio/jB1TvQd76/0MY+NdGvMc3xmPx5fClE9116G5u7qDeIQUgrUrnpkOovxEUmRfC8L
ne+QFz+HgzaXvf0+UabSVrTsxDJYlGuQB9ReEQ623x+qtu1slCytHpvT0X8udGV9FbVvXgUhqLaL
OqOJYQdcKdsyk8NeppjREFVLrGox5T29hz4GVQsax4K0Ia12PkwT3KbH0tDLBvQQhuwK1dl6VyUe
/jCeSwhA63t3er2PcY6bhJKQFI0VyUTe79msxqvufzg7zx25jbRtHxEB5vC3c/cEj2QFS38IybKZ
QxUzj/69avwBn5o9aGJ2YawWkLHVVazwhDuYKQ5ciB0gq2FO0d7rwuwSIyaDEsd4RCLUPt8f8405
qmBQMaDUTe4sAqMOmEeZo895sVDz/UsD1PxlFDECmshBHIwG87z7472xq4gKAri8UEUVJ+N6jm0w
oq1TJN2lQTT6UiKOfKakP588rzGO/8NQQNoBRZBm39BMhryuBei6FvPeXDy3ThSeLS3CF1QP+/9h
KK4ZVcYHjEjx5npWOIJ3KF+l7WXsk+bF14zgSKxrfKLG4a8s4BubxKPuDISI2pQHL/t6qASVjVoX
HrMSI/LzmgxOg4fDqxenw5MUE2JVc7WWTb8R71BrcylWUE2EtOEuJhgFjfS9QpeXapjBsuwQPAk5
iDrWNT9maUBj7EXYmnirxgaVDOSMlcq5lYe/0Gepm5f7X/aNTUvwxcMMoselrqP+/rdIr+tyzJdl
BRgctd/pQ4v5QXwupUCTjixHQxC1s8N8e3/QN3YuqE+I04q9xkFdLLzXTFQaZru5eFYxHifMwA4J
WjAnW0M/6f5Qb81PrTN5aEB46S3qBgNWi7FuTJJGBjal5ZyE+9Ioy3MbI1YZY7q2Mt5t6EGlEYqv
akWpvvniSTa7nsQxduQl4AJAoR+m+4R9xqkuqw/YHiWnRjmIIfPTrJybNydKNMD7zKG5gVsgWlhO
Gp7Bl7Fxkk9sp+EFxokDYjnLkVes5f7+wr6RB1KiVoeH2Jd2wzJuT4k2atHWNE9gZgE1SzP803NM
zrbT0CI300gMS6Ip8ZGYLOaRlKmIfmZSy77zk5qVu/d2R3GioBsB6IHcTSHlehvHEyLnyNLMVN7E
EPFh+/k56DMxHfXGqNY21e1HVueXC4PIi6Ry2UXuY5lOdi70iyEqF5WMDG34Hfwi6/OEovinwEWA
GzOsNNvJLqtXuMW3txZ9gdcetmrrQou7nipoJmNCYkm/0CQRW69J6+/GIJN/qlJDXSZQDsZOm/o/
7n/uNxYYPDohNY+pSXC9uLXSVPBTBsyCIwNxOTtt/T/Kwmx2ftQUKzv5raGgfKrQlpHgEl9P0G8c
EdsO5amhyqzvpTdOZ8RTECHUEeG7PyuV7lwHS+iDsGnIEXwYa8tCTsRTqXT2p0sE/vhAM9VByLl0
TjkAwxNWvMABGi04aWk9ojZRl/v7w78xUw83Vz4nL4JD+XgxU2R5C0U0vQQFAvQNychmwKtkg7pc
txKC3l4PgLeBvVqU7KHmLYOTRtcsQtBMXHobaRkUjpAXxLXpUGCZhI+VTA73p/bWeJBSFaoD2QMS
+OupSapAuFaP9QVzFtvcm+VgeMcIzeivRc1BfpAcl2rlLXtjOcEZcCZBOQAIds3rMUHC4gsY40kZ
SatFSy53yualRS3v7zqQQ/5O6q0PC5qoy7KJ6dWRWIzWYpKoY9FdXopgqIvjLPSgOFgKCPbUlqIy
thUV35Vr7q1VBY+l+q1K3OE1tvjttaYmWPe5TxU6wx9uh+h/hqtigl2XW/8qtWAN7vD2cL7CqqgH
dLk/jVFZEAVhcZHCap7cuakP7WgWkLBEcRy0Zk1D4IZtgOqyayvBE4WNd2BrXH/Brgx6D2vj+YyX
TGQGp14SjmYbHwuT/IAKrPQffIrV+ufSRuGJ+o/f1riEyxl16G8dNgHG8zD7Pi7Xrplo3zR0oeqD
1aPau9d0GLjHBnZBJLfRGGCKHYcyzV+MLvUQlq8UPeC7HwAs+9hgAIz8WxIjHnf/WKiY/PcLhx4d
2C0F3aBj5xN2Xk8ws3BgHd0pPOs6qKOUF3sbu1Px5f4oy2uNZSTLZCmpHIKssBdBiF5VZQwV3Drj
3tX0p3pCd3dbWNJF27tDBbeMDJh9hePvYoAI+8Efh5Wbbblz+AXEXPzDncUTZS0+pNEhi+yOvn2e
jLyK8BqwMEfFNjmOuue01fOu3Kgmo75yA9wEJVwd3HDc5TTrPVJOtTK/HRApsFaei8g848bUUgwX
Yzl8ko4cogNdinJ4mYds8A+hFoThoUZ8BR+yvM6ip6GmR7GPEfpPVuCBNwE/v4lwy1L4ZjhlUD6u
f1McuREo43o657VwNlUUyYeRzvTWgXS0xSsS6yCYwlsfky5qoFl0rPGrW6sL3H4QhfKmKMbmI1Nb
NpoM4iMtAWB8Htgve89nQBzix4vntX/rOFSvRPjLCEnNWdVU2OVUWPiQiznbE45RhdmfY3cY5UtW
BDncrnhCl+aAQHSc4IEogc7GWyz0komWMQ4TK5th+RzwG4DaUd8xdO5LAvLr34D6f4Ihid2f8Rs0
/3XnKf+Syzh/lk28hhG5PdY0gbiziL55Zm9kEWZsE/VmcDqkBksP4w7R7F2y2MP9Y/3GN+RSJL8g
CiOLWBZvg8IpQTIM/bnv6+lJ5tCj0f3A5ycf9Y2PRuBKzPDGR1QaNoQo/9UzFh8xSOG5lsbcnS2+
3vCpzyqyma6w4HJhHVm4+QWCoBliN4kb9SbKW1v/cH/Gy1iX65LsgkCQ88y2XYIb3Drz0G6PmjOb
LMXvIbXLKT9AToR8kwkP/bBSSzp8RQsLY/Y1aarba5RXiEa7QfeHTbS8TOwkSEAQR+O5GOz0ghtM
d5kHrG/HFhOdRsvjXVJpzaMsU+tgGYm2Ege/MTxvBX1hVQVBLU5tut/vMoyMK9PuQoDXaPtvoqaD
EDfrZojlkC6d+IgkVzRQXAYUvvfGzLTBkBbRn/c/we0mAG0ISYRww4bwvKSrxV5Vjqrce569EHYo
pw0Qdk/faY6z8AemgdEui/IuQLXLbde46rc7HpYPCQ01PLAtAN+vlwBtvhqpmzk4j72BX5DuFI+p
8IuX3kD6UfiMen+yb4xH+1+tNUPSIFnueORu+zgdvXOTCcyWK8vqcT+VUNmaWiMFaCKxEkXe4Gko
cjE7hctVTC6AQ9dTNGqrCEOuxbPVUol5wYV9rsg/9Ik2uSdCCxlLEVf0MsDTJAnR85QATR5lL1/I
d10fUVqkLxD8SMN4JdN8azUC2nKuIjcAV15uwByZAHr2rAa+FBctGj8hIS72Ya9nT0WtJe+OGWwa
Ji40PbCtACIWsdFQpl6LMZRzjsa02MQt3JAqmty9ERnjZtLhoN7/2LfnC9gbFQxyeViYhPDXKz/a
rCuGNdGlq/A32My1iVUp7Hjjh1uF5aPoHRf7r8nuPyMLj2FRgIdJebr/G24vOC43xgeKDjyVuPD6
NxQufeXQaoBrjUZ16hoc5bMkznFuoGJSRsge5txP7+zusuXo7iogEUBmWgWLU0Ug1LD9EXLGhVwz
oXTAATo6Vd/hkpg3wXvxqP8Nh/gkw5LqLnF4BS02ChRDdEHRL9gVdGyPQeWVB+QF1jQ2bp98NJDY
qD5VeNVGWszMqLMamyNToxCuNWfAXtqmLNzs20yMvXI7vxHWcS+DmoSPB/6APPD609WhhcGo0eHm
5jjzwcpw+CzdaN7UBprichjsbToil4rOHJ7rkJFw5w3iw/3t88Z8SSSYp0OQTyVqEe6GuRbpdR8E
57brqsMwOB/8aU4fQwApu/sjvXEXUCfhLVaiF1zIi2sqyQNndlC3Ofesx9EvSr3eSAvDhG3Z53Kb
RwVc4vtD3k4OTR/CVWrBZPTM73qBk9lGsH/QkFQbDfMJAIQDTd8QJ0hl7YrexBsfU1XzqDmpzplq
4lyPZUZDYUSYK5znupm8vRCN/g/1EeMvt8/wS0mLvEUoxRX6Zp46/Wm2tfQrJoH2ypX0ummu80Oy
TMItWi1Km0VflE3Soi2DAaVjPFESuGXKYVyrLgiHe+6nGc+IEfX/sEBFXEnIHNvAFtrHEdcS8egM
eib+DYU2ORc3mTT344CbKQYzsimsH17auRH2OYMV81aEXVKcR3Oqu0NgDCUqyonEbGiTmibGm3gE
4sS7wT8nmb/h/BPrn+MAO4L6aEjRxAfHznoQ9LAbzG863m5/o4mFGaKPlLe3z4c0yl78sirw2UMo
Y01v8nYfwhIgJPJQ0SGfWS5QXc2tBaNcnMda87GTR108sj3tEoDiB7eRf7m/B2/vZ0SN1RVJZ8Ti
iV58j9KqTJad1UqaOjziPf9xHtrxRJOkODQT4F59DMeVIOR23xP2Qplhx/MnpNjrvahpNhbYboay
Kw6Pu0TSYtNLx93oEE/2750e2CniK5hk4FqoZl0PhdllUcZakZ9HMZlfbAwtol2b+c24DT2zG491
PwJYniW36crIt2Glup556IGUUrdfIlmLICqkxEfj7CILNEJUj3SgKFqEpwt95Ozg2wmGkqLH2nXm
hju8e97wz9EmoJ3JMi8zqUizhKTMNp6dvrAQ6/a9PWnxCKRhwool9+cPpaJ93x/0je8a0J2gy0Yd
lj8Xi92Bm24qC5tqzxxjcepLeIMn3axi9LKb9z+6lLN53ClP0gendnf9ZZMIQ4jJaPqzLnRn7zY4
iRPeBJs5tdZqPTdnhDcQWI/HuQR4AOzmeigPHedprOL2XAO8xGIzF3sMAIfnMdKNS5nmGTar2RrA
9GYxFRpFFTLoIwLvX8amHjU7m+Zec27DCCX8ORHOsyemoEZUrY4+3/9yN5EiskvwUYEugS5VqILr
GSZTms4Sr5Zz1wzBHlPZ7LkY6mAToVu2n6Au7qaM2NHvSuXhLeyVt/f2dVIZGJBLaOI2m/X173/L
BLMEjBQOSOJcWdDjEckPjnY55GhQzzL+A8ZYvp1oQdn8AvzGd1gVCxOnkXQNPXa76OpTU9OnlaD6
bIsXOQsqDJZ9Q56L2UJ6ou0czBDwCd/k6Nx+ur/maoNevYQKeBhQIaVDTg6yRNV3jon6ZtXKszNZ
wFpL3DTTDSJ+GWar3CwHOxahsXJC3xoTgDlxDv01kpFFOBXZyGpINxRn0Th1fKoLIx4/u1LD77qi
xvHR87L+vT0g0h0yQIJWh6ItQp6LNQ29fNSyzhFUqbrqHxc+1dadI/fz1CHscX9Jb6ujjMXDyUYm
slJZ1vU+rtMkdJ2ig8rNF047GrV1mUfbXLYN9UctnIyTFZtBsffrOvjs6FXt7OMsMZuPGs6mYbpp
LFG1h/u/6o1FJ6wEhAUEnpLhUnMMBZe2xfS6OKdYvX0Fn9h/J9GPtQ0Yvv5IzT9q3v+ZqciSZtLC
VZ23xWeuy9nxtMoqzl1eiIZG9Wgkuxi/tvl7aGf2F6vFSHIlwnxlTC72M3sK2jEMCrb08uzo2WAl
Di2I85yLvPA2MwcnqbcOHoYTkimqBWHGeT3FF8vCveiD65bpcBAOlZ7nSZho6LTONFR/G/juWNva
Mdro1Xsxxe+ncymHIHWpB91+iIMAITpcwQZnE9eYmH3SvXGUJzG7dbuSBL3x7ZRULjEEvQwUCdTT
8NvFFFdW45WjyIHoVsmp1BzzlGly3Ju187n243SllK5SqsUaUvu0oYHw3YCvLu7huigqo07S5qzT
6rtkY9s8lN601qNx1DFYDAPVDxwFTxov9VIgUcYB0lWzGM4YsfTemZJAicaxjuHIQfge/e5QA9jv
7kYN34RPAjlV4xIRq6ExbWHO+i2bMR95oV44hF8GIw7iP1IbR7hp5wSlRS9U6yLc/zLi8i3Gt2ON
TRtWmu7ZGUbudLihPjrxk8itvZNkYXsEck+PL1Di5ZtSlgJWIOgD85TUdm9gEF17ziab88n7gOqt
jh5PmAfz97bCvRZfTIy+fpaaocf7IjTt+jkOjCTZ53Rthm3S4BO0y30xj19y20ZgJjHN/l8cKYrp
eS6NtnvIp1izULG14tlINlNcltpFBgKNoY1hoquRbYB4OMEzOoihvx3tCWOi+xfETaiIQBxQAPjB
VCZQMFnUSMxG05UKKfPFZbj4qWHQ3nj7wveHtH2sRyeNlORQrj/PaVE0vIReggTD/d/wxssHo5br
gu1OXrPMRYHWsA7kPecWvd/x1NTmiIN4FCf5Fg5P88/90W5mrFDLVEtUp14J0yz2OTR2xM9onyOA
6abVdKjMwVauesDScfobk+yfVkRpZ+y0WBb1ji60If69/xPemDA4cWYKXdol+VF//9vJ1gaZg4+e
BNWNsfxqwfH4KrHCwYwVw5f/YSggmpCFCCvoXF4PFZSFN7lJKc+Y11Zhv8WWzat3CcZxzV+jTDv7
vU0FCHSk+OCFlN6huywSDZ1I6xzi8hmXuuapkJjUQbk954bsnvCCRd4pM52V6/82Rla4HLaPuvy5
WRZf1E4RPcIsC7daOZXdzuxaU25dzS4+91GjbaVbYTeP0diPdy6tIrMpbXAeVkqqt1qWrksH2HNB
1pX2k4cb9yWh+4rPZrsWXNw8Ba9DeQSptF5RxF88BTKNwwYZD/fUxJr4YTfBLPfYf2YvZtFa58Ka
+5Vr4c0BeXmUDj34kmV7z6rihq6B5p5ce/4Zosj9NOAitjP8+Vdh6snn+yt5G4MDp+bVoWDKN6RC
o96m3w4Ehjkztpeefap0LftgdI7+ze6IaPZpVroIOpZlhX9zOrTh2dS81tjoITpZOyxxzf39n3Jz
NBXSHwQBCpqETciUXf+SoGvoxCW4rw5zA+feivWj6TTlsQdSc373UI5ieam2ptq5i6OJEy7e9shK
nkaacxUFoji33D8xnvbMHyay1fLl/ng3Fx+lHaX7o4hAeBv4i02U0vycRl3rjm7qDvumcOOfU4u3
FFUmeYztGt6230YPtl0nKzmWeRNbsHNxGQDLQy0XjYHF0Hk5+xJ9m/YYew0SkNwbFD4GfJg1K6z3
GLzVO9iu6PsYXnuIawMHTRHSAcwxY8QqJzm7XYW7nI2YKH32YoceHuJhRV2dcwSfSc0CgQVq3zkf
nHqIzvqA82EeSvPZNlJv5ba5ORpqLthdQT+nG002c71DEkAfkY0J4pHVch9iIcQ5r/R0m+IOccDm
LFnZJjekA0IghC58Xi3FiqSadD0g4YBbDnXaHCPbjuvDVFYxHWEr7HIkLudZmNGfIyKe3UV6YRb9
0YG+z4kVwIY8+rh36J+CMfa1I2abFNs2GnpK9lpu9xomXEV1LukVxR6lCEB/yVkcGw3tYKcdO3ls
8G+4GM1kbqSM5aYRCW7vRGs/SorAe30erKexCkkzUX3YtQKF36JO06PR6f7OsCMcquI4/YAtt31o
HEfsmrnKzsj9Z494EmINioTy56CtzUMmnGxH2dU41XHjbhzMVg8gILQTJsLTyv5VOcvN7Ljg+QZk
NJQJFl/A8NEQqjR5LCKv3MG2yh9fXcSrWpq7MOvap9F36p3edu0jsVS8sgNu7iS1uBScoMPSMb95
wzNplIY2xs2xqCbwpyLxj7EU87Z3rbVM6vaOAGlKV8AiYCAZWGpDG1D+xtq10rMo9ED2OyNLvfAw
OHJMD9ZchdWzb7qp9T2M4nIGUU8BcK0IffOae0iP8OZwtogi+O/rxU6cbNBz2v5nkeXjQxxVzRY3
0ebJGQpxaVwOutbO8+n+3fjmoEwYBJm69pdohAHRWOm7UXYOpNn2yRZerZNuLb2NY3afmOe/M9Ms
0mxbZrZs1gTIbz4wWkDsLtUeAQKMPOX1lKdB1mZl6OFJG5AD6xzsTYrey/ZUmrKVrXw7FLVEenhc
Ja4iMS22ckw64ybFFJyqxs1PFBHNDwhqeEAfknF/f01vLkpFReIlVQATx0NQ5XpW0YQrsu6FwYmf
0+wj1OpPfm+6D7M5fZGZma20d94aDt0GemhEJjocxevhsrHCgymGZpJTTt3rSg4oR0/tpMVYZ2m1
twb6emWw/HYrwECglUUTjRie/wDHuh4Q6pse2tagPdqjjaZmKCoxPBY40mSHuOt9QQGx8KJiQ0Et
khvp6XX5Fx7Ag37McI10H/zB1hGVxcAEfdmUBsKBILabv9Wkpf+SVGLdms4OAOaZBDbd227mTkcH
aMDc7PCjyh7HIdPdgzHWWbwJMAQQ27AdxwkzrDkctecAMvMLIiV2d0onOIxbVLnpedghKIeTl9bO
uJtBKUfHpA29giS8MGZrDfSxuFBgGQL1UN02AJkKZrR4GHoHK3pqP9GjnlvhUUr5pW8d95MVjt7W
s+HQpb0HTHPq1ypfixOtpJkAcwEoQEcFLeGlQqZBDvlaWUatLEJXQzd+wLjRIMa15tmI7eGktD0O
93f8G2OiyckdbamND0TuekdgoJzUzuyLxzHy3VOUIF9QdrX/IFN7Qr87ynagyVbrxmoJr/YhdU0u
D6QgKPAhv7dY4m5QDtS5PT/UjQCvSw/P+tj3/mxi3tPmFa00Y4p/VTIc/hKZZuG0XDW5vUVC3P0Y
4XuMqEMK934rhNs0mwnd0GdbiFIewiL2vKeojvwvzizN6GuVFlrech0DUEM4PY8tvMuLeBIvVct6
1JsgwnP5GemsNt31U+v5n3QceMud0Ku2/mD59Wx8kUPVF48elmIZlZVwyqptmYOvRsJ8Djq2o5KQ
j5AJlDhaYPowgKT8SIEPDY+tLtwazI5XB6PYGVFTyl2HK9FD00BqO1AXzL72NXJ1G5rnwxlh+lnf
J7ydf4zd2P/KsHj7p5odd63ftrh6kJklglf7DIz467e4/u4B7ZJmhJz6UHdy+ujUc/VXa3bywbVo
ZwZKzO7+Pltc4rxP9GVUMq+kuuC6LfZZYaEEZI51+lw1enSo7DR/mOcYkoNEfe2dQ9Gp4xQhX0ze
SS19Ee3OWShK2LThoyAT/FOXI6w5N26/5eO4xmp4LUb/vpHBeiBWwD7mEKGIvww+WuI4HVWG+kG3
RRuAfSjD/BjGo/Gxs9ta/4iqivfX0PhmBK2tNoxDnWqlvkNCs6h2yWTX2UbOlW89p/HgHWodwtuG
GNkzD61b+NnJmiqRrRz5m/tNoShQ8uO0w4244fzPUUX9V/TWg6js6RsYgvrS9xbW77qV76mGmPvJ
LH9oqaxXCjtq4X9fLDJGRcOg+ABBDBTZ4sOUWeMWQ8mpB73SPwzY/D4NrStWpreIfJXlFVUAZMH5
9FjTLSMT3iM3ruJyeMh80e8Lu5p33qz9FHVenIzaaV+iLkkOUzJDsvTqdGXz3Z4rBewmrWCXK3DT
orCTTrjVBrPZP9jDPCHGgW/0ts9854jebHQoZeWulSLfmq+SClI2oqrbqn7Rb4WIcSrnSiuJO3GD
x5zc9AcQMlY+QhJF7zISud5sxqKd/tAjHH36KVjbTzdHG20dFYZSsqLde3MGNAN5fVhfxkPjzP1O
y1x3Q2LybzsHayzuN6ZKW4EzjcQNYy6Bai1MxqzMu/Yh1iKB9QWNDx375t3UQ3XJAGoeDL2Xz+Xo
fQtGdy1jfC2zLvavujdh2cGj19HNuF7ppjLCdmrT9kEEsvwiolETe5DXcfinZeGasAEFYv/0jFmm
m761+2rTBp0dIHdqhtZGPcDGp4gOU38SXduLnd052cWXpvaVlyWo9kWrAMVBi0mYayRRCKBKYpbh
4VBOL4hKe7r3ir77aZeunm0Ruqk+IC1qZgfdnqYajeFOFkd3jA1327Vj+M4OOzNnNxPwY4ioyOw3
JBLdGB1DSP3BwS/tWCDUuem9sH+mNTBs7t/gt4cIJKbi+ilHPehGi4tCNr3hTBS2Hyqv/7cUZNLh
ENmvbPZ049R69ff98W6CIK5vpPI4s2D1UbhZJDMhmLkBc1zkG3PT/nfE72ff+UMQHZzEevK6qPxs
1nOyUq9cOtaqrcT7C6CZmixN9GUF0ZusMJFVYD84SCrv6tKOzkFW/MJeB0wVRkpbpxXFk1Eb2rD1
lBjwPE/eBgB4/b30B/+DNPP5aNXxmorIsrT5+sN413AAIjxw0Fi73ucFXeFqqjXrwY788ZIS4m8q
E8Hvwc2ST4Mhhq+k3C++K50/YkLExzBxnM/3v8jtncILRZcfIAe6gizP9U9gHdIc93X3IRTdvI+x
fTlH3eDvozGZV96LNz4+OI5X4C/CWXz+66Eip/ftyCC5scKMcg+CnqfOHtOtqFHC0FHf/+5rGMfe
n9/tDgccA5if+hj1fyL+60GrIB6CmVvuoQgMieir8WOawuTZhil9mpLUWikAvjFHWGaqFoPS220D
ScIuC0cIEkh2O+lDE/b2JgFthLZcLg5z5/wqA87X+6ZIaESID70NrUDWd+n1bhZoCbgT5KaE//P0
Q9llvrFrYDL9rOO4rl/gKjjvbDooq1YAKQQ1SgMMUIPaVr+9hbM/On3vTuIhyfr8Jy4ofrHTZFs/
BWnaNYcg7Kfv750lL5+CT+hcVkpk93pEb9SafBpDrCR7UT2Zzayf6FDIr+hKdmgxWmvi8q9s598f
ITVFslKKBRgWIsm1OJxZ4QuDen/zwL9UURi37LZAr3jQvltaatcb+IyQ+6rUG19Eljn2RkMqMTjK
whs++7kZZUgr4FZ3an2gBbDTkWQTU2d85WUz3sn6Up8DhAniWah4gW9bNg2JcXuzKnD+jADUR6T6
RtLuIh+Gw7mS+G9tXJRJP7tzrW0Hs5u/vvvTAKKn4g0QgTRnGRj5TkkZjOvqQfOiwdiPrZb2u6Cr
g/hpHCp9n2KLHr570yNpSw7PgOwLgH3X20GZbheh52BgNuXVl3Egt0qs3v2eJGaobxJfaz7en+Ty
oiRq8NB8U2BUVc1ehkSN7RIomNr0oCi5p5xG/0EGoDa7vJmP94da3llqqFeHJXSsAEMtIXZ1GJgN
OiXjw1Ab1l7YdrWtpkA/RmX090z5c+XOemtmRHmQ54Czq47/9VIqKMlgwYh/KBHbjLcSIn63G2K7
/e7UyXuFPj1aaGp+IL4VrgDFnuvR+mBKbB+E9zEf5wEPgOLrAEF41yPl95j1nb3y+C8jWYbjaCi+
BZrviIIvhiP8w021F/I4dJp8jpo0BkOsiwNRQklbBqed0aW4apR2fvSCcNrc/5Sveenvt4gaH8A0
FCMqyFjyLi5Kn8htAFwrjpUxxHBvUysontvOD9oNOLMc5piZ1MexxlBzE5WlRatPQ8roVMB9+lOR
02JULusy24i68GHjNObwwTcy/6vQZGNuQhRf/9SbQCu3ZaGNtLahJPpbjLPzfZSibQpyT4w/hqqY
9lOEkuA29uri8/1JXq8xGjZKjhKdbjA7KGARylx/0tLIW9Onz3WYRjc7hWZhXiZtSPcW5Zx2N2ha
jfRbUh7Lyam/RZm+pk2+gNf99wMobr32wQgsl2roniOCKANZeLCochxKE45vasz6xxhs8Q4/5vlp
NH3nj9Ys+rM0mmgvwJPuUlerV6KN64z/vx9CB5PcTLH2qFRcr0Qh4k4LZl8/uG1Io5+aGIqVEXq9
nWi6S1gb4kV0XnSAPWKvXBoqVP//G42bQhVRiauoBasmxTIfnrEBB00Rm8fMc6NPWTiHjw0Jzcp+
vr4rXkdBPIiHmP4AUc7rl/jt3c+TatY7e7aObj4Fu76virMxmXIXpOFayef6Fvx/QxG2kZ/Qlb4x
FAqBbFVebFvHxOvMPxKt5e2SxvgtjEb/MM/hWqR4MzU6A+Rc4CDhLqPvtUg6fa1vA0kt7yj7Jn0e
0+RfxJTbp4FSy/b+eVl0bZmaGoo+FnJB3ExQXa+3ieE0E2XfzjwKlEz/5B1LIaF788nKLElBGESz
bpf9yeylhpjG7J3y0pW0RTW5960JtryP7On937To0r7+JuIl5dEA6Ijq4SIVdCLiCvwYzaN02vZl
7rpwZ2i+v0EzwTjqbforK+IaF9pOfgkrw91ETuw/6X6SfXJLbKac2AwP0k/dgyhhyGLZ6pwnFyt4
00uTZ68N6qPQ279S7ARPToywVTIgbC1hWx77yC8gNCvrSgQR9qXbiQ/3J3ezldBypQwLVIXYSFmI
XK93mPhW6beWeYRtY1ANbMDrmcMjPGN8C3jvV26B6yTgv6UkTgB0RA6ggOPXw1XuPEJutqzjPNk6
abVhPvBEiW0Gx/TS5iJLNmnN/Xh/ksu7h03FIeGpgw7A/1zKm2UxfBPoK9ax5nxeYgNUTGrF4cbz
6ulP3Uq0h7iZzXOoNWvdruX9T4kRpgN8Ei5RRZBfLK/lhBIM7BSdcpKiHdjF/mCl2BOiOeVs3Lr/
XlR6eWhcT5yyzlrThL79uCQEr802+olkQYvR+9opJTi27DQHOELXlVftK8eKnzKfOA1FsLWq92I8
WnfKtUHFL1Sk4dwtIop8tJG6iWq4SFaNCsphyDRis4LU1Q/QWx5nVFbJHfrT/c97Oyy1P6pBRDFs
Kvhy15tKegmizq40TkVoaZhM+voW7/ZfthjGQzJHayCvxTdllgxHUYipEtsT1V8PB62ii2wUrU84
n8ldE3jdPqt666tVJvF3RwvaUzb67o6V1jcFX/x8f7aLzfw6PEp1in4PP5im2fXwLn5U3YTGwSnn
Yb90mYedeKINR1GnfyRFq+/zJPum6JKH++Mujq4alxqFuih4CpSKy/W4UaknQRPZxikXYfLVx/Zy
a2dD9ILgmnmcLQIs2szFSoz65qCQ6gAMQmwlhLoe1EzQ4fODwjyN0rEOWuH6COvwHNhNDPGfhG4n
WqNYuS7e+MAotiCVS1IN72KJII9AF7tzYZunGDDbEdvFcJMahjhaKXIOLunVNgi75hRWlbODC2T+
e3+hb7czrQnDIp+HhQa5ZzHnAb1ZM5k95yRz6F955xRb0xvSox876WbW4/fZE6IMCIeH3Yx6h6WK
q0tdlCkxrWwQmXtK/dHfupXvP8eARsrNLBC93L5/ckjhUKnA7kipvlx/UFSMSm3uO/eUsYdPWDPL
Z3NQEMnBHr4UHJzj/fEWHIf/ZgeZEDoHjW1QiottK6p5JFhLvNNMlXwjUmt+rIeh+NOsQrkxpWEd
ZeyWRzO3MZMDGXmceAQ3KbnrsS/a+TENzf5jk+LuTkZUvVh1Wby0HqwUOmnxlgy1SLZSJzYawmgo
3hdTqk9DDwkVBv4EDLLkUlNw7q0qTN2TZwzFi9MVztYyEAUWEknO+wt1e61wbdOMtXXeLOh55vWH
mfvQKBuvx+q78tNTYMLBMYC9vAyNC9QByu+2yhP/kAikIu+PvIguXycJbU6BR8GWszWuR3YbXsnY
r7wTxi3OX3PAD9gIS6BZUxrGp/tjvXG27N/HUqvwW5Be93GOc3jrnbzIwPXbgxY/eZ17cWEtbKXd
eytP00JKg+2nqPCKhYLWD8THpfZmMtedG9LlP/E0dR+1un8pjS7bmU3cfhpkEP8SQfpgdrVz7hEs
2WDaTANJFU/aTBMrwdfNQoMsB/FNAM9r6d5I+3k91tc6FOXT6GnuNpW9c4EZ+hQHjfXn/WW+HQmO
JxEz+gr0abhdrpcZqBv8Z2L38xQg3aCls7Yfas88J5npruzb5Re1lFYFkBUWVzXFlhdK57dzJcrA
OJuuKB7KNv6h+fWvJB+Lj0ahTytPw3JijMaL+8p7RMaM/Ot6Yl3nhVqZWPbZVcoUsgnSx6DEIFKb
pXG4v4bLp4+hqK3SQ1aoMxpQi63ay0n23sjGSPRm2tRT66o9MW+LNjT28WT9lIXtvS8b4AFgTKrl
tqqX05tf3M7OlNLGtRvnHKP/fzDpNu7wMS23iSuTfTtTbbs/x+VLq8ajtaYUPLmeES28Xs4mx2Kg
pDZ1jvxG7DqEZ7b6CFhxp3WuvrVcV3vuNSTx9bEIZjiBPef1/i94Y/swvEFLkfgYiuUiRK6K2vk/
zr6tOVIc6/avfNHvzOEuOPH1PJAXnGmny5e6vxDVXVWAuAgQAolffxbunmmnXGmOiYmeiCqXJXTb
2tp77bVEGIzeASpuxr4eOns39JZ9MMOm3bQpaRfuo7m9Z7GIpxnGcEGrMu/XF+wYZlITMUgP/WWt
vK9MDoaVpIMU2OvD+sU+RbAFgHygEACD1jkC3Lqx/QIxngOT7IPZjcMNSO/UjyEnwVKA/Vcz+Lwr
bQZ9cPw2fZH7B+oE6XUHGOaDi3KEDXL1yT7Dcfn49qHhnYHBwYThLakdQUSXUNzXjShbaRGzKntW
3RLcVNu59uKNZmzengiiA5kGfCR60+5Eao51EgA4cQiSoaBR4qfBJkXOiESDX9cLru6vlgz3PFjG
Ea2CZzT//NnVVKXcdUozA+kS1CjitHSMk7ARKigAgn1zV1C/flIyhoGe3zDnXSnlCI92GTlYefW9
LB11a9KpjZqkkW+eQeQFZp8CZ2t+KmmDEsMYcEYEOSCDkL1DVb4DmZRxJjUEbcnr++KlvURXCELN
Ny7wUHqAsRCoSktShxwcWxz9clZnDsYeQLgAoDgCFgAn86cPr/f5cs1CpKgBtsFzykJ0VbNfSkyu
3QVTcujTzgYStAbjZ+PSA0CiS8xrT0+dc8uBVOacqUcaE2kd/XHtDhLcV6VlHKg/pBEHSuA79JaG
m06MH0twvh2M0nf2KFx2tlXTziVrXRt7oJvdqiSzj8Mo+6taFu6VTblzsKbirpUTMJdtmYLSPnA2
yCB2nz3IA2481Dfu/RKMcobhpzvfo/73go7+CXRUxa5x3fFkuCM51LKSV0PDw63XQc56pGRJx+6l
uQxRZo9cFpxDvO/1XFaVDFJyuENHOA7+VtVdekfcwlmI8OlRR1hldANEz0zpg9SLHiV3rLT0lCtT
yDKGVUzKkm/4VA4PuaFUNNJquG1aJCoI+MweWjenG/jjY7aZfBu4etQ4CSSVbcjXv3l3AXwAlA9C
DfOF7JwfU+ZXHG65MA7AoMpjmYFaUNHaQ5xMeKu6grWbWQaQMNfOKSs67npMGQcP1/EtCtxBbQ2Q
0zEd6rfpTSMO5c+wDmAwkQgA7lyP8JZT3xUgWcmPZOCoVaKGfQgzbkYk48bBCVCi57qgp3rjVKJT
QOmRYkPkBpe9ZvFQ8wfD4Uh6BLEZj3Ph8dgJ8iGuXbp0w+spl6cBogtwMWPDQplCMwpJMXLmJXVx
VE499bvQmdKdEzCqQKsbgHG251RC+90u8hBSPF34zedD3uPhXU1/AoxTv01k768Jn/OyeIcgtwio
8/k2IgbqezI/oUejZxDjkb48jbbsN5JX9UIx/AtfANP8vCvNfxTl4ClPBhS0aoGIusyqdypzsi02
xB9pijzq66uqARH+HhoKP5BGRE0g7P750EJVIW7fggpxEMzb1AZj27TImp0tJ4XSgTq9GT3AaLya
kL0yHIEiB2MCRBqEETa16nch2IXeq3RowHyDdxFryvStHjVmhMBcg0gC2x1lPedfmJC6sagDvhnc
QNU7KrxP0rbSLyX63IduyZaoG+f2zm4J9AdQBk4wkrvzdXHeH0R10hE6AAVEZoZ6T+upu6W1ACtL
TYwIjA2tEY121m4mOI51JF1Or30I4S14uS/uxRmFiejk7NzPHDXaugCQhTqgJiiOwgQcc0pRtwiO
gGrv4Yy/9Qkxd4W4voW6Ebw4dcWZrmcDZZD+OzZFad+mVUkiCPjSXWaR8SST1t8E0F+4y/zMvE5S
aIu9vgV/sePnii/cHXNuCAIb5/MtQSPI+rEtj7U1yH3AzezIqMl3jWLq0UNGc6E/DRj3tOWxvoBb
EAdQgRescHKckqmphvI4+NLBripG4Famvo3GEEpq+P/M20yoMUg3UynsDZNg58FJWJJcfPFyw7QD
3YPLEkHhOTZ1Pu6k6cIB4OPySCSRjxLQtn0KpbajW4qP+Mn4yTHCcuMrnm/8HopAb72v0P2s+AiH
z52TydoG66c2VUkzlUdXlAkCRTy45X6THwGcWBIDfOFXwvEA+g8eF5Ip+J/WVTOgNH+QYXU02gxG
BZUaHwYGzQkjAO0fqN82tsiLJZrjF3EjIPKAT0ceGXgaWI0X4DzLBKDYCvlRMhJsTAo6R44adxRH
ZQxwqhpkLRXqDU0RlrvBcUQMGpzgHiXi3icyuItpWd2swAuZFaTwzoNmjYUXyvlyy9CoarAtyivD
Bcdw1AKkcVUirb7BfmvAQzJVtznm4aCawf2CRH8bZ31iXL3trCEIOkcoUTiGhBr4grQ9F3TUYyND
bZpwQnlrQXYg8gjLrsH7Ia8laZcC4/rKI5iE1yQgHDN0CxW6mtMACWU4XrVnHUO39rYuKge2jt3B
CbNN464CiwFYhms/fn2Q83Z6ZsDhM8zskqgbgScGG65TCHjg1xUJCrhvsqY14LCT7M7ozQHU9MLd
sH7wriSDOIgB13PhTGnDfeoZLyjE6+a4PDiZtDWWKQJDCoV5VuGZR5aGQQxtQlCWkrL/UHsdSOBx
zS10qjn46BQLiepshO5mE6oHKig4QzIEXKoTB1ZoWwxWsqdj98bE5NwLDhSSsHiHzpV12s7xOOF9
WE/VCawk4iozeydKe5mdOm5Om8KajMPri6jdf0/9IUYBcmi8ruGWaO50BbTPmHqqOpUBoVsfc3fV
yR7a45O9lON9AoafbxhsUGCHkWbGvQAv43zZRMY5h+xufUKVO0iXOSBq92VX+pDs4i4qfwvguHpa
xhDUQ5FYw6sDFAjMRwu1jSfgYTnwCS5YjR1EcNIm8D8KBn5Dgqp0Z5tUytq9PjP6/TVPDXCjNtYj
RJ4fxVHnnwuI+WSgsr06IX/ikE3eoVbX4kYeF2P/Hi8C5w4jbd83bheeQH3mRBCgthb8xl8sD5CR
uDWQl4F35mrWrGYN7WkWVCeWItWHxHhCSFSNYJJNzKleelzO5+bFAs2KLDDnSOfpun+qx3CJQm9e
OqnrwlMnCGOFP2thtEcB3T+A1uCZNjT81IckMTephwAJyHrrbQXq4P3r86/5K39N/2zDkVyEC6GT
ytLcdQ3oUVSnrGAqAEWTcevmHaIIjnvdh8z99Hp3+mPoqT+QSAN7hez8HPE8X+5+tJAtN8z6BEBU
jegEtUCYn/obkrjmTW7AWemBj/vaBtz9wBl1dqx06k81HKeFjfergePigPQP8I4zocb5h0DT0Srs
fKxPdVB/9nnNwHY1+cfcBu5uJMHCDvvlNn/enWZxRgGlPM+v6lOORPK+ljb7Qhs17QYczw1zsx9c
KAN1rSBKCZKyB31XusQI8OsRI/A2Q5Zm1YvzEddeAaThOMAwdI26dtIweUR6tNgZTW9skdUOqwXf
9OUFAhYApA8AlgKaE7v2vEOHj3PyKahPqgQxbW62+VbOQYsB5FdXJgF5vQ96tO3rO+zlfYlOER5B
VgZVIuj9vNPOp41AMKw+dXnbvOsyKK0luS/iUfV3YEfPdy7QLlfQn19i3/llx0BhzKhOjFgPTZXw
UCyAuuoTLcsJcWjfPoDZbgAYw29irx2KKKG9EYHIfAmf8Mt5BiSZgBUSaRP9ddUVBRIhKmWnLBfT
IzWa6qbrM7YhXQX1Ujft7vPGX+IW/1WnYPIAIwH8k1mP4HyeE2lRELe09akqQ2sPLRXx3cxCpIbH
Mv8qQy+5gYTxuHCP/tJ8wHDifYUClVmB6bxXiTpKMLiy+tRMniw2uD/VjreUP3DL+wn5Vv824Man
FuX6J2uypo+WxfstiA6W8ilaoRQ8QVxbzz9Ec44ATwgKpRD0tzuQ1EPZ3XhshQdKgWbM7wDaLvpN
2prTt8otvT0gSFlM8lBhSRg7JAlr9kj7ZjdYuKWQyy/WBdhpVGLg3OE+1SsMGh8pVuFX2amC3MvG
F4HaEq9zdlbnVGBctNQe7DHugjF9sffhcczM+QByzCRe+klPjCatCmjZnPiQpZDeApQ8MgUz+wj3
e3VrdNa4H7w03JckZA+vH/gXA0bfAALNcVG8hsGPdL4l4FakHI/L7JQTUj0GJkN5GGjSD2U9fs4B
VridinLBmmtdzqAE1LgjMgxYEMyajkJqJC+csWzrdw10u/K4S1D6VkYA2zKPbZA+JP2dmfSi3Id2
r/z718ermXF0Psd+Z4ITPEHnot7z8dIpqxA/IuIdayd2jcfdR7g0dNtKbkWgVpELDrneHdyhmXhk
RoHMtW+6WRPN4HvM9foH/Bd3QmVfRq/oty3Uy66AZnTuXh+d5v8DlY3oEGzZHCeaC7M1s8LBEC9p
2rgPTd2wLQcD1X3a0vD96728HNRZLzrECcABlCg5ufvAnYnuwkEOB4b097veBCBfIua8cCnpG+av
UaFCBQ/Vmdt2HvWzXJ7ndlXl+dx9aMu6LCLiDe8NvPr2KiDpFWvL8BrO0tIjR/Nq/5pK0B0hXAB0
3ovaGFV4yDr30n3ILRMaDzlq/P0eqGmH5mRhfLp789QXsteI5QPEhbI+7RB2jLh16IzugwntvY20
a7qpKFgjfJDqwW1XckddH1RLIigATSdjXLDReHx9UfXL4a+PQBX2nHzDCdVFOaFGkNf+5GOWh0Zs
astvN9AQA/+9w9QWTMrp3qcd3ZfgEnnPQKW7sTOzu29RS7p5/Ut+MfNPghCwRhZCr7okVMGDWZiA
eg+Zn9Y7T7T50eaofp8YWyKG+cXOQoJmfubhyYfw7vzzZzsLCPjGmsD6+iAUTQ81VMp/2lVKt/WI
Sv/EVeHGR5nsm20CShkR2J/fMIAy6SEwPy1bANFG78G2xtsMdfaRExoApZRDAZQWke1S8bV2v8wr
i7gitChR6T4X2mtWAdpvDi1s4T9AhQ640pD2h1AKMG6z3j1NCXgjCsYAM5BgF3h9KTU2jWDuGvDl
+fzguTbL35xPcDL2HTjTLe+hUaj1Lf0WzPEu2NwT0LHvVWKOW1ak+c4jkDxC1lzsx6waNgTivmCo
zsudPdk2iowgA4VsAih66sa84mm3BGk/3wfY8bj0EZUEMhBVPTPf1/lnWrTIMtyS/neExM3wGuHQ
0r5OcrNrw23iOIABD3VPh4+VYKn3NtWAp87R7Vw4DK8bgG/tSspGB/FXSFR+lw3J9wXkII6Y02xb
AMe+8HqeV/qfx/NfXQGYCkYHKBXOQPrzcbpUqTJwZPC9z91wk5uA0o92qSCEy6w7QY3qCuk+q4kC
KJNFFIqqb7p9ES99QsWiABA3IaRV9aPtlZYUCIDTH0w6LLgaHb9x/2wCOwH3Q5tZYxIZYFmYlnbh
vMueDxvGDP4mztwTFAtgvfNh23lbq95t7R8TrwyUroWZX+zAh+W3B1J2zcCR4/dM8eigGDG4AzjU
pLeKVxmPXDsBEB5cHMmuT/DAPrx+Ps5vUnwRavaQuJ2j4f6TotH5h3UjCYfSoOYPypHRiVyAbnY9
D3J36/Gq/WzmcNjfZF0R5AYJAEpL8cqa0dgvqAACAySCA/Gynyh3BSGakuMHaPzJyKqq7Pvro9NP
1VNXs6sAx3K+QbVpz3qBA9eq/CeY/nLnhobYZVtUPwXle8um5A4ykRD2w1kj3sKKv+h5divn0k+A
7oCM0rWMgMjsRTLZFIKUUCbZABQbHJqW+NVmaFBE1oHhYuvbXW++dXLxagZnIMAPUFWci8jP13NI
oExVhRn0UA2CnLyR9t6mScsUpaAsjV+f3XOrjoUE5898QyICg+Qg3q/nfRkwZBhm26UR9fzkitUV
QAAlGyPVWPm7cSLuu86lQ8TBH7jgwZ/f0Oga6FvcJPPOnYlD9Px/Nw0IiCFGBQl0N1C3aaiSXYVH
zDu7Ra7w9WG+6GtG7kMwGF7JXO2oA7l4bghgQeoEwxQJ/Tr5MjE29YwaqSYe8oW7+WVvPhJTOCFz
wbCN83E+qYVFEVqfijFDMhfZm8j3iyritAzDaMTFtdDbiyXEUwipAUDhYJ9QLjCbh2fuhzm56ZTa
pZ9FZuqaI3oDc2kE4cfERYKk9IoZ54uChdBT7OQoN/j8+tzq18H8GoLDN+eh5opaPSUDyvGqdAYn
yaKeIQ1zS5zKqWOg0weyZzKExFjHUqp2ltkF37MAigPR0MGoLZxW3QriwY1CCQC/kINEYkjfThlU
xiYSjiSLBHHyWNhlf90zlHP5LamhjDQtkUq8MA/YvsBi4/DADiJ6rt240DghXVANqGCQDq2+qKp5
gKyw84HVpr2ZEPA61h2UbV+f7BeLjU6BikXYZQ6vId17vtj2IFKJkBY6rceePwxVJnepQ8XOLcvk
gACyuE99Z9x68IOuXu/6ads+uwBnugTEt2Z3GmWgCNRr23pIctxBzDGzyIVLzx/NduRy28lK1Rv8
2X3v+JlkV7KU9he/r/J7p7JF/c0vreGGgxVyjDxWqA+eWedWJEmlmpuc1u5nAPW9k0W4vOtEhpLy
PPVGI+aoMZVfYQfHm95EQfKm71FQdkdAVSH+Mrj/50/5f9Mf7O6vMfB//y/+/CeDinWeZr32x3+/
a37Uj33340d/+tb87/yr//2n57/471P+Z8c4+9nr/+rsl9D+3/1vv/Xfzv6wq/u8V/fiB1geEFMu
+6cO8KXzv/z//eH//Hhq5b1qfvz+259M1P3cWpqz+re/f3T4/vtvyNc8W+S5/b9/ePutwu8d6u/5
txf//sc33v/+W0j+BUcLyE1UZ84UunOcb/wx/8QP/jVT6gJmCcsDBo/5JzVDOPP33xzyLzx0UdmN
go4QF/L8yuZMzD/y/4VS7PklNpcrw5UK7d/+M+6zFfpnxf6nFtUdy+ue//7bvNf+2YsGNiHq3eB8
aHswtCHugGcc2fVehqQ3qI/Up8z25Zso6f5pXrt6KTFQAyVrsgMrcdc9jP5kpu9TMD/9fDbNfw/n
+eefG6t/2tdeMmE1FYEoEn+HDCyf7hurCs0oc6hnoYYagY/Iddo+2b/e2aW50gwUKAh9OGW1v5Pw
XMA0Zjogb2XKD76+3v65IfxnMNp7h4StiQwZlFdRJOCeLMRjq8fRpKZ/o4K+lrEBgrIuqlTbPLze
4YUB6TdNE4CQi8wdDmVI5JFB6UJsXA6u0gV34fxK+++Igtn6PrtKg3wawXzteLux4GQ8+qDisjdN
we3sxgOPnH1CnZAoNi3HU4BEZula7d6ss6FbMLVaLOefD9DcsYZUvEC5vbcTaTogdGIHMW68n03h
tJC1btMR7LxCEeOGjalV7ITNWFBHRhrY1QJs8NIcaxdMmSoAmbwRUwCE38bp2E/ijfnC+C41PjtO
z+aX4aSOgeq9nYI0y2eTKRYlg6ALgLtLrc9//6z1MqA5fPTO2xVOnv8wYcNvIPv9n9vi7LJ4fnYv
Na/ZBmaMXtNmnrcrezJ8tMbWjWQykXWWR1eOgYwKbRq79XY9M6ZpZ0pj6LZ+w9gSWu3S52vWwJap
FaiSwhowV9CN8n3pRm2Lo7R9/XResG06/qsKh9GjIiVxVfI2eSAg1hUfnXYKzWNvQBn0Hukxx1/w
hy6NRrM9NlVGzSC2HddMEf+O5yje+1j1vfHz9cFcaF+PdvHAFOYoPcBtoOgGLhrX6CII6vDuL9fj
4mY6fyr896DrgOSQFUDl2SqJmRFM1R5UIc0AUVQFhbE2zxBWeX0Yl7rR7InjMuRFGoPEfS9s1Br4
cE53EGwq5a7J+1GuO9e6imTLBiiQyyqIG7uY3hedyt7VeLG8XzcIzWqMhQysEb5IbBsSilS8I85N
6oIB91PhBcWSrOqlFZ///pn1yIK0gQBHE8Qo8VZgDpnMd2FqdUuvhkvN69YjyRU4nSc/FqS1UT1H
pfvFnxklX5+jS81rjoUYCDCJwGbGQ4kV6KGzvHMFBH8X3pqXmteMh8idWoGEPIhdPhRYAxVIAzEB
sOWu7EA7z0VogBVJYvZDC2Xuh8by6nHXUTKNd6smSI/eEVs5HPTZfhzyLP9IAs7vZJ62SwxaFyZI
l4UhqkP5AdIDcYOsFlj0QL4QRlmBBPC6I6aXUslctX5vdyQuOFJzB17ZQ4Bghtst3c0B9vkvPGs9
RAK6LUjXjVjiNlFNt6Uo2yJ3oHMd/GPaQ78Neqa2qj+XVeB8FXU61guW/JLPo6PFS5kmhE0jTGEZ
lM0xM3iCR/xUhHDrgn6kLnIMPZ2GTZ75TbUv5JSSre+CBO5xMHtfrJxg7YCqxDdIUBhJXBFDbJ18
hHw5KZ2F/a0lyP5r8PUchjf0Mm9tAL8dqNSx3WQlQ7/zkmkqrxpEytQ7pHDYzwY1XNWVOwW1dytB
mw1sA2Id9HMAqbGl+qJLW1U7y0FNvYaNuRs3JOEOVETDH42UY7tw5VxqXjvJZYe4sZKUxKCTHOO0
t1yk5VGG+n3VOfZm1/2ZmRYWSK8oTV3AJmXwxcPtdstNYwnOc+Hj9axa66Q1CO2gm+uVeMlshBVU
UyTyTvGFXXbhlOl4aZ63yrNlF8S9GhP7ELhdZ/4hGwsnLkMqlEV1LpoqsiHCmf7ZIDi5lCe6NDLN
r3dGyFUXdufHPgJwImpakDZGSrjGSguuyztP7lS0wu/ITrSetQMlTrqdIFe3Xbfs87CeLbufhGZN
URwZc5H2IE0n0LzvGrpggy5Njnb2EVHMDAlXNaZ2DmaX3qLbRLElQbZLrWt3M149LLBARRfbeDdG
ZmZ9qlN3yZG81Lh2mi0f6B5ZplOcEtWfhAIl0K5EFmyJJOZS+9pxzqjoG6dTUwyljPBgD7JALjN4
Gx3gf62intxxmsFDoTpa76E5uhkdApndysrXmSKdmjyo7QmMllhWo7ezTeGIIfIL4i6Y9AszowPY
KXR5zDEBnWpr5eWeh3W6GTx3iYb6guf+Ag+deNk0geI7Hg3vB56dxbB3+6Kp434k/soRaI61M5Ch
pkUyxg4O7kPYM7qzXFase46787w9O7J9DVdonPwxBnTJPwDgJLYUogQrv107slZflUkwURGnUIC5
BhkOOTWyXPnp2onFRZ0UheX0ccso1MM7z+YbkkHKbbvKmunJei9JOWhDEOZp6lweiz7tb0QChZB1
rWtHFvFRY7AEVGQ6kY4c+WgIv7/zugAZolUdONodXFgQjk8HW8IlFKjVaLwvKlT1fl3j8835bNt4
1IC4Dcgddm2ZWZHDhR21gFOu/HT9QdxQJONpMGDmjS9gyneiOpTJumXV8exFM3WGwf2/P91FHhNi
fv7aT9dPqxckIsisYReOCBrbc+t8/cRop7UwhyYpOVqXNMw2wIgJJBJtunLatdOaIf/MQMmE1l37
R5u7JSoToWSwbsdop7WQVRlA1BwTM4kqBry1w8vLl+t8gxdw594hSamKYef1yRhJa7Ajq0n6ld+u
nVWQlNoQhDXFrh6mOhqz/Iegk7Vu1m3tnPIJFPcsG8WugghlBEaDL8bA7ZWNa+fUTIBoBitfvyOt
WW+5zL9xMS1l0udd94vH6AuGOB5KCk9Y7ChgNpFPc6iodMikr9owujoTcaiR5iCFhFyrsE4c6ZG7
hKTlAkzq0rdr51QK164BEhPxZCGPGE01uGW24AMO+Lo985SnfWYh7RaVr6JJh1i5FaggDKfx4ma0
+z/XzY5zboCtPLE7JivcrAkvjyHlkGcokL9f17p2WEWXNE6qPBH3ofPVovY9KHbu1zWtucKSK1op
ZfRxnhm3MI9flE1Whu90kjFwtVbEqkkf0zELtiLz3rMiWaLeurBjdO4fCGAZHcgZRGzkfb4pKbkh
drvExXOpce2cIn07NlwGxg74s++5sj7ZXrWA5LnUtHaZBvmYGrivVYxmeR9NYNDzwfnupOtMrw4m
HlJPZBAp7WPIeZmf3R52IOL5tMTqdunztYMq2tI2ywRiGRXrpi2T5A+IHibrbIzOMpwEeUuGvBOx
pzq1qaoGn14sZV4vfbl2RMPad/PGqPoYWfnwFPDUOkHJsPm06hzpUiJ2D66ZvsuxHTOAepxq/EyC
JSnoS1+unVHQ1YF7PSsEeLsHJ7IC+aVsg7t1363dpe7oSghxo22D8veuUCfP5QssXRc+WwcXsRGq
OL2T9jszMYyNQZObfDJXxgd0VkHLahoo0dnGDqjhd5UiX4JOlevuihf4vgx+escwJyB5vWcpm5Uw
11lyHXfmNqNyUPBi7Ng0XHWjfe16625QnaGsUV7vox4YKjZVehMwGdddsi7NqmOY8hIl5kLgoyEr
MQ0CSPmPqzafrvVchtBFnAosopsVf3QyvA+mJU3WS5tPvzJRtyjVCMl5BRTV+0mB25kKZ6lo81Lr
2ol06kTWNA/7mBuAEth1cRUm4ed1k6KdyAKqxbPIlbHzcni3hul/A/fUuosN9ULnfgo2dgsRQ1zJ
We5LEMy4xhYFeUscvL+eFtQZnrce8IH0rjdAZtd/7Ng2QBR7zZy8KI7N0qx1wVrSxyIAmGN0OLSZ
Wv/9usa1KO+I/DsqIhO+A/vi1QjZn23r0H67rnHtvuyEMAujRONB6d05ovkzdxfLWi5N9/z3z3xa
YKGVCQYTvusq585D21IMSyUzl9rWbksL7N2OIy2EjVHvdSOClB5bVy7JKFxqXTudGXeHEv4sNooH
PcbJpB8AxV3lYL2o1JfQiQQDAk6+dCAwCVFLKPBtQURuLamXXPp47YA2Y+UmyNX0ceo234xx+ITk
w4dVu0UHaw1A1He+g3kRIvW2rYCMBHjZySrXEAGh8/3SZVAqqkKJD5fyDlWuRzm0K09ooLm1tEI9
JskcHgeFcyoBONzNHCarwlvA0Z5/uEg7YCPF0MdmU96DuAecz9kqJwXkcudNd55Rq9SpeIxqEXsz
Vla3sVz6c91yagdUIaPAg6oHA3vpf0m5PObEe1zXtHY+ZdcnRQC1mBh8uGNUMtLu64quQ0agWPd8
Vpg31uEA+E6MFNK0hSguAOqok1v36drlKRqbQ8lk7GIG+EsZcdEZ18Zgqod1zWvHczQcWEVXYEUH
9Z3Dg5M8+GNV0zrAqcfFkzU+43Hhpw+yaQ5mtSQUccGo6NimAfy8Pi3dLp6GNtsN0MXYGmX957rv
1g5nPrmgRJUFj0FytSlcdVsFS27nfE5eBp0gUXW+U0YD8eChIV2M6kEPVInEp6fWbyTYRm2xJJt7
aXK0Q+oVtawL5nVxmTtfy8z9ZDTF+3VTox1RCcRj6ZOkw/kf+NXAOyuywDsWr2tdO6WpnXl5B66t
GKjXTxU4UyLXaD6ua1s7o5lsm6IzMx57du6Ou8kRyo1qMLEU23UdaOfUzdI0EEGJLSmN+7yy3+ft
ure4q9exl7kHsZUeTScqvO/N/F3i+KvSUC8K8ctAJVU7qC52ksqOjcDu7610zFchfUFxfb7dbTKY
3pBjJ4JgSUUKzMRg+F4HGAPv+XnjFeqresmzLq6HxoxMlAK1Y7ouOgx+tPPG+84Vwg0x5TCP14Oy
r0tPrjtDOgoqHNNSgACti0mS1pB+UNdhl6/Lm4GE+/y7Q+wS1OYXXWyx4c6x2pvO7Fd+t3Y6uxzZ
CX802pj7wafc6u7Lol31iAMJ3vlXJ9KtirShXexjZqIQIPSoVVWwWXUyda2I3qGtQRnICUsCClQw
j92DqnCdC6rT0psm3lm1Z7ZxmjsVjUYEKnbCNPx1E6NDkSgNgUqjCucGpLebQPj+Q5mb07oV1aFI
w1yPCaxdG09hZ28s7t7iJl2XPYf0yPmaCqMGT4pk2C4QGjcL2FpV8CwKwqFYFcN5wYEDeK4ZprLG
3KfZSDY1gmdxkrjtujwCuIjOR6AKIYKuSpoY2rlFuxnGpvopQjKufDTqInxWBSbdMTQaSBEpVHan
Po0wQ95+1a7XS3wJkTIwB7OJBThcNqYPXDkKK1faR103qC+BwONO3cTcJWkfWeC1/lYoWafRuq/X
blOZd343SswNyyiL8r76IEtr3Z2nC4OWNhsrlD1j3uuguVLc5PuxZNnVqi/X8UYD6lRVU45NTBNv
+mSyJL0CVVtTrJsYHXDkwE56tsKyhnXS8j0RIECPvIT5S7yg803xCxdVxxwhGVewuhkw82B2O3Rd
8CFry3WxeRD/nB8pUlQ2MMZdExO3f8xTfj8W/eO6eddOa5qo0SnLFHT9dfi1ZqMVZaiBXznr2rXa
ImQeGKJqYqejwVeCpMKVKKolRcNLU67drL1pSDWh7jXGSQ0jH9AXyAMbS1SIl1rXLtdOzTL0JVr3
BiUiz2qORb2EYnpyQX+1W7Rz2uYS8LrAZvHgF2mCqt2awtiQHKxtaQUN4qsKhCqPouLlwQF/lx/3
WdZ671HiRto7sNzx7jEkFXThkJdkV7SoXT8iJahFblPZBuaIwn3adh/G1jbExlRtXXxjWWa0Gx+O
JaQ1PcTad6QRUmxRA1yqjY8stTyI1ghobBOZuYeE0VFtLBPRhM8GkL1qbzmUk61DJNoEj10/7dMW
YgSotrPB7FLZ4JHf8gEl5l8lyJ6Su971DfoHuOfaNg4mOxziTmK826afvB01By/Y1MS2io2vSCqu
Ugssujd+UKMuzGwn+xFUUWM02H53aHLeTbHJwkDtx6oEl/DQuam3Gwhq3HdemQ3uJi2bisGfDUEk
F3S5A45SlnfWNW9Tzvel1RPzesJsjxvPKYbDNBnVbQc1KpTim8MwRRT8xdNjaVFG1nkhrhYjqKQr
/EI4LPY98A3CeEZ26ryNEvg/+ExU756bBMdNFBzJsokzv/qRuMVjQvJ1362rsA3IxMjSxnd7Iol5
WB4Tz1oXHHzB1zwAmWIhghSDoU9GiREWUVhaS3zgF46sjvLqzNTxCyTt4tSmNJJF+xOUVu9X2UlH
s5MU5a1DTUwWCyWaWxRo5VfM6at1t58urJX5uSlq2+dx2hXujQv/Fch/0X9Z9+2aoeyqdBiGZmBx
EaTiYxe0E4L5EDJeZ+V1Npa2znuUiYQsDhFUjjyb3mRTuq74CyTR5/vcxBH23KBhsWJNUm2ZCW1P
2Zr5yleOrvdhgfFgMqAyHPtp5cmdzWsxRcTwiiU9wQubUod69VU7JkbWsxiJqp9j4x49g6+r6HB1
btNGjN3QKsLizAyBI+s5keXGCemSyOqlb9ceI4PXTs4g7CYuW6jRR4S1kAxGtMNeh8VwdbzX2NQl
FMpSOAigsgc9CMSs8zxf6SDoXNINGRM6pbjCkaPpNkCU+ZvGGM11YTcd7DWaKJX28pqh0LUsj74z
eH30/zg7tyU5daVbPxERIEDALYeqrj67224fbojpkwSSQIBASE+/R62IHfF3renliLr1nKYwoFRm
auT46ASL3evq70vrzqUfGIRMI8LwsGa3fIjDb6hp3XVHEpfOldmuJg8UAKo01+6nNmnXYxbCdP2q
iHNpw0li4DkBP0U23ylWLXZi5WrU34Cvf/osLzbWaIbN2I46+Ri4If7FoTb/BZc/dZ3yEx4y70MO
TFSHnvcCvsQ024KTKIaoCltr07+cHf5hrg5enu9/AOOmbUtlPhy9jOL5oxbdNlaA3xBdg4YUfMTA
2WMAIkhfI4sTRcUKFKMHHqTpeN3bjy4WNuZ0abj2yD+tm3heBaqHAYWC/Z68roy+FIjBWtyjZjlH
ptZE7Z3qGObO3OT+asn1h2/g0urOh+uMiVcyHOM46kS5w7w7KXuRbFcmWJcyMbp4NQ8EP+BWAtmy
Xz9Dvf/jquVx6QgsjXKmWP1w1CB2VzuLf3uTXnvjF4ULm3y0LCJTR+S2B0nELSHLdS2A/4xQ/h8t
gAqCkMF0FqMuybZUIoBjFgZJXq57KBer2nA5swgO7Md2nfNm5YSVKu2u3CovdWI2gz/PgDd67OY9
+K56G/+Y4fjeXHXvl0KxpU+GMRkidUSu9Zht/k5O7C9eLn/40C91YmzHOSMF6Oy47ITfRnLOS3gN
2es2sUupmBW0gxlkrI6xyGFr1+f5dMuzdeDXbWKXgrGk2MeYDiEwgSlcb6civxFJ5K5LPC8lYwDB
MtYW3XAsEnhRLUD8VhlsPD/873d6zuz/pUa/1I0VVrjNRtjfYYE7IeUPF1Y0MozGsaGo6obf//tn
/v39wjjs/WYA94+21WaWRz9n31GoP6iMf77u0uef/D/LNdlCHA1iHAsTguCil9Oybr9sDPfx6y5/
UVZ0yJUH3g7yWOi8RXdnyU+KputVSwrOye9vfiT9uvsZN98CO9IAHQPbUrFfFw7+i+xRUJ+5dEGz
I7ImcvXQ4fAXZKyh/5st3L+/VqBM3t9+7mgLj2A2HsM1NrrEe+jPETMsxvqapw/v7Pc/oIJumbai
Q8hJyetqwhcWtVc9etiNv780PENMHs64dzRN07qbcULj1+hv7oj//mRgzfv+6gNiTCAg9myibG5f
Nhfo14Gn1w2pwdTs/dVlB3RACD/p89aaf9AqTo+mS/9mafine7/ImzSaRmELv1hoHNBsGgERCxLW
XbmeLrq8qzODW10nIfyAM1eFmdLpq5fFuF15/YvXmm+21chs5THi1NU5C8PnEfN8L9d8j/9lNulo
hw6XnYKaRWwfb3tQ2h4J0en6l9bRfzot/x2P40thGYUh607pimhG11Q9TVE0rDed2Kb5gEJsJQd4
0tGlnlK5j/eBQ1Vwr7N+Ul8J0I+HlRJ/ypLApWXh2xXuCi4Q4kkN6Q4H6gk2tpVnvPXfx9Z162HQ
2HMrgJ/3H7FKkrsNEKRb1/HtELerxSXggQFbT9Ul/iOPMN/yQZx9Kj4OXa6XGgVb4vFfZ1vxEMrP
x15zoDTxfy/dQ0zg0HtVIgl45vuvHbrGiQwYSG5YG/WPWyGKe9IRdt0GC1rp+8uPgUhHdEfFkezh
LzDUgMxjz9d9LhfbHmpNpwJqxTH20NmCz3wi4/I3I43z/f3bp3Jevv9n41vXQDG/7OI4aXh1nGbg
iW1dOKgeaosKgZ3g2Sr5Vd01+PW9/7EIPBWabKk4BjqgAOhYefBAo3667jld7CPctStqxFgcN3CQ
6qD1n01P/vaczg/7357TxR4ShaxbxbyKI5Vr9wpVdfKUc7b/s/fR33CEf/qJi6ATtkXGiJ5Es+yx
oDWHo/HUwWYWzfZTZzHR9pei+g+v/FI1B3kCWzcqWcM6I8RhTfcI6rBANp3yOamg6L6uqwTu5Pv3
zTh6J+0s8dDgBg2hG/2MQHRlTpVdLOgAhiNoBAziGOE4zsT2YOLoLwH6D2/iUkSXxdByeszggsM4
ZUAEyCU9gOuBc3/KNhlepS4AeOb900lxbdp1WQCbDhgJYtadfSmm7LrRVliAv7/64oqp69zcH7Ms
NQdorvOy5dF1xUp8iVfcOrQi4zXixy7Jk4PenKrzoruqjoPX9ftbD6mOpMxkW0dbdxu2cZmM9Mpn
frGMXRzKZTS4tPdJ0xbTQXXkeFX4udTQORihdUsh2lp05C5Lg7uJXtfF+y9GFmSFZ8Parq11b6fb
flnMMUjj16vu+1JC16YZ3xzAR7WA/3Gj9ZyUrpDJ4bqrX6zSsBBzm4bAMGbdou+gev18JuxeefFz
hPs/mxejGQs24GGP0hF5WAsz3ISTvE6KCq/q91cP3I7zFDV3x67vp1rz/D7I5qW57rlcLM+9D6d1
iceiNirp9gMh9pMGgO26piJwOu/vnY+FmSRQOvWwTY9Cjsd+Hq/bxC+ldI7vO1MMiZQ0a1cO6xCC
CJ3+JfL+oWq4VNJtUOd7TPhhES3bWEI1VoE4d2VIvJTSeZj0LJvR8FXPlasGpsepbOehuE6QBuPo
9w+9UA4zFyItMGg1elLmsp3vxl10181BguL7/vorHdohm+KiVtbjzPYDVADl//4aL3B0//+MHJCK
95cGUwm4jIHxYwSc/XYXdirFgBGQ79FHOCWNxy4tfFxm06ZSwBYJt9VkRLrBIVNTd5jWIpwaryNG
/lFZSrZjm8dddlUHHii69/cmCxP7OE+Xpsv2+ZC2Bp7CgbjuXA2u8O+vHlsSeynM0sRWcagszEeM
VP4NfvaHz/nS6X4PpgiWIcBiwoTTsFMXh/na8EUsQ/2/X9yffuDi2QxdZ2ge8azeZ04RW12/DhVP
Qda7rmy6lBDORqx+a/XaAN+rG5UnttZFclWTPL5UECLbTGMdq7WJzpZlNp0wZJ5kV0nDgdB6/2I1
iHZLa3DxbYXttFySqRwluU6eGKcXiUTCVwzyr8PakD7SVQxcRon+3vfr3upFJTCKMy4rbk2zEa7K
PAgwe7Yn4XW75qV+kEEmGyZBbBrQb2w5ipk9yiw2b1fd+6V8MLFaA28xmSYocGCTCM+azqXXPZhL
6WA322jEGbJpYK9Jnge1i+809Nl1GdyldtCn3E5m3ZZmGKisYLoNM5ukvc6wBRDv99/jaidYZmVu
aVwW+VKEYq4ycWWuklx87KlYaRBPuHWvYNdijfsdzvy6WcL40ukr8FpNrYzXhmF6pi4s5xWC2nWH
96DNvH8uHmMQbbchsco0+b6o+FVxct14dXwp/eIKvcdRJ2sDgFlY7pq0TdtCRve/P/VzkP2XnsCl
+ktGYiJijPMDbWW6PfNVdergKJHzAWhk7IL/+2f+EOMvlWCg0rVJ1OMfkZI8qDeSsmrY1+uUYCC7
vX/8mreZMRRXZ2zo6hwysKoY3c/rbv1iexI91hT0jHOjd+2qTk19vaj2ut3jUglW6CQ0Kk3nZhPr
dlA8JyUMjP1128clm9UpcN79bOfGcC8P0SI++ahPr3ylF8sV6NXEj+j1NDrnWaXk3leQpF4n+8ep
/vtXOmQuMxnYwU1wZrz1Xg9lrN11zk2YgH5/9TZJ5Bz1VDedmXjlUyWrHM711yU0lxqwNXJoOc8s
P/T94D/6UO9vfTj8zUr+D0vpUgXWxtZGK8TKTTpHmEc579qaRH/rEf7p6pdJdBShXQ1s8iEJ0Drf
gh+jHD5etZAu1V8iIlELfkZ2gM9XK8vNQ51o+L58ue7yF+s0kmM8+nAuDqlWAwS4/U75PY3kkF+3
Vi8VYHrJV6TCujgUoAv3BbmV4ZXpzKX4C0Zck3EEl1YJtr+zHmK4TpAIttz7Tx18hq7l2VQc/Nn6
SNgoqRKe2/K6h36xTPtQcuPdmAD82d4Ms34O6XVugvGl01eYQlQUK5XUFPKHfgjuk6H7cNVd/5fk
CzZCwJQNSU3oqqJjAhipPnGr1k/XXf+iyB10NPVyHbNDMkY7LNSTJbk9j+r9zU/wvBj/ZdO+1HN1
gdBJblt6UDpYbky7bepxyULGGsypZu2JKW/5g/Ht34tr+h8Fyr/96MUmmznSDls/SdR+ux32KpKd
JLoRAqtOHni7C1lOowKuphziCXv73rt5yE6j1JSrAwrrHvQ96cXmTrx1QftPHFvI7oYQklZRxr3z
1pZIcjTwoTTK9cO2tDaipz1IskmUs5cs6MowLrqYlbPJNBKhkeLVlWkxjewfPXO1RmUisk6dYi9g
91w7FPQZq9202bkSLu73V1jI2a0rUwHED2y+XbcvQxkVa0CTsnCwhhc3kQatlZcKPUujSswVyBU3
uGTj8EkThWqgz/r8t9IKfzyv4P/WFHLfuFzxhES1bZZ0R+/WHdQlEcbL8M+Ipm22lvschRHoazll
/OvQJaL4odgK0A8GOf04qxJuX737chbp3egzKbocYBq1VNZ2SyTqDIOTbeNxZEOagLT7UrU5vrSi
2qh1qarJ5tPwLso3Why6dPUKc2HT6G5ACRiqjIJe/tCHa5fXYRfbuOIZoNDDnqu8zhUMcMt9YnQa
oN/sR85qU6Bozip0SHY24s6mYc7KHCxazI1s3bFNMqSNiCVUrbd4WyMH6zBHZlcWUSBVvaqBfJuM
orV1fs9+rJ138UHPYyoe/Qye7BufSJY9xgZI3nvf8nxltfSYUUkOhV0jOCJ4mq3yARMaOd6X7jqN
m2OhL9h6COFqjGxMhaMXN47Gu/0+5aobWTVuaAafMkwgFR+jPYMZYSWHBCQxlgdnG0i5ysEGmGLx
EG3BQSdbt7UBMxBJ9omkaKSRExVDzktBRXGggg/VSHcL1DJPXbBs58xyW+7CdQHPcUaMeqQjeL8f
952wASQINozktKU+TqqR8YTAJZY7WaOu4fnX3MTDeFfsHk0gnobrPpdWGzTzyyIHxxIZlDFgoQIR
Gcf9h0jkMz3AYEXsdwOxEbraoYG3mscxs9kYZrdCt1ADJSeFyVoo1+9EBpiZmbcs0a9ATUZ5zdsl
7b+j9sklFo1Kxq1e+nRcHsUaMvoR8qxJHXqXYUyoGMMxvfVpQMR9xK3wP7tBjismZuZgTB4nLFre
DJo7ctIq6qfPPFB5SBDeBKNpmamk0I+hMSL6nvRtm7uyZYViR2u3Lb0N5y4Zv/SWurSC532IaXRm
wS6HtXNK5Y/WWCZYKSaRf09jOunPmC73vMLpEvYuzHmM7gGqviXHXx6D5MfYz5s/KaKd+yh8GEWV
5lhJP/oEn/kNE8Q/miJkh5BMef+Uz2tGmzDvNH+ZBN/985nVSwKcRMM3IK/PTsT0tFgzDL8FTm74
XU+n2B3HsZftcQJzcr5bpyIjVQ8oI/maU5IUPyMr2keMkAe3OEbyPzDaosrepqxmMAgK6r3zub0F
Q2LzNzAPir/IokuKWktMOn7IHJfDY8TAcjzZsVtdE0y8328KN4f0mNFdhJ9D2or2hU8F05V2JoAn
Yh8WC4ZoFF22280v6fywhN6Ep1hTLT8B3NGOTyug4fwQgkGZ1WbvN8ROm+YzP0A/Hc0PU7HRHxKe
AEPVou9mn/gezgglfNxtQ9PRzKDE47RquxM9DI4PLVs1xmuCbGMfeb4UyUlprWlp2mCm3zkvel2x
YRGmL/MhakOwh5J4Py1SLaY2loRBbZaBROUgvdVfY1PgDuo0ZBHsDHfcRRewZS77PViGZjhb8pQw
tPPicbIYTGtSPdtvJHSWAq/GwGIEx97TB6RL7FeLJQzIuuREVVTZdPzspjhNYXCkFCzPylh4352s
wZTsRwc+3dyWfDLZjnjvtR3HsjfYpm2Jjve2/BCRMexl4764A4djxq4gYFlTvEhc6vw2tVnnBsRF
HHc2gyUqLTEAOqRHCcSuaLaNxdKVLDK5v7P7wtC62IGXKm7C1iFRxDgb56cFqLWg9HPXBa80FTOp
eULXoF7CLSrqzHnfv82hj/ubzXhbHFc1Bm09WdK6+xgEr+cwWvruFa1k4kTZSWmKA6zjmbktBMqY
R4fmUn5IRIdNz7RtOkHsnfD9XrGwF9Xo58hUiZ6BGga2YWk7ixE6v0QvJhQKExlDYsxztwM6fQOS
+9Q/jrC766ZycwkoOjAXLyc7F9EJCPbFPKXLFAz/kG7P5T2V8YIPbeBK8p+xzD0+BwXftqUZWd5t
B/zL9r5JlUiWT1RsvL1dWNfHJ0zSUvmwzgTgrQYxSdIavKS4/eXhlwxj84X36c0ydoxB4IwxLHwo
gDX3t7w3Tt/oXsUQDhMIicNm0UAflptxA3kdgiK/3ZQs3nIi0DWFTXrafkwiLoPfkNq/nkWvN7BS
Ie5g3Jy9Qv65/x6XCQj7KMAGWG39IH5rDNe8KYxhpDcU4Tkqt2IS7iayw2cBGnMNO+TuBVUNPJJ8
GABIKGevsqrYCT59FQLY8Ljpfav0gmTtWRAcGx6YCUht+64mcPX8QLNhsw/SE5fUXdcv6asqpjw4
8DHQFSCupARNIsRnoKyswjX1y7e5JyjL8h5GKpVBLfjQG8x9PvMEboo1ZE7tncUfPHiAqusOuRN6
C0TEe90ns/si5pmZSmG0zd3DEjD+h8/zXiY9feBKhKdtWYL4iDlbHZ8mKLBuiixPXn2kYAbDC6z6
j2GEtVgWJNjwPci0IgT7flj03VAj6izTow/WvNnyYqjWsL3XoNB/gmfv9pStCPF1KlVcd9P4w4d8
Kp1qu29gq/T3iXVwO7cLzhVuBJ1dgozD7KOrwzmNzecpYhgfRaLlU9gXGjgOwqtP4DsoRxskHwlY
MaTurI6GH/kWI94HmN270/0CyXoP0TC7K2Kzb7+hrzFdWeCU1ddhQLb0Ls+M339mg7IHthlIl0sO
g/6nfDKUV9MecP2BSwTDb/Go2nJeAh3zSgm3wlGlZYkcSzFnmt16Epm5hubIrEe7UPVgFZLB34PJ
nmPjVVQPfcSAgw45RuplEUztM9G63Q/Q6g7DCzRrpn+FeQK952HXbkc1OeceM7g3aJB9cTB/SmCV
s5VqJZaU8T5N/Ms6zCz81vF4e+pjMj3refa8tLBgXzZ08v1Of4xRN0WvBkDG4EuMo7Dgc0IRSWHb
ZEyKKdpE0tRVWTdvpGIaBNpb3vm5mqY1Q9OYrmtbZT7dDrlZ+/6I4sTrBwtNzHOBzTaby80qSK1Y
+kgKNVQuAzFxbiHLQ/xeywCMb+hU+VqR2WfNTovu5FRXtXb4qkAUK7O9sycLHV0/Dp+hxnOVi8ek
IjwRgBRPFriEeSwkti8MdOV9G8KkbXU1k4lGZr9ooAC3IroHuTZwNZ95eJNaCDVdi0PRZKCmiTD3
W0k5T2UXpzCOmOnwCVnvNyrSpzUCmCEyWKKJO0t2FdmRf9IvrCsetrioxinCyoii8MiF3IbK9z2O
YIIweY2UnU5gjIm5jHoZH0Wii2rFiOvzEsr8NuizYa5CNj6izjDbkcgspRveWaimR80njvH1CFaw
Bw0mN0jgStsAewUcFu4KyuK6HyezH9KoS7anaAhnGDrj4L74mOSD5YdNAr30PBEef8kXYIPqJWnR
W8q7wNBHN+g2O4Rzb8kTDjTj4WUx1D+lgFJHRy3HMdhLYNaxFyeIuJi4gAYyP26RRm3iB1bctQiZ
eq/yJGHPDsqqoNopVu/L4u2EgXsZR8RWsMlsRZUVUaefxIIeJh4ek1MTO8xtywNGIKMmb+NhqOew
JbqKOi6jh2TVZ1IwXc7JdQ41OWdVkW8pqdU6hdGKi2BmfFAma/pcwpqr9AqjsR81JijjN7bQ8X4e
VqT1FWd9UEU9rAfx6eb7VmaWIkiQFd4aN4xajaQy20PUgszgJBc+AbMFYylOAnPqcDPhh3XEwqzA
p59q4fg6HMWO/eRrGs52O5BMyAgMnBnmelHSxXntMsl/FFvKyiWO/GHN1/3LMLScnPHubb88rlDr
IeLNSOm727jTFmf/rXvK3Rm862cf3y15LsImBzlpR/qGVLeePSDyb1ZuATsJOqTm4yrbaHsZ5jWq
cMA1kW9Otnar0r0Lai34p2Jf13LTwS8nMMU14tS3nPee33CjYeySYK4fyV5ceW8KXWYoyCfIfgVg
2yG5IYLY4z6uRWNVFt8JCLU/SyRU1e767wxG1k8RWlrPPCKUAVNgXlO73Y4jdobb3DL3M9J99DYN
ac5vSMehQ/f94ouHKSDzc2jhPwz7+/QBzqFrmVMHF5U19EekLdMbQ8tpft4CjZkHs2fVGkBy0Qbp
W54PS+nG/AFnefAYAHM3nsslZHcIcdvJzTn5hOjOGkF6KkqldgPtDWAnBFTyilkQIGqBpYPns1rE
jLa76daMNfgwAAyjzN16mv/Mc2Y+JCRJbmko8MHFcq66kH6Q6aw+RV7uTznV/QcW6gVCqlUKMZV7
2BV2KRnqN3dw4CG6G7oR9kajXd+a3uVF3Q8TrZRf/X4Y5j69dRDkJp9skGevTFrocGpihiy4aVW2
WVm2WCs5jB8cD392pnXmU5pS6sqtU3sOcXK0WVd3Z4eLk3S7hxFQPkdOgxU9TQu+sr2Lx75mdIuC
2y1K4C+AQWkb3s48aovHJdgXc9jgXBG+eSoJrQqXbOZuTXTKvqEWUxOgGSQgN7rTXXLf75sEvpgN
G0JrpOf8LV6lDp+meI11A+MRN8BkY6H8NAZbIb8GWJmAsKWuS7va5nZcS4fGedsUZs26apbIum3Z
xkEcy9Klbu1+7HkaT/fbPm7+OzBrFgk+N3mK3VtiIae67DEC1zfwhWrJcc5l13/YI3SzmnFIYnUw
GQJfjRqdZafpLChtpkyR+AljYn16B0V4HNVRsafFKcIg4P67wy6qntbF5DqsXME2frtMSxzSEhY5
OfI/3xPpPqDZkxH0dSBC9nfLIhdEIj5kyKG0wtJ/FWi/2K8iFcUpAekdLR9ls6/REovgm8K5Oxo/
+5gC64ljFV7h60DmX7brJkCAmde93hSb888ULhXmLbc8zL8sy1SQvk6zKUCy0g5psL1S6/udlQEh
WYwsp51VVbSxJI+Lz3f3O2n7Qv6cO8xnNnkPNuaLk3wvYKGRjvMzqOWp2Jthg1/xsegCMj5TrE/E
4DCezwkC8EgZ2t98wKD+TR+H3N7EgotQ1Ymf93ksJaWUAWwwoqJG+dJPlUOSisQaeY+xH3qDFNEe
C8HE/CaXYNwOYx+Y4rQsxZrijfnCzvVE5L59E0WK6TrKRbF8M1ZM20GzUAVVIdborptYS6sJ+ghz
7/o+YXglWYfx1gXnRtWstwkV1kRhkPS2evg+Y+R/au9HRqajbff8ZYqJM0tpUu/1k5NSljMAtCXG
HNkag5iX9+PB2RzpS46Kxd704U4bQn0SlLxYs3IxFkl0aVZjlw9ZZDP+ewOxJ2+8CENeUwtPr7Fk
C9ApNy2qx/sOjnP49OJIxbdtDxLwnWZu/Fwghs51bEwSyTLsIId5W6TvA9RdLgyOu8fHfcxIGmW3
BptO/4+1cXdEZRsVX0fk+Bmv0oKF3QsYaxy5UB8p2q0lvrQ0rnIEa4cmRYB5UJ/xqHvMexv6asaq
/ySiVDWy7ehQrmm73o4hGnMPaMPF6XM+7FTc2m0uvqPB+AXoF0MoSEEUkw0j0EfkZSCs/QabFpQa
TCFWdv0sHowJC4w+wDfHnmSW80p7B44OxlrCmy6bY/kwmXiRD3O7Lner1mP/D7jn5lcwiWWp9zXA
u0z27E2s57pCiHx4kXti3yjSGlMzP6H6hFzP7KW0mTpgBr+gZa8tQ4aCE/gNDMd8xzEEwuGCtqXp
Hy2mbAAWzc8NTPgZzG/C+qwkKQYrTjghKpb7eMqn4DnOoE2F1i0b2HbaKGNG4qWsLlxgVND2XbOH
cd6fcwfafWBTV9AmwvTO9HtH+bNVAUdD9hssSMBdntN8SZoBxR/B99mR17lDhX10Q7+UpEcU1eW2
zoAzMrLyH3mqFvIW25VvlVNLhPo9S+S2l/2Wy+Br10Xt9/ycEd3kO8wTPjmqfxkhTXIK0eqIWDWp
RKw3BVA3eVXQWf0aU6zbMgeJpgLtJkwaWST5f3raIvZ4CC5vYNvaJijO8zA+7CSz2RfNggJj9V3R
ouEdFAqGX4uG80aNNEjZ25SO4w8p9zhCsEt4P7zBgLDokXlzG9/0JnE/0RFi/m6WpP2luPRFCqy9
28i94jaZPgVtSNNfEUgw6U90TDgafj1L74txFgggIXcVYdFkn+eizTQm6HBkmjDKwucuoBSHNMhs
wrvUwif3UGwzJfVufBg3G91QjEi17q+w+o6Sz3outg9BkCyf8zaLPkEXZPxxbDEEdROM6PfsUu1b
Q5McPtW+3/RnPHNxN0QCak3agysP655kPI28KKYq1SjcSh204gsG0PdySjG8pnVi6d286+A5o3Z/
oIXn+WFs4SjSyNTtxwm0lGOkZXhKQP9G4Bvi5Y2jinFPmo0Yit822FiV6YSS9dWucC7+Bl8ctBsW
ZxP+BSceMWqjzeE5ENv3CAtFHMUjEhFURGiJmk98p0hLY3TIkGF1YZ8GcD0GW6KeMd2RNmnO0A60
KxmB38lm3x2JDvUbqAK9eCH5CG+DHWCRlw43UsbdOT+vELudseWMlm/8hGwwS6pY43Y+jWNrx0M/
tT2vSJJp+/0s4T6Ng1Tqbs8yL/EbIlheUC9b+RSzzN4hveziQ57rYLyBMjizH3DCMjQIE8NwmNO0
X2rCNxlBBQrecTPaEEEEti+3eBfosrU6HTUaSBZa/M0587IEvN+qIV0jeRsEm/JHuOr5n0EKGlgp
QTy9Y37csXzaHI9D2LARRbKizDT2Nh4j5LG8G+6c5ukLRPkTBl9gW4r2HfxH4iRrvwQeUxKHHINf
7hPap/uG3WgJo58mnxnJgHYSHg2vRa56OA04eOu+cT8tqsKbgo9DLjhqAURMuamKT62GLT88uYoH
OP/laNdYqtfTPiZTfsxAmwfxt91o3pVBCjfPgy3i8yIM+o0xlO8TijcEH1H3finsyWDWqCjJuBuJ
ZYxj3F8rNtD2pGcTsnqDUXwIgbEiSfQ2JkjT6s0WM6+yZKMYYTPUibeOwn2pDtHU6L5ItOiSUg0r
55/C3SN6sCCg0S3NIpVWqiCS1COavFs1Dhs6tiWnbmd1j+HK8CnR05x/AOem20oHc3PdrK5NUQ8T
nyCNKXRkfgQzYCFl+v+oO7PmuI0s33+VDj8PerAvE+N+AFCoKq4gKVGyXhCSSGHfd3z6+4Nst0VY
ZN2uuC83piMmLJKorETmyZPn/BcYTNYdFk2DsY/majS+6nyp8UNLlqpfaa2UGY6aGansZ+EoogVe
cdeI4jbP72d0KVJPTloxn20NDYmBunxULKGtZh2qMSzqKfRokhhBjYW71QbXUSnGy1FSxam4tira
D7ZeKSM2AFXUPIuaEkc38hIUYNYCMS0O+DEIsg9v1NDZU42yjLQ1i7nysCUdGw8UZJU7NAu1/ksx
5q2A7+fSmUcho0D4Uczy9Q3p3KtcqbGqhJs9t738pqcsnjrQhrq2t5EYkuRLUZc17rRaJxQHAZPk
6EtRpdbkBroedPuReD26jVZV6S5TFLN2ZYyWutSum3yOPK4ZGfdlFVVBMMXZ6nqHCWDpJlFsTRdB
JxqmA/0ptDQXgRGRDRUHOTANOvxleKEPk7I4FIsr9TAXagkIpSbBs2kvSKkNYXZJ3JplkHnq1Ev1
sxFraSZwgZDUTsHGGW2eb1WaZ9AUUxq/HYdpTrKoOkLWWHtdruR5OqaSqZiPfYNB0dVIlWGq+OKx
mqjkIJNS3mpGnE0fBL6NRc5EKaTsvVWkndvvYC6DetOvF/fLQCjTiQwMGDi6aXMQhrdzLrXcWJpe
0dngakoV1nBoIWpjZ4ttbhVf45lLPbjP2cjF56YbhJpkwNC4NZUdLPIBE6ayuWitsjdvNYJHSL5o
JstTGtFk+5QkY5l6aqgWAlWiulIKLMb1Jr5TyfnZy7JlqJpXkRrVz1GlaqNpd5KFCPloqL35TqLi
HONqRFur+2KhUpw+VkJfCn4Z0se8G6ykbhHimM1MdoyhRq4bNmjVZMcop53LIlErxWsMbj/6DnvQ
vr6E2Bpqo7PQGi1zxAcbIzZcUdM783KsaJBekWKb+hVpkdo+FFmSNhdGqIzlUeizMP+kiCLFK33N
2by+zIXezgx5FK5KEdG1O6Fv+5gYh7uCY5EeF7u5z83mJm47+Fu5JhrDuyUD7uqYYkvvMlayAuWk
JhS6r6beVsE7hcqpIxfYdiTDciEsuNKTsiLXmR3HKlRm8imc2x3JmLr+MJeFpRwamkfjPkv1RXyU
ok7TLuKUBrdTiTm4lh18arGh8lHQv6Kr1U6a4NWNLPeOoueJYLPnrvWqXQu1hYbqiydKMAZqLxYk
2ph6QedytjOcA017rqdKc5vI0NRDN/XWcqjUSRALlArlsbfsVAmxAKQ0ISVXmtS07aPWYhbwbIRq
n1+R2MaGl2lRbz2MIx1HNwspfkO6BWfpx0WR6ZdBmBXpw2gyMZezbKbthdjjFEUZD+LFPm3nRfOT
3sjDiylprPQ9tz1qrNTTyZZr6m1mTiNGRXowFp2ezVwJDpI2+ly5tLcN0/JSUK6rMrfxG8KcYis5
loWua77L6XC2/ZEErGFiOyOpGp9zuqCVAsaMDjG5mzU/KEw7nEFLi9LlPU1Byr4DO9mzlsW40ihH
CJeyEFBft3URUUZ57U6b8l5MdL3ap4lRa1dLVsI8l+S57H4b496isJ32KOJ4XVhNc2RLIx0KWvcy
WEKxbs3B0alwtJ/yAScGv0RNpJW9VcFYorAxaYNJhWGxhsSx8nFM3TlvVqPErtVvtCZQi6OKZsJ4
qIuqV9xwmKviSm6RX7KnIBWlo7pUmnIltJIkeDTdu9jNzNDi1lnVbUVupOSx8nkykl69DJYwme5p
t6gdfaQoaJYnpdCU8EuVlmJ2FBW4u0cxHuf6Gr2EpnuXobFOVlNo6nQlqUI7f5trLamu4qHPjd3S
ayaVQYtExKaD3dMsjBF81IO6U697MW9Hp5txwj02DCFx+0WWUweyhw4IRFVX0PVgehZ495tswOr6
vTimYXvddItUXBj4OC7rezYCyDtWNw9O3Bpq8oWSokBdVjOFqqV2zk3GaQvWeb4jp045Ggmh6y1/
bKrx1hKaQXFmQZAatolZN/B/Km2dO6uiiEUO0WjWbWsMmYDQQmzET/16Mj4ZPVVo9Dq08FiX1izR
VSGdelCaRu56cm36Wo3dZyoKJaOC8ZlBo0B0FVkTgIspYR3cyJHRjR7xE23PISvi4blLpmq6Khcj
1z40U6+r3FrqpL+YqdRPH0wjr4bbVZNUObR5H9g54k21TRoaTm6h0LnisKUh75vzbBkXbQRz5oae
X46mCEnxQmGrTqlZaRixqlr3ue+F2rQhyskjxf4qpZzX1NE9sB+JVGjAZPw+AanLgYhnDFqk1mAG
1qNRiRb0g0KkP0v9N2jqsrNj+KuqXZrgYhQHLEfTP1NGCikWU64Ru8/UKpZYsPWOvDWxNcJrt9hh
VsJesjFd4MLpTdCdMbsqJlWPfkMxgJaN3Y+YMtX7fOi0OHHGGj18ElBRnzTJbZQIaJL7X23TITct
aOaepqvSOSIIN6qbJgUvB+Fv5b3CXwuXwxiF1dGKvpeZuXdPtCQKdFBvS7ltdpQJlh7kvRAIx/8K
+kmc5lbNDgjPT5Mr6gkltGWOtFt6r0Xv6gFiBuch8rZKWfqsFnlZtNlOtD4m6jt9OI9xsRXI0jJl
mEi6s50S35tUK2LtTErYVh6rRH3UCmLD8DgfRUpI1iBet4Tp9vA2Gu8VATZaFC8hkBTC5A6EJY0R
ge1XR2XcXeajUKLp2YI2o0w9JNhcGFYt+1NL4ZabVSKIDt0S3tPbg1hRcj9Dz22AkuFE7TsWGsMr
cefN3Bim0zVg2NohUaOTThfcPKGc8Ro4cINtbuqWpQZG3kPgojYeurkMercKYy7pI0cSarso7GSk
o9NcnJjhV0DDW7WtBLwjx4isebqJx0yHjNKuptJ84gu99vQNmrLCobI1IksDCZV/SRvpcTSr4AT9
4bVnb+DO5Od1XoWB5tF+5qbQzMe4z5QzH75BTHaS1BVlr2seFegdQGTaHhIlx7cX1Gsj38Cdg4ne
ombFuheKQsthPgS2FHHsn/f09VN/YCXLaaWAdmNe5CVHa7qzcE1dyoe3H/7KCt1KbekNDdRqSlgu
kWHJTy3FpNER9VnGJ8uU88quetgFB5hvWnWW3aSy1WeKzHA0kMXSPOx9tQ9q3bQ3iURd9e0v9D24
/mR3b9WZjGRWqAeFqpebVkTp2SrmkdYK//c8S53+qJJy8y+FKhX6Pq6Sd8kSv5NYadohaOM+4pIS
RjvcRp+mQYkq2e4McrHfR/ffX6f/CZ9L//dxtP/6X/77a1lxyw+jbvOf/3pX5vzvf9e/+ffvvPyL
f+2fy5vP+XO7/aUXf8Nz//hc93P3+cV/7EjIu/muf27m++e2z7rvz2eE62/+3/7wH8/fn/Jurp5/
/eUrvZZufRpKd8Uvf/zo+PTrLzKx7b9/fPwfP1vH/+sv9jM12qfP2z94/tx2v/4CmvefuorwpaWY
OExpXPV/+cf4/OePKC6opkSFVNU4L/hRgYNv9OsvivxP1MMAsWsitzHZXM+Stuz/+BHlNbB7GL5J
oqGCtP9zaC/ezV/v6h9Fn/sl6IT211++G/P8tZQ0DUCwKBk6QGdFl3Rti9uve/RyqqlrvElKjxF6
M5VJQhEEjlpEtjy6k3YvG7o7pPNNaKIgvzrZGYgCLyBUI0BBRroHJwmw+HFYUkdChLiYaJ2jL4p5
HKsO0K8gXFRh5lrKk9p9sgwwCHV/QBHmAyZQ7/u+8IKa8BIlB6kRnWJ0DDouU7W4nR47JDZ2mOD5
2UUfQpXWgN64C7CLKMntAJd4QVf2yaRcpcdEsQ6NTgPe1EfHiufQ1nKuMnKRvFNE7WNgDfdLFO3H
WKAo2F3qGuKE9MXy1O15Dp5u7g+L4I+ZfjGzL07gv0+s8jK0maI+6DneZV5XlxcVKLpR99U+2Q31
f2Yq8vdP2gTRCjOtaELsz6OxLsi/DdIJ8ZvvZM6Xa8Q0LVGXJMlQdRbk5gNqQyhamU6VZ4bXVJmd
3HxYUi+VAgcseyq+C+XSsaqRLnIK8OQSCJOXyrqbJLcd7Zemy3cKlhtNRrcUeq6O6yRutqL0CGrM
jsqAFlpgh/x90pXO+qyunq8sUBB6F9qGcifMot2XiZN0hR3M5W6uyl1LD6VXwx30CnsR0kOxQvuL
lPvCRV0KJ06nDdV/nWEmQJIt9oilGPKWUiRK2KxVNMG8Rg8ZcbyfviahiPbzh74cDqlUOOD3qRfz
HQO7YFJofngBw/tPl9TLYWyyiFzUKRaEvIfECmzdssCaUIM0BlvTTtlVrsf63175D994kwxBBB0s
CACEBVpFsiTaAbimQTz1jdZI+pPP0ZFD1gl2+lYU0IqaKutSZraV30VcpxMxoKWX2AL2HkL0ocG6
QVqcTr1oxP5+EW7Kcti1ywd57S6qzDXw7nIlqn4JhlN09VWC4u9T8NfQNqk0ON5paJO+8URDAyNp
uCmuFEBH7QJAf9jW+0EXdsIQ3p/zkv/6WCL/jymRxUU3qKCReLWeuRrgYTQrnbbijhz8Z7TEP5f1
Xx+1CVGFBtch7PkovIJAFhQ2JcS3v8waGd6aw03kiPpGTC2Yod44f2qMd21/IjS9vOb8+Q0gLWh8
C1RON6kv1TOzSgyCbC/ddvPX3mB1hFBDgq9vf4+fbgdF0SwYETpn7mY7xGSmU97yOTXQMuBjVf8o
Lg9vf4b6XU3gb7NlwsDQJMmUlC3fqqWNJYo5Ky5vUDZLRq+aOeli8ygvotulolsA7qGVb/fASGP9
stVEm7JXTJB8RGiGGGp8k7X4Nh5BRzWg6Xthej90fbtWkltbivlVegtOGgwHIdOu8ul9kooHNSu8
CKZ3EUW3Qob5VU8notL2YvUUUugR+8ymmnrTGV/F+klQ+XujuhAq8UKKbuhN22YZ2Vo30smxx2Un
KE+t+l4qnaU5dlpLqyF168U6DiBtCoPdXbNrBHCPceGFS+CNeUIIr47BNME3Mdwg7sCsPdaCdKEM
ySETKXiO+6oSd9TPb+TiWbyIpfILpfFvtJcedW15MIPpvjP2nXwzxtNdnxnfkt5yI2F0BqnZBYn4
EHFtMZPosmPi2si4hAVFzTWyqXBikwNgrjJAavgN5BVh/NSkmi2oyl4btX1ZLXaVrx2dG7m2diwR
P+/Sm7SVr9L6qSeFWA7GXVd/TReMFZPvX2EsNC9AuGAW7vvyc6F/DZdPvfqhSS0Op89anPvBlNn6
3LvqhJbUuLhL1bglutGdZe3mSffGNrleJvOyn+T9GL0f69qr0/JCt/ZyTumL5oG4JNfJPHpyV16t
y0WIn2oo9ZOIipka3fN6XJMzs+ekyGfNDUvtiuLhE5BCTzWDh3EKkW0QDaq0UnqlyPJ1qeL2I4Tj
jTKMD1U9HnqjxRPjIYBgYM2Xudy6VR3vAM05sqhf5iadOAEAmX4QoSiM6/EAFSKBamSUmkO9kNp0
404i3h3dF6Tg3TkijgtOXD/BerDjvKAhjmDoF8pgaMWNuxjAP9XVoxFeluyylV6VJJD3EpIz0WPO
i5A8tLtWxd8zgkx3EqE/GGHiNGnlyDE400rZ5WXudoP1Diw45X2XPASJRrcl7esgLnH7SRpw5Tdr
DwqagwptshacpI3uyxwZTkV1pyp3Efb5mHDPmvDzKid2WYpJSA+zKSzoSYJ67i3isXxtRYNbZ3RY
y+ymMdTPqZh8QrzzttDLm3IZ79vRvMpJZUX1qxSEF4YGf4kktOu/9jAd8qJ5VKiRBMb7lT2DaowT
ll+6+Zl+uyNWg6NOyaExChKh2RGa9kFeil0EbCezGjfye8BUbfIkUcFU4KsskrSLGb7ROSROe8AJ
zEO1l3QyaSu+mQTArDARZWyZlplWrrDLIsRMs/RA5fcyrymry9X1FBafKp7Wy/LOLKkyCozABjFg
g3C8LdOWeRgBjJWAgAbaMJE7J4+Zxt2hzg+9kLMgNS+tPgVz5SOIuot01SvXHh7koq5Lrk3zYZTL
XSBqjiAa+2EKgPLJu1Zo7DWZlFtHD7O7JteO49g78awc03CiCVV4mQ4GUwweFbU5gNBwTVb/AlWk
iHb5HO/UerqyZuM2E2DflKKtVesNf2FZ5u0RUAQuXvlhKXVwhIuzfsPU7B70dtoP8iecFndJ8aBl
dsrLqcabtiz8OI+PUZF/MhssZLvmYmqDK3mWnATY2iRcCRj51UlEveJTIqfuWkfWCNfQPHYDLTz2
WFeVnsQHSVXlqfl4VIPMa1r1gNbrcQKhJi6Dp4KUHVoIaaW1M0WfRNNV6oW7wmID3gHJkBxCwV3C
8YrO8A689D5IjcuoCT9YBCgauFe5/E2cLACtPnC0y3mIHEGH8hDS8AnvDHm4UepPmhzeAxw8DsN1
ZYKan62dAI12lkFhAHgTQTPI1NpRn1QId1Dab4QEglCAeLUUXTb6cCsZ+fWSpocep/FAi3eykB3j
9qEJT+lffrepeHEIcqk1Vo0+UTOhqW7VYQUA91Hcl6hXxej9wrrRkcTVgHejKmmLaNflBVdC2iAT
nsGQYVxdtHaqGV2m1HMnciXYob4Qge8yTpQd/5YQbka2Sb8NUGg4tzEyne6g0gS3MK4Aci221j5m
vEurBdYHXOzttOBvqcfmUzeph4LYZTPDQfAEbNws9RGGxF6VT+nVWGuu97dpl1SdwCybOoDSl2ln
ZLQSJMuUL2fQHuz1gyaQbfed34vNrhQMtwQbKo3j7ZoAJBHSPDI85qW/HGrzY8iryJRdJWPMOQPZ
7y/lrnI0Lfp+R49GzVZZV2qvvlcBjutqB559dhWeWotPWqSxa3QIGo/dfRe/68DpTFbopPAHFGk3
HBSuhIM5OkHj0Nm0xTLdSepHUFaKSnaCEGMPLLUyaUlF2r7V55tG6XzVWDxTeY7T0I+E1l/3HPDn
Ry3MPwpt6mpL6GctyvtWfh0MhWeF42Okwyewxru2kj+NqN4Z0YMeLrk9NZOXz8tDK4ig4PpDMQeP
86h/zKDxLVxNREyyQdk6GbcxtKG/TTUJU28Ch6ydrkyRcSHR4CBRcOObo1NV3+99izfe3Pcr1g81
VEJg0MwiQjp6fgN/0YuaB1Xw1jKOuZhXA3O8PPYXfYtXlPkQWCcy45fFVTJwSaa+tRajdE3C9nVd
vj98elubk9aAbvOwFKLE6CFwcIMi3lVX/NHS+H9dV7yOv8KvLr9128Lii1rk/0fVRy4CP0SMtbr5
ovx4s1YM/3FZNs8vSpDf/+r3GqSkiP8E/0qNWxdRiaOS82cJUpLVf0qGTFXBEC3VkFdn7T8qkKry
T1G0DBTXZVmSLGlVsvqzAmn8UzcoGFrUHtFt+A8rkC+viL/LKJpIzm3iGpylmPbpFN5jOZkc6jCU
9ugfiWcU4tenb2O1HohiG9TCXZFov1GJjOw5W7wf5tn/fYv9WOF7beSbS2cr9URK8AT3QZHcWnll
ui1XujMfvtlPuDp0dS4PwR3onk+VLsvHIqTmcd7IN9dxZWgzDXhYuOalUD5N+VKQ9FO2rC8PrL9e
6HrC/BAJLG1Rq07IwntVwDOip/H5OStEC1hHLp/Rolvf6qY2MvIJwoI+x72E6sVlOaaekYnBGdqZ
68M39R6zstIpTMzgbslAcYCreZw6kT33787AT5bMa3OzaZaCBkmWOY6tO2MgNU2bVHQg3kWOGZ2S
9lm3zV+nwb9nf3t+d+UEs05XzbvQqJZrLI+rQwPA0pm0uLudUrJTLCy+kHKn+7e/0iu7YGs3lpkK
cKMsN++Svr+BBWzZWaCeYxHAu9hWQjQohUWBUdod4hGfQFxmTtloH94e+Pcp+dlUbfYvahcVd9t+
uGtraQcadjcupW0GRxk2zfK+bBYbn4wkvU3rZCcUuq2Eh6z/GgRHA3Hw4FhaXwOqlG8P5nsJ+WeD
2ez3upTgqSCzcNcDiRkrrjThpZDfj8m1HpKmKF8mEx8yYbEH5D7Mjwb6nAVbNqvri0C8yq3U/eP/
1YO2/g6KGTZQfS8XkHoovymBdWKk303WfjbSTfAQzQY0TTQMd4oQHRXly2xi/MuMKNMltzNpnOHO
gSkFzbfUntBzIyfPM7LJQZPsAr6bc2LG1s3+s3Fs4gwZWyI08pzfrcjgDlT0yMwhhsxNlxlaHCZh
ND8G1V0QehLQZeanJJmTBjsBI4UnoT113YFfRtA/AFRFRfftkX1Xo//ZyNYR/xAB8aVO416o4rsa
Mr8tN8ZxnMSPZq06qQJAuMtEZ2zg2kdV9YB4DejMdijuqKw/DmZz1Yr1t7iyruIq/2iBfpFn4Rq/
w49oPLwXWvqgfe7O0nQxtrKDSf2lKQnXBvpv9hS1R9Rt3utj8yXNRRcRANR5pelTPeS7KKtdFCEu
ewFRwSA4NCaiBgtqMt30QF5wAaRp3/fGpQBNNhKo6TFjUE2o1sw37QBWT5XuEqCycVFfIzgl2jDA
DzAv9lGc3cWgv23cnT0ti124U4+jMHrZlO4aDZZAN9Ye/K0LLa4u4IHt26G+NDMupBJsnqyCCJ/C
5e4Df6b/9/YreC0KbmK4NOZhrXVp7csDBxzy29NaZov2fSbn12JbqLfRorSUb5IT7/y1KLgN7NPC
0T8nfIem8uSY1kydn3dY/w3tgrqTaqE846sjC2LpdFuuqt/enqdXhr11llPLHBhxpdR+XXPxj/Tg
xjTj+7ef/cpZJ25Sr0FosWIGgu1LotnCvJ206C7JmuQ2qXXrHJl/Doitw5xSKLOhhnPrz6N116sZ
zkCp//b4X5ubTURGt16yoBDWvlADoAYQe98nluq+/fDXJmf90B9ChKBNppAoYesPFjdaDIEFG71M
cZ92onzmutnEx0kzrarWpcZHrcBfBKj4sg6k8+3xvzY5mxDXW7pWDOHSIGzEeUOTtjmMDUWz856+
2b6TOSUtCmetn03Zb8YSU2MMn8979Gaj5lY0x4hiNL5kDYsTzIuvikp14kz6+ayoW/MxwxSyboCY
6sOsVx2KjbFT5MZZexWG6sslkygCLpBWV/vpZH1dsthCKU48kQu9NvDNXs3kZk5UcIp+3pr7ohkr
t12Fus6ZcpDcLweuFPOK6uXh4C69qpUXZwza2T3v4ZtdGmgTDkPURH2pbqLDoCuam+Cfc+KFrlWv
v5/kqrXO1w/bNB/yVAPw3aE/ova2tpToYaQPYIAvpWz5NqrxRdFlg6/hpnyG6qepqN/rcz98Yguj
Fj7+OllV+o315ChFcKqj/dpb3mxaqzTCdFS7xpcbsP+RZRg23Z7D2y/i++XrZ3O12bSdHJthXAmV
P3RG8bnINeG3xQDKDPAdEnQ9iYBBmlUdr5ZvTMNCHKtGOQXBPwnGeVbfFkgmeRgn9u+nRVduMhH9
SghShgshjSZSNo9Xzdw/pXqrwoaU9DMX0CYgdGluTNBDOr8yzedwEiUbSbATz/55GqKa67L64WUG
PVZOVpfzMmFEHnKNDkqvGI+iCuN0zJqrPo96Wqxie3z7Hbzygrcmdks3woUS6s6fMtEGRZXaUkd3
87yHb2KEISP80vTUUGfcJ2lDGZ3dmsTmt5/+8wNR3Zb7JQUEe4ZJoY/kB+RPxMUu1bHL3baXpLMO
dCqVL99Gn2gtn5s2FIJLbgyTru4MvVhOhIrX5n799x/fda3QTJrM1jfQirNDrX0Co3PqsiOtm+gn
m2trA2dOdK3iuKl9KvYr07uULrsx/mrIFpl4XS0oRWAmbppRej23suW0iVLT1zPOUYEmLJmb0FEa
SJIqetP4S97elxXyhIX17e03/9rEbeJGKaAU1uQIwZWG+rUS1SfkpJ7efrS+Du9n07bZ3DCflD4w
48ZPyqk/SvWMOoCCfJGOKlpsh7St8IeaVBfS0wc9ioCs1xDaU4LVhdAtvaOjmrjH0THdGaPVPxj0
nK5zSKuwdPOS280sgEwMcqfKO47jIG32i6xnqFaK1j6LtHf1EOSuhJiRC5NM3g3CApDDpNFBVA9B
JXQ5HA2UDqxphB8d05FUxbq+Q52A+nk2Z3an9/GNsNKvFD0AkiEv5sfUEhC0iILIU+ZUfihB9H8M
0nG+kGoNj/d8nHezKX7t5zZxxNGg4562lb2MyEXCcRX3o259NIZ82o2yidhTM1R2PA1f4AvUiAfQ
vH978l95r39zU0Nlap6nsvY7PCfceYbNKXT5iUj3ysG8NVPTo8pUh3So/CnEBmWOLQMpXzh8ukHN
gf4cZtNVAE0N4y97QV72RGL6SpTa+gAOTaS2oahXPqEcdcWgKFdthPo4neVcwEbb+v/JfQZH0hRp
mjfBlYCkKriv5pSQ85px/WQ7bP3/0GQqg0FUKx80cu9EILKcwTIEKgfCfMTGKD3xdl579ZuMbwIm
UYlYNvttVd/2TfBJLMp3b6+q197AJohPcZqjVTXW/hjlym9mo+T3hbgABNXBRb39Ea+NfhPr5gVt
AiMGtyBG4tVYzU9Jap7Is18b/SbWIXUEfjYkR2oyHO+6Huj93Ovitcbl+MS2e+0jNiGvV+QUtcVO
9+VYtK6qVqBxajSroqs5nVUhV/V1U/5w1KGoZczNLOs+roO6Panz+8Qaz/CQYP1vrfUW5PLioeLZ
MMt7u0+a6wpK/1kvVt9kMOk89qFO98tPMrTT9tF5l2F17Z79OB8AAjD+RUPQz4bumFvj51CxzstZ
tm1VeZp0yCOi7iNlJDhGEKZ2MsJFPW9C1h3ww4tsLGEJkBfT/DqSRASZIfTPUnSGb+T6Jjf1B2Wc
gLhnue5rAmJiTdbdoMJ+io60vrKfRLLvB/6PI5/qTu7bSvfhVFY3IyxhJ7Sa+ACrGzE4Cy2b2hiF
EwHhlS21ddgDXNoY7aCggjTVk2MlJfBJ0EA3qCqcYyy+TtZm1wqWlcqaKmn+WMXOqNePgmw9n/WS
txZ7IVxnuWpmXnINTg+xTsmDf3qO3wMD3xrsoeEVpcnQM/A5GGzJRDkhks47RrYOe2mERZ4S641f
ADODlIB6WqV+fHtWNsjzPxtlIBZern3o6yZav6buT8kV6ox70URPF1fJ4l0QBW4LAi7WICfsp/xZ
Vr5kygdRXS4V/Wi0CRiXD2J9EUN+WIITcW+De/prPOvi+2FFo5pczmmSG74ZjLYOCNacMhfVWZxF
5SPStjQq1P7WqJNjOtwUKH7Cs7T7WgWbSbF5bWLUJwlmr5yAWwc7RIbKRdez0ic58MpMQ/+sSU5R
U197+CYuQMyPK66SpR+Y2jXCIhejDOjvxFt9JcPRNmd3hLAT4kFmjnBdN35F6aNHPjz8THE+9qoF
KRq51mZQd9WXKBgQaK4eq0I075EgVpxK6xHrC3XQ/WkYIyVF36ocpNhVKnm8RQcxvCtbfg/ZP+OA
R9ZvMTLadj7Jn2g2XCs1cJ+3v8VrM7TJEiaa/+h0NIUviNE3FI9r5PqHU46br83QJtJgdqYjfyrl
fj1l1+XcgYjgYge0N/8sh+N5O/c7wv2HxTzSQYqHccx8A7/vvg+/6OPjWXOz9cpbjLZUaiSfgE5b
u9xK/CSoTs37Srj72anyN688fKsQHJwyv6dneUS3X3qoUMK8loWls6ssDo8IQVQVOrJ143ahMN0U
SpfdL73SoIWBkteYok1hjglC9XE5XJlKIXphTOmw4yYIFkJ6p8mT7CFN/TyBTqvdEcVzJFe4teTx
eR154NovI0mYLUHXI7ZJJUKyGzlaVVdOnISvrMytr2i8LAWKpmHqs4v2iIk/al12IiC/9uj1339Y
MoaJlvIIB8gHXvlsVdZHST8RWl978ibgiEi3GiLEMT9stHCntnqzAwp44kb42sM3AUczGvieyxj7
eT/mOymsJRcBn1ObdUVZ/XRFbkKBUghatUgTjzfQcBkcshqKY3cFKMbOQ6rH5vDdieVnZT3a42fL
kPb4YnCzP65tk1Ra3CjT3C4aqR88mmrkaflkhxaAzDFySumBfeos0bs0oDZQfQDYQI6MQo78EAz1
rqU6ySd15kcw2MD3vd8/VsIE4bzNvIlFI5roiYRYtI+Y3xfE05xWRJr6rGcrm0sK3WgpUdIy9Zuh
pFc+eeVZtuXkPFsTwxixUl1Ii9QP6vAK/Y1b9NzOG/TmhoJkeoJmT77GTUo+pqDvwil7f96zN2Eh
I8BEs6bnvqYfA9WvzzzPlU3iUuZZgRrQlPrKgFqcBazsWPUoT5w36k1YSIO0yLlw8vSyvg6D/iN1
uQ/nPXoTF4qyztO8UXNfXFLNCXvMoYQsPcdmeF0km8AQaaWJKKOc+qgglW5bpjdqIFvueUPfhIWq
lHXQ/X3iz1n4QdKj1mknzKHOe/hmVwYLUrXjMhU+MkypFza2if7bea9z61WYqiL4N7JaH/nvdjeM
KCLnViCf6EG9Eoy3WFIs58CJSfCq1Fr9AJ8MgT2u+m/PCqz8n8fiLZY0CKsUz9gi9tHPRfF9vGLb
a/ojsVarzSPIa8hMx3Y6rjEa/ZVd1KHNPO9W2dc5XNCD4oqdC3fhsOxQvt43eW6P7ZOSvuMJGYVh
BSoeRqiwfNDy1KG76SgH5vNRwXIgzN1UYZGWH0pun4gRoVYpouaM5NHiE8BRVj6U/XEQvTVUt5gU
VzDA+JeFZSGM4pHzo1aiY6F/msrSgIx9zQ/xKiFBgP1uzl/M4Ek030sBjmbqLZfdKw4DZTGfmulo
6JFL9Bd4WSbEmf/D2XntyI1sifaLCJBB/0qTvrzXC1GSquiDNui+flaeC8wdCKPTmPPUaKFQlUyS
ETu2WYtpl+u20CisGJm15693LgD3FJI5FwJHtKiPJdejZV9M/3B/fw3K/tff4Vca5IIBfQQTY2v1
0YNGy+ewUR94NSnc+v99jQOzKL25B4EMcf7YAs+rp1uurUi+1NTu+ELYzSa9PSWVxdi+HtUMFMq+
O436zk9S/nd33eNW1wjqqbprDAWftXtLcH6wywn7WM7pRXGsMeo8ToXzxmdIya+kVX0Qxjs05ABC
/kdu1edEjnGNCMzRs3jDgTWMN8K5uBSQMvicMElDBc4v1Y142QRdb+pw/QqNBXdEd1T6TvUMqzG2
Nn4U0g70eT1DnooqWOd+C0/+eL1God690rkhCRDoTHh2/2FS4c9x9QzF1ey7dnE/FFeYW2L/SAfn
H16HvyRg/hVC/49wLc2GqdZbjhEwwJ7dEQRXsagxhq5K31ifjYxsTfY//K2/vdZ/7AFe0zv9RE/I
fZmll8luXiAB/8MA8d9+9R97QFcCTQDtV947KrOOXoOFBN70/B9+8D/2gFYtGDauR10qNu81bOBy
rP8hl/nH2Md/5wv+bFPuKFrbNujv++swbbZkodHPJ16wDGo6z/814hnKh+vE5ISyYTNujfH136+E
f7v1f+wP1TJK7LtJce+Z1Tc1L+0+8Yf2uXa88tvMbf/WQ9byD3vR3y7zz37mfk0sp92c/N6z/O48
+7b9IIfEDGQC1BwC3HIjvSIP06IDWsc45sY7afjH1kTdJnnxj6ipjH/YXv5y4X+2OruOidulquU9
YPT2hnmI6nYcvOo91xnitKw1jVVR/d+G8//7/v7Z+uyVmsV8ZiHv7WX+7CrvvV7Tz39/A/+ykf2r
s/d/vLvVaG51TxPLvZEy4Vz7bhr45eQD1jDzI5J1/4Czao2EIZr/7Aj2JyXOXYw18TB23oNhmUIa
XKg2Vv9hofFPVJzn2qK2KZbel3PzIWX7Wevi/8Qv+P834Y/lwcwwMHmWqu7xcL0azvSDfOc/PEx/
WXn+pMStiqHNwhLF/ejqr8lQvHW9/U9psL/97j/Cw6YAKqg3RnUP2+4twStZdeM/BHDieun/S+bd
+OPtNxKvUQDk8/veFfVpudLrdbu2ngcgj3FWXMevNelRXW60TsTVvD4AMfILegSZ/c5UbmA5zERQ
YeqKtLWb4nlp8jhP/S4iqWAc+jq1AmtKnV3JRUSzMGSJVrJL/uEC/nak/rOfth/WCQuJz9w0tAvs
FjvJSlJQK5elFyzygXhmpaGC/4AWDmCShNdQa3be8JfFhX1/jaiYTYWCshu2e1E+t/UJmyBXVO75
Nw7Vo1PHpVvHRGtZb8XX0AH0ZHiNtnLzR10+QlKNTIuaPFPA4/RbV++T+od94S+3/s+OXqd29dYu
uDoC33zdg1/992sGwNjrHf5f7vyfDb09bP6Z7GhxXxlt9rTmLVN+1F5fLGf2DlNeOUxN+n1cGoAU
jLlK91ITGt3k4HT2DJUyuKmKhAinlwhHx4SxaRRVr6XIyFdog5UGcjDqKB/m/nbuc5LejeMEk1tM
e1NlG+vUPN3iQwFTADWD2Qx7PMhJwEdundHYMa5dnjFqAhpKa3HS+5ZIZCjktMvoOeQOWdqL1/iP
eqVH9mLcZchvkWSZGUTu6+TptlahW+H4cjOmxcNEuk0g5XR1D+SwZzPfJJJfGzAYtflizda2Y2y6
jM1Ky781NRefjIw6X1MztSCii+FuM0ER5SWqRn/jQ9DCbQedMtRbAkkt5g1xgw51CsllT4R5seiX
q8R9B4SrOpqF5kWNaT54hv2zyMw1TgzG9hGX9rgVsuVEn50LYUsUF4aJ0n3ZdZ85TL4AOJF141n1
F+fR9DXbsg8fwcAbSgj7bIkh2c+WNexsHaKsXhc0fkhznu6kXsEfh5WM2lY5sHUzG4pA7p6sYUCf
5yMeKGfMZnWTv1Z5394WWltEWpVgW6JBT5Kebp1PqzOsO4aUH9iuw1HLII13oI/43fgvdbQjWOwM
foCq9NzAzS1aBngr103vknIAVtKCsQWwqyGdKH4AD6/jtWQZWWsIzlO9iqjXjCks9WF4uirPHrbW
+qZxyNp7mHDv+LV0evTai6poqIYVQJfglCq+qilfj+uWJ8CjCkf7WYy+AJGu2igd8vGAwIIx8s1U
u7x2RYRHc0LnKo1jYRncHQw2+B7HNT3qsnL3kIaXD5D9ZuR3ln8sIIjuYXXoQbWadTA1uR/rvWPf
a56SPzOZmkY40BC0a3CanhKnSAP6u4nKXDSyeArQ5+laRn7fxKAEGt7xhqBnbaV9rHVCNfp0IA0j
pxZY5soJfN9Ey2hXxXbx2UMf+tFKv0YnaeIpqcyf8MtxOptl0vwsJ1XsfA04s6F0Hd+FgK3ta93t
gn4haoZVvNQ2nqFw0JLxE6mce5SQu+NhvVq9Mh2nqVDT8K1bNk9oo5cncDPVZ85MfWitnC6REGHP
M7Ryr7pV7CYH+kYOwyImg+sEnt2i0ZvUMh62amiPPVzKz8Tu7RPsf5lCGGjBj/jMTM9uc5z6iQOv
4khldkYwineb4XBfZMe+n7OoXhzA0Lm7MSrjIxGoMnlCm2x+DGilb4xNwQs3Vj8/KV5MQs8qPa7a
Oj5kQ+vHKbvJXp+9oYuL0a1fEU6YFxtJ5b7JJ+uKVlrdABSd+WWXXg1IxNQVUMV1OPeKdA2J09y4
xTmLbX6Cpbhyql7K82bam0aWtDCOnhISeyN0o1j4gt5R265f4b4U+5qJmpdxmIDV2Zh//MDPvCX2
jbrMgqbLmaDZ0PUct0xwNoPxvz2tPi/O0s3b78HemFjxqnaF3WEv+ooTqWEIwfNqg+ZXT2P7EVYz
PJgO4Cb6wJfxV6G5yfUX2epV+SVJrbKfv9teY/EolLHQbSZM9eBtgxNPAqs4I+8wfpTVQXgfu3+h
tmsYxdnG6GCi2ttO1BOE7sZEiauYrrLcoQZAIeSpyMVGzYKrkRkykn4wW9AsHtM+TLVf8GuO524A
K1I3PUnMBkFJvFkNslB3SWNfzupBJ0EYLYWDRHWkq62cZj/MpZmQw+7pygAM/1WM4/aJMmuAprHB
rplBkYCvTRoTT4u8tMBDGjBDNJVJHvglmEvNPRSDEpELvCbCR9GECYIAK0CuIST6Uz376U2d2g8i
FY86IguA8d6MSoYBOxqNR7Ez7QFoQTpV8SLMPla2smLwHnZcGRk0+yklfh1mgfoZg7aXAy2LrALj
4a0xNCIEqjv+GOdRvc1qmy8prbiHzlULirPEK5+mzk8esjGfyJr0+pVLUnmREn6mBXXCVBYGSX0J
6oKaTat1gIf8agTV5Bif5go5Z60ROyE87m5HDzJ0Mab1yVoWeTSzhQyCId2wa3iPBhtaNrR45w7Y
/LCgFcf2HKzU5WUi0lPWT9gHxWTBa67li9b18pBZdn7brkb9XYAJDvUFSd2QELfkqF+4KtTt9TJ/
Jcm6PoB398MRZvLPurC83bZOKD5HQzvOqjU/VG1UPF2Y1RcsGwFz5Q7URv0HxKlfeu3eQWtEBjEY
5kPVWIAg1gmnjqGAWFWgiAQbQI3qKPAGuUWTbxeRgzOGJw94Nz6Nz82CLyFqPpAnlmqHWP06Oatt
EQOc9Q1tcuMdBjUETbWhoNWY3nNlIt02GZgI2iyzoQQS0cEQF0EN9j3KxsQOleuGGrEqdlj+PTU/
W1mE+HhCg4H0cGajeCCK+aVLRw8wmTv8nK/dMC/fHwFkmRGELI9QdaHDRez8rjquWZ/v6/56HemY
7nDmGXsvndoPXffk3rNG97bXEjAhZas/zk5lxJTryri0EpNeXr0093C7JH+/RwIgpd4+y9Y3TUjO
RkV0pbT84AInzKJOTfox2XRJ++YK+kwBvBSF7+xW0/voJwXnVEv36yrwEDUlmxcRewwqX4sqEyqE
bJf6JEu/Bl21MuwhxDLu3FJBt0sa0PWNsP3dJNOvyW/XMEXeAeijl1Me5rV2Ffrpef/srF7LElVb
Ef6xBFiRU+6xbKwI3Woyd9ag73s5cNOvE5m5oW0n05hQlbQzs6Jtn8IDqzrzQsfao5VXXmDlKFJw
qiUB4iLQjl33dY1nYW7xFLuJmPUA6nxqB57F+aER6RgNWQ8nUIc0ndvQypA5W8dWZvBDG97kWoEV
q9k/TnUjGpR4yA8qzX/PtsI5ytzS4DLNLyk6nFCnx/c4dYb54fgYHwCWfffr5B7KsYEajzDLInwj
YYqRYN9vtvZiaYX2Sd5TD113ck697Vb3IIiKnd2jbETmmNme+hj4gOEAivc212zj4KGde3Gg7V02
Ns3oOtUJvveJJWSORm2ZXjpcxb+8vCyPq71sRyzO3c70WKt5T5tgwUDKKzH4+d4EXLKXWHJCRuu1
LNAWU1zkPDW7TiKmXMyJ+WC/H7FQGk/bpggPfSZi28F1Lk0NXqtFdEnWUZqngohEBmMvPSxE/fLl
ox908SOv2fUrAxUABw1Ck8GyELQWrjXiGJ+Tk+atoZrt6rYbxHBBykXMmxqTut+8xXtu+l5drWa5
+SsTurFzpj49T+j1iBTFczFNr4AVodzT7I9fN9WjVRM1/H4U6YoukbiYTf+uT4Dx61Y5n1I//3Z8
AHBmm4uXzcGXEjDQ3hzmVBiHzNla+vkL96ZqDBqZE518e6Oy9ZJ0HCRCWWXddafugkZNK2ZVhhh8
Zqoife50LWYBlR+lvPJsnbIsIXXlJSsgtP+s8L2dyofbFfv7eVub/IflNMWe0WYn2DC/R26erYfF
q7/J3HOqUQMQIlZbqG2avltGR4+SRH5VNkQumi+WiC8su11NwZtvEOe1YurpNTXWXV/YW9g5ps/Y
A7Zfy3Cqg2FC3pyszKJWO18RfGr7dXUXr4CQChxXWu7ncWmPLJ6ZL4C/9ro1hpm15Btl7jGos/Yd
MZ13KaRBTEjowkBu+avppg2uYNPFokRCFlCYoX9rsjbmyaVOTNH74oxzABmLV7dxep3obdx1ATBX
fln67DyYZr/GirTsbpFuNwZq0Opnv7VqBh9q8ul87t+qradjnqRaUIjC3S196+zhQ9THrnJ9olyg
v77u09w+zi2uk8b80eaYt5Hv6SGbphP0Sb4cmKgbIm2a1b5uk+Ey50Z6QDwjb9RiNAdsPwCHk3UI
Jjrhw8JR/q2aTOulb8b2Yo/9FA40AAT+yCOVMkYReBnLmz52FUeALIubhk2m0LDIFlOT3pYKraiX
ow6j1uAeHbOV2DXhFlWeo190PkJcDblD0zlxMO7ZLFxk1d8aWTpybqVi1lnDGFtLk0WyhytHDFA+
FSufgHy5e2RwJsOZ6Gn+2zBqnF6XCT31MFomnLXUe+1GF5f9shpMdtv6iBpx3u4qQo6wal3reyOb
sAUi6+XC6TUZnvEHitDTF+d3mpTGwRhaL0Dh0kfe4mY0JGTLLredd2htXjjpUCcsX/u2MATtwMCY
O7EkFmuq76qoY1b62U/Z9TIkQufUUs4ZIbgRtY1fnOfKlAcub9vNaX0tDY3OScdKsktaKX42S/HW
Swa9es4JHGoK425GWAb0z5Ljwc6HbxoLPu3SnvCDzVUWg4L8PSdZjgQOEn4l2LEHfF/xCOERsOGg
33L+3Wh+Z5Cy7GElryUrlKeG9W66anfXdmnCuUjXRw5Q/uMqtDzMimyJlTbnkdS5Qcw6OJHEEkbt
aRO7PnGZu7C85kZeTyK2ALnWL1I/arrnxKaW96fGgw/nG6v9VHkc5FmFONqtGjZuj6fvsR2aLE4Y
a6DPZ3J5ExzzSZrdpAccNPXQ7Bvm1ARCUvyMcgeP39pNCY+V8M3utVjgBzKpyLkoy7/TdB3DaQSH
nM2eETGbVO0MX8h9IdW0byYQVDNMzr0USxGk09LeTqLPB5bk9htUMua2Mk/PbJTuC/ru8qhBRuOQ
3lmBAUxgv6VXcrfWc2bcVHPMhLfeYjZPQrParD0A1fU24bfuEWBsB2KDLjI8mh8T7KBhq9YmYMBo
fqAyy5ffZNoB88/2e+1MJ9J0Cmt162/3OTqleJL1r7rKtQcHsTQWp8Z58bY6ObQE3eeOnC/wKY4Q
Sw0izVs2og7Ty3dWwWQUI7L2c91W6Q2yqeRh6mUfTdiALjXhCbF9leU3ClnfoyHGZGfR1XRMu61n
CNCeXtaqSPfGmNAVY0197HTz+2w5DNMNkhRT73qUJ93hMLJBoTfL1TmhkBDkq+veOjN1VdVJ72bQ
lbyMiz0zZuOvitASjN1q0Ggg0abxXEi5N3oSVU465e+i5muSru3ek/OwIBrg98wtJvpap/5oHXvY
yb5+7CfrTkyrv8eSVEXemBe3A0N4wDBncY+29B77E55gW1sAhjWZGqIu1V1Kp66WgQj3Xp3GNcLN
zd891YRCL8ZIH7cvzl3vVZZ8lENVf3sAzcNeuVHuLnqkFiXWwOmQulXO8kNHO3D0GP6Oyw45qylq
LxzZ556pQafRSPpmN+Q45ppsmRgFmvLLamsMHyHS2qXOiH3RLz5XcQWsCdoi2P2+EtdFEYB5MDZG
Tq9Qu/MT6a2Hkt47MiTAKHF59byro4OIlagoVhkAi0pV9nMvenFqJKuVJefDCvL90dgWbVflP1F/
bax5Dc4pa73nUOQeOG5PoXuFEqmqeSuy9M6qJ57kfkDxI5zlbRx093c5kPninWu9x5J681kUmnjM
rJypSlPVrwiFrftk7PXANbslmNq+iLO0p7e9NJwT6RLjNrc5Fje6m9Bx5L+jSLk1M9xRFtV7L6ma
qFxEuisbZz0nWYmEGjjLS02S4UYnNP1dqILsESzTwzSufjBmw03ZFC98Z4iprPZ3NRodSSRfxXPt
UIZuxtd19J4IyO4hCHBYNsRn7lfPYy2LIy28blhrM466xMYCuSVsNctM7mE1bzmrjAEvy03N+pLM
hYy3eauO/cD7GUBPLG5Urg0XjUkesgxyuR8rb/3hLuY1yOiNcCzyNUwWBMq4KPB0XnyFeqaUmnsq
JjwtNtqNYFOrsyN80uM0y0lx+yp7Nfws0gvvMlbCjMfReXds+8Wy7OXV5HE9QN7tL06dOc8k+POd
JrNx74y5CHqUm9xOO0qU2jeDV/9WqTLw1rszPHdTb06ZU8G1lSO84cZ0Qg4DXZCuDqacWdJ0Aq2f
Ruy5BfduahApPS82ZQ5YDyzKSTMHOAOc4qOmztMdaas20jPfOtR4dQ4+tFCgtrIN3a7OYky3Y+Ro
wAXlaK2h0S31W5f5zkkJqrwqsyOyw8XthmgscN2CQ4OenvCyR00/ZAc2nnknmcG7qKLUHjbRFS9m
wbfOnfbPnpBdrPyRKEATd65ncFK0bV4vDyTkIDlBEg38skcYtHljDSER/h3rlhN1bJ433WadVdJc
XCM3Lm2KpLCTUx9wAtfuEnP9hJ2YhXVLkGK7OurNpa72moVVuGq3X4COyRhY/pPbKz9sx8INXK83
I6pJOZCN/pfRd+9adm1G1PPbaaHBjyLHRm7UeEB2exZmApUgNV+32gXW0vpBJ9xLNzMiJAZ16fse
dCaPSTCANh4aNOKlPw1xORm/TLa2boHfetXeWjqy2EQqoKlWZBKDGkvyYKFLRIJWr8CA+/zNccla
F53M7loOFMd5bcQZlJwdjq7nhJDrmT9rs5O7iRME1hspjH1n4sol1+ka3UvWCWRgcriyz3Xv1Plj
GmooAXPsqPjMtYlt2dOj0nHUTnf8Y46hNM4ylOtuydOs25i4aSstfhlqhDypv/BEsAVqeQ67dHQD
Q+iHeYSNBamGWO/gTNVl09PPwUxOXdXcdrVTBLW2nPPtYdicyNWXfZ5hhUbjRY+HraUROMR+Z1ni
0GGuCV3NByMsr3HfO03BT2Yu/WhaWenX+nHakpPn4ShALtSShVBkQcot7kz/jJWdDhFvt9IRnMpt
ijee+SCr+7uiNS+9JsXJrdULJdN7iDpnI1kehoG7L0HJRqiKrbCu0OdN03yf0gAVNEWuotXO5X1Z
+s1uXrbpyUsd8uD59p5K0QLs/QQM/rmZZPMtGAdXfR/Zw3JmWhSN5c5ze+enXW+nZp2mQ5YlBQZx
HpWMMA2nkF+1r0oVzxWVrn50XypLRt2QErdq8sMtu690wG65sFkksjKus5joztMbzc2NG02mjxRW
wq3eHkSv10chelDNghLa1qHr8OoMI4T6LibzgOdgClscqZPVP5IuKPeFM6MS2ZCSpMt04Ux3qRC0
RXIzDgvdr2FZJuhuMRLfZDCnb92Mj2+AI7cK/dzRv8zSA8Xblpn/tI142VXOd2ZQdVgSaB1gPKuw
6+wYoNETDjcZqhzcaOLXkY9ez5yz9gBKlJ5YgadIlrIKZKXGt84b1tjKEpgGQwYQXD+4+vbOLJUe
zwZhEjGeOizp4IcTuGhI3MtN29Kyayw/e2s8EEhqgeAgv1XFLwdj9WkbMzxtXn/wFrmXbf5RdPmF
8/nZXtn7kzFrnxPDPHfub5wPb43eo5VLo365IzSIypxkiOOX+bkoRnqBSchzrpn1ecOUOeRv0pG/
hpnlwjfKXW/m73Myumdr8aaTN5LpE2ln3tSieSSDa4M9NZ9L8upBP2+nYexH+lIZftaMWQuFO3/k
gtWlM8ebsqUIaoNcXZsT0tkPMp5NkPufvgQ5CvY5o1m+C7AxXfSOI3WfG8YxgzkdzuZNmfQ4+3JG
WiYl7oRGk33aG/11bSqOnWJCw9/eal8fAmtu9yvtLBKaVaiooCE3bhG1S2Gdti3dpekTKJOzod0b
M+faxfvBcn+TmF/zUF1B0AbRntrGm8WtyLlWy1dqoaLMQNwGq6V944A+gDrtjkymHDnyyCP9Xdha
ElX9nJOm0k6TsXr2nqGYgvT1lrp9RDdYRR0b+jWBvIk2R1UvreaTYHbxrLNkuqhw6sntfwxi/j1o
FKSobZoPmZheUMlzo/2qoXTgGocGtSHBiga+mRo1adkpyb9Kxta1Tt2uPUf0uiOC4LhfPpPV/9Iq
rT1gQDx3TiaiqmwfgEDfKnFFWOcMZ2a6bsfm5HyQEHci0RrfQ+U/OjQNGhIkXJpVY0hSs4vNpKn3
XfIzxzS/Iq+NtAVVgJTl22ogkreq+kb6F7rG9VCfprgceGe1K7HaXe1HjcLWVLVfivhPF5DNXMxj
RLKSzrhVp96jWzuE1rE2AhWebOdcKXR3KYerbc4qBnPq88RXNK0qdPX8jFzj7M5X/nCpT4eigtvP
dia65QyEWN4tzvLIgEycmSOMe/Xm+rmLTm/0f8P33OvYgsqEgxCV8F9pbbjRPK9fRTkE8OlJQ3tN
GfYDY2orADStukfp/ah3HLmx/rqUIpdz4SS7CWh+vCbFocb2DsRHZjd2Loq9L8bXeejdcHXkDZXN
imWI4og5gTPBkbYnO/OzqWiBU+ytG7UKlfYeILXig1QXuTEnK+HhUV5TqosGzQycZpKx4+C738b6
Cbbzs26bfD/DrQleO0/aHyPPZzh047OHyjrOpNqYMd1+dIb/s8rLH8IfflJZRLjgAcc25CIjNhgn
1IrmCR3ppdB/G1bvkia1i4NFL/VFzTC/t3SEvC5962UhWI/NITsBkE9QS1DKKDSze0SDakft2Bzq
fOTolOUY1wV58aSgWKQZXfU7X3o7xGv/1k7aGGmFboXdWtehvdGS1plsUK6Q7aPKODilnNU4S679
G6fAxwR21B7pG42dLjhrR67WwUNfH+bu1Ia6ZZQHR02vdqMNt3qSJ/HmGTSg2nLc5Uu5PFVWV75m
U0Fi2MqGJ88lFZdl6XxDvQ+H8uI5T66a3Ie2UR9dZq3EH54B5iBrtvulGZMbjjbWU63l+jM7gfno
pg1Bmrs8JBQL4Pz0HulwRYiCMu4dPnu3d+tB8l2zlif6bD52rZzjf4WqfofPNGK+R12w0aYXI5f0
EA5r82yujRUjt39sPAUwBQxtwKlERpuh/AfI7t5ZdJKVBP5UkFv5JwOscl8TJAPmnwEYGBSv6DsQ
aM3FSsHZTg9bVz+vXT6ycpvTQ9XbHdEhuiNfQenLGpLfKS6sURtuUMFXZ6d1UWcxrXBotKSMSkOh
Ixrb5bDNzQ4FLej3rMC60JvpOyt2ShV2+DFvEDeDZqSQ4jOwG9l2I2LdSbuzUbbWUVswAuQKLjb4
hXOFDyKUhfBvq9QXZAITxagJA3PPmWEh8RVbDpUEFqVbrg9CudT+S50xO9MoYDPaBRtlAimvKsw7
2hGWhwzdKz03+rc5cr9KzL3PlikR4Ggj5cZebdFSa2/dQm1gxm7KaYLS/OwnT65jkbabWDjbkNfD
7HgFizUiv6C9wMogsbQw2cwDBKrfHezqoITqDsZEzoDsomNHuedt5yXjS5xWuz+mycyTjIw5FZHF
Fh8Ng5U/S+TOp8bW2qia7fl+dq8pB2vGhJxUkkBKy19nBQ9zWwf/QczzM9kFPegpnlus54k6bFPu
3y6bl17EONY7/B90Ecxzv5/ybnvwxCw6AjfoWK2ZJzfLuBRHZ0Fu3GGTiLbEF5ccFn4fjBaVrNa6
bgr2VSSRcxQpqaztqfWa3LO2ts65leSkYRMv6Gan/p0MFkCgqTYIEOkeEfSFb3ryc+6S8uj4tjiO
3bAdZ6GsCxDpzQYHWNS/Zl6rO364tcKs07dXZ0LOVVZjc7M6g/7oNmP1w8JJfFpmyek0S9o3y5vN
nxTJHDpfknpXUL8LaepiryBjakU5JtobMp9puKSpuEXd7QeYt2oyyA7J1Jy514uQy7KnCpbFbe4y
NFcOw7FXFem8dfL21J7Nt77WjfuJm3LEoDqee6Kb55JI/tHviv53OonVZV4+NyO91sdrsY0ufIPG
lnykYcaYO2wKmsruF5Jm35aW1XtjI90aLkkzT+GUlCS+q8SXUVOUFZCYTiOTP6qE8xzLDE3Vxa5Q
NCMEhmrc0zaVxe3SusimNznyjvQwPKdWffZ6x/mikf6hXHVWxjJv9mmaWF889eoypRaKtLnxHrdp
HELP5IGnylRnK/lo2/5IRZbd9L0nd+W0ccQ3GiC7iBAGBJ9DMy7ZfnUzPsOcOUO0Dnl/mc0lux9l
alzcAWFEnbtNXFjjrtALSnYkQ719x3XSkWO6dL11i/epLKcmbUziGn36FTJQb4ZGglqIHw6aYcI9
2axfSUVHaElFN9RSmX5Omjsfdd10n/GX42DDb4hjRQwL9RoWXsrQ5PjIBjgYdgvLJw2IXPm74Mk1
CokM0+VmXmH43qdNrfWBoqj8FLkzfzc+rvCiSEiwCc++H3uXhb5b0u/FscrHfKzdyEU/PVJSmU9+
xqtX9Q2VHMMsdrVFmJuy3V8qa2DuZp3PlWP2x8qxaJhYSqd72xo2H7/6maVuOlwzN9VBE90czh3O
wdm3kgPu9Ximtz1OlrUhq6QxLdDMHvPtXnZLXey1bNk5/dLiKdGTp8ov2petX1OGM8hqNHE91M4v
K51JLWn89nReqpMvWIeLEjWfMErjIu1RD8VMOcitaN5JyHZ/6pqf3tpXj1naLQbZ7rwPqf26d8q0
oJt0/Yc29l0fFBxTWBizzf6y6mpiso1kS1FM6Ki83H2YDQK1dE7HMmgpndw3dOTt1CCyp2Fo6Q7I
NfoEfH6aExvr/bVnezcs9bYzJz6TptLm2DKqGmUeMhat7Divu415/i/qzmO3diVL0+9ScyboDdBd
g+2dtrydEDLnMBgMmqBnPH1/yiokCl017ElPEjj33jyStsiItX5L4ZT4lAVMpC3Ua1ZTvVFxHFhr
8sCCfKOdSn9EWVi/Tnww2yiYuSKwFpOphvpnGVHUUGNSFXstus+paDP40PYjj6N5j226uyv01K2Z
w92DS2jlVREm8RIV9Eb6+VJCxdEuTLMh435HXUQ7t87OrtN+G40KkUegpnVpGoRqmYAUd5hodb18
uMES7hd7SndQOTH7cxxtf4tTN5V0CoT4kMYmmWYaWi1I4ynpbzpThLjuIYgyWuTPzuT1Kw1789Ok
SOsmpZP1gOZnlSvsLCaJxd5LZ9AuOytusigYy1XvednepY7ilOQVDYdd8hLkMa8Dl7R6F17b3tZz
/B32dntxp4yToaMNy1eueubgHynJAfjsn2zynx79pQEvaGvvmA50ZfoiKs4LQNmlcqHO+2q01qA9
f8syLMmg6svLNEnNjCuJ45ym/nFCmgm5HkwvwZxKWE4bkoN0cLzIBWiNV9XdjXGLZeOkLutgyvsf
KhL4XEKpbgO/fecdiI6mWeYNa1t5oPfMfi/idDwtYoJTjpAtdX1mP8vWQsRZNA/MZM16mVwKyFJh
3U5BN2/cKKbKS6GDC0yIUKspEcmHA/N67bNcZx0/vkTN2fpUY2U0YBVj6PFutNU2EnW97eOWpa1p
kit6f7nrI0ZqC4p7nYbqR8RNvB8TkCsh7PLg2SPSiHDoziF3UQ3dNrnnkTqtSzP77kPuLv5xrud0
71npW5r27n4WhXWZxeB+prrlj7pfLkU0BkeBQ3vv27k4Fm3d7puaer9iBhxYjVNgXXM9UnM2euN3
X8qFwqTKf0xmVxM1PBqkNSJv9lFq4PLb8Tv2BvTDrPx3mZJLA70cO5cgi+R6CaCltOf4Jx+dT7Mp
u6H9LOp05ldI6eBeJcl3MTjVWXV+eEdEJ5r8wnobskVdeg036fpuudUpqJMVjf3Jxre3B/pbrkZa
A70jFYWUpjdvXiYgC6bWvTi+EWT8Snevp5I6vtbzj6RxupuJC+I9n2iASxgS2noEPxFrP0dqYVG5
CJoOFt55Pl1yrb5NaYnd5m5ILQ+sdrThV9XSfSk4Ex33FhboJ4O02/pjTsG60IiAyyNs+GaKF7Hy
TVedGkP2kZjs8WlUi6Y/ccmfcoNeLMrc4TsGqAJ5M+1JL02wjZaUP2Y5NASDRL0KZv+F/2t3Crh4
D4Q6fwsElHye/bgPqYP9NETiPU9+0e84GNJLO4ziXKH8JGvCS7ahwfGwOEX/6SCu+LD8Lg55c7p0
U472y8BPtefT9R/SrG4fkzDWYtW0Q77VtdGbdO422Wzp7VKV6dkZSRlze3d5xCO5EB/ne5toUdV9
6zSooIoGObyrY3mbJXFwIAmNAbx1hhPqhfnBBLreyHnpNyOdcjcdzNQr+zJrpvA9Ri/V2cUGorfZ
UW4Ivj24/UU643LLGv0ceeWyJ0c1IDk4G/Qlc6bnxrDcutpQv+PFn2MeuOeWKGykMKDLsI8FfCSC
SIyGD8TnfASy/o7TTIIH5ICs5DSAXYTN9Nd2DfxPUQ4Lh2rVb1hYKw58Fg2C+uwvN0q9fVkH8ug3
SYOrDd4wXblZ5ul13rm0upUl/1ip2josQVYcYi+MrpaoPqxpQf5piKc7hElOY12+II6KMTlGTUfH
WdVUkLDBvVeE+Z2T1tBcUd7eL52Zn/KIfLoGyg63HbS5KItpX0jrQ82xXCPHCg5BA39S/MZG7glM
zM4qDsQGZtTbeBmHA3mjo74iXX5erKDet36jjhWRmeuxMni4TfAeoF855+XovQUxmhQpRrFL5vQl
VPNXTm7fpihLf4sqAh9gzSPVpl76UBfxwQ6uk0F1EebNhxWW+VXHbfUQtCEXZdxuULA4JrewDApD
PD2C9wwCYxUq69aoJgfO974aDuQ1t/tfGYe7Pthn+t72uv5KsV93DTEmmiHMtmmEMDHORHJjq+Wr
c5xq4zQjiG8nY+6uoeK2BbxTZcSeU5Ve/J1oQthWPXXkK2H8cLt4drebc00kH2DFtg/Qf3YJQjxM
Vm9jV6s1KwB5O3YaWRv0vuFjyBF463aFuNPIIN5lXpu/7lJXT66NGiPqB+cBdUfBQTRUgO5WtLKy
Ub4GVuchppelYUa2lg16ewSalntIB4veyIQ1cFsFrrrv1YygCOBWw/2lkf5KXKyxaHaabYMS6+DA
wyLRprDSqv0MZbBy1khguT6m2t8v2FLhuazmToDPHefEzQ9LnfI4C6e7EAn+GaPOXQ9lNh+VmtwZ
viuFe8+y6XFAfbdH8cWNNal0myBIfNJ2rTaM9suhSWW2dgDcLyK3szXaCWCfkS0nhFRZ/TOfNrXA
Jpy2V0cqzJiUe/rstpFjASYWxkpup5lxfMpksk+Q3P1omFaWcoPcyR2p9hzz6kWHPj2JPZgrEt0C
oj8ItctvX2JHzyoe/1XQsVqvFHvGTbF0VEBguaSAMQ55T2iE2/dh+9azWfztgPSvgy9zucnCMf4b
VTFytQENTyya4tTmyePM0Xmx8eMwWuXV41S67m+JIShlL5evBH3qqbYwFVIl7cLGY8pJ5SifR4RU
AFTjdO7bBmFEmtThzm2J2XKoCOJHQgdsLUl706FfBZqXyA8yFT1EdonExBpdCiFR9zG02PvG1W+A
kWIPmspfmiEkN2L8IVmk/Ersub+yk6fPJTjXPtGmPtWmmLnacpaUhme1zcPlwIbkrh2vbE/JUOWb
gUXpxeSGEodu7LmSHCI1RZidQooKT2M7YQmIJNqO2Q3GfVyU2bVKq+RzHEH52rBLt1E5twdRMNjU
Yz1TYQHjcTLT6B4wbozMsSGjTcLKJhY0lXORUSi4+LF+bwPfbGeOxVUo8/kS5dgVGY5CcQiYJKhN
gO30nBzlkQj6P71rzfna7+r6Dfi6fJg7ZCB1bqVnTQjSNvqt3TNOlj9SmzVd5gFxJdGiOGdKdhSP
Oks4MRU+RI54FLZO93Yl4edK5x1hzSDXBfdiTCPdAd1sva+m1Dn2TYSiy8+oz6yz0H/0slhfFhR0
vAZtsda8UmA9QcJbD8Ml0hBk35rD1USQ8Cvvu7ymPmJUlubypU/IHaAMPlzAc+JObJPBm25dnWYf
Gf9+LeORLVlyj9ZNSpjHkg8np4zltiMoeNskWbMhgTJbqwCUIyOfjVwrjl/w+8cAgfuGFE14xSzX
Xx3FGawGcjpkyLfXjrUM59ExeNjzqThWSdztcpPMf6Mg5X1IuEz33ER0A3KrQ7ZOdGpY3YgzpZMm
22LK4YjucgV0ky2vXYwBHrz429jDsB09lJa2l1FLSnq7dfBD/SFcDY2J4GiLkMdlAFXZhFOEFg5w
U4wekZ5/psA0q4wXFgXxKDZyysVe8xZebUkHoBjs/g0KWW3rAl+oYXk92kscnlQTS5QFafVRFOp9
dGyAT8Fx4kdYO9J6ebes2mCQ8QMU4p21btD3PhT4GDDSK17nJYiCAjUJlTVhNvA6+Dr+D7fy/+uC
tf+vqtOwvv6rn+m/VaddPuvu3/6zTO3487//zflNdPnPzjSbkjPP81wvDGnSpNb3X51ptv0PO/bj
KLIpRQvpfv9XZ5rr/iMA+4iRLiaO61Cp9q/ONMf7R4Luy6Y+PrYDJyIv79//F4102Z/67j88dt3/
9ef/2jzmhO7/5PODKI/46v81LgknfDW1A+2b2jDlh57Iaop+Hf1R+cwYTNKGyhN/to75ZA03yOB9
brXK6PFo+rmc178FFOlqyhb5l1hslBslluAbhEtURKC1KhEgpGVwPxsTgOzjjYdOxZg0Zm3/1izK
eQ7zHMdOUXk15h2AgoXW8FlVuO/owJ3dNnq1GxzpdkFFq5dQ96KlBodOQb9XZTCUtAk3ydCiNWfA
RmxvnJcGuH+nAkMl8Ezl7Xeqqwy/3dIAozgT/aYA0MWGo7A6TAaTvqjZ2hXJyg9mDsIEYENON64d
zRhRq6m6t1D04x8ZGrazghyZM2EQjMvS7SPYoKLqLo4ULQqcLNoDt2qxiaXPZFrOycX25vh1iSes
AyImbIU21NS6C6UzPCr0Ty96TvWHPxVATExY53HR0Vn6ZnidY+3Uq9ErRY0OkJl6ZYVZf9QCQeF6
tGpQUcW4vwJ0ETd5PdRfDLtI9Kew7ff+ZCdqLcsu3AV6IRujYNofkZc8sE4yRODc2ykDnLMC0Av1
oSCi6QoN4z5USQqqE2VNDVNfSuQ0NrzEA7BnTxjJ74Ee5ecmH+U6dESCDE/bZ6uyKBkfx7F5jAs3
iVdO4RUfGv3GzZApay/SPPyo6gbZsOjlU9djkhWysmAD1Qc5/tPaThPiONgRLnnJorpBbp6lAJSY
G2diXda2wEAZjEX+AFYaFeu4d8JiFYiZtaiPHWc32OO878DMq93gP8VRcuMKLvSl6YvtXCzJXQlc
vCHMg+rqCt0e7H9H1GcIHebVZlnHakouoZXGhzDl8ssRENzFaEk+Jf0+NwkBAHfu9GtpYAE4UQgk
L3FHHzlZ/+cQLeuNZhZ46VopvzXpRbiVGjqPvE6Xl1ql1k9kZnZT36fUKqzLWu0oOwvvMsC609JX
nPo6j7+UkDVWhbbKbxtR5vusj+ZNHRmk5BLlw9qZcQ1MEcKfcNCIPAwUBXwqvy43sXBGly20jNGB
OBIgb/3FwZH8gJ3UxyHykcCOuJKQQ5Ku8dpjIU1eRXfxkDpUq2aQ5l4mIyZfImkmta9DVFZFgqCR
9wslBzPzB5t09mYPKDCEXdi3dpxYj8TQeKh4mPMyFcD9Dk3xipxAP5kiiro1vbssaFXG4jTXSfXQ
ope+N0yTj9bS2J+/0tieJcwmx6TVxU41KjmlcagvZcl2OZWoocraDikLDoLhjJajP5QknLP0TtXa
dLF4rqcm3BRLE157AvEg/ZHq6DXnB8i3kyyC1GunmjZ5P0U37tJNN2zF3rrqPX2LYCi8X2JVQ6tO
SfPpYNss13Ht17fTb/J93HdFt80ANY98df/aK9/9dMY6fIEPSvcJNWsPCKWtbaCTbIOuyLD712gY
40RkEEIF8t3Mae90Go1bZor5tY3K4N1OxonPN24VxJwpT6grxt2ET30zQg2e88yOH+PA17up7EEY
cpScXdPhH5uBLC1E7VD4kPZnQwD0n4X4jPIRyUJ09ErPPMVDGT/bcfaso2ibyP5sygv6fJSxSFmb
jZhma20qvko/93gaUpTEZPvTgxxz2N31/bJc4UVYrEPrB3vMXVou4lHLgJK4zq0F0gchzG9BOVhh
SlMx7vTJeYj6Tv1xKy/grfLPzQgZ4w69v8GMo3djhoeZcvDuvnK78dQ1UYQsOc//iEmPd4EKm5sS
+uYwO+7yJnush3k4us1Ta9N+i8IfZTfxaxUyLP2L1y6u+SfBAc8t8DnWOJW185HMbPFr3IeC3KC2
OuYt9+2qqXTDvmzezRxFTwPWPDy+djUepRPDBKvUlggmtf3EBNgexwhmGK6j3orUJgBYAem1LMd3
PhWRTOVmdiDrM1bBapqfbJXmIEHZgLeQOu6KG+tK2GeGuqDjJZ/gpS+V49gPyLpBU5f5pEYgHTev
r7mn8scmqmglkbK99dCP74GkeiQQ9WT+Vtg4LjJeOHkpYWu2GoIPk6albzSWptxzG2udDEF1MLZ0
PnEQJMcKvGbvNqP/LhaVPDNYdycKFEd0tjyXT6IopjsBZH7scJKdtRqsPSevvWv7wr7itILHQtY/
rzQMF13JaQdoXSfBfoSfOwxNsBx8naHNyeZfW0icv2K7oWZct/pRLXbw7bMik9mb5O5TCYdH2qyF
A7XOuuriGYzkti7Nn9HvsGrkUVJf6YbvNwOiPtDkdHyvZ8/aDxM8UYTIft3qKfdXCKP8N/6TEpFY
JXP8KkWw3Nb27B+KQlCSbdWqY0H3/V1aGnXq/WBdG8BPu1XDlmm9OOD9FndIstSfvk6QRqdtxF7Q
QMWveg4pvUbpzWUlE5IUkHMkZ6SXfMcSYcS0UEnlEGZ9ikE7j57Vqsepmb0blmz/5MVOtA7KBYek
j5ZzXyT9guHYE86+wVWRU/eggwe7HuKvbmyXB2+KeFIXSQv5So+Wc5/5IghWTR6LF0mNzQmqtf20
x9Ts8YdFZj37Jcd9vrTNJqrcrF7TNOjJjdKpe7IE9mupo+A8yHgGnE1/JZPK43MhkfIOakKPqyio
01tIanGSRHh8YXY1RzUwxCxhqf5Uvg0bAtbxmnWTv57h+K96KNqNCZL8QSDE+otujaDedk7Zqt3W
GhC7AmGDVpgfMns2WAZW1NFLdBqRv83HhKRjk7JgwXO9ZKWMvoV2uG1a3KGfbccJGFmLs+0QBx3b
Cvs+Nhbr1OPxvqcuggbwoiyqo5/FzUX7aXgQygKvH1C+OFvy7+yzM+jkqJjedryMzdUKxbiPstjb
jlgh8MK44qtr8DCREFB2G5BA+9yUi3wX3G/Ea5Wl9yJEl+0lYOK2zpbsRqkoPUTK51SdO+9mpqTt
2AsabdkcwdSJ/p7AQAkv5sEhTOGkgsDauF1dTSz1cnka0kqfliSJL17rICTCsL5tuIw3Kb/yc9AK
99brlhlxhQZM48a5F37M2ZracbRsBPbmlQSUP3WBKZZ95bfTvmnj6NFBaPpSJqrY4RfkoZ4aqwNu
jq18OxOZFKwwhatNiqoXs8US4ytruUu8ovsQKh03vSmyExl+oOJuNXKNdHV89HFMPi3NEH0I0gie
TN33j5321MELq/4bixdjIhK2Y7NIi1dceZ9AymoXBziTdDxtzW8HRlFwpluEvwVrCVDx6PfddLBT
GiRFlGHQhVOZd31i/Rombfc4d8V0M8NA6bVrPMSTfP5bH9XNtih9mM9Z2PJHLc54X1B98o7eJ8GH
6cfUKiJNA/Yq0kvNbXhrWb2z8THo3RHhbf/qR3PMP4LyGDI23Dh9JPmDM8fQ8bRmRPT2tMcL7Lkm
CiqEHAQVgJwP0d6Pio6girHNd3nm2FuCIhitez2kRww/01WMQ33XjNDGrBX2Zg61c5NkMoLfwyA9
8r/pwv4QutcRbmGnbcaxdRx7Hq7pAkK/nkBOQDuqQ4a74+Lg20cgXXmIq7PiNxIhz9+sYqJtBZ38
XUqSEUCFGg9mGZBEhUDGqEW5Ftal5y0vI7DP2Uo4IlZBraZTNSzJJpSKyI9W1mdPZmqLnofTXo14
+JqlLF6gQvROFEG9rcKe+6RnRrW2onAcLDhTcBsPmBequnQPsi+ie7sFI1k3ZIA8OHFWnVIPKFoB
dn/0s12vfZPLbZKEEhS4THadg0RiKF30CkT33OY8ose6svkbcpPXhzEKeNP1gEY1ry2+tmPNP0ER
plue8m5aRaORWxdhwAULqr2PrR5UrTWJv6798AYHAKisCeavoG3SPYtM/9Sk9qEW03g39gGoPzIj
HHcpKBlhU+GOtjYO+9wqi5M9deGXV9I2zvMAVRDwcj31vZx+ZtriqHMNonsyAdRaoSD4E2HB3PfD
EL7MtccEDPKC3L6tvvG+FQ+pX5pbe0ATvLJ9dUFDO29Ryiv4JK78XZk62bOysv7PmNUZsSpRsifj
srvBfNd9+SRCnHgrgr9qdgvW6MjcayfW32q2o5cpkIgI7ShM1Sq0/egl6Sxi/zJciavo17Dp9kp3
Kw8MfIcqqLoi9MYsnFmo/K2uIx6iGNluJov3D9VLte5Mku1wfP0KrKYW837eht8jFMt74GXtlg8/
2I6di7egjK2bxenHq8xQFkWdIlRxwuy6cnyM6BBVhOrYAy8goToBcoTfUYFd9U7HNX951c7oQpMx
2oD+k1iJUR3NENHuz0SLkUuTV8WECaMRP3HAA77il0YiTiWT14gnsl55Vt3vVN2Xz1baTcchSZPn
tHaREjoSnxhiFJSPTbyEmGhGwdrXB8Nf1tYZ2lx5w61f5NUP/y0BohgXcAVGXXpOI2eZYaxq++Ia
wkVUEtzJxUKvGDtduFI5qgCcYmX/glM9/gLiku0ZFJ2QxWCZzwj4SFEqGulByXldhS42mx5UOcD8
tLbVkC8RAS1kIPTQ1sK9Uj7qoPZjt65tK/q7YGq8Id9lPkVREp97KhFOjQCQZxua7pTyo08NQko6
E8mnTdxiV5AQunrRnJshiqKZU3YTmA5cuvHH2z4v9WFAL/zpBgNtywxkAYYJTvuiSrbG1MEHXxtN
sKjQI1W5mz4nNX6e0PjRzWDVzHFUzu068IxbF5Fbj9kx8W8Xb8jWS4t3xdS282ziqqWIQIbbGQfk
Yygt+5KkAjuUX0u9tvI5uZmQBZzcqDzwba1cxeivLEnyDE+LkseAxXYVtDPvUdgVH0tBBBzxU+il
W2IXngjw6452VhaP8YSXXwc4N9vAGXfGrosXz2rMX1T4vH9ZhHN5Qswd/lp+J1iyj8kPcHBCbYB0
dE15Dh2CvuJfNX1Jr9+FOG95W06/z1ZikuBsj6UhnyeJPmfbxON6aJaENjai6M4u38ren4lgSfLE
e2H1Ry6UZ9ZhtuenabHMY1xp/0BcAl678beIuCC+KQymYYdrBc7od1s6jolZtmiszJYxZFxnjptf
6SBCl2gj0/mKZftOK20Qbv3WHd6F7ZhVri37zVVdS3RZH/SIxkmcANGp3oYufcRJyByknYXqrzpm
O+5wnwlT1QdeNkTwVhWRGxL26CIwv1vmK4qKZ6hbkHQP0eGuDwfr3hkK66auu+Z19Jzuj7Qq/4fm
DL5pPXZYRGs73dnVb3VXY1VroiJw6zeGPO5mgfqmOXt2EDebusQFK//5c+OMa85luFRIMxJ1oJXP
ugmiCtFoBhjERezW68Wtw4/WOCnV7zO94oLqmHJsy32NRG0HjV1fe0Jw9hJd2Q2gu7qOiR5QfEz2
r/OfvRhgAj8zkNLk/dqMdXOHFsHXv2dTx4kdOqcx8IhiCZUoH3uvyN5FUfcnpBTjhjeChucxSn6i
0Anl2hWNuISuGFGGNSL/ivLCm9ftiNkW/6LLWJCO0a1HUMO+KFkwuUr1FtP0a2YjG4CHUF+xOx1c
y0n5EOpuznbzMhK32grbuzQL58HBrpj7USqZaT3/HnM7JtT42COhmbbu7OmfQZQIFtCaTCXrGbEl
G0AGeTAEMWwsB+4Fm3trUY+Z2smhZCF8k7Y1P+SII0Hdco9fdWoV9lFSDEAWBBZ8OJO4XfuS2XEb
DQ78FwgJN22btW8RnwuJ8M2gNnY6CA8E0MM5Ejf5AJhUzWF5MnPp/G3yQr1OcK7rWvpOTB5egfOv
zdPuz29sTrxiXdU3aMniOzS6ubNBajqck4ao9jegweVOhLTSIRFxJ36KIiRcDPiWb3AW3lU6msC5
XOf2uXdNhAuohc83nK/MLzod75Yu5EFoR+fJY6HdddUYPmepRK8TWdE5cIry1DBA4vwWDK4Nd8q1
0YJmvNwng6E3eTDuKhMrd+XX9fTqAjcbMq0cItXqPsr3lU4DLq3JwzGERNhsQhC3ESFQV+1ZPN2L
mznKQoKbpdvSFNN9MbrzmjyT7gcOGyBLxoTrSoV9Ae1KiOvYCZ+mILHXlL4Ot/CUXPQoMWLYutDB
mEjK0mrpx+Fp8rpw79Lbdi2nRH2OSYhXQBdEaiUL/qPG8cf7WeiR33RNym/skkggxy4f1nqc+/s+
M6Fawd0bVGhJ5K2SvJ33MpFES1hDZ05BbKZV3oNddmgKwPKyMWPyi7mBN2VVZzvkty1nEPFVoun6
XTvnAvFdZVmwtXVya/eD/RfLLmZG1+5/ygL8OfWspaAQnTedbwdkxm7ia4Wf7DiJvt7ha7YVidKB
+Yhn0dyVJIBhXR6sH7qDxi2mZpGz1DYzh/6kHoRZwnfEB/oPrJN49+oSc6NX5D/SE+mNx+/onRCg
nGirhCAhqMg+WTuIHc9Z04AeauXcDb6TOTzapXcySgwvMuq9Pb+DcZOKErl+Pk/kO3qsnBIUmzm8
R8tAwebyexU2wYEYTeoDRLN8sfQBx4hG0d8RusU3Bhty/1o6bz+MF7HcpmQWrxBJ+zt/wHW4TMX8
HPoAKFnuTLdZEKlt5oPKFF7+l/yanQn7p+ESI0SsE9aqcO+NzimzWHBK+eH2ef6T4LA5Dlka3+Dr
yMAFbHaRYtDE3gwp5h3JgvvLVcvXbvmV3yqWLoO5mMJCHpQieNFtGIDx9E313LnjjLQvCgj4tnS5
L73S99G+dvq4ZJqPwmnnkOgdPmNGXmXfclVKCPbQT+h6TX5jXQAzV1VMrJ7J5IRaoaUF1onFkQ3O
LfYgmAO5aplGSi35G9Y+XPg6QPSRrC0bmcgKRFo12xI/8dnKFFNeamf9rvFd9SZFkH+0UWYeIyS6
j8OC4YDgD+ey6NBCJV03u2WwvdMgkVev7GTuGfTdfM10EybIJWaBLSSMhicbyfbWN5hFu1/HkTO0
0PtYKpeTG7f9S2tigomCvt+mDVIpcpLcbYiw765IG+sOm0J1SAg+/JGOaq5ejvmOca4+Tpnv7crW
8XC1jMMJ4KC+ktATvjhxkThrVMrJIehgzyO6S16IeKmeRRrYt3NjuBErQqd24VDPIO2D5Xxi+VAH
36NRmhIu+w0pndz2ruy28DoIW+kkEIicEVTeYhN5DLkVNkHkd49lI4crK8G0mQhtAK7yw2swlQGL
EBIWYdzlpmI7+VSBjcbCAGet3FYS5OCV5WnEZU90VY9tVBTZJYxzNtguwhVsUm0eMBA7oOckk5UH
3fgZSv5G8RQRIXbNvIAwO2PZ47SJk676ZF4oOTsnHFwb5YxkVdmVCQ4IDcBPW8vCYoPd+JCJOrSh
OYJcIwBIuhciDKYL/CJkBaGZCjIm6Bb/rasmci/aya/VvmAJR0PmcOASwVTwI6CCI8kGEzmXOD2i
I+EURNuuWuk5nzl2r5cZaGDjzZF3FkNVfxsEHyQcpIhk+6HEoGzlWjXrwB8ZLwjW6sBUhYziXU9F
tSBXoe3ZcgnfWhs3YAwSRL4MGxs5/mPSt1m09slq4OesK/zyOaGDn8Ec4kbQvbFZ1LQ/EZi0hC1T
TMvZG2EoI/+DXXEdA4Xi/ChQdREU2NERYgVN8VT7beqQcIFCsk8XEjio8y0QZCFgCg6IIZaGTYYD
bO0jJyxJTqyBvufwlzlLicd6HSVSC9IidDUf4FHTfa2KJDsv+LiCt6QXHMqNiZNHT5JcSTIJIMBK
EjVG+P4gddKNbM+FjcTKb5GqkhhirG0l4/JP0QohH+A86tu+LdX07YezCg6hnVWQQErOf+y5btUG
83jXbBUhfWi687jO4WVbvmtRO9E3ztWpRPIM1E5iQ1x6KJpxHhUWjrqNEVP0YFmDvS9jptptH5FY
sW/8CPFkG2ctAbuQDDBrXog7q4z9Ax8v1CXNC5uKoO7sOAsrlTsdDu7F6Fx8T/3S+RuSo1z6AXR7
anFx3bMzgaGHJTMCY3r9WkWxNGfYjeahbZT8Me1Q74mibO9iQ9E1Aq0DM0KLe7BlO1yRZtYfJ/Ik
dmASXGcxbF6+Qk08XD0SpN5828j+0KFYLTeEfsL7qDTr/BWRAfQ5ca/kZmeVSTOvEhfZO1lAIyC6
xxoJmQmm1nWdxO0QdsQmDIxCqBPlA3u93ggSOI9VW5ANQoRjhBvJ9z4BKrzNoOZl62m+BZp/g3Nk
y+HV9ESntW0IEK5nazz5TZH8rQbJ0pzN+U2Pp4tAuRhNZgnK95oBT3AiFLH6O9hl+d4LBy3pJAf+
qfJnbzsUSYfcDi3wjV3H7M+qltT41t5YAPYpLkqgCmTJU+09QBVHj7/8F0Yip8KYjv5k5dDn+xqX
/4e8M+ttG93W9F/ZOPcscB6APn1BkaJmy2Pi3BCOK+EkzjN//XnoStd2tC2r98G5aKBRqKDiSkSK
/Ib1rfWu543Uw6DDTBMort6Sfos3dLPKnh/K7SY6hfJKM+cuJFKYjyPp2N2IJecG60+qtgamU6pO
1mMIEqIuxQQlJQTy6cYKMvrIsDADijHQgu+W2mjdj3qXUMMtSchkKAkhOLHSVBAu4PQtVCMQbiwh
UWh7zvonjrtYBkcdLnR6U8sLQIXNowkiibNfUjZrckQSDgx1j5A+hGW3LGWr3ySCiKT5JJ7aJZUu
SB6TAg22UfRHf9JGaBtikx5Ovek/tvD/oJh0nPEbYYhx0GIXpfkQjbrTqIW/xqJM3dPGKji0cSsM
CZNyV9gMyugYQ6u9WqJZ36Qgk2RyDLW5kUrIH3acthiip+mQFTcQq1TNBZgoIaMJZmrNm3Tk/2P1
jGbQPIegRdVMEzNQui0QwVxW0zxmUfPjz3/cNy/Nj/of+yjLq3/ctM1pjLLgH+v69ELS573a5sOP
/0t9IxjaH6IozWIZXZ+FNLMwp/9RN2h0dP0PRDeKYeHmqSmSjO0QV2rC//wP2fxDlkxNpEtNFQ0Z
jNXf8htB/EMxaXkWkedo9A9ZBO3/lgDnd/mNitu6DjtMQf9jGrJlqGcOD3JbE/FHevBcdgVHkCrU
7qQ6PhT1tBVgF5Zp45UQlOwhOM3eJzNVkFZE7ONIh0u9W2XKn++e9S+J0HtJ0O/eBL9uyOT7m7Ix
Vwl5YO91QT1MYGEcu+A5TQqssAOOL2+/JFIYOUJiEJ234pfPr/nGfP8nEZxnaKmQPSyVYzy1EEk7
EyPVBCMCRRzlgRwEx8XKTdO+ekJSx0pYhSS8S5xls5KGSkq9TzrRw+c3MHt5vb++RQCtGaIla7qm
mop+9hZSmqJ5pAM6IG3kiNbZYckKQ/7RJvCFA0g6LlIOo0xHzL97YU1n+5AVEjKGxD+/P+0KXLQE
3Uu5k3VBchQjoU8oyuHZ+d29VfdLciX3mlSsylx9/vzKRNG/fWmGMC9YYfWWDdQeOgr6368dd7CZ
0ypMb1Hq2wr/7vff1mvklIvAY1PcaQfL1Q7NynT0tb6OPH1dbfU1GXkXnZNjLSxXWMw/n/9csapW
2aqxj9Wq4T+BGa/lY2NTPucPvnaL1yOtlyvxudpaLgIB/nf8vX8ej6ft5A23w522x/TLlQ7TIdhZ
j8Ntf+QsPB7ldWcLi8Y2FpQ23cp9PfKhr68N/8nx3uE5LSLnVnPahekKS38BC5L/ort8pbuVI3qQ
q13R65bVEjbtunQbp19YK44JDt5Gqxk+QBrjT/Egrce74Wa4EbakH11jJ++FleiNm34BpWeR82nS
unr7fNPV1sKSc/xqOqoHZT1/Umv7i5+rLYpx21zQrcRtWE65Krf16rS4pw90AZFwjV55oa31Q+hZ
D/WKQ9yVMWzMPmn/HMS/3qcsIuZTWNAYT7+/z8hqG58s6ul26dw8UBDd0tvtBbfd92gg8keFxtbs
pqo9bKcVilKb8rFNbnc5rSI39/ijbrmIlz+8wwZvIrta3CNnWAVOthhtfuDGLop/7hpbAH7Gv1QW
Fr19Czc0ppfazh6tIyEq2F7adFaCEyw5dPF3V6vPB+6Z78Lb91Q03RB1iYWd5ot5SX3nPgIgsm98
jlPQiKxgwbHI3AxzQGHlmYeIFv4SjU52EJjfG7Epd3/9koabkL7Y9dvv6rF/zoKu9krQBHZh5C21
DEAx0kCXMrGqBTlCKmHjSv2ikod88/YLRYvXUC6ChdEyQ0VDgS5psDQwjdRtQ3bBz2Jxw4lT3FhB
/euXLNexafADw/nnz97+HFHkL93tb+rO90v3rCU9HwGaxjoKAon1m93r9yfjT9kQk5uLb1VV2gig
adUsvIP3v+NcQWngHgcnWKPJQREoaWjTfR1BYC7XXUClAfmUPG2APQQwuDO1fzDi7CXPrdvSiDZS
Ym3btPnC8XlBcAa05nuk9s91k67yAW8vQuCoag8ckrxIejKlyXQlxTqqJjymYphsfwo9XYmAeg27
oUno6I3cXvVhyN1oSes2TeH6AWpFA/C/3q3om3Ytkc4+tdnGWnSjzG3S5ekOmsp93+DGSKf+54Pq
bAd6G1QmfERdRY1rsuCeOZ6ksdlaspyGtyIaeHoZDGogMgcuznGNMQunPEk7jo1OTGx1/+bFeWW8
MbZAQybhwG5wtv0MuINrRSPRCRKSvvDLSFuMI+WRgV0Dqpn/KAE2gBN0V6mCY3FzV5aOs3Ezh2cq
SmOd0rSKuPh8Rml9ZdYDevSbuJZ/JKlV0YYI0BlY+w1nKs2OGzRek4Xm35oRAVce/e9XN9E5k8ml
YM90VvFr084MYQq19YOs1cQHlCPyalQD/N/MBOVHDcgTWiaaSR55o+X7vMjXFJ3bPaXuZSelWzgl
szQne1HVKQMRwukuGIrXIi7qh9So4itO9B/fKRpqAxS/ZZ7bA2amGGFmbYgPEOmeTQUOGZB+6NmK
sQWL9IxSCZQ++K7TdNKujJE3Z9x/ru6myseqmoognMEp65p15pIp0W1pyk1L+ihrgUf0vlt003oJ
wrFIvbCC7NzKgbpOk6k+pBEFtdTIHkcGzTbIysjuSyrwRs7Kj7fatlOlr+aY9bcNVT+vqhLYAfNv
9TwsXU3txwXVxshrxPGR7p8TKBnxxizV+JYspv+oNocp7cddHGws+Fj3ObkgcrLBYMfqKDrhoMW4
GWdAqKCPO+gOmzsj8A+i3iHCHZXHt/HzP31euil+ZPdN9eNHs38p/tf86a95QTIoCJv//ftvEdD/
uvgs9P/tN24GCGO8bX8g3vpRtyf+6l+r8/wn/2//569GAXQ3P/7zP2CoZ+Rl7n4EhHXvTzUs4O/m
0fz5v/7e4SXl7x1fqpfXH6ePzkNvf/NX94Ek/2EREcgW7QWSpMwj9tfxR5L+YL5pc/uBoUmWpvx9
/JGMPwj8ScLhqyNpKPoIJNBQzCcjSfsDkgcKTIODgqppuAP9nyfw62jxaffBHJH8c0z/5YpFp5Z+
NuMFn4eR+B3tt1V8iJN0IfvpJmnEQ5KrDqLNdacIX/GFOQwaUNWKGq0lB06kIK/10XD3SvGaDRBx
CuVKbEH3xId39LazvospBq2R894Y601cIP1DE0BHMjmJBo+DrRm2SxR8JjrClIrs2OxMLYaJApve
Tiea8mL5qTQbGfXetJE66UU1ysCWBBrXjVoGGJIa6RJWzoNhNcby1NDvPUwxBd88vpMBB91JakFW
JxU3pzZ6RrENhix/mNL4wLN8GifCVHmo+lV2qoNVWgkaMKO8ceOSG2zV6YdmArZNaQSegqOY5w+h
eHoADnIw0sSwwzrE20KLvyo91MJSkF77SnyS2kH3MrhYo4Y9DcVGPqnRb6apdt4Nyl+v/H1Ioswn
tw9e8duDfvdApabQhaYcuo0VnwS7o8eolfjO1P8i1wJ+iCOBQ2kTfB41I7/YjUX8nGfGOg9I3aic
c7u69nKtlz0IFyugTD8qoFdp96010M8KiJZjZHlmcgqWZtanFAfo7GjkESVWLHduNaZk1aaudRJ1
OC2mcjyRXtMfSJNJ0Be7W7gM68+/6pww+PCrnsXd+tCIiL5h7o3+rAAhiZzFtyCRoIvruHNlog1i
+LQINd/44iuM3xHoHWYFQOGAaIFiK1e9Hi+jAvAcGnyChdeWRlCPNg0OKMHpq5LLHIPAi92GdCe0
QIyvbC4ferExEc/P3QmwFOpGgFErP1iNU++l2iYSMWFGYGoosieq/p1ZLZNghh5ZtJvp4pOeAG9I
aWWGJ1MgKVoAjYsJz6Ch9wxaO7WknQWYyzLyO9hm958/5bkr6sOnfLb/hVkRUs4PK2x6WiSyMDKJ
WhNII2OH5VQzBK+VxvAxczw74vupIsPuh4G4Umn/q/JilzJVbCKtKyHBpZd+FmrTx9NJmkb/KHQG
DKfoSWmZWcO1FzNHfh9NH1bn92ccmGJ4PYlVtVFHlLGnclc3I5JMfWrohqFJgdZEusVFemEqVfIy
mpPtMIx8+ySn9wEEGdp7QmK3ZtvWiFKCU+IpWkjT5Sl6Fk/JvSTXqzw2fnz+bi4s59r8Jd7NdSPB
vWQE4LABUuLgKGWlWPDgmgHQdoE/15Ul5SxU/3vX0M5CdI31L0qjttxIeb+W9VnygYXNSLJCxvdD
yh2jKuhehm2mjVcC5Dcz1I/ew9lO5Wdo2ZH4l5vemiCqmNs4QVhjqVQ6yVH/RKDmO9U4CI8wPbHL
i1exri0H1AuOUCHfb6MZxd+hCDoF4tcYw227rrrvVo6YCaZNRWXWTK/d64XXoM7R67vXoGuo4PzR
LDZN3z0X0NURBnKSLdV2wu2EhDYlOE8PUI7KNc4i07Aw1fQLCmoJoxmtWLC9uCNdpygBHD8IDhxp
HQjuDvqsRRLq236IXstIvutxN7SJOUSHNLpbp+IV58FLq5E6b87vvsBk1mUfqkq5maKaEjtI2Dqj
XVjRH8RJ/qL1jVPKWDioCc33FZoYHSlDBvZSuCmsej+egJUr+i2qbnuS27s+F7dpbbyy0K58aM+2
EpTilfmpzPPwg3Ghnq35WSacxtS3SmT2ggr2SDZ3yNN7e6Kr52D1k45RBBFKOLSj3dGPgK4ruSMV
IN5oUqDPnbh04XczWjnAFCelRViDyYopbQotO6lJHCH0ExCEK770OGJrYYEJw6Pq5CHeeRFrKSQS
ich+URxzJAOrhxQDBpKbDzjTXfmS0qUveZaV9cukMXNVKjZyHIJYjLa67m9S3frRYUOTZ+0hqb7y
urbapCzVqtlicbTMkKZcmfD6PLE/eshnS35mNhVnGq3YJPlJXJymEdJGStCjo2Q7FoQUlprANMtS
CW1DjzZEfS2EEufoFutF8v6VR1nCFs0xcE6jxrRt/6Rzlc5JTQJihKf1QsXoKVgUVYkebyhTB8Hc
bVEkKqjdhZHSd1pUWyBZWxXmMPz5sHcywFauZZbWMqP6aRZ94llCQMZCfplkwSQ0gy1UpgleNwLR
lIi9JbqmtVJTM2NTojJZind5JffLLqy+aT461FLzj9oYqraSC4cuax6Tk/ElVJLnjkWcXlooJ4Gy
KkIceXpg0WV4LRUsf2TIyfavnm1ihlj3Jk1X7UYcCGjroHzAbq50aCiiB0PBmHUIZZw6KiW36cHD
DKjPUGqwKDrsxAm1OFwYmkR9sTj8ORGJuSV1exwummZT9ah48UwPrgzGt0Xgo8EwD9J3i0OXN0HZ
KW0HiyA8VN3e6KgDZ0egjYhMAvrfWyw5ekN2BkNyK+ICcxZwWJi3WAQMdXBC/6ogUYaPklU3yfA8
Bae9IZgkqCBEm+WqGDAsinS7NtRVNSneCe9J3fc3vlUR4ugOGnc3yb/5Jqo+rHcWo1HdoZPbUpn1
9C5djL7kCvLtSd+x9tqCsEu7PwcZI3kde05qGJ/vtRff2dlmi1TvFCGOrzaaYKno2aPTQ5IlVJul
KlpLZmXgexPR/igOE2ZB5oKRKToCvb+tpE0vkVAFKzWeaChLsxNar9JwlNKE9S6DH1NwCVrRuzJd
u9n5pj56aWdbtjCakhgEabOJ00STF7kFbDPS43HvZ6FPrGzeBKeyB5jPBBSVFplHHtMZauU7VZeC
uzqL0toOtTA6mlHcQhtBqAUKs9pbXYaaNMubBR2CQA6KJHb1+ko8o19a+M52fVrwQGpoFhRqiI7O
pLZQgaiR02gVScvOQvihhAVFCCXGKFDNe6dLMb7SW8AKaVDu4im6M0r/pmjHlYbV7aLQiJnRPITu
0OoqOntfA9iqWgsFuz6XhqTTUjdkkYxjrJOOTkWEYzAva7JMrRUccQEIFpgOqqtMSJKVMnPCSpgo
CySz0KGllK1dBBZdQAS1kXDeaT5B3xw1+jVeFGFSrzpUemYVHqOeVrWZxcwsWsPdOJhC5sa+MUW2
0YLxDRQRHYGOeYk/JhgydnNUL2a0WHf6lyZpCKqNHCCGyWuSoeG4eG0oyytD+8JoUc4CGKlM9JbD
a7HxZx17UXCYqOu+YN9L/WHRNUmwCIISh8W8/QGQDYgpunKS9uhgLHAnLm0dGowt6YtUa5tkUm4R
6dCISBFRwhXgBjoICXFKEpkiXdmiLp1K5vLy+1WJNuRMNeLitEkS80vYNXTQ8A40sQ/oaQqPhqV/
kWXjSyqHN8OpbrxTDqY80gXKTgjM7FKOjnUqvYxxdPf5Q7x4R2eRicKSGwI1J5NRStGNNMa4O0Wd
3Nz72C+Fgt4/aTJUHrkYYUEDpnCiGF+VUylsKjUPDY8FRqNiQc5ojwQ+8tA2BVfm1VtV84Pl4C1Z
8G4Nl7uRluFGLDZgrFDTK+UMbqU5TznRsUIQNazBQdiGoN80AcfmyWpEW9c10TVSbF3oglNvwjYX
l0LfyuQT6FUChtLYV57chd1Q0X5/lzSSRWbRSt0mg7UiT5IHasYRBXNvmPlaZ6qb7bTUcBfDcer2
yjUvnGrPM++pnIqSfBr7jR9JXpMA5Ek15HCRuQ190/FV0astaoma4SR0Jvmx/1hjwixHY0kGJdCd
SZmOJgndK7dzIQ32Fu6+e0G8dK0vJYnmlq7DreSkUzjE6y5PhqOPwM+GXnyytST7kSLrzlgllDC/
Vzn1o76c4MQ3WPeMUvCaRyoAnSp+0U3h8Pm9XQCW6Mq8ary7N8Ylrq/CQEdqqGOebnTBNxiM4U9p
lKwNktl6BQILW2+C0SjqtgnZMNxfv4lavqsisgGdpIirzuwQsXZttCG6JP0d6LT5SKc7rVNg7MTP
hsGBLhNHNyubmys3fmlcnW2C/knQyPyZoIzK7lFrLNOt48EeGsGkBSl9BiP4DdFys8CcdEPF68Vg
fbaDufNSa5Gd05VRR0FOgGMoS7BRjc1DkIEpRz+CjKj287uUfq9x/H26Vs72PL0QplDotXYDdAi9
oxjvpRKyeiRmfyolEBIlD24g3FAYnsqdqeY7CSd1muNovVBTbo8V9mEy2bBK/4tREZy1NBIAD/He
7u9/Otu/j16rvM5/Nr+n9v+fzPTLCmv0ZTnUw0vUv/xWGnj7C78S/KCCRJEqs0HV0lJZr/+Z4Nf+
oKzID1GXGAp9hX8n+GUdEZNiKSJiAagsb3WsXwl+WfwDMqGlU5QzJRNakfpvJfjnof3BQi+f7eRd
IJlI9kTMiXbSzbAzj+lKPiayrW+bR+FKuDBvaB9d42zrVYNKBL8KqFq/bQ/hk90vhed3z/n412e8
T15fyjTJ8yXfLTUGbA5BmPhojGXv/F33Jd/lS/F78FO9sphJ4oUQUz47W/c92FOco8RdFXbJsQFQ
6hpBXGG1XVUocrWG9g+rovu8F1ajTHNdO0b+qq/FgUaPNqSZpVS9FPsSGjpjXGvo7uEgWRsONPaI
dnUFhU6KKn2k+2Ch0ZTvsPKdlk2MH1avyrWDxLdw216iuYRuFM8SOdxSJzZQ4gN8b6u6dNowDD2p
0s0vpnTSlnJjBq+S2OQ/gTTjjlhoBKRli41HNLuDo2Z1rJGM5AjagPaFU8H528D1I8zEBcF8Q3NV
Y3WFqym4S8SnNlxlZmLaSSeUazydYFriU3UUT+JrY2q5gly6je/lCOtGavPmfVApqhf0sJHYl3H1
zdva9VHDeWnMSR5tV/61jE2F02BVeHLeZDTCmsmBEFgAppPmXp3IL8nQCx5OSZEDL13ad6GOr10F
KEkIopnEVBW7pEOjTYlKwXqktrhEg8o/Tc1XrI0B46ukItIOdFEfCsE6EY3MixSt3Mqhj3uyDwPE
UvxgkcaBZKNAR6LtSwrNXuVzKkXdPp6TBJmUlt6VsTpvfx9Ng7NzMZzezuecDa9d2gnqPjK21bQK
S7IctemwS+v6bY+FgrUOOMV8fs0LUcK5XMHyMy3MhRNW7UpPH3PISaQZE1y/2jk5w+nEQ+eBWQv8
zCsHyUtXPAvNWjU32nZkQvIFVzr0EFvxZGS/V77QpUP1W8zxfsKPRlBiICwB+qUx0db3cesOxznX
BAHD6pz4Lsy2aJtwCaLd0g4cCYkEMQSOU93d5w/1UvbzLQX97h5mTDBds9a0M0tKZEH90BspshzL
Cct4ryKYyVLrkOUKoogYKw7DeNZUCWPCCsRlhT3ElHqRZti99CWUcE+BkU7/LnxMI3/uhWLLinLl
aV2IFN4e4rsbNXDzO6lZPe3oWgd4fNtTmEPTR8tSVG+1P1t5deWJXNhF3kKVdxfSzUDBlAigTtyh
UXjoepsOehkP0K/gKSCcKVR0EhMR0dbYAD+MsJMiDnk0hGODfXt6XyTHz+/kwvCT5p+/uxG4Zbkw
jcK4U73cdAhsMmWnF98tKaeWuf78Gmfytr8DsHMpqCTpgP9OybhT7MZJtjfdUtjREOdoh2TfrbUl
PbQLINgOrrUuTou2auMNvTiUDli323KJzhDciHtfLczD5uTCgd9e22mleZp9sMa8nTXffX8TZnIb
19yaZHqiCBsCaus+BaTcI7b7SXZwwh6738T2CaW9XX7//IlIl97/2aynppR1kxZPO1gTNIjASKgH
y81J42n1IX/M7HHa6qCxr1xOvvAtz7KhdSukTd0WTEAvWGGfZQ82LFDWGWUTLK89y0tLzVuy/d2z
7AK8u/EomHa653vtU7audvWCg+zKv7cesxUOakskYG64911hHS+ufLcL50xp/s7vror8A+2X3kw7
0eRcrb1E8U2suLgU9cQE4QH0/8LQHkIyUlFlt1DDoRBQ6FLlK6P7Tab00RCa3/G7G9AN5C9+B5k0
M6Att6cnU9QPdNbAmomhkHGARPVhbav8G7BiJy+RGCYqLEcDywddd2bqScR70TANiZuXU6WYKMIM
N01wSn8m1U9P3Lgk50kX9zeOIQtCXwdlyzKsuqXSNW5Zr812LcQ4Ut6ZkKfR95WnLYdFGj83QvFU
i3ct/cqZchtpX2K8fIPpqRcrqge3MneYo7VPIjw95OBOGm8U2nAEHT1s9AqsHfOetT99bU3vlMhb
6ZQf4zyA7xdv6ZNaYtNBz5DXTNgOomRRwmOgNlByoNNlxlKK1kG9bzJ9NXCWG/o7wp1+2Pd6u4CD
QgduxIvCfVTT7/VB+tJY7beB4yvVR5KQjXZQ+vA1lNo9vPorOa1LNU/xbNphA3LC4I5l1/SirSbb
4v60lVbJtoVqc5RWjTu9mK/ijr7aL82+v8fk88qCf2mdEc9mYNRyMk9DrhwIR3m2mac9DizH2j+5
+lMu4/qBbjndzE9qLPei8m2Qbz+fIJcEQG9x+rvxKeH+ZjZpNe2GU7ufYPdMogpok02tDXsPjPlx
irW11XPa7Z6yonesmRtsygvN9NT2IajLr7V1Nw3brALIlOC/E9G2ajxgfkXDH2gGqVxCFbAncbTr
1itF90TNHmfhXU2tYlA7ryCz2VY0IvbdDGhf4juxZ80lj0eRX6A1+BS5RnKYcAjzNwEMJD95roYd
mES/dQsFi7uTneboJ0tXD9tdKxOwynaRJFe2/Qs1T808ezsUioaOhLO80ygRFXb/dRTWVbocvfYn
xnEAuxi/Ln1a5T0tf9bzC7do3lSPkMfB7cl29wRQ6UBvnljBHrKHHbbFtbkIkofPX+GbCvNflxgs
nH5fYpBihSSwBAnstRcuR7wAU7erl3TiaaBVaXFG/mTr95P5mFAYtLXhC0t8seh/ULqXV/06V3Zl
fZvrNwLml4fs2tJ3aVS/nTLfDS3RxE6ua1h725rSoNR5g+SEUuL0pDjrdC/RBJisGGFgqPFrKWC4
gdKZeejp7vMnc2H7FudA7t0NgMiOqDyyNmJTBiOTRs2dIglXhsXbifVfHzt9TL9/ekLcUtRWibFY
VYrfhjicVlUOEBHlk2/HeJEujc7XlrlEtbuKB3ljhIq0OSEp59v2yuxcN2809PaYVM+XKPyMVY0H
lF2oVN6KoG/tshDSRd3lyXKyMEzrG6m+kyEBMPW6U/OadNBhrnydCxuleHb0n1JBN2ncnHYEemO3
onUWUgvmAsPr5+/iUn5ePDv4D+YJJEPFQkN3ycFa5gsy3wthQd+MK7k/hT+jZbi51hoizVPzo3dz
tu2PEXyKvsaDOgyo//nfTPwbxPSWMyumtE0P9FezO9xDLFuttnl8Uyn/zcd4tt1ToZSK00jEWM7u
s5CEWjsXbqrh2hnkLev70Tc7S1daWPicgswcd/jXfBNd8/m1XvfOWrL1p2W6mef7yaZ+7ZqrzD7i
oLeQnVfszD3ILd+T70Q7f37+Pt9SWv96IzRf/D789a5oLLAr+P5Ie7V/HfOllK8Ae0Xf0qf6touW
uoc1rozGxsaEfJN2y+gh3mNjUJG/oTKLm/vP9LkLVjV2Npv2Sib/QrZcs85mJQIZPGDVGJG2FKDa
/5aYTw0GZxOOAj/Ray36YFhY5atyKHsPhcXUOuDnZYqImLoK/hrnJa3eTKE7GvuZ7a1dC7I/ToZr
b01p79aiMhCVGH7luJuWrAfCS7vs3NSRv2C6eSXUvPjVz2aYbOnTlHY6g35Xu82uv6v3pUfAlm1j
etCsvf61PMarzAW8b8te+qQ5ih0spStnxbck4UcD4ix8IvEqZidq6Lvx9MXCWVEeqJ9UtqYi1iE7
4k3wr6WTo4R4lJtOWLyeVrH/NA3OAIFybfp2XdKv/WwZmlOhRvgO3Jzv0l6Jsd4qSx/d3tkurulT
mA6mNu58X3Q1Yd/cAKw6TOO2qhcUfTDZyBVXQUYQAnnoNoGnQ5Sj/6vwcINXKiQhSyzfhuwJfJWm
bGrdEajZnTJxfer21F17gLxRc6yzQ1ih5MVP6POJdmHGa9bZ9p4ZmSUo841Xy8Ex3XjB0uVoNiJr
e3JYw5zaBjNh+05jp4tgDWtvrTtessaUe1FsOFPZzeJ0Jet28SWfLawQszUY9hnhYoTeVx88w3xO
p7Vg3EbiauxFjN4O4HnsrI+Bg2owDYgtIEA0REPhFFD9WQbxN5A8dgh/C2kjxAs0YDonsY6i3m2P
zZ7YCdWV5fhC5VWzztbjRDBygy4fph2xB+iiJWg23Oen7yBlHZRlouKQis0OovEYxDDCHWqAV97b
vOJ8NODOVmpoDKXYToRlOaCGFVV7fTFt5NShh86ikXRN1x59RQv/qf6SHNRVjCEbjZQZIgjxJnCV
cYW5YPxV2gaNO9yPrn6f3qY//YMuHIv4i1JL7rU2uguBmmaeLeUp6B/TN7lT0wOv4wQrY4nwY6Fs
uOebxMk2oas5nz+VC9k+GuN/3zZUMtpxBodmFx2atbrRnNNDsTM3WPHxT/pAU5EHKGUDE2cdPBQL
YWs514S089f54IWc94l2QnGaMNKhcLLRdmRQnMEFX7Y3rkSbF9I2gMl//2pR6YddV/L5Fmzkh+He
WHVfhB86SaP9zEa/VkL5OKqlanV2GX5iRHQyztkhnAHx9aRlvLaF/bDClkpeIzyGg76qCPV19/O3
diGe0syzaS/14IMi8HE7KMSi5ajDrczsvdfoR2w18pE30W4o4YK4VGwXyfcrV70wg8yzyZu2vigo
qi/t+s2IUCqXlzVWO0HwtW9dBWvkXHltu2OkZet8dkanNUU5tusiRTezzK8EFHNt8sNRczaN0SPS
dUGT+i4fVnoJkW2Da6pkLSkd4THU2DmnXXcUfspHcaklCwFeXODQEK15Knq8fdwtre6nKB/7xNEh
R1u35swd38BQV/DqknASwU11RT8EjNHp+cqTuxBtGGczuhF8DLvmWabc+I+F075Iq/EZe/nsEF8Z
Ehcmk3E2j+VehKJqcQXzVnIeBlu9QYR/dUm6kC2EdPH7IDcqYQiqea5ilXfizJxv0TEuu7Xi1PtI
pXmbvm5c0jfBejxK7gmf5CuD7k318sEqce4PAzO9l62EK6P4CA7Rk7Is70C6bDJvXBVOtZ6WMK6O
0hb+85Ow14+5Fz0i0nrCycEOD4x+p18Ge9J36/z+6gr98XlGM87mfJNZsP9P3JR1LyDxJbVywLZ6
YbFAf4Wot2a5vLkWKV2oAgP3+v3Zy6KYi/m8jqHaFSpHX1h3xZOSOpIb76Nr+8CFuW2cRTWmpGL3
N3CRzklcXCGWMr34pyXOAo7pwTl08KW/G9fNFqjqjpaPfeOJWzqRvW8nt3j8b06Ts2UNP3C9q3pu
QlkmK9H9YXg4V3gCcIMrF7iweBhnK1gviy1gHy7QLEt7/l61pzvmAxBqW3Tg+RHFCcs/wytz8q0u
89HYPVurArDLiTW/udD/XtDiXu9JRUSL2pGbBTGrEjr4Bgj3IRpfgMF2uBewirv2XT/OIGgz6+Z9
tiUU4BxBnGNfespf+js8BX4OO2Ol34uv+YPg1cvpCQugH58/2QvZF00/W38CDDxNusKlHXJYT988
3E0LzI/sOzAPhMXS8oY+w5tgYdqykzq1+xSApzCvPOcLb1U/W5xiSzYnq+Laia266YKVwL22u1/o
H9RmBM/7pwhQDBvLeUiCvCTn6k1LkyM8wli3WqduendyMHxe1i7ihpWyhODqxkyZI0iGF9nJlz7B
o7YftpTIOH454pWX+yZF/WBk6drvt6Xip9DEf01X0c2Ww6596uxuA79vV6yjFX1Xruq1Jxtvxica
De3hZ77zb9pluhvcxltxkl7LjuHJS3Blbr8K18Hyah/iPFs/ujf193ubYMEl6jzJAPOuul3rth5I
NTfxROqFvmPtq0N0VL+iZt9DY/DMRbT8fBC+tQt+dOWzRaxAkQ4VmcywaB3ahHw3GnSnjBeIIQaM
viOOQHtkvA1IQHb/G2wehfzY63ZJuuFJ7u/p5KOgDgcte2qLpXw7O64gZy5dAx8DQXBqrOXTpRo/
l7kd0FQR24p2nKhQWauhXg1zY5wdzHXxHy2eUfivt6hcFSdtj0GDKOQmuMtL11QW1bXGyQtqOe0c
GKSkaCA6jWfdLrTl6ab0pCUFIrd9DNwvZJu8wVOX4hKTh+21mX7p/PvWJfMuczKrKYxE5JLAiNb4
IHhPEu8Z/0EHMSCbYLhELmD/kKgG107hIi70ZuDN4+AWnrSo16F9//nrvrS8nrdvF2UU5+MceUs3
OA26uqcuihss2JzBlteYGy/6tXFbHot9fKUz7ELSFF7G70M7EQYhhWqLngw7GtG4iYXNZB8V3wNY
n4hOUL9IjDzagxaJizbRubpxzXPng5F93sYsKoXfDfN7RnXkpodkky/W2n9x9h3LkSpdt09EBN5M
8VCUValkJoSkbgGJ9yRP/69S3IGaT4gbZ95diCRz5zbLnC3ezKyHrYO71pKRFnE07pMZ7t14CO8w
GCDt4RAifUC4oYutGV+Yw0E6gRnkTRDJnc0GUhzucBlAXgI6U+dvnAcjSKE0MY9kTyFmCjbsbkdA
+8dTj7x8Ex+9kqosycIA3GYJN6lcMH8wz/MVgy10M5o/mKy8QZBbPFa5Gc869YSH0RPf66f/ttuk
RcjlNLbqmvu3b8z8Qj9ns0JQi++hnjOAUcO1RtDIi8xma7Pdf/inb76IoyTv0LlSAKeacWv/DYWH
vj6nmANm+lnqTZwttM0hS2aKsaldN15y7ZmLCMoPWUsy2AsF9KwdMV/LwdD8M3TGBFUPNIt04bVB
REyVC5X3SbLRjF176CLtGxk4vU6tBFTV9MpJNy2pMaqj+sYr3XO7n5ZxkfMBCp4CB4xlhHI3FMv5
fXSp7HQvPrDPDYLF7ffHrG3KRao3TWNTyhk0u0uaKSjIGWjCxuxz1bFgoKuRAyNZ3CQT2XjcWr61
JNmG8JbJ4ZzIBfVN6fXk0B/CW70nxxR5rdlfG7cNZj/xIM/3CUC6C+6kjdGL2T3GyNt/f+W1aLjk
yQoJmWemx2YZPyUz3KMwFJ7JCYRraKk1evUp+NWlOcRn+fIfH7gIUNoEu7ZEwwOjg/ahhVdYIeBB
sqCPIHD85Z/4h6Q3YzhD/onCyuRefn/sWo9MXOSAcaFkM/Q5ueAIjZlLd1/j9jE7gpXszZ+aHz0U
zoCNtSutFIRkVKb1sXos3d+fvnI4vvR4vl23XchBlygTgatkY2McLnF969stVZ+1un7JvKxHre6m
EtsI4vJ+50GAzQC66d4aRfM6fnt7Y93Zgr4wcsTK/P2FxJVmiLiIMVkhR3SY8EZYyyAmgQicaKjn
qO2jHX/KX2v4oni4vI/sEyD8fqcaRXVLPOkyju4AqT0VYEd4l+GPTPbTp3DLWr3y1fdKMscnGVZ1
u/icb2zxtcVfRKYSUiYTDMbQHd1JVnpNNu6SlWbNF/Tu2zdl4EKk9S1+VpaeQxihKq9Td4leWJBF
U4Ojzu8LvTYS/PoA3x4TKUXOjF+R7yO58BAXhIU5RLQ8AvyoVVwFXpev0l49wmjjUTahJHDvn8UH
AEtRJOxLm8GccEu6aq3zvyTVzRoTi3WLnUYtQGexv2IDXGpbcuC3Y/6FyfYxthK73jg1K+AhaUmI
Y2jSqlOFxynQF0xQeMx2bMM81pbNEyS1jcFCEmPKPqT/rWIfbezttRTqq2v5bckz6E8zCsWX7f17
ocHrPOtC7yaFuZee7LTLsOsdbse/8Fdmn5wYUzw3H+0ufq3OKMjQAYAPmmSzz52f75vjZIU7uAr8
vhvuMfKHa3DJeRNBnOwgeItrsHvOYOLZAfbDA25HWBYTnnjjKV8190+PuZ+kbwvQa40UEZbjgkwG
RC5O76LbIA5B6DpVPkIZagMEDmuwdAByvWNqcD4LXe3QGylhN/DQ8Qw8unL4jiCL7F02wWYFgLhL
3xX4hsdDBjh/Z3DdIenMjjxWmOIkantmAGYSUtWY43eRtXPIfRQo/8IJCmU1lWyQyVyi2pr4MqTW
WKheyPLQxUfpO4AE4JLopim6DBAvoIcTfW3IteH8EBIzBViqcSrDYX6oIP3kp1wIA7+ntD7CttoQ
WNT3cmMy4oA2s5QYv3+oFbkDacnFq2RY+fRji7LmQxRhnmMy7xH4tA+df1ed+GBDYwbHdCMUrZ7L
RTSGoDSs22FuFjTMO6TzM2ayANfQKWZ+WWtNxUme3HafwfUVPevag1O3DkBVBrwA4Tfq9vs9+tOe
WURZtmvudpH4E/oG4lUp7gRb4RUXdqobD1grk4VFDjiNZZ61FEsKl2iTWqkL6/p95w7vjCV6H+Ry
r0ozh98xV2D9Nj7jyt2xJLJBHTRuiqhHVutQqz1MO25HHiI/NjlftjsHXBG6K7ZC/UqSuyQ6ZXE2
zpUC9sXI06tEQ0+Ipitsk+2RSqZG7g0IcoBig8OplTFTwZpgdMsJfyj0P4QOqg4jZGNQuHXNqwhw
aCKjXQ76yu9LsaJMJS31CvNChPgLFdCgQ3KxF14UV3gYjjDvZEwhf5XLQAFADjJJQQlovWT1D4Dk
cnYOjv1jCLg5EGnwvNzY8Pfq6YfNxiv/Bqi66OAHGOKzqPStUa+9tnVuVy71r0z9W+SD9UFJprBC
Rk6NkPPhWWpwxW2QvFZ7lJLSyhvr9+VcKTW+Vvnbg3KCBls34Q1aYKTjmIUOHWMRZdfRzMnifTt9
/v6ctUC0ZKPMHSOTsMSmwpTjWL5BfOgxOitW9qY+z7fhNd34Il98nZ8+ySIEAYENn3IJKyc67aEJ
Mi82Mig7zwb0pSwZeAqUFIMOd+td9Zi56C48bd3Xa6P2JYVowCgRLGo8ujkJEEQAyBjd1OhVucCM
zOc/hDe1g8/BNv597dstAhG0MSYi3V8VbpNHlIjWbE5ubGdoWVG7chLzBarXxmRtzXXWnrcoS7U+
oWNI8TwBzTpNv8LRMNhiK60Npr6i7beNKKpML2WwNQugTWHSA8xqdOJOoHxszTDuZ/KHjbHku8Tl
wIHKhQ2YZa/C+Ec6194IXc9ho++wliR+3YnfXiARy26M7iF6sEt/cptj7kNJySQ2uly7YddZpTke
VRfkJl/EFHtH6o3L4esS+OnN7lfhtydLQzt2BOq/Ab7Kc2bD9wUA9xnGo5LOSe5cuQxn3OeqLvxz
JDR6IJEC7aaXCMZ8vUV3ggVaZN1hBErhxwY3RxPixKeNY79yHX+dlW9/mzJC0TEcseo1wN42DDC8
8A+E5ZgLaF877cybw35wcrPpNpLmtRTkC+Xw7YF1A9/hmmNREN7mIH0VYBWDibKyn53wATht+C6j
2Dt0TvKSbyUEKzXoV8j79kiKRB2utHhkbYXn1L1/bah2+SA8/MegtmS61Ck/pZC8wd710LEDxd/L
feEJmBAzDcCsdSuXmtBd82EzgeKadZTrVh939VwugoySKONY3/MpSbC08gpF9QQ2V3q1g/lKvIs3
AFUrF+nX078tIZvSkNFqdEXSiTdoJRjZuFG8rXUIlkBxMjN8RxJUUWVmkpcINpsXgTOaYyi85BRK
IPBMNPvBCmdDgrZ/8xCJF407I8VXHofxyrvhrsgO/RH0xF4wyJnrnFm0os/2L6wjNGImcJSpDJ+g
1+FKMBBrHjZOzsquWkLQxSiMKL1H29pCi0iH27cNgwG9cNTLf3zCInvJ4fYE18Li3g36CHNTFKCv
PNZ6UZqQxwBrDCiM2zandyX+LjHikETKUjjw4juAAGoNz8oRNdCl8wo79eZzfAsfugPQhNVbuXEu
V64rdlE9QhwtpTJL7k0CyCtCudGSgDb5u9lAXEmTl8QemDzOHMWtAq4+ttRTjPlstWdNBDX9z8YX
WluzRTJDwkQsRAaRfeDMCkedWC0UrTLI3KLgrNBi0wL+Qa1Re/u4nW3x1NAU80W32TiWa89fFlOw
HGJr2BwGaPWMn9kDhMoyY9iaSazcDewitHB3A9OqhmvvDJeK8G3wxtLITvLjeIn8cdQ5Z0p1kF/J
bMjvvy/oSlrNLjKYUIYFsgrjpWDoDQ0tFaSCful1iVGetkDqP1dqUKD/9zImUBWImQpLhnr3PdvF
4sYt//NiiUvsO6znmzxs8LuwcdK7odUH5hDXupZuXZxrD1hEg4rVKhiLqRBvgIznobiqZ5hOhoF2
hjxWAOcFp7DyI3MNt6COP4d8WJD+u1BtH0HxJ9XYIJNKs53OtVCbo2x18iGJoTlgzpiDcyBLHiD+
LF2L/vz7Fvh5S8Mh59/Hcjx8NKX7OgIW9IgDs683C+cVkKgInZF/EjFGlfh8CrGE0YHeyKm8CZjr
CdSY39LjVv27kuCIS8h41mgcAbYaOCBPtEAM3ynPkJjyedh71Oi7ilB93NVH3J9qpKPT9Puq/RxL
RW0RCKDiMfcsjByDzsPAonzknMzt35Wtn1/7KItIQMOBTOyI/EbR0JuCBQEIG+J7r2z89V+Z2P9m
yKK2OPctM7RwQqT3SSSFe3ZvDPBkhCDGDq6S8yW068zuObPflJxa2dtL0HUpzXWdQsIkUJg99y7B
hhz4ET3y4nOYY5SN9mEATN9/mivAaurfXUe7AqKrLe6he/kHLNZG4rTyTZaIapWd2oZjQkRnGba1
9MZAEFu6SZKhaRug6q+O2Q+fZQmqLmG6rY2pguvFrwD0kEBySvzuWpyUHcAnvnQuzOrYAoRV6jDU
Bd1BthMzBjIL0O6bumutXle8LeDXV2/lp79mERkwnlFHDT7TABmB+W+zPgy30dELr9WuDzDLMKgF
23I/Psju6PYwA0L+Z4qAHEkvvx+ylQi85KImoaRCnhgVZENhTGmAmjwO1GJwJn7//ZVDvOSSViNp
4eleogWjCwFzgICKzpzCy+8//lWL/LR8ixDRl0OHCwS/PmevSQD5til0lNehvsGl8G5kCYxLH+tb
86iVZgtMdxa7npGZRmMmlEQgesyWeiak0hvOm+/KlGaC9DJVTRYkGiO7xVsjzrVAoi4CCdPBn7W9
jxvr8f1NaOyRtwfZrj0YQ/IgfLp98xS+orz/fU1X8OlwaPn3JWW+k7KqwOOI6s2aJ/GfPFyqCktM
rVIyYEQPjhIyMzgdpDVEXESfn1029apYR/OzyXwG0MEcovZBAjSxlMJDjPPLMTYEuBfBcCflzRok
xr7GzoavUvJCOlg1vOVoMQOSX1fPv7/GCnlNXOLJO0YJhVLBtyLBDOzjpOnlRbEhQ2Q2u9Ge9OqK
oSgadPJp+oxeprfk2EJ459aefn/+SsceMJd/l3GKJoVEkIUKJpu99Tc4nfrCAaNKU7LKgPhoHH/I
AJQVF9bM/ltyKy6h5jIkDmXl3g66A9qkXekrdnqudglGlJ3BvMB0/tw5ofX7G66gCsQlhpxXak2t
BtwBnH0bbJQk++5aO+SS7KX3KQi9MoC/uQe4IWY/TmSQw/8Hw+i+9384+EtIORz9hBnOD/ciRXW5
AfvJmwtPgSdtacTUyiEsVNP/VJCIS2Q5Fxa8xmVIGmPBmBJreAizl0m78U+/r+PKnacsYlhVw/wc
6qz3JNvEmIxqUPW4gDtGtwana5fMEjQO9SUopDUSPpQpPs4e/wi/59wJT8LTPclGIwwIdQr0ODhj
OBc+uX8s57VABbSlgL6SmyjLECbJ9UC6Ugx4kcAPrIj2ZTts3OgrzRZxiRPPQ4mIcHPDQAT2nqTy
iivL2yjtRE/QzE6zB/UxrE9yfRsL2H7D7MaqLyqMmeqnsr6pM7RK8meVeJPi92GN0SSMZga9mP0B
bRsUhVIw3EWGvckZNT1iXB4zRCXfVY19l8Wuh41dtnJRLvHnJWThUcYhXZyh2foodBeYNLeJLUAf
hWyE9rVaYYkzhzTlKHBJwgXsLb4KMJjsQVlrBz3bI70xft/Oa7XCEnBetnKvtH2HWqFXzj2k5Ln4
kce4XnJzzZjop6ilRjrGFuYyL/ChuPQSxKeYU8uDniuVcCDYyg6+YJ8/BIklxrwvVCnu7h1MNt1J
cL5mWHsor3V/qelRDnmdiSdDeRKPPBheCYEImdPQ2S4PcuUIADDEkMGC8nyR3YVqIEZMASFlXXLM
xb8VyeBfZxCC3wRgerKhRZqXLEyCgpl56jX4d8G/D1DHztTwWpkBTz6Z/8uCi8klBFL0e/jiWeGY
QCncL5I9bFnNPoJqPtADIGuqXcCKr79/j5/bD6K8qA+zdtakqsLkmDWaB9n/C1Vef3CI8/uvrxzs
L+Hvbz1UKlKIbYUN4rD0wXYvYbRxqFfS0iUsHEqCUZ1H+HRzfsQ8oYxdrYQV5aZE1cr9scSAQ6GW
h9kkquaReFJo5o+DL/ichcJjQn76+9qsJW5LeHc/ZYRRBvQ6BxvaHfCFrTzOzT1ihzaajtop2zhy
K+2fJahbLsWea8QUiyWApJK9KA1kfXvv97dYGW7C6OzfREYro5bFLsIGQhV75GD4AJU6pFG523hA
Je0wBbCw42FbewNu2e9ujZNeN1FXK2FxCenmVRhNQ04bHVw9yw1kceINRmJBAj76fb6iGYkzW7EF
WLH2omzURCu4UHEJ0C5TEiN2YFdn3mCHTusMAbkmu9xSTclRbUjKqB80UP7jPlkCsyll0RwqcERH
fzqqfgpRf108MZcMwGz2STvRy++fcuWwSotQEDflAENIbHoxgwwxIFNEuv7+y2tB/26C930cOEGN
XFAjBH2uh6mk0KIhHAP/Eh4V2D+z0mQJrWKU4ePEylY9YxIeCqbEgFmSt6i0u6ASBUscPjf+mvtT
fwj80iKlCqG5Ks0EZSFsiq320u/z/d8Oi8mbqjvs4410e21rLqrBNK6rsuXx2RouDVh+MNqptIZ6
3uVTajZi7hXttHEI1wrdpbXnKLL8HWVwZ9SLPkgqPnA/esA4JSha0sZDVlAusE349yPyJbw6lTvC
rvB4q3XuD4msdM+/iCYQhw7YQs0OdHAnesgc8qicGC/WdIqSQtv4C1YGf+ISkA0EEPAa99cE9AS8
tNpIgJsAG9XYisn3V/lhZ4iLqoyqZGAbDk2yFP4vEAdn3TY1W5sDzaeDHvrGrbhCbxeXgOtmhmKu
MmElGbfVw69PBk6NDzobNDSomR63cFNr77PoH83MnGkCJPaDrrUAP4HfAFosyak5b6GNVqqTJb5a
CsM8ShU8QPZbHdnxedpvAcPXfnoRM7oh7SVS4qcF5VEQb0NoCykY5ccq3mi7rxxQcREGakHpFWbC
Ayjn9JcQ2iAauhQ1GGyGHG7cvWt1/hIKPc0FYVBfYfFzC8J6ffkWZ4aKVq8vFHpKDxwKjBayOZEe
FdBPqD95zYQacqJB3sj+Pd6t9Tq+KqNvWRgvCcI8cvgbUgyUYbqcH5UsAOxRgd5dCuvlm2qWzK1M
RpOAT9c+59SVoSiQ71V7AGoAtU+1h80Oa/75/Q9aC1dLrDQNkyivRvxB88NgMrvywFvJ2eEcSdLB
p9hoQKwt/RIi3cQyk7AjSqaOPkml19AdW0JiGnqCs/xaqxRK/24Sl6jvTIIxbMz7pepSZqdMV/at
GPUk3cJKrtAQxCVsmikUJeI19AhgtAljSbh4v8AIHdaNsjtIdiKMeyLsE+FMiS4jqSA3qNTlnMd2
KCX2OQsG5g5OPht7cuVgLZHSfVXGWljjj2FoYfQd6E48ZM4V8DohxRlvYI9WMnRhEXlQreaDEiPE
VYo7z5jaSZc6Rq9n4ypYyWmXGOJ+TiH3XeEdih5sJK7WGajjxtLWIHAlQ1j6cxT1wHTa/aIB8dmp
glkfdsJhMMBytoDWQfvj94OwEp6/KKjfDiajoZuaq3jMYPdvUJbW7/QENtiay63l5ktYMPqpMKC+
F3c8hKVO0QM1smPqy6bynL8NT/yzAuVIyBRFe87INIOD74gZQWFla8a1tgcWbZ2Eq+ChPdxfD+iW
dPIgy67FMH8jG1OmlQD+P6BgIjBjnNxfD4z8+oB0wIBLRrdxTNaS1iWqt50jRu4YpPlqiuCgj7fC
Vh8gim6po96bs98ZypWihSmdM/f3/bDC+BWX4N1+jueyvNfLPFxwEBhc+P8xegb2KewtMWri3YaY
coSGaXpi7sGSbjx5BSoofjUHv21Fvujguc7jydMH+HZZY3LApGHobUWOeMxsxiA3qGLgTbV9ek0h
14TUy9pKU1aYPOIS8qslkUZTKFdg6ha9lviasy0aIQLkQ+TCefYldei+3wMja4K8U1yY89zoUMHe
k51sl25vALgY/934Bvf8/IcccIkKjmKYr/ACItdowPzWHnbzubUFo3Jaf0v0ZfU73+POt9VuODFV
YwkQxPygPRcDVtMYAhzFW2jWBuSSg9CWLNEGyVgCiGvjuKzEzCUWmC/mliXTLARqwn8yHbCHKoXU
cFV8/L5yK8f9a2t9eymKjn9cylg47RiDjNkGW4jNtQTm61r99svpCD1TIqJgKwL+DU1wnIyn7kOw
0S+rguFU75NHbFErccpTGfCNC4fSzJde+IBuLN1axvKVY3z7C5QaKsFfuOYGGgdvUAuGbQXYBy2j
w1XGmP6qehxtNeTX+gtLWDBt5zpuJExOBmCBdQLbRJAH/rAnBYar/ow+1weUstun0R99ebMvu1L9
f0XBb284KQwb0vuWhDHtrQaNA+noB5w5zdDrLHaX2pu02pXm2tdrf3vSUAncXE8AbvQXBiIpuuJM
uFmLfY0wt1F7r73MIvvoVTpwc9JhpKzmvavy42y0ad1sXNtrdegS0KvWMlTlOOzH6A0aUYwFzzRJ
j4xHbgt8shaOv3qG39YIbi807vuaDZSH6IIpMrmOn+INiCTYFCQJqNfgEnIn6hf70cwynZrFftMz
517//BAAv87At2enIvl/sK4ZRYDf2LNyzB3NKiBEkNoKsRqz3jhWKxHjaxDx7UktN5EMro/AW6EZ
PrOtTuWD2nM6U2yJKaxkWEsQr0KUJqL8HQEQ2hDtbhiTxtBpheNhzBRGA3lDslFNrm2KJaiXwkxo
7hSEP2V8mBIzbN56RTQUCOD30QvzzEzPyZZG50ri8z843FCT4JoKHG4BVzUwTSuvy//0mj0p9tRm
5n8K50uFZjHnVIkNayEIuZh7k0mVG9lEoAXUjHGvV7m2aYm2sg2WMNwh5sOIq/o5iA0yAlacEjic
PGehCUNZLTchYW0KEKQsa70sPHE2h+GlaGKYBuu/v+nadbyE5Sqq2mYKGeZgCP2x3PWU1eEzWhUW
C6IgxGvDBhRJp/aTyctDj34g7PfR3zwLqpzd2D5fDYEfTt0Suht2Sq5Blx+yq80VPEGdq4g5zi+s
YsVCQCZrDqHAps6HvjrAyI7WIZIG0eDK5zyxw7o0hqx+HKfCEFkwN+vCqKhyIZkrQGFYmyKr6Wsr
F2ojD110OiBCCodkyZEhmsvlO76qrJy8jZhEFTwkAlmLT66t8of29sYKr33iRcKTsEIClzusMLML
ff6zuAJd4SsGtbND43Ln8lqk+gN53HjayqlnF52dRBsLrhjg/dEbkctC1HO0MPe1o7t4FtTr4jf0
eiFVDXVmfeOwrKgGiUvgcMmFKgcDKsj9gv3NX9sWnaSiOPIRZAqzx1YG1SQ6iRKEteZrQSQnlsFO
L1IrS4pAVuZjXV8hSwKjAhwBCOvKMDYXgFaI9ZxM8Bc+9tSsxFIfuAKOCJOuxJbYH2gnbxyBr2HQ
T9tvUaupStrNijDCAyjsIDeBccos2rPkpkRBJ+KqgsHTtjiXaNH0PHX4+E/KHKqy+QORaz3KPub0
rS85h0Z/1eyp4NDQ8kaR0RvR7cgTQ449VK6hfaw9hKmToqufQMlCIuMuxymXoVHdAgAWZmbNPckY
5LBScRRLp6oYnWHPQvwXKidGFUNYLmb0vHiemmw/ME6mWS2MMih+Doo4mlDsFU01lMaSQeEdy40R
6cqgTljip5lEgUO7BFFfFr0AzmQunFuYaNjeai8G7o7ZGGr+HNWFJZyayFTua0mkgQpAPaxREz2C
DUZUgppNr9rw8vvhWAFwCUtl8AQbKhsl6DsP5riHb4pmp5+NAwyq5PIO7t5Wx3xw5lSjd0igPA+c
BUcrSdFhKz1WOh+kaF7aF+ZufQS/49joWzQzoaMxHDoohqgbG3IlCYZV3b8lUs9xIjwOcKAQkNPi
HZLiO/E4W+xdiih9VoyuAxEeXBmDI+ZWobFCWxOWSGwplDs2mgiLlnAFvH97FmcMF0BZlI/JU6Wa
UXWcuetYffStzZ7r0KCqPqnPIjfpbVc+8aBYgsH20YezKWBqxSb2MO4pNeLMzNH0k/Ykljcq9pWS
RFgiuwkPPjQjIEXkWr+OZlsjWBOoE0JmgbPa6EUDax+A7+aFrbdaIms7dBHF56qrppTFI6HHd8ns
yJPd9rRVnq5UecIS0E1o0abFnaYwgGDhoPrmD1KFFfaGd/GKNjnE3KEguaM76aqdi8/h0mTGfOIg
oe2Uu60p10rXWFgqeFNZ0MqsvR/2s+yTF3gNObBo9Tgz9Ydddsz36Hww0H7L/4j4U34/kxL/NcL6
3/gL7fp/t3urioB1dDzE9HNyFVntzNLniknfi6E/l4LcKUCFxJzOpUAVzdAo4PpngbskUuTDdNds
2mJf1pHJIwoWZxrCxt0um/NQPhAJVoFFatQYO8A6URfg+hRNsBmuoJOf0z9x2PtdRA+NlLtqiek8
qeD+QyC8zENIOm2RADUoNrXQyGvYUCbNbg47dGFGK8oia4TCZxZbQgiqL9tdGE6jeqPJkB8pbY3n
zHoSTejg6yrvFXmQ9fV+1B5qkD0F1gOmzeoKNQZ178iFVjepBsO/4cozu3C0e7V86xOPlQaDw+tK
6gshIiA58E5g9bB/z8s5NbLshWqVUSifUau56tQa6czXJq6btLOr6YnNbaZDT71UG2JkEWQR0iHR
eXqK79a/AlcdojyGmCYdgXNKxsqeu9Tq+slHsqQ2HuyyfEz/X8Mo28G382kgmamlxaMUTzB3F19i
LTOmNn+Pp/HYTbHHaU5fQfe0K1i36zQdhAe+JUGVNBBSEnEKKU8KKCiJSdHrbSkhcAmyVczwJYDE
Ff+Spk7O+yT6U7a9KUIBiFVFPSYqom+hKwOouuIARkpfsd25HuXXVhUOWqMRp1F6OYd5t0w+hpyv
3/uyziHLUsPpoNAmrCDUtGDqxEyFGcFA0mMiOFPkdavoWEWqD42CfznwskXFAU7hCF4g+luFBolr
pnmO5SZ6lsriieSvXdYNgZRKDjdJZjmkqpuJ9JWDXbVbClL7HMfQpNbE4nMua2ceW+hLWgSe6PFx
7B8b+RjHrcHAEgLm0FCiqAcXmvjI6JUiPsWNkYaaJUROyhkk9GmRw+ogh8WiqvWY0HhNDMPWc1pT
UM3+hKIOT3cBdOJ4RyIvJ25X+VNzbJEKx2loCH1lhpB7mnRo5sUwQe9MaNNi68aIw7KZM84Eneou
CcQ+YKnRi2cIi2eii0IUAnAqcxmmIG4BaZEdqTHQwFYsOPkKRpje2HkPr4h8BEqyYc2G00OG7jK2
3ocQDckxR4EU2kmd44sGw0YKQkpZHcb0ocK+VZ4pC4uxGv6WD5LaB2XzN6//TjhzYgNzDP6tmrBJ
hOHSdrGjpuITxnVgiCkoSZjJTEQCuB8bQ+azN1ClGzHOOFddC/E0h9dy5EtPKdgjxEaOWcPtG76x
arh8ebSLnnpOtSMZ/cT5knKHHMS2aXyd03KH16AjZpMMhHvaW1jPxqB1O8pGwF9r/iiEmtcV/INA
xQs8bYWrGo6tm8MKl4lNRpiynUTQlMDhrfICxkMFhKywNUQMsBpoPRG9KllDzJ6EOjYnSq4QKR0p
vnkMa9pascv6MMxzbagK6ymClQ+5NaUwDGnsfJqfhhoEdVi9DRqDXFSfokP/klEZi5ofhxEeugz0
pOIBrfIE8HJYnDARBlmdxWCrSFliozwDaRSGMON14ojdKLNZSoJRKi0+Elt7XG0WvMXeuV5QfSmD
giki6JfuGcUc0FVhIRltwf3IvP+OCFfIKSjgEN/xmkMSSbNrti1dIQaiXZOrl7oSTxVPwyCPHsbx
2Nd/O9LocB7uqJPWVxVfXU7QLepM8A5wOnK5NJSeNVphJzNuot4N0fvDDAlXNakDJs68HM3+iE1z
o0m0awhzYXPAbSgw8gPfwWhdY1IfCzw6dbZH50mLLMhQNoGCyHZk0bpWTkMHDVMwl+LszA46k70C
ma9qD3AOYYd3WQslnQFc4zXTHJa6cNAA25jIRpcZ3Dv+Zz17pDMqGGuoOjcaHKCMGAgI+gBFfjk5
jPDhKQN21qP8UnKnBJpXhdWhgIlqW+V2XXhm5s84B0Wv+OByyHfA+0KBWG3aR49DE7sMyTw5zh47
UkOQNi15p839GIOOus0ddYgVWwALT9LgADzJTov7qhd4iN2nRts3k5FCgRcSpRKuNAlR8C7luIuE
KyJ5QmELRCFZ9CphlBBJOw31lViMkKBQKkOS3JidO6MoKzwh6rp9XSjJO/fQJPYkWWEGrp9s8Pfx
LPCWuSMoigMyGAS0J8Xg5ETH5rGiVjSYEgiUBDyk6DRKvDkrMIxXYaWo7FsY7agRgujs5Z/ZDG0X
0D4uFTwZUhiheZ2cGl0JjzpSjC9i2x+nDi5vcFZA64NaRRbASi7lIVcGJ7vB6jm/EiwmtmoBM2Oo
2nR4rqoZ8Zh0oFhg1d6S9NBCjjZFWTSCg7kvZk9IUUuKfwUWSgOiScsDYR/zmdFLdAI6X5EtrsWI
pXmEdJQjtUEkmlEMXmDdn6XyUA1WC8kuEY0AGKPmsHfqHubzAIAP6S6gYhZhA+e8woK5iKpYfQJ3
AfGRUsSjYrJlUM9bvjc6OsGw2uzZV5X8UeBQ0aGMsZO/vYogASZtiTgFwAtAszC247xSEwyetznO
0pprEz1KpS/cQ4UuD/uy2GEaFeUHmVoNxLbRoRb1UjGqCnHuhZke8vlaomgRe3MIPR6ctt4pOleD
8yd6fM9ztMP8UcThmOM3uEjZKq8FmlzvkeXBt3dEJ1/hOquvc8QhQi8VlbwIX7SK2KOIKjSrki4g
sO0pmgbjKIznDLGeLW2efALxEStiW1wxND3KKvpGXGwRWX5TX+PGSooZm5YYgsy7UZvtIEXlD/fF
R0dXHVO7h0NoPcMVr7QHBPoK3wKdm26afOh2GP9H0nktN44sQfSLEAHTcK+EoyclSpR5QUgjCd57
fP093Pu0EbNjRBDdVZWZlak0g1su5xyWfmzMa9s7dr/P495V5yZYhrF0mrY56uAABknaQmsuTX9U
pVuo5YdO/SJauVxCtvP78aol0pWVE6fBIBSXyZfBBFOS9oZE/GmDxeQ8KRsxO6mVnqa50bieSoOM
zqo9DKpZOfa60FkpWzV6H0wgo0GYNFVyR7NHUxarpr8Uc/G9jhT81NTctPARL2OGbFeBiAx/EQMu
TJ07rNpmAP0HtJRPZs35zXYUAVOwRF6te7FYvloyVqpGEDfTZZ7e4Ys3jegcGe/AtphclQzGpRJO
rB/tXEeXXS4He22IJ8ZShMKWGLd66nwWK8mPJE0WLMCWCuKT5fi9DM1ACr9kIAPQts1q723ziZTT
wI5Ugk8fLzOLQGEpNtZT2wZ6Ee5r2/pbtEhzx1S6FuUurOUvJSWHKeGr1scmUOuJJwYy/9pDO62B
dUNIruvWxjYPCL4bupC1/VyWObBbbJ7Ge2F/qvK9X+9ioa3z6vxpJTpR6f2F4A783cNdjGclrYCj
GunzpGq/I/tdjkwQCr5vA6q04tIk9akabXWjldLOqHljpXZrjr5aBXKR/hNm48V2j4Xug1asVsLj
CWdtS8ObciPdsD0/k5cUHZqymI6T0RGKV/bxLl7m/Yjh9oZl3uexUk5Gv8RbTR4/Kmr4lt1LO6ja
L2VNvTK1f+eZjNUqdUbjnhq070j2wdmTK9HuhHIqxXeWMpiMBeF3E44vY+N2OfKtZdjTze6aUDqU
SrqN6zAgZvSOfd9BCClYJlqcsUz+NBtL5YisOZ1Qe9P6lBeTJo3XziCfnNsSlURVninOBw11cdce
1/QzsT9knavibGZ2vMk48OVIqCcRBZlXAzJ1eudJDVfJOGOzA9196NaZeGdWsTaJPcTHube2bahd
arM96pBuUV0c1tlmhY1hoA39PErdSil5fLW8FX0FUb4uxzkq/GRNHH15k4XxWc+MaUp5KBQOFIhr
qv+m3UdMh9QXNYnxbAJ4ja5769Bd1KR3ZM2P1e8OrtfSypukPNeYp7TTK5mox0Lk17mP2DSw+JsI
/DkP/Atqt+D2ni80bdpb11Yfi2Zvqy67l/F0V8FnZvXaDMe5jH/JvSD7kuQzMrLGJaQuwt8UEst0
m7B+iUjGVHgDbz1ZIpyFzMvqMzdsVXlqd8ggoRV/sYMiv9mMA/Qaj7Mr6n1vq1ulJLuM6t9MvCUk
iL+YQ7NrEq7dRncXCWWo8jXJL8biDimbQ0L5VfPhXZ9+eAld5jHuDycsCq+NUzfMZjds/hkmcePa
bzV6q9kcFxq5bkqOiiZvpP7XsKSNQip1+apZT0XiFiaO5EDdFTYUM1iqVn5oenq1Q4VsIinbLayT
NMbCHQeFOlWuaryvcb5frOq1SVAPdMVWlZ1CxtCaJZpcd017b9Inav/SyOVu7bNPYfKQnIQ1jJQn
N2zrxBPJS8h2bfkea66FgYcsHS15W3xDMLa6E2EZXn5M2rtu7egS1jnIOpAMZZ9M5KB28d60fb2h
UjOmHPR5uK6TdYowzGDfSO5KV4Lu7XtaWgxTR8MZcbPqMzxT6Yn6n3kl24mULu09XIKUsIaWdfGk
iDw1PYvmy2B9yRpTghEZ7UZfNk4ZyC0mmOSN9ZnfmHujOnN7tlSYMT1q7GrKTyrGkjPnp+5dSya0
laxCYbm29RlhqdOSjK3udDjI8Gt5jREmNA//4UL1zfU+s9LX5U4P6ETKiLKrOVDNOdR8PTxZNgFF
DpNOTcfXS+5gnnut4C465D1ut6t9tuiCRdZ4Cn5QAMJDm7lKNpBcxJVNl90V0S5i4tLszIuYFtSM
Yy3DqT0vJaBv79ZLdMLoLuh6Joq530t97NsKnpnJA0hICIlqvKj/DUkVTfLFb8aKO67aJG0wRkGr
5zhBvrYCj52gUDwzD/kQ7SHNI7dKNXrjxDXk+TJV5k6P4NuF9iNHmFEV7ZbSfpUm4Uu5H+KwOL+H
7G+0Zb5bZE8z9lXxZ3L1zCVjh6cAl4bpTkVZubFY24bJ2Q3Npyl2I+L6avnq6qtg66PcwC/1JP1w
A+Qbuu9s9PJlU/6S9LBpKuNedDs1PvfSO+negTSRW2ZhEoCZHE/f6l1yXC37pOR0RuHBptSOFUtq
aV2Bk1V68vOwhmRaNs3hKa6m6UNv5PlDhE0HVGkNYi9Jla9Nc5CWvQc+0ThxnPkG6dBhz+SrsvKd
Vn8WZy0qWwzZJ7HP23k/RUmg2kRHGOt1VVQ2pjK/X8ZdqbQ/q2EkJ1rgF1uOyi1SEwfHppdeq5+b
YvqLIgY3gZ1CGMZm0Mflc22xPxVa9rO82MZmNmKmlyUkxVZ6qtTF6Yij5nO58jJ8W/kYB1Go/EmW
4lVD+LNMz1lzXjun/tSaf3CEA6sfzDyDq+VO/s/AYCwdW28ZHg2c2R+qN0klBwc3OizqrOBBtlhM
ZOJUJyz4eaZEWparTJul9JTZ76uvKuGn3wjlRXSbvHZi8VhP2HFiReUl+d5SfL2LnLD1CUcDYliK
d/wpaQRLJL9uLx8UELu6IQx+R96AbV+LinXpP+NbuYi79iEtPuHeSqAMrmK4defnyW1IT4PeOTDH
+rWnWOuRC1jBJmun44cYZNW55VdzPt4M2rbp8tOQ7kqsN0enTIMGx0v7oqWBQXg2ouLS9BoimZmC
o71Eo1O9GphKhc9jo3pDsRmzf4nhh6jOlZ04aSgRqxW3xW8zzTZ5COV5b9ha67apdiiKepcaASHw
rLpO/Xc8uGqyC9NfKf4K15eo/zdm665W/BY3qtpl9CuBCaMWk+ANibRd49n1pTJXrlPkbBEYWLan
kVvryk+tL3tMz7mOp7DBb+N46AQd1OTlitKZU16NbJfdtDpiAn1uUo9asqSuWmKBlcYn1MRB08VH
YR2Ni14f2SK3MNJBNlO79j9pbJiyvci8FyAT5aUbd8pKInwGVY9tWGMwhx/adE+bILG2L5NzwFKl
/VrYu1p/jxUWEPPp2RD/TAx6UwAmQuonLrPyXbRkO0qGJ5pjUbqx/NOp2P2W3zb6ueKvHq867L/G
bnnlYfSp6AAcJ7X4AGfq40tY7xr9VmanVj9WbM8jAS/YnkfcJEseRW9pd4q6oyFYq58y9HJyy/PC
NQHteg871I0KVpXO/WMNEUf4eDTc+I+SFBI1OIvXshNcs/4gAbSQQTycaEdqtsz+0eO5Tb1VsGR7
K6qN9U1R6e7Vr974UfOSGzvBTj4598Tq9Gx2YGnca/Z4CYvqiQTTjVbzMAmql5/tMCDAMrZe+Sxm
9VTeRHyP5gtew9L62mp0NnHipEl5rnvmeIZqIy6QMg2BIfPh1lP4VkorK9MkJuk7gVdcVoPcHHI7
D8wy5cRjEWi7SnyV9gIP6RLn8GPRVHeDKpnThKkxw2x+16trtGyq4inseeVPBuNMKfgGkATKAvtn
cjcXJ7KuS3az15W27wSzPrYX5Gob0zwu1bXUXpvwrNPQVrBgua+F7qhui/yQsGc9aICHmQ9ulZa7
7rniHsScuVN5ZZlrbnXpm8bnsO4LCYw3aD67bDux+Gt+aUTkyBRN1gbnTz6XGQeTTDy78q8UW8DN
TV7t9cTHhIUIEtv0h19OmWR7vdjCgE50IOs1MV/r8nfIv4ymewJvR4Wgdce6d0TGd/fOz1qmH7PW
bpoWytB8Rixq8/V1tryNwSLq6mkuPpbkvOIQEr13ZbQptKc0DErm8Whj2q9idoHd7HPagoNpgVbu
UGc5JjfVyCAGCJSTf2K+Kc3BQHaUxYeRVpZ7xHDajvf9mFL3B4NxXuFOWSUXaIiWoi13dEAMywnn
kfAh3oVwZqN6gzM7qJfNIpvth9S66EtU/6b8vWsdwU4RJjT2paxKB4teA6xEOXQVOIpxQcQwloQa
BWZ6ZXYqVcqmkW9M7W7RVoROtToyitjuqcFLsqB4/GX6VauuRe4YURBpP7qdu7rxkkVOnu7iNhjE
FpKDMjyazkScQ/2Kb3CaY1smnZby1pGlXZ+H9Bp3b3oJgHvopMkb2RlI88/Z3mnyHx1dI0WOQZei
0sfEh2xlhS1zpRkNjtM0pGJsSt55uheZfmQTt9ZuCsWtryL4Ez4fRi3Esuqb7meqtpyUOnbTNrDS
bdvSvLx0jbTpot/QOBjhfkUEG7tmHow/TUqrhoMTa/q6F99ncnhnV+0u7A3TC3YMeOqLDeJ+1IhB
thhRAJdkznJCCQwMUBIp3TVR7ubtPTNIQy8gPA7pQNNo7qTua7VMx0j2BX6HXeXI5rZE4kzShko5
DcxzNntCva+/WvKmEqkuMfy+hazJcy8bpSMXfPvkR7lR6ZrcWMUJKYmk/3TArS+LsMC2NwWm8S33
aE4wbu9LLEyS4gQjMP/MwusPuJEvChIg4MUXKpAZ4mCnblXjXza/t9eKwhJvE3xbaNPCXyN/m1AC
A2XlXLXC0frQRaMzGrTnwI7gH5up2y2oJXXzI9JOncAxJ/OnmIc0v6rTgTchb8AIHY11vMa1u7Pc
I+0E7HVV8ZYAPpjXcXZxf9KYI5W7BN8tQJKlxnDHGUgMMYa5MZvfKjxP2ErbO/FhgOfEtM3bxbpU
5GoNG8PCd+A+SZWL7nGzLj8PPPAD2a8pH+X5aUZSxOhfV8HSeXXqy5NTSW7YeV2/w7ZaTj6tcZel
pTtPMGHy8KSN4WY1rSCK8JnvnsqZE8b4qZNsgErvktbP0ei19baZ9u1rQwgoDvN/zJ4hUkjxFqFW
tLzwNiAo/zD/hsyNFaeScajfqvaGLR9r2o77Hv5g8FRq9K+W7pXfQuDcj5lgFApviD6t/n1WnsSL
hg2BOj5179oSVPxEmrcuK1DlcxkpW3oQEsscpvgw+Vw12dGQbGGeoJfmjpIMLsO0wHMIsgdkx9V7
ifQvJeGm9PriAFhvq79x5Obdd5IHIK0kZFvzqyIdutbN5m0oBwx8xp/ITKf9SMVPPXwB8hIZvUk/
VVrqW1ZavGT1Q9OgVUEB8p6fw7nZtcYJHnuTL0dB1ZUGUFi/1sAHZyJmvwYcAKwn+a+qnhklcmMr
omrTzAe9okzPzK07M/vXKD+a/vzA/zGC4mZTi+t/wNLjlROb9JjEW6xjbEevtvADqLhkgKF4/TbS
nUwSs/ya85VP/OGVBensBt68gWs1w5t8gzfpyGY25qCZX/X8lvJOxTVm4ljVTs9i19fnWgvMxQ1n
H7QEQRhhAJhwF6gbmWU4XfgbBa28axSf982cPwfKQnTsdc8MnSEKwrp0iYStptsaY3lwsJsbUPH0
b4gap3oX4sbXLndujlO5EYytD1Q9sfLwvRqHNCTWgIhhzAobmhqp4Vtb7jr0THLvpN+1dVReHHOB
9zg8ggjEQ8fm2FHhaLVnK5U7FD+4PZiRl17X9k0T4CsKlRDr/Xe84qRsSxddL96IXkqi/AetQAJA
dnP7TXytrR9yPUizba44Nr0rETkW7mJ9YFnc0X7O6MstRGy6VGyzIeBoGoUPwi2RzweclPuyfY+/
lp5JvYCbUp0x3urmWUHmp576Zmur/yZ+cd2N5q7ONqX0Ftav9VephvswfYU5eQw99oBIv8Xmq3vv
TgJIv501R8ufWuOgjBRzhbXlVzt8m2NEIZXDl0CvptBor7qbQolxE3d0zgYM+biRx4cBUuJmFdpu
/muvdFT1i5iLw2wwtAl/4t3KWEPdSC8Gyw7Fr9CUj0ph9zYHy5shMtiualWNynFYSrc36pP5//JO
YkNFAtQyTU5MSlNVfQnyD9hcMZ7MRn2XACA2kj48OOyqcLoW1p4yZIE860UGSkRaTdS9tFqz75Z4
p5aVYwz1tq3DPzmtP+3R+pbUJGigljeZkTii2xpZ5heT8EzLU42RwrIpI18wzV4RMiEg3ViKW8U/
avytokZQD6EVMIITNthqO6U+PGC42JWNPyj74ocU+m2iYbrNzl51aW5DE3nD8jeMmosCpaNwgTlv
BX+zrHnKqg3B3Dexg32bP+peq/ir5ZdQLfqQ/M3GXoU6ma3hoxQew3jTOcKaTlmDB3M/HpaeQ1yA
iams1wBSq8m5era7j0iX/XTC1q3J/MjMnoAA/Gx4xHepz+P4GOwBamcicuv20SfL2PtTguZ29qKG
67VeT2Bq4Tp+KNYt0dKnKtyl/G5dl56FdMNbtM0oExjdX+P4RN2cFn+16bGO+l80/U4orSMQgA0N
PhYUpquIw4R0UcMtK8JRy+GqfTS9MMP9A31YAL776xRty3G/gMRCVkElaNGTXcJfwPPsdOWwGkDu
qldn3ILrvlqAiXbrCht3ogong2MZvphvJX7b7SY0vIoFzZAUk2CUu121nKsfE81VZo5XwGVQinG8
SsNeel77I3EW7FCO5oduRTxdN1eDwtzadYS24dfAKqW6qLdZ2xUZ3n07Qu42GbGN3Hrj4DNwi/ZF
2M+oXbCTRk4gqTeVV58+me9oEu4cHVK6DJkGAb8WCys1CKMIIyky+EZ+I+B1952bH8O0NdXdglMR
cV3zz4gmsIDAu4zc5WKgWyu8DJo4nPEb1+JtN16K9G4bp2U6Z7CsAL36XvTo7QB3m0cI4Nz4+ZCA
9r9jjQN7cqPJo0VR8Gd8HZdLo9z6P/snT4zNkHhG+K+eAbCS5DYbw4dCZVj4w0P8VtVfOUowezqM
JPkJZ0p8SFGtdyXWu/rRsY7NqNBKfGR0j7SRuQ9+p80be2uTVBVe8izIy5s9HtvRk/KLDLc8ZAcS
2C3NelveG1DPX5lZG9wzqH+q8Fe3nMxm6EernMkOz13Wz+vs6jzv2cE513AWQePqlPdkIi1JKbw4
+aibk/xt8XuGzJuLn7C6Dzi6iuzKCAgJCXskxGmtUrcX1E82BjtlH1XdQbRwgDgSQTEW8m4dmSRA
joH6fM5yT+90MvJ7tkKnI2cZEAfknS94vPkb1jezWA4NfZxquHZ/XJVL3jjzhOlzgNGGLw6h+Yg4
Fd7SfMwyPL8jtN/lIadAUWN7TB8aspWGZuMx32QqjQUqktypQPxoGVD62Cz6ph/di8JoUju9tp1X
T3u2r2N7b95S2+F9AAQFrFAiyC3pLy8/cSWrC9/+KGk0lfcWmCVKt3Jpu0u5iVDIFq5mbupYdtVr
UkKHu4/e7WNZ/DDcsgkkW98NeasX0HNWrGGKLjbloFJ46FMg+n09MNHYZH+oh2b4ZiX3aOL5LVZf
gsZcv8MRtUT5Mn1IDyeY/iih0mhrUmx7P+HSkHczo1K1YvR3ijRUsY86A6ug1l44nNbonC0fTfIe
xZ4tf8pQdIl4MzI70I+z7M0G3OMhB4G3oX8I7pAT49VW5O+hkA5RQ6UJMXq8W2D7Uv1upFyzbkyi
Oybo4xeW+XHmMmuUqAyt46JjcWXw5SDUF79zuC9SKZDhr+NwJ088oPQ2jI1vF1nQmHA4EHfrpUZL
F0GAIsQej3XIPRG5Bke7rv6l8TkBmY4ip0VEErVbqy2chXQ2Boa4/dalF62YEAdNaPJZ9+SERCbN
O9LHMvbTtaSHANc2qFKN4ZnZ5C06epw8AnjQskufT5taMU8DjD7+zpKjqU9DdCNiEq47shFIbei3
R7NlvM+e4xpHgDHXWzRQICZqvc0Mwm0spvAi92NmRZhnEJP+zaq/LCXgvWQYB1KUplNbfeU270QC
4EJ3asXVWbFUp7SepM59POrxSfSXgn8wyr/428wUGaP1lIufsMYt+y2VkecrDODqi0TMbqz789pj
c8SwS58cogrnqii2yp8KaG/HPshIs6zIIUNVuKXxJtU8lEPNVbh+VfZ3F0WPP3Lg/U9RxRgRY8JJ
mPTdiaOK52mOUX4VH5RsSwFONI3NiES7MLPPzgBCzWc8bd7AQVjTQUAGMfAud8cy/uvg4Rem3fFv
FZ37n1DlsurnAWo9YkZruBNly3qvaImS9n3Ms71mocmK073KDx5Z5oFYzEMxK7cBT4JpX4qXMLsK
tIxReJe7qXNXW7kM/Rh6rfroNquPOE+D4iDNH7YCfo3QzRn4KMM9sZ9VdfTnfN+t8FThUxmBKGlP
fbSvVJjDZ0Xa6pa32qFrjL9t5cWwK4a5I9yVblcvd4n0mqgjnfY/o/oWQExJv9MFdMsmbUmcLEHe
Mxxhi+d+6s9poT7n+EdviC+Li72OjWLxT7TIJfpFhnUuYDrXr6mjkMb2DRtrztzcfhtz8irZcO31
qvulMsI/oXzU2mrXDJzwftC518x/Qw9SQgVWJsnaDpn1FcbLnpy+l2jYz+qriay4YoUgad50KXrq
ALVbBozElMZTArsPnGbJTplA7GY0Lb6uybFfq/qzaUTJTRMIhJqInr5cq52wo1tlEt4jEI5W/9Qo
81Rd20kNasZifVvlBwTElRPJNrr/cx7D5CKEEuFDGcjcKOz2rbCJ0pOscS+mkV0AfNU2olS3gx2H
TpOamTPIzRjEvfiOWjPyYUJRLSzxyQoRkAhtJDtUobsvL6Hk9/lWKDb7bS57B5M23SXqe6hfl/GF
8bNND7bF7kSTuCWKpPJbN4RrEoSwbvSWcSrDTN9iE8Zpo79EetYIKWIIZVXG1qYnIpog4RSEDZnC
jtnca8QENtVzbkmHRpEmx5I0T8eXQ+Wg2q7V3wY9cZVyu2hfugX/pQZ5z9ugfrUzI36BmqIu4Urg
LK0HQYcLcaU5JkZGa92c27h+MwyFyO0RJkr1ELOLfarolxHjTWCChS7WAsIi9Jg2eJsYcAXah4jx
qIzjcdd2xXGcBgGrFcJ2YTAcW0HTyHyZLMw5plWETih1YtM2QvHiiOdt2tAkg5ouLgTPqSvba6Ha
jsUtIs31Wes+7dTaFxiNNONQkeCku7ONDlXX6h9dOppVsUuigd24IQHfLwI5vOijn5KCYrOWpZED
v0gXzcLQFqeA8pxqNM4OXaSpbAmh0KgWc3RiTymh61yK18XYS62v2vtKD6L5NloHQZop6wGctr7u
n3itI78nsAM6S6xg9akEHqmhAVOQZileOmvg/or5inUqZb7EpClZP7u53YOvMI1WvVO0LzWpGRHT
zQV6WzIPIn42dK/DaqJz7QScCaI3obIMTBb5umUCsFmQYqXVsryBjQbNQ/7gVxjYDovpahEft95F
jbUbltgfUCAMKoNlc48nrxmGbZNru0b0Au6NlilFc4jomfv33jxXwKmD9c/k3qb57cevvLcxrNE+
6vYH4Cxsy3MfJWel2ubqdFztX2EBdhdMKK26X/TOXwyeQy3trPhbE4S2SC7rZ7hF7XOlqx27lL9k
OyDy0W1r5C92G361ZUOAThoiIkGNNyvClSrjKzGVlc6HYMBueOsVeaum8W0JMydsLNLuhKOHCUqI
SkKHO3ZL0LUmdp9zNdg/Y1vL3iAvlispUeIpevirVOhROdTa0BEoWffIhlOZvIVC1yr+B/RBXFPJ
10JG0tmRCGZG9gEJtubCAHI6uqHwszTdDo19iOcZJo/wG1RME4R8NUdgY7U+O3FX+UBtVSWQnI3A
N9ZYpod0bsCl4mvDUlsDPDJk5UmCjNNGZbuiRJyH6mNSbD+xsgvy3HOWpE/hY0FRA3caaO9X9lYK
VDeGYciePJSDb9QPhdh51g+ySK3nFWlnNRm2Xz5Eu+jcnSnGJj+Md8a4Wa1iayP112moBNNJym5S
hUpBu/Uc+QZ6KSxaWrZe9ozxa1w/RbNVmTs15GQtSpuY9oQdPcmNjOdOPc+mTa9TuyRbh6q+UXt+
xL+uxvovNI4ZCoSWRrk06dKNr0xqmGAkw52Lt7LOXhVrMS4LNDdYQs5o/lBvK5nm5uPFrK9GfJda
UOq9XFaPA1cm+E4Wxndt8KJp72ha/CFjHU1GQRxrzV+NlD9zRus9iaJASyArGlC4TBa2s/TWjtgg
kpf+OhUd1kyPY9+QcLTjZSx/svA7HoE7OcLW8ovIYKLDLlL28XtQikVWvNbw18Hv2I6Qr6MIzPAp
VM5a2MfXjM1NDRXiTZ/Xn6Qep33a3a086HPjVy8SYlbGQEcuRpafj1K+0i7GRG7AmEOsuH3tZP1L
YqiOgT+sOTk5atxM67f9Q3mH3zXakNlG82t5SZ8DMVyr5rTECJ5Qr1pqActfuEbcbo0YJbaHvZ25
kOTA27WZMJd6NLUl/IQMsydt7VxiefKd4ovsBAlXiwpEZuquPxOc/QqF61V4bTmd12mXhAfVunR6
6kRcMdl4H9tnSCeo5amASPXtEuQN0anNWq4jKbo/ypQ1GJp4zD5HKb5kdOOiPczS5zDZPpf2UyIa
X5pehSawXp3YTdDcMpP0J51er8iRM4wdN23+FBmWvu3bFQ8Q2n+vCgd4U+WJv39UYwcREw0yh7bK
+mPCJFYU6ylScOoGp9AAgfoxhVZdLlZuPFRMSlDI27z6WhccP2bhtKvqKMpHH1Z7e875HGzBZl+m
iXaKP9g94EB4SOWvGBDAqt3GBJPv2dWotDxxAcPXxWDlFKQjX/c2+dXq6hZ1DEGCkXdhRRO6Asbe
VPotLAMFKepGhPZJGsSRX+MPUwFgZ8l2rBeL+W7XWON1lhe2W8YuqTFVhdAuc4hr0TN+NhiiGN0C
5qD54/gXN6b1jDKg2YxxOVyHGESfa3+G14piZXFlmT0PG6AqPcpD2jhjLe4mMhQWPCpDv9alFiTs
uexbtpJZXJHKrVUQ5yjReA+LxYFdEVHOahi7D0en97rG93dZ37J1lBBvbJVeLimAoCNt0gdqdJpJ
cqpNYW0aNb2UkpcjEBkqDOY0jXHRlGAWZIutx7zdqqOEpHUGA6QRexqk6BaNubvMmnXs5+VrlsAN
NV1uXUtFPVyZ9nOjEJ1mz88grln71j4m5U6N/iobl/lEuWo0oqKeMqeyzavawSrnFzV8QaWee1n6
2RA4Mr8NLUWzbm6h9aRhYI2ecJBJErDuc/YvZPhqm7d4+lC43GLrpTfeZh1UV3mVAQ3ThyLoLRWQ
xRr/jstrc7YndgfCuGmO5gLJFOq5sjWTWP0K2VYtIE6jFU6uCkPXprmSR197DHcDxHm4NjZIqrmb
2kx89WvjTWrDQnP4MifjVgtNt8hm5UW2fsJBcigLepMkdyRS5DIYCDJarTZRBE/SdytHbKCkX11X
/EZrDEr2Vq/drknDuwS8IA8vyQwkGxsIbjo9z7axOascH1S9lewWvH4b7iFLNxUWAaKjMLa5/G+J
CRm0NHTF2r8isU6AF8NqydDJ9Cas5SB94x7XKy5MMyjLP600IBh7LIlmZTjIc6xgFvyvmt6MgT0h
MHksFql3WdAtxdYAxYuGrwqX9CF+YRMLuTsqxJHHzfUwvQ4T0lAhl0wrqauDqKgr7JApkm1PGw2C
DjY1PT5N2vpl8wQtmzPJ29ZHZ8rPUWl/FnVBAw1+aSyFhLbgYe6A6DEoivbeG7R3AG6pMZ4wJE4l
H9141M+ByUIUCmYBIWK5bcu006YPmToRGZtYgt6A0C40VC+6gfz7f5yd15LkyJWmX6WN9yCh4Vgb
8iK0yFCpM29gqQpaazz9fihydqpjKjLW2oxmzarMgnb34+dXWWA4zzR+mcDyL1PN3hveLDwOxYM6
itleeMTImDaJdCvVe0EszbRkfzHr8yd8HWGzaO40buly4pZcI+tSauZJNnNxapxi/quEw7xqqnUt
QwIZxJaU0wmy4k6B1FKIaVT5S9/pyTGmPSM99S5vLFd2mXVDC3JXNDS+hXlU3HQFfTp22+K5I0c2
qVP0Q7DVcHi2Kv5/AvrBZrkfloQGrMuCgWVgbZj9aB0aeWlnP9dhAfTsseuWUDjHpk5fRs8WiBM6
PE730NrzdRnZYjXYOe1XT79JArp91ELyzE3tfKfVMM2EUkA2ljeOSjEclLMgMNjVuXyFpdxQl6JE
KQ246Z4NWqg7J7M1aSBZxl6yxJ0V5lPF2ad9cWNS0WvCW5SCZrGYMo1tQ5t6BQDMLZ/yEHJK261S
XTsQCgh09wAO2aOxWLbtl5pb2ziw57rgDYN/cb57urtF3K7cJl/7XJZSwuFvHlKlXRjBKxP/qk/j
rW9bK6dcsjn26p3x4MDZyTKyvWGtlKkydejtDlYzhYa98ZwXp2B25EOBXOP5w03mGosKdFvvOlqx
4iHDIi5tSaUxjyZUb+TWQM/yNB++dJhalVOv8+TVJosJ+4excmrhxiWfdv0k6Xe19QkPzPPfXBkg
BR5bPfOltxafbt20uVU6GgXREWE/a7MGEVkAexzMjRZ/qB+14MVpj5SnaUUPK2MUQ7qQrIVcSXdq
WqxsT1sU2MdP+xGL0Tp3zS59qQkY8H26aqSnNg+XJk62tr9Vu8cMMZLakOumy1PhlyPMYSpRMY0a
iWbkOOhbJvYAw5b6wzZab6Wrzjo0rFePfNsmj5adpRMrjuAtQXgTQ8hTQxOWGcQEU9n61EE64k2n
dHdlc9e2/jLrkf6Z2UZDQoAocI6h4qiDr3WelNQAdkK7svQJe+QG+XxKt4xtkmt0mxC2h0GXLvbu
CvNd8u9kc4a+CPraS6++q9mHBS6v5Li61i9pMqABDdqPvkvR1mfJi5IGx8zHxLbUqqPSWQ/eIONf
EA/TzO63UrTNbCzmStLtxFqhKxawqxyfg+txmRYSxIL3hKBFdr1PSEmsx1t6x4wtZs/UCpduCv08
BMrc1dnRc+7YzHgpoPA2dkfZ5CKvg3llBB8GjdP2rpceqPf93Dk2BtBVhwGA7LaQrZ2K/QYtefb/
myqEB2607UmGkjrAtLX7ZlWxORHCjyaqSPZq3s8GI970nqHekpcFJ1ar0Ez6VTcXNQxcRXGZuyNl
mRn9hyqs90R9s6LjIOppVEgQXNQSSlZsu3thdG8w2NPQnjcOND4F4U4dWGtNs6JtnY5VUurED0pB
V5+t8MwNqprvIxkR8dHlgQqny3r2vNhvaAmQVs/eOHOtlSwWSkHYog/LNNmTm7Oo1GJqMarxyNeF
tg1jQOZKOJsu1O70wFuEhjZz7Q5BxjILlooEwxSKe63P1GKZBHtJOLeIIir/o22tk9s/G+4nkl8g
fXajpiHNVO9WMU6BpB1L+u2Fle2lTp6aulikpmzeWl0II8qztAWbOYyc4naBJPHVb1FftTi1xSLQ
3ywnxHW2yQkFjdp/l+1SBLlUCdmmiFwCQMuRBNc178voFoMH9wjhZJc8CfEGA3DQPjJAAw3qQzPr
JGoZJpbsUZjDPXuntcnqkyhgJLYr7xvEUFL13g3hnmfd5yAebjrzkwiJhQV5qF+FXb/0hLuX4Bzk
XbAzgmyjugZamc5Y1JmqztABzSMjp/skb3KH7oGfeY9FKM91mG0obYmPhzmclosqbvdu6UxdYJZ0
6OHnD8FME9YsSlu4dGWuvGWDbXq0WLB6lZ5Kq5jWNjPriiQHGthrFZJbSyqAiWptFrk0aw9a+8IE
XCtPol/rDi9titySov928LBxgb1+S6GduXd8H7p9gtctyrXN1tkR91ligsrcDeaiS28qKgolp3mg
V8tWOHeMs0TGVk/6SiHLa104LfSa0RJlEBTtDMpUkEkzRRPV1HdLHrCSxJuobPGko9kbBLOCHbzr
z3Jwm7xtN1Zm3hLClc1KIz2V5V3vLTVtpvvaNqNTrGgPVZ5SSrtsCOZp5GiTPEeali5k0FdNdNNo
dGFi16Ilh6CrEZA/IW1b23KydJVQXQ7K8NGZty01WjYcbekz7p6Axdmqj8pQwnEw6DXEMHXSYAFs
G/UG/E2xyWFAiHIle8p7U2aQjeNNR0NGTTai+XS1ARq6/2GpET1xiTXQxh/ssUr9XYcZOMF04t0b
2LQ52rDVQfIHaoq6O6B7oZvSz3sW9P4gMcAb2UCSoEz8untGOlTZn772QzFXQ1keY+MAoglc3KM7
lvK9VyQzDWV+YBS7aDgWerQk+3VegCFp8alIXqzgsS9YD9Gci23UwmkvoI1r+wKPqrAQNCtH3GKR
Wkio/Fk0shHBaQ2KV9ho5WDtCumHhnVuhH7YLJDDjGSl2s/Q6Is5SiIPf7qyWpE3NI19bw7U25Oc
qKK8XUCCVk0xdZtmlg573Uz4ZZA5B2DEZ42VclqMEFKRJibRqs9uYvVGpc6Rl9WwwTuWBv9kwA/J
6hC2Do8jAObO02yNUtenO2msaRzp+rJqDnk9jWl3uXe6O88Tim1Y2vpXPmZk0SAR4YMEywO+BIwl
7wZS+STU3gX7aFAFeFZSAwBboNSV9rUHJYUY3BBSns3mXNV4R6AE/gFkUzJYZmFY5E489ctk0fbt
TVYCcuz8elv2L70+C0xjqobbKjiV3c6EOKr6h0yW+DS98CWL9bUlBE/vw86OhZRsTAu0t7BhZyKR
lN4pP9Zsz2n7IdimnzQvI282VGKT2jbxgAi42OqmFfh2ZzzK+g8jTuB3mRvfHR6C/M1W6hj9CpKH
vFVmqFRnvVpBgwiXUgBRVmzd8Y7qd7brvHl4U3SpkQDWujNPquxBbuobH1imtjCQLrZS4yIXk+Ze
4d67wfhV+CfD9jc5T1p1lAXoy1Qr6nWl7YTcGzijUsoGbknqX7iSq3KP6Jgi71646TOCDYgAAAML
4tjmgbp2QgyTGwNyST8ks755NwyNtlFNm8DNlvhj0Vct6AC0NY7l1lS1+7Ui9/0sb3WsOZObNIhw
aPGoxpKmostiNm63cERF5lrO9jfv6uVAUpgWFqg86UDVXfngFymjvXRlku4MvFb0SlWPrqSYD6N/
nzwz2efP3Mao17ZCA8G16SnoNvxN0UEXRQqFNEXqn/LhAMUzVJ7DIp0OJY4F8OJzMOgXiyW+c+9y
wCADAYVdLJygeNOrY2EimujRhbVd/JWUiJ770qFWrWH4K/mjRfRwEdeUYW314WnqTZErGzF6QmTx
McPDyEyFv0qbU0EDGWxtUMKJSzNMACBbCssi0pnOMBa5+UnIEX5HQbd22i8XqbLtsZHznJPdUC4l
os8OSQFZDZ19ww6UHFoDjV+rHJxxF5kBiWjyS6QYz1ggSWm9jqPgRXPR5SZxf2uRKXBH93RFCVrp
9L6aYxtBgFJQN8xLxlpR3wpse6Dv+95HX61VX5rL6lxY9RqUZZlh+JRF8Z2Hbxb10wBlDY9BSnUS
GmD59fqrGx7ieOZC04Yd6vewHPqjj7v5hHobHwEowJ5kHeNhmGqtMw3KuVeWH2qVLRlLs6b0tjU7
KC2UpgYopBUBYefOUqVD5HV3ek+BZt4Juq+z0umHqRVHlNq4ZElx8yMePzh/QXzZUjNvIO7kzl2r
E84o8mU2lhd03/LsFelv3S6Ej6qNnCqTXjn3igQhVxeQiUQKWo2vUWodZLh8AfsMJcTU2USH7BRd
RymB9A0do+dHsyFJWMeHcm+10qiNPNHlSYP7PF8gwEWTf/QBRXt2cQ/wRvERkLnrzlXRj9FsWLjx
vajnTn+r4M0irRmWSFsze1FIr20FwSZY1Ma0K17hf7vk/Mq3pbPx2vteWTfOKnSlWecfneAmgoNq
zzr1LsoXffuZxHM7efNB581X3wCkeqxAU/0Xj7mifZSjuUUYVbtTaXRKCTY1CfvaoWSfHx+7mM65
UEayp3/jWhQ2h5BJw25OpjFLur3aPCb6nWjMg+QarxlrZyT21MIzudkDUZZy/ZB7m9p+0iiaM/rh
UeOk89I2nYOo26la8tJ8tB61ihiMTQvRf3pbWwc7x/SwhG2fRpa+1UZxbZ4LrD+Bx6cFXuexUlKJ
lnvbgOIzBExRQ0yvMdYOVQErS0v7VS0JEKm03DhWyrRQ9+qygYg1zZFfKfFTLn9EQb/M0ZT0GWm9
xTBghNP4/JKx7TVnrQTFusjyVSShmoqkpYIYQOAME994Yy5MN/eGT09MhRMc5LSyaTWbm0yR2YEo
sKjpbq5twP+S9l7WvnghgfaJSgFjgnEoS/y17pqUKh5a8LYwKIh6ZHl5/Ir/3I0ns5lO0QYH3qmx
EqbffinwyuniZWUeNPWgamtBawgkUrZuIrbsZb8ThjIx8rzY6JbnzALPeAajwHgEuLvwsJICYPR4
442if7iqWAVovcIBZDuEiQ/a4TUaQ1ybmCraLIyy5OA9FrBfPSCaXtWXtHEznaJWDJtCC3exVt75
OtRfKXqQXH/rwNEwJHdvlL42ERlitCpY2cJbqQPCCJzWurSfYbnRAAQmJzyAJlrxmAXoGtp5Kt04
NdbRfWxMs1GGFIIWn2o+1YbJVRsVy2bIRJfnJixvU9O4z+qWLjcQfTpx2DV6aodowC/jSZ3Lz1Lu
vEgB8DAIlWnieuAZnyaLdRHNFQj6drnu/IXpU654/Q83CLaJDZMdwQIVlJHSrOtHhmeyrO16bkFn
85Rk7pgnz/V3FRwdQ6ZbMdbnEUrcxLQ3SoG5071qYSdnwQkKafCCsFX5LEAbT5a5gcqwlB5dtZjZ
IARV5EHcOLlcEfTuwMhnwwDGm/SfuQ0dRAKawfyl6RFGifjGontYQDStfahFsAMnGrhgHCXzUs9v
nTQ5mJF3JAZ63cXimNW7oMVcqa6/INQE0kpIBzc0ZlhvPCuOt3ViU56GHiIFqnzgSHtCL2sXOnCd
gg5i8fe2VMro6/UbU6rzzODQTYbYsltkNxN5+j48IXyejNaJp3aCdvCKdeLvbam186zgLAwaQ1YN
mHz6wpPus+q2ch6v3MDvvbzZe/3ZVSvXPbmPNFXZynKbjURRtdj1qhdASTRAiZQ+y1/qsEUiaxQG
Fb0H9vpVuwJ4SR88WAhXruP39pcsW3++jrBSk6KxYekM3X600Y3QtQMFLoYZPC/0Suo8j6bkpoN9
OtIuoO8gXzm1dekRnFkhF5VmDqbFytDpGOzi4WW6jowwr5vT04M1fRcS0wmGg8w2rqNto61bZW3W
b12F4UHJBybly8pGs4gqxK+e80idB5L9ySpWeivGLw26hKdpTnJ6D3p5Uo1+qvZUajY3ld96/VPC
NFy+abmy8uGByDZi88A137z2gTUUERTSzKlAaeZkHREU9SowpE2kl9DscYAfaipaBPR82Bqa/Hhi
uvckk1gFTmc5I/tNbpBXJqu8LlZKWG0ST4KTpBPWSlX4GbE/UPONyt91EQo8DTT3+1eq/T5FQxP6
n19pk4VRGifyQCCjd3OYxRvnmC79yfvssVyF1UReQjGRJ0/SFIkdnNnJpp3c1TMxoUk9dZc/3OkH
WqSdDCd6/v0Vqealr+zMns8TklpKlqvduGqzwqtKhush5c9YzT8XljrJbI02pTunhTeCYbBbYY/6
QYtSSaMux8YRFCOqqM42NbBVQ+m5yjG+fw/KJ5/aPMbZ1Djm3tFWopUF47t2cV/vQZtajExlQ91D
dz22H3L2EBnb7ofRjyewMO4aVnFyG2iPEm6J2RxWi3uQPdyrRprAXm0FQqenBp5eYm7Qver1HNrj
ieTpuXVHd3rwHnpjIWOTEWIbupMoaOqZRQkIEs0ntXFfKgVmOLQgRIrzQUd7vUhaWt9LjApvR1kl
/dofrQXnBQnilIQXead9YEWXHdv6TWNeZu3i44jDbQTwM2QHsNcuQ+8vbSBmFqKbtJiZNRMHT6iE
/gddpfbRegLGNbQbjWWMerFuVkAYCN/Kdm3iH1SH+9GtK9buO0x1oZOpn2XGIGAP7EArIH9sgDfR
vhs6vGSvXvjxsEeqyArjeepElk0+dPcYFS7aIP0xUvWjH+zcFG6MfYihIWJMENAiKudVvy5VHT7n
nVD3tfNFqE3VHbQunxv5+5BskRaBWD8WaLFMAj4yBiiGSqhjFDpZ6l3IkFLyu0L3axy4xZ2aNcei
Tt7V0JrZ7HkUlvw4YY+HXx0eEf02NOwpOwm/mHc4BrDZpIKbiOBddUhG77KFB9ZK5nXmrmLnrZT3
CYU02/ZMF3jYYoGl4moCvWkVRsw62p41bKBLr0HBTbiqsF3CMoWeNwT4mWQUiRphadpTjygA5VZQ
PhT9pk62KkyDAs4zXLo8QP7tB8yfRv1DYN7myMge9XZKNLU50A0gMA8tg9Uda30XxyfcYBR3bZtY
5fhzSsWWZPcSPVqIQs59KVX/WXjeY5isEnlqZw9hdcoSdaY07q1E3Rc3DdJnIsESMfVqFCal5i27
NJxAgs6gQtZxevf9eP4ZlPy71ffMEpJPpBF2n0HtxJUFuQoOjlLz5pfUubAWGwitJsifR8E2RMpJ
0g+xgvobB0nw8NYrJpBdOg0FYkjPI3J2bW79kHR4znE1ijLeMlpcMttK6vgG23XvBAEZo4StB7EZ
jUVYQ2Q0iyl8ztyimmF4hGulLIFtdq20qaKdJDZNvLFNBZrFfQTyFkGSicpT1q/6oDw2NIQim5Z9
VlfLiMbtxPC8k+HbH6ljTFPxWTpbB9qPDM0/ru7oCc+zqjuFXfuuOc1K7/qpho6+i7ANVt29Prx2
yVqrdtYwXKtvLqyN2vj3v/jPJ2brGLWuxLv+FIBPYc34FWcLlXpuJFpMaYLTQ/j+bV6ocrSzl2k5
XlYnEqdKA09Zi6RAJI+vUDeCi3/pDOpohv3LzfRJJjKvRcdhjCGlw0cJsl9dWe1+b6itnUfhJFLR
BtRD4S5QZzAVZbiDiH7GRvIsRwl1zYh9XDt/88Wfx9/oUdYnwhrCXYqyRlIPWrT+/tlcWBnP020o
/PXC9OsQNDimy1lqE0u3FwPbeyNRH78/x4U3LNQ/P/8a19SIxCX1xgkZWb7EisskD/MmxYzv+1P8
LC5+84DE+Qcr27CzI6m7AX5BDYTRXoEBG9RT7GANN5gIGKGxGy1gk+wSOBJZeCP5Hw7u45IzQNfq
ZnGzH2ACS19hTn/ZD9duCahTSAuRbLyQKVmh65vBMS/p5sXNzIjtmQY51h/Z/HmydID42F/hoxeW
4taLPhTlzguaGf2wKQtwoexK7MC0kiZo6L/UyT6Foo1fhh2xviivBTmYdbewpcfM+1BC+VQMQHtB
PGs8OHgKbst2QCteqsmqe8z1U0OidhXvIVR0GUEH3WvmY01O5kENLNLbG4m3SPOSsJ7koxse1AI4
xov3RYdIhR0eSGgAGOVHmXVlHCsX5gzrbJjJFRttwyyBDqqlJ2Fgh+b2WdLdB91FqLJxYvxkEbs3
f23kWaMV8y+jmtWz7aFOyNvKzcw7qwjLA/gTcoE4TW1c1pMEi5DImkGuCrFHE5Zx/P5bu2TAbZ3t
nWRpkLUs6bWtVBZgd4OTLMLevJNqapwETlhiMQfQPzfkis7XV5zL80YqYXO2bJZrepspLTNb9sWV
j//nYP3Nx2+dbaJaLy4b18u1rdeWEhrMqHI0vOQT6cVPZbycfLC+z1aFp603FsCOqcqwHAwMMPUq
wtrD0ruPIoxG2kyUrU381nHHTMpkW7UI4vJQLU6dRZWjpk5539pmAPe1VUDPx0GHCYAPFS8acHap
RelcmbR/zv+/u6mz7VmtqEEg4zu6M2sTLz6LPku6SLFURCQ1rR0L0A1oRs5eJZithkh3vY+DT39w
NX/EYOBslP5XUsd3WdQvdejIMcQ3j6RJQV6gC6e0KOpVWwDRoEJti4yGPMaNlj+PXfNaNP24hv3u
Hs62Qp1uO7Ia2inGTy3QFHyaqfzmvOE2HdD6xwJFaCj/xMrQaBbNoERm8LS/jLvs5Ddv7YPEfgMM
773dM6ww61kOWwmqErcPr5wbInIEk5x3s8ByY2UFb/QoMZdVJ/ZT9SOMbiCX8x1+RQSz00xh3Xgq
iPDQ59IH9akE2wIPyS/oRFI5DzclBgIom8miW8IgrxIM0ib5K4LmQp7ERzwqhT4PyxMmJYPnwg/c
0kJPruQImBdWUetsf6b2Sp4OmDrdYNa+0FbhBljiBkblxCNFWprcCyLA9Km5IUt16i1syJATiQyy
bGESx2SydwxnzoTqdUVfbfxXs3iK+HGGTcpUpzPzps0Rty2jKSrDA3KGfbSkoL7B9RiS7BIwcB0t
61W99eZigaTqr37BZ+ueKVynMFPuijTlKdL7pbqUT0hS8X0m9budYZ80N9c85kk30Wd4lk6/Xh7c
Wbig27lF7Z1fM8S/sCP/2QH5Zar0hzrsmPVVgttAHWeoSKbjIzInFHNTBP4Tf+E9XJkcx5v73Sd/
Vs4VTA9hOJ7L2Ul3yZp4gmP/gdH2NJn/xb7Yz6/ol9uxK4gghdpbN44NWTwP90KFlZd0lF3f38SF
osg8W1oquclFF7bWjSKNEsiaxJs8SPFJlxZ2lF+NfrkwO5hn60ii2QW26wONEtDOrK1nev/AXgLa
gbVoTdILyq0Y3iP7WpF0YZT97I788tzqtG1yJ4L83tRYyeNQKeWbmMYr5nKYqLSzTCV5JLnyIVwo
+syz6VsDWdWjCMSMhWM5yG8aem/z2qO7UA6bZ/Oqq5tZH+oaoTmudWpypHmYJH7/7i+1r8yzuciy
YpGaXk1HskhxLgoLEPXQs81qio4Cu+vOHIy5bCGbzWDXHJQOpNc3MJvCxN+bx4ZHzUmuK2bXGt4B
dV7RHUltd9INcg1PWMUcpIcUSWYNFumy5G/NUpXXkfDkbY1zxKyrkLE0KLoxnUrEi67i1UjirgPZ
zB9s60bECj6fjoMVViTbnzVms9Mo66DwR3qKfwGWdN8/iUtN7vPsSU1hmInAD3etG+DTZiZNf1Ck
pAZQZdVXPJaQgXjKFWa2wRx4o53bQ6KtJKV7DyshrRS3aa/kQFwakWdTKUhsMcB5JHuixJYHv2/m
synOBhPVuLIGXbpb82wH4ReGidiHU3ha6C8LWHuThJc5byxIcIZiyfO2s8qd2mTOwfeKehPFqN0w
ew2QWWXDLGCSvVI3XBo7Z3Oo18dA35bZ8Q3ldAz8jYBU1fv5lUr9wsM0zgp1ydTMQO7c/kbKdyQr
qN1C2LjIXHlVFy7eOJs8y8bR004jJMCPCrrW+MKWu0aV599/lJeu/WzOlCs/jnL4sTemwE1Gl+3X
EqtUtWzfoya49uFfmJiN8eS/TJTITr1BHWRO0tOCqQPY43HabIJYp7r0tsIeDoPWWxPcz2eqDiHl
+3u7MKsZZ1NmjstMnjtqhwruoY5f0uBK4vT45H+zJBtns6WwQF+LnOO6yiZMRjs92NkKaktvbg6z
v3btZ7Om6Vd1nqTjtUtg02Lhh8mVxfjSUzkb+gWeFFYRc+TRL60K71r5SqrUpU/pbMDX5IjGDpPV
DRx/rIZ7ZQbDGPe87x/IpWFwNoaLsnVdSeXohuVNiL1wVAzil98f+8IL1c8GMKSczg3GK7fResoo
hkZ1enIr8M6Qr1z+hYfzM43nlyHgxY47NBFUFl1F8K0BG5tYLnzQ8/z+Fi7UIvrZOPaTdnCxvk13
JhRxVx6ciWJZ6lpvsNUjE0/woTL32hFoeqri//n9Wcej/2Yk6GcD24sgWg16ku5qv35PQ82gk6/F
yzDCViENa7QOeOl+f6oLqZeafjaazbpOWRKHYIf+JtzLD0OMJHkqnboHbdJf+RAuvaVxzPzyljLf
Fxnpo8Gu0lI2DEnu4x2bi/fAgvuZoZq/lrx76Ys7G95R59uK5pTYr0JmR18T+Y9Wt5V6xGjlc+Nl
V3o6F8a6fjbW81iKdB1+566Rhf+Q8+K3jp06q+9fyYUhqZ8NeM8NXNvNimCnu4vGvw+ag3wtUP7S
oc9GO8hxJTl6FOwkvDljq8Mnd54XV1bUC2NFOxvurUV1qTQ8lfgRd/QEJRUOZwpWgtMBg9Zr8+yl
s4yv/pdvydCCBjrm+OyB5Zpl8QlmE5DS4Ew6zDW+vn8Fl0bFz6r7l7P0QqmaPuIsAd5WxSxoiELA
NWGCAq6WNg6SgfzKDHbpfs7GeuhXIXHEnAkiL0x4mqeoZkU5x+u9IJrhyg1dePHa+Pe/3I9N2qwT
pvg59vZTE71EUYntxcf3D+vSsc9GdxUbttP5cYxlwbFB5Yoftlf5Vx7PhRGtnY1ohFelpkIj3+k7
zNlrhGV0vY9yPtfTKzPghcH8MxD0l0ejV3XTNAlnqKtH/MfQ5V259AsHVs+ei204Xp2YWbQru4Ok
35Amc+XAl1rY6tlDKb0+EnkUR7sMwb4NbAf3GpnypP5wnkvUikRAXSMlXLoJ9c8fTjYotSfiPNoF
0Hpz67Eqr3w1F9YE9WyWq5VkGDzTDndikJY6ZhwFbWcfO3Xr2jx6YRVVzya7OtILKUs4Qy3hzV7h
cnF0pB9Vga+lFsy+//Yv3MXPEMJfPp7e9ekwGz6PB6Frrd+FDrA2iHw6XAvAvvACzrPkQzPtTaXz
QGvV+DEqKzia0sv3F3/hASnj3/9y8V6gSXYxhNFu+Gjulffsh/OM8PD7Y1+67LNprdKqJkJNG+2q
3jRw21KfCl26su+8dN1nk1mFGYdr+Tz0+oc+J3zv0Vx4p+8v+9Khx9v55ZF0MkSvPHAZWYQHgE9B
KVN1PEGGwCRcC59ZJ7L/4hM6G8RWFpu1W/GE0DcQjVQjzf/+Hi5MmcrZkE1yUq/wG+OLqSB9bJOF
fLSTbfZ2DUu+dPyzkWvXpZEIl8dPeqJyT97XGGdcoO2cwDb4/haUS5/P2dhtstT35J+v2JjE+/It
O0q3YAvaqzZ1X8Rq6swhYX5/rgsLsDz+/S+vvJL++2uS+ZqkvYl1Y7bDJm75/eEv3Mn/inrHD8dV
ELCB+6j4NLxH5eP3B77UCZLPhq9jl6kZlWm0M9RJuoeCDBOcbIIaYu+P/l6HemzMnCf3yu780mM6
G9BSSt6g33MfIW3/x+JeukUzClizTP/iCc5GdSeKFpCfE+BJMuDgszdf1Huc8oY348p8d/GJnY3u
MJcUoQWcwn3rPpKP8If+ozxJt/CbK2UpPqqdcu1M41j7zQ5OPhvcEHksFfA12rU/wmEKlQ+BMa5m
t6pOYPi02Hhf9er7z+DS93U22gNJNmXhyOFOSmDeWXNbk64MjEuDUD4b6F7rqH00sjk8CSec1CWx
rTTYiOIwByZbymi4fTIqkphOc4t2biZVVjYXZlnvqzLVl2lUpRvWeWf+/a1emHjks0lBN8u00jIl
3OXkyUK6e3YfjJERN0Fn8P0ZLtT9+H/8eTIo5RYFO6GGu+QDzTcUykhMoif1wzo5z+xivj/L71+Z
ep4TbuepJROtEO0sj84wbfO0KK7cwKVDn80JXia3cN65fpmufmwRbRo4V67692W+ep7nLcdaX6D/
Ydof+MwSCYW/1mQdjpFtPvv+wVw6xdkUkMoWNhFDE+4aXL3Qy2PtYQIhXNs6Xjr8+NB+menjOunJ
1aVsjmPwuG3vL1vvSp/o93WDap+Pd1mriJbk0O0J626CdYpZ9xbfff9YLtT7qn02xrvcNyTRQgki
u7G7b45wc8ZU6EP1Wh6a1/L9ymnGcfS/Jy3VPhvvUe5jgxFyE+S8kSHTjxkSE+zMlKUP+kZ4s3bl
K/39QFbts4Hc+Y7t+JBxd7BQ8OIyKkwHl60z8T+ya/XnpZF8Ln0YQ6x1XO8obj1ibgleQfFDpTK3
igXkD7z+xTW88sKYO9c/5HVcEr/MY8sJJXSkVV0bV57ThQ/2XP0QyEo3ODkYRSNh6Ua8svSSYpj1
/eu+dNlnC7rWSvVgo4C+qTICJijgHOX255H/8dH9H/crPf77kyn/9V/8+SPFXs13versj/+6T2P+
91/jv/l/v/Pnf/Gvnf9RpGX6ozr/rT/9Iw78nxPP3qq3P/0B9axf9af6q+hvv8o6qn6egEscf/P/
94d/fP08yn2fff3zbx9pnSBPu/1y/TT5239+tP78598UQx3rrH/8eob//Hj/FvMvD2VVpM0f66ou
6uyPf/wxr9Iireo/MIx5Sz5/c6ivt7LiuLr4u7BVSzF0Q1dkZcRy2q9//8T8uzBs3TQNQ7U0XWMQ
JWlRef/8m2783TAMyxKGrOmKZY8MgzKtf/5I/7uumjqGi5pt2LZJVfvfl/yn9/Y/7/EPOEbH1E+q
8p9/M3/yEv9nSuAwhmZxAaxL+L3q6jk3NevjBJg5Mh8KQ/lMmgjXWpk8riLw4HoOKEUIu8S4K8EP
RVj7AevRBdTgm0pGxeUrzQ7AUv9s9dxFajKMqeuVeqK8yE9lGeX7uBcdKvSiunUCNVnqWmTgj40S
P2pcGzvl+KZsUPpZUYdUnPjIuWvDYqwH5yOStZOVBdBEkvw59pRwoVqEHlmy+4keGH8ECaNT9DF3
ce+uy0C8KI12yrDoIJGkzOZt0ozL5IB8iFwdDPnf6Ya/OrGD4ED4wVRuxX1B2jTmIRJ2KEjJQMlh
kKXyEE3sPni1YTmqufugevFrilEHVFqxVmPp/3J3ZsuNI8uW/SKUYQhMr5xBihSpOfUCk1IlzPOM
r+8FVdY9JR4paXWfuvulsixTIohAIMLDffteL76CNW0TvzduhoRRFgfEbSt6nEtHy2r8GNXqccAQ
eqaWufKUFNFroFh3YN7oWbAlJNVcvK+Mg8uhWW5McFJpjrQq9Xd+U2ULSagWVobQy5XQ0ueBMkKk
qNt81WDlQg6Rjv6+lx8ojqCLT9y7xoiNmSJh55tqDFaRxu+uisVUbcsPclIOaParilYBhY4Nj//g
3PdmShWiLpn7phM9v3ZVz5i7JoYSKA2OcDdBQNWcjOUEIICn0YrXB2mzEW3lPnc5PlJeaOLBSdP7
MW7pjGvjHEYxXJRcmfIjfQzcrAHRWZWe2Nrg+xy7oGsLo/58qRg2/LuA65ujnL8aeqY8NTkzIDC9
kcauOF9hN14B+QveSMWfbFPaKh03bfpBAtfZf08l/x32wHuQTzwIjYb2Aa/IKGeIPBMOHM3vGFz3
A9zulk2BaRLMawxINl6X35hROsE8FH0zjDRiNmVoM2tFsR16bp93ATZp2+5r6k4zP03FIsM1CJDA
8NBavli3GW0yrdKWmAAN0dZKJ/oU3ZiPMUZ/ILiZYB7eS6PcPbhSPOA4i1k4lftTJVx95rm6tqaH
/iBVrX4IclH8RF1ImWRCbnq5OJFUzBF2KKcoC9+6sH8Avy1vojwbSVpI/X3SIAyua2aR1+DppY3p
nWFQe2tiKaDrh09BgntMS+0UBbh5gQ7mKQoNuq9NWYueY/fOLcJXacwx7uHpZyFjEOXkvz/GPM0r
qBeYykgKAJzCqoFKFz7d4/lR7loit/hKCTDaHMc0nxN98lAwvZpHKZO9qpmd0OXXQsVTIMyYujpt
EQtJ6rwrbLIcbFKZ3Fl6LDQzOJF0Oag8Taw18yeph6gttXhoaZmO4VN2K6c8PgQWz0U1Pnh41eFg
qT64NfNk6PA7xJ21BqyQXsVlKlZ442K4REGP2wwNfArgECiBVd1VcmTSQ49JHd0L2HgVmGIJS1/G
Evxnwb2XcrP3rBjMHd/XHOy7Ss2PWct8km3zUIzck9xxdd9PIGd38oiipO4WpgoUINPDd4lm0CLO
qoWmQi0pehTUeLDiNVhKODEbhfv8sf5lFbaEIo1NulhgsaO54ejhjg8S1f25jJHjUuchzbGroqlH
4RkXMf5tSAv0uREHr/QQnWSQIJghGdl1muAUa41UeOQAYVBg4VAlSzINdAUIxETiiWSl0jOj2kjF
ANZlSDKFf/eyOiZZijtqYrN4mEX5BBDyCdSPPEPdUmHYX1iLHsSWWSK20XpR3UTTg0x07MNkTPik
AL8z1lToVMyetLLu3JZdQObLzMy0fGp8dorcfRGG/57oXelkMR0xZt7Wy4/PTjU1ohsf95HGxE18
hBHX0MsdjdHr0MbyAtYJzepe1s66uKBdqUvxGOu0deoPD24QvqsVzb8jjp9bm176QpGyeefxynJm
hafixxitR1cFQonJrvhgV91ec91+OZZsS5YIn0lCPJVNom5ry1dmqKgf8opeubxlIqo6VVKtQ0E1
Tw0DA4rUlkIo76YEbb4Kx3JvNxFzTR5kjAEhb/atddBy7dR2vHeyl9/aSfpcSCF2IpjfeT5zISps
Dw9sHi1IT22mdCxF+hiJRRQbB8XzYrDUaX2rRbm5xHkmn6vSZPvAdtA31VNcdNG2U8K3XMFApmhq
dd410jDvDFXbxnobbDxVoOW2LOVOMWkdazv8+etRnDptAgrQU49nir30WtIHXYVtR+8ad1lMX+OH
txDEKiZ17b+PbXo7iuzY69Fzz9eaDx4/HOrBqzfwq54KoqQYHqTaOLRZUeB91prg42K6EAUPtPbK
p2SM7XkQMhLIrv4E2h1hmmQ6qR0/Mw+e0p5JbQrzzk7sn67kv8mW2S9VdWT1DlAMaMOI21WfHuNo
ePDi/IkWh3ae92G5x2ULKlWFxZRtSH+y01SzKAveJRlCWZGA+46T5FmR3O2QG/FkEvwm0WI5j/AL
neu5D1gWcxrcQ6qnHsfZWeDxHRWGGeKy7Ujm8NBnnbuNrBbHoz4JT5hPsZUq3s6Q6Xju6GxblqLk
K+jRW9x770OPN3aNF1fDKpNnfrOR8omRlNM4hZ8g/XYde10X+DaoQ6tH9z0iYNdNifeTB8uGhd2v
BzQlyToGSQrf7YC3rZR4dkrHHhgYvDNKE7y2mrRNdF5nO5HuGp2lvGkA1436NCAGi3MTMveVHBcH
L6HnGzk9bfXglmSjxCKrnEbQb7NFW3s00qtyBoJJ6O6A36IiHhSf0fBqFl29y/1hIbLgVdfYeWsp
noxWBWasOHhr3Lod2ulMk/qHKEAMrkdcn7Y7lqPIvfOFfKoDGqXssSRBpPNijIWprct4zA9erVQ4
Avj+NRLSfjutlPOm6h+C1MIju4W9NsYVhinFUzW55wRRl65DLFpwhHYzVPIENbnKkqMGhb0y6SRA
ycU668rkDSQCwaUaxwCJlZdsoAE/bLNnrDQwZrP1NSQAddmm3luAPCDtWa6iiNVfpgd3WXhEjvhd
ZBt9MMq9nGGSNhT47vnCrtaSxgpJe186U3OmJp0JgEUFa7fUlu2hK/IaDzT5JIe00ngqtn6gGPqa
wcTtbJg3dK62Hd9vkDmU+gbdh2Mw2fJzkISgxHDjKPFaJiw7ccLG29e6NMsGftOqWc48xYBka/p4
2qrNaiiZqJHoW5yIuG9D896yPHr2OnuYt1OI7ccJpqQarnQsWfiHpDRlun3S4Qxm3Vm+RjhtkHPt
R8XxMFyZ6wj4X10afejYHqRXT2YzEzlKjWpKMcau6J2PxTAQvrX0XHWb+Pp7ndKDG2ZimBP0PCA+
rDddr1Zr29WiZdDS2mLrsb1qa2awKpRh56Xsb9PC4nU8/wKdHwG1eTdWxMs9rWoz4BNiEag9TY0l
O1EY9gxjZGhb2ffr9b8/qX57DP10dP32p/5vPKyaYpIFXzys7pr0pfKDkuPq3/8bfHVg/evj/j6w
Gn/otmzZBj6BQuhT6+XfB1b9Dw3jZE3VOdByYiXh8PeBVfxBHItNosm/m+pH4/vfB1btD4MPUSxF
03R8c1X13xxYORZ/ymGZNim46dSrCTYJU+VE/TnXV2Q4D0kYx9zrbXgT1ZIgEjCkpaGHrxzXc95i
SGWEyvlrHdb2KkpN0HaRMPaGmucvEWrlZV2kI+b0sX4YJJbcjyg81XpjLzigzoxifBAa8U4ZYUzf
lDVrPIjQBcT2Yd32WrAZNYIuXXYFLdxddqUMfQDhiE13VDOOQpU4DRVmf50SvWhmOjhJFXCVkU9L
0FUTGQIUxUa4WJhSGG8SbP5XYwVShSaglgMI+7KUR/k8zyeXhczfERNbeO8a2MJNp1OPQKMiyrHH
IDhYkV6yz8evyqCdrDS5CsrwLRmD18Akwp3+ghagB+GzaksVrprZ+KOKWbCrqLht7PhKki1ix3AM
gJUR77ZS9ox9nbdss5qGez3PVx2HMHr3DVx3coIQ14reVYwsRQpUCIb8uAn06NUfGig9fnbrme2+
z6cDXsCZOmg5OZNgmBb+8NWcdlLfIz0LdoddpJSxbSK8cQL8766teqyhs+PXuHP1elgbQ0t4TGDy
cbL11JDAqTetdWLzkErhKld9bgBYLDjkGv0xL57lmqtRwniOW44oops2w45RmP6KitpzN5S36UAz
4FjjxJbyw7oOxawrQjbvVvr5cbyxFBlYt1Lv/YG1rUx8k4YsgVchZpCwZt4kg624KuPngogCr6yh
31YxyspR7fEEG2olWmRNXy/bkmCNtgAWvUBmm+HxqDaxUi/77Gt4jkCYC9+nNEA0TN+xiZ9tO8JL
0pu87OXs+HH+CEIcCOK0yp/z0OZ0pBCrFqOmXGlpkm06SxeHYZo6vVbtbZvNxM4wo+vdprmCKUOT
pTQSzcwquDc3MaHVq6LIxYmGnKe809dq0FiL0dY2WRG85go7st5nt75R94e8T58rt7x1RQihCe/l
im8bFuymcnJUKqAaI3CiVVVKEbZ0yavZRG9D2IBdEFjvBYJilalV/TbNYrESU47D9tnEEl/a+iXR
8sBUUHF5WtRp9KZmOjGsciI8Sdd6kkX02REGRRE7XTVEIP9kjgaZio2gkUT6QxOEBKWu2fQzN2Lf
DIf4qJaY7vcSUGIvvQXZAJzS9nG6UE5tPPlENDHTDry7jm/KLPYpAgk1YRIaOFsGkgAPlnBqq0Lc
c+2k28MQeR4NMimSR6QQ43yCQYbZgpURCkbjNZgMVxq8K5oxakgRurGsvXHf6cyZXud5ygFhRWy6
HmNRK1d5H/TXgVqla8ppHMgxBJrn0OmXmV2q89Bj8+wUDlsQurqFrhUdDJpwpA+a42fqF091z4LQ
DPjs5TIphiLDobfO7J9aQPbClYJ31xLrj4BXMXHbE8ROXlvoR5NlUVNlDQe1RGABQDrJ9hiAxsKc
UfW4YmGT55gOQ4wkjtS2vI/Jam0yC9eqVmDagO0uxKjKf2uDbt8n0bvVx+1DHBLzqIK4TRTEU0HA
V6tsaF5dWOPr5Knk/WKaDPH1webEey1V+cWS8cyXtCJYp8YUELpNtFJIW0GxI/UQCXBQ1kAMY+kt
K21KaiML4EeEFqFfPugYccphs4nImF3jwzdurN4tnhpOfksLGepV0qbla46dM0hlzltu2+w/5g3m
UPn0suGibLHEoYwBRBeVw0ZWmGTEJ8FGsjjX4XTMuUn88qH5lbP+lHT9n0T4ebL82+Di/9kQRFOM
qYr1fQhym5cvdTz8CjeqfybIf/3ur3hDMf4QpmZhnKLbv3Ldv+INRfnDJi9vyJoiYMpPetlf8Qb/
IgxV5pdkCvuKPLUq/Io3jD801TTImRMh2AKbUe3fxBtfV5ksoZ1VLEu/09oBKqWjlVtkMT8xUl8k
qnufKspawntC5PA3uusG3+9/jNKv2fIpJf8pvkGRL4jGuOBUzflnDTMj+a5WvDY0d+P2Ya9V4FwY
0QQPwZC//v4aX+skuMgUXP3jIrKndH4se4MTNTfdKBYipTVUNxaex47fv7oW2HXAhyVt/GNQzms2
ZOFeEr9/6JT+U3P4zy2qn68e43hJh3wkOXLYrbOE8y+Gtlk5zpQqIbg4yoJEDR59JPrmUp9cpckF
KcXXdVbu+yxo1GwpsNNCqhyJZdLK1nUZOHoLzdyj2iBjx4ndvhlhSzk565I8uzDcX9ZduexZOTSi
LFLoVpEBPV3a180hvq4fMQhMH6jB+Rcu8mXJlQrOmbBBUny1rkbwtSnWMLmwCRRx6imvJ3PxJoNZ
TMLpwu18DsH/5/mde42giJTtosOOszOs9YgXbmCRBHJVatbBMaaH3HLHNcswZ5E7XauImMvlhUtP
D+qLqXPuP2KMUu+PSlc7Ap/3Vj5iDLDWSxwJyV7q9N3mFSMqdoDbFr6hXBjaaQi/uuhZIdWye7QQ
gDacSIVC1WG3IfdrCXqSzSsjenftjuos6MRfZ1aW+q+Lct/N0vN+R/IKg1XUluXkT/lt8CfGSyhn
qe+4jyVGSUgVL9zXtxc6W2siF0tuLdIKx8YmKdPuEoUMz2B/TB86KheeNi8k0L+hdi9fXOAUbRq3
r8bzbPXROyKmzoWpWK8Mcx48KE/wJP29fxsU1so/po66xZl0hq4KF0u8Ubbkdg/pvq02/S5wZz/d
cKdAjFG37VV00Jt59RAedemlvcJNgCZ2y9P2xUsGHzrGt3wBSnqt63tpycFkVfLXpzB06r2VK48x
nn79I1nA2c8J/rMI+8mcvNYwIZjb4G6CH/VNe1NZe2UJiuoK63VzXTkQKja6AxRwcPpVjx+A5q6G
dbnNlrW8EovBSTdlunKrn/6+PFQbnCLqTXmwbww+MUY7398lN9KquS6OhQml9STc1/ARS7i1BWl7
4+2yTSjPleUIF+EtPsGwAyfUvgrBgnGQtl2w6NewAfDK3zWb6n+5MnI6/7QjKB1chFga6HyyyXbV
9oL85cassaow2vA42boqLtj0VoUKay3If1+ag19KIFi3zpZkSeuKIupl1Wmm11dWZ6ZiU4FUIX0/
+/AAsxYIDcQCBakTy0pb58ckUOFF6/RqXHrDPxwIvpqS5yu00bN4qq3rWAKzV3woE5sw21p0dgiu
1MUJLgbWEj/GnYy1Z4Flvu5tR1/Hs6Ja6AJnW8qJ8rJK1VnfdrNeqHgYkbGcqqZDJxEIt7ZTBMVN
GCxKD/9PIuN221kKjGkRLAuIjuyJuNir8bUk4abaSSToVU4MSddUJGdBuFWYFkHRCWPv0RwCJttw
H3oKDquwZci8AIdvhh9B6l9XPTzIGuPX2BPHXtH3Q6ovrBCLYi0xZ1YxLrCGD2kwP/htupDw9uHc
fZv51cZT8LdslGQjw68BDI3rNuWlAw2V13bazev81bOelfqCIPS7MORcXB8Kjb6VIncdN9iExZNt
e6+WJC/6oDmaOSMITcjIbwaLFoKJaavDj7nkuvnNmn6uum98T271CDmD4havvgb4yQKBqxECALEK
PHOHYQ0FPO3Smv7NnnkuxRd4FAaGjBc/Dk3cmu5y+GeST7smWMUbvwUVENz4tJaOIZwJ07y0WX8T
e3yYB/0j1BvJYCW9J7mOMaVQomaGC9ksjrWFT3XHDvOdGHetfkqzmwtb9Hd3ehYxCy1pK00vw23q
5LYNoqK8l2p/Mz3UMPPgCe3bMj7qCju1oe5Gb2s7v7/yNxHQh8r1H3c64AgAGsUIt5jy7QqhUhlt
d5UtEQkM8GvghhAG/f5S3x0LPmb0P66VyR0tnHGgOtkgQ8CRt5Z+N1WdG6+6t4yUyCig7xHcDIfS
C5ecVuIvlqiPaPofl+zHqkwRA00G5PVOAjLidje4Dy4SP1rWCvghVkN3MK8/MgB8lWgAOff7a6vW
dxc/W6VFNRhwAwn5+nYXdTZOmvnKYnMIgSnMlN52KdqTXqT3nWxNDXk62iUxPpgl1pXlIR373Rh3
ToxddK5lV5pKjhBOEzabhYb9R41YB07KKtK2BbTXbDeMLEVrCHwST09ZSbWLlWOLOzaoXwaVyMDC
07mXe1bZjc+TdQEZ44KQ4h7Kxg3DnNLXDZSQLn8VFLIIEv11SzOh7aTWBjVFb27GcmP2KxmXXVKv
M4nEJwEdcPfB3Q3Rk6YeumTniidd3DTqnd0/5uK9Fg9Jequ060hbt+Z7W2/MymkrR8b8FPAC1IZk
rfTTl678VdmvlXYjtRvfczzd0X1KhCtSZLMQiIJLck/K1avWGjiItBhZmam0CTXtOiqbu1Atr7Qs
5LZGCsQRGIPCaUjPGUOxJKMC/KNdRY3t4JcCOeHQD5EzhtqtUWJDMziyjB+V9agZ921GTmsYNrHH
HsrrXudiF8Y6DqABiJ3+TcGQzrSGWzumHFNp1ruUKjdDZd2LGhAuSqbYuLO1dJ9qyc/a9ndm0N8o
WMuTBXKGylj6WIl7NE36fjRXbGmJFenPToIaQJSTVEDbw/RllKH0WoF/CiwStOPAmiPuwSKsxwLW
ZchgSBUY99CSr2Q/ugsL08ETS4//9IMCYm02qwoSkO+BtynJgNogVQcamLVu79MrCLNlLWf6uIxT
nJI7Y1N4HOpQTfRAMfTI2naa6ngSFqjqeBwKqF8kmNq8ozI/rHVjWwTxzsqtk4IhfwpHqmi0BYb4
y9yfj3QjSr66aavsNu6B4MBgCRVBeCI79AJ3M3Pt9sU0NNecKe/q6FGL8EMZUf5R7KdMMJUlku5n
nlLPS+WVPeaOKRonzqu9EcvLIQyDmTD7wxBYYNT62ybfF3iikqqi1SYqu7lJVa8dNngKbTtP3ES9
2JP5u+0889XCQHKM6kUkqxs/jleDrl/h22QMxyKSiBv1Uyt3V6oVgRA3nE5u1jr5Ci1RNpKbAU0n
fW9asFaPySAvkSDurLrAmB2OvfpDyl3e3x4TdmCChNtuiGhIRMELZdGVB71sAhZo8hMr6ywyTTDm
R5TRl/bJ7xaas0BMGeyS/F8DUW5wxqrfWAWYtEmo41sLfTpuvicI3muXkMoYt96l0/OHZcEXq+t5
k5CJ6k+YldY6Frp65Ft7r+YFh6CbhfJBQ/CbwIcVFcDp/ABRaZYlt27n0vuMFbBxWwxMLRP4mlcs
8tiYy7k8l2s8kFMKAEkxp3U8bIgglR6/4XERW+E8MoHDpHdV+kOWiXbegg6woKtTLcLfDCtW05LW
LgBPWlcX6ECWjTrMOvvktZTlbyKzQfRYzM27pBvnFxb5b45l541Mo9+OqN68yNF8qt7pzo23sXqX
yj/YYSY75JkFB8oiAQ4qZt4PxwphEvrihUweWUa92zvAL/sO1omB7X0dLGxVuyJyOySFsTz50SXb
rY+GhK+elfn5rEKG0B+FHpVOMmiOzyZsShA/vG6N+KgWN7J9oOlxblIPj9RTSXGe8pcTpfWVCvgD
fiXcV4A2+TFQ9y3CNiaZuovlYlvkDLMPDhCiJiT6Mn7SaqbbK0XEeRG76wq77qgwF31o0C1egBVL
sepIVz6v+CTxG4FOZYVHIXFZ0b5CKRKlJjiN7C7xloE9zkE5UPj/GSfv0xFAhxAQ1P6ygvUVeeZM
AbBSC+zGSxmWBCWJ+kXqnieSTqde5TpldWk41dqwUCMoROUpwv7AB1F2LRDOGWNE+oxZKPXA34Or
7LHPa8DpFp461B6g6BYd+OgQ420+vgRw3UOY9RJjbtc/0hpvPfNuQmqJ/tVk0W3GS51++vRUvnpa
Z9kTyUw9LaoUzs1XVgh1IR3ldawax6HO1l40VSAdvb5twgevy5AJ/CiwIE5aeCkcpY1mOTYApOrq
DhjayopxLlxUE7kXNAqHrG1nDrd60S96BFteiU7IjZZNNNWcMNGw3XUYldd2RJEoQHboYqBvqE6i
u2jo2gX1zYU2kD4g29lBUU0jRCHtuBFFBM9RR5WSbCMwmpEKXyJhX9XT5VhkYOU96BbeAnU2eKtL
Pd/mN3GzfB43u6WSY1tZOnr8w61UZGPGns17J7egA716Q/XqgK/GSW3EWy4Fd428xpF1r/LgIi8+
aGXhtEZxUkqwdPUqHKTr0ciokEb3lS8e1aRyDK/GilZFXJzNEYrM9XQ6RLdg9tIfRlVedV6/s6Rs
o6liJscvDT7hNnvpCGcDIe3aCuWlz2wcUulaiotrUC6OB1LYLyC9NM1GGZ4FIshkLGdtny2pHmLm
2zhDkG+C2l0nCao2/ixkg6KosZZBJYcPRRcujenEnN26ISyOchKwzQzsL0c5Wkc6cjUQay71s9+v
cl+bplpCPst54QhI0YBi0zYoMGy0abjJqxNWniQt291QX/dQ3a3YWsNAXRSVfZ+4YNuQOcVKfSwG
LB8vJh0+aghfvRnTTPhHRD8OWFSRApAcK0RxhGB3Jw/X1ZCBYaio90Vj80p/y1Vswh0yNEcbb2vH
i6wdamnWX2q8RX0qZ6aszkd6mOfD8DjE9yOSMN8grdAlr0kzgrEwtqo9o6+ZGNSqb8YsC7caQjzV
3nS6U0cXGqS+O8zL047+j7sxc6GbdRcbToEgwh38J42MVg7xUJkL+KahsUtr74Ea5C7rd4YmwWVD
R3bhqX738pydT6KxQOpbtpRpSAgPiooC3tpluf2SCOw0CxVJXLvT0DNMj9EO413JY5XEpT6e786D
8lnYEqdoT9QSrWOYmNdl7u60gt7cJoIRRY4fg6uP3FWnH2FeP/z+nr/OYCDI+Tze+FHZtA8NOgRX
e5FSLLKs43SunzInMaFJ58Nr0P93T1c7b2mUA7m2JjmOExrFvcHarLvxKtffVN/e6dZdAs4w082F
8MujpA+wYMedzjno97f69ckeYNPnW20LDA61WNUdA3l+lxjrsTngOrAIuc0qglBWXMy9T8vAf7+T
SIw+X0ptx8Efa86JBR6DnbYIreRe5h6nkZUaaV2+V4U17xXIEaLSFogT2QcITcNLrXPfJOVRKX7+
Bil9S7WmjZYTsVsmKkjEQQODRq6c8URCuqjpZVZja46+cBXxtX4/xt9e92xhjONWKTsxQNS2cwL7
p+ndLdyHCrNwPx13CkNvpHDP8uhY0Pt74arfPdqzNdAOFLRnVHCdHp+qOXnAKn2Yiv+01ACW082Z
oaC6IOS0MTb0tqklTr331Ln1c6OFR498tFaitXIvFbe+e6vOVrG40IJGR2Hr5LH64rYgvoW+C2R9
HYFPyBJ5h5xnp7j6pfv/Oj1H+ubz0y60hCpym9tOp4avFqXHxCi3RfexXlmav1QDfZFljwGH4Qsj
Pn3yVzP8bKmqdM+j2ZQZrvPmBEJeqDDRtO7J9UDJqtWxG0gW508gJWTJ+9+tVee9monf6H1H3xMR
e7vzRgyoqZY1vMHTsmil5k6mWKmw6164x29G9bxjs9GRBJeRkByP1N+0YGS8p/2osXsPkEnkmQsa
RlTKQtfdv675r2Qed/+f9UROe8v3Co/9S1n5L3H8lcRDmX71l8DDRMZhqbopkGxYtmzwav0SeBjy
H1P/IzoN25RNZB7/EXiIP2D0CcW20EIYHBhZN/4WlP6hm7jl26atIESledH4NwKPaV3/z9sAqlZR
VMUSNq2WXItsyOf3EAOqOOnkILkpe7mcK4Xywdpp4frN/L64NDE/r3Z/XU0z2V00xC4GQo/PVzNC
0KKxlCc3ZlBFq+Skjt51pwFX1+p9pvnB1CURbP7xUI5/3cs/BSVfXFPIKHINhlhXUPZ+viZpE19t
kj66aUkS46OXbfq6X+fgZOU2M9cB1F3M9ea/v+gXwypkBL+aLasqXMSzYW2N1m4yJY5v1FEfN21t
OWTnHmsJkDL56kupcf3z+864qpZmqHAJ9Wlc1XOrL8PUUupcsnFjX+vtytIXAJmt6I08sdKjfgzf
As51afrUeLdKeB02B6u+hqGlR1SXgHEt8L8elRd7nIVAYP03y3uzsvu+ePSbo9w6dfuuCYJ1DlET
BioO70R1bfg79uJCRwM/N/15mayt6seILjL18llfztW7pnQqfyGuwhNx4KC9DRkn7Vs/PcT+9Wj+
MKT1mK8ta+3qNxqYCPUkixuL3EGFYLNQ1VmXn2pZWqORbGi4WffqRvJoqbPMuXZjuY62NrdajoE8
TZfgPB/GFwPhM2TgPt4GP8Rj9KqSCJGOo/4zlpJ9AGoEfjzw767ClT7505J/DNatbr0UoTsb2qlA
dFKL1yIEdpfRS6j+2brPNWfm1KbhcFVpDmnlWRjEtLI8ueMJqhTZbpm8j06KvucAJw1PZhjPFO0R
V+my3xoGjOoRhwEof/k2j2bVMQ3mqjsD35PRaOTZK+aCly/KaIerjdn9aIDbizWU1SBzzPTCnDwL
0v+aJTa91hRFTaGo6tkOiP1TSauMDb08IDdnGC4GvtXgLgZZ0IroQjm06Oa8SjvsbwapuEOj3V74
Dv/1XvAyyCw6iOfoxTbPw+nBrOsIVoe4qa2Xeqj9ed1V49xAXMK5jFLVv3wLp1ePBZLXXptewrMg
S5fUuoFrYCCIsO/hHPkz04AclrbhVV9Cy/391f5robFYli1hcUXee4t1+dNB0O1M6DBaH9/1qkZT
V18AijbvTcq8NSUVfFbvhxLzyN9f9KOA+mkB56qWwicimRMc4c/C5sElyS5Iqt6Vg/6jNjd+0lr3
kAxl1ElRsVTCaoTOavTLKuqor1rM5dy/CxL4ul1Ko0pjaU5SR9myD9qF0Yc3v/9+Z2kdJp1NrsEQ
KjPOVIR9bkcdqLqURKpn36b53mzWPG1Tm9cgN9SFTXxPLUDeDNFGWZFG7Za5u2jNmQ+S/U8wwUis
ZNSs+kzc1ptQmoerZF/ulG3h6FsTBRYdzGRh5vbeaLjHOT9YYpsT0GqIgnAGUy+boZWXtsaK3nES
kvJMepOuqi2tT/nMOFSv3q2/Re73HG+9lb92l8VSJbEvzVSykuHCvblk0PSxEH96Wh+jYVIsUWgt
0c43QC+XLX0oIvvWuof+o/30ijl8r4xXAAismLvvFODv43qmHgFemuB4YcYt8nJV2LMGw84H0IJI
9IrbfN/twj+zV+5jIrlemlUfRiW/+57m57lcenLXja1v34ZOfiXIwMOUc8pVhkhH2qQso+8KY/sU
HbBDOLVPynV6Bf1uiU2Ie4jUtevP3b3v2BsKcOoNKZwMa99VkG3g3WZooKE5+oCBFtj0h7TzwiH2
FzQzdjQLTNwYFNCLFqjIEg8Vc2PuXKc7Kqf+htxPDexpallAZU5DGYyvNQIxbbwWVFp1DFD2dnYc
3Bc5+1HXN2kBaH4mnuIDLk8rLAjW4SnfZ9dqNM9uy324lla/n+0fx5bzcdPRldInbtjmfwktI0W1
E9dvrdvgQd4q14ozXodX1SE52DN9Iz2KB2COJ9I/JZ32sNjpwKipK81beyUpaFfm3XPSU9SbW2TW
e6fsjmW5jkGt0ItIDwm2BeWa8p8ZrEYdquQyzRcWBKxmMYRrtOwuEN90Xoil4s+rq3CnR4v0mX3H
tJaST5qfl25F48attG0c6zF8Nh6VfXsAOH1k49Goap8oyCbWrGPxuG1QFopbu3VgbfM+FORHBS3s
K7jH3biw2yXkIhkIDv3uF9yHP7S+/z2KRC0mY6mb5zY6Q0iMkxDz3Lp7dx88NFvKHffuPF/Q4+zP
KV1LFByylU/TOKla+J97w6FIukt3wbpY2KfM+T/snVdz3Na6pv/KrrnHHuRwi9S52ewmKVI3KFIS
kXPGrz9Py/tMiS0fcXw5VWOrLJukBTSw1re+8IbJk33VF5nnfEFDKzuUnySV0o09hSlqCnJFBHtS
d0hZ2i1YEfuIqUbDZr6neovzVSltEVMwG5B9lR2iM6RMu7TCFMeCPrMJw20VbzLjXh/uk2IjWlt9
3LXVi2o9mt22bRGnOOBOSzNrZmIWO/W3yvRx/ERmrHuf73DbFpDWuMdUiRpORkn3e1rb1mt4qt5l
3evLx3B+Nhu8MDy+rzDJwa0cP1GsdnpPM5yRIbEEBhDW4WUp3bZ2Z5ytk6OSe03mBrC3Ip9Bc4eW
scIDlth2lnKHAe4gPhq5xPjkiFhaVa/wWrhG4/YuTgx7KY44wTi9Ybly8ahDOQc9V7tD/4Obr7sV
jg3JGXZV/9ZKtqJf0n6XyH6Z3g8C5Ka3mVxRx8tyad1ex3rbULy0Jw/RrrqvfERuRi0bHimZYOKA
/xSIkfBEWKLALGwxWdadiZOaq6McNMJob4x9Pp0NFDn6Q2vG/mA+xcaDjKJ8nvC0xn+YymgqZQwx
XJQUzaSEuknxg1xudZRexXOhonsyTskm0GfFw0AAv9raePlzZLlNnNDIQZnMhEKoWxyqt8mFmCeq
XsZpcw5N/CkbUjclTWHe16jbRwAq/ny1G2U8VrdGqaopuKFQHhra7bSgi0W91RQxvCQ6/NheAjsX
F8U3RVevef42Sui7xzDchwEAZ1276Ri66hI2a6sytk2pfKbN9jc3BMZHpFAltVKhGF37Vr902YUx
UWMxmsSzZAIHHiMGxiQ2kaHvQ4UJcxQGq07hUBXyeysVjnFt3Gt6iSR7KN4bs5p90mG5zfXI8Ehr
NGiYimpQjN9klsSmKcxFeTkHzbhSlx5a1NhBnazBO0i0+PMysHnEn/XZr8ncr4ERSIJpAoJD0EDX
QQnSSvj1KUyx0hlm2YvnPmZmK6YMPgcpbJ2pYuX9eQn8/gl1khSyFEO8Fs23nlVCmKlRWOb9uas7
ONqB1+G+wjg8iqgsvyI0rLuppH5yfpIq//YJdfYVf/M5uewtDWRq0H9oqko+p+m2NJ082UTqdytT
kDQ4LiARknVvHY3wtYC7pgyWjTQFoIyjKR40RstV+aLVDypyS9VTIZ6maVdMl7l6mtu3umOVTBdk
MsbuLdZ3arcnW06LXQqRal4X9QHwVYUvh+olCsICjKxjNXeecxrPjGWTjVEzES0JflR45t0CNGNZ
o6YwVfcM7ergVPQHTV/n4guqQpzBAgIqa3U+pMJ7Sc2xoFCBgy8yar7B0as+6+G5t85G+VQbVEJr
gxsx7wSklJiTl0/ajB7DscUDWF9zxg3GfSZuLG3X5K5UvFtGQj6w1607EzRFlbtCtgL0Zw8gFwBS
AvkWvpjJo7wc5ehMhW3obsBninmKwlZWfwTgYoZXqTwWyn1cP2SUt3q3pe0ejZU7zMj7kDVz0DYw
dPc4i7hVbnqNGbgKmNrS779FpYBAwasEmivSvkLBdjBYqvRVJjlRi+HwfTFT7KwbdEm0TWV6srqh
ftaNh6F/iPhR6O6IK1xwTprMp96CBefJwLxI6QIK52usRsNKSXaj9o+Ula9xjWYaDCNTV0RY3r9Z
vCCTExpaoJ6jGFtQYdZzaMZmZxelgtqmJjRITlXGJzXab9k0+mIae1aVCaRc9jZXiJZw7CdGVedF
R2PMzpvFQYZQrENA5bu0fm+FI9BnFZ3/PrxXum2obINiJQUHtX7qcp+A0k4v4Msy45BPTL6PMYSM
VLsHCQPkaZbQXWLWiI26r5M0NtsRhAOtHX07J6cW62Ml4cnO27r0B8sdtrKxB6emPJLVLScQhLp1
bw29JwIHUFwNbwbFlwM4kSAEtqijgE7fFuJ2an+Eha9qXpd55feAQTbPTtxa98haHhfUhMa7KHku
Zw0QW4PIAfjIfo8cS2WUttE8Gco2xFqkucsUHzGIIv7EnOEvCdOPwdHgIFZ0hWLYpON3U7OYbV2h
2KLI51jZApUgWxj22UY7BR7KKO/DYJcHrNKbZ9Vwpd5hrBGGdjLr9hDci8t2Qp7Bh1vtTMahivaZ
+nb9jxCwWpw/BbqD42xW2EvlygoiX45Fxn6Zj+WyTYxDVBzuSnptqSP2qKmp6kblbFbmHxPaP6ny
3GNmbZT8ti+nTS5VvgJ7Hb5z/DonB4uej+UE5WqOL1HsydNaeKtOUnswBOzAd+HgFvpTMD8O/eCY
YW3L82uo3itQ5bX2oC4rQb+DXayQB4gSBOORgNDczfOr2e+tUqRgOgs4qIv9fnAxvA26M8Zl8VA6
Qs9USQZ54oL4GxYXaAKG83n4AMzLC/o3KR7dBECW1jyIwG15ZDP1YA/Yk2OgOcgU13guM7FCPBwm
A9gFd36S9r18qJUVTtW6eFTjc/M6uqF0GqH7Lr1tCodMV+2wvtOCY5BgwThAY/quENuig9xPACYG
Jxi1fdGcWu1JCoN1GlKOV3d1571q8OI0fGMmbd938SbCfsycEBCb3q6us8YPEaGXOq/sdol8qQRY
0NpL7RsdxHZAhQFx3VeM8loKBQ2QTNnTIWEP6cxA/CGvtldeS+pihu22fX8KlRnUzFuVfdeUB9lu
BleYVlq66mNy5nUyu6HJWUCa75em/cjLXBVfn+Q3sK7RssoDXxTd5Cw89ijZfQ8T36R4gYeARVvp
WIjqTIc0gn9uD/fdEVsDc/KRwmxdDppsBcg08QOszXFVLHP8X7dz5laPXbqjrepniLZ7k8rBYyvh
RnT3VbbC3hL4Fbu+PcSY3Bm+vrbc1iM+RC9paJdfw53ll8f0VThhBJHjY3yevH4zrnu6w3c9vVR9
Y9B3OUdfETKcwLWt60vM+PEeD/dadeJNtUu+gI4JnPmeuaP6pfik5rvBpVwjswFi4yqVgYAGFfQ1
H/klwSvJ5fPUKuQzMkqmN8QVDJJ6cCgQcWpV1NjtJcvDkFZmg9LXCrPetUrm0zqNHSAtR3jpj61g
7FE9++TMuA6AP8QV+ocmqtYqZFxLNW4Zhlbd5LEQ9NMZn/veCTW5dNNi+Az5+Vu+xUdXqCIMA/yU
Dtf94+dXuhjjoGQWYcqQVVRa/yRG4kkVMXGultdOXE5jYn0SM6UbXDtPnV4lTUudMRRPnhnCzVV1
Q8Dmd5bOOVakiyMabi6uaUQBs8fdtgZMjP2M4jGMLuRjIqwi1unylBFj6cJXG/OHFLtvhJ+qu7Ys
+mxnSOcQq85JeDHqGpWwY6wRM3YzuuD6aRl/SPmz0e7E7A35xDo5gQophvcFtB7iUIkjNY6x2DX8
fDC+4MCRpUOiki48em0+ayCJfPTIGmxkga+TSSXbuNkUIBMxmMa6JnbYMWNM5LWZPETZ1qSt7OOy
vJZ3NDTWJCL3rUcx6dAvdGldrSR/dmpv8FsvPJr3wdfyPXhM36tnNOnccscchZ9jauTXHuCtl/RL
/ia91DtpI3+d7wV+1+DN4Jdlm+BeqUJLl19FuF4kP13Og7Cei41i7KfxvliZyrrK34b025wfJhl4
my8MBzG568YNSHDsHDlpqvWgXZJ6L5bPuVvUezb4IvtxvZUAw9PECTF+WheKb6WrCS0lGP2hfZXr
CNnQ4kP9klZ2/jLT5i4dg36nRGQjBNoZAnUv8dufCwQK3d83hmEq6OFcOyC/VyNzZ1JBZv1yjiRX
qdeTvk6Svar6UAEChNd6n6+rOmywDSM4W0SEAPDIV6t2G9UbqofCQJT0SC/eXA4difVsq3BbwaVF
XrT4AElDyrerNKTTnrMX4bnKnfKIThaSDRB5bP3SBd4oAVH05LvgMj8jgJbOsChs7V59Hp6k9+hc
POWshvtwX625oW19iHzMQh3rKyKdE3DzfXDX+5gAu/KmeKpetadhVSKZAwDDSS+E+3dk2A0WHHQO
3Y0lt8cDlBtcR3fGOkNc+LVoXWOtb6rGbqQH/U73q230FVhsptqZ1266dzqBHJwYpL5oh5RbOygH
bNUcwcP1bKW7IMv3us1h4oh+41HBCK8JDRo2VOIoX+m1iJdgHzyIcA94dt/F78D6Vwk9nsQxEUo8
lNvxqKyHtf4dKYfBK335Tf6SoADOQyhofT4AqWDHYaVZecnipqk3zlvQJRU8y2ItMrMavlfG/Txs
ZuUSVctKw9Qu8pPW4XsxqH8OhcI2zuJL8SU96C/9iO6aHR7yR4Rd+IUsPr+awNWFtV76k+RInd3q
DsSIGnlCLjeurXY3CDtzOJSjSLfuuZ0hAHoG8f1tWBsrM0e1j669N0arWHEH8L2O9Dh+134MB7lj
imEjNzCads6M8qq1wrZZNzpmwE4w+FW6atFx6Y64goimb6guP1yCab06TEV4T8PjRHA2ccG8ir0f
aNsAlmWyUyRfk/xA2UgSmkDbaLxPabGGax3nlZh86qIwIh7Wcb1q1UMZOEp7N1KaJF6H8ma96qET
VivMYruRUIdOkJMGDo1thogjUwvGd0wiP6kifm+B6LpynfRopoyuAxKcH2O1qjW5aQT5cs57o7eN
kR0exMizpQPzjig1tl16lpq9LvenogSwnoN45S8nFzVavEr6yYn9W0eK2+HYUHQmiczXbkd5aOOh
HdhH0ll6tgpr9kStYsJaMtaYzE/OKUZ9v4UaXUPsCnktei60Bm6abWIWKEMqVct5cvM1QijHaT8+
yV7iW954YmsAE1owfou2/fRQpeC8PYkW8aN8Uh9g1ZgnuuTJcEoAONMxByZ9lRz3MetrC0e+yjHZ
5rflcRZtR3vN0fvRbOyGM8POSpdeZsvaPsnoIHV3GVqSg2fk1wOqTzw03BrKss4WT8n7daPfzS/9
sFaShxBhosFTCM+n+VTt5JdmHW7QjfYgbyCjb53TleB1u/mEqtOK3uoXfu6O8P5UvI776ij7I3FJ
OQLXqZOjwZIE8Zd4Guy3ZouAVJcelu40pQdUbfrEVU9T4tDxRVOLcAhhuR48wbhHqacChWrwbpzx
JDxeY+NBPHH74deSNPxRPDFfE5+Vd4EYme3oExtYG78sCy7IQPptYox+Us5g/dzSkWzNX/bkt76K
t7vsyv7y3qCTbNnCY/FmJQ6ix9xv+jiy7+CV/+BBX0PNetnqz9EZdH38UD5QCgnb6h6buegHckKc
mtZ36zQKDsZ9cNv4evsGEhpqWpBSYNj9e+kVh/oufqZtsjWP/dZa6+fkR8j5PG6bffagfZu38iF9
s1DDJGKdaArzuzBtk0dFYazsqlD5mRxJOyQa2KqLvs+G+zbYme1xtFzBT8ttNqznaT8N9313inFk
Q+q08XsdtR5kndFKI+gQHmDkrEAsW1dI5BrJsDjyYVXQxVCRIPxKw1pvCdwuokBawmqx0y9IR16R
BaiKe3N3qvqDDJWv9+UZw5RD2joRjAo+d7EX+kPW3V0Jf6l2sOKnKtwGrW180tf9mz3LpAIQkiIj
EiPewnXNXjGwtOuW87Lk1Z2gxMVuyCHnBMOkenWnzf84RliyKUmMSFRmJWzejyErKfU5GUchPQc0
lJ0uNomYTb0tRcSyTOEz2xHp2gT+mKlzOQYzoiVJYHLNmygBq1fBWt1Mz0kbVO4y52+aXPQnxUgb
Z+6+iRBF45kqKepKzwL4YERT4WRFwZGqc1x1uNzanFa6Beq/G+LIqay+863wn1nDmRjXiHSDrt11
RH8Qnb9Gu19qHRibYtIleXyuFgt+RtOzTHW9g1CvOMso95s/Z2o/Sd2/Ppfr9UxFYSZ5hUEYP6uA
X66XVla+VG0Wn814GXdZPe+nJDD9tIWrH8fLt1qnopoTJfZmc2HQEpmGT2u4cEo1a3ZDQ83I52ls
IVGDtW4JPW29ytijvfrJGXdDbeLJ4Bcg6aAoOFV4NtrNk2lzoQ5S5Hcu8tee60k2MrvZg3CHuNcl
WJnb3CvvmZdGl3Bb/lC+EOoZisZfYS4JOf1au4l9PTmpJeoC6CITTTypP+Y0XGJfiP00dUlJtADl
rxCNbM7/S68e1WFtnfNkF0q7InC0ekeWh0BG0gBGZeDkW6YzLJ4GVSLKNlKHJCJJhM/oE085QXXr
/FDING/vheA8ku4nXlx79ARIROYd/4oSXPxWevN9nTPkgoV5jRJ0MgaFFglEKOBZjsl59KUj+oGx
QhkER/PERUSt0pzqU9+Q62jiw2LgERvXtcccwdB09QYFlOqSQfs1Ey9L1ezxTkhdxZg0TEQ4KCvE
yOE266/4RiL5gjl5m4t3qhS8J1YKgVJRT39emrc7Vpc0ReNcR6hP0U3z1uqLUjjS2bLFRZZjiSlO
dqeq47AK4m+S3JO1Ps4DsiAjbJw/X/eaK318CFwXsXOCE8IeEAY+7sBCqXJLb+PiMliC30mAupBb
XuwYB+pcjmWaWXr7yUDlNvZeP6olAc7D08LSfwJEf930GNN2raTU+SUpk8FrjN2s6AFFHtl8kqef
DFL+5mLXjaSygyya3dJN4J3CSYsr1B0vMvoSMTh2O1XMH6XUP85Z/Flmepuc8cfTRADaQDp4PVZu
WjdKrYg0t8PxEiwpLbeiJdeWGdn8+ZX9PCxu3plm0UdnNCQCi/0Jb/sliqGaMbVSrQ8X80DTjdYr
ijJRYo86Euxsf5I+ZM5pPK9NZBZaN4ThS74DoLV47ONNWeyS6CxYd9W0qzQvCVYlPE4t8zPNk3O3
giI2uWMNn+yhat0sdKV2NQmupa5bRL5jXwt2neRhkV1Yu1D1ZtVrlrUVeJbGiNqV3iknmVpPpEqd
gxZg/JA/SHg0O7C+FETWj+RefD97SjEZgO8XeRJESrLPwek7B/eIJTuWitfF6yk/Iq6Mjw9F/BJC
bHQGoDe1j/hKaKySXYdKSbBKx9VwQGjwk4d824XiVV7xcgrgY7BgIPU+7gtVFHL8u8T+IqI1YOnD
HTM+GxuUyRk6FO618i6inf/nF/sbLlG/2l4wZ2YZXRfrz+T/lxdbGEjdZ7BCL0xvEsrAyZ1zI/IU
TQPbNbTIMyoiLaFhWhdCB1exrD4bL//+sQ3KKgWINhp8mMtct9MvdyCGSxiN2lRcMkF9ypBjdRo1
CpykLmqvS2QUksr33oBV+OdP/vsuJQSDx8QoSgF8LV5D9S+Xbfs5beKhai4IcbfI8qO+DUsTdR2s
FYVPJtZ/85QRhVQMooIMThCc2ceLCR2y4mNTcrHRvNSiBOMkSxgJvEfjqRSKitO2z5zFYoSUVeUn
ieDfXB3kqYIOPyhAStdbJkTJeR8VMQK0QiFazCwWF3nyAwTz2tXi+DDvUaFNGAKGT0zmnv/pY7Ys
sIfoNqOZSL16gx2Q1bgKUTRvLm3e7upWpq4RLeJFr9uT1X4ap3iOH8MUV6MtpoKoB3J+28i2RrEB
4qe1F6AV3ZpGFqptk7CEdi/rT4qM/p1cVDMD5tT8ZDn9hgUFAs6n5BXTyAWVosgfX3HEpzGEiglY
ns+A3BrxIQIPXfSXvhN28CzZxTIj6alDj9/iQHBAiJqeGm90KwSCWWWij5GJb4yqfmmZs//5NfyW
nnN72lUFkMDCSmS7fby9pMoEwLiheJ5ReXPCaX6PBnRP9LJqr9omGThyhkhKzCjTSnFQyzqK6Dr6
0sUywy41V/3O7Esv10n3KuWMHG7vNZjfOVXyya3+tjGBq1ok5xKHtUmmfnOnQ7GM+gSd/2JV4LcX
RPZttEgkJ5DTb2gVfebK+NsBesVk68w9NHDRpGY3ccBq+xZitVFeZmNSgJSDW8mCPvtkD2q3LAHo
J6iGQzhRGASAxL0J7iO6vGUrZ/GlBqwW44MivyjSdG6jZRPVcbnXVdBq4bwwBEadaoc7UW5bQqYc
pl6/C1DCO5WBlfrBArxnMrTtoKfjsdJiZZdK9BT05Vk186vedaLfWZEAbmjpJX+Rv0Fso6gI3qww
EiDm0k5taArL2XS0ao1ud2GpTtbMoA1EEpUOTWh8OcszliJuonS8gGVRV5UhQlimOxp05nC/GF4W
yNYZWMGsdeXJqLv52MWfpKd/s2RNxFlZDFckFIfTzZtpY9U0+zZLLkuXJ05oMhIexLp0jUwqHXGh
5Zcmg+qIbdDBKYCIulMgy9mdaP0QO/GQyoGnTOrwBd1KZ2loBTQy5ioq6OBPDu6fQnUfwg4vl8oO
RA2pmEl9/3Fz1XIR4o9RxBdtRNNHGQflTupKAf+TTrZn1IoyXCUAFCBRk5X0ThUGjGLD9o/6Gu8q
Bd1ujJkABAa5v6RLvFmseJ8bA+qPar+Ks7bdq0K46wJJXv85Lvx2+LIWoQRY1/MXdoB+k4srfdEI
kTYOV2iXtVJYHXuGbHYogmE3EZjHqnTq3X9+TSLlNfEwQBvdqu+NsgZU1xyas5x037Dh+JFHiNwF
6SY3A05DBmCCGPl/vqZ0QzGlugXCx/HLN64dU0LLx3eUKkoj61k3nYvYRV5IVy+G1UPRecKWK2wQ
55GetfwAIamrtzkWUREgzRiCvkWxGjpjXXtxHNohxJ45RxoeOIWJ+RIlG+R57OUXO1zAZMhvBnIt
xZs+Idei7Bo6f5CA5OFukFM6Y+sEe478LE/HAZhPla6D+dRlrjF7RUrRSUX0hHWdM1SPufQ21l7L
HK/X0Ef00RMH/5tFtAj1VUBrPVcf9XJtfil0dyyeFQXZKSeVbOBS7UkzPQzt7BHkD/NS3dN7x4I8
3E/YRp1T2uR57RbTJjUOqn5nNI8BjTz9i5qpnpnehdxwc0atbyj9KnQapJ8wK6jc2bSFF8Ivk69Y
2wSGb1zxpvxRXlrAsuBcBxG5kqpPDtbfjwOLStSEMUP/nWTtJnBm4jzOvS4TKhXlKpBLlzOIjyH4
2nIc0k+WJsGYZfBxK3M5dgIuE1eLQ/VmmcRanotxrY7nXvVH+b5EAXW5a1tenlg7WutpGR0D7dkw
X63qEPASy+ASdc9Rv22VF0X9Iak/ppFeV3UKqx+ZcIgCNPM9Nf2yYEbaMXTbBSLDmEfJfJzn3laT
L/CJna63bCvQ/Zh5mZAgNcRoA3TFAHhkTDcBgsnRoZRXofncQ5Seq+9y2ziLQiODN9T2sSPp+B/V
Fev5i4UhUdQg32hRnmkoZ9Bgv2qOtt1miPD8GwsHJyeQdOqInRnqT3NHhxlhp3kAJ8FQzSohNiSl
3c00J0UVoDBLJw9xav0had9jocKk6GQ9T1RVDQQwAUR/QdsgfK7LfDVw6zON7YbvynCZxkCk0foE
PAZVxxkVL46VlEn38KJ9hUMw0pRv7ORpALWUObJ531TnJP2uMkVOUZCopo0ZXW0nHqzwPm5eSv0s
Ap2Jnq8WFPqutih5YRaBeMuTM96QtmptrHLVVy/gqMAzT26mAKNgxfYrAYoxAHVa0vXGlO3lqeTw
c4LItiyHhgsDtf5RfpcuU+QyCpdUUF7pXoayoDooI+aR11f3wj3jweFN2U25Q6M+RlnGURtvJCJ0
CKbYKAJXwNhktwTSx2kpuqn5NspPguUhQ8hQKI/cYcQTxLvK3Eau3iOpus4QxqdIDrYxeMbxq9XS
m9zIBnIAftL445WWNzcgQ/bJzy9P8x10fZ4wX5++iNHMYO6lL18mBrrAccfINZ7G74vhMtfrzRUs
Qya1jfxgpVuU/wt5G3bPobnJlq/G8LqwMk1YLMgJ/Bxa95GXEsdYJ4xHrVWJmq3pmtMOYDyhkF/F
sG+ESwpEKt1QnE3yNs1AEOzz3kuqow5ipGjf0utgebLTdlNI9yo3L1Tfh6sbwiWYLsgbYPntwRox
m43O0V6mj0V0KIKjgshAuIryrRqugmSf9tsk29b9tc5Hch+YZLHcScVORzlT9XPtPI9fYPQpw2Of
+fmmL+9mczWpfhU/NCkcwbPUn3oQAMEXjETtZdpoFp5lexDtubaWi7XFrBQ81FZnMll+0nFSr2f+
TSAxgMNR7ImyRN73WxqLcwoGs8N5YRIYAzLNkg6rum72Z0m8JAnShEutj3dqV6t2m4f7YpJjFw/j
aBWJtFPqXqZBnE4WGwHoXJ2SBxuDghywngNoyANmKXZvDQ9mghJccB3kyqWXGSIwiCsirAC11eXR
tKqnkFbMUIk+LpqQIi0RFZ7oi9Upkl0ZeQ1sdoCAYnp63TlxpgP8XMpVOoDR+uQM/i0HJjOCengt
CC1RhB348QgWMJ1IJNwvLnIgjic9GtxaKVxZDXB7GSQO4wFWC34NSI+hWSVi3/zJDfz2TriBK1Hw
SoK8luHXG/yl5td6aTAWTcsuVHHqPqxOtAVmv+rU97gFQ9h1fQ/Lhy5xgykn2kzLd9jjDJ8qFvqf
b+X69j+sjuudqBbjEpFKFfTPxzsZlyyysmTIL0smvoTawtk9U3qV5LwrXT5qFnH9z1f8mVb9dkld
EZkcixp14E0lXuQKFhyySg+0HTvXLK/auqnxTaks85SrIQyKXt7oDaY0ZtkGXqA2d80kPygchtva
nIH26fljKCMS2JlYgIpqMThdk9qW/MOYOLSgQU+fPKWf8K6P9wzdwCQ7JfsHnHabWMdLEKdzXKfg
4Vgfg1SgqIluMzIk/eBKY9x5VYZUlRxSN6GKtkqsPDx1YC1C5o59kQ2+GlrSahZRI0TDytYwL3LS
PpR8zFKxlixKa2UaVzJMnoDKaLt21UqVvsbSvXCjKP42F0a7n6V8Nc7yZzLA18zl9sPBzeSV4M98
rcw/roF2rqagVJf0gmQz8F9cQ2cxWX/y1n/LZzBx/vUiN289CFGoxy0PRE0rMvFYjNyPpaYCUMM/
VBPqnxHKvq4jNVdmeuzprfVc93cFPo04UIqNn1F6S6N8NyExi/0k2C/GT44IpsFdEtTjKuC+wQSJ
KdfVq9Gwua7UEH5CJRg+hgC0Ij5L5X/fxdeuukw7y8S6Q/tZav+yi6vY1CMtWoSz3oFwKpH98Wpx
oEtghuMmqihadPKCPtxr07XPG4YN/FpTB6mFnMyfH+/PXv7NO2SEoYOavM4yKFc/vsPOUoOrD5dw
7utspXUKauodT1FY1E2JIIgtydXsL8Dz1BQtPXyy7qwY4bsKwoQXaiRhWs7IJTE+QzT+7Y1hy6VA
5KPBiVrFxxsrqrFIsqYRzrU1L04XXpVpEWvrs8wltsECLrqXoQ8w5uQd4oy0E2koYEQLXArv4tZR
hOhS5tPzn5/X3wQhynmiHm9Pg+FyKz3T9EOczGEVXrLALLD0lte60q+CzBx3C8LYemCh4IpnjzOp
k+io/JSDpba+0zTJS4TdhI4v41JVRLg2bLucXEF/L6xo9uu5EBEoK/9abP9IWeX/zkDnrvpRXLrm
x4/u8Fr9P2E6L8kcwP+zxArm8j/+Vb7/6/Ba/GqgIzEt4P/7S19FUP+NPw4tGhgWDKHQ+mAD/CWw
wrdoxDJ2Q1tF0ensi/xf/7HQ0TCSvwoQUNYR2cmSiFr/UVjhW7DpzStpQ/2p2SL9E4WVjyNOTb1a
y2MmaIJaggb/G5WuKcdSRhdDANKSBOsueJ2ainJCE03onbF2b4Rwdycr8sqq+mwyp32MUz8vTrOB
zgq8OT7KrbiiKAtWLo9KYJtqmbtYtk9+iqoNeNFYtvxYJMRhNcMUrWrRKWhrEa/dtK+12dZLHVdV
OlVuKBTmvsUwI3IwrWlzMNk9nhJ6mu26kS9y0j8jTowmcxTV4o4nLdNPMiAMGGlwiqV8+gYGpJwo
RQAd4bcceGGjdV8azOBnIEZ5t87nWP4eSwN+HyVitLBREWS1VSEmnTSzuZLdtJn3QRBZ9/mcx1+x
+cXbNhRSCq82HKcnEOLohGXaqyAWDHPpGlKQZkqOCynu64vTyEb5jjmddjApSlX756L8/zv0f1ns
Afl6ovzPe/Tyo0hf0/6/VZD+txtjONt3r/G/7vvi+2v568b9P3/cf6SRZHwz6YddIcSgEthz/71z
gTn+G+ohu5Ytw0Djenb8Z+PK2r8xwQQKeKUMcAgr3N1/Ni7fIq2HHysDR2RCrKv/ZONizvkhO/rL
6Ie87xo1PuToy4gM0ZAoh2QT7+pte0T4cw0cA2Fv2zzI2+t/qkfzqAN+tQGPO8Z63koXEBvSXXAf
Hwc/ALOGLOU68CY/95K7cRVvZadx2y0l5Wu2wZZWAZs+29UGQbBd4oXu5OsOkFQnBVpHu2w7bFJv
WKtOz79PrryqXGBUW9yUV9MObrdTr+td66lAiVF4dKMNYHNncdHQXDcbPD59caVua0DGiTt7gl+u
9W0FakZxJTc9tqt4svuD5Fabyq98zc+PIe7WtuQrbreG5n8gg6FzYu7Tg7Guj/LWuNNX9XE+0C/Y
qO6yzY7xZlhXfr5uV5mvesK635rb8j44Ccfskm6tY3m4IjWxgPFoDfE5Ear1hIO2MhzcRgAaGtD2
sUZG5BSuEPL5j8GpVxFEfcM3ZoMWNOBO1VP81v6x8Vo38B9imyYJmGk4Ul7wDiOLn6gAX19vA8mD
NX+CW68UF9qlXW5a3xNPwX7a0iBZpR5kNj5ZvyKlBlpZbxYPl+Zd70qrZq2/NDv0W33F0V2oY3vD
A3y5SjfSajwVgKvpmp3z+8hfVtZ9H9vtBree+9E1nHSVb8no0xU8FadYzdB3SETtZBttgSr6yru0
TU/YO36zvnbrkvto3cbuHxx6uS6FuDN42rbdj//F3Xkt160safpV+gVwGt5MdMwF7DJc9KTMDUIS
RXjv8fTzgfvMHHKJW2yduevQ3iGKyxRQyMrMysr//339qtqrfkgDdxbUO9Ev3HiHgOVNeLVcLG7j
ir7oKg4YeVe/Sm/Fi+JpfWygDRkROXRkMFzsDy9Ft/W0S1D4p26f3dUPpdfs52dO9BxtT+2IL0mu
4+MYyLs00BDz6T3Jy/z0pJ40Nw9ohYaXtgZLc2dcG/uW0ZA0D0CMchpwXR4SF9rJIHHFTyTYcKZM
nyC1c+Fk5mJNr/+R8DNtHzv1tjgq+2FnpfYiOealeitdY4lwqyR+7jWsE2Bht0/DMX+QrpPvrB/e
md5Afh8kna0fVDg5kqvsLj2lF/Ihv9BP1dG8TU8GK6C9AA18KA/qsfugwRih3r9Z6mc56lQNcqVX
jXSiHunBZT37vVu7yAbsaLG2a66hdZ+f+yDxDVZlvq/3q6t60Ng7vSvcw2xid17xLb6enNyBXsbt
/clDttXJ7MfETXxqp47swHCOROSOCtieFeZz1LqjRJ/+SDzDw4oceEwcIBS+4WeeyfMGjuX2RzU6
ABJw4Bx3aIN3oNYP5l11ox1hsweyEAVbI3HyE3x+bhwgTel+rt+Lh3HXH+kofqB1FzhdsFxt0AcB
+LQzHm8Fx3CER5rk+V2/C7/Evr7Pj+o+c0K3ejC/RCd5L11GyYWJLZ30KwxyH+3l+/VWuzW8zh8P
IFANOpnHw9YvvF6GfuerV1qgVNcm7w7tyEG+/QR0wpEw73lbDz64RRt2E/uZyobz7Utu/0ApykNc
1l6gbwDHfuhdxX56Tvk8hUl3e2/ooPjjAMFz+SaQFNphukh3bFNwrOZls+tRoNL8kVYFW3Inb+DN
iU/X/wLwDaDMMfqExbm1843uoH3iQLBjbxf3hA+/UMHLySdOxC9Wf3QHjzK+Nxyt69zR+NfGadP7
pmfeqjSAB6iCYXpyoLno47ho9nm5Vzqwqe2FKyhvGDc/Ld+jK52DGU5xGDIFhkGldgeX6q7yoPPa
id7sskt1ZLe9pL7lIuPqte7kqI50pNzkKDa9if5kT3aLotZAqOk88kV7sJ8jIsLo4vXt2S33mos4
GSnNPuVdzU68bXYpZPjGl8ilGmInnyn8slCVvUAEEjBjCpse9PxQGRl71AtsORB2NV8SH+qHyP2o
e4iE+m1B4V8hc/v9qw3xRE+hzJm/eAIpdVoJZRDYBDRdu9T2wNPwTDbAVeuaDnfAVJIcXsQ8iZJY
Rd8VvxXcO6jcfQhL+DFhNh4bGs4Xr7CfSqcEsVXZsAoFIzMJW1yQH5bdcBxYhujP+tuSHRhtdr9S
vApGn9CMKFrqQ2RKVOw8igiTvZnNFiR5wUV61oFSB+wXbwYH1u7NQ4ijan0TV75hhuEY+Toc8v32
hd0OmhWWdXG5YcGge8BpcjTGH1oQKCIH1Kht6PBefpF92+y52wEh49+wzu+zW5Uvoi10Z2ESMsOk
e45XuNnty2lS3acYS+/+dSOA+90R64b/yDXd3F2xynTPp06Q3zpQ8TxuTEsy5qNzM5jWJZNGEFd8
vBd3ztrwq2/pPd/PvIJddULga2LQ+yvzCVTWS/ijO2QVB76P6camhOv8IfRMKLDMYHnmsUC3wwL8
jpJXdBdCs/dA7wy2owarS9O6A4uTo++BZDlQeOE7Z7/kcVqYqeXTwQTyC8dnBuhrkqtg6K7oje7C
wlkcgSezvbbNGXoOPMzIj4gddGYTGBEBZiGgBMZqZNHtS0LQZsq0bPM5ya0YpOQeCqTBLuioc0M3
3G+3s6VKdOcelx2egKe3YC1MEO8AoYPpoRfN5JX79bN5mg4L09Fx1SbPnnwiCIP6It53h2YzVFcP
hBfUH5jmHScjGKzpRT5cTF7r3CFQxj0sGFzpPAPZsqmP2zFegSrGy1xoNjoXPqjzl0nuufiM/0Xi
gEhGU3Pwg8FyOcAS+0Df6bueqEzh3bN2AqDD4ShcT7tuhwiwv42lkuVtayRyUy9+MUyJUDFxoWAu
ArBQwh7hUEaTPZC/LyZRbnRcO05aArBLtoiJxTiP0GsDOKZc8g6nJmB13vp5/RzvIa1f3DjAXe3g
0mkJdWlgYN9q0Cd2juWJROXmO9S5cIDJrFk5iINpJ7CKN0tFhT2QD+AZd62/46TnaO1RJwq25QBK
hrWLDDIeePQW0pCYVBcX7Qi7eN//UHHD1sXmq/JgYEplTHq71cFO3JIZhROMISBCwwXqzuIxowFL
6gamlxv1Ep/Gs4YS41S423xDXoHZZTvSX6BYHN+5HDPj9SAhsxu/5TrKIN/mw0l4D9raLEhcfTDx
XKZLiU9vjh8QPOnqwEoI8UUKVzUSKFgXpNFiYJ60HzrLV7xZApMQA7LArb8JQYVbq/gMBGePE8sR
VCJ30hFcOKzFpCFlYmTLNnxKxyQS5K8OaduOFmC39jknddB5wBGYnuVWLsmcAxAcG2ViXfGgvPg2
8cXCZ1/CY22RZ1utiyNtbkjkUbNSHYX8k9NZbqG96CDJIY7EzCnn+XboSja4KB/pjYmPvUQ9LmW8
iMktYLC0JTu7jZ+qy22qm4PGheZMA96T12vPIiU3g/Q+JMWurwqItho3dhX8UxOsx1U/lVfFDZQH
uy1R6MlsoOzcgXpifDg+A4m3WZeQdY1HdiVezjrOTtGBJv3Uh+rarQ6lj+7Egcb+IF8uEP+Mr+Zj
c+pO3U9U0u3FtwLEvRySIEQ7HnKfLdWOa/Ehp3FApvsYmM1hbgDq2E6QvQQ4YA9kSVVQ+8mO3m7e
RTbipmwpaH5yWrKiLe2CDYG/4+2PT2fBk+BE7Bksp/a2vKX2eED+ctoQZzoEhIhJoVBpBT2J2ryr
IVDk62XkNhMPStLQsS7rnRJQDSZlhw4C3Lx2Gd5rkd3zg3hnPDQ6zCiefkEi5lGwhpwqMNlKaIGu
OOwC7IRpQaDO0+9HnMm+h/yuemB+MRTVlYGrrkF5lAFMgUC0kwd1L5PBKV/VJ/NevU4Cpof3pncR
l6N/SX6iCXPUr4sABQC/yCBesSNvox69ETzBa3dFQIgkzdzyUGm1NS8ClgYnoV+QKUb8OmS/VDi5
TZuyiwRpv8vIpLSAX9iN09nX5Kbfym9gu/rFyy6SC875DGfwlWDya480b9fl39RmBxY12VtfNc2G
r7H7LN9xLK1hJ/xQ3fNmcr7t8aLh5COCDOpWwpJN5rDab/sw6+W5WXxh56ffOLUVvpKeYoBCdxHu
OhdWy3uwdvIeOPgaxH7lcMT/BUCB+2PmIYY/JnfyZ+8bKmc4BUjFaCxCyIptnmN4dBfYOtbVuTW2
C4sTeNwtDeVoyQZiyaKKWOMmsoxw42U2ey62l6KLQjUgmYDfLkJv98+QN3h949CJAwI9upd/FPtk
33rxJbyE8/MCvDdkuC27Rd1zZvtF6woTiyYLI8AlsV2FbdFfsRNuOA3x0aHkMnry5LSzo6f8Nr9c
okD1K4LbltaRBOHWQmy63rERPRke1o5bj3ywZ67OekCiyJd4D4ynATGHB4ftOt96h05yiCQkMMer
A1sd/28PABSlvyXbm3Gvh9V5eE6DLZ/dpmvbgoBU4XLgGiRE1474ScBHwZ5yAIptQ4BGzCONdvgb
B0TLmZ3ikMjO2QiAKeHviSnriYsG/h9OeTLpLasTjqBdyKklr8TZuagoEUbN7T6YdLahQen1XOzg
UsTjTjYWwC0dRBCNVDf1TB+eWpy/tc+DOaBngtWJWgHvJPw685XGDag764Ad3Td75ougNHnd4+qj
RYpTNom9qTcGHBmx2yCQBlv9pQ/izQ172yyzBcApkxZcgE2vnjsyRsGvGYhWdWILiYvNB7hgEik/
3ouH5BLSzC3GGUyobLMDUd2Zm0HY06Mfh9xyi2qwD5FVvCq8Xf915vOa6hoY8N9sY7ffv0q/UT9K
iqWqpRNJKplmsTolhSXiuvdEnuIhD7gQQ0rFYQPAAzDIrCb2FWw6Wd8mnqohfbIIdcigkqisbrTL
r7d8a95LW1wIYhwc9SlqSWSm9noVPmzcjO2FddXuZW/cQ2NPhcMiY+XcxpVIqqeDRs2oe8zvFw9u
wX1Ivjc5Oh5bxPtTqNkVh+6U++MRDTr+Rz5uCxqn/qjvN484+ObduG3buMLx0/xptq8NglARdA8A
g666U3rX/dzCAMB7Lr+geAO2ayfZFSGguzGOs/1jZHEXxIPNVcHAyR86gdhujyy3Hu+g7dbYhnCC
0JHggnPenLqQEm+byi2umG573GhnJdc86M8SiS/1I7AiOO3UL5k8CksU6baQsrKxhN2FyYLghW3v
4ucMkbrdlrT6W1ACC+JPG8cL79nS9vBm9rfsBnKLLWu25cfV3XKDrXwne7Xf4ci2iSCWBjAm+pVL
ExdXiDg8SWGDm+KJdIQRlehc7dcDbF6dznKH65Q2VTx6b09k0njy2UnBilAgotv6jlvHDYSwyIyP
ws3KQlO82VMOCVt96LyDcUdgDhb8JXiUIGWflfgpuRJ9LeQ/rb/lkSivkCFuOTa7Be4B6K2j9VfW
dX0SP6U3BdJHIqleutHUkrdunkqIHKcgCasdVMgSTLB1N5uc+JkTfPG4HCP/AdYkZ9jDhYubXuz8
ZqY95gDrjZ3utq0tm2vW7MRzJDG3WYBXW4o4kP9sKR7kiwhRx3Z9yD00YJwtMZyZOPhtHIDajGxx
6XgE0jIqOSR1tQIr0sKuYMvSNs+FH7sIf+SX0TUEEfikreRQ4GaAiZLP/n61gv/6m9W6ndq8Wq1F
VmtZDsjyFP6UrtSDVdmUIbZ870G8Xe/0zEagzaeDgCTVxDVuqaXkl9fC1USVuf+i7enyva6OVNVu
1h/5Bb9/zi4NX9kR4z3zYJKSxFch9eMtewivkQ+5G4/1UQqUw/pcUd9Els1ZoUg1eMx0/5MY9hds
oElj2BrvYZAP2MT57W65ysk19Ov2aDysB+p7brcnaHpw82Ei9AdfdGwxT18Ijrh+V7zMcHir55UU
XeRr+Ut/KC6IQiS0MrEs9GFgIBFnN7rr9taNGbnTDwSAmz3kLsfmaF3le/w7XpzyOZU35Uq+7I7G
nq23t23w08DavTyCPzq4+R8mWoEiBKg/TjL+/sSGTsqn6j/+8z/uv2U/4eYrvr09ovnn5/95RKNI
/wAuyqnKy0noa/WK7RUdHnlxa4yxTJWSzz+PaBTjH/DB0LwqwSNqwJH5r7PV7SWFSzRFWmk4meVs
5X//14/5f0U/0YPKl6gqu7N/vw54L+K//+p9AGaDSA50GBrIUYgxfummAgm+VoKWVzdR8Yy+6iwC
LcjgZDHweXnpVW3kVDGhGUa6mCJHGbZ/Hf29uaI3V/B2Df96BWfd63HYZ4rVcgXoecP2P0MpwUbQ
TN3ptOy1NqPh8yYZvhbAAjfddkt4+nMT/u91B/wPM3QUBH5n5Pv2rGdge/tfNq0r/1Do/4BYGgpW
sEjbavmrYUDl5J+zARHoOc1QYCDxzP/Xpq1/0CoAPhDRFboJAJK9PnaE1ZHmflUFibh97E9s+u1J
BDhEQNkirAmyrIsbr8rZ4WO5psaSNrLsFdlQh4exk5NjnHZSuJvNUWEPVVW1Qeto1IvCB8a8HXa8
Wk0vQ8Owq0p0KdAy8ALiexWXymZNkkwNRU8dktQVynS5n9SRKukowgL06mm8k6ue3yaoCxWElQzg
1LIAhjHTr2PgWHQSfH46daepmPyuU1CCbWd/zSP9k9T09WUcpdMH9BfvjglCRgYfBw5bPZtaTcjm
uSoMNnPqotgGEg0/kWiPPgk1lMFZU9/qral+MOb2na/ndLtPTrdpgFNVGk3OwYfa0INbUiFQVOsI
2uqwT9G6XmjNtAUa3O6KNqpufj+z740IngjWDTrC6Ig56zCdlm5t87himzY12VERm/SoG9CIiY0y
PYpC91FL6zvjWbh44EdwbtBQczYe6KjOXKWG3ZoSHeMxc8wxji8B+iV7RZQ/ot1+5xkCFpZEogdo
XVz+W7tpO6tLklkmF8mQnK1oRJeE/JQUAxwrpbZTzPju99O5nVycPUALG6W5TqS1QD2nHlqWOaIF
JVvcRNYfujG1DhrMIsGfD7IBABFhoiPNss7mUBZm4m8HBG4NN4nVbqLFwl4r09z/fpxfZ2/T4TC2
jkWaBeneeTt7TVY3NOdKEI5N7UrtuS3G5ErRKznyBwHJKa9Oq5iDvbQrZu2D3en52LhVGq3o0sJ7
aqhAbRP9yrvIRVqUTdyC/B0XQO1R3T9I8Sj6Iah+O0pKag4lE/2Bnzl/fNuokEbhmyFV3CByb0cF
yhYahH6AEnMZFq6qhzqFYFOKVv/3U/vLQBt0fmuXgcOEZhb9bGp76Omr2NBWtzdScE9xXN7Ihdhc
/fko9HLBBC/DPg8PwtvbQR17ygUtFt3ClJavGQKqJpS9sfQRl84vD0viTjTuRWZFbwO9HWds9Boe
x3B1tUEHC4NPhURKKq5EvRiOJZHESc2IpuXf391LhHm92LY2dE3etNAIy6L+Qg/+ykbMIcyjLs1G
V6fhhY2QmXlGxx4OduhO0HZQYHphPQSi8pGZ/HK/qo5iDzwWG/34tkbe3q86LJ0gZB3dFoYSXUyZ
Erm9WdGfY5aj6kVqhTpOvyCi+vsbPo+4tC0CBaTTn6yCJsRzoLFRWuMEXlB0Q7NddE+F+iYcUOFa
mhliokpIPsAA/2KkjEenNxTYdApvza9vb7Oo2klsQkF0o7aR3Fyvqh2Q3vSDpfDLXdF4CMSB3mhx
g1moZ5M5lTGIzagw3UWDwXvOs+GxAAN8PbVaePuHE8hQCiaDY4FWiRX+9oaEVq2meY1NV4ktjrNa
C+QgfBIJ9eaeSPGBff4yfYxGegeJwJajSfqZmx7UuegT2k3dzhCzfdubVFHiuf2gG+W96aNXkzmE
EhYA4LbleLUI6iSNNWE1KdOFtfGjFKvqh5p2ZWfn8ofSsu+PxT6M5WYY9OG9HQtS/7nWct1wRxFd
9AZtNFjs5QTeb5Tuf/+o3p28bTuokgaRR5/dVmRka6qvTJ4cpfXRzFRO5o2i+1MHuT0i1hPNfyTk
4jnXldxp1jSkGd0yxljdj2WdHoooLT94ROc5D8I0b0Y5uxe9UJpO0TC7QpdpNkmZrEUZEDSKI4qC
Qpw//H7uXsA4bxzjy4CoPdLgTEuzefacWgGEEq6LqpneTw91nSZ3UwS6N0uWzJdSneMDlr5vZp14
aBVhcLNxoBVOHjg+yDRfjMaPaJG3EX+5IlIwdvqb6byAnV9ZaZzVhrEUWI4BbBz5Iqgni0oy/I7l
77Ti8CROrfz4+2nYVvMvY2qof7DZgstA3qz51ZhDUa7VXEiGO0MCb4ugxAILcb8gNwbhMVKq2ygc
plOfz8bu9wO/u0woNZCXG/C16WduJm7DxRAKRIiVZlQ2pozVS4ZxhXJY/Iijb3PBv97jv4Y6c9Fm
uebJtHKPQzzNF3Es3coDx3ZxqVGVVoqd2YnrXZMISOkoVfVHXNcvgkvYmCnrbHUhcjLOBq+gQ0Gw
lofaplMSTBbSsUtnle6/M5v/b5RzDFwTLXo8jYbhrso4H9WB/vPSMmtHq9XW+f1Q7zqdzWXjESzo
Gc5uKF8noSFp4sHJ1hiUhlF9Narhoz3Cu3apa2wR2LEzi2e5nzAkkRalTNus6eXBUlbjAAg5+jSj
EfatkrTywFZeC8xG/QjE9/7IYBUgFsApnRNUxGYpToXMyPmUSQunq5W008VE8LWhig9zo7aurier
P7UwT//51JLtkh+yJKATOQuGayLWwiSMDK0kxt1aqtUhkefoA8/33sp7PcrZ1C5GN4lKB5JYqCVY
8QWg0I3UtX4yW8MHrC/v2crroeS33qUvrMIwY1ZeaYzdPkUX1O/64Z9ggb+tGL4XOgyKDxQhNliI
vr3+yocZpdhVtcwNLU0JOE1WYUuwSMYkA1ySDU6r+zdW2+sBz0KHqLSiBoUODT16nv8ogYS5WZgn
j900fMR99N4MUrkC6iLqbBvks4fVmGAegbLQTtK2yg+jRUumneb+gxD/nklQSKG+LBLlVWN7/dUM
Np0aN2h5c/6kWrPDTjc8ylBc+hVPz/u9jb87lEz5W2VPDqfSmUm0sRjFdZXSlFtu7RaFUD0Zg1bs
hjDub34/1LtzR9UG4fcNF3xuF7mKlBH7AeSGgFM6Yt3UXiGg4PfvjAL5obipaJHEvp0708qAQrWR
CVS11nygkfXFAo3z/v9vlLP0aMk6tjACT2hpU7x8NNJko1TFvzUKCC4qiRBR/yLmE5piMo/4vqpZ
DbtbIEKRsjT5wATeey5gTYiKVA1BMZ5FkGwMV3UtuBc2yRBTyVGBb1c+Ksy8Y2jUW4m6FoVpxKrP
RulkbRjSqZZcSFKg12hnaZi9cNE4bg3D6CP6y19HY1WQ9GMCLwWLMx+0amo2ZKFGT1atoagRt2YN
Y3mhKznSA1pXflAD/XUKoaGkXr8RbcJIeb6hkeTEBP4cw0feFkBcFgMURGQqH2zO3rkp8PxbOiox
hUTit6bdmYNsIde3EV80yGA1Rq1AQdJGqKM2Zgb1/Z/auE6VnBIFdTQND3E2h2PRkFJkMg2piag9
UdtCKmUp5+mjSszLdb9NCIHLb+X4Da5PCess96whE1pqzdTcdVyy6TvEO3pjeBJkWcs+s5Z+gc+u
U5Xsk7ognx6IozK1zljIbQF/dshegr0Ar9xS75YT1GpyE5U6KRMteGNMaLt5TSoLPxSNmEbYboSI
bRylVgl+P1+/Ph5wwJzTkSgQ+H7ZO0dtmlV9q7BfGFizPty0Y+QMitok/pyV1e3vRzuPsghzGkCi
qT+w3WT5ngU9ntjKvkejeQ/YLoKxhZB9GZoYwi4JYDRtvKGifkQTdH6HmxgoWEuobGFDpoy0vf4q
Lg1dlFR5qVqu1a2Weawn+ASoIilC6mZDSRv872/xfFWhnw2m00LwikIO5aMzV65ZydxY2RRSy4kN
ChGirn5p9VH+wMv+OpPbWS0s1XBFUJF7OYJ9dVcCxIlp1W8SpLnRpK6e18bPpYCZPdLC+quWDdL0
hzEKNU04XvmPGE9NwjpbyBSBJ8rESJBV/dTu6q6kn2rqPmRL5ECNB/J6ZbGd4+tVifEodSKp8PaB
de3UwSgaV94k54Acc1EXmp0BLVh7m8hrN/lRI8KPYC/h8DmGLcWNBzm7ytFhuIpGZaZ5LV6VBIUQ
q6SHvor7O9Tjw29rUQgwiAqQruENq89rhvxSJN2XUaXuJNkI6fZLQ4Xel8IKL6WCzFzXi+maRBfN
gZ7Ky2O8Qp1SJ2t6J5tidyvIVoP4mBS30TEV17qGICVrkb2Z+xg++ZkzukySlsvSaLXCBv1f3Gv9
MAVKmKh7Mcf9eYmRap/GyKKHHdXaS0FuftaykNS2Oax0J4ex9IRM6mJPUpd+lRZo0OvOyOkzlQir
QtXG98qQFL6hlDSCciU2eoCgAbTlezaXUWIP6tLfzVZeAU8ZlxJWnrSUgLQ1Ampv1aSmIMQiM6LX
P5v0yBPXwoQsfx01AX43WK6TXoVeZyrMI3qT9PbnipE7saDSua3162XRValnaEOLYklHB/3SNiKI
i1JcTnC+Vz7MJTCP9Rn6GLaiFmLqIdQI6EoIu9MSFUqK6lYpfjFgun9MIULwoaRAtUPrABvUqTX4
QhwrP1V5hJB3FgRonOIhAY9TERjHCCLPNCbffexrgz4mQdK2mSqjyLiMIbhHlmwSoF4rIiqRfgiR
BzjRJNaMT4qST5pdWY34OFWq8XmCZra0K0GyoBw2pepbnpYND4+mgee8h1eo4xEP94KUV71lt6iB
wtVXVZwuwg9idjQQjPFQTz+L1Yil6y7ig64CqdyVsUiQbvG1HcXJNVMpGMy6XPscXXEylk59LqHL
Nsg04edtvQuR92y9Ju8BUCtVtNhyEUr6MUJndjxIVTyiuIbTAa1ZaIn4NA5FUvul1RifMiUWDq3c
rxuxU1R8kpGMl+KlcpdqoLF3kY3C7oTJgJWtgo/fi8Bqw/w1VtaPVeqz66UeQF0NeUxbqBRlp0mQ
Q+SJ0lZ1VDHvkRfrRB1hQrHWJ5eiJyKJTZlEEaq/U4HwXp8sS7STU33SwCrA269Vo58YEnjwJlMX
8LT1Ghd+mVh0cVVrBoVWNXcT7Hldfdl3DOZMKOlqCFqbSe6mutyjBk7cXU4phPZKcVuxjaHWMkdh
Nj8owyyxjqa66pBmM6HwKIpmiW8JkEPqy/K0ap6B8EB6q2trwcqeIB2PEjdS87G6sppUAFrbd0jw
OUyH3DuzFnU0s/ZmrcFyamQqVH1t99hMZgNQq7OE6GspZqWyM6IyA86RRoKAEmrfXQn6YiEJiF/q
LIi+FjHmtLOGhCkRE45LRqNbR4jTjAqSPKMf+WI5XOg5NrsUiSMzWgQXATJI65OssWh4BEbtQy20
DO4kliltxYtZX5sjK8mP53y9jqzVLN1QH0uOmOaFrZbSRPpTEbZw5grQKkLcghuT/CLuZ059mwkS
JSQYk9JTxAElUVMUZPglu2x9FCIBMm5BsdCpNZI0kuwpn+OrpE6hJjfbsv6mZqJ8pc3hhNKb2AiL
W0mdSmMxWgEXsbQmCkrn8NANWadD4G0t1ueoJfq5bSevJloP6Ux3LmaNJGyZIuthtOH6fUozUXHq
0hy/wCWVGYGaSpyvCFUXfdO7eFLdoopETlpjWhxQWkmQnoulLP6kt0KDylIDcYHH6T7aAYuizsGk
GZsuagLFu93PlQ7KYhWb3o6UZjkuPWKZqIRwQGXDt5SNXi12iu7UkYKwBO3NJjpEiT6nxt6YpEk/
Edup0WIDBXysUtaZO0kbu9y1emEA0mgZ8+Sq6ix/iqPGSoJeSWaU//Qw1eE0H5dnkRaJeD+adTb7
YxzpF1aWEK1GrRZBJJizdC039QL6ul076Of62HgepMy6JGtS1F2cDNoXVCdW0CV9u3LUNadWulPr
DnHIoSpxIVWqSj/rKUH+QC20+otskHs6g7XA/RiWkOD4syH1n1arN8GKJ2tW73qixk1WJzKxoVrh
iWjXXKFhM0R4xOmb0LwIObJ5ErLK0BEinNCKSZu+o4+6CZM6kKpFAVs2GPoP7KuPXBQvRcmTVok7
qJVlhHKQfgMA3r2ap0E8tspNXKWp5seNUIhOM1XzU1WluB9TXxCBG3Kj7X1VLVFUKKN5Mpy6MFT4
N7rEQnBd7tDLNNWUVLTDEL4qfKNMV0GYTw6yCErvxW0nfBFbVfk6wZzPOUlRKJ9TtciQVO07FBIk
jpV3nWa0oP+beTOmYjIs5M5k60LS0ih3k7oNfzaCOoNc1KbKsK1Whdq80eO+8zNqHDJKk8lwZUq5
3thGJVDGoGjXAR5Fudp0QoqygBLjaFbcTliyhz6BssttCyTACchTM/iaOs3f1xA/fanL8fAAE38y
IBMXT19VY80usj4XZRsibOyjL6PipzDgFp2676HUgOljBUyUCOjISUuHFOBQ9FOF6NUcm3YlxoS2
UWh4gFZhTWjUj5kB4GkJi9FTSkjSg6VaE3SBmWygAdnCLU5SVCNsMOcw+racnP/QzBmC0MaoDPAB
ZQnSvFTM1TrE4oLeYDblEBSxuhJoO2ZhMO01w8U6+ajEHU4gUlJXzlAsjscwk+2M4gLMjGsSWWwk
LG3ZtUsl+lVboVZvWFM7fJZDnPx+rDMJAoRu0uRv4bBsBFuq3GWXVblyTG9XcVwvXlKOE33dUa40
N2ujrRmNsF0Vp98NOUmqp34W9JDKo5EMeUAMNJXuAeJVpVy/lokIuaQ7LlXFcX83Id4C3Fnr21Dy
wrmdanbygtRSbcnkXGvtbijacqdFkpqmgZRDf/Fc6YLOmu/XeUyekjyWs8+GVMo58mgQXko2yjoj
VAnhPAHoNtqq9OtCX+guLxNk17Q+68DKRUVfX4Vynh6gJor0zcOjZhF2av4Tdw1nvtG09eDUcbxq
9lxQhbJHq6mAhiZT/LNLoxASUXlu7sSCLiZf1VYtKDloyBEzjXGs/cBv0II05FPBqQ4xdeSh2gp+
D93Rmjzo1KpyavnQwLRfVL5b8My4FgKl6ccpEIq+r1wT0heygkHLTC8s5ukGNkJVP85TJnweJYIk
RGmGBC5khX4bPsuslSy/SbW55Tgp6u8qpUgRN52KdHEKwRxGP1/T6CBGjVRCvFjP60PbjjHdn6Za
m5/ySkCdqq6M5NtIF+DqSFlP8FutcbX8jAehONNAcdSZ1sW8m/O+bBxmUKudeJiz0I/meIgdRQ5N
gNNJKYE1kUfrNmoW+DBqPdWOQiKMR/pl9NnmyDH+skDw+yVNyyq+T+syawI1XtOreO7wWm2T9Id2
mSZoBTauOU+Ae4+MkSrNFyOf5cKRKVcAMZUkODX7wVRLX1Rb87pcuvxZyorFcIquG0R7ow8kc1bk
SXbV1Jhvc6Muv+MV5fuilBboHuSwjYJVSVPDpt8CccNo1aESLPv4eeuvUIMik4enReiQB0brh+pm
WC/1bkn7GoSoqebPVkXYt6nTIK3WZv14PauZCVFYJYU/U1nv2brUOpl7s6zZz9kkmnlV3LQX4rgu
gHqgY53YvOUdW7hQag9lGZMVjp1i1H5OVPCFjHKRq0ipAvGHpdTQfbDjQeRwXUIySaNOJztU0OEg
NQBQFXblD0mNVCeNlmdDqbJDDzL9aq2n9WZA7q5oRYD54lCfTI7OSG261kQAWwur7jpmnd/X05w8
h4mGtFKsI/BrGkPj60XcAhQqTal0CINdsFD29zlLEfw0i2QS42Ytvg/52HxKBfVuZv8DRV5PUmRr
QwK6p5klJRhHaPpSsVtdsU0aGuF1Ga7RIdJFlzScLcyY0F8fp+FtMZkiuKe0kS7MUNivKcx30zJL
96oYzRdr1gK16hfzZMaIncqLZT1anDseLbGSnM4o58UexEm4r5NS+FKoWXk31QNkGXKr3rf/h73z
2JFky7LrrxRqzJswLQZNgGaudWgxMYTIMK2vSYL/zuX5VL5GV6EewQGb6EmhqiIjMtL9+rVz9tln
L23ob3on1whOcOPXIsoRf8xZDMQGJDSt17eLULPZmXcRZf06DnJSRzk9T6HTDne5a7IQQsTnyTBz
lobrhlpKwFK1zPx+HouN2gGZDxw5H7Te6v2h4RPNPhypbr1SwtKuus7vncR4imsApWqZJ88zT4+l
kKnrG0NNYEIwOkdLoJBwJrXA9ETAP6tMp7vW5lkY1Z2xG6ZYbiOEa2+UykHO0GQLVpAJhPNwpQJp
DwwW+yIUPtfKOi8dwM9jWNCeFDrrjV2OKUjGUXuZiUJF+Mtgyxbp2AOoVuzzHM39qgFNOE4BWCFh
FfzuKYkOsDf2geHuBEOYr6lv6+3Qx89ubkQnsCPk0BpK61cx8QFjZoqnSNHrw9SYxb1jGvKW3b/J
WvVGkNGoDhoBKNkklwpcb33u4U2n9ktPl+nNk7JlulQ+NR1q7pwVwC6kcLwJAsKe3jOemLYq7ktc
JzaAvTGI/ah1WR3LG2czh0m4mIaSFUrYJfuszecvxxH6Jq0zKulUixcu3fM8KK9WZYnbzE2DjRYC
fUjiKN5AAjIITxBwpdQxvJTSbC9Gpsb3cWy17D516TEaR5L5c3fc8OHjDuun7x0GjRXPHbB/idU9
I0Ply6pLpRc4bfoRpOG8K5k2HjKzfCuou2godNtLKsNYtP0U74e8iN9EmJf3GH21XSGadlkHCA3e
ZFm8xo6S4Ymt+1XC0zPzAwPSgGciNq0SenkAvgk5QQVJ/27j7o0eo6tvWOyRznPBAS7SQVvCjrIW
FfPYnVIUUAUtdddnQ7A1rDLdd6n5aAS6uMyOOhIIbLCKC1KZ8ziP5ZMVVfbJtrTbsLDs73lCvHlq
hfqFyLIvabRPHf+GN7qOsiGoNytfx8wlBNpwEmtppkl7p8253GVz3Gx0cmSzotP53HCZelMdQBtF
A7/gwqDkMuTwEvdQY8eZxnfsIND5OhyGkOeRrkZ+XuF99ujvy4BTngfPqj6l5D4oyGP+1LXVNeFH
WmQeGOoMdLbmUR2PqaQ6j5uxWTdK2xOzIoruNipKa0EPqt72YamMS359s/HdAjFh0QUdoHOjzgTJ
BUgOt+MADoLWK9P2Vole61WDoT9XZg5XSYSW9o4HO19FhtsGq9QobeHPnZWcxtAtCLVBoCBTrg6H
cFHzbpFDwBXBLlZWy5wPfOV8qFyxKR89y1xPbqdl66wfiZGw05RaK2hThQukKyyiT4wiYPkqQuSJ
XJG7XswZqr1UDIqxMnLIFCuzoT3y8qxJWB6r9E7dpoUzdP5s8uJ5YhoFT+Cod0IvVaK+XFhVZl9E
EFtEEMzCNr3U0acXkWhT5CeJFWheJkL9qRShSn54rloxvZ8mJfnx5kDYdm1PfqLm7mdTivbdklJe
sj4fWi8QRhiSnj2NH4WInXTBMy3XV7IBEk7df103cRJba5exVRoPRSW42nBRxgQRCAfYfExdWR07
1JPJTwnPq1Y97RCo9imrk2XSWu1d0Zcxe8DYMNgKNFIZLYzU1l7RtDo6jryxiQIY5MhacixNdLCh
IILPVEPHvJGTERyBjCUsujBrgtwdJ8PJNStVcKeHHTqTVVcPtpyQi4u5DZ4MMx1Z5W2mOFwYlGBf
XZOa7PHmffVWpn2db0dNwS3cDIFmH4V+7ZUnWzqsl5ZBiX/YSHnQaDyjAXVS9rMcHNT1S9U7/Bvy
CbHU7RGMPG5aXj0trNjOc0otJ+hhrCoSBNTUOfZF5tzOdQ8YI0+C1ELUIft4QaBvrSxsAxLDtu7n
cMZn0AyrZLySYqZGJqxldj1XZFxg5Ifqao/22i0cq9lpWaPk61IB3DoF5osOCjciNT9M4BGjvpKz
0mcTq9pT088bqmwplxn39qNV68H3MOHJ409WXdw6cdxGB41iLlnQwKrka7iZ81kxkeyBcUFUgtAV
Bbdl0Dvs82vaPKP1YdJZilgPZt+g1XrI+gABmwOY0PI5oRUtMXgRby/Qh2tvCNN+9AxpNHw6tUlP
V+Ae+uNcNjRjwK/QjSont4Eckjc68sxwKsdvK8Whc8ztTrsvHdGFX0mSpuxmZ7nWblW0tmNBwml3
B6HEqNai5CNFJ1Ljf10WBi/GyqFxgdZblH2+IIqSB4ii96a5iOfKgt5euLHj68Eg9rbNyDthbkN2
yjxpcMqbpFAWE66QU50WyZs6uknh13EEcWicuAA7S+kiiAUF7KzAMOWpi2x4F5GeCU5klKv3fWdD
MpPd1BsLnHxG4mUVnlzfCINo8vqGdmxXFypv/KKOhkpanhoYHU8fWY3Gg2Twk940dVvUxwQ/j2X4
kZZlM+VbxvDX0Yfgq54ymp7ZzcvYC/JKsWCJV+TSo2N304MjM8HyOXcdMq1lp/Q3DKwvZZcpFMR1
NgLddbWhXsiQRLqlaw1ZcKwn0wZtYcZkY0YB6b7rokpb7OqY5zUMWVU7dCCxh5nIlCnpXJA0knvU
M3pzdvx8ZunzMqVqox6VqQAR4/aypBvJm05BEtfTbm1ht6YNHWpep0APc3s79m5Bpglqq3giWxZb
dDdQHa7MEvNZ4QWsCSmPYwI9hYiBkTnA3p3sZNyhX/by0rZVPC258rX+zmwd+qllp+mCdzLP48Ra
l3HQ1PdJZho5J0cMw00w6Ur41ZRKLnYRXrBq54wAvVZcLHVzN7i9hiGtSiL3vYz0iqXygm2WLvfV
2BDm2mQgVGxbqlw34wKyIM3wyYvrU4zUd0UJVVF/pebkDI8g5VXdUCokxpcVQXG5blpfsjXGdyuQ
DFNcFA5zWrgICuQ/d66lpDpCtalFjyhdysBVlotZkGwAsqIGqRfWAok8a9XWenDHVB/Pcyts9zbO
NJQfNY57SqLOiKaQmTAQrW5LJaW6O2NIhHVGN8+ISomMFoxorSYOxXYiZjM9iYk6qlnqNAjidpgy
tT2UGlKRH4pa0DuaQ+/GNJXTaFHoFUyZWABs2xF2b2Em9bqKSsgqit0IezcEgYBcoU96BYWcGjDM
H/N6HLq1XY895bbgWc7fosWRAPYRlWJ8wHCcRCQAkpKaC7+Z3HJYt4FZupc8kdO0D0o3DvcW3T2h
E11vQPNkQhAz2O+bJOPh5g7pRmSNrG6ZSgUaeeOp2Z8ySysZwLtdXTm7NMBIO3tdWzjFuZKlXb8V
KkOuuwngSG7yvBtFVf0yDv5Lq7f/2t7if7ZUY2KlfxrkLt7k29++FxLOwukt//5vf3/63sq/eW9F
+vPW7Y/v+WU7UTe/mZSspAU7eEEYgzL3/WU7USfOGCYj9kwHw9/V0PjHdqL2jVVbFSMuJwzf/XWl
8ddQVNZ0r3ZoMoiZ47Kf4vylNGPrhwX0p6EpCcYs3eJKx3KDq5KY5D8PTa2016sodnpfdVOcMMaj
1K3uUsUjJPIqDTdWPQ9eP3BZmmU272FwXHgeM17IFZZyLcMmT6QP0WcV69AhrK4VQeHmpvp84S4f
NxQt8IaRvY21aYwLXSrTvlc64ivZofVAEwVeK0dCQFtMcyBqCR0pYIq4lrCvn+x9w92P27MuCUSL
pDgNs/0oOpf0ph5bpOyt5CuYSvWsMW57SsWkcvHrRK7MVnPphljZ2UwhD1ygae6VxdTrMCib6KnX
anvfsLtJZUoyjzkl5z6h+ZoQ90bttsjJVmsGsugsHqyx3jxbOX+scOXk2TI6q9ANrYjMO5O8jCxf
m1O7NaJt+gZP62iK8WKWxRtX2Wsx1+9NU+xKrYOk4e6HoDqU9riKh+pih9ZFDYtLztTaw+GwGQL1
fpzChbCqtRVQ3FwKJ7mLmuqOSfC1MLNP+JWWIWzdelKXLePjNBsvg/OcxFhi48BvGoINRvdgteOh
55E3FB2A4lK81tLqvFbLb2Qb3rkTSoltJq9yrG9NmT9ZznyIUhi2ffCSlvMTLJ9toEqE4PbB7LVl
2NkrvSpuuG5XthXwpEAjRNp+afPlMEL9MEVw7nsWbHIBwlV5wXkU1t/HacbMRURuXd5qJfyfKg/3
dumurnsXvhNqe1NFRrVj5xip+VdNU+plMOoFsUtNs6lb56zV/I1wxme2aDehk6CzgHmF0iQTcu89
CE/nLjSXdRO85WnxWdjEAcoboSXnJEqX07xPh9QP1Y2pXTpARKJZzfNLX8AAGh+ZQ5me1Mk8m8Rd
rmhvValtUh1AMlOW2WjWrputWyKorwO4Z5GJVSPmVRuWD2ZwX+prw8huG4biYzeuOy1ZC7JFovgS
i3ArXKIHtWTpDtpJl+ZJ9s5JK0i3KR/n9ikouq3RNK+zHSwqwDFGlQLzsY5TP+/s3HiNm/ASBSnR
WNl5EiptZ8nfVKP5MFvxQz3bivS17dVdUPUbE2q2rUwk1U+5p1pU586afeOjazjhianRLq+iV/Ry
TtB+btqV2isvqfaSOMx5eZ8IcwoC2F/98BWL7IbKnp5FX1CYUMfUnjLqW7t4LkSteYVl7g0HKbiS
B31wd4ldPTB1WrSyAiB4ZIMCAmWH5nnrdv2TCvbWGI6OfuzMPb5jUonsac2T9dBF6b6xHh2RoPZm
iCrkHsMWswt9rcHfaNvw1aUCRD0IbqZsuLOvH73Ice/VflN3t0b9PZ8oNZMVvR6GoGQ1ShJ7S6pv
B9pIvcJicdDLZGVV7rG0XKBBG4R2f0hwLkCBr8cCIwDRUBnVnp6fTdE8U5hsJi14sAuxbKvqIFIy
d1Th3vQVwrB104c1L4MGZJj81CFcDsR25c1yKnpmRSC8otfJMC/APgAVt9l6GJXHoO5PePaeHMX4
UJ2EWKZ4WM5Fw0RPLseavRyqWRtYvWzxS9jVhoDYKF0ZvXhs5XXaSwHEJgrkccN9wIp3IZfAz8S1
7IV07TeMqzxLzVaj+j4503qEwRq69mpu1jXHtwFUbKf9o6YQD9Y0wVdEA+MqM1M7xBQ3YfSqIyhX
YbBnfPNZ0cRwj8P8cTpzo2jGrkFfw9Z/ZwFSWGSO2i9ZQY39tMrcJ6eoWi786hW0UHMwoqQ6NhLI
XGsre5Y3z7qYD/UUMtYeRLKfRO+cO4RMQqL1aG3EySfz2XOgEgfsDhluty7Zo2DemBZz/FJVORz2
JudbPfoIgqpU7SUt5jtpZm9d2Z/aLIv2bJ6KpZSFsgH91x9khf3Dmoz8ZPDAuTXzlky1SVcZjj4H
ydJsg2yh26SWJJR68QPTVdJnWoZ5razVtROz5+IeBzd+y7KG+Mcqn3eayiwxbDeBPd3IvK3WCFsP
Ip+XaUZcaZrLfbEWqWOekyLdMjFPPDvEONM2gbnQAlITM8XduKOyctHVlnUYP3Hnk2Iz3WGFQnyJ
15lS7rXEea6j/qE0AqL9GvsB1TlYDLxZDJKnRVd3h7y4xIhWnhYHho9bEoN5Pu56rfwc+v5j7vT7
qOn3TMlh2cF9xURzNgTzVfYQnyurCt6qxibiVNAXxXw6xl1BBGE6kLQfFX6ZaTMTkipcZC7OSlnw
ARm6Bl1Tr6ntG5QYlbBRJXlSrFFuhZ6EWwS4YzK/2Vr0PNB3M4kcm2Sd58Sw5emMi0B8KimBBz3i
j2ClBzkRfA5YJEbqjCTN7AQxl3oDL4iVmbgT52el07/EdFVdVEArMqGJM/Uw8Kyx6bxuNA6Ezh/S
LLhX5+AVk9wN3cepL9znwRjeBle7EC6/0g35GY3bGhWwHMgrcsVB8lC6H2oDjo+iYJgwe2U3RAi1
WqmwEFMCoIkqKz+IRKheknblQoAy4frO7vQsHD2msbHfZ+0JaYEBUGsSd3N9xTIC7X3NzYJVmand
UUYOn+lJPha1oS96ICOHPInIJDDs8BBH6TFmNZuLOayeTUY2C2HU/XdDSHvlFJyGsWusRYYplOkJ
cyUKjM/CGgKqqPnAmkjgWzMrQ0hY/bYIzPQQQWs4MTZU1rGhknHZdCQutRK1MiH/rWs2Wt5UXqfy
KjuMPyRDMuxGo2+4RrseLFIz6Rt9pXuuxpc6NuBzVsLHvHbRbbhzyEI7yguTe8q5F9I9t1mzHblG
kEY3TSu9cpQNrizlFKbvLmIj4m7YLTVzOjlDfVdPDmmvArq2koqbtAjCpV7l95hgdhPDWycKsLPW
QCEqvbirx+gwF4nKxSYzQA9NBTqtc/Z0og2MGaHbp8ppxyNmi+zC9Ijbs04t3U+kS3SeOhU3eQxj
1tV3lWKSQDQ52yGqnqUQ4UqPN62SiNvZ0d0H0hUmrGRulcCUpEfD0ROS5p/xjg+InOs6zwjoqvWn
gj24Zd+Kr/+Wl66uCoyB1H/2nQCdOin56DlC4jYS3bYWRJRhDKL3nY5ao73Hbb7AcfbZUV8aQM21
uPivLotGavv5b3838MnT5PzjlCNYUW/F3+6698+4lU38IX/ut3797t87LgygGMaxcV9XCn/ttsxv
V7jEjwgW3mw2fv/otq4BMqzBXhmddF2QK/7otrRv7M6xAoNXlp/177KM/lm2kfZjF+PPnRYUUJ74
eLvhYLA0++dOK65qAdXFxdUSuITUAbfyMzdpfJQmXD/ZKtGcw2yrTxTkl8agB+VDhQh7hMhkLEvZ
7s3c2uRlyoQ7Pwth7creOLH3v3eG9DHmPsTZ8dCPjK9lbe8y/KJ9027UFK5lob1PSrhrDOW2NFLS
oVMXymRufuYRwm5Pa6SrX3jKaCzafFhnGY84bDjvyPvW96rv28TTZk19QEns1qZZFydTlBCjHZv8
4UTVtwiBgadkVvco0xonATDoV2UKsI3qeYXBUjg3UWG9p+1bmFblGfe4fr14PypWPhZRwurC1LT5
LnSHflWYdnTGkx1tWJNm5F8R4+MhAFLc6UnGULWxbscpvQsVs/ywo1L6SN0E/LGCfZJJZ3IlX12t
TW3XhAPWuNgYL1DUFPZTnZetN9E9+lYoBr9qud0nE4uQrlSXJrS3ejJe3eWS+DZLSDYpmLWw/Kq+
mBmz9JI/1NrDLs3b8MbNq62sqTpzhpdx0/tBma7dPl9aJQSQvPST3Nqid27sdI8taQ9UEdkY60BO
fSe3V70mUIqV4EpzzPkUx7VXTRGxaEH0OIU9fwB7jIG67SKOI6m272Zorwrm47z3L2M1LweIfqrz
XJVAHVwkZYMwbBqW+mrno2h2fVG4vgWM2OUfZdA5JK51gJYIZ2LsLkU9FS9VglvF03ubYlINwuqj
1XGGJLDQlqpRIT5rRfqoS02CcQ1OecWW/Jw1q7FQXsHmqg/BVN21eBc3Y5Ak5zo96qLcmUHy3ejx
vuKoVI2VnSB/CW1OPRmadz2sVk7wB7le2UUzK3MDbHaX9Lh3A37FvO7FYuho2vR+WqUqhkpdLT45
CEys7JG9OpqllaYE1T7PsnMW2ESlauC629o8jI2Wb3VcVngooQTZdWt7jgzPBkNGOMuEHuGXfA6I
6vtlLfUvqV//2XQt0ppU1XZZM/jHl+7/eO/+duzat5/v2j++75fr1jS/XVecXGw4RFH8LHBdv6K4
Vy4mQpUG5YetjT+oPw6mSSyRZLhwF1/v6V8FLs38hqf2GmbD55rfEFnsL1y7P5I+frp1ia0j38Fk
MZdtFZO/jLv95y0O0c0lxUik0zqDy8FWvZwSMkgDHYcHVxqt23WMZEZ3LvYDgbNm0+NOolKkFTPp
x8xZnTZjaG2LWeGUmfjafryif+ns/P+pnNqIi2zmsGPCbjjCJ0s0/+yw/c/b5d3y9nG5+F9/u4qq
3xse91MT/+nw/Yc/8vfHPvWYwmYVcWvXQDeer78/+jl/bHPz23AacWD+fg51uFTXlKZrRpNGsuF1
+fQ3oVX7ZuOOI76JZyh7R1QFf+EcslrIQfvpIP5Hr8XPB7GRnd5keaP6YY5fpjHNTYhas4zLat7E
MiYqfOijdWn2RzMTN4nRPwadtQAsum1NA6VEJ26s6ajdG/PU9XhPwWV2bkvQWZu9Os4IWEQwe8sn
iwxqLcRBPlpPenO1CmdJSe3Nw51UGuOs0GQsk3j+yszwxRAReeizMxxEBrkJW5KvZPntUIHyydMo
uOnkhL7Ul8a2UjMiVyWje6bUi8F1AZE3bsx0sC+b+rbRqCWiUWUs3sXjeiIHDpKNOvpqkazK0V42
RXdsc8dYuT1KbRJVFyPWiSh2GLHhvLgvDf0tauJTkVu3SmT3HrOiK0U48vnDp5JWYC7jR+nGNzRr
B11RjlEMRcicZrL12g6N16GzMPVh4STVjG8uoQiw3bWhdNqyaJUjbciXEiSopCEdB5I0hOn5MM0K
srRR40Ls8QYOikLKZvbWBtYpxOznhQ4pLbohsMSPDYM5ybQqaYFdV2bH2t4EZrkyCZftJyw+BLRV
Ifidwr1jKXtbuigf+PXWuSzH701bf7Em1foRszUvS6etVFEgUjAZhfNWBeM2SBkDsvGo+ayrU5QZ
7nII7DMMvK9uambsOJ3kiZ4DQreb6mzN5SpkzInpOskQgCPCAzA+y3arTXjTMmJGTkUDfLtXkmZt
8BIyFWJRJFAgD7WqfTeo73YxJX4XtfFuiqO7KNRm6pEirzxTNv1i5D3uyjl5iuP5IY/sdRuHvMod
6nRdjOUFs295kM0wXJiukR5OggCxX+1L20buOq84cXb20Rd6vZIUiDLSgqVh9vaOiiehQhvZkFGn
A7uPaCn9+ICSiDCQSgfaSEXIsgYmhoat0rKNa+dnnDr3gTovmc7g0SNYqfkquniFEuYnulzXrF3i
ySVyuIiWfRWTEVptyxAxbHqlob2SEBelIGSZtlEWoMLQJPu82teh5rNM1FMbusm4NBsG/kHojzpv
RoGrITH5cLiX0cnWdnNRIhYHYLG78co9pVibMwuJXX80YvNYMMhgjRmwvVDPNlGnmDtYjrIJPu/7
dfPwf/HJcX3+fDBsbeIQ3/l//4EPJZX1Or/60/9Y/phl3XTfm+n2e9tl8rdL7von/9Uv/joRu58q
JmIfZVfI60/D/fcnzuc1Bu8f1xrr+L15y+Rb83Oxcf2WX653YdKksW3Kk5ylU8r/P+iC1y9ZzMlY
0bQQ8a5xY39c8NY3lRgwXYEKzJVwHZf9fsHzJWxXlqKo5ISxqP+XJmkqcuefbniTfVgeF4z4bPLT
DOI+/90GZ4B5BL9x+aVCKtjO2+o+v1WfZem5kqsD3CDp7eku30X+fFA3uAvK9bBON/be3U/fzUP/
KbfVpT0V98j75+wz+VQJNM/u52hpfwyPkqjltx9gkC2wQNAyml9tw42xdPfztv+MkJCxLAK7IIz9
BgA9EDMY5JvyaB60N3Z7umzD1aw9Nvfy0O4EsBz3TFVP7HkEFyR91G6ugefBTbLVV0xrgNtkl2lZ
3zSRV3YL5x7KEAq1766Kc3kzPID25CvtzXwgR/xA27etb8VZ/9B2+DdIcZcHa52ezFW9DgD1QcXa
2SvIJV/4Mnb8lid9b2+Cx/wW37/74XyJknt2EfV+uOkwWWQeeegZfuFdveOT6EqvObsreriHcDzX
u8q9vHfHeJfzY8NTdJl27nl65CU88G/44rJfBVsIITvLV5bmvjgzqvKwKt8F99q2XPMLkrN+DxJj
iQnlwL7MgQh50tyjk3MfwC1hGOMbMEpAdH8vglWDS/3Z3JQ7deWuEJ033TG4YYkW1kHwagNrMECu
L8YbDIUoQ8GKwT8OU8BgyEMKn7BNFx3rzAvfM3WvM4bYm9sOhkuxGvfcV9V4mLBw+M6LvJvY/gO+
hNv1eT7km/iGu2lNc36lSZmk1ROYspUAkJwd5LytDa2xXId7zJj37as45Ufnwt/w5K6YSSkQgngE
OLzsKVw50vhvdQZqXvKJX1U8pfseiKXzNSHce/0TPnhvfNL38q45O/hzovVMpr6ycflF8fZulFO8
UpfKooJTA9PrzdlNO1n4GHeX+V49izvOJ7DEqDjH+cZeqV555PsXsc9a8QqHaw7QxeYdWWeL6oVO
06tv+gsNbyQ9/cSLlmPZXoybCISDsmAGGqyoSkS+UqBhHGAP+F3u5e8mKfs16AJJBv3xkvvAmcrb
ZAUSamVvss+VvA9RlB+1YhGSVO/wMr2W1Pce+wl+R+K9BiKG5Yt4Xb/mx3lfrOS5ZMaSeyk/4jPh
GMF73o62Z6hnC3E6LQ7w+iAodSvVeu6YdLvyS2i2N7lfWYAcg6Gap8Rm1I/Su3y08EBGFsM2NWiX
ALgGJLiH/ma6Mx+uzqSC6eee/8/ECzKhu/vtR7eIvPEhW2INZUK1nMFKQEziKGaHvF4UfYdz2itM
r+09xm3skMhpo3yMRuvHHF0FzJUBdO+t3s1PBds57i6EQgL5I9kFH+V9d2FDKSqWFhmu467eFsvU
fst28dm8r79IP8UbfBecrhxEMGq7K+5LrnTlu/lQM4xftOfuDjYHHBmgnef+iJMr9eYjJlxII2z1
MCbHnskpLsmyZ0qTNF7GCn4MbRS7L6MlPdqGQDtYYEiP1nxvVCxbrfX7Zscn2LMeFM1XOyrHm75f
sN7oof46+I2P5cX45LlpwfJqW1/b4RdF07ezY/YW34mttSYWjYEs2NQvQda/Ui+fShANuKe89EaA
nMi3UeQxk5P6G6+v8tw2C814shbsO+Xfq+ZJLFNjAZgTrxc7ONBFraXmHHUcZO9QeGJrg7KfxZS2
e1ST9gVeo8eQ+7aGHhGCjIj2urpx5yX+Hg6E5OVDX1KfphwBo3ylRmf9gHWJLPgIYmabK/2umzd5
dMF4LXt4r+kjOZjqi7Fn+aZ4wJKZP3VPMYPoKvSglgzYN71hrRwbdlNfbWttM1J6TKOVZSGtrZgn
siYLayzy6EaVeMmukVIs5ufOXZCeVlp+up3cN17r6Y5QTWcz3DE/feRMUeH440neKoyPcCuyirmT
N+nizt6qps+WG6MgZzUNn5FzCN2bEBHmqX1SbhTGACv2D1lNYDq07oS/0btF8SAuzm27+XRJ0vFy
ZZF5bXUUxpt9VETnd8/1mYU0ryXtZDiq4W2x0hnTsyzrFa9299DRGsS1vdYszKm98McPYivWQHRz
z95eeYpyEd8CtVpaATSHY7LAehzd83OeWcC4IZWVDfQVHw5EP3ASSxZFNPdovaPcQZ8A/4JhjUVK
mIOh9AuaIOza+rrG5KnC7KMuZrvxOOTGgusNz6bdL8Rjhg764hK7J9mdPsbPSvGsnhv5qoZbNM4u
PLRfuoQ8Un2YzYN7NjGk73L3YChrwGrof2cTwtDoP/TL5fCRt0uLsvXK4Blrz3gK58/+qGbyqmUC
9YkBxxx7zMzgQDn245V/mPKFm24lCWKYeirpOFYuPLAKz/ogKoElFepLmNhpDqcnGo7om+kdPmv8
Z26/pHiGdrHrtgNIjfrduXVObMPFC3msU78tPO2d/5BHGIuH4GwC0qjf2eEEnzPxplbQK7MDM5u2
4aavthYPF+M12nbvFRP1ffeuQ68z9qbhDVDF8MtcyoNDVfw8mBfCySArkUXtqSxYgrEb1/yXCH7X
BghIEHHQcApFG85qFfsxy1LDxnQYTK/rapvEOwJpO5ht5tOg+eFntw0IQUC3E8si39EHsQhb2mvw
uxwyTnN/NHDqJB6UuMWbs4lAnJUry1kN1i6QF6XcseU5ysUnbaNi/B9MXv6FxP319/JqC2t/lNu/
l9+/FNy//8//N6pxmNz/rBzf0Y5+n36uxX98w6/FuPZNocCloGb4QDY5Os9vYovQvmnmdfGctTcc
bIRD/16LG+43Eoivedg/dD3nJ7GFL6nW1Yhm2zAYfog3v/Uhl19ElH86a7lW2n9oLWRrGtfgbdvF
+UlBTr7rn0W/hO2IeGqMnnKCX9Cb2RC/LgmU1bIbTKkt2F429207sSc7SdWRV5NoSADlMH626VC/
MM+OQEyI9D4YWC30qi4pnhqFh3ZSZu6Lkbr2ha1x945mkO4Pj++bQWjLx48X/L+Uwb+rBjrbP24F
D/H3j0h+LxAB4z91kD++75cj6H6zeHNptkwFfVnH2P3bCXS/GRwiMt4I6mechqz3xwkEV0L8NduE
2Cc5izYH51e5z7CRsRnNkfStKZbCGforcp/Jv+enE2ijMao0lnwMHP4eYlX5rP2s9rHah8m5oYup
mMUvOpbX97M0zmWasDwSyG4Vmpl+wj4I5taoYTONRAjqxZQuFKWz7u1Uh7VbGN3/Ju/MluREsq39
Kv0CtDE4021EEFPOg1LDDZZZksCZwQEHnv7/UNVvrUxVK09dHjtVN2XdpQqCAPfte6/1LawDShzy
BdtQn7wYQn4K8ORubbcU29Jzb0KPYiOPm03W55cj8VeGzLuPuafBjRSBfQLrChMma2bODUBAo4Ze
OedEGXMWwMz1PXWL1do/qt1UFrAn6Jcjcqkruclt/9RklO4oELxNlQTVPggKcTO3TAODsVS0YFJm
UcSWByaVVG6xPzhOBtkAgyhIqio9xG3mo9caxO6fvxn/g9X4f9ZW/1+0ZvNk/u69eXiWVf+vW/mt
677967n6+q8r2Q7fitddmB//jf/fU/H+zTOK6he+7tq2WJFJf/bMDdf7tzDhWTI8wc+/zmf+Gt3w
oliCfxv6/19T9v+8Q96/eR0ZtaBN9jz+uP1P3iH68K9eItdZOaS83ozyTVZz9NOvXyJhDE6Kmz8l
ldFRR1/Lj3zmvlXlpS97Citn4dSzzIRhWn269dP7Picus4qDfTBCkyCfKBq6OT26Gf7Y3nK+uBoj
EzySSFS0em1ZXgiUXvir92ZtPgx18UV3xXfRgH5jrj54xjlh1AlMew18n7KvQ2afdCiegpSn3oqn
PrKH+lOYLk+h1YTb9R+yBMijortNgzl5KVWAYdPn9fUEPaDR8V8WS30r89CIYg8HUDsiqMyRQTLY
tO74wteOqL5I0z7Wbm7uMmiBO+VKtUkZHWNo4GwCNHln2vlyhWGXbNAiv+omjFghksxtKLPvwYSQ
CycXEA63/VQ05ZewLiPoTWdGEIpDT3yeRw7pKR9f9vmL6Xb0arGoRKNVEZC6XpZUNm6Dlgw9kNug
bpIPIQnKjXO7LMCnxqD+omePTJfJRL0tv6Zx8IgSJr+il17vKi8kEq43n0rAQ7cCSsjGwA66nXSA
awxX2eBnX+MpofjPX7oywTffCuLSm+Fa1NbHUhGlmOsvozc/KcUvJ3POmnOZvqD9Pi0sZpibuwby
kWy2a5teLWXEft1HZVXcGuHycdHcJxuS0Abl/cYdBqYYzW1ugmbKZr5PHi7hFrIPetNF+NvAuuym
Af9nsJ1b3e4x9n7Ckc4ZfYUSjB75fJSusbFwghKffXOkjDXQ1xXVSluSL7Ga5ovAKBp00rYRhbPI
8du0LdgYNJzLLO5A+GKDG4ettAzn3KmpOEmQo/eCtvW+mhx7S8tzOhfxjOEvr3e+6jijQiJAwUz5
UU1cglFi4V+Uvc2rkNDtcOgj1xxoiM/cnap1CEXvOyzBqCiRp8FPqkR8zjo8UMkkDlPMqi2FczBg
cGy8sr/G+IfqHBv1ttAGQa4LDzvaK5SoVqQdAluz8GTxYwmr+rI0o0Zp64Flsc6WyO+LrLv1TX79
tO1vS4soU2b9bf7lp9Xrr7ru5zSutUz7qYxzkN2wia7gd8Z38JjflHEerHyB9Dw5BBhlkZvjPc28
oysxDxmieIdq+SasgtVm/TQKiR+9W9acN582DpYFKSwmJjeoiY1NwgO6Sdx21SeE3EucX+MO2vb9
iDU6V59+/02t19PBvz6cRRUuqQWD/W1+UgU5osYPRb5xnr+Ae8X1amCrnCcWOPbVP3+IUm3DmLNa
hWBx8fe/vwTqpV9uNjk8CKdYaUGXvuE/w+EUZYvz9JCPHLTs8jJJvVPbllugNVEd5+/cbn+tgN78
uICm2S+ot3zcLms3/ScQYeWYqhtjflzsSuCXyD1P56cuv8GnDI1Oo3kJVfgo8jZkXqahvHlXffOC
H+DI3BK7LUq8GC9xX3E0FU9hbezK4aLNxqeARgZgv6PTtNdlSJr1V7SFeBrxkfhzA3yI9QiD9x2A
LE7Wmiqnls+ZVicjURdxm0asRpEZpN+8dgp2jEy+TAWK0caxLucWAzkXLjYpIm7QD1AU1oNCqp9b
J3wsE1ZNEFXdhd0t9Bq1+Aqp5RPTQpQnbGGHZrDuUiGIfgg7mqFJA7NmXp7sluUzsJ/yOXhMF/Np
buEqyA7LgBvQKgzScwX+p244nlO5bn/87v/olPF/spZan/D/fgZ5GJ+Ll+fu688nYHv9I3+WTggH
OMQKrFt/jZWoTf6snCzz35xjGUKt5N81oug/qpfApD7yKbc8N0QVE65Y4L+OH75gvIXSENZtuCpW
4HL+gwPw68LJCzlyrKYz6Mae7a1X+PrdMoxpWHIFaWvlrd9YdYD21TcAYqPdLcPg0mrbhJdEJQYE
Ewmn79IYyWH4+NMN+5vl+4325s/LCELoqdSY2E3W09arV5wlXYVzyWV0iKC38TSJEF1buACSlDr+
IpfFbukVN8WnofXsaTOgJ5ijzMtBQA1NG9+g6fDFKU6g9G9Fmqizl3f0vMy5pcbJfFElt+9c87rs
/GdZQpDE4utYFpoVrttlYvz6mrNs4eTi1Q7Ao3HZmBzJwKv4/XXtmc0F6Eg3gkqZ3iPhyyJjyLxT
adI7y1phXSSjB9wqi1vmTVRE72ZTvt4j/rw0ro22i8vM8odM9efbOZjcOsuwnMjVVnnhr/t+yMYb
Takz7lW/3GUgIk6Vonu/EOBxpKvc7ZCnM3z6/U16nVLw14V4q5bVRlRFRfH6HtEhYZzepiISS4i2
D8xF9W3ujOLWbQ29j1tIjDjGcc/PAID+XK7+K2//9Tb112dz4qTBQ22A0uf1Z3exXKwg9vl9vLX8
n8YpQTozZOY+HyHybQAx5tCv2mH488z5Xz/4zRb945Nx1FvEQvi8Vzg3X3+yGrrY1AEMTMxvDjD3
Cc2lgbnzqIBE0BzXZXcyAVmweQ3iXg8oDvBwl3cwSMK/RGP//WLWD3v9mLrr7knOj1jPWWv34+dn
wVvAby1okCO7MXrMlL6RdTuUuIytarPG6ZL0VZ2dOyAZUA28qXhuoO45W69pk+ffPw2/vOZklyGi
Yu2yHZDcNqe+V9ei4bhQHqkwClox4/UEurOnMxNfJUPOdE17RfxZgj7eJhhgrqWI5w+jIdvH0TX3
BUVeu7HHufncicm4nDLpgiMw0mO79PE7C9Kvz+2PdXHNGqAniMTw9YX2MnMTSAlhZMzp4Gwm6hKw
fVODgiW5sou4uBaDEA/z3CTHd+7RL+8upHKO0h73ScC39948tiDt4xHIgdwHi2nuLbuBXVIP4eqW
NBrzs8Sw9NEaiuV7HqaYZtnzLyasTPscifU7eQtrn/f1s8MVBA7pKZQPSB9+POg/VV5DlmQmNtNp
30pZML1q8Y5t5ppl7bJ3igXza1jNZ5sV+obDC02kEKoRfSo5BeGuD6zlDtuuIy+q1rDw+XFCravE
RVLQLZzNlnroRgaJs3WJ3j2ZIwAhU39QVe1D3PGLItzm80RH/507/MsbQdeXPYa3E+QV+pA3i1JW
kPIlUbsj2+z74zjo4WhVFRNI4sN2Y1uv9CYH+lhlZ39M42gcA2sa31uj1w959VpyET4MBf5mZ+If
Xj9hLMkJrJhp2NseADvOxi0+GNRX1lXY+x+qsvhrLvFfF4K/+THXBo7v09cUHvXGm090hm5q4DsP
+0nM+rPJKWIPHVI82mYB6LWVC8QRhcighcxwGTaueZ7dJT27du/fVXX5VdlT8TQukCrn2c6emhqa
sz+6F6k10+5OS1UeXbNIxk3qloS1SAMhiucY/h/v/HxvSxbCVEnKoDJi7wWNvw4Ufl7QMCQJjEPx
uO8V7dsdVoV+VdKrT8JI2ovaGl2i7dAa4q5tjs2SzDtV1ijYVHM3i67Zh3iQNkVse/eCbS8C7KGx
CjnBTZw7465hBX1nP/iRpfb6t17jL2kv806TG/A2HWUIe+zmaN/2AYC171geAPWQvXHjzsV8l8ap
fbR5YU6Da5f3vqH/CKs6vLRrle1U0noyWrLZAB23lEBfvP7Grhms4ngqjc0UL/NHorEEp4Zqusmm
/oOfGPlp7GKoPSsIUPtssaYxjteTteS3v/8tfn2I19cI7AATGjp/b9cHoDQtZgVr3MeDOV+q3Bii
0QF/TCU3nwDtZ4d/+nmhudZxJLIiFmZm8/qndwfcOVnsTnt7mqpPTm98peiQatd2+sWEi5Rv//Hn
AYBmCsU+EKy/3+vP65qx7AHd671EWfshSN38m7FM/gXGFibDunXfWXDfCMOoHIgs9Qg0QXsM6AvE
0usP9POsChIzmfdNVzNsd/wEOnFdPmjAnuaWZtw1rBLx0A7GGAlQCxTCQ4VOJKxN63bw++TRWftR
fT957+xLv751XJlLlKpFgB8RbG/eOt03IW7ieNqHhZMf4jm0nqD24BjBynM99UEYlWQIfKPrgRrV
rlT0+1/i7z4e2wCVHG8/7/6bxatuwfLZqp73iwmc2yQT6gsp9AdDlPgpe9U7u8novwbKbc5pZvjv
fHnr9ZDmz9+FH4dfBxO2R/Xy+ncJgp7o08DVe8UAhNiNIXQfOyB22wIS5rDLFvWIVtm/7XEGyTQU
p870xxtndoOcvFSnUBtywAgqzor+IAfgUP/w7ricIEn1ISCIQpe/Xl8eUESpiZx19h6lwLETmY1e
qU4vC7tdp+/OH4Eu23sYeM6+KpT58PtP/7XepZXP3+ypuDg8XtHXHy9VWy8OCXL7THa2cW/UQ/1B
M/TU15nirdpBAfFQszMAxbOfqybbyqTujpaV4t6dMtX/49KfC4KmCnEL3h7f6s0FJfEymEAeBOsE
AQTYU6H7xGbdX01Grj+Drr4cjEqcfn8bfnlE+VDekXVeyMk8cNdn6KdiqVxEPOE7EPs8UWgQsnC0
vvcuWps1LPEgRl3+4cPkO/ZBxv9WG/Z7MSQ/Ejle7TPYEtfeAP4ZQekavnkMplTDgB49b9/HDpiE
vF8YW+dSy+o022Z7BvCUladZkofCJNCZL3F41frW6S2meivPeX1447J+59390RB8e11wvBjREEEd
Yp58fWekN8NcsSGDxDmw781StJi4Qn+o6JJCjk0jmu9AqWduTLWDZVg6BzkqheFb9t6JucpobfvR
DuZjaNVAfKt85vTgjIaJIGZJ3QcpdYaYUg5LfFDaLvNNxcxCv1c4/rIKuEQJ0vsIWFogAr4N5AEy
XViN1dMPWXOuwJ0GM1q0jORgaK8pyfJxlQi6k45CeBiHwbSr68o3t8D+XRAjcz/3By0TdWNV/Mlt
A4692Tnz3GbvXOmvjyImFiZvTMVQUNBaen3D/drrC5LR/b1B82eXF7N76gfzY2sX4ZUt5+IYtNb8
ggL5MJP5uv/9e/BLUUCBQ4HGMI7+OGfr9eJ+eg9El0IkkYASQu0Y93mVjLdeGpqXucXhwezi9p30
vh/l0+vHC/kIc0RMOzY5Wv6bx4sGA/kYqYNs2K/QIhnOtFpfwLtkwrwEBCrqlUenj+ypASyZ0Izy
Ka+h8bAQ+cD4ruvFz9cwbXXhQLs/lLNsERYVdEMI9gg+pT7Qcj0r6itAte+UGG8CXtlayDBex/+m
TZ1BfNWb3ypNcZ6bgzT3FU/4tdOF0EsqR13UiZU8lRNnXrjoabmFH9pfhjMefyuZ+10zYT/f+E42
7lsvT95L6rTWteL1TXUoRvjL99nvPLH+yj/9iuRRwypcnGXPzBN9tWbfI1rLjgG5eCKuPzJINOuT
nq0m3QrgwHVUDp0HvBcoa+/G7oizAervBmRHdxUCU4v3ZDHN+kKTQUHCQidH97KxdfpOsf23Fw6R
kYXWo+3hv43T40mwK2805r0VTH4K0K/U6FkHL7ytABJ9rvq2n7cgRSrah84QWFFmWfoLDDSZrFu1
M4AoGuGzSlWRH2VALCT0b6qptc214lbW4CIsFDAKf//a/M3qzW6F/S0kP5vab9U8/XzH4R366WxZ
y162psCF6lj9M8j0G3DxyV1lTf2+xGH0RZBLcAelWj0GdQE/1Zyq66znxf7nl7MeTbFpYlZgwP6m
4uqdkVMHNf/e8/W8T2JnhDQzyXPtueoqVh5gaJXiz6kRHNdGP10X1lJe8Q8nAArJO7HLvxZgKMWo
cUzcd9wh9+2OPhd1ZpdqosKRNVCKGKuZWTb63hBgOGlD2BdOknf7vm/Ny8Trhg9TPhW7QagxWoh4
3yooEbf4xuCFqbF4p2z/mxWIE1CwOjoIhWMRerMC2VWVgExvl30XY627qmlfb0KPXItbY+rSektQ
aup/NGBGH1wbvu0+MGZn+iLDhAKogM9XI132a+uK/hm95Nj1Gm8X4A9ifJuTanNe7Mqpd40Pm3fX
unFag8CXlJmSU8t7t3qtZd+8+QwW1mqS5shqd3z9HJLJlDtZPiLWrkImwandcQxFPDmRSIPY2VXL
lWNTR+gxIa/IDG6djlmrE8bqkBds7L9/Dlf9yC+Xg0qKIs4Fjme/bbN7/HrpwMlgn3rlcsoAPl+T
qOIHO7SGy0b0jhX1s6MAQtqC7IV5laYr8zYop4oh9Gge+1638K5YKziZJCGEBBQSJBl0brFdZKmh
RzqD8ei7ow3TIM2+tHa7r6HBvsh6yj4Xpe89/f47/c2azxHW5ttYLq/Xr+miGTkWeeeF5Ai51g3B
M86V10FMC6sifx59BvAQtZrINuXMYCMOv8lEv/BDNLtFkUHUA815p2L420vigIUBimkQfes3J8+s
HnobtQPxBzSKLjtPNZeS5xXigFh29mjNB0Jkh0/EmSXXrAvzbqKI2xgdzB8I9t7NYlbvBeauK8zr
B5E2XeDReSTGz+UHev0gglgmVsXyIefMrvdxzkqJYMStr6jpxyg1auODUH75zlHvb543Wr48a8zF
mBz8Ml8Hg0yYSsDZgaxZcaDxaR/7qvAPGSylg5WW5QXusvqT7LKMpDTT+66d/Dl1xwUcXeXWhzzo
uytcgBg0bYeRs628awMYJ94RC/FNFUKQhbNsRZCEitNSNRDiRjt7ZKO5VMbS+e/9sj+aBj/fR0SF
FK7sK0zWHE4o6wv/01aeF529bolmpGTbhVsEhBDAetv1H7MQ3cDOGBscoz0TCWJ3TChxO2ewwxPo
PQWgfObIiQW1bxegtY5uniq7hoVtVxl2WiIuTPt6Nh1k5aY5Tt2XySqmaGQccViquVPbMbNFsssr
79HN0/kTsVHeanHJn+rJxMo14ORqySKtdkZr9ahuw4LqPXPaqsGokWO9AHbaDtRuQt/mpBjRf07R
d229VExfXLJKGhJjpEVXExvt2QEJp6OxHq1265X4WQOvNRaUKZMR7qrOJaSu9UQBs1CY+tq3C1Cu
s+tAiRKBdPDDdPm3bpAQ44x8QoxYjEkyXoxUOXD1R6W7XWmDbuMLGkN+okLI72jkdJhkbHSU8xq6
UeoZkxfjAY1u31rz4mvVXot0ROcPm6N2SBky1LQdgIiNm9Z3W9T/k1FwVnBm42KI+/ZTHIsGSxrT
W05LhiYYpI5NQCwD8UzXWTlDHosrD3wTmKnxpIql7/ZOkGG7iRMfSQLpSDehmg2TSDdmbBHk7NQj
6CYArJ22pRnjS+0b6wBQr7jn5rEcdvl6o6D7m1vexrzfWbXnfy3bas20e2f5W3eQNw8kyznib8r1
laTzZq1p4BNWKUt6VGI1P2cAn/aG3/G+WK0kPqEsSF6cimZvsYmfMSPnJ86P1jvH9V96bXyAvTbb
1sE3x+ZVaPzza2EK0rHIQIzBPDT9qcjj5FxlrhkVgbxOBl2dnMR7CEhwo5uadBclnm6MUKFxYCgS
Em83e/SBpPr2+5vz9vT051VR4xAEzWzih9Lxp5e1aVn92wXiVDeX+luxYtonDGW345AUn9ykqPe/
/7xfahdWOE5qbLBwN1Anem/OH00+wtvpRj8Kwim8zHScnzszLT4H42hvpdvybiSiul7ApZ/Qz8lq
A2p/PWZZctp4OZC2zZghZ/TmrrxHMpw9uEQbgMzxvSsT23w0tflC9NUIwI9EDct872niDr19nigM
Ccui1oCdQPn15pcMxeQ29gB3p7GGxYvIW+yCU1sQe74NoCng1ZnT9BwXLGgHs3CAdvP8JRufAMxw
r11LX01rHMoh1xOKSWvkULv1Cll/lirTPpKq8tSnVe4AKFAmXKKcunusZN6QL9xV9U6aTf/UVeLC
iN2kPMQ+lJBzq1RXbWVepxg+ywCEI2RXr94sDZTM1EOrtYXR2YBpIFPG2iQAjrKj0kmvojojhywa
h7FeTklQVP1tGMdzBycocM/r+Trc2WZnwXTvkno8ofkuX5omI6kxK5B7RjEniRd/aKviOKkM+oMH
GajZFaIbIEFKaxHnbEEZubHAPBBAQ2sMPhm/F0277isLRNE/0oTpXtIOuty2GZKU41RaWuW5Au8+
M0tnrLcLgHdfFwFAcHTdElFGNi76WZhzSb7glGUlS5pHiOLgrQMmlC5VAnPHJ9HRY2wrogJ3Pjzv
NgSL1Ngmykfuv4vTvpCBPlpEr1RnvwgFAY1dSWBepZfmoAneurJtlvbZbJb1Xtv3sLApiGblYCUa
40L8wY4YAPoLh2bbZ7LcOVNlEL7CGWJfmqVzpC/WPggH4PgxrhfOEk7mkuvm0qi90UbZkHjo5vAw
BpK0s11KQuFnUtLCWwKz/GybWjV2XbaisGMZVstjZegOYmfhIiqte0KfjFUZN1W67yDC8R1rUHrq
WEwZnqSYSA3ACoOBZnNFxtp7/t8wRGBJY3gzZGIpHiCwymvqfD89T0EyHnyrS6oHSXZrifezUO0j
2YSDuoWCX42HVrAxAQBLja95xtn1lLjsmQhCFY5FDzDBByPpw3FPlGxlbGsCotWebnkxoU0TdMl6
KbuLumnmOipm4M+c5/MUgUStQmnicwx1e+uMskDpKefqQ5jRXbqcAm7Czo9zPFSumQ2HkoN+jxYN
ENWhyTI9Xo4j2HtMnfnQ0dUj52SfkZ0B4mNpivuKbXbExyDnnQtXrLpVVo/fMQsG9L/mBE5qx9OY
72yNrPOqwsKRRfEyyfuKSFIwFkMQT5c2EKrmwViIDN0UvJv6JDuSr0CQ6dk4TJUbYC4OBp/x2JSX
2eVCAEYPgCPAVtg7zVQcCIcs0oPl4S3VNPTLb7nb4PoztZkKeLijxzCFf789hmNBECbZBFAjbNni
SLXpdBLnRQrjsNU0ZJcbHj10eqUWs9yIFPoVrPjZ33tBh5BKWUFzhMTesqhzauGQp8Mv2haKZFEE
4rtU+t0lP6Rizp4PE4GXBmLbOJDhQ1cxRr5lQRnnXdUT5bMbl3UUo5mCPhba7ti9ghUoiwQ2344W
++ZVQ/gOLK+EUnZvCTIxd8ucOvl2TgTRi5g6IIwWdoGlU4o5fCjVIKxzVc7uQ6+k/ordhKiKlpgI
pOK4AsjH0kWZHstYMGUz6D6qTdst3WdhN5A5m7Eg9WFUjYXjltgZnNJxYuB6hfqkTyaAlSHSupNP
uR6CbxpZ2xO6c4LXXAOI3cZ0kQVctEVVgrMlLsuNkpkIJzgcowI/J52QKDa/zF7i2tR9tDi1evIY
93YHxBsa0OpkLAtxvYYIDkXtl2lkFUmfg0ZeJjyZomr6Oz/li+4Ru1AxTnYuVUSG2nTRhnnxR2YF
Rhn1YQ0iuJXuIu7MvunPWsRUfIVYiDkT/DLeVSqy9ItR5qh47EGyTtRuSrXCYB1Reet6BdjLxMcw
Uwy86nSyCSRNxh5Xo1sE/Z3ZDv2HBfArfKgx77MrcmJVE/X0C+wPoaPEd+6uW12UHLDsSFEkPRmz
MFrS6MRyqbVS3xxAPbSbFziAkYMw2zwZxlJQBMu08+4TNzQIB3RdbR+miVf/MFERj1FWTMmHoQMh
jRY2rZyTlwCRMYDBDKd8aOsHRR/A2pB2UM5XkzQUflfUXPm+MFazThISY7Fr/Z4iLTBXxX87s8+4
9NL6LdF7XofFwumJK+yCKQWJVbu7PDfaBF6RSaBanAyBucNKwQOcqkSciS4uq7NBdbp1wxKMSl8t
DRRxu0Te7zWm/Zj7tZIPsYG49TQUOuzOdTos/bGiNqVi64fHJiyalZWX3M0572g0e5l1m6el92ns
/Xo65KY5D1eAyacH31FpGqnSdpabPl+0t7UWn8y0XAmW2FQsnrHlu0wZ8zyp/V2fdym1X0ZqyHZp
TZQZmdXH59TzS80eLe2P6TDEoE2XUDoXPAcqjmq36O/16APk9XxfBxtUeAUS5Gmy/MianCa4Y3Yw
1WCYm/BbmgXcl8BuaVHSH25IM9JikWDBLf4rbl83hIC4eFTGEQRpsK5eRM4m7ILgDYkcM+eOeB1d
Sppv4UDve9ZI6na5hqZMil0Q14R3MPk7FiOpjASPZhbhzRV84UqnxdPcOEV2gUsCtFAHeYdUIrvU
5U4zmT5LeNfOFgdX5Z5ib0H9AUuaPKmhEj05TqZ5nSMuJLS4dGyKH0qsi9mvOaqNmT+k5Fssrgm8
0LMuas9YGH0mapoumyZgNgsTcNgTIDvTIJtoMJ/JWmYjrJiEUBVIGl6OWrx7ZEdgIjwXMvJjWaTa
vC4Zm6UXQzJ4L2jX4PGEtd2ngJA7MnqmNunKbWW3/XPar9hKdyAh+cwpf/nsG6XfRCMpQ+M2qBfl
7gSuj54srqUAVTC18302ewtJQIsxfR0m33z2reIu4W3hutrBAphuLDSYBqcYDx4MxWGDB8ghNGWx
h+3a5UbSxwTKujIy0yU7L8mNK7sy6Jf74TQafEZolscceOa4n0RtAGAMgDABMJwJfEFbfu79wTCO
WVVwb0yrTD5Iuq8b+pv5cNQCaO6VSiokBzZdLVJXGrI/sPGhajnRk5lOdZ3Y/T15fY2x8ZdWfPMr
8Fp7aj7DvFuMzq+hWMZkmZYEI9yJkEFUNOaKJ5WSguqoWlLKYaXiLOSkviQ1MMw+PLOvin6HTLWs
oHNaMNUr0JjktmWFh4cEvwue+zCUeFJGWnLHmEyEZBsPjrhrW0djhiXhE882ObXbloUcT/gag4mP
UDS72G0CASk9trC5G53BQDDojePQBUv/TOPTBMiuDDLLGFqCRAkWVd8mpTfEB5MAGsaalkPEt3It
zC4O0Ygcq1Mj3EuyUxZcILKnAQFbyj3EjfDANDEWzU58QY/UptWchQAtXq5aPev0RgSj2yHrswzz
kM+29Z2mk6PPU1OYxlaYjRGNBelJkd9PDChLFa4ee7P3j5W0PFj5o3Sec04doEMMNAS7nhTt7lob
M5Vl3YikPQqVEwYbt5aPI4smgB/Bhyc2ftg6c+nAn/IAiSVW6X8owqDSO9sbPHNji6K1b8NKsaYz
R4PngOPK/5xnIgluG8Kpun0T56xDAdk84xGLn5d8giprJkdXV+lNP5R2e8EKTh/GT+3pWgcl2R2O
Fg3qNkaEOOinVmf7fEksUsmTZdCXmeBFvXQW2hw3uhESA1KZyDiymTTcpm1LhZE2HeCNYYKND6Q9
SPVlGg4C1LpMNWmpKfqmQ60GjwJDSWPX1jNrqnSIWOeRR9EikcSiuRKFzyFMtqLeE/9cXFg2B83d
6M6eHwm/0Ze2FXOIYA+2rKtEm2NM98UJnvsUA0wUzyYBVTCya4pGCKtxZbWwyUkpFUfTzN371mnt
+pgKBGMRB5bYOqbkY+I3a81k2dSkPSVb0WuuZCJYSm/nMlteTJmDP9cyTc7oTeExTU3GLTRatmxd
DgEoDRRO7WZxKsOIJCPgSFuzpN7pibFICH0CfUCmknOdGZ5zJFuzfCHSjVPpRDgeQqm+zgjFMEoy
Lzrqt1MtIUsf3LTyOeiTBpRsdF3LJjIAi5X70BixjlViHup94IOzEKpVYkumkTLuy6pfhnO+rLpY
XL7d4/o26C3JPbDfMp00T8wr2weLJ1rC/MCiu2kyoOWszcFkbouEoxi5GDJTWHKBkgGrg40Gf07K
qE9RBmrLSr7rvJP5RUuoH9FGjuOc+8IvAb2LppFnIwu13rc+WVI7EaAA8Vi57F3hc7S65H0ebhOI
dcG+L83q2cpULg+NFGZ2wdrb32mOEjBlMvDCbaUtIwG06ZgP4SjKC9kn1ZE+N4yUoSUcWNeO6T+T
VwphaKLyXlMBp31SZzp4DHu0frtgaZhXKJOjQkRHX9XfvWlWFSkRVtwdpNEkRTQEYnkkhKYZT0yU
YK8TjwotybZw0aXIYAm9sFrOs10iiwA0x+ADKQwXP9vLhOcBE0+VPg9+0xJgYXVduJts/oyT23xp
zIApMpPAFl/lYMinQZQjrJCkmR7o26X3XVubf/BU5HmUUiFVG+3GDUSuhYD266RpyUrr3LH4qqxU
HQWhZg6BmQb1gT+n9bwTvlbTXUxtYe5su+4RSZcp8GDXai2bxOFkqDc5BRxRM0tlB5dEtnM59azG
cCvtkJ5B5zMT2XqkUqzqFMrUG6ckbQOwwZyNVB6zBTeJtt29QNM17ZZxCVgnSBloDRxWdlzeUgXl
lxXJHsNl6hveMaSOs6+cefAHqucylLeGtqEmgGoZJ7yQNjQcU9IwcESi5kPN1uJ/YMpTdVGIGhFj
RmKEfeQkU+vckB/uHqZsaBz0ioRAHHljws8OOtAoRk7OJkDRspxCO3fpoNtG6MHHTruEjIaWcsDG
JEWJWfrnlNSaeWe2dSIA+ikTeruwrfosYEb6uw4FyUrPFOEx8KcloC1MF8gpTBjZql5ABGUSZRJW
VmfRe3y06YU5p+az7v3A2A5UOmeUR6Y+z1NdiC1NB3m5tqXIK9DSAoQW2IV3H850+AsLd/2+amxW
fddvVE8QaTzWB5yaMROpJRH1TqSWvoh9b+kiUQ+kdKRVsbZ9kVF6PuaXkeR6/sXA3KD3k0CcujwY
tllB71ltSMRu8xOAovD/UXcmO3IjWZd+lR+1Z4PzsKiNO32MOaQYpA0RmsyM82xGPn1/no0GUpEF
BQq96kUmElJGuDvdaLx27znfKa+CNrHpk5PSScdZZYDHhsyK95nUwanXUQ8IMcvmr3KlwbDvmPiT
GcEooLsj8K1sPifdRJiOR/IQAbQUcjTbEWBfwor1lz6peVpRZFE21Ax901oSZstxs5zHzdRGWX0f
W1TMJyICM/cU4QMcttZS80zpnEF2R7Ne9kyr7Jqa8oMD84n4lwAsXFgNBNlxll12o6b0wVjctuu+
zWEEAAoqsrc8j9kHDSGYBMHXKO9TK87yTzxkwvDI7Nmdjiwre8K+QtvsygqUZ99xlaNv0qpDAhGy
jNjwvmtNfucYHB9pta7O98qhK4/7dVnnh6zNAO3UQU3gcV6q4BAVjUd+kNGXQ+Iwlufcrwtn4zA4
Gbb96phXpcma35rGQAuZSoF0IJGs1m3rSPzCNd2DdIrRv6Qq8vuXNSTm9zJlJMLIDB17QxO0HF4n
lLVy3yOS49kUmGm8HacV1TvCmjHVbmOpGxPN2qFelDGxMj3H4bu6tItnAx7izSNgGPCUR4w0SRA1
TuU+qTyGwlgsqB6LPHxIMjCZNdMhZ9MUpXXn2hMxWispb+Vj6476U2utObyzvihOhDcPXtqr3ilS
RXZFsmkzAF1dPZU3U1FlrC2yFa6J+uDETmZN658DfuLLyKhUbVqp/W8JrT6xI8yzbm98j3bI3m2V
AHdqc7Yn5LtYadPRlySvMDH++tAWCXr0qMagsh1oxb/qKsr7K1akZie2wjn64g199eosklEkdvbG
v1NWvgbbbFwmfXJE09wU0qri534khv6+DmV/LuuiJWKaGrYiwmugCRiG4oJIQx0K9XxuMb2YoSl/
zlEYYYry4/wXJ/qmPrRtsWa3gVkYvtaN9r7NtbFxbQZOTEYtv3bDW3Pjg6N63g88zQKCLuHQD2j/
SIGiZ0QOZRRnlGum1PaNs9rxkipXUIF7kYWTlC7PJXFXJD9RwUGbFaTa28e8zZkKznNU3suWhDAa
FFxJjoR6otJdp4SDUz1f9dXqXlC5UvIkW5Js3CcOPvSNxSdatlNTkFOeYS+NNsy8hwZ8VVT9RGKz
nuJycr7RFUTAUmYx5jN7BYnFSYu4w2aoX4lzL1zOS4vK7lfZEvrUm1CmIUrGltCRAabtlFUj+Ftc
IgSy5tYwnKU9+ITjhMMvmtw6ekg8Zfp9EGurf/R4LIVw8K2x3vdrBNHA0ZkHw3ZgAn+2p9UtL0Uu
USOJFVfyxqu16VNd9vDEyKtmhfFd61OQ8eRKoyZuUZaTCbOCyRrNp2Ghk3GOx85U51Z29s2Iu/6T
hqhLARAvOQedBuv7uFpgf92evF6Sw6gtl6C06Bq2JBKnviBjd8N5Rt6LNqrcTTvEa7+hgRHdALRQ
3ZnBdDjspWfX+rZN+qi/taMlgMdLgCmHGacrxrfJIsB+s8S6PzQSjXjZ2tZXAhuIWcmRFhyoDeuR
Xkjb3qBKXZJThiA1p1awlgC8cU5qAClFfcc9P87+pVsRxfDt5zU4dAitozu7LvDfkJa5SH7KLOEL
3cu22nVeQ0JjoaquO/KJ8xbWYEwAcYbDaj4T9xxYn/LMs9fz6DoTaImyCJNTlM/5nIrYJo07VkNs
Xath7mGXa62XTcZWtl7NNcWp1wYzNTYe1Y4aoprcg0XWb0abgsRM967tpH2iohzpo65uf6epl5yj
rtwI6Tr5gMFjQtNz+NoNaGZudenp8myCpn0lMjr6hg7YJXChHqV9CMvO+Zx5vXiYM5wYQO3sgcNC
X+TLFfbOsT4MgriwvudpvunsFtkW3mppb52qnpbrgDrvZbVJ2Eu18HI3HQLiEDYiXPmE4yDJxfTp
mH1J1i5+iWpzEcdn9J7SiqPgQq9yWIAdCvOtKcBG2M0kvmZzPizH2NIg5aywUj9o7pHCpicCUXs7
IzutSToyCmSST58wCglnQ6kHS0HzzdDslW6MakJAY6AHSoS8312i/3IneukKe/1RqH7sT0MbkAIr
isrO99zPbXgQit44w6fRM8eOsOzoilQZ+p60hLW8CXKX/SkyucOZOOryJvzKrHbJsPhrn4jV3Jmc
fVGTX/HYokHyONhFZv4Zuksyp64SiZc62keomrP+gHN01CDbwlP0vSneBn+fh5ATB6KfAXn3dvHW
JJInSbDIOi2NHx1KpeOavqPXA4VAtXLgEvAynQP3auMS1E192SYYEvJsGQBR8JWUtzIKdbNfmUF/
nQ1OinucQcRGWdFMhCCl45SGHVtt79ckNHb01TSJIF2WgW6Qc/WjdYdAQols6/HH0owTgh5dLaAY
ezHbW+RRnOPJ1B2KDcf+IrmRNKoesroIW2Zi6DvAwSbzi991CpydxkR3NJRWKQ8mngNEYvHEqlim
z0PmTO3OJjPkmBAI757VNDLO95RwQaOU/gRgLu/t8pcBRk2qCnLMdh8Edbhe5SqRkgA43/MzxEm9
PqqG4Viqkbn/4PScL+niuBY074XzU2tNYBgV6kT7U72yZm5XTH05t27SHpUCl3Nd9x4SJdPRoN9G
ZdEQW18WlpvKeukeh7rmNq1qRd9UyTaOdw0cwCTNVeZe2NwGNKTpCxZuFnsVSArFBQA/M2tcsKij
o51ddd7ZqkTCL7DD2tqwTfdpsOSed8grG52pjUoySvOGcTcpYdxTr7pfpcsJU3jZE/O25g51yAgH
ZOpH4IZz69nbCv02mIKxIAPKNXDlVxG61laPAiYufwBOFpfw9xjrUgJAxPjHwumsF92xXUE7XS8c
TMtkIHGFy1ZGL9nGj4eC4xG2BKUXZ3/vZJU6aLYYRb1wOw2euFVj1ef7eRlGfeAq8ZBZMqdOeATg
reO2iunGeaEgnSSbDUyV0l9obBKJha5FT2pC6usvYZjSK7RyxkJI4NOGue+UkglKL252DFSLPlCK
k0VfQSDtBqfaE1o3R2/GCYfPHRveKwXTpHY4BjtIpWr0biREmWFbxmZ9XmQXO2f0v2RM+nr2cpSv
nm3tvDaSwymeWlmlY1vE5E6qtflOW4Fr1crxcjuNBSHdpataTWRaGR8gpZPcZpd9mRxGdMscnxol
IqLnMvM8VFHzPRsCzfyUIWVEineUHTV6YpDiHOoEs+qoz1NPx/7V3LUrk1ey34INAcqa8i0aZHjg
bp/8K4pTfHXDHIQ/Ofl0ZjvGSxNwwCh1DI/dQTKSNTnztWgmkoYChvy+xThTvmOKFF/aoK5zV1It
LlvUmmyPKpSICmgq9zeQdUJ712pHSNAW7bKXZTbDtuV/eagqZy63UVMW8qSbUl7bkZrldaCS/qcp
YI5siG+3yjP1WkmbAvv9vmD/nfZ1JeP8WM30a+ikMTZN5ap1fScjG11Sw+eEjopk1d/HJTM/Zgaq
v2ZcSF+wJnroVy4Kj/cTlSb4VPYesJAsHJEreDCfjo6amJ5vLI9+9ba3lsxOQ86o3kYtMY0XJyw9
jlBQCnbdZLjilQmy82BaW+yGLrS/gqVqA+Tj2swfSdX+g+6BJJWL2wPiFd7Od34PUdgc0ZwpAbpC
D2mgh5KOczCdbUvN+AUb8UPYmWEy7UTDnkaHszdNyOl6Wr3zEsbZRurVPU/rGh6Lpi9Bz4/yqeWe
pWwX4otjl8HOH5oEpHJWDk9/Fp68F5jzsMFUxxsPXCTw4Gx+l9+U1VKGM9ORfYPdc1O6rjrJKCJ0
JZy9UzmUDE3qyNAnZVj3gWTkHVEGP3fkoxLhGOUwDea/3702Q6k19omv3c+BC744QJKWjb5DcGmZ
2OWetITOoAZn2p0Tuh3rLO3DcAkPVaQ9b4+ZAWSDcqtwOPZtbQco22Na+RyqkcTpofDZdiit1RUP
OvEwkG/xOY9cvd46Ko/hqIpcA+h1WgTLxskmYv26sBKUd7Tkdn7Zzv1ezhnMGUh+MQMVhjLBrs9M
1d6KcpEvKvAvnuxuVSdjkUD3sHSjflKYsb1tvY4/PORLWxq49Qui1+mewUYPpiY3AhnLHKA1GcaI
PEOkpOSxSptLzZcUqgcKk7V7k3kWxqk9MnXb4FrI31azusBwKbGt+pUmM07wwQ+sCNpOU/yo1ho9
urN49v00Z8hcGNfm86MUBCEeHB+ZFTt01nwNTIzDeGi09RWlCmpyW0ifNOjW12TDc2PTwPaKzNlX
c9d9yUMYFh8p7C9Spt90Z5evPYQucgFCXGyMvy85n97uUpFcuFeECELQhdVWYD86uVz+nTeWTqoB
sH3rk+LLHHbqp59V5GiJ9YbwasbLlQ8KXfGe/3wj/EN6e1mNgc/MG0fRX3bw39+WpEXi0io0e0Qn
7S0PM/s5kfl48IGxfGoY1R86VsOGhkIvNvOUec8BmY9bD5Hu1nXlXGxcXXkfyOPei295U9waXCM3
QnoDSuT3NzWSqjHZmPL30MrIg0ua6XI+6MDJsyluNEfNU4DC5iPXweXO+/0rCrDuhajRcL/G/ntH
cRiNFE4+w6vhEmCiCFEjQdXvb9HOIx/B38zEjDPzJ6sr1bnz5xd+TX1XxvV6FGFkk7vsJPfw8Ibd
2hfUSn/+qv7TuwPnwV5LfARf2LsF5CB+Lph6Ont22Dtd1MMA4avqbogdmeYPhO//cFVS7fkhsjY8
BawMFB6/fwOSobL0SPW5aHX8b9PQ+aSllwu88tlWP9yFWg36k7tTPqmSdWPTAS/biGl0tu7+249N
VBIPGdr7RGqApfj9nYz52GofgO0+U3p8LDiwb4iBSZJt3K35jz+/1j8fC2BQGSbayDIxG7/fmulF
Tqgp5Lr3opbjeIQcdEPMNDNAoGcxG08hX6eYc/5EMfDBa/9De4kinxSyv4SQOPWjd1/vYOKMKRNr
flK+fNQVDf/YnStvEw/lsCP8CZbfnz+t675f73jn6WC7WKwwrtnvb7OWg4sVK8JuMOQhVYkBGkk2
JbvZjV5FTe+paT5NIrRhdyPRbbbE0TQH2lYc7DkS2ac69qlINC296ZttFcWwdayVfmRBIcB6oefv
7TKqxDQrSw57yh/74Ryscwc0YW2Yo/z5Aznvr2GQwCyBqhtckDMsmnfuv7EwrKJOcmxH2vyN8w6B
ejUuxc9s/zUBOoH+0sUdqspqYU+rIpKFgyKhh9FfDLE8foPN5M00fzth30yT5X01kcg/QMr9pzd5
KTzwJ/IP2u53Cxo9eFUx1j5MTRM5e/iQ0/JkN1aktvZonOGM2W0a3z64NO/LNS4NS/SCIoZ8E+Nj
//1VkSvZvQ/h59A2U3ei39NSmfnBIzVatlsZkN94YTYfSd4SwDch/PLvyBNHhs8f2fv+MiP/fZ+F
Xwi4iv3lYhPF7vOuAhKWqxqbcdMhc2zkdA1qwKtmGNyboBBrdN2GbqWuVs58xS13ROYccNzl0ann
7IR3OGJosUlwwXspzsVkvkbgyswCzVjvXM2tQ8NmKQf+xO4HtnGrGIJb5inlug+9eOhO2mU72zRC
2vLoDm12nSgEG5twJSFy2xpX9TcVooboXPjsc+fcKdzsOlhpq6WDpquzWX0ND0HRj3MZK3iW2HAA
JY9Kas5Y5IzPw2sAOmb5Itbczu+avqaNa8B4X7WzSsIrz+9979YdES6pILfDa8FSK7f+JPHfNdbE
wRj5bfgU4ekmZDupAn2PlE2aLU1LnBA9xtfDB8vj/VYQ8ri1LwYNLPyUxO932aUca7qMxj5gNLAz
mAIJwVR0O7GVCTuCYOV1eP22XWDHM0Yn6VkIAMlch/SopvLKNrFG49PZ/fxBKfD+qcc+7HoR2KUL
+gG5/DtDGLZOG9iaWA5rOZKpMooWI2rB3SouztQP7Gc8SN9ticA28J4AFOFoQ/0RvXvuNUtuVUM4
wvLMZNRdBF9Oc5c1XfGr8qx22XmYIJBu5ajBHoi108/JFKv4PNEWFHfLjAHlUEwisL+KmOT6jQkQ
Fz3QdZO3SYWMbisSMftXBRok50tj1aX53EnVlbuOMtns2nboyQKKmWykgbYp94cF9tFN1tBlx7jy
1wVvgH7drnYm5u3E1c93kdGiPGSFtlzBj5E0/zwpYZbjMPjl+hQ5yL2Bv/seYzwAJuSCkKt78C0s
bOllHPqaOFn8c2wyuijCiQDXCbpyFHb1uFg7uGzVV7cSzsF2wiw8l86C6hZTVkZEcIFPCWM9BBNq
f2+4Q7LdB4zLqa0ODMAqiU1zmQhJ4lQw7CbPmrOngSH9IaTbXm6DpWq+G8+eSd6Y8z5Gh9x2n5Pe
xYDSEV79q20qsofWRJffeXbQ8akSb6peGc643XaUyvm8GEVUHuWQ17+0RSBOguNTdfKnYH70mjak
MMmyJjt5UWZ+eOysbPENlvitV0zT59irE33SDAu9lKn08Hp5ZCWbDkWp3Aa5dvpN48u43IRx6f1y
StemAavG5WeNapLs9aKPfhRFjPzckl1Yd5spy4ocJ7cm40cNTs7ogcVyvdCQLLb1oEmmiGK8pDvk
NWWH4Cqb9n5U1YxTe0NfkZEPpxikPkSYuLGyoaUVVaFx9zRdw7sIbI+HKVccv0qci0PIgXXd2s5U
f4kN3d9NVM0u/aywzb7ygFxJDkpKaeUHog2DnZsjtTkKky/uM2ZZHMbuStyL7/TqFM3WGu/Q8cX4
ppVmoC+nvI2PJXSjKg1kPPw0+cyYsXIE58gOeoNFMpLPtAGh2qivOh5Acm8ElK2Nxfm3OdKXiOor
ObXiSsNK7M501iMMWCoiFKMBmv1tzOu8xVqsYb45jqqqbdE7DTOLeY3WLXs2X4OsAx/p8LzUbsq0
Uty7CrE7fZ2gLFLL04wQrSpY2q0XDtUnG2lzQLqNUVfxXPjYBbow+LnmLu19nChxu9VNttxV/Hie
NmyrMXnAROFpsVr3pon6N07/YXLpTBH6mFfDN79YA3dPGcVZJ8Jhvm1935TwZivyayz4iyCOZgeS
c11RPmmZuWKX9x65Xg7BwCRrzcjrrKr+nIT5cqqRDfxAQ9KdwiJWTIHdovAJmYePcqo9vkGAJSUa
S3wxcZtanGPXbe43C2TXtvCulRskPKXnGuHvGAwtyhz8sBTfsBTOs9XJZ9qxU38jxtY82k4ZwbAk
4PAaCafVp8sYdfU1jUv4kNEaRdmjdleZXOVEZwcpShYWadyv7pfasemoDQrD4IaGGpe7RqaIh8wR
xFD2lLFmFxbGMLKCTEdadJcV91ZZyuW4GFpbCNdyd0TURacDyw6+hE0ZZCNXI1gJJLQSwS6UXOQ7
UeYPRFOqRe+gXCqPTrRVP6DS7159mmTRplmD4FGREgrSNhbN1Xpxy29sSgQP/jZakU1nCv2imf43
5ziefRKpCue1Ig+y3i6LVa9p3ebCnOY8Ll8h79mGCKSVkLiVUUwFgDskuadP5I67gpaAbl1YMk6t
vpQFBpdjUnXqC6ZFLDNZInR3cMu1fRY5OkAgbZFh52OGWLMqStY2vz5+0kopErvCLH9perBC8M0C
U+5WlD77lejubhdVRYejzk3sjOAZUk5RV7r58jD6VZ/ssjL07+tWMOKofdk8Qg8P3LS364scZEUb
vb1McEh+A0Kj6N+7/ve2oG7fzdUatSfHH9dXHUrKEA+G91ZB7wpfSgT4yEuQKOUpLXxciO5Inp2c
NfTvZmkXAefcc/dLRit065gk2Fn8QbON2ggBrrSD7nsoA2ok0yjAHojkowddGLafWo7Z16qK+mg7
gSRi+4kThI2jDvCULPn6tELyqjbG791P1G11vg1n3P8nyGAX/XqCP2m7Bn1DjiezQ9pXruVujO1b
9Ua6dlReMWsyz7lhRso+box8DMRQ/Oj16jyUdtPJY1hD3GTDskhgEyZzgheHuQqREj1UoDO8BQsf
ZSh4HDFTe3GKGlf+jH6v2THgDFN7YdQjSse0L30r3Tnt4xoVOtsUM2YfBiE8jyXx1/uutsXeShAq
bdfVVuq4jJRKG4Tbjr23Wq/icMoUwAVIj61PeyYGRu6PMtznjRN3Wzm4zU8cbgP6F5D3DlrXZspQ
15RhjAQx2mFZOi89vAXclBNOsNVVRHIB6+u+x4xeSTACmKG34WKC6DiHXuZ/bocYKHvvTrNzb9w1
Dp+ykKW3xevLQw10E72tZM4gkwfAkdI8z8Sjm2PewfE9m0NP9QC3f8SatUkQsXFFRlqfUTut4r6c
e/s2GdD7pFza6au3FFYGPFpYoPkVuwQ/o50E5p2wyl0fGbygtnFtUjeSrs9Os7JKdSUr33ly9JJU
xNZxvExp14/fC3RZNV6LLrMfYrvyd9GUgL9DeySJsOPZWW+ctnsZAan7O1kjXts7kWwqBt6Ar9Cz
FhdHB/n2O8B/4rFgV/6O1jtXXERgFwc94NlArlur/aLM9BxJO/seOGtijhlf6U4WVftWcFBc952q
mp+RiBH19dyZ1bYV6K2wKDTVlHZ4iWs2p4JemNYqstF48OzCdxGM63bGyEkcr+7MVcSRhxmws876
aFk9GJ6RIzBnYgBet24JnucJPG/GxNYyXbQfpyb8NBZ5Rfagn7OPlaE38PN2Uj5F60J+b5An6/Xc
FPA4gf/Up5IkmYwbb+JbG2uBirUJwus2gx25tWMMDvts9fFIGhVj7YuNi9TZysccFG87LishmbIF
Mgi1v0xnZfwq7YtqYboeJjlIfsCJP0wvunizqNb1D7kpop51PtDUX+0ILecYsw4S0X5yqtwVyM+m
4Wlul3KlYgxIenEvHSLJfaa2YmkZglf5aKydT+us3qxJZ7o9K4U7SHgc+apiXeZrxjndG0ArnAaO
sefgzmKorLexWpzbFQEdW8/qtCata0fJ63qsp34Tlmv2NZhF8LNjOyH7TedBc1Uvs3uP+Y0BD2bn
sQivrNqrTZq3ncnPsQLtmRYVm/U1HIyWPCSmn+2O54Hyd652/OyWm36N0cnNZpeMbFpkxenpxnjz
6AMsVkH4yW+EhcFHAu88xzVfUno5SiMekWTNbD0bIdnezfvgmip5XdKksH3UN3kTv1rCyEvIAcKH
TQ0IJj5KUUgcv4taLcoN4D+7xULNW5PbYObkFsZ/QMyk66wxmRRFt94VQWiIPfayKd5RVY/rkQI9
G8gPbCZ8/qAenDR30TTs0Ee2VjqbkkJR2JhTXluEIwExEU3n8NiyLC8dXH+8ASFtVeeKhubbak8u
beCpU9+zkO+aNFg5jdeNgyz2qqu8MrwDcRTOv4Ygm+ddgWx/PtX56j9YufKDAxXVwK6PoM1MmwXF
R7WjtEm+ONKvj0YqO97wW3w8TQOQm3s1yJgRxOzW9i6iaUE4hmXhZvODfBTXyhdJ/liGWtr7kN1r
Pum4FPJzhPnyYn9syQFRRW5Xd2pFRXJTdSYs97hBhH51ZtFyHB+WmHjOjKHUdVTKbD4wxGvEYwkO
GztAN3vOxNAnHJZ9GFZZjqLQlDGjWelgs0R66VD1d2hTEO5b+h4ea09ji4zyBzEOyNYj+HakyWlm
V9dC0y998UmZfkDsiLd9lUgDKC9V9WovQiXDB52uf/aQqPRRrzhxFHoJ1Izfuzm1UAHyADEdEKg1
t0AfvrYY9vSGmTHxp8p8BOO9NM7+3rGBFMKcAG5IDKADwtalu/Q3Y3jC4bvUyzId8qWYnweiCrc8
CfJHLcmIYlqRTduk1q9wZaYb6t2PfOL/6eVpAAATo3VEp/Ldx53ikA5zz1TCVhrR0tRYIC0G3++f
tC+H58QZxK9ybNBLNWq4tjzr15/bI+9f/zKxoT+CeJsLgVH90j3528enfbr0PeaoA+2ahjSG0KIL
Qz12QvQ07qB2dLs1buaLBg8NPbVll/75DbxvS1y6IMxnKHYcutKu/+4CtFQTNlD3BTwY6nEk1uJs
qdZ+Sfjo13E4zV8CnsUfdN6d96iEy6vSCgIPFjKupMz//WMLrHhun0nQ8lbxzMRGnWddj1sXaapK
7RxTg8jj+Cp3gGmUyLwfQUlUH/R//nHpod4Ff8ESQBYT/3T5+79d+jjWmIP5Zg6SMrQ5B8SVZVe2
nmZCFBOvW8nSoMZ/lJ3f/6gSYd+BUBmH/Z8v/1+N47+vf4oqICagCpjDhjTJ3l0JOCx14zjIwqO2
NuFOST/6ZvetXn/0QafnR1QrbrTt6aYEF0vc+MulEFf7EjbTeDPmg0MwrK9d655UnGb4pce2xPOr
wkhcCT8q1iMVwDJv5mQE+DK3a7nLsjYy7N0SOZIvCQUtrH6ZdkWHKmZrjU5pX60mnpCXd5KY0da3
w+yYw66qnnBb+M0rsvDYvY3zCZ9FILNJHGkBt3AuQmhUxzKatL8tQpog+6lJ/BLHOAbDjbH82tb4
g4Pmhbn74uymya1+4BS1x43u0QxuWzhhn+m+O5x2gKSUV0VlsuCDJvk/5pKRw1wZXkzggcIJIu/d
FbdRzi7EK2Ekg+KcGoQx+6yJ1zToXPWcowO5DsrGnKemajYNxfUd8PjgULSX0fm0qG1jt83xz6vA
+ccyYA7G/C0GdBnRZAP09vtiHNe2FhbYuX0yxGCdNMYyi4RpdHHP41KBAYizGSMk4knCw71krXdT
RGF029Mu4xapQYM+GwIp+hOqtsU+IN5xCAib6Xn8wEo9PMe45MVxISxJ7nRtdV8iUh2QeBoTvLZT
EIeUrlH3Yg19mZ9Njuy3hIvb7UVlr9nRd3ESbKbOBfxq3BptBlgMBC9VtlAaCrp+OyKDiTjVUzFH
V7gzdH2m+RH4D9rLDdnjPjDZT/EYiu5E1TnazHAa6e/xtRM6PFp5fF2AO/RTyPXBi9utfYm6tzM9
vfIpq7+0TkQaxjL6EwddeB39vsnpnmwSnG+ckGc6T1tnHAlpLR13zO8X6tTozOmHeTec6TXfLSbv
p7vQ7WsaiHXXkz2FMh/TgjMvpxDuT/g8OWCyhJV7aKeQZ4RPgi/qWc+N9zZYwdReDYbuy05K8Gzo
Xt1M7uuV6Qqy6AExrnSbdd2XqMvUrR57zfl4WOPP/uwvZCO3Yn0cuLHIGYYZEqY5pYHcV5lFUy0K
Kk3Msz8lWIZzXAloGZiFMSZM5ttgzpMmhcpAwxwcZL/jW1izFEvhUuyHIJ7e2lL4xHJAWDkbR6CE
nWQ+7CdDWNSWIo6PICcZImDS4DnRB5C/k2SVY+0GKPLqbs4h2pwbu2KZB+iJ5m0k2kZ/B2+KVp90
4xUUM3DVERIPczDLuxZ9cjm+OoPFa4mwPCBajZf7thhsErCtaHjlREYdjPIFIdxQuNLciSHpwkeH
jLkzWiYHuXgclhKXjpoOaJ5I0c6cQshDbRknuML4x4dWMOHULfyC7BVnO8jzpIj9HgID8Kmqd7Kf
vhyxP5WLRi+mgTSeh9JEw3mxepRMVljr56oYJrK47dmePniIva+U4BlS9gaXrJtLVor3TkoA4Ly1
pVoFMC1YeMIk/cPaE+pCNbOeahbafznGvbweZcKF4cX3Qbjr71sEteg0zS6v51WW9wlc8XewPchO
EZx8I0dTf/vznvSPGS6vBxmbTLAEbSgIwHevF1lJW8KEwfwWkTdlot7cSZHse2yPX/IKkAwMq7m8
mhICwRKlffK9E9ccGLXHX9xQvBWRXXM+Dn3GuBFEWVDRebytM62yNEEot6Ucaq6Ldq6vJS5o7KXK
f/nzZ3g/db98BD6B68ZMXpzYfrercjzL5FQA2RMGygsWAxKasUGlYbTSciWsKjrYdAGvJ7wIhz+/
9F/xXX9/sCPHIYeBkCMG/wnotXfD2KaZkEVOWbivFQYb1IsFPNxB1xjGMjuYktvanXEPoTZG6TqE
AqmHpfP11YwdUdruCPR7S80IyGngiI0vz5vcI2dMDA3QttbvYRmy1sKVvgTGTs4wW9w8idzHwYSW
WXSOddOqKIGSQ/tp3vz50/1j7TMD4NoiGmELcuDK/b4WrXrORN3MLWbkJU+JO5x/iRx8q+PgK0V+
buUflKne+4rxEvZyYdYjQqNgpGT+/RUFaEFoQ6I76MWm6Z0J0mXiqQJKh9GSB4Hfa3UV0Y2oDq7o
Q3eTU1d5qfS4bjt7VMWy9RsbVwkwjoSxTthXz/VQ+iMCBIVTgOMYtuNIejiaVmbVz1Y1mSfhdkqc
UBLRq1eN3JYciu0j5r2KI6ufj6cCCcf3lsPhTl+Gx+y+w/Nfl/q/iie7a3/Wn8b+58/x5q39/yBa
Gwba39ZT+ja+/c/PGuzRcskG//e/nt9G9f2t/p8tf/JbvNjlx/5PvJjjEiIGPvjyffuU5xferf45
jP/+1+VvELmjZgm4u8ILPvH/BrM6/+svPc+F7UvMtudyyw0AHuW//+Vf/optmv//slUTSvTfpIv5
vy9G7mw0D5BsY8B31GtIx39fjAAIXA7mEHkSm6i+6UH5D9n4ll06oWM61EcKsMh8skP8qMe7fdU+
JuqOQ/WOTIw0AKIOi2kPhg3XCdD9/nPdPXvtc7A8Sf1kr7eyu5/GLs0PkI02uTlg91vih7D5Hke3
wlwzWwmcT//9Ivt/ycC7rObv/5u681iOHEm39Ktcmz3aoMViZgEgNGVSJLM2MCYzC1o4NLCfJ5sX
mw+sKxjBuAyrWs1Yt7Ww7kwPAA6H+/+f852yIsYsjNr/N+LdOaASp8JH67+PuEP6Ufblxxn4n3/o
r1moKv8iCxI/im1THVBkB23LX7NQlf8lK+hs0Js4Czp9yZ/6j2moLRnbmkZ4sI3YDWXBx2nIl2ip
q1Bx1/Wl2vE3Qu4UNL1MtP/6yDARgV+yI5BpLvGKfPpGZwkkgdlMC0/GwHo3Ntq0L5UsR81IVz+Y
mxThPx4L+GjhVMrrXm2yZxbJXyFJv/2k7VXkQAndnxX98nlVTRUklJJ8VKq/kKFnFAbkLSBQb3Q2
qXnwONaWs6ZI9dpVFXyGkZ2qJIZbrJIo24rgebCwYZly4WZ1AJhayreRPWGYwEJAppTDXkW5Vbvx
Lpc5SPVQ+l1NUq7tOlYf6mFf4ilgl44uU4qexrj9jWmCrwktYz6WJPgtnx0/6BrLparAWxTXnWtG
wU/FGbaRKW6K0bgarfRFtZS93ufLCRieW5t3O6XKSfd10qtANTqvM6tvZNrkmwJQkB/JAFHjVrmf
G6HuAik7wNN6UQkSuolj476bdEwtiLoodpbe5JAvJNLktqlG2gE0AdgQNXfsyCQE/OAv62mb9JKx
0RWt2DhJvrLTZmMhx/JUAQOrCondUs3ntpHx+2Bt1ajxJ0ASEmchNmjaA8XCG1H1nqOX32QH43WH
h4aA9Hqud/E4ekWl7UBhXPXyu/nlaqhyPMy2G+QN6I0kp7ZfPYJ95P8prCenyaH1oa1lr1iioUNw
iEBx4+T1kzrSe54CUCZgmK8nnZTTBAsHJ8AYZzo/Zgjf0nr0ImveEJ9OhbuI1F0kKptmOTvcKHhg
D8731IBXnM6ah2/UL6jcu4Zek0eMfCS34Nl1GV27dCdRJ1ALsRWGeQ2FYE2NdVNYovRDPq1+mDYH
ktkOQxVQhEhQSkg1MaiQ4F7YU1hk/hLWK/XCo0O8VhvrN63HxtWrRWEGuaYUWu52sbUJku6t15Wr
xElxrrM5cVPKJ1WebnRB4jUvx0ZW26XdHm0TMhQ9WZte8Uv/4eBqnGzRrKeuuJqz/Flq0jvALLeC
Lmva9I8BEK+A9kY6FiuOmPRVW2I/EmUTV8nsxgmNhEG3f6Jp2Yw2jXeTWjjyiaLAmxbDtenK/WDJ
2wAQEqXpnayZV1o57kyiO1xIrBJUMFlzKx1IK/PnOSisGxkzrW93nJrsRRo0lFekxoVsWMSW7igp
0HIBDi+FNKMWSAo6xyfXx0ORkK/AszxURbrmILeypuA79FaSM9T2J6YxZC/Rm65Kz8DIxF4LdX/q
9Tea9q81Xn4Y7G+W3GBnG41Htbayt86MHwxabqOlXGnGdKXlsZtOYqvCZaMPjivMiDeJqaDRqTCZ
j/cO9DPXnpwraCRPkUjuQ4Get9QehBpCi5K+xSj6QzCDKrwtzzGLRzXhYxqkCk4WiMwy+R565nxH
mcJRVrvRm+B1FkzvWRP3tQ0xPKD2VVXbOSl1HKmOZ0jyVkn6Hg4xMVlV+ctqs11i/4KeYLpyUz4M
irRvoPq5bQi3t64JtrYLFogUHZ/Rmu02G8BamrnORxalGRXDfF2Nz5ocHoIQM2uec4Nr5pRaqI/8
lxR+h7WaaOXiNfnBFA28LFVvckun2yAEOhEWGyFJe8Xs1nAesltB53+HhmlNqNejmJsn1O23vRJW
Xj2CGC9B+7ZyCxdGkY3N4GhUe6voCb+mb1ITF6nzPU6AU6rldQ+z3bf7eJsjfvEd89kpniL7CfrJ
7KHmwakaTT6slntyRlj45/4acICbj+pzWteb1gl8zMRvJeTNdpFkOpPQSYJywHS2o7pSMtNrQ8k1
xvhGTtBhBHoBzydGXWha6BcLt+yAqmi8um4yANG21SfDKu4sg5etmxPeErWKsKy1pqs22s7ouh+x
tdA3aOer+VbRzDtV7753Bu2lQDNq7HiAf/OaZS3Xb8gbSbxq7n9xyKk2WohMWSuT+27s/8jLcOm9
Osvzs5/qobh3KnBMuDAMjx356xDFgJ3z+r4U8jqfUZupBkuuNfXfh47/1uhAdeSijLet5PxEQsCZ
dNT2g1zcsRQQpywN33HlzQ/9GD03evHTDM0rpxBvk64CacpeWM53ZGDust6ZsUuDG1G6Z7nutug+
MW529Y7eN29zzO1G8rHOqqnD3h8MrgFlBSNNjyVkGve0NX5KJqprM+oVd7YGv8ra60m137J+BBVE
p2jl1NpzYeZ4vsysXQVJdTsO+hX5KjVBGc6fA6ez9aTmHas80MaRmAfAf2Z/VYrwj3GQXzCT7Wc9
39RljHNQYDYKHettHvtD2VW3sSbr8BKkal31I5QRVgbXCovvhZKItRnGd7E2Peey9Lsnd4JGfLvT
J+UbbGDUsKZFUx6BhpVe6yXh55l4RVTzTcWORdx8f6OjImkRePttMx6oshMpllowLRT2u/HQrPLR
2baWuUK9BXwoRktB/emXlYCEqoYnFq76CmP5NtWkyMMgUnlV1X2zhoowewk0voxV1Zngt5bd+HsM
lYc2SNCPS/2hdaobPh3p0qKl0xzIK2DmHnRck4SPch1L031Wo5sbKLGu9TK9U+wFhmnfxyWUVGoA
7Of7LKPLImIvHsKfzYg+r3ekW01P3xrVBsEShO5UzMk1uxnUaUhnXQTw3wdai9jym9wVA3mPAFlc
JPDf4grGgyZavtnqti7pa0tOijrarFe20t/ky5ar7a7ULHvKqN1Ljgb0g3gWSIZ/5uW4kmr70Ntw
DnDG824N8kbXEbtrISXfTu2U67j6YSIS7mZyPUzh00HbtQYcu9bZRO0g0F3No4tKk+WhWeMxXmeT
hb/JaXdGCDQT1usfsWn/nJS8pebXYcYx5NvJ4uRRzT/KgOdkKqRaEegI3CHhkaSv9HajgzaNB0qM
lHActJBqBWY9yTewADl2Tw3TuUBP1uS6p6NccZ0OVsUIHH4Duyf2UB2/LpQ6v42H66yYEReZ4KVS
4sGRW2Ms78kuwIHxZNikOoniTfTEbNVOfC3CEf1QPgBnbOOtCVxhrbSRjhQlfZRiGV5NgLEN//oq
6HV76YiLFSgNyC+oh31AScm61iHu2KBmPWrFVyLPaShjm9XhCE6kC3q0xr8Po+jW8yS0jWZA/RHq
Aq2jS7aO4Cy4RjioLptiD1mIxnXbHsmeN4WlvioVdHegXhXa2vaGde4AU+uKlRyLkRpf08J5tTIe
VyzpsjuA4PaIIlhJbeJ3chi4UttK6zxFZZEmo7ESTXZrTho8YcN+atXpm9nFP4Z5ukafdtU0yatF
MJ5bWy2/xkj7lRqJ1DVg2/sTlAfPBD/vzfRZOBpAA1FC63eldeaKdTFG+TndDnxxdZFsO11ciyoA
OtcPtxJyeH8Q2n07sjArhXwz1KPbwhQ+2GNrreD5PeTDuMHUcQBatg9LAkVB4/2qIMUekAs/zJX9
1Oj2qpbsP4dZdzxzNAwP6jkqYLIuoPAjv4eM5mi8WpK1ytCGuJoNP34o0tHrCUlFqFKy6FBmnNrQ
63SUhliEryYoBWiXWPFbtCaxOeFMz9AZUoRkk4xWExrkazp2V4rStK6m2IMPV+RmSfAiJyXRPS1q
ZhShxRbpBN9v0d0z+zDpBuovYkqfgqDYJRMyJqwlVa+1nj7Nj4TSBW6SiceiCatVOmmHRp1eJMvm
4KNBeqrH6VENamJ7tcc8MG/tlCp/0R2YwzmPdXikESq8RDF+Nk5/3crJ4IXSuF88+ZMxHPRI24Wm
rrp9Cz9NQkg7wT7yQSbd9QBR3DqXfquluEZOiDugWsiOiXMbGoBE2qw/DEWZelCBF0p05mOANXwp
M1ovTYOtAdhZrZxdSwc70KJuQytshQ34OZGg2QZNaexFPnxPMR1tsjD/A+THyqidHW06+0q2qaPl
bdrt08i80Z0EKmvUuKxF6zBNrithbNl2YfeOXkqADLtWrrqdDIl8i92qX5tEP21F5ZghEk1jF2Hs
85wy7rbYT9iNs6zuMWnKqzbIBqCpxX42xqdA6IcJWKwrYue179i4NngHVpPT+LS69lVH2h0xf9Ia
DFnGNkWeXGOJ720dpmoD2BG5d7q2dZkO8jC9NFmlUmI27hY7JmkryYruOyfQtPmutTk5pPHSEzvE
IAVWQalZq8pMX7WKt1EvgZVYQ7gea2fgT9VsA3vDrbWiBvVsLsonpGKizu6AnDUQC+hAKYPAaBol
PxU1mg9oxPe5AYivFyyJoyZtUPcA0qEe7AUmR1ECMG+0KL+LIuO1NajXxlZy00o6BNq6XEuGcMtl
xMG4tyxqxLN9A2Oe/VbLX0LaRi2JlWzTiVVAAQSw2Nw8whOQGKjvTQ4zSLe9PI+feF3fKIrdImfn
fFFDg7Gn+hcGjMqT5ujBLN4mLftuanVOMzRf6+ytOcFiBJkQvq5aKcuxos/KH6DBC8+OqggBnDox
EdGPTmmVXeE7e1XgJpI8xZ9C+ixTc4keQNpErNEgZOYMRHqaYS6fJA4QDoawRPHyd8DO1WRLLwkG
eTaCbaYcjIWshTL4cYZwxDEE5iixIRqtHWWRhMX9L7tczRMZdD1bEI2wi/auoo6ftxUwiFDf4hn9
ZhIRAfDAo0kGadIi2WJqdkDACVwQe1NG5STZxjoOmhkDgXlwFiu9otYvRRjhwcRd7eqdOa1MnER8
0fX7Vn4Z4Tns1Eqn2YdsEkuqWXStq9vi+9gbsReI+VlY1Pq06Tpg9YYXelM2Wr0OLO1WzQ2vdKyN
U6BQLIf7Ig0MT20hZJTlIW7ka9o91y1bsMgsnpqyfswr48FJy2dlULbQfVvXUJptN6NTjKZHygi6
WznNHRIAhZ2Jyi5IHWiAqT+CskX+18w1h93uJUlu8kY81Tk6LwLg0q1qTr9qAPkCG/daZwcWDMsx
HpReWnWQX41I8dDyqp4B/Tmjls7BuNj3TjK4M2DQRS4AwySIwe4AZgreNPU7JMZVP4v7uJ+iTR9m
Lwewe9dllV/3PWyIkTQB+Ba3Ud1nO8MO9gXj1PmkeYYZ/W4scVXJtmfK+UaqOE3LhriyOuTdFnBU
M36Z81fR3RnVK8l43timhW9JZCNX7EnkRPa6Bh10rAS7vL1pajp8RlB+G7tudgu0/r4xRg8TaKpF
z9H6rUGnVPQ9e31Lvpks/bFM7SckkQXNTTgvSHCULfxktpQgFstfcLsgeBbzDWA9dLIdrP+62iJl
uakaMGaY2cy6eaTrV6+L6dVIjFdLWNYuHf8ESL0DUUk/VL4V6FxvjNnCFSL9UvhF35Guu2ivXgqy
qLddm/4qsTC6dj/1N9MEygJ/rqeaEaU2Ydguae0QH5cKc+XgH7fSHIFmRKUusWltmjp2g07aKNT4
yAHgt2Msc50iVv+so4F+XctGR1fbYKPqZXLdG7a0N2gqH8yWaKlRoQwwYBDw9UCavaYz/kFB+Tp+
o/ZV/tmediw+Fov/1/9vvY3FQI6djRAlAjNlVQNS8VWN+f/87+y1+PVvpNXwb83HWvPZv+g/685Y
hemw2bh28Y5oDPHv3Q/nX3SsEI3htaQz4pjo5f697mzK/zIgTyxRrZigjtofhvOvBQ+wCI1wutE+
0f5O3fm4+YdIDhgakj0c7djYFkLHcfdDx7CrxH3M0b8cHbftuoHKgbkXSd1TLMDw/+F+3f1Vzf43
4g3uSphhzf/8H+eG4xbQ9ra4HconV6spdNtwohnhtxKtqpIvat9mbH3lnN5ool5KluLefqypv18e
7W48gVT3Ca6ksv9RF5Y2muEIEN0sOPzLMCjtNYnm3Z2cjVCPmiYDE1hO7c6JsnDtcOy9IAY6qem/
j08UIPAFfgGO49Px8y4mUyHnkxlV5k7IQvII8Mk2X9/VpUP7oXOwjKIyrxDhWVzipyDMtA4rfEdA
79RqKND2NuW6K8zKywlnuyCUOHND2WeZNPHYYjpYYY9vaF01BFBW0+ynhGhsW0eaV7khHPYiZQaH
hi+PQTbiqh1IatIAWl24UuXc+Ex+jWmPzF851Vbp4NEL5LYzensxQ4Q1M+WbuWRiUnLlZYODmNcb
UXckQsmiSq7J5J7ZC5QgHV2UUtHDaA5ax6ZaT5/moYTSHfawCvy8k8K7WdWnX6hUrTe5yuNLc/Fd
CHn6mBb5AtJMk/D09//9g0gRmX7U5TV2yiSvnJUZgTfDEheunMSW7vIR5fMoS9cBvHE/ihL0631i
7JB0FNumlLJb3pt4q9qU4KUgkHZfT6HluZ3+No22KtgRzWS5OlkH8AJg7Q2I4JBA+yJZs6pN2IGg
R1ON8omtl4gtEDNCHfdfD3xmRUCvyfMk4ol/mMsD/3BTSpwIiNU0cr0qC84mBgRygKGuDV39p9w3
f33K+AiFv8sz68/yvh1dpkmDjZa+QntNp8d2IiKRBxzE2GmpktNgXveD8Z0Qkt9TmuFuG+jcAGq8
lJ776eV8H3IJzkWAg5v9ZEi1Abns9LPut86wzyFC3HbKDPJRtS5EfH66kwz0vtDRxAb8oWrHd3Je
KPJ1FOj+2IIgqZomv3Zyu3ItovPwZ8A//ptP7n08vhksCHzD5JMpI5Huk/Q1jsC+DIa7gTDi614P
InRdNXZa2L+PX493QhvhW7UMSHgpSgJL1fnPxxeYEzmjC5MB4zxF2UFLxKvhvvt8ZmK/ndIfDdLB
Q2eK9gHsdL3FL6utJKNILyzq53+IzVKrWRqNYfnkTnMCzqfRlnSI5dK8pVwhrsOME/mQYS/L6U/u
pQ56T9jgW+M0LHZwXhB59nxcv74ln6czffFlh4AIwlioDcd3xKwq0KJ5aviVyCvXjEnNK1HB2HpG
dkWMfi9t1fDSEvxpqUC6yYeG/YeKLOOTzN0sNDo99LJ9VaLhQo6HN2awl4iJAqYGV3+lDXqxwenF
b7BDcH4jizMPda1FEN3wnBXbHjSCH1najSZETVhliEnTMdoLE+bM3SH3x+DXamjvEYoc351O6IVJ
2IHsd132zcQNdA8eMP+WVeaPso2p64rMji6M+en7BBdokRi83xwK78tL+mE50804BPqoyH6ZCnGA
kiBxGgLoWC4hmvBp3iB4aCuMvaSY6mXufT0fPn8eGZ6TBTIHxHJ8Jpdn92F4Uy2xlDQE2UQgSrdt
JdRHrJTg4zHU7bK6NFxWEPp3ZOasYjt1/EAtofthHd5MMv4TJpuxMsZGXXdVbvo1jDu4a5BtkSNj
1K3IX/n6F5+7X3CccC0grrDYUBz/4GkqyVDrZ9mnb0DjCC4vp2kKtQoGLT8t450IbS9vst/sG9ML
HIczE9nR4bUhjEX1Zpy+PT3f+BhzqEy6l51dEVIRLREz4cHO1R8LRmkd8lF8LLp0vLByfv4k8JSg
+KBsoEFvn07MhlaS2gLe87uhTle2xlatK/pkJXEC/fr2nnsFluBEdJ/vW9CT+YDzL6eY08k+wADS
nzAd+dFo2asQfPyGmMJ4T/yDfmEWnnumHwc9WZUcPrJtYTFoDOFzoyBf2RZB8TbL+p1JbZkWEmXR
MURbDsf5724neAHYbzNZFA4SvIDH86nryKZMSU71S/iHvmB5ucIiVezSQu/XhRwbF+bQuUfJVhRp
EDoyDhkn49EggQ4MZ8jX88LyrDRIQWyYPy3+jPv1ozzz1eHS2J7ZmJ4Xh9HJ0iJJcBpqJPV+keet
H6dhj9uxp1PU0Bp0Jsh1wiTtZLR7snAkA6e6Q1u7kCP1wj0+cV0sH2J+CXVaNrGIN9+FWR9XGUOX
aR3jufbhJ5MwBTzS62PqrOShZSurrOxbqesrjxYwXSrYJv5EUOAeY7m8pooxImtS5N2Fu7Ms5sc7
O2Y5Diy2I1AmOTcfP3j4IZBs0Wr5Pa5vN0LdUtvVPUoj1SVZDlEHWaW7SI0NBPoBIrxa1DQZWPwK
RRsuvN+fd2L8FjYH5EKztQUTdvxbtKwmWoqkBB9VcuB1yJSx3IZs6A3CCJTKTJ6+vvhzb/nH8U4W
0YRXGBhvr8CkFomnZgn8xKLS4Z5X8Rbjk3Vfz9PfM/v9NQkQQ0OmosylfVrEzK7HEdArCphqoAtw
7uytSTKbRESda8hZDMQBPmlXd9JKEW16aRdy7h5b1Lt1jSnILuRkZbPjmZOQzYsHScTcqRxKrxQZ
87dOgBBFzYziGg14r1iOhqE11PtWC8Yb/m+zl+UObU2tqtZ9lZk7s9ErOu9VcmEZPPcLEanii2Nl
MAzrROWsImxtAMryviqp8bt3MvJsrKz1BFK59VTb5oVZ9/lzhs7N0FnoMSChjT1Zdge2QlPKmRk+
QoSChTaOJ9fFuAswf6LOUa4R53hZo4TPX8++ZYk7fvMYlwoH5xv048z449muB6pJDZRDqzGp8bfQ
kUuvZ8JceODL3/JpFNT/Or4JZPif7qaQKkMHS0RohWHd2RUZoEB+CHpC9r0LUpKOQa7n28oIfoG4
sS8s85+fJdfI6su2luOjdmrt7PokH0rMbD6psA47V0AbEd22pwwFnx+KRLqw2J97lgiSGRKUIaOe
3NOgmYIQnq3q6w4geCEiwlfJYWenncPlgHlGGqFDA2Oga/D3n6bO7sSk/GgiUl0+eB92kBqZu3kS
MbJc6MN1yPbFb9KsuzDK8recPk2DrweGWXZ+n5yqHf00m9aq6jucFVZQgNBfiamjCYx57+sLOjuU
wvYOdhnz592M8PGCUOwFyDV5YBWkc4XA1M04yy324L9f3aSOu5zyKU+xs2NfcXzvSLHsIj2bVL+X
MY8NWfoTRm5Ie7ulIjb14T+5iZQxFoshW+hTE9FsBjO2dXhH+C4TryEcfas6SeipKf/y9U18r1Kc
PjB2VbqsUy/n9Hdi7YaEIJy8LQFPDATZ9HZleyFfz7XUDjOCttFZcaWRHwNDNDmOvyzHE7/K4VGT
QWVc+jXLaJ9/jcMSatmW8emYo84irTWDQKuR3fl6CMp+FSEo8kfFntwJvrU/2w75QEVZ+QtLzTWr
SYUEJgHm+vrGfP70vrutFxeXhkL8dNEtSVDrKUeA5c3tflsWziL8c7NEvk5yK93mGWG+X494bj4j
h8estmzqqfoeT7IiIcNKBI7iBw46N6ei+Tn1ceFjNb1k1Dm3CjlLrUzGF8yn9mSoGDQVymB9Wdmn
EM6PVO0XmO+mhM9wT+egd6nik48h4EB/fZHn1luWIK5Q4/RCVfL4IkWkdbpRkZWRVPT5S5TYq3xQ
ChSkZbTqw+LS/D57U21TowTJWZSTw/F4A7mq+iDxDdMCxAXkEtBWNopoTRiiemE9Ojdj2Lz/x1Dm
ySKB0ZOGXcBQ+I/jnSYD1mSWsHlHyeKmFPepAhOS8/X9fCfxnrwxAJJZbi3OKPzzZFRCWOQqjCB/
9I0mXeXORGoskjFKaabYjUhDfWduWghjkr4OUHKu+ybMoBmnSG8bIdxEaB3hCagDerBiBzFF3SpC
zLX++neeeQ5HP/Nkmen7gnD4kRlHigZuN9I17ilGlAwVXiIGn5liDIVxA0wyc/vU90N6VE3kDQeG
gXrN3s7mxzqt0+eWch+LyTzHFx7B2fGAFNNvYyfGYnE8xWQr7AOwc4pf5op9T6+63TaBY6zrKlQ3
Mwk1F+bZ2VvJTDY0jkNsm9Tj8aSwsJ3WlBS/qZXwOpkydCIUVldwY8cLQ52Z0qzBOKi4OvZG+slQ
0O4cqxONvBSS6m1amC8iW+ImOoG2GUeL29OIu3A77XPXB2dBYw/B+gAW+fj6iIKteUgDRZR8yvsl
9kX6NhpotTxBaPQDMTT6tTp0j8DHep+E93irBcTHxZmoXipCYCKh/k66RrmuR6chdjJKoqu5L1FZ
C6029hqxchCJ26jR9lU1Op4UlGBly6pdgeupfWl02sEbLAWMzZyPtEpgMQyGR7JIr2KCL+DKCVFZ
z9B6VT6RUWDsA0mMFsaN3MZxMDfD3ejAHXPIFJ9p9mjdg7AoU7iUKzGHqTRNUKlk0S2gPwz7Waia
r0amYRGdDE0BDGGUmdgoVlEY68hSF5QySQvQMacwRz1ICPUPJ8hSdAxKTc5vaaBGFXrsfNdVClu+
VZjTSw7Vnfx5WcUvaXSl6tlSq37Pod1la2cw6o4FsSLMm0Sz9o8BMfwDEDRljQeIPwavQr/Bml/9
cKYYRXHHvsodMLlSgEEJWijjVHitqbUjMbJR8ys0ujhzMa/ACsY0NBLW2ZfNd9uS2NnaddM//f3F
RKfAprA1omF5CocwEgKObZ1pKRcdSLjaQYAEaHTVUjT/B2+ATpuXrg3WZA5hx5PREIJQzb6l7NSx
mBSV3JA6a0KtM+xbkvKkq3nmtn19ee8fwdM13YD2wmYAHQO4suNB1Yjr6qpe9hsnhYhG4M1BziN1
iznrqimt7rbNMQyhzBFrhwioVa1NRPVQA9sj1io88rAIBMm0eUcgrbLp4qi9cGY7ty6wD8ZcieNO
e7d3fjxLzHYzqjxnMknDvETRDMuV04DplW1bE8KUDlekOF7YG55Y3Ze6hLrs8tFMoAZdDqTHdyXH
yiMqsLN+OscdUjNSnVIXNbNT+A0vxg3ftdgEQqbRi5cQNt1EwMAJUrHV+KVA/vYn+v78KoxNjA9h
owPRJa4I9ZnV/IjgB9xjuIkrNzDD4aeQGutpJC32V6dNhLR+/XzPfDA47lrYC6Hr02tZ7u6Hgwsy
q6op8pECi2RZayue/miqTvdGW4aN2RjqhYd1pqrHjUNQwgLOskqB73i8odNVuHuN4vMxUq9Sa+7e
hriz0CNmCVO50pL0ybDDLsKXMYZPgDLHZ+L6godBoFN1wyRsDjaN40tP9MwsomuOU5y3y3aAkh//
Lt4IhUQzwgCJw0FBbY0Cfbsc0kmKzLs0tcgcL3irv775Z74uwHyotvJ6OSa2/+NB69nuRWG1nGEw
jVO1JCxppu1Cb1oXF4Y6d7aikwbFczlZES178h6jCi0Rn3KB6EMydGFo8QLYAADekAFqkhqQLtgE
K2eYOdfk9gFLSLGWxJT8YTXleGHWnamzMNXYEdFnXW76yd1OmsGpA4OckahwBCsLzpY+j+Y9+eUE
McpDgYsBSSbKNnIVgbBdGP6zSILXl94u/iONUsunsuJgJYbaRpQVyQ6xfuXkAj4QB2scmmBIsToa
cLLBKbhgGesnm4jWh2qu6n3VVtyqyBzcqi0gGcUmp4ZGni4suedeSXp7yxGYMxGRmsezYh6dDIMK
xR/CsZVNJSfXej1uVPC++wxmwoUtzpmKP7OCPdmyaaSff0pmwNgJimKingA3rvJpGKkoPGexieWc
aCySPDFndMCcW/golAFwDxFxDVj4wsdt+XidfGeW9cfmW8q6in7i+KpVA8Mt+nl1CWWM17DVVDce
enX79Rt3ZuJpnFBQvdJaWAQMx6OYVtYrDXgj38hM5b6c1AmXB54rAnxHEjvVwk/lvt4VOhCHTgzZ
hYs8d7MRCLFV5Z8qjciTIyC9kigjp00jVJqSVECikF/IsCCTIE/Xep8ZgPq6cJ1F4gWLLg2stvvV
KpL6D14AjdXAsujEwlc5rVdBALfkuKNeFaPhhRmbmYdO7h1/ssl1a3t72i5Va4pyo71assLWhgVu
qwtC/DrgfFclpBdfi41vdjVUF27Se//4dCqg3qO9guYAgM3JQ9ICWcVrF1MGaqTxumoFbgGwQgRM
41cVEFklHDPZVOycTHEwVsnOVa3aTwC1pTUl6OQqFI2+FbCjXD6gOlm1suVGiilB9gWjMI/JdqBn
spGz0vR7LX4CYK9tF0Xzk4rKneSYFr5Hy7UWsj1syHgL3SZzUKI1SBAK2eIv76x4l6tzfTAGGxOl
hX8shOJ4YSk481XiYMVdQDWFrFM/uROwcmd8AJrqTxYOlghq813N3N5pDR2nVMPLMM3zpTLFuUHZ
Zi7ICkemSnvyVRo7FbGUCXiCmOuurtMbrSvmNZzleJsRnXiY2r/f6kMVy/ZDW06txMec1A0S3Ykw
FTIiSdFYc5Hjr1WE95S7akHAekS8Jp0uVAVRvpknCTgd5vfH1Klfs0VvLhlQT79eJ86swRrN1oVY
Yy/tn5Mbn+WF2ZWiUlFKx/WDZJlkSPbVU1PV5kbNs/rCInxmI8ANZwOAKo6DtHWyK0pDijUaKF8/
VgzswBWRnUrHttok0uHCq3/u6ZpgIGRKiqz5p+cVomqNrBVQDnCHph6534Nbd8QXpqV0S45ehV4F
lsDXd/OE3vi+XV7OLQRpIeFy2PsdL7sG614WOpnm08huD7FR0b2BDuYNo5JQWMT2UQ7QixLSpDlp
z+2uwt3wD94l+mTol3ioaIOXZ/BhpxuHBuxomd8w49Bl/S1h5c/WU4FdBw9eInlVUv78+rrP3msK
Ozj30ArQjT8eMlHikmyGka/NHLU3hQLgzQzqdxZ96cPpmIjmHXArfT3qud0N/cp3+eqSH6advMBl
rRNuoARM3lQLdiLDQap1U70nvKza2/DBCVYq7RVPLCMnG0PiekbS54ZtUeO6ge0hJ7q5GjBsYzDj
AX398869Wpw3oCkuWzDlVIvZZkQONriPfAzC6cqstbcYTJPvGLF0gM7sXFpclrl1+jVBGA2hFik4
26mTuwHTsdHnVH1/CPaOBJ3ZMwnSWQd2WW0Crfodkx6wJ001vK3SkohUUjfgA9rFNXQQ0n0w8LJL
H3Zf34Vzbzy9WVkhtRId12kt2KiGrqB8pfszsNA5UNGyNdnkt5Z2KeLo3CRkv0GjyEKLStP2eBKG
TkMEAMJBX0ihdWWRD0tte7Y2rT7mvsD9ewg18gv+/uUBn7N4xvSqwGceD6qX5IgGotV9M3NGbDcx
Hsy80/1cMZvV10Odu76PQ51cX4JEOw51hsKHOABtDDdzS5I3Z3ZyCuzyUTXsx69HPPfsbNwMHB0s
rlBeftGHlWQknTUp6gTpQ2iRzit0BXeRgJbREJ7w9VDvm/3T2csqzbx1uJfUX47HirUoNJR6IIMn
lel6hUAc0MkeuiQEc1x1LKF0alYR5+QN5A3VIwNhvCqKSV6wbi0vFEB0DAHVruIssypmJSOTgi3U
BJvs6596bmsNnZfP5Tuj1zh9DmETkrrWQpyQJgspQPhadEq9j2pC3YM+TfcdaWuuUkbKCj3gpR3t
cij6dJ8oKSzOhOXRLKvAh2dSlDAnQqLROT4AGAXAjCqkkXscXk21wWmAby5PHk17nP7Bi7yoIVlm
2aZ9al9FA/VGI8gYODKofsl2iKsZBgdnxfbCUCeEwL8+o47Nu0wrdhnv5BYT/oMFY+Q1KrWkuVHw
4aGYb+aVIyk/I7sQ1yNZ7Hvs269Aggw2TQYMEkIGNtmsom8Ea1dK8iawjdBvbS1bEzjtKlktuyb1
HtRK2XAI+VpsQjOXcawHgydJQv8H7ytbAA7/WBT4SC3z6MOTmmopm0GO6kvvf1xHQHtWWqGLvbBE
7XVh07MrgBL09eQ8twPRqdpRs6ZQa9DJPh5Vk6aOmMqBWye6+EAHTCPLF/HKaJUxCdPy5GuZ/tzl
ZrgpCYE79GWpXHhBziwbrBi6zA6EXS5S0uOfENHlC1KLhaqSgFooiKlvK9v6EY/Y8y9c7ZnW9dFQ
JxPF0Lv/y955LMeNrXn+VW7c1cwCCnizmMUAyEx6Uo4saYOgTMF7jzea55gXm99JSqUkmMUM9a7v
VHTE7ejWTR7g4JjP/M3QI+HC8Tsk6TloHM2zkCx2B0QLseJyljss5KQrqiQ9ag+p7eOIk/h5HGrb
15/kyKFANx95PcIQ4ol1Kjd1Cl184HR+Vzv2p8zuP4Y6FvdmWnY7q596T85nqjCmJIFgQxHr9dGP
Fb1EU5lyFzE1GsqrKS/zOZLilIJFofXyGUgULJfUzvAL7n3XGAY0yAjQNiMV7vNM06DCIu7mkYlA
rcxn/cRkiFlfnVGo1vMXxGmO/PXq3nAia56akKdB/Kc4WxSOimUupWvw7JJrxXCnX3/9YwtOkZGW
wz8W0qG9SqvqeELFAoQ83umh7dqqlJ4nkcON1Wjpf2koEnaAS1SS7dWrtaE1F6Pa6D6SCxwdRsQp
aAwVjleSeuIUFDt1PYsI6/011Ko8VowZRhMl2ygpnciFYSNv1Bbpktfn7lihmq6tTLEauA3vtBrG
sgOrRYoGEk8xd48mZTgPXXuk/lH3PW+HlLNRQZ9JDlFts5E3cR2JUnXcg/hsuyza2T1iDyee6di2
JkXGIBV0rrBBWJ0gU9PWk7hreF6cnASaMNIqyjRqU2+xrWi+xsGsu91SLNdjWZXnUdNGu2Ts1M3r
T3JsJVOjozhDnx+p79UZnmgIDkklDCelgEofINvmYxe/CJWC+FzSiIpeH+/41xBNNgqVHBfrPmyl
GYFRT/CbKvlO1zDkNooJ4e3R2PWwm0kcl+Ia0WdnlwyLiR8G1LWxiZxtPLXpfdSM0W/ToEQwhuAo
RRLaP+vnMWaYi03JVo6SCsJ7XifXWo9TYESowc2ZGidOsqMTDsATbAVytlxjz7882kBGtpQti37p
EcQJzGXXZnXt161Vbo3I6rMTa+3Y2UHljZyJeiyH52r5S/NQVmhhaj7e1+FFnhWjD8e18ay4PnU3
74uN6x2994EVjp+QFlYvhzVgOEpKA8aRGvxGhvjkRRW+hFFmNO5QhK1vlnQInLRzfORjVC/rsasC
gS9tG0lG97Qdw42aKtaF0VXVORp1+ZWtw8W0M7DhuJtJ/ki3wR10tTgbI2N2EWNFj0LPyl1t5BFO
h5q9jSSrvs1gdW6juFBB5linCptHYlQEQGFRCWw9aFbxkQ8in0VHlK/XF83Pyzz2VQr9vhpF5g6p
tkYIelHkT6P5vMHQ88Rpdmz50Nni6sG7A6TnaoZhTjl2gycMuFar3aGU0t6FJo5rvZoEJAqy/F/Y
HpRasHEWW0RZr550MK1Y1Wu2R2vNHr5hKLuVIfDSCsupMtbMs9fPh2Mzezje6jzSKhTnIyDWMKAw
r+qGRkNOKLqictudo0Sa3vSNFqHlODc3rw98LL7BG0KjcCcSD22VnkUG/j2onik+8OT0T9so7Avk
eBrPxjTrIy3y9DpnNXlxbYXbMXFOIdiOdedxRAeurFgGdYR1HzpRElbUXKuUEdTkzByKbxpuvxvw
jO2OIjhSaJaNhcaMyifqZ+rW7uirwKKWr1rVbNwR6a7rsa60GzkkMR8M64dO8N9yYY91PHhC0Wyh
6CMIa88XvdJKtYK2omgcScIPbMn0TZmr3+JFm7djUy0Iztb2Qxam5lbDcMA1LTO7lYOoOXFnHftU
VMVIOSxZ0MpX0ZCRdko3CXkuXSE/Racs9XIp1c8RTA8vzN40d/2gf1o6Wd7G80Rn9PWVcuxAPRx+
tVLyyGjm0KGpMU2t/jEgHd8sOFDS57blj68PtXIO3ueJ5MHoLHCAM/Vr2kI8JLJjRCWoszRU/VGd
800/YqXc6EZ53sNPeRfaanuFDJuAfSfzLpSL6LyyF7w6isB4R3T+DdN1LAMK/cJIJQP+w6Rf6mPU
XNHYmh+lzAQKn6Azneta66pj2l1F/aJ8QvvW9hd56LyktLiljbTcTQ6y7wh5FlcBTd8tggj2ti5y
7cogXLgwerXe9pnab1QF0afXZ+IYToP5g8JPX1OBOrD66EyDjiE8OEhugf4tNmGx78SKBcA4DDzk
xLWroeqtCzWf62tCh2qLZtF4ucSd6cWavtyWVoLdjYWpkFZblt+j0HJfj6Z6G/bY2mlmUuCImMzf
l9RUN8ZgnWyNHDvZDl9gtWykppHylHfzl6R3oNtGtk8fd9jEnRAQyhTprqTCdh4V+F93rdqd5ZMe
bEcd854a3tZjoCMN1eJGtJWNoael2loewvXZzRCnxYlT+NgSt0HzU+Kno8hZ8Xyr02AeFTVHarQL
mOc5j5odxK50R8moOXHBHCn66ZTxHcjaIKEseXWVGno82P1A/xKrm3SrgDdypaTPbyqK+K419YU/
Qxy+fn01HX0/qFYCuEKcsk4J0E7IFb2nKWRYWb/VBiO/H0frUQE6dyKBPz4SDF9OdoMO6CrQV3KL
NEpipKZBSVM29Qtw2BgKWtqpyODYSPgxkJ9TjWerrL4ZVNwawjAXyNhl1TkutAhm4ae9Ua1ROrEZ
jw7FPYkaDkQCsobny2OpqZ8BKuSb6SVQRLPOtlZLIMSark+Ey0eWhyAKkfvSdrEgEj4fKsdDtWkC
OiBNG3bnXaiFO0MpGw9IMiTwlFb2LJ3srB15PwhY6LhT1oK2qKw+mqO3oY1zveqbo+1sqlDHYEM2
Jhdh4lO11mOVQKjEjqhkYSkDGvD5C7aonjjBTBNlcJpiN5tATWPwOxs5krHtibUGLy4d/I7UjJ+T
CDPwCBN537ER3KYBSwho5qMPNHlE1wChHN7H2C74bV8BnrTfNjTFaalr5fdK7ShSZEGxo2UU7uK2
+vz6njqGGQdSItMkY2BwKKtPpVRq/IR2gfpUnuHAieS51IZXTYas+xBUxMg99qtWixZnnc6IPU9y
epUSVHjzCPdOHpPOb/JRu9bgoG2wBGk2IX7mJyLoIx/XhJEKxJkkhdxbnNMHsTviyckolyzevoyk
iyhCq0ynbnOWRogMvj4lYp2s0qFnQ61mhMqdItjFwB9m8Oi6haVVgl/siSPmWEWUirUuxAsYji/w
/I2yMY+NjiIt2BOUxEIrHZD+7e9UWjQ7OOK9WzWRfEV8m7xzCq06B6Wcn9imxyaVRIhPD91O5RB6
/ghyP+PGNaPLMDVNzMzGCQrE3VdpbNrd63N6fCR2DC0bodKwjkI7DUSPwFRFZVi+R7xx3DV9RPlc
Q7d+P9R/tP2KaCH/vevF/y5Ctn32eKhFJn7xJD0mmeobYa0iNi/HhKiI/NQeg5f0hvqZKLfD9EM9
ShRof4iPKfYbAFDQyoRiFaV50Rxvn7xX+CdxFPCdIGFq3LX674iPrTIQnggBKf4GWEMQNCiJrGqT
Sz5gZ2HSGiqx3vENOX4I0ZLdzFX5tXS6L3Zsv+3rWTmL1LS6aAcg7rMO3OhgxoixZhjAh5pkq+0m
nsJgFjRsl+H+cKuvVqCekVzZo00KjljbZW8PePbm35GZ/TBJ7WWcgJW2Eytzy6K8wq5uPLEBVufs
0/jg3agCcwUbUHSe7zVcQyul7UnJc91G0BcYrOZVelrfVrkRTW4go6EpvDWWFDVFS67QVaglAy3H
dIRkWGC5h+OcgU1U6FS+nSaRb9ZUndSmbM6yrKrKpwP3t7bRf6YeoNCH+/vN5j3OOU5HR+T/xO9+
bDnLeYO9FYgwAC3U9vfk/ye5P8lW3hCAU5eF8cpnht72a8vxK9jFqE9hbAbsQGgb/dxyDhtVsC7h
rwqwiv1bPjPq8+OWs4BqCOhKwYvgKci5ny+2YsLNsagiZUuW0e2KUM1v0+o+HVrU4NFp3VEmxVcQ
F9dPBKXf7FEN7yx5mnfN0vpyrSxelWLc4oSlcyZ3CEaHzZxgdRHb6mbIl+AuDeXZs4YaAVf9a4Yc
x/c4UPRtuuSn3I33j/rrNn56FWE9K5PY8D7rUDwCPhM3WiNvFw0/ozD9aGF6Q3t7TFFyx5UaIc55
F9Vzh3ZwVBVI7laT5nHLDGdR2sS3pbpUu0yZTMwd8A6Q5bCjywS0hM7r0L9v7LR6Ny3Vg0xEcbBu
jhw5e5zPs0cXAHthu8ald4TEifUm5h+cjtuWNAyncL35YLfh9KnUa4QznEaR0dquysdy1ot3VT1+
jOpYvi5Cpb/B+jvXPF0rkrtBzqv7pF6QklZbJ+iI3HvMw518/B6pg4OtS/dpLjFjyOVoeJS0RkX2
ec6Lt53dl54kIxWEMIx1DvpIRW8U2QAOuS4oiYuLajtH8YNsYoHpo0CFC4JE6O64WtwlX/az8c95
8m8hZ/T35wlMv7jAPO3w8ha/+Hl5K29I/ABHcV4Auga68evy5iShdkTHEoAwCb04f35e3sYbugJ0
MWH8yYIezQb/eZIYb0T+D1wVZgwcUHpDv+FYtYfIHa5hclNqdvQghIXayxBRIbyPulipfbXL2YMJ
OIUp01XJxXZpir2817oF8bloxtsHSLDjRmHW+oYS0B9Lc6vC5FO2v6dFgr/TLNVe5lR3SjGp2K2V
tu7OeWmfE4WQZQCN6OkxVEgrp4qWB+zSAePXpJNvkxgCkhsloX7V2GN/laDA+1CVoFg2kT7k92av
qB/pOvS7vkyXC4fO62XAzkKIO5hpHOamVW3KIr8DE4JTwD8Lu5vPv2HcZ7wall6XqL9+b5rH7nBt
73/0c3GrbwTkj/ATOLlohB9Epirrnno0FWnWKnUkws+fi9t8YxP9sCsU1pxpkur9XNvmG65PwdUx
0f+gv6H+ztpeFe8JyRycpbkkxf+IAI3r+DCnHOyxNXENnvze1NqPCV7bn6J02vV6JhMMYsh8V4IO
vS6RsP8yLZN5h3mR3ri6Vjdfe6uYrojn5hsn0PN3EmoFeN/I2AP+s7qeVtcet/f35+b7R8SF/3UZ
d137L6HHfPN9iNvDhbb//a+FRqkdPz3gDwT6LJ5fp6j6xhbiiYAgUSJRiK9+LTTrjS5CMdHQFlgD
URH7udKsN9Sm+UdD4JWE+sbvrLQ9kezwFEUIA6UVznfOa5GqiXjtoHqRVPGsxHaIAB7mIddmqafv
tEID9JRboXqXTGm2i+wyujDKWAk3illYhTtXff1ZmaN2m3fj9H2Uugkd41H5WvZRvJUnJb2P55mA
xy6N+UbtlKZAIHwRXuS6A9jYUrrMBcVhVn6B04hHuNh8J5jtnxKFv+8wcXkd1EvExjExLmdmMVxU
FWeNinBMOovFCJOmKurgj7q0jNs+iU3Y1nLzLZPTkdaxJGR7nUI5l0B+vXfs3FFcuQmKL3plP5Zj
h2vd7++b/25C5WQUr0USH/omfdoL3mP8tWyP5Sj7P/EzSVHeAB4wAaIpou3Mp/lrU1jqGzAcFJ2I
UKHu2gd1ARw0HXJkiIpoErEnBDL6x6bgn/ZSoHTPqf2LbfY7m+J5Z4U9QLWCtiniWSwg6mCr+tcs
ASOK8J3Yiu7V/Zzr2P+NZQliWQfl08V/Ijtb3WtKSWj11zFyJCx/kRuJcSluiOyI6psllvPBXlTQ
K9CWgXERyWjeJS1MU3hOZewajTRsXh+LY+fZ1hDvCCqJzA7kMHDzVdUSMkY/DMMMocwOU6TyYJm2
pnpK/Igv8mIUCgqoVlHJpfy9msm2xfvOVBiFExA7+jYftxbW7GdtYhQXYzTlV1JJR0HfNe2Yn7/+
hqJscXiyiRQXaXKwDawkoRb4fDaNsQ8XLACxXjEMbWNFRGjScg2JLt6qTQwgt9LLp639twfOkQ9I
wdRSqaLgqv5CxRooUtKVMlLuY4DtV1DIGtObLJ5RG6dgRkdmluaFtS+P0sZYw4wcB6r4KEnCY7OK
79QAlruzFPF5gPDCpdTOn0GFX9rLkJ1lHWTU16d237BYz+3eOQDiBJ2UFzqvGFoytiGhJJsBG+8a
eSPPNcDZIbLPUMppfE3FrcKmWLyNk0Vz1W6QfGyUgFYq+VlilzYSsbFxovd3bP6B8UJVZWEjgCUm
7WADLYoRtWWpSRsMSJ0tsnAZlDFM4ULAd0+x9d9+6mNTQB3DFCxJokUU4Z6PpdQIe2V6HG2H0Ckv
yyEwvkSlnX2mtWp8rAd5wE1x9AAHFud9eiXVuexpfZBs8F+tt8vQLW8h4iinWAEv7nNWPcVWgID7
dqu1h8sdTEHbN3po6Ea4RV0eQdkms3IEfWaMLuPKweuttjP7Q4bj+Y02LBhDVuMceXkQEC2W2niB
oJv00JsTv5qVLPJb3Vy8kIpNfaX26nYuNGTYuzxE1cXWr+JQ+pJjH+pFUURcII/IXg5qUDxgxZKW
T/Hm38/4yw1NxglgmO3saMjwiSPt4NVSq4ygJvJ1m8iChTks/aWFjWLrtqU84ZlYRvKfU1Ca1Bik
afI1vcO41pmRQ+mnorLcZorm6xxpUsosQ+U85Hlrzn4dhhEVEG0uT5ywL4ssjkgFQPRST0O+QViI
Hz5vYPe9FhhmsBnTwrgspkArvBKNUjc3mvwyAYXxrs2wQ/JqVQ8/YrqEvXKe2RcFHJzZjWu5v8+S
TqOZj7Nu6ip1kLvkM7Ctwet0oTvCqfD0MeP/0akOGeykSoPs2sKutVzGO/5C9LZByI8OeDlZlzHg
w7sYDvm7ODO8MCu2YYw5Fy7Inb6r0dy7oIRvvIvNwJ48pZ1O8clfXjmwmZBNBwdiC4r9asfQFUcb
VdMDHIHj4SOGlvKusGvjRNB3fBRQ3UJCguLFataRx0jQ2ZHRK0DiTyBcvpeVeYoq+TJC4FUACwkL
EahTov5x+Gmlso6X2hiDjTKanW8ki/UHTdHcDcMi8+PBwkexGht4E8UpjPPLAqqwsefUIl6Ht4b8
6POhm8iMpQhT403a4APmFkA8I29aSnOjIj2M5nljSJCpZGmbxohYweOUl7NywgvKG63Buou6Lv8Q
pfL8LWmDq3rMW18Ngqlz0yJrPgRqIl2irKp9WKSwyl2zKKJ3UlrkX81M0m+1yknupj4Ndq9fKEfm
EyAOOj/4ynCZraUEEyzX5pgaIjgzZD7cCE/caEzxDmta/KKsj2PYRPeSjcTx6+O+vEUBxoEToYZF
lrW33zn8jlOFlnwFS3wTVc6w1enOv6+M+l2bdhzpgEW2LDBEW6lLO9KUnhj82KekwQkcAQFZ+GJr
3mm66Dr2jY2zKTHO2nXAML1AKhoPL1Vrl6Bvd5tJaKdW8xjgE1dyqSpGul0yWbvL1QA778K+T2Fv
uFOEc4YObNS1ZKs4q0pImg7Idy9vEDSo5Op7qBmVi/vHYxZXwU2naqcUQ1/00mjLsRs4nYW3jkz7
7vm6DKdJGaLBsjZ1qFrvllTDNF534ssoB10HDsyqzmZEB/y4wyIiw7PlPM7C8i7rJOnj6x/16KPA
o1HRc6c+BwHr+aNMBYSNOC1ZTUiqcQX3zePQ41ltan0LqE+Rbq0IqahaDzFZbXEaSmfrStGa7t2J
ByGBX4WgFCY57FBBg2rywh/B4WtmYxvxIOiAI5VxjgyTfA7mJr4iKEOnkfTey7Twam4l/UyrWmen
JGXmV7F6SrPyyErXQF6x2ACkEiKt5iTS1CCXiOXwAi21j9ir29cmB8Rlq0B5zvTQ2lmh8ujE3Xwp
WW19Qr/2yKG8Vyug7EtLl8bP8y9S1kFnJTWjT04QXAetY2+1nILVfr7/KeT/m1j2YOn5j93jv74X
HR/j5jH//r/+7TZxF7fRv+7jJoyPdgj3f+BnSUp/Q2UTvhFJNIURJLT/yr5NnQInLXFRLnlqy/8q
SdlvcDcVUlo03mEM0wf8mX3Tld8Lp4B9gYOwNxL7jcK+yMsOcwvBGgEwDX6P3SsChudrZV6apppa
0yH2bCrim6n1itZ0h2XXZ/OfB9N09/RXD3vv4m+txwJyJvBFxGmit/nsHpfbbMmGNiGkLQx09MIw
2Zi1XG2cqL1/faQV3pRaFK+FYgTFBYIfQA+r83FaCscJ0AXylxFageagY3SPvBYwq1lPtzkwF3ca
hnMT7oIfjNUfs4XaUiDfRaBTPufan0P4TlL0ZGNI2HkFs9sGM90wLVW9QdfyTXSKjC/iiPXUCPc3
poUiAVWa51OT2Bg+Yljm+P2sxTT7a/IXmEOoQpHYIXCGLTw/2rw+S3upxmejklCxwnTiQ1J26ujP
R82y2Mj6OXf8KrENz67Lt2E9/JmpTvbWnJrrMYjwWZTG8jqKpQlKs7LRZ5wiB71EfUU3fIhPfgxs
I9I7qhqy5mntQJO4vq6G+0kCsBArCjYx8GjQR0G6y8iL2rND5/NsIHaTVuX7sTHfTgMck06XNHeO
sKfoTRs5dyvepYYc+UGOiTA8vdlrGhQacEzdtIjePLSN5GnTcJKxub5EhHomZWOxRFERpLX2fEqa
cQpHeuXIftv95DcWLqDanH4rsjyGPq8DPW7DP/IOXLJCQCcHzkWGXapbVTjcv/51VlyrfSOCtBqV
IrQfkQwTB8dhuDSXqaXnpE6+7MSlO4jYca7IE5Lczr2lTrjRMoIpoOxphLso3skdXJrGG436YRzM
5sSt8uKkEDNz8Dirk8LR+xJsWumgil7hSa/VIZo9jUOefd+My6mm+foOE9+BdSmUSsBIGKIievjy
8RSCaB8cG1w8fWp87IdNWJmn6nL7OGm1A4AB6eSOQDggxq7mONerOcMS0fEzCQ2OunWQEVVbUrMF
p2xbu6giYrdAQUQRuIEPWtaKjLPWRN0/KmHwmFP+rtLUwkuy4aworG8aECfsXa/7TAmulxHhOknr
t0GhDpuqjHeSLpnE262EX/2NtsQDUqHOx8ZQbvug1S8r7EV8kD6Iv4RRAsocK2Xs2wECYZaqzEBG
4x6PHGxSAyxMhVQgwG7wD21vw1+YWmhhWfAoycm3tBg/haFcX9mYHkpOuPg2JFTXcDhO0vjjEIP8
tU0oZGbZUnJADnWTFnbrOQPA4//COkYyiSoJ8Tc1g9XCiaYMpD6ma76VZTPCEB46TourFUZ51hnS
h2iIyktFjsytCUvYtUKEaGYKKEN6oXbZl9cfZp36iGUlFMeIEMEl089+vqwspBo6Owhs32qYMq0d
TYxkS9mVvzqoybVjizRsJ59IPY4OinqU0IChx7SG1srLmHM+MGgR3g1d52xDc8CGuKmvl7ihbpcm
PYKKn15/U1G6f36l8KrEfjadTaz+wMw8f9ViRB9rqBNudqM/bzFL2diYQ++GFNjHICFx2/afrXKR
XJzbP89yGl/mg3Fmt9IpkPRKB+fpIGN3CZ0OYnN6b8+fJOiMBVep0PHDZtS9OZcHL5DhgUUWDEO5
jipvoT7v1SEI26BJJtiUnQ3yXbqpCEgubNOXyp68a2qSs9cnaS9zud7/LEsuP+rWpMSr9ZCSFYUc
Prbv5J/Q2clus/lmTvFuHs0tYA2FvSNX2Kxp5xoGDGYwX+uCT4x7dL9JcqPz05DrSZERAFObxi0r
51ObawbOG1HuJdq7WG1aL2oTB/bNwl9TSUHQ4vU0u3eDIbmugSJuqlz6NMUz4vUNvm7po4kCHAAc
VseEU9WYnDljEIAJDAtPYHPRG67BU5jRIyI7shst87YtleXKCm+RFJ48KccuHLbmJZxMrBVzKfEA
GXthOCXICtWWHy80IZQ6exun+oma8LFLAj0JOpzQC+garY5tI6oRKQws24dkN/haL3moD2+wzf4Y
q+oPJtk/Gci/qfIfLOSXGUhZPMbN92ddcPGLnykHuF1yBwrm2CUgcCCOhh+oRNMWqETR0aaiRStK
9AJ/wi1UDIqFINmvrt5fKYf6hnOLzhIdRGoO/Ph3Gn7rWJd2otBE50oQpOYXOOAmC2kdBKjTt0Md
4IqtOtsOHvBlGYb1uZVgXZZLRn4imnoBYGJUjiCBhxKR7gtWCBKTCYX5XPhUdMpDZGYlBl763PpO
4khXTq6Vt8ECGdAxFiB5WX3Pg8vvG10PztvYtC+xFq5cXV7+CEa995o6tRHNIAakQSsrkdtHnPJ4
Qiq03Q0t2raDNOKTtfSwC+Xuq66m5se+D6vMHZvJ+ZRmhX1NiGN+t5zRjvy+63q/6xTlekpt83qc
TXM7g25y5z7HmIDGVO2O5Rh8slpleb9fO/9sI7YRscZfPeEX2+i9QJZs+rZ77NDYfL6b+OHP3QSs
npoSe0k0NllEXO8/d5P2BsC8QKRy5O2T+1+7yXoDFk1cHSw17jwhefILUyIyUmBN/DdA3Tu/h/F9
eeSSMdJBRlzFRkRtbUqXx9KcQn8U4sUBXBwr8PTpMZzC7qxw+sFrDXK0ixnRzgduAW4myXyvIjyk
6mS2STLlXj3qfyijnWBbZn0JszDfNVl7p4yy2/Wl5Jelpbt5b4WoSpRvSxxguiSZn0Kk31qD/91g
GjT0X11de+CS+0j693//T/Y9nw8X2P63vxYYjStw2mJxiRX7c3WBWBK3KJv7r3/6eVZbUD1AfNIM
ES6B+5bIr9XFmhKyTkJlWtR0fuesFoCpVRQJzg5RctFzFZD0VYkg6MJmslPq2upiUPxI5s6dOngL
Q/JRq4udjJ1F3VnfnST4YMZ55uZdTMuwwfbPQCk07o13gT+Gsnw34vfuY2N1Xsw41iV9d99hUuJl
ZXhrdG6ZKOpFWLbgP+vQcpVoDvwhyi5rkwDVabrvkRPb7izXxq6RrQsTzuf/BysQixeT2/XECXf9
yBr8Xhwuvx8//LkAOcag5EAUxj6Eg+QwXtDewNNH65z6Pnc/FZFfJ5z9RobRI+T3yGvEz36dcPwT
UoqC/MAfFgXo36hQvoRnwtiB0wT8DilioKLa8/ShDqpET0tDSO85eNrpJvlLsSUudmOpwxU+UDZp
OXzuQtq2QVl86IsZxz9Awl6axTBM+6zdLZLFUYgRvHswnXdPmcJhSXNF8Re5jajcgqlCNh5s67r7
MWb1JBcG+ixVOo5u1w7FmdHAK8rmL8TC0kbOgs8SF7sbZctdVTXYVFk9EOnyfl7k+dzKdlZGC7Gp
7I+KggLcWI1oHIfXpOwZET1WIOAYDLfI7btlCVrfGq1sY6RDTT1MS7Z+mEJvdeyFUmEKwqadop3a
zq5pp+T91TIDzpAvadP+UND+jz6wKSaJBO+V7bI/sq/ZLtT1/8e2eSy+fv+fz/bN01/4uW+IDHAA
oceDpCf/IVbuz7ObfcNmIqeke0zpX3SAfp7dROdCHpEGHgoBey3pn0c320YQ9JAmI3Y3qPr/zr5Z
h9mC6EYlmRImIlSE26IqcQjgmAAsTIQv2LSZ0baqKBFKxXRZoNFsT7m604p4OrEbVHEbPE+n2aqM
iAs30EDSjOdjaogcKhPGrEgBLeOZ1W7ypk191HR0T8O8IByBWhRDmHiNiUNH1VELQ9PcbngSOHP6
rvszlkPjrEsXx7d1iHCYY/l6U1xZaC9sDz7tka2ri4dZPSxK+5RGuGIpCK17+6rdWe3AN/SxT7kP
Uwh304A1tG1H1yXVoKkC3lGzL02xQa36TIZCs0umIHJzTLddQ9IGr+pTBQsh+wsUnw9WE1te1Ule
btWyOxm95qvYJ6AVJeEllGrbKR66XRihc6Gb8NGliq08FjaCf66mosXMN/qWm83wti6Mc1tOLhsz
Qd09/pYHVejyUDjn1MGFEZTGZj8Z/9HbWaxsmmAC7g0whNhXqN39/ea+KZs/yyz9gZY93NVH/9DT
Hoc88wZWAjBYiFtUr34F//t/gatDCAaBgHT61w6XVJsfkROwk2F5PsHQf+xxSXW4UaGvwYEGPaZw
YfzG3cgBc7CE0SumQ8Ff0oGX7v0DVnscNKmtg36MHvqLuXEzt/1jOUEN3/eAfu2Sl0OsKjqdonWN
sjCEb38MH4c/stvBYqTRL06h6Yh0X3uZtZZCZlll6tiMVG6as7uT0nXPz6YfL7IHswFVpNG2CiPC
oi9SPRqjh9Gj+9ffLA/BVv5Q3cQnzpV9a+LFjB0MtOop6MpkY2Q4RQ8Fp160QdvV2iKk6nyJtueD
q10YF91FdRnc9X7i9uez39xoGxTITd/epuemX25zZ6tYTxv87/F8R2f34KnEvx9cB1kyhSbcweih
sc+WzkvPtuV3Z9Nvuw0CFI/T/fB50qEJPEXVfz+sWIGvTYZYwQfDRk2g6rXFsPKF4jcfpvPlKklc
6aH9OFwqF4Hb3iE0mxDgXFxYHw62993TIIex2aru/PTFweyK4JVq/4sDXsIaztSTLnpQvhaDa1Oe
/Vx6/SfRK/nQoCx6m25j1IJGN/3y+sjPr96XA6+2paM2aiMrYqnNJM2u0rjL/dfy7PVBVgX+l6Os
dmargRyjRxY9ICBGc7X6JNcu5ac0FgPSosW7KZa84ZQX395LcP1JiSwEFBlaFjW855+U3lFiF4oT
Pej5pinwkQzDedmA5qrcioKIq48a3WvLfJsbQuBlwvZyaN28MbtLS5FwL4mt2g2HvvFQvCmvM0W/
cbo09dPJep9IzWdJAK1yO9nkQR7QdJ12hSr9Wc5WdGaVluMqgxRvJyRAEBJ+WOYFDd+lOmWDs0Ic
/5zdX2+5Oi4KJUIlVlajB3Un3XZ34fX0LvaUG0To7+cvyifNLU/0V1f93pcjrs6NIgnnYVCX6EF7
r9se6GHJ1Tf5JnTtW3oy9h+2eiJcWyX3L0dcnQnBnDVDUyvRQ73JH+uzYDPbXr+ZttkVXYrWo7k8
3C1u5uebyaWRr2WYqm0c2xvSM0xLR0CxZ9EuO2/Psh3/d3or+eplcOLgOnaAQPETMfRe0Wc1K1hz
yVHR8YzN1XLp3OR+ckL5Zi/3uF7PApOCkKoBc2LdKJu7stb0Jo4fQGF75g6E2nX6rnzXfOsqd3Hx
Xth8JdesP9qflsvIn2+7ByV0pU38ubuc++vO3prn8536nmqaW3nzQ+gHG2wbsSuwzqWt8n66I3QE
nvc98ZxPQPK/oc6bKpu3sl/f9d/Su8BN3PFydrFeU93w7nF0T/XS914ir73hai3jYqTI+CFHD4aL
kev54Be3krtsaw919sWXN+M74UZ7Eb23z3W3nreLF7iqn2/1L6bbeNFn2Q343/X7aAMz1z9lD75X
gXrt8VafGOL+UkA6jx7mXXI1X8iR196nZ/1uOOtKVKJcu9tNF8qFfBVdaHfOFdja10/SvXbAaw+w
2gfFUI3yELAC8A680i+iT5kPitdrLse71PtgnSX+dGn7qffQXNAv8MSiQCfd6y7a62jbXE5viy93
j1+nt9km3mZe4v3RezS/Ptk5s4WmR3JdPqjv2ksqqtX1eNmf2MYrsNPTNsbSkMxR4Kq0NVAEvRTg
OSoE/s7v/OK8Qflq53w1tpjobZOtteFMrjbm+2XT38bfOq/7GPp/vj6DR88ulPCpgPAMwk/++Z2g
RqE022YSP8T36r36XXqnfzMxVbko8g2+w3ruGpo7nhJoWkFPf7z4wair4GLB6cDQijx+SLbVrXEm
uXftVbeLLsbLU1vo5FDiyj+IY5rKqgCYMlR6U3Rufs2JEGzjc7zDbjg4T2Em9nivFyvy4M1WEUSt
OaB/yiJ+0HfBxeSnfnATeJ0/XdEc96Sb6Yu0mT+hf+0TPrrjefs+9enrPpz4qiKCeO0pVhGGNefZ
YuW8NJtyN+6qs2WXfYluoy/OTXhhbLRNdT0kLO/gBqv1eff66HtF0hejU5SkNE5uB7b3+ZQXWTEp
ecAc0EPzMz+5Bex/CWvDl7zYq/4cP9V+7wcuNuWXIdYB/rXtyeGJvYV47LE5EPKGtPuotq6RhHPv
hCC8mYM/zr/kbuz+8f76y/02vqndwmfFtd5wWf4/zs58N3JczfKv0i+ggfYFGAww1BaK1eGwnbb/
EbwlRVELJYqipKefE9nVPffe7p47MyigKrPSGYtEkd92fod8FqfPgBwkQXSStHFqk3SfC1KRh8KN
2/hix2bc7lvy6ufvktRZmz9hD6myx5THu2OVZJCp4PWKhxSo3mQmny80u7Xkgt4j/mZ2iLt4TCRx
yAm+v0SS9+spyA59/n7l5LLh73okC4iXuLlJrkvSHJfsdIFpcCrjMokbEudr8vCTPbw9fqXrJayJ
ncJJjJwuZuwRO+7JYU78/eXkpu9PVeyQ3xzf9PTyngzk6WXAr7/GZI0vp424RUt2PXlqCN6fWJlD
XrOyMNL2zwWwMqC3E7wqWKTYJn8u7wE+3LVPWnI7r+T79L7hKyQHI0kfL2QkxybGxy6S7Lp/6Ykm
J3yf75Gw7Hn3TbMQH66JBdk9q7iMv1/L9OW9LBjp4wcAkbDT3jh+3ccXXMv76lgOn7gflGBoEd8Z
zBNSeOR6uiVzciom8pQv5H3N3w/xN/RK+F/vC76UGW/YNXGWR/jkMr+8I1NDzBXFWRvnsOXI+Gki
jz7u6vrg41Xa2E3w3GV4/YmkgLwTfv/FV+qlaR6SeNk7cXxL92ef8Lx4yBbytnvGR3XifI4LSR4Y
AXsqOf463w5NfCYPxw3L+bjbYyInHpJ0f9ynj8eQ7KPkdSCHnSK3MS289Ig3iRFpkRgSTvL7I0xk
jIgUiB6Sv7nExYp7oOm0Dwm295Mi546kOw+xRI9boeLzzSa7tCLfW+bhgjr7ryrJdWbsnT2xsw9y
fl4T/kTJO/RpuY8Llz7iP4Ls6f3e1eQlImjfkC7GrCM5/gRxuodr0yHdW/H9k/30cZZAFZbMsX85
H/FG+JyxiE8XlqS/02Sf/9wDnfT8fVLxXqURecaGhnL3Q9ql+c8W17shPan9dY1PczJnc2JlU7Lj
ZHeCnDG29y94ulcsq9PlaU6yNV7TMXl+OV088roL8ETMSZibebqD1TV5OR2u+OQ8QUSWihgSenJQ
6eWFJ6RPfjvk9vqNlXx/jALyu03S3fNLnD7sVyzAc/6Gy9eS3y+7V01wddekPn8cRxKS8xuN39Zs
SffpdMUsHtnSOTXyPqlIfSgJznb8k3cEQVy2w8UWe1gKJ3jV++vBJCjxEuP+gZ7TZ3y6Kd2X8e36
+qnJYUkkLgisEWMggshYPL2YuGN+HuISXoOkeYYf+E6cx30X7+U/ySL/QN3/wy77N/vbP5RsYWfq
M3fA/ga/bPJqHF635PMksWpecKfwwBZVfHJjG5e+jz+fcgxnFF8oGwzFr5Ac77HrnA6ZE9/+/6JC
jGXdVbd3Uuk/nLgCfR0P3Exgifawd0gpJL65KCgnza3OJhSg9MXfhZhETp24w4L7P58+1v3l/8N1
+Zu3/4cTOKqiync7eY8J7et7f16KAPtgDqP7c7nzL34m9vwy/JO78Z8duNC6QT+AVhekrv/wnc2K
g6fraIbxZibSJjSOGEj/Cq0NM6BMdXG3oUrcWaA4UF3/Mwvq/zSIAwYADQ0k9ZiQtP/+wG3bsNeW
gXfX6VaYv8Pf7pt+tWEbj7A1eDCe/tL1/T8Vnf8nxi/uOiig1ogafz7Uv/S//+V2n8iAtP9L/vf7
i4HntY6MVtP/+Pvfyn/9Pf3p76Mdf/eb9I9e46p+xvXxR6oGf/Vfa1b3n/y//cO/VB9Pq4Dq46tX
UFbj1Sjr/66Xep8h/a+rzqRv2Mw+/rbcfP8Lf3WQPJBHUBJBheruqAHRPqKPf+sgRf8NeoC74wMm
k4EpvJdZ/uogGfgjMJchuQS8AOyEP42nf68vY2oAzXqYtv57M/ffvvtfNTNctv+yfoc58/td/98P
wl3ZjcQYOjMsSEwnoHD696si1PNow4PQTFGxWWgKy4u+9ePaHtUMRhmz9ZNh89XcB43GCL9Z9f6W
3C051k9vndxPSkUZvEOVVtMUBtPGFAPiv9ak8V3qqFisG/fI1Bvd4wQfGQBNhOCoXE11BBoqaDsL
/AK2tbMuQxNOyL0WoTfijY43HE2zd0MRt05Q6afOEh6icj10u3Ievd5JZ+5tixtv0zDIdJqHlb80
/TDwwh36EcntGOjfmMyd3ms62gGQ/F1D2Br4aad5nZQROy+mszyNdwNQzFsHKav7i6FcmfJWafwo
A3BK9cCk2h5m2UbkqnT9NFnoHLbF2FMTaPMqQBOpmjAyunV8ADlPdESAXp1vUH7CoUocOPckLM75
lFm+KIt1jg6e9JqLwzvqJ9CGxhgbucp1YwkfxZCwFSYbczPNZ6j+YJ0JyWzSB9W1bDW02PV49tRS
FVO1jjc1Cz8NZxoWMMGwY2v1pszxMCrQWktiDcGF+t5YDLOxF2H/2zLWq+Nx8BN6CkOPhT03ala5
hklhFqx1f7Ua+zOqazceI1jfuKUYnkXLxpSDVp3WJv80aPjeLb2DZpbZ5765fTl+ZVxMOLKkNqsH
jDxvyGVC5Ax2z+Ybj9Triofg8a6eSMbQgP9zR8tnbq/8HeS5aMeEL8Bc8Jd4AvArtmjbwE0k0Gp5
Ql2wMr/1NvAXezYxFTvoQPm3oWNr4Udt6QAhOk/Odzk3YYAF2cPaSjpQ2djnGkj5KBPA7k55bfjm
UdjwBEmjhg7VvlJhcDOWqbOaicDjtqmBZoZXp06c2QpR8Aknt/IfgnWKwj4Noejzwt8CNMF1PdJA
ych+qFw44lBUxybTYns5eqJL3C2YhxwuJ+gIuHRTj9QU/XoIexP4BmqM1k2jePoRbEEYG9O27FRd
DVcM/kXXWctxB40ivGgXf1vJPJVV7AONDxU0lscGgjbpkUti/MBspzvtcDiNZS1+O9SZMAjc9XBw
Rytprzu6nhXlgZQwji4bQ75IGBXpOADnOOZzZ2NIWLOztTgPNOjhVOk7bTyFxsxI1PqwLeElhLIE
6DUxH1rsF+HetpoV+lkJqOK2k1BJxC5djIO2GnMXRhO6nKUHgKFhrJB52UiJWDnIoxQDHXdw8a3N
REKrD9/bnq/RZ1QN5a6BYZWKdVVOGJKntNyp0gALdpDP1dh779AjVSQE+wJaXW3obFWienB7f80D
w7DuHnxR1oedmbnDiDAB6VscliGMT1q3gQU1e92EB03H1A2Fpe+jF2AqEo5GBbhEjF8B0Nj20m1D
0Geo69ThRTKbHcZSdIWgIx5Yb1xIaI46C6k7vsLbzDj0E5whdT+Fp3DT9QeFbpDwBcselXFcDAeW
K653/5ENiiqt3SbHTFWYS2lVsKscA3YIxxkBbD+GOfzBZNHcB8VrODUSCZLEEf3w8Nx3rpP0UW3u
TJfVB11p44C+pPvMPHOKJa3AZpAjgLpbXUiw5G8mnhPy5y35tA43dy1DYkZ/PlX0QlH6Rco1Rwy+
VWLA+7JpfP1zB3spTIjYYZAT2vdXMHz9My4jJlva6gP+xOwAz2JjP/aVLmjVLU/hikuCvbe8TJMj
YwuQ8LgaBcojkDtkoFrg+w0a/Fqzj3JPQWqOaopTsJFhWnZZbcytzxr+5lg9THhVLBb/LYRZysef
9+8jH50UuJHkXOInTJBvz3+uIeCey5O5tFNxN9VZTrTx0GfCo/dNpReeOqdyvpd6Mq+yCeoPGTQd
QBpb/cGVM752Xbl9Lu3c3tlbyiYYtsXWBynkG7eMBax6I3oK5DLfYGllvDBRDVCsRYzUoMPAm7kL
j9ryYV1ih/o30wY9cRkGh8jaohgErkiEvxyoE42gEGUNUvr9GsPmD4/61jfz3ll8UVcxJG4WBYET
8ViFwBbilL2LoeKRiMDjhdH1/Ekyz9kv6EXkk/YvZW/epoE/rn63WzoHpi2hTitP53YjC0wWZbZa
d8pxPkUY9rGJIagkpLLbm9A2kEqEF+0MWOih9RDS7dfMoj52OHxyBHwIs6217pNSk5G4M2RMOHPW
jI3TSCIqeeYqT6QwL4Rh07LBxs5gFEF5ZJI2rNyDdHqZo1KPvGVmTgxymQUpj0d3o48lDp0NnKJW
TOIGgwVzVIUie6nXF8ArGK5//8Tt8l2N5ReU6j3MzIwbvFaHM86SKFZ67XYYUYQft9JY3QG2YrXd
Zd4ADu3QOfKfl95bYOG0yde1mkQK8IJxGNls5LIHbaQb0ULyZVVY0bBi43bD34sps20NdqY1k3Zt
NI4stj3KqVQHY1xyWQLor30MdcEa+WJzIzgJb6mSUE80lgELD2vTmTHnyIZaH9VVUT2XHUVfU0Mr
qge5H6b61zBtufDthfjN7OdT6KBubPEv5rKVADKEUbbeHn8Di4nBHFeCKCTBXQUrCe11a91tyhhS
5QHkZEZLl2CeKDaATMio2xcuMCvJWvvNkTYgKKCyusBxCUqSrqmwDXqBsZ9N8AnMURV4XuvcWFY/
VZYopui+V8NzdqJr91GvbMGhODlXDWR2TvUMM5ZyiB6gbBkeLQmkDjzkzKQDxubWj4Gd0251drwt
F3SnGrYktJUswQB8gApd4Ha7GRila0kdDLZhojhhkbYL3rgYjatExc6bbJtLhCH5DHv1XKGpZJjX
MSzHX+Pq+gMZZwjcQhZECQJSlKkoHJJ2/mpP+yAqv5EbrWcIB/TJ7KYm7rlrJaEQ7ZWZQw9F5ECh
9p9ha9uOJRy+I8BCSlc5+RhwrFd3rs6l2Q3ZaNbjUys4FPHaAGhMAV303kWdkQfKG5PFg2RngxVa
Mc+tj8npeoZ93WAcWBvywuukdYDfTLDT2K++F9ULLMnauIAYMWOZUn60onHLsC9axey798b+opdY
VEbUwh0Km0wF4PoKjuqKmf6KBfZG6gniQsoMvRDbr6Ij26CCCwQGBUXbi1PPIParOW8yqBgM0kHJ
d+ugUo1XBxGjH64UnOZgfZ9tY4IXjc1oTMeAPmJmUycB0D1pt+jqp/YwNqQ7VefDUDXQIToeFsWK
ZvEEXgkxEakn5abXB6Ht6CpKeQ+hF4DKuHG+aw++8ML8AVLMJp0G7P+zOW3PM2jRfumCRsyMuth0
tHf0CmNEOET8ADftf4ciMHPDh7wL0OaEccfdsbqUxCtLncN2XuNAhEsZDAGANBYMZ1JYl78jVJ1T
HyMhBGfy68S1PFkj668u76JYd/3LAGv1VFTmsu9GXj1FCBkT9KtZ4YOCGDsTAtBpVX5ar3ihMOh+
40R/3GywEUscZQTUl/McqcfSdNHItOEVhmPZVrtxxGlSRlV7ddeQEUQ12NWGJfjVRNNTjdB+Tz35
HUTqy2x8xF4YAks6LlworCwcZtTe/LutfDdms11/+lBBJYrWH0Gz4fTbgBex1HAZ8YwRDlk2WT2F
k1YARYJQA6VLyBchADObGLYzKC9NwantOvuIXKTNuwUi28VsqheI/Sz0+6MmhGU49mPgsCeEynYc
IfpG27/X2dJhHx2R2xFqgO7MTPsjrBt8v9rsPqb7ikAQv19FVRGjAt27dJm4Ll2gY2U1w6GtYErE
ahtWVU0075W5oEhprre1C/2dOwwmYXC+J7PUTQIfzHPn+R9hA3Zq59qZGfAtXScYH1vcNzI5lD4l
ZsPx0G/i0QgQU2Ju6X5TfxwWoqoy+OqB9hoicD78aGkg0B3GlowC9CZMOXQ3uwrUdTa6CbVM5tv7
zbBF7A1hjcWmyheJQVuRIMDyM41oCcTMbShAC3fzKKhGcIqjr1nZPOY+Siiui/skR7ssZhx1u8Yx
nngPeZ8B85vS1eZucph/mflwMlxry42qpXvwl2nS9KAahy6o2JJGKP8Y490AUW65xmWEMshyOkjT
FS1ABMNyRgSeTGwzH0tIiH/pqUOlrFyua6c+MK7QPHcaQxqTKx6l4dRP1LXtfHZH5w15lcxgA/09
oB2xjxyNvRCGiOZiXDazP7dBl+sQkVZHDbjKCQDPuN+uhdU7I8HC/eQLO5q4rr9KDK8RhOu4j9Z9
pphFe+5jEGMspRVPHl0Tr5FNOtsNz70JagMSNcI9wrKqe9RuOGUYnxnitbyPlNjczOZom3a82crU
7SiACiVFeGa8B12lTkE0o6TeGvNPCZTBi8OsNgHlMMpcWIPusH9RHJaifMEQW3dumKnzzffKE6pN
OMLK0Ez0EjaYdETMU+Ji+qamDzpwumRbpXdhMPIUsd/3MoaiR5+8CZrnznK8E1yM4FHZqukMUTwo
RoazkG1thzOD11oOsoXZEQtZfFyZ23fnRltSL9V8XdbGyJd7HopgxYfNxOQh8R7UJ6wZAeMa7TVp
LB8o66itungxps8KUy/3mRYWr5j3y33mqWOPB1tzYb15kH7FXlhbe+YNLtb/ilhncl9X3dB4ANWV
rNizf3VGMOYaIp2nRgbmlc6Te6wjgeLCog0E5tEWz3SlB9bx6zxA90AnMOM7u/kVsgqlTld4iZjD
IG6mYS70HILvXg0a24bPBoinlxIE2YrdmTNnd2uhIleO9m5b7b6NvruRxeeVAirLjR66rttSFtny
s/dbN+5qzEQhQis58UxEIkrBqajUPiAdmjY7bzLMQ+cD3BGCiXyPNqIrzF/nmwxtipy9roE96p31
EaYuVopcmO96kLIQ/9XqiBR1SvuABsVcWTJRo+ZPfdT2AN+uOAZc7LOnwWm2XdtM48HpPZhEluH8
Da0y9vF2sHcBb+itReuZNFvYpUvvGq8AtS27PlIOacZOXGAgOGD8yRX7QPXuO+vMMqsC8C8nJJEI
mSI03VB0zSoVWLt262E4YzfDEdSmDqp/ETTHZvXqo22j8GHPIq2bcs3V6G1H1+t+zGi2DlRX27HU
tiaWq5adw5cJUYJC1T7EoxTVVO5gcUdBDHFbIkr61S+OTMu6/JwHqfJmbE8j0iq5yf4yBkt3DfzV
/136YUPg7KqOsP3yrsZYsjxgamPEnKl47zqvOeKSMGjnQzcPVhs0CLOS1wBB9oNCEoUKeIkBfxQT
YtQvG4t4g4Je2sdDQCbXKwmkFbaFD7R1ARZ6ZCVQ2nvJBqcERtZ6qB91JZfdzLog16jSxZEHz5Oo
CwyoIAfjNRKlG5vwR4Rhe9neNt1gjLuiGJOA1ncvEOZkUqB2iOurMVUIRRwWl3N3VQBRC8OPqz3n
vQO8gJrK4Qyle3leIi5jBKpt0i2d+w5P1LsUlNYS9YvB39liaB83hMtpV1nGsz8h7ajGZUqUHfC8
u2f/JlVmZtQ4RVduFtFgTjt8rqqIFhSJUENoTu7cjDl1QY9tNtZ8dIGwMuBlG0yQtTKfh3Z9kwKb
ignNdUOwoblfvj3AiaXfwo/Q63laQ8i827wp3Pmy67MV5ZjXBk5Jac1cisk6NVnfkTK7lykUsiEg
M0SPlgjNy7DV5lcXTZC2zuEYT1Pg/iiUiSDVWGmC2bmFwCu5yyKFyotdNh4KI4t4QWmp/FRd3Z+B
NZ3ibgr6IxXTgEp/p79YpH451OVnTdmwU5NEwOJFS/++wjf90V5MDf5DvbyFTEzYGtzwE9rT6iAM
c95xHMhtvEBT+ig9o77NssTm2g/wYG/vCXS3Gvt+sbZEDhWLXYHDpa+QDRPagqmKSUIrPHEesoOo
Fft0uG7G+3FCQQmy2/phGjf0qGanhnZdQqQ1yzE4O77B14PegLCAyYgjCWv91LAnnrgikA4EXgyH
SW3NB2VEQ+GWmNTHczBEl26pg0dU0fjJEpx+NPYgGAGZDY4lehtjIE/nX60FhDam16Iv8De3J5f6
5SHylZHAktzO7Ijqfc+YiJVzf7zBTv1Rom+JbbIHOdAZ3loBBGpli7oYB5WjtAbseXw7QX1E8xl1
xGMd8PJq4LYh2FyjB3uBcBjCXPQgVSNOojTLPfbM9lzBoiBtYYl9uVO3SLDS6TtCgCN6+gmky6fh
mTcXRdOj0XW/Jqu8MWdDnHMHlpoesJkBlklY2d9tq1QMutm7r+q0aQCRHJ0Wjm/B3DxNoMIiurET
kwfPvhYsBvgoAGqQZpYFHKUGdyGx8DSkzgpPRASoUP5UNK4aG73Ipc7uk4W5N8zYuoVG4LiKPUzk
pttohFg2kp/mitrY7potm+tOxxWMIPaDY89JM60vGJx+7YcI4wqeSmU3Zz2yTGKV5nyyLFQGy7Ld
4QHfMKlplCcxwdl1Q/H6EJhdsFusBlxDG4alQB5QEA6qILbrqS6gp5l26yLXfB3XBogbvu/Hcjoh
/akxMbu4n3NQ10lFcaIzZV+dftC7ITIyF554cDKGk6AYN/fHN8V487k00o2DHK0dJEjbCg8XZ7R8
mEwvIQFqncd+5dkpciZ0+QPFT7qLUFNtJziYDzALRs5RvyqTtwnIxeZDXU/GiQ2GheGWTblpqMbo
gimVKo3Y/NSyxkosCS6RsWKmaZgmKx48p8kGv6yu84SqgKkDI5GOPG0UkbpsUJZVaqRFJP3+1KFG
lAWjRn7kIHkee1x7yDihibHQjv/zzbAcnpZufYzuAFOQUFyCeBLR3DCM5J4x2VGFtisURDHzln2p
bLSQg06cdd0Xdl//EpKeZmF8i7k2EoOBPmOuAYO5sLyCUIkZ1mBaY2qWwW6DvjQxaYiozgs/Qx8M
GbgnvqJ0M8Qz9H9IjsKqWB0axqK8x+OtnfUL6rqbalMg7pzrLBwsAN2i1Oxg8ANpQgzBCxw+jNkg
PHL6kCw6vFR4uGPXFiyda94WYRscp0lm0u5f9WoCENUESG+HMOYu2p8161OkBSWBOyVcat1NZh73
B3QtNhNymfHk1v3T4tU430bUWjvHP3YRHwlkzjXpqkqngxMs6dYuLK1DkQEmjqod3MxJXy42sUfu
PAWGfMN0D3IK9KBjagRwrIZYruy5ius11ElbhfLghvpZrhFD0ao3s1aYr3XoUGwtfN75KnrqfYRS
w+QsJ0zgSR4jx8wjRwAd5KnHwBfoeizNfG5Q8cYkg28Ad9YvLPO6NYvs+X2uoptXotRR93WOnV4l
fLJL7L0iLNTCzSeEhXXOoq8NSAXU5ToUls3oCfHhL8qWCxIIALecvrqhPfy9ok9z5tCwZQpkypNr
WN9BGaCAJBKTYZZlnEQeDRvM1x2FWcpwyXFi3hWSWBKBxXS+3sP7CKzaxhXf89QWVW8/lwMYkj03
H7fS7fc1bevjCLN2Gll1YkfdB3hdqFu1yGdAUkLLqnRlwR0P4QUoL9Cchd1xq2t4SC50r+FoltuG
9dVY4oly9jEzZu2pMKwdBJ3Nro0adIgQiB7oRL3cQZh2hHXtiOniUO9kH83p6m/RZXXsb6edmxs3
7aXojWGNvUqIqxMOmPTvqj6hlapiJOXjlW72mnedemMLjpGjphpWp0/Y0nXRtFoQBwy03G7RsJlh
YfAO4xkLHogdlrgpgU4J3WLS0CwAC1yDpTNDONcWjd7eWmUdJVUwpFoWMixq33B16RUWIPNKmOE2
NfyY3Cuud7E4bup19+XJccytg5mimppLzm6LLJOlRktvUF35wCr80KzawzhIIN+keEQH7dFZxkzZ
VSE8SMVsG0NP4GZY7YxPOIjp4JaY+lTVg4qsF4PiURdLwTn4OtuA+eJmwfCgYX3K1iw8PA0zlkau
VX0SZlhAyXSzfKcB1a7dLxJDfQ5PISogW8Tth6XuLYK+GYZ+UXlMwH/fN5BoI08c/Jdq7F49MMgq
eK2+DYvx4PEqdi15c4cKgzqbVWh0GCtkgSn6t+LV3OpzVS7EaKcER1SyNOLZrBSUOCLKOt85O5bA
JP+62oWCpeqZlv2un1gZjyFzU9bepQArelg2xOeaLp8btPR7A7Zde5A2FMKs8tW7RxaegQjKb1Ti
qx5IJ0Vl2qzLW1uZOl228mQjHfFm00zHocTegOeoiaBHEH10oWgMZOEQ7GlYRYdBWgyZm9MFv1Do
8gjSPUa6ctIXcBkPw4Y4zkcKmbb+xDKUEMSrO67TwxK49d6oGTtFxiZQIQhqVEkh0WgcP0f9hBWV
NPxssps7Ki9Q4sUF3PwTIzjwh15QT8Ei75oP5nvIwhFXuyX2fOGskBLLUaQLQjnw1759f8ZkIYYm
0GgxVQK6EJ0Rf6FX25oSfTqUlODJFqQO7owPcHcK6T1Ob4QmLly4AzmmnkKFmKJKAYLyjYUm383B
MqeuVF8u56gooPmEWgRRihW4gzGiwR7Fclg6D4CdY9PwvL2t20er9We0KgwkV+uLW3b7IQBASUHy
76uNp3YgGiDPh5emUg96tp/R4uTEF+jrwwOkTgaLjkW3jWCDe+HXSAcLCbeJ4e/a759UPwf70K0f
p80vwjJyMjU4JcB/1kqUu13hnC6gMZ37/ThvcIxYMc/eWW/zBJSZBp0w9lB0l67Jr3AzOwQBB+6L
gT04g8C6ouFJQhRenSqScduUPFnC8sxb+hiAK+3IYEbnvppArt12YBFgCJ6WWa+8dxla72pemnhE
rzCdBbPIWE8vtFdfkTklQxmhReJ76exShnXsPFRKiwz2QWjxNOYXSLDtzvAxHe4G6LsFvAoQOsBR
L9ww0do0h3GaE6q0X8D1/M2483B4YyNUnM6joZ3cxTh/BkTkY1haSKW9x8mHrzddgLAcS/jbjb2L
udgJZeu5xamM7dPZ32HOgaZ9gt5ytZ9m5mabNfS7iCNsR1scRfISSWjg92080vDFimp57gT3TnD9
OshOqjTo6M4ql0sNUCjCCRw0JRKMseZpC8NjdCQZmbkzorKDziy36wsAZJjVlKZN6mDtYs0YzxQa
8fDqQqDAQxujhP3KiiZEMRrs/yAxkBaQspmPXuPe5m3208XT18HBJAjIPi9S1pDdUuHiX31VsNn+
cBaUJ/r2NFFMmq9215xM+D0jAI2a2HKRqASrg+wGpLwO1VkkdnfdSo16pvMyO2Jp2oeeCsv52WxR
Dkk5oCtPIJPr58LpFbwdlmXzVyIG2Tgn9FqtMba8mY+FDA3LOg6w5jUEShADOkwjNYw682SkxwT1
8fGjFlWD+vskt18VSnDLVaJEJAhDkVHn+EPtnSbknz3mvEC+e8D5Xo6X0ejX3xtf4J6MFrpAHb6F
VnzXgmIPtVoJ8bRNFrRA+rilQw/NiTca1hFTHQgI/TWo3gahqXOegAwRjzaaXYimse45Oy4e69Xj
PJYRAldqD3WiMHvUAYBfRSqL0MZGUd6LlB8LB44Kee+bI3rIfOu5caCoqa5nvZT4cmXZo1TlOa6c
kjqskS2AZjhb0HCPk17c127Qm7mPVmtzENYsrgUAmI/1fmEYisA6BpHMJ5YRrom2/hd3Z7Ilp5J1
6XepcVGLzgAb1MTxhmilUC9NWOouYPSNgcHT1+eqP/Pqeskj1p/DGmdeEQ6GYeecvb+tihnPWiRf
o5KIHv3Q+WZ68ToaRLPz5zmIq6ApTlM5Lm/IckXjobo+GdM0VSwnnX2p1dK9tkprLndDM20IRW2+
pbHdONENAo432xyKd3VWfsqG8BionMa2k8ZuredjVnqvo6X+4aV6b6GsqQH/D/4TA/H2NrOiLorZ
DfX2wS90FJFBM7jn68/BnWzG90sHAHTp86OVpd9zXzunugpPUg0nTOMxQ/j7VRTOPlXAuGtFpgy0
to3hSkE3MXSPDCVwTc38j8TabTdODYV66AnD3YWT+dBvIukG096lk0vxxrH3bqlXRM3SuHeExOb7
8HyTGtF4tLSH02B57c1o5HpavO5bY0WPuStraqT+duk441EdGTa4rTe8liI/WMTuHgO3O/vveEOW
KXTep2PIfmzc4KGCp7unK7kiUVAou+fB/7gajeNp2T52U/mj5dCxn8xwwuOfJmHXqzibAHMUm1Af
yV3/4a6RutGtfmzDoTy18/IuNwTxzXS+nnoSMXBchsNRFfaXZmryuMhHvjIk3tLxx8d3VBRozS6f
Vfs1jCho5bYdfcP82+TjOfzaHBo0aRRVPQOGfr1lGOclUET1Xq5ud/CdZT1VWRVwSgg/6VxRKTej
ecqIItwFos7iwJUEmTspilLoow9ROLzxm6h7B/6sBEyzBU9o9WSyAKLZMzTpv6dLVe6WQuJ964Vh
5jI6yTij3RqGkVpCMYHNBzcDacnwge+shdKxb2542+mnRtFdgUjmR89AgKb9dvCaZdleRe5qx00p
xS4Vlrtb0vJzGVB/jgWfttZVb0tFqHodmejAePXtZur6QZZEbIyy5zQYahC1olbmA2zCmsMM2qdb
Btl6RUHBvd/ldruKHfCp7SuyL/dbJSvRPk2S4hCS++wcG7JQUQGsrRqPk53bt0LV3bdtlvQDIZj2
4t6v6JTGVuV/LAunYHLYdu9RrIk7xIwarimDS70Nt9t5y4J8kpYPftQ1jLma+woZYNzb9Fw62ZEL
cT7cOKO1JZw51AdVdjlapny5dcfU3LKBcbCO0qqMh451cGjSAWrzoB1OXWOzdFiHQc2onTdpE/2g
6GtwXWghD5FJm/tBlnuSVJdbk7X+G0sE422ka3dvcit4LWuDnS0Q6nFa8+YNwbDfXZJvH3iJm7is
K+upLesnaErdzTBY/lvGHSc3rH6KQUV7a1D3kIbYCjfff+q0o+d94UCM3oJMpWh78m26i4Lsi1e1
75ko6v1aYLLqbetGpZTIblG8MSUDOn+lN8V3OIl6z/rZ9GgHWhnG49qelNu0sem35YYd4igE+qCI
l+QAtZHo97Eq/T2wPIcvc1A+ZBDpZpJbmaY5JyZa5N/6y13nT+6N61l4PUjdBjq3HLeo5N4vy1i8
Bhg2c5xvmDNOeYi7jzgZweD/vdtN4WMW1OFIYUi2SasGXJ+RO904eQnxOneH95sqPxC2wsdb9z8o
gKY3SOtQL7TL25xtd0NPZcxPAkjf0SAqjpo5ChP4NxkRtHE6SNDVennHEVRBWWWf6DVM6FJ3HzdZ
S9qz1XKbjjaPxpmYdS9Bc64ulmGxkdisRk7qPhNC4GJewvdeGfgP1SKqIwKF4mSke1Doe1ZZb5CB
ox3Xpr91zn/SjQ7aQ41udroP877xj65jfdMQ2g/0iYgZNYX9GOnV561jhaUO+pNlAOeHTsveEZYV
JB5T/2UXTOsUE8TtPG7t9KUU/fIA7qM8VWpcD5XO/DuGjOOjZ3p/N9vNj4b1uO90Ud71A3LUXd1k
P4O8QAHUH5bJkF3U3a8ub5rs3y6QlI9tlvNp7+f70Ar3jpzzpPYQahCl6nAYb4qYpPSCpe6OnH8k
kougPfYMGkYUPYzUb6V2Es2ozV0nTLojrsMBpcOonLcymx7DuruvXfSsG3ikY1dnCGf9QZQEEIT6
kG2yw4oPRnsdVb4TKJD2Q4OyvMwWZx/kBF30RZQm4+B3iabxxu9F0FXI9UPtTG1chTntfO5SORYZ
cl2FycGoN9ZofbCmcmVuhR9cCpPupmXd+NSL1209l3dVI5hVMQkv0hpEabk0R0SeCSM4s88djuRt
S6PSK4HEdmX0ucptRQfF+u4569ut02480X4njmW+XxZlHa0ZuCx0ccpDEfk/z83nG5jpPx01nU3U
gHYPJUeF3eJs203DzXpIAUFQgfwSdf+3pOz/f6akn9Nhrsvbj1+rkvHJjz9lEJ7/y7917iG5kCSv
+P+Xo/Kbzt35X56PtU56gHjOsyj+q3/p3IUDmAyNK1IIkowhAKE9Z4Q+5f/7f1gC+JIDsh5qr0+G
IfPx/w5I5QIyZrm/0j2F/8sT8buvs9BVOlNfJaURr0y+0QmYyoK2agGuZxq8Lzbha+9DrzKfirIr
47ZAyVF3TsBk3Kx8HVd5srdzV9NOnQ8sy37/2/38L0X+PygW//SE/P2XXbgxckuBTUCFikQhr+9c
f+3uSzPgdEP+/+A2KHYJsxEEwIQ2SIS1ejt5yHEswt5dO0Ptt6Zijv2typgYVu4x5Ty4R6TnnMI2
MocKas2bF/7SfxJW/v5LLxwCdquDfJIllu3UiWi8a5odFgdqePE5Ohk/vwt806LXy2FPC6Qm1Edj
e/8fXv2CUOhFY8rOOZSJ3btsLWG30PHOxIGwKzce8qmmbUgLIl+Wbt85y3wX0Ph5wUF+NgP97ZH4
9y+/jMBrG2SDPrOqZEP9h7IfOcFTBsbwxkLDH4tF2m8KryA6YgrhgDz/g8+W6j9d88KYRH1i00B1
VYJPoj4utYaHF1H4Mgf+8fwVnGs/68KGFPkBsRfbQkfIyfK7retz+k5N+64OiiVRW5oflF/Oscw4
w4Zd3TBSnyfk0NtjScUrhWX20m8MB9bxW9MH/rEtXB07lpO+8NDd89L60024cH5bFmoc5IkqcUtl
SCwpiBKJ2pEASE8m3maTdymq8jaTFEJhGuTvAsq3Q+b0xD/R7eblzUbyrijaGOTnt/biuI/dps2d
13frjT1KHZc9JyOOj9Pj83f12nO7sMjX41JMFQV3sqVAV7G39Htj1HwiLO/t81e4YB3/vRzZZX83
qeu8zCpfLW1SzXZ1i3eEwqSJrERUHfVXTQHoIqI7WSPisK1ZhxvqlPp2rlHB2kY7T4DYVmbtuXjV
lj38wHwuP07MxpOsy3USAv+MZxfharplpFyLyjoY084nkTuc50cNh7Fa4953DeiW1D0Su9jcISXu
b0wHe7wT/ORhdMydn/k0O8u2QxyHHYoMwgeEJNGR4DHvBSD5tbt9YR5Xq9iA/wRtgsyb03ZXhHsG
B8PO7tbw+Pztdq7se6SQ/+N290NIKbkabndIEVVUTJFn9up4avRjl9Ufl3T47E95s19QcGFZ8NYX
HvQv1M6flv/FjttZqQ79wW+TsghQ6FPf+PQjfMf/YGf5/LNGJUQdoaoQqFS4loSqdI48jXLK+l0f
GGEnG1qPFzMjzz/4T3/OxRbcmQjdBMDXpOlq737ZSk5wcqTLua4i3OFbuG2irGJg6TECoy1/sJyy
hJHfIzzxaVG+8Dz+vCl4lzkLc0NqWm07bZLJrEgal9ZXOa8DDc30fe9hvyiauj+s9mTt8oUaaxsk
todoe8m6et58/t/bQBTZP9eDADVoMXCtEvoTaBhtK9ojYO7vGhtxG5a97PD8D/3z2iZX45/XSQGD
TxuowmRWpj6NsML52Mt+bzv9u+ev8E8T7L82EhLV/3kFRJ9ySztZJuWkscIRX4X+2JI8QYcAEk85
B+WuzsfnL/bL0vjHG3e5NRqliTqNmiQKSEoktrnJdn0YrreB2Cx5HIVpRuoM9MB0VmiQV5mNuHzS
qUEh7ctqiqMpMIcy6IbghrTcBxUs3B3C7+ggzlH5YKohINNTrfZ34U7p175OHY0SylOfy3XUn3PU
Vox7p/YoNG1PZio5EkMh2EzP/THUcGuTyxKlcxG+ptAfsNVLZCMoMc4Gv9W4D6Oe10cvrVxoFZWW
N9WKOg7SnGNth6omEmFnIxQ2+4Aj2ilo3M3ZF56nXyNlZcCzhA12PBFRXHtLru7Q+1QMQoK6AY02
utZHgn3Kv2Rk1ahHJCKm+7U32WfBueKu0Mqc1cyNcxCB8T1wajWGo84bAL9odTYKI7voA2IXm+zo
GaQfJxeb5jtPn1uTRMdvf1mpsqAcFfLgplYkkp7s2ac+2piOd9IizFkF8t06Qvw8OH5adFx0bdJ9
Nteuv6taPXwSMkXFiC7BIo+ml9twqCNvEPfrlsWeRUQSk/4ca0p1W9mbVaFiL+j4TQHWn9hxtfqq
zmZLr6jLV+U4dzd9U00nkZ0l7dMgePJIjCjz56rLV+bo/lIk4zoW1p5Cczgj/WZx2srG+UR6xoxs
geKxZP4blK8Q60vrNp/E+LMNRPXXojrJgDXskDd2Y3PgkNAeSI6cx9jC7gLbp5lSIkqEJtDTAX/9
ribamUM2yqc3DYJscBudG7VI3uvgk7UVLd3n0S+RkniSnkxI6PKnpS6alLq08AnN6soG55ubWXUi
Te59UmswJ15UDgimlfqKTDr4XvsWCjidtWvzvp/s4LtEuG8dQz9A+qZm12RPQeGRn+V0Fv6Nks47
OpDSbd/4dV1/yNy2yeKtQqmblL1G3OU5E4LHIHfETaNmeVNamUU+9DKwHoey/1SEnf12FKtkIk0D
HepGV8zpPogWbgzeSv2EEpgjQ6PtfomjYnTfat9yMzIlybjBusGQDM8iZAyZkyM0SIyrA8pK5aEh
cJx0mUDuIZuKFMUTszO1fZar6NERyS1oUL6Z6W3fCQQNwl+ZnNi6m+IFgfXJN7SbYpTWE11blnWM
IJS1Xk3ZX/THoMYi9TZk6jpKHIa2zOhz6q1PLImvxCAGZ/Q0OcFbWsX602Bb3XSgccIyZOXQ+zIe
H+vA9tTTmOcFzEwcPN9aXrV+F1ZD+DbVXfOX5Y3B9yijRb/P11n87FcP7a/Ta0TfCIXn98oaXeTD
ZGZ8m+ZxymMxes3PNvPV+6IdK6wr9uppWi3o83aEsa5gYh3dfO3RLj5qx3PPTXXsWtag3wVDQQd8
PNtmJuScuKyElTp4jt3HaIwOmelgKXXMYf8yGWJIpM4C5a/objMm28jD6mzYGVX3X0NWE3muNYOb
xG1rBSQ7B9pWYdr6PI/4gg9N1t4udOdu+ikdkIErp++SyFQtmspVmWTyq9CNU1qv30rSaJBojQq4
n5sp6z6F6YvkeMvqN2lfGTbNCeagAyXo1kYR91Bob7vpdT5BkujC9oM/Kh68lmt0j2wHVVQ59Ec/
shCKaGKSH52et5cH2Sd01kywW5jOwckogR04FYYinBsV+8S0FsmMRJvxgJHyp2jtIj3U1WJ/r7Oq
78g9LfDKNdLobz0n1uYYdeydOOhwC8eBb1UPq2wnMHbBENCtmjrFrCjMTyB1I/yhVud/tuVUf52r
hc22Gs/JwrLui3MUT8l6xkacpmzhbJlx0UukKHaei3tpfF7D57+AVz7o0cXBgf4n8beDdy4NlEuH
rwQrBeN7Xy6O/cLh6FwC/OFsEl2cGbpVbnNJaUotgP7JK8Z2T+6u8wIt9srJJ7o4L0Qp4ug6xJPY
94IQMoksaqjl3Vgt2OHWbHnhPv25JQJa+5/HkmZeoqZ3nCZBMLsd7MleHqvMesiACNyTGcMRGDdT
HGjCAYI5fRGXeO3XXZRVjamNkyMCTurU7j+ghOUHBZZiu2Y4sn0qSE1AEInZkpMA+lzEUFWKCx7V
LYLVtLdKxN0DUPY0Lcq/mqhtGdpwOtiNwTxYJ9ViNmGZn08Z1so3cmsqM995om9Pa1cvr7vazJ8G
aQSHZ5fmwj4N/Zw8qJT372SXuAbj0OqZwLn4cJ+csuuyHXGvk4jNNM5PRarLDxgOasYAvXZfooZc
W7MXBVaPhEzobuDMP62I8xovu6lSZuXt5qX751+La2v2or4yuh7rvm7bBDcZzokJ62Gm1jV5/l//
FYf7p1fioogqNpc5duhipGX+enCa0j75EnGBxhsTkzgwvq1ExSzFhaVKK8ePyZQPbvXAcVuiIziW
DGb2kdCkWfitwE635Ed/U8WHbg6dE2LnGpHTWCRKhGR2IZ4+0FLZbns/Gh/tQb0URXBldV7S/wA1
hEMfjQCUVpy1yqpPdcNbkFvFD+Ot4Qv7x5XHLS8edxZuhZX1HeDP2fPvM4zR+wHHRrwEL3NortVv
F88bT0pgVWdFBxx5uIoL1PgKvTSH79YJ9yFfnhjJ54rBQCKJ0q28WSLEkWSQpD+fXxMXKJy/C5+L
NRF21oSWwa4SS08tg5sVZaBs8tdOORVPfQaRQNNrfN84jabqxoGk+lo8AaHAKTWyNKEqvJRcda0G
uyiqG8KHU2GmMrE4MO+iysZsbgN5aKvWipEMqEMo1/k/apd4l7ltNGrCUk18HjT4oTgIkPu2Xmsd
vCFt37xwb6883ujiB6FyhLE5bVWCj1vd2xs6daFQ8ynXx2G7rc5hzNrzSUaONz0l6KlKe3PvdLN7
eP4vuPL5OM8nfm+PhbkY6jLqi0Ssyn6lZj99MEunPgGK3ti5yVctMi/j0Tf5SW3Zenz+shdg8H8v
KmId/nFdVLnVnGu/SFKl+h/KWyZxLBB6ghheunvt1Rj1RKaxs2BMWd6j3Rm/TrQqmEXoFSVO0JXe
eYY7Aj8OUQIcjIOYKubgyugr9+yFLyBmwGLDebPD9TevB0OGyDurqjM0bBx+HnxvcX7m8AQa6CJ8
XaqzAYRWnZdyTPOhYz//U6/d4YtTRuN3xLdFfMNybVxKy/zcLu6q6aDNMoqd6VnRO6QnmU+AcNr8
IBmxfYncfGWHCi/OINvQNvjltiyRTVB/DjJD1ihm/r3qVPfw/M+70vH7Fdb0+wrSTcM5p+caNCS8
44pi46kqgQ1s5/5o6QQjgQ9efmP53V9a+8M+MKp5+/y1f2XH/+FzFV6cQmiHROvaT9apQCV8O3YW
biWrKjGt1Ot7oyJ6ekGoIQ7MXopw080MDaG5RulSoVXcLTZGDhxWDrm9EMbkI/Y7MAeDWHVSiKU+
WnRdEq8unC42fAe/lXZUf/KLHMm4tvMpttyaqVJPSTjsC3816F2Wbn3VT4GcTs//xitbXnjxkZHT
wkirKhVAVf75qty6YzdO271XoedURak+YVzPXjiznt++P93Pi69N4KCWaqOuSEp3++l509O2OSM1
onrEueCcxmipvvjZvybFV4laFyTZv3eBi0+LHSggShFzKrTa906k9RP6GJsLRpgY3KI76jGXx0qW
X8lhw3gnSnuneVlfP39vr70eF7svmvqqQ3xTJv6Iek9lZ54VQ8WjW1fFC1OZK5cILvbXgblLZOYm
T5jH6Zu0cO14qov2rgrq7YUj4ZUVchm3hP+zrDttZbi0a2+XLT02mF6U990A3ML0s6bK9q3v/9Et
O0dt/f62EyEf0R6JsoQCfYyjxQ5ugLLBHzD2S/EMVw5vwcWmlZPXum3UmRgfwvY1xnAL9wIytIkI
nFM6oWt8/qf4V1Z7cH5mv8255YRyzRrYuZDBNXeqW70YL1K6d1rfPzaWZz3oaCxvR1u/cigmXodB
XR9Cp+0+6MZ1vrYL2W527vxsOBPvmhY6fTTZ77JFwfzYBbi2Eyjj4y7Pyo9bUQTHbaqycycC6ZBl
md0KdupoDcCZ25quX1ejjo5s6A56Ll9hqf6O4QbIcIcrUAlLJvjTYMmh3tnplqOmCSAyNDzeQ1oO
HHzUUt6VGq/SOLoBcqz0SzjhgUYjM72w0K69rr+4wL/dMOy4LXIGl+NARNx5rpoWC8g0BDHJocG+
rxgdIPqzEyTZ6XHuK+tzNvYaxzLEkuef2bW1frEbtnNQy81zsmSEUPTFDbfm7eb2Vexq24lnHM/d
Dqn3/PP5q/3CKv9hPwwu9sOwn5Gar2WWVFNoP4TB2B68tNmSbhyGmwW++GkKkDvm3ogbMZxhIRv6
rrU7+7u0CM6pk4jgcoKlx7ocYk0K2tFHDnwYa3/7EjBvOc8J1V64aNmpG+sdKd8vcbOv3aqLvVXO
EmoEguAkNGY8EMhO/NLcrI9bLT5ORVk8kXxSvPBYrq6Mi510XbMSqWSfJW5N8eh7K4gQjJLfwnmd
74BBzrczktu7vMrzt0tZQ6bJ1bjvCyxtzz+qK3WxuNhnFRiqwrInfu1kBWgO0XDhBHkptfzaIecy
OKwfBzm7GYeBzMHdv7lOkbTbMhzCja+wNCbEVmzcg1vDGRtET1qjbwcvnLCufEJ+5XX/9tbZzlZ0
c0dXxBaYAloN+cguFY6fxh3i5+/elS1XXGy5dPaUv61WnoR4jT55qWsebGJ8x2hrZtx7GGeev84F
SfbfH3xxseVGa4OmKCC1BDaP3PXSwFeEAXO3DNO0d9vUPUWiso9AIpz9pkzx1LiaWImgoIMEHYxR
EfMTPEGg8/CreLercAGYhUH6H97riwMl1AFvWvHKJSAU1FPq0nN3NhfIuiecD8/fg2uP82ILK9ao
BRWoi2TKS3maLPJoczsSr3ztixe+bFc+bOJi24JAY5uQjLRkGtV4Gy4OYhyrlEdXIDH1u8JF0Ojo
A3O57oUrXvtRF5uNVXv91kVTkfD4pjgwLha0DmaUH3T1CyepKwocT1zsMZ6ZstmvJKVqaOXv6HPX
p1kO7utqGMgYyaAOrX07v+W6PabiIk/Im+pjkUXbcQgb/GC+Ux5EeMafSlPt/SbQWJxYd8NgXurG
XnmR/IttSMt+QmBsFXRjBS3zRQCkwulzbKHMxGGx9afnF9G165yf/G97Qhr0lgtZtUgGZxVM1Ov1
bmulc8ypq4G/4B5//jpXnuslfFnWDUKxXhS0G/V2Q9EEzy2VpNku1X+FzV4tAq7s3P7F3tMycZ2c
DYXCPC/pYZuk/zD1zXr4z37A+Yf9dqMQu5qGVd/A3INqQ2SeOKQuX4hoZXT/n13iYs8o+3bydIWI
ScEV3Qk3Ch/HDjdDIJcXPq/XnsLFlpHJVUcQAfgRuYxedUiXY9kO22tgbC89hWsL6mLLsPJiI75P
1kkGs+FDmtrdoTOlcxPYI8ycKp1unr9ZV04lvwIof3se/OmD0aWnIJq6b4Oxe8zUiPOptar93EGM
J9f7hW/NtZt2sV1sAR+WZaWM8Bsa2G6D2VuFvcNQIpcvXOKK5oho03+urilzG1Ans0rA/aCVt0x6
axsCxtTcuCesBlPcn+diLtOKQ1HibRrgVtwOdRQeqjB68Vx+5eGdYxd/X+RRDqK4g/mW5BBMoI7K
aII4KhznS9q3HY6IVQ03s5tqSA+D/lqPrfNF6BE+zqx97/u0WsutLM/+spKaA31cRRkRZQ7zmOef
+q+/5A8Hae+8HH577K1VCMp7hLueBvOmNvvt6mv0Ecoc4Q4Mh8nQ2EZ/iLI3aCP4iyvI0MnGg4fp
k2hgIfbot9bHouIxLpXfMFIP+486c6LTJHBNzvAXDwgwt32d4hxXmYL6VuZ3wzLe93MN42DE2qvB
YdiMZO/nNQs+BnBTTnXmYcHMhjueYH+aJ0vu/SJz4VyPe2d4aY+48kX2LjY5SAfK7RwWChoL90Y5
hjpFKsS39kCxuLl/4Yumdh8G+Z9t3N7Fvocnw5Im9bNEII0g0wpEm/BWgNravNR3uKCh//swdwa1
//5QNbLb3Mu3Mhl4M/atqdZjl/HFk16YfU8HJjyt2hYUr/12aJs0+6wDZlaQX2Fdu9t6W0H62aXR
kJ02rCCHepTpA47b4lhXK0rJTL5u/ap6Kqf2+yDkS5mU116Wi800yszmb5K/Oo268OmMyNnh5oGf
AlRiz1/tv7BpX9npfkUG/rbky8yuywwH7ymX62uSUdtTKUcN5RQAFXfptGWIJZ5/vbAdcsv/9H5d
nL/Q5uZlZHKVgBfCJeLrFotdX9st9PCSJ25snZ0EpmIJssSqH5yinTXzMGbDB7AUsLSmAo0XxCFq
ioJjFaRaA983XtTW7AbhyVtGg3PsCus4D1lG67HhRYqtrFq+8Li8cDe3VootNRpv3IIicFczv/+R
z/jWyPkehteit+ZXtIe9t5XnmNe6D8QPnEg5oCt7rsZ4GovgAYoBaCM5jYAqlOemr2ppiXY/W3J5
kyFWwATeBa3GY/od3QE2sXpNXdKnHDzM1NiM9tytvg1JDlaYJKc+Y9XT9A1XG09CwXDTHCAYwKpa
o7A6O++YWVqhtVUYJZ0yPAD4hM8RWVH9M6BrtzehwIZUGG/8PEBU/xpNEdJZqx8kYz5b2Ct/2pZ+
tXmtPrR2/WYKcPCJlenv6MhXXTaTkrKt+CD9IdddPK+BxcBuDN37dmls6G12jhUtBXMLF5uW2g+8
7s59qrJUxIGn8eGiOhuOAXjar244jExdU/A7sSjqKsc26TufxNS7t1Xe9IccNkt/suuGvpQDY07t
yF8fnDjCbJV4Fj+nWHQbxhHnlPx1zdbvxE2qlRejszA/W7ub8Knlc/9GhWpGfBLJKj2rxuT3PsXt
DdpTVklm+167b5wg1RBZ1hoOuZcNy+MkreoHSdriU7XScsCYVYZpHG6++hBhbMXvC8/541LkcJqA
32AL09sSvZ/ayah43rLum9Ir++IGT5GcOYIfbxyjPL2z0afEqHx694jmTbOkNzdgOIWupdqxIJdP
q+O02W3hzNH7zk2Lvyy0hMWpGesaAGo9pgnoeiXwIDcIXfwVYdM5kBOHVxcJtqAgm7R/qsp1eUd5
2SAK1EWvjpSfYkMTXvvmVC4+edTe7LmHDoC0D1klLB6WoNgcyvLFflqyfAvjNpiiXQGJ6H3mOfwf
IqfBEAN8xPZAa262s4N3VjWHtpbIIfvRar4VE5BfQDqT/LKE8gj4UaHKAnT0OpLrWu5KUByn2WZZ
xhk2+VgF43zmSlXj/VJ1a3mkhdl/Xuci+zraW4H5q1LnlmWuYjcYbXk7M6XGeBqF/OlLXqF1Khx3
jj3aWk86xCYIJw4jNMI0K6wOeuh4oHyq/W9S5fq9lY61gYZgh7fKdYyJy6axsSaHtnoFVlZ/SnU/
4/8OYMW7eNRVzJBWvs2K0SpRWDP7YqApB/WGsUJ7apQlvs/B2kGmLi3ccWlNxDiI0+I9qJfwByQJ
ssMdVRtuiRxJ1iwmUP2IJ1GZHCfZbbDIprR7yBYDOcGzqvEpEw14pYgml4i3UqZsV9GgGetgbiEg
PN+gLtoawqLVG9SVtOrq94jgLX9nyhy8k9PSVsBI2ePfB8nNxYQvXuEWxbbRlnNAyhpEshPq0wGf
uEwFIZF0jh+r2pTzzrCDFCCdNvIvRTdb+ImqEX2mBrt2WD0Lbk4F+asF+AI+1LfT7h0mKQT+sx3e
l95SRsdc1tMPYAFC7jag0ccVgDgSIbJy6SL5cPQ2360iPNWsBjnNDEU8gJ+zPwLj5d+LYtekWQLC
VLm3Wm+df+Cno8Pt8qH6IeUMP6leHA2TsBafpT8Axgf7h5MWZOYc3Xg+ikPi2wW/gOU735mtzPCO
4jR+ZdtRRO4XDIOb2jPQLCJZiCfe+h5Nbi6xr9as5HW/ZkAG263RAAYZ2XwTYn6I6v5DZgfFsHcI
LL8zrpX9hGpQsBKQx+2AfRev/Dr0vqcEJZr9rLoOkFfgipsMQ0V49KDo4C7fCoQNjS3Cp84ABzq2
9rnFbSBrw8Hi9AREW4PozoeJIdHYlHAnoaUxZ60dBx5gH9qfiHNwq2Sq01c9iN5XNTzsd0XLEH8r
8WTvercLWIoKqu/OptOXomZs/HtAsEj7PNB/ryEMC+LEps75HALYbA9iRLyHOrF/Nabu9GCK9T0K
4POwHBv9O6vcLLDEQT7+qEzQQv5BKglSS5f1Fzzn/HFtUcJDVak/3NJOrrfYYcnu1661lp0pIpvQ
2KnUb9B4Lm9yJc0XbNxg4aLJs9xDUIphiqu+WKCKzZWExZFaNvqmNrMTPNwlVvWq+WaKYX63tU39
2HnV5CO+zLZu1zRLX+yNlVqkkrFwErsdV4J7y/bMiAhNruOi0IV36rAgfs95dz9zMBjcXc3ctkO4
Cmlit87ZALgdZ2xDIG4qJybsYXrj64bOLkIJfY9chDi6ZfROjEqgtvrqvpiBF++McMc3/1OCUSs4
NUSnuVH1R9RE/Gk5VOaPzx+ILhKL/300dS/O2zYy4cCixXianeVdJhw7Xuccu025eLGbQRp0Z1FA
feBZ4BKvbqp+se+WHlx8B04b0E1lHbHbfn3+z7ly+v+ltvrtKGggqdQd8PyTvbRsk9kcHElQGB9l
keN2r8GNpXahjxkf1ReueOWQ614czdnmyQBwS6wcFnZ1FyfT3qthjRW8YDdM680LTbkrRfavwclv
v8xpF9tz3SWEluwTOFa5wGbOSIDu/7B3JsuRI1e6fpfeow2AY1z0BkBEkMF5SE4bGJlMYp5nPP39
QOnaJUEWw1K9vSaZVKVSlYc73I8fP8P3q8iG/Lx4/zTEKjIxp34JisS0dvM8ERqyjYt0nChy9uf/
sGzvvaHuwySaOFOERGZrZ1jSrzYW4jJOlZxapkk+EPX4p8+xikVUWZ6S0OM1ZkYVyEWryU6KsVC2
9K0WO6UDm/XzWv3Dm2PpG/74IvNrADRlOEq7IAkfeGEfSwqN61YWvlZRMR0nRmseKI56jwB+8+J4
j9J+WDSjTmuZrozwyO/oKa2KNLg07bq/IA1mOHPbGEfC6KhPbuL8jC45iOw1IGQ1DBeZpVo6wjvn
yQfYwCuiNjmFhKfcxdkgaEOC0I96lrmxAuo1tUJCB6BrM2BxuGZqGhmXoh3ht5tkgg2i5pTT5DS4
SzFg2Qn99b43w22lVJARbTW9CGYl2gmzTM58Ezx9A2L2tJfKcRNS/3mcIWDiDmnENZBrIOCHGHVe
mhU8s6OHmKcTckhzMx0KGC3vse9WbRUHqYI0pr4H0nZl5A3iGyRueTeHHn2WDfJRsL9ya6IXOEmk
fRO18nWoKHgQFnyLn3fIP1XzvTd9f/hufpzq3Je5v9N93adRoeiDc3KYonZq+ml2pmJUqme1qQ3A
U2uaZ8NXoOZZ4/A6WMq0px0ino7oQLAPZFz+odtcKKtIBcmmpDMz8iGjFiC7TQGhCxMBJaH3XuW5
NS9rYfwewYQApNb0IzsidaFGEHnKBZIkFHs8p5aMj+9r9k0qzcnjz0v1D2/q97vlw0qJMGhaWO3h
UZ1Wyi6PpBL6ba56P//T/8EkiJVJyKy+U8Cc+ju5HvtTVOcbFyd32KqWTIscfR8nP4/zT3fPyiTE
Pg+GTjbsHdVQUE0i5bc2pM0FFFX5OAt8jaIeHl190tn/4ZWw/JAPy8YrYszDZUCeZuVVQpPZG/F9
A/WT6PfPU/qnbKy6OkWDrDWhBpdrZ6JqB+hUyF6BPMPWiJTmBfIbdfxtn7I/FpEwSgK9Ni3Gl/fB
/z/d4r/oVPrwHRZxyH+LPp4/Z4g+3v3J/8zdnxRP5M+7ouTx6//86+/5v2AL+78t2TCEYSk8S4kz
cKB40LQAKkyxgC00ASzK1HVLXwqz/w22UPT/NkyVsU1bk4HoLlU6/+ZayKg+WsYCmJL5m+hK54Ov
9Bp/0m98Dzb/P+Or64YOsoc2ZBW8vakIc7V9NGiyhq4Pvudtz7yjM2/5763jbI63253ruGgK8yfO
kXd04KgzuQ9G/+u4q5MhZ+qIdZp8j24HRX6pwwMe0qpq/+sAq7Mu52mXAZ7yvbt3AezXp2iRVr4I
nPPQOb/8s/u1f3t43d98+PqX/1q3jzAObbFUPyznuoYZzIyvZ+TuvKfKubtCB5tGVeeBP3n5c4pc
5fLnf3abx/vn85O789PnX283v05erwbnwO94b8D96Xcsd+4Hw6OOMJ/05XcUzsPdFagN5+nu4e7k
5Q/vLeeBfz9lzuzcvlxcH1883R4HzvE1WuTX18en59fXp+755nR3fby7vt4vf7TZ7zcnTzfnp+7+
Zu8+3py7NzcnF1fu/u3k5nx/5Z2cvB34eu+t2D/9/pWjiyJIUjbi/fe/LEvJ7395uf1zGTi3SAHy
06//3Eb8/gjN3es/wIKc692f2z9M6XZcvvA9/8/70rl8DJHCfjx/e318vgqd/fMVK/54+caKX928
3b29gljlX3dXb6iYI79+dXr6+Px68nYTOlevB+a0wGh+3Bvi8zcpUaNLI59YHwPxBa5e305eLjKG
fUFU1rk+5yfnzunj/u758vn86OeNuRynn9ZzOY4f9kM7aEFiTaynZBxVxj1sPaSaqBOm1K5zCvnu
59Heiyp+Gm7lx9CmXZhSx3BnT2cPV/ujs6eLp5OHh93u9uTsIXA2p9enm93+dHN9fXF9sb1Ydtj+
6ubq5GZzvj8w8xUC5F+GwDAtw4Q4iYF7L9P6MHXDkqNCiREnIdzoddZtDYEhGk7lGrTqHAHAB3qG
itogkqd5fI4kdCX6a62/19Dp6LW9BCAv+TWMt0F3G5vqAdjHYoXWC2VYNIqbqmXL8ntLwIcfN4e0
5hh96BP3l5xWv7cRSOik43G6sWyoWQDgivTAPvzWMn4Yc+1tEVLOZRP5TGzD7Qu+vnMdOS8vl8+n
l8+Pl+evN7Jz93roQH9+sPIRDGECd7IVmvq51tYlacgudHQXV+gRwifzYImD2rCyIfAmxKb+zhXS
9UUTGUQs1CcUiQ1rnVcvYTNRUgUvVm1GYxtqQtwPcI6QAddNfx9lNTqjqInBFk4s3VORUv4d5yhf
HHhWrOf8/jOMpbiNm597/osNExHKMHACU5T+bvQ5aGN3klpi7Omc/fr5xH32nP89ZVvFu8PbMIHY
rM63bNHAX4SWN0Pj2VRqq3nNMInnXhvUa2QjDxU3rq/vZW46qsAIMFos87qU20QMm/4F0/S0ttAv
7EZHpsKw0wOn47sVNCxLQd0AqIO2btkAqko3vCLT29VOsSdZzXPelgNNbFOy+3n9vpuPYRPGszQb
4b/1+pldWNHRN5leLM0g6ilwdIZmbt2/HIWJWCpV4bYqGxAZV05Po4cUX/md8ChNjnaJNatOMZTh
384FHBogR8ugAVbwgVYuHTXX/RAa0J7HSpYRY84pyg3tQ200q0w3W45hlEX6wDTAoKrW6kqx7dTO
FMsYvakGvRkm11RyuFWzKFn4x7EJVl3K7gtaqCtgJ4Rbj2Shb6TK2Cpjd6QYw5GZjht9nJ+FoXmm
DPVWQKwXQqFZ5fLndV/vIxvLo9q6rGEMbAHn7/PpqLXYKC2l62ALEyLJlgwtliPcpjSabf53Qy0/
5YNBDxV76GgD7DyaEBqUhYtivIo1Qt4El/2m/8vR1t9gNZrRGOAoe75BPij2Hu43cqitCD0lIAf8
dxN7H0rIho7gB8/J9d6VFR/kpcpQAg2iLfJLD8IKJSeK69z7eaQvZ3HZWED7ZKEZ4PveN96HJUxa
K0tFIUbPp/PtLNE1+VTicx04i18sJqNwCnn22BavqXVRSOHD5gTMOXqR1ZsbI4aKmoKfPzemuScX
GurHP89qPZ5lcwcyJ0Em3NSV9aXUh0ILkWwlflfF9EZQvxYAHtVRIqoOAae+HM31WKubJ0KPjYsY
ZL5ySq3BRXeXn9UP9qt2PkZOe095z910OZ+Hz/NbdGnv/U3tHarO++J1rX/CytkdRjoe0oGfUNyJ
G/navNDOizdjF+zRko2d4dLqHOkXSjqTUx03R+JC3GoHLo/1NuLQC4F0ARRIS7b50p9PohTrpdw2
7eDR5CaRR9XHe6JL9QFnQ/tmGE2XMXRiwVQqaw8uKIWvlOY8eVqIag10dW/qlQdrpKAlLHsHcWFX
SvZh+Uso6JmSe+rsXybKUmEJgECykLq2TgC+PoCN7NBEUcKTtB6OMq3xMulMLQw4UXT32pIj4mcb
tM1EVGd4VJTHpajWL49RxNjN8qvKqsrSPSBKh8j2xkRSNolei7Z84lreAoc/RDv4Zt6GQgmigUdn
cQmsPnARw1WCAYUKTjHbL2MSoNSWpQfs2zeDLEhQAWzSVE3+4PM3jBWja1V1GjxtylCYrPsrk+jV
gQa/7wfBowERb3A5LH/9g70ZKcRqEFgePL3NJ8dOrNxJW+vQxfDdKKwXCFOb3cJV9HkUCmB131Tj
wUvSRpzqpgZDgFLWA1Zmuds/vifY9JZCC69MVEcIdf3YEfSgKWHVD96YJEvaP7VvbBGTla3mblcE
KG8nC4zqZ9O2fly+D2oqGusncwb01QL6AXyELGUrwCMt9mZdP1c50lXQhiQJYHJlg9aC7emlcGMO
3ErfrqrJu4I6Opx+eeXr6GiK5lmSs6q6SLy2lnxvGgz1wBvyu1GwJRChmSTIrtW3E6QhZDDmAFey
wNzGetrtFTyXA1HpVdSfS5WPt5BsbR6DOgOtwuAwK/u6aLLBi9HNcnIEH12YDcFlP0zWPgHr5oTJ
mCG4TOA9pmBp0wxF80j9/pHWk8vVpsFE3jm7LQd6NzXlQAx7Vdj7r5+H7BpOP24/SLfVKgQqelMd
t6WniCYAAtTW+UttWOYFPakC3eTEvzYoFDuaFaTcHLQum6tmRJfCtabMRFG8C+znnzfe+vVMDJR3
vWKhr0tElJ/2+UzppRWUCgBJr48sxVFp1XHaaAJLaiyqqWUenc5Cpv2AJ5Asj+7Pgy++1aejpsgy
71kiu9wxePSrXd/Wfm11clx5NAZAnjA1+v7cGkE+qp0p8lMOmMK1/wDKGIq9Sm2Tgf3gFfF5rrKC
nnQ6ySW67tVFKrUPpUAO3EfWG07iIQrQlxOtKCY6tbKt8Z/YkdWnlqQsH2vLRBmKep+NPEn9Wd7N
3bEBMOYagfseqz+kO2rzrO3Pq/rFgL2PvHgPLK+sySuPNpXsrq8bkP3GZFKsLZWndVcCLivDp9ou
j/KFYvbziF8ONyPi15pc3RgSY32RRaIZCbIbiVdpdK2ihZls4b5m3s+jrHaLsbyVDW5KXiACv2TN
V8rAwNA3OZcesShdnGZWlDbXIxayupgQFpEOOD9fhzMXW8w70zYNU5aXWOSHOy3XyyC32prUbVk2
v6O0TXZUOlAv2OmhOHAKVwvI1EydpixSGDi2mrK2jj1eui8S0sRtGylXflz6t9GclX/3md5HWSDc
bEY8AnOdqPDnqdXLZsg8UQsKhpUwfq6FCA9cZV/WjZ1gLcfMZiCg46uNH41VAAqOddPLLrO2mWjy
e1WeyhRloqo58JG+LByVghZJZGZFCkZZP0GqwY4odY+Z0hzb1KUjRo0YjH/g8lq74qDqOMcqRa4K
ths9kZUTNc1ql1Y9w0QEjqxjs9SIiuWBQLOQIsVUu5KnCF0fJ6+m2bgohzp/pH9N6lG+7CbURpW8
aFGLMc3wKaPS4UWCPxb/sXKpPqOWPh82YR61FOjFYaAUHvK2fb+U8TekbmlFPRC9XJnBf01mebAp
JNTw11Yb25jsqgfbQY2yqitXiApZ7SaeVeQ2WsB8bwqvbv3v/EOGVKg3xDLYsmDY97j+h7PUSgtO
Vc+RUdAthBpiisz0aCwO7O9VEYL+PowB6U9VF2S9WEPeEgWp+t4OMq8aZ8vJrTA4R64icWW0HPfK
YJU3FcW+iCtHwfad1ddazegoSjXuzKoJUOo8SFz9ukEXXxKnWDMQUCF28tmKZFarRVkcZh6qiyk6
8fqwjaVaHJj5t6MQ/Vbw8+k5W+/PcZxQ76sYJa716IbyjvAS5Ybq7zzF9+XFeiyPfY1w7LqCQUKR
Kxc12l+0fM7gSaVup0ZK/h/sFRxRVV3Ommp9iV2EhS6lpZ3ihfbxlkoRBHdNafpP5sJMCMQwkLa+
smapnyq8rNQbfSV9QwRkAI1UhYdgEKu7+H3JQBhofBmbDMV74/KHjc+FSfXuMkzaFNIVxXOUTNK2
6Smo3u2I/SXHZpQc8rW/WuBF0QEXU+DXLe+Yz3tujqBMRVyWnmVR8a8ko3ykJZLkznGd3f58J3/d
eKqxOI84OsyScOnnoRAjb3QV4KpHGJWHg4Lwzmk8p0np/TzO1ymxFwyCWkSpKMVYX8ZDM2lyUxCB
zYPEeCgHnGQqq5tINTa23qriz8/Dff1sKskuVaiCYJ0w19NKldpouK0ZblFHrLES+nYaJhv9gZwa
F0r70ULg0+7+dtjl7uRKM3m+IOmzcsbjKY+FNKWSa8govG0MpZGqHY0uxUXb1ROC7/BFF6nLrD4Q
3V29AtimGGiL3SiI4uEkr66EsVb6dpRDCUs5+CdhYWbHiRnEu3mcUKXMp2oHBkk6rxQRezSEDAfm
/fXrLsNbGEq88q/ZJhu1asqGVN8d0ZgcTpEbJsjThhQfeEnM6h+wll8vQAIusmLj2JFRE+tHIqUk
9ZimEt0k8gICoFMrzLZZpsQ9Zd6C+Czo4V45sIO/nhQGVYn6chEuL+DVRWD1oIg0w/eBHlvSRuoA
UiJ5Ox4Y5ctKamxbZFxIXix2bV39FnSjpnfWLLnaMMu7LovvUrJ8R2rVRn9rQNknApNGwI4sFsmx
zydfalDbrkPfcuU2DLfWTCLGB998YD5fDuIyikVyDLcBI72OXkFTrQrJFpbbD1V+rVpd9FThTDwq
kaaFDp3M1NVil25/PodfVpFRueGIyC15QFykz3MrIv7HulMRyvZH1BsN2iWQEkyuhroOtj8PtXom
GoSyVWLolq3wXCNAt9oWBt092qzRRRXSj3XHa2Tsr4wulaLJiRMhB2c8ZU1t10IOzGxH9DOaHz//
gi8bkxuC5l08ryX0+iUmIcP87Oeu111VKM1DY9Xo8rYWHYz/u2FW+yUBahnNUq3T45cP10OvlQGC
5M0hlOM3n45oBlEN4is8qdaeUDs3YxEDIndHvPk3kekCvfvJvh41qzowoy9mhIUjqKro5uJ0yfby
Uz7c7UGnpegMI5EIxtmnX0JOxVNbQDnzoyY2HMnGnvy8ht9NbglsyZxscwkTfh4xbbSadGKqu2LA
K5JK2uwcW87au6KytL99kjI7bIlOyQf/wtv7PNYkdXFWWJnuhnFX7rtEKs5ULfo7EAQeO6PYzIW9
R3aM7PHnUeKpzzOJZ7ibFXJSoXYv2dkmIEAtu6gWm4dinV8/GftcQcoKa6Lb9G1+Hq7STMuHbwz0
1ED8tcm77WAFpqOVGgrg6V/G95kcozGeukhoEfpcfS4pVDtVqVPNHWZg7adjGJjZLpJpWD6wE79a
SQaiMvld4Eto67AidPpy6XjUXLJW2tbuxfSLZr4KbH01HxuQeO5FaVvXf7sZGZQvqGk8OBTutc9r
mRE/gP9kavgMIkEtkrr2AcpemVobJCWKv9NiWnaKQtgCU7V8QF5SK5s8ajXlH/igbtwZ/UmcqGgx
5qNyYWbU6P88s68WkaGoYVDsJSCOJ/15ZkpUIu5N7b8bDP2wLdV8cMD0/72l+jzKausjjpuH6dSy
9aVqafzVK+1xqiS93IKQlg5EML5aDswdGpu8D9FI4Y8/TwnfY1InFT3zDq3j1I3b2qQ117RORW3p
7YH1+3YwvB2TZ4GgIGS1M+aI1je1Y2ah8PWt1qbyRo406VRFHmj386f65kALrCHv6yXBRbju87xm
H3i+GjOUYnbNVTgLynesRN53tIN54Eqzv74sFcLH+DsEq01qiFf5hc7ua4H4gIZIXWve9pkMC9XM
Cu/nWX2zAXkIcI7RmeN+Xx8ter3LYojRFIoiDUXbOKXJqovjq/9gFHJOVLqQmbHXXs4YtjSwm5in
zCzQLW5A8irDfIiU891c8Ct40OP1UiO9eiHKddeMZGU1Vyubhm5Q05qj4zpKpAOb7hsbKHDaFAyS
Qk7jvbj/w21ciyII2jnW3Lzr9nEulK1O6zLJYyqsmhIJjEypDnymb/Y5Qwp8enb5MsXPm4+G5kof
JoYsxyHZSHQcgymXbqNcOlTP8d1IWFkOMGFICpJWI4WhT/c4MXg3QEsBBQ5bnyTEeehbcGb6dh//
fmN8HG1lag1NnWOwgsLVJQsi/5RE15MdNNv/YBRD5/WwlG1SSfJ59eTaoPd1ooVKSVFkGMnpnqRV
3Bxwmb7Zfst+MIwl0YWntrblMZq1SesL10yndNP2g7YnIaYcuIC/MUOMQn5Jpz+RwNjKixdw21ul
ZxRaxKZjTSk7r2yD+c4XhX4WNn1+qE2OtfmQOFsuQ22JqJoU3NE0/QWbaiQI89XLrKTJvIitIPRQ
nMwOXBrfrZ3QsXKMRj//+onXFSIMqUJmH4xQZvogaRw/t5IDp+jbUXhmkY9b3lrmah/EYxxPfs8+
sAelOWskST0GrhUeWLFvThABYVPjbUD42V5fgGFdm/S2K8JNlTn+Fcix1e3qKUrDXyl6LNKBXffd
fvg42sroYU9nkN8wFqQ2MF8prCk3nRFMTlI11A+pedMfWMTlH7jeEMvdToRBY6uvVTLVzqyLAta4
W1qJ5NEDbJzmGTLUNlKFG4g5drOpMoQEvToe2kOw929Mr6bpKgWGGubXXu+TZEDyuUJbyjXrwfS3
sx6ElDMOhYgceKR6c0RYRLYdySytQ3p4320ewo7ykslACnCNJmRDhW1cq7BE0J1/G1t1nB1/iv6y
vuX9vHHfk5sjJrh4NZ9tVQF4BeIKXafVpEgeecHeQ01dHNg1307mwyjLX/9whVmoPCUgQFAXG4pu
TyDHP4qs/O/kJd4daaqtAOtyU1J5vI44lH5QS5R8UMotLQrt8tzAPhhIgP+h+IGasp+t/Hd7gzpd
0tA8lHlerW6uqE9NvQoYDVEo2zV4mnMn94MNcgOmTm3YF/0gBweygpjCxRH7dCAw9ibxdnrAyL9j
XD6vZctzRJ0TwCRWUbW3peJXw1ErovaUynEBQ75E+8XJ1UZ6FHlBl7mRDdRjTKWFLPwcm9vExnNA
hb2NroMYfJjTaMp42jWATd2u1uFTdCLIbhJYOMIx4mKEOGTUIt0SKIUv01daeOPjKiI70LbFiQVH
vnYDKwBcUxqGThYZwOsvtdKbx6yNZ4SvgrLsKT0t1C1KID5F962m/db4m8+SUpstLxEm9JOUDxp6
WlCi80uja9tvkRGfbjOAH8d1uNQSFzoCVHIsm39s5LqO80z47S6p/PhUj+Dq7vhzO3DDRo8vqKTO
cjeoUPKDsZwEm7aSjRcoWVXvdB2VCk6LhOhpAwITmdOoksztVJtq5cRxHDzSX8o9pwcNc2rkWJxM
SAum+8HvLBKlsEBKt4THfp9AbYIFEvvdLSmX5LEDuZI6GS//xAkkRbnuijKe6C0hkuHIsHAfgB42
syNUYBdbZR6b10CRYEPrQ5Pc2lYqpuMcUN59Lc35lTnbWuJkkaTd9qKI7pFlaKOTrqRtE5wFHZ1O
1VA6nAbAXBxVKaFjqD76DMiUVtKl3szxAwpoU+62YWF1m8poLCpRKHVsKS1U5tThsAxncwPKZWe2
gY9mVQoK0BnGIIkcbS6HI/QF6xG5MBQgoC6F0eOkGOGjQPPCoGF9BEEiwbHqvY6a2D8NZf+nhH9Z
tKmpizNZh/bv+PIcnErBQF+6iE0LpT6NcARqUiZapwplmkh5RoDyEQ9rX9BfBkKTRYl239dT/TxM
jX4GU9F4qqh2NE+KvgwHVFTM6jJRuwHYhm30iiOD8bsOfAkyh6r5wFbUZqJvHUkDX3HAcsIrM6c+
szZ9U4pjPZpDfEzC79RXyoLAXZAwmCsSSxw3XZm9JOqYXtpDX7x2YWrfhykiie5MlcFJUNbZk1Jq
zT3VVdKvCGD8b6J+pun4c2HFrkE0t9qYZi8fh5FGjMmIem3aAPzQKMEUnUBvOOzli9aeB8NtCH3c
Wi0aceic2u1l00el6RK7sgz68ouGpExopCeCDfSGpDdtSmMgNbJjDH6xKIyJ4KbnBXTbT/b0IFmg
y1BO7QDWIO02lE6qWe3got4Ib3lC13GL5xXE24IYEqjKPpwfwJzRST3NUrPDvYOp0muJmROEe5fT
07T5Lkv76iQgXwMERJTa62T2ReyaymgmR4bdV5tajLrv1sQ2IKfY/oRER1Db1xJCfd1eJmF7T752
1rd5DyYe+oHxJOXx2B7zcspPZNQgI7R1CS1GlpVq28Zvg+NkruLYozzMat0xlTvg71R898eDyot7
OzdzetaY6OqlhjVeGxXKP8jV9rUKz0juGgdR2Fr2AOelkIys8E7qNe1CHRqVQzllPdCmNmsNt00j
62lWxuo8izmPhGwRvtxQx1bo26xWkDYW4KrdspEmexMJFUMlzNFEjcnwawQPC4gsHtjUnD4X3ums
nd7rL0SrkKgL43m84xIyzF3XTD2SiIqUj1tFUvUZpF825tvRSuJLdQot2Rs6Xb/tlL6ZvVJMYeOg
Hd+dN3MGUKrX4NS4JQxbzYV10CSOxqFX3KGcqaMbskqRPatq6xNTDoPXqEUFFCXCsH3smqa5nEUZ
XBV5Lj2ppLreZiOusBpj2pHjVjJIohPK6xsZiuXkRpqf/4kiXC3I8HMaXqA2KFEmOk/TTQwgTKUd
MA5+l0OUvZVsrQlWHuI7R8oUIgEzhobNvNv+Tm27Zh/okpo6cTPGt1rVGM8EuKpoK7psOKciVHlD
xTq/kNCxHjfWNBXPQ8WhhkPZiBc7K8rxqCOvU4JlS9KncGHOUPAM3isYyTTBmK6KbN+C3/ktIEEk
TjlL4wtF5aO8tVnvMz1GYJWly9i1Bj1PWyPjkbPxR7QSHQUAcg+5zh6SnZpF/VUY+9IVRYHS8yTP
w/mS9XkCP9NzR2RCuct7K+uo44s6Cl2MORTbMRqpQAj1kSIZba4odUuTUNuLPOt+E2xob4exY7MZ
Vt7fyADDf4eh4EYYh6HmgKZK9RwYSAs7fgxZ0dWVTOVqztMIs9yEudvLna64ZGn8u2qW7Vw+mfOI
e3iHrkN2JeTWzzbFhGKkV45pGaPmaSeXtdbAxhK5fzyObfMbSXs/dTuYQRn7jc3rlLXa3nKxGS92
KPQO862Md0GPiG2ZGmW9FdxEuWsGOJvSWBtPSKmk/TZIyrp3RAcLm64YqX9SEkS13FGSjQ3naqYL
si7S08SMAxQbAGi36G0NNatjDo1FTC5JfiWzhb2xWymKKUnUNOC1FZbPVUOtu0vD0RxALfJLHX32
kxB03TjySZGbqPZDOFW6I49ljqLj0g6ynY2gCB0LWh6iRonCqHbUq2inwc8eXOy7fudbsz4dGVLX
3agSTv0mkMJCdn3a8GZaXIugcvwBvUxHVE3/JKyKWdRWWBS7ilpUUNz9aBcYXc26bxrfYhsEoV17
Xd4zAW3hADpT1Getq+GPyFRG2d2vMZnN14ayxNqTAh5jLEtjjy6PFOs30pDqfVWBvtf6KX4iGVtf
SE0w/x6HovwthUpQu2T++sKh19NXaDy147MqR6bbRX0okZx6CsNzlCpxgVS1i6atn/QRkPLIiGVv
LsvkNinCEf3wWgJQpipDAnwaHMxL16bqS9kqixAl0hcNCz9aGJ1Uu4d7hyvUtKk/7YykH9iHTeDT
5pIiae9Qu6/4lhfh8MXMdujb6LdqJ5rp2GOVQHzqi6J4tIlPLogsiObocPlqaTuyQTbvWC98Sb1E
T540t087W3yShcoUu7ZRsEG0yfKNk0IqizvKVOfESwgC1ZumTTg0ADBU5dT0iwgYYT8bnTeg9GA5
VO8Ik8q+XNzHvQ7vVtJm1J/q2WiCy8ESwMppeEsH8Hx5hNhyT52D5oFPtKH0GZhSk7xLk+p78ucN
E09jOT7pmiDKIiJpAwQ/N5K60r6GvqdIG21oc/NhrLLg1kwWqQqKFOok8IqyNoJjKomk+c6CJ2hc
tJTpzcdlXs3p3szTuXcSsGBz6Ea47umJBKZX2nRd0Ya7sZen5AoSbL8PYmlqvUDIkrzv8bfVvZ7p
SfuqhTiavaPUUpK6GY8DQINF1k3E/tp42g2dFdEZQima7W8kOZIDL+zLPtprCR3cjwENnv54RDlT
BcwYfa7J3lOWnTWn0M9x/jApWneT4uN0J2MfTtqVaLkrZScyUrXe8M8W8XYqgsH+NWcpTQiD3lv2
0YCZII2E2+Mj2Wfa8U1RBnX2yxqgD8UEqOUkuDeBM8lOawJle4jzsYllzkqXRlygOs8G/p+6ddxo
VY9cJWLZMs8CKsmdpMyQdxbcpQqYtQRKCY5aBlCICwGhM5Mrc4caKFRCpeLDnXZzFhp7M2rqHvHL
1pdh2QM4+qUoyTxfaiG56PI4SMeSRo2BFt7IdAIEW/s/lu8jYRVH5ZBvKyFlMm1xbSjdmWoTpReU
95JsMeugg2RplLov7wkYC3vbd0ETPbWgqyGII9LYaoprat2i2TsF9V0xaNm0CTqqYG+tQEgd1oMM
MBIvvjbewIcttcoZg17CIgRF8dB0CserJ3gAlNGfa7w9Q18eZU2LWRPlGDAwny86LlEqwqWyTX9B
ceNhNOelnPecH1nV02rbF1k/n7Q+cfY3YhCEAOEOCvXZyPPaOiuMDERpaaW62LV1lC6eY1P1dyQO
zcUFQJFnup+Uts9bxzQ7v77I5pzCGKeS4qJ28zQEs9PaUdG+ymhh4661VIMStdfD8yKmo8PNC5Ee
FwiWzMcqsEqVe0tpsskLJcS3t1EYJvGp3YQRga8hNvtLRR7R52sNrXuER1VMF6gD6pYj6lruXunj
1fONpff9/RirmGnLHLTK09CAbpwgne1rSrGUfCOmyChcwhVauKnkeMh3XRUqCzW2NXlV2NoiHDOP
9WhC2qP8M9wQS6xK3Lpq7s03vzAV/3xsJFy8fprFL3/sowG0Kz7OtmuTKLjOVEiLXqvOo3RC6Qdd
vnImZBQKJC0G71nFvXrb8hHz7YAzqXi+D9/3RbFTzTgyq2AQoMvb1ix2czXSnY9Sq1I7k9602Rmq
23509s5w8vRoyMcjYzS7+oyr3E8vxiSz9Vs+SKbe14HaB+TZ/cT6XcqWGm1tukSj46BLutSJxCCk
bTvU5RuKeM2DYs5I+fmIQZvHxqQHGXLMqh4f9cEQXNt22GRgBamQcytZDOlJIFUJYsRlAOABRYFg
T92jaF0763hJkWySlMsGGOvkKOrIs7W0IjR/5XyAgdUZOEgOetudvW0RzbpI24ITO8ZdUlZuMU79
yzgluX2Z0AXiv0SY63Af86q0Tpp+spL7MSGgcRLF8pSfhgBG9fOeXzyfS5o6DGdZ0ei8PO207vIN
/qyWouNNF89RKY/s+2YoNeMyzHQzXoQeR2Hi1yEofad3oVQ+zXE1/onGQUdgIPcZ59oM2sl36fRQ
sk2mZPLetOoZg4X/Y02/ulAU1dsUyALZoqi1G+XSkNPsjmg38mZjJ/uXWpnzTo8grm668v+wd15N
jiNZe/4rX+hKusAngg6gQtJFZgKgL+/6hlGWAOEtQf56PckexdRgWkXt7qyZ2B5OVXUVDRJpjn3P
e3ZUJzNTu48tR2ni7NKdPXD9pM0KYflVjSI8hPYiIv5aLSZFD9c9Akg+3xAFnsCPNqqX41Ex4giU
iZ04+ciHXBlUd/+j2psp3dA3NRqhZCJfR83WxgkrrfZyZ1HEwamJDvTuHIebEdmsdEv72JYu5lRA
bEePuLfp0TvWbXQHKbV/dOKDPYylneflhmbn1XB5oGHbwEmbtF96JWW1psD5iGqPtke0UxrQxtZ3
iia0Po7FzmsO/TTz6nHWLNPatCORTfz6G0o53sO6ut+UzoEoigEn7C5cWElQBKpG4e5pCAe5gJk3
vZdBGST9abrT57vo5TS9tncWtOTg/w4q2OytW+AXRBAoT95cV35ErM4f7eHT3uWH5nW8N8dvrbVN
Imk07fE6q2I47hl1vrKKgcVOPfZHD1Wxq0e4ytSd5G1sHmUV9IPnfEMK082DpoXQ0Y6SbF0YvWy8
FRqbsBWbKDi8WVZJ/ZMcBJvxThrjUfg8otPTsj/Z7I90KKonPWfU2zU3REdy0xnuzOImsgfHoYr7
x6CVe1Ig90djEFGEtafYS+2p3Xgq7Im1leP9kBbvhyAsc2EOst5HDj3xkI6b5PPlYd+rjtOdYZKS
NIpd9s7CRZY4HAzowmGk2H6jJYxBUGBY7BsB+dPu0YQfPJNWv0JpbidZ8i0tzXDgwp57gB1z3BhP
++S4M3wZpqFpTqsRqAy4dLdYHzscxFqWZWKaomkbkyluS+iY0yTNXmC8TmO1MTa+M6nb+L3sByAc
mrR+hEu3tuA1HxgMeGBglPu4C3e6RUco7JJAqCqTITt30o6D215QbHxRVeAoZP/QfPgJwR15yMIj
fR9hf34rBhBok5iI9xeDTbuF3QKrmMilDW8fXMBJvYCoznwzRrtad2Ow6luTngVXbXgYYFcQebem
Ud2j5eCojjNz3o/2fqIm+236llShleKoFsEj3FsWFMoJBr8ydr1jgg6Gu9rxaUX1tLFDMw/xErAz
YKZGotJyrI761uI4KAaZgBEYtl5IqImbIVgqnN94kj61fTjn5HBDUlKScYf91BjAKCzCmL6pqtgb
SFmztXsFeYCt3UfA7kcEMovDHno9Ow7GNFQ9bN7aOgcv1cC3F4vQ3xm4QUDcLzGCMoOA54aYPkZh
+Z4HLVcepjFd5wMbfS2GQQEmuKrMbTgLh3vDFuMYTlKnyDRtd1z3R3Jk70aPLf28aOod1zmHPaz3
hqpTk+BwnjeFv6b7fBA6G0TafhXYUYT0gUR1L8Mi62NvhVm2xEbMfTrhNDY8u73y+DAc5GABrUNB
v6UAoYeDWdV5rbYU+ds6smS9025278NojOc6nYxA8y2GRQGBQ7BNy+cDQDXijE1mBrIaVvANJtWg
rODnPhCNMnv79ih9oixEY0bD6CbrRYd4bRi+HUJ6OQm+sRkjaKpRtaYa4xB5A5/217MmH1eGA0M7
rWNKtDo4OFqM9ZWVZvHW209SmrpvNvamoBXmMMDV6VkJDX8gwCzFbgB9PrrNahBFyYRwRd0WqY/l
mprrSRH3e4L2zMVQQHgWtaoGQ5k4hlEElbIm1Viz/g79YmpskuFkVqfG6L0OKgiGY58glZrY2+31
ngTNzSSO54Sg8kzx8VBU5sGmhE1mUkSmGNajQ1/1YMwsnKw/aQ6qX6fFRvXzYUMn8PA47jnN6BB8
xE1uB7JtjwN/FkG4sB0rvJSmvSk2YVnLRsMd1b4cWGsAX3gmY+B073a8ifDxMRMXWdxrS29wpORF
WBUWo6oG/ea6qq3BHccDRuQC8NsyLFITNmsjqtew3xDDMOKwAfxh9Jx0tMu2ijbBHB8iXne7ftrv
sxfs3tOG+vXAmaQHwkH+ANC/LCe7KPICE45vuFcSnVM97oiCm6lFu97CD+BotqMNYV0iJcZNsaPb
HMo97b2adP6zMXLawp8d91XUeoFm7xH9JskuWgjyjysAUb0aT6E+wMTVbyYLKP3z4yLeY4hLHN9e
Ms2qUbyVBzosYubYpX1nZxMD9Zdp3/RIPUy1vSap4ceXBV7GOrCw+pU1NIgSbQ7pa2ZYw62Mqzz6
mOT58XZEMvMoajr0QgebB9EygOSUqoZ2qKmeRpDFNjV8NmFNOxJrY48CFBqTTDzpUF60sIoPBDIf
o6jX+uGiqKJ84pCzxNwl1TxHch4f8xEMDwJUG/gNP0fYe4RTjWnVDmpfpO2kIGhl7Av/e/XJX8TD
eJG9JzdV8f5erZ6z/6nf+ppmhyLY+tX//u2v8AT+8sma1/A3vzgnMsOr+r04XBPUj3jr995V+pX/
v0/+Qol4e8hgSnyFEajSn7YN0uQzW6LmNvzvnz/+l7d9J1iU6Wta/sd/Xby/R0Gy/W//MSuj5+St
7H7Ad7bFyfg/oXmhOflkRK3loK+xW9/JFnkGgP5kpImo4GPSlFi/UC2SovlPynR4j03ZCVVOvOcX
qkXD7P8n2HDeQARppNNxfxHV4okT6desng0vUx9WEzDKgA7JKf6usmW420UtAS5vTHPMETBAbNJi
Yfcv4nhW0Qs6VnFyE9GaMqMzz7BHo4bpeLAYE2440Lc79+dEyGjvGdCGApLcgD4R095eDsaUeLjD
2hkPHXsoy0zl5U2z8waGZ2ymRegklhzlyxg+CtNW/ti1dvMimQ32y814tvcdQlCjSI0p6GkX2XEW
pO6mmQYk5YpalCt/Yd2Xt/Fb+zz6aJ8TzxiuD/FVsHs6DGfx5kwB/Am09dUMdZAofTvdYm0MaXxo
OOW3w7v1kH7Lv/XHcvTQe0ewWy9mpqyX9Fv6rX5H3GNhHF/Idfk3sdxu3PrwDl9w2hc24pzkXjrd
EwDavZJFQTLBXbwqB7SgI/wxox6Wxqmj+ikyPg60WYipX4R2aH84A204gXK/uKXflWtEGa7flkXf
W49ZcWVH0x58H8Zd1r8cjsX6+GFc2Y/1Mr493odPA8cgMfpUBTJvZHIUkxzXVE4w0K/3MM1vBJq2
gIefN346VJffx/OZt/LsMDuoR+ufM8xzG6SbGP8TbJBzUqGL+aclzL+ZVPgtHOkkNgGg29SYQzpF
QU0HJWv3aG45jscDr+3vRyqijQrp95GCshtpdrSdr0/Cuat1wE9/49VOtWkd8UBpJfix0XgAjLXL
o1foCPewCYZeLccewVgHiLjaKQ69JCMpaTjLYyQDtXW3aqtGZ8TTdzTuFwOwOphgKN+JJ8f+0Bt6
e6fn5HRYIcBZED3HhRKjx4Oslr2I1L1sbu3n9m2TC438wLoWfKe5Cwwv4Ty7mWj7Gpo3ryDg9xLM
41YOKKnkr3fx+/aqMmU8lttUhnfGmphwtQjuenvBv/gevjfTqPfLL0McNksMYgrMiKoSvhKWE+IG
YpCVzq4S1UaOb7fL6oOCYePOWO2u9yA4UjGYby+3T8fnDOMeHO0aNpprEqqkyJYbUS+L+3Eks0gs
rUKMH8378q3x6Cz+sF9sVXydg4sQwXWYk/ARvZG4JQMINWwOhY0EBQPcYO+7x6fdzPSV4Yvgw+fZ
j+w1ec1eYb/bk6al8xP5+vVbbz1A7TbOwWTAcpDdRWNJF6Mo9FJDFiPV4ptS3v2tvwiAYYl9Ig6+
qG8qb5OpgH6lix4xozMIz/PL3JHvP5f5z7jM56RJF436R0uT38LlvktqKjSwlTXLJUL7t7C1vGlN
2yfz6GX97TtIjstDm0M4Z5XH6aQY9KUxIGL6tbg+d8mOcvgjLtnp6/7LbY41MwLlj5qw4Le3GY76
QFJpN+cRJ5WtKuXtw9Hx1/Ic+vDshTrm8F99oROdT1cJAMbGKaFsQ/PG/PaO6AXoA1rLh16zocZ3
YKd7kYDXA2m1m/aDtnVLslZTa1KOJfCDo2vQhV3QzGAkiuJAxZRJqy/QJ/HsQCBn7lMTJ6m225CU
9QFmHJC8xTqnb7sc24jk3YauQpvwtu0PI5eGdtGZPXGCQ391O50FSkqAqAWgDG8ykLEETQb30xGv
iTZNBUOQUUNZuIoChTIDSmeI3mNLOCa/RHFsGnKawmpXyXMEzIauZ/Kc0v3hMf083Z113cZRb7KL
Gd8By35mAKqcEU2JErm7KS7sx/HUnvYfM3wD+2L/0qxar1gFZxDl55a820D8T77ko45++0cvud5x
X+zILtI79eOk1zcw8/Jn2nBuwb48l7XwV8kZRX9ua406WO+/x9Y6d68dIPhffa8nxpbupFpUQ/Sp
adP/daRW2fgRLXXDoff42JMXF9Cli6enO1oTfK1iTovz1XU64oRE3bghN8JxnW+vq5kvc9Gbb7zt
tJq9ZLNiRomsM5YYyDNgfcIzvIHciExg2y2zdSKen+fKMaC4H/NHmoyuM/FAvz64/tc0HxSTs0Z9
h/71u4L6PDFd+VK0dpBD0OmlRxFeI/824EKuJq5/afpOSH8q2ZsVR0mVfHKVzfOLoicpYrbATN1Z
s68n79xYupVt27/jWM5tmC455l+7YX6otz/Nv9mB75MuIhQZs2Eat0IJzstvM5RM6g0nIoucdn/u
0OvP+2KDmp1Dv9/lZa9XsN6Val/jVk0uots8kCMSv77yA4W+o6F2RYHfFFbOyeCWOH5zlLkioaRz
IecoSs6dmNNCfKoF+aefmLMr1in0+FtX7LQDvlqxjqVcjqnFDYHAe0ksU6+HWyw30+FQmR8DCY1T
DIjxb94lHXH5d98lZyehI1f/iEn4UQARdlWKoIj5E0/q8vyTzjKP+zIbekp9o6dM5u691bdYVOrR
3SnxvnVEqUplXzzJq9IZiOnNzXogbXFQ08VBPtIG6W4npl+LSErrfnR+fx3UsBODiWqY3Gj6OfR6
niUKhaKR4yswN65/O/bqg2hAAPJbOU8X5ZyD/DheFW7vKv2oXnllJo3pgaNfuQNxb7hvtLd+Gqla
TqYbmU9DkTv23Qbn5GrjXN1HEgiMc5gTL5nODGlIW41nYxXKdgoW1AMpJvlyKuFdbsXObRe++36U
jXOUpcqc92IxJId9e0loynCwnd/T1UYNLyvxbkhvFnqWA+5SjYV0nsgG8/GhtN9s9R6h7RxZiDl5
bNd/QVW/bL3SDfjUsTC9QL5ejlYiXl7aynJGzmyChgKXzzjGKhJO6QKJmwGh4M/0CuD3iQy8zTJ5
CLjkWI2urbUOl9F/evaw+6jmtftAqnLO/byG8nWslk979bC2xQPhLflweR1Lb8jlEpHO9goWHuE9
8NSyBAFNryNb8PLBPNKxt56bzhIxX99c0UWJEhZ3JMbOonT045Esu1i8tRehICUtC1U6lVrU8u2+
j+injS7KfSffAPQIevzCsp4sAVO7j4tarKLZiF2HglB7+bha7GaFyh2iQxf+cpEs9YdlqnD92X7e
PAJhKkSWir08zHfL3awu+CeZH0GtuDTc9rJP+HC3PMwHF/qyeoQwNfF1Hwog0Fz+bf008jYXtnie
ftTi/r53FSiwbj0h8mUkcuY4c0rVe3SewlnlAGdw0tlTqUC+qON871orptmQraBRlAcFuZgmckqR
zhnHbaBNw9+JxU8HoWPFZ/XRH5v6dI4E7SO4U25g5c5Sj8Zdq1Yd3WS5d9Sl5ZF7nj+VM8ecM0T3
4DpSnbH6zkmKboX3P0RSnJufjqIvqjyv2uI0P3pTbVbWxd5ZGaIUufxmqqOaiFjOnw9L6dBs2H1I
RM/dXi7nc1or/a1Cq2Pm/xRaP4XWv6fQ6tiOf89DeU4+dMzKv6f87GtMxe+EOWktOCipbKc9Rsfe
NIbV5uinCCutzArV87R+LJ3GbdzaqZ2je+RnfN+6rUvuSernDnOKDRUQWf6tM1L6uYM8uulzMjNd
07XnR9WXphq5fQdwmhM6gUNfKKeZWtdwDk/hnlQYNAosqQqwqEdXZHz6NaX9bnJfq1aOxbJWTuOM
5o3zDMGAsh2tScfebrZ3jBt6yC+ht3f3/DWTsSJPg8+OxRBh1SBN1/T0EHfPA/mc8Xft4mM0eO9A
kS5TtON16F1eD1WFYdSI61Qu+7UIl5N1/jrwjnKJpqW/3+Xy4WlMUMAX0wjzgc6GE3E8aW3U9Nvi
HsCWIJ5hCSzAgxyJq1q86fn40AO6+UB98/ye57VR8fb2Bh/SXO6c0N26kRdjvA4FQHc3c/S0+Kq8
y9XBHbuxyjxtFNjSUpH3tTL4zlTQVdyf17pjygd26ydb8HBexurVzF4tqQzjUagBqlyv5KJROsOp
l3E43zvZLJnZXjajfZQzcOFYcvoEUTKs8MAZTSN36/jujt8S4uux46uQBR8oywXRd/pb7vmuQTBj
5wZOKSOe59UuoHfnOI29kGfbabjC580mqncRU3jlUDaACRq6+ZJK2gKArhhemF7h7N1ydnQOCkt/
4/QFdC4O9cJY0xk2GDfDw2RUgbPhNsZ8HRysN2VhcedOLeNF7gwuxp7p9ggERbPGzRSQdCzwEdve
ZmVolyT700zKBDyN409FftubHdeDq3SZz/rLypO+A1urJAAsjgzHnCfTQAjMcyf3Ejd23P2sWlfr
nktFy5xPWl2pWtjSn8e8i/p8trA2PSvVkxGGJIahDO4bfo+cVLV8YkM2uRKUMrKPKwdGf3dB3AkD
tO+lju2M+aLJmsJo14eHwMDUWk6WgTudyEaMbw8XtSuoTZhJWL69c/3KzouKTsDqp6j404oKs6dF
wReiouvsbuqhEQY2oqJxSwRF6Yw9+Eic1t1ctb8ohg1nqY+M0M+MHkEHIx9M1XMOnEB6hEuK7WWi
dm7sGfK1wWFl0zqzYCApvsIdqBUFEipgP1scwkhG3lwlq2q1n40fW/bzUGyIwx7nhwtgB4pTsXUS
d4D1jH/B6T1Ikv985PCiJ9b9R/+6ktF8Mqu8yuPwuQMP9NWMEqkZSX1pn04O0u4cDOXEivXVPHV8
oYLGkYm/L4YecPXTia4lnvxqL7V6rJ3R69FtFO2fUKOjx2h2RCoNkZADpeWkftA5Soxl7UUqZvao
eXUiVXo712fetvx7i6TcOhtF3Rg/t05Kc67AidzSyz3zRcveEMmaIF93KvX8G/2+GHSKfm1wFaB8
gdSpfMX7kL3mi/4Ec7pzc97vK9bGiSX9ZpnwZhF7+lXfXwkUnlfQ2BQZrb9v59SSzc1p7vGTKwZO
LksvZtwB6xK5uYz4HjKy0ImdzGVM3GOCFqApAyPQUn+jfO4j9vhaxZ6+Hx252M536jil5pcr6Z+M
kztJeZW+8unrQusJ/T6E7bqZxohcLXYtDAh66MhAXoazGJthCXEK9kMkJlejeTmLrnfXw8d0hvhG
t1br8tac03PJtT0CNicjp8Wz18YMQCVlqtpLWAU4BWWIloOog9iSLcdO5KUnGZ2qan10kO5Sa5c+
6wWfP/uxZQ16nJKNk0lA3bKnNmJ3PZImCYVQ+Y5xGbih6zu+o3b0N/aFoQzUu1ZdOQqhcDfOYRp5
W1TawT2omOcql0jCdwOL8+VqVe17Ok5hs7/of+kk1/SNk0vbzT5GGBYb6a8gm1Y0PbgktzvfqpsU
1I8XEeVJPPt65wUKNb9Br20kRglFZdIpmDmaPUpSMhOiQKk0VpY3khOPZm/Lcml5N6scVUnFtVjt
0aF0QlOFDNUjxHfcNHxPTGLGttfna+MEgJ8oppRbgFCL6WIy24t7fYc2E8OQGb6a1lPyuajcmgPC
aFXh1ColtJU51hXNNbj2xBGovkYIi6jBUd5NN+h57LIpofBZORvMy6Xp9R+Hr+PXUh1et+zMUoVL
e9lMZ/jVqTxqR1v0JeZXLBaEctTq6D66jWOsWFosz6038IJLY956kSM/EuTDx0ckr95Ip8ubu/Xz
Ttzd7cUbVt+GBZP1dHc3XquFtvZM3dNah1hKcauvAkE8fa77coJ5aBHu0bbe/WRaKMIgSm8zOlFM
J5dbVthmpnLs6QNbSy/pSNm8vHCJN3n7abpIWRgtC/Vs0esP9R6zmoEiL4TVswR4RXhv7w7m/nTO
SmpzPGX691JvJrLlbKGNpLKbf+94Q4RwPTpUbgppeenM8kwmbjAfPxqEhhKP25LrvhrJAxOzlP5U
h/eEM/GcgRNfbC8+UifEiNiw9xMe4Nq4BS2oB/x1whJaauz4fIxxJmQxOsFfvhKpnbzMkDrHrKFE
ijOgLdPcoe74JEy/W6j6UJBBOfkn7aP2PfSBTtcoH3c77Tsjl7Kg25FrKhg7l1SuyHq9XVj8Xs16
Dnxh2+lQ6rM7littpo6WmftiivoOKaaSi5OlilTTcgyL1U3ccF57OfIO6/WKYkWPKjRVr0rPFEg7
Xock9MwFdaZTLZl3SOAUXaVlHZYvsc1QowR54GZMMjm8aK/6N/2bYFk/mevRKlxuZxRfPqQexWi8
a+LoECmR1csJvoGWhVoOm4KxaSmLZgi9kHM7RhZ+/2yD37bLoSjwmIbYsGyb6da1OWR6lXSAEdt6
YTqt9O/3Lq8inEtBkdxfNnI8axdIZi+62Tp6jNWUgK0icFc5WLDJ3VZF2NjEpR/2D4VXK9po8c4e
x9zmUzfOzrMRLzsO8QGlfWQ3PRdSYlYXbE/WiRX0vfKFohb+1r/Cj+P8axdo55kzoqHsQsKl2rrl
Z+PqlabLJeZGjalRYftqY4OY+slgzwHyFARj8U7ZiNgMXnBxIMYJW5qbeBHnxkY88nCg/0E26bAq
sovJ8NnVJvHxGrO6h4SdePR/RHKuwUK61lIHaa2TGNtiu/OUouMv33E3XG2J0yYWraIDrZUDmRG+
wgSfYyD0EdbHdYLAnuCmbpmRiDmP5OAyfkDMzTYyxp1hrdgJMaJNO7w4niBGdQKj4vO1u1PPekIi
wTlO1kkVnWZmavCR1tN+Ycx8DvPp4UbzxqPwcpase4Alk/tmPlqxXDroLvxn2n9wl5ubMckBttKa
cqYZX6etaANX/a5QW5E9hAxBOxGjNWQ6fGnlGt5tZsY1inkR3zXTdqEVs95w+hMMXJPNyajAKHET
FUy1M0iFvnzB8y5nMDkcAoEe4qFXY4fQ7rvLvms5r3ojBxgFe48KRMYC3RRRfWqKLjJvGriJlNF7
TaDaZnVrEiE56zdRAVu58nxYPYR8Yx8zQXq2h9e+p3e19pDzBz3baEWcHfb6rVZDxq1+rf6rLcup
/vdotvP611pzam/Q93Cj8AZ5tWTbnTEIz/rYXWLnnz72Tx+7ji9T2ouU/+u/mGeicd0mp9bYqo4R
1fUYzJSWI5BLjLxnLSb7q3OgTKglzzh5+vlPAICfzstP5+Wn8/LTefnpvLT/Y/ueXn53Uj4X6OkI
6FeuSyezYxrwIU+0+AZqQEx65lnYxGeKAM9do5Ow+auucd4J66QKfjphP52wn04YdtdPJ+yf74Sd
taI7iaq/yYo+cZl/IfO7JRq9Xg5fWEumZC+Hp7xHNtOJ82Q5uNDhK40cI/8oCFaQ3aXVFTnEDN/U
Im58VEOnTx5jRKzpSBxGx7e/R43A6dnq9V3HZUP5nkLn+PZwnBPepl7SGXl7wga0U5ctoMdUbYG/
6YCMjnl8j7MutH98Dvd19k47uY4/752eTX91K0H+TdNfdP/6kcEzHsCOTXNWuop34GX7oqGjdVPp
zU+0jnidjrnd37/dH+QLQdUU8MM9f8gU0fQFMME93wc6tK7jfcShZkf1cn0UFzkvLSVB9VtDXAAl
mCcXyUXp2ZfVQ/9ysB6s2qvhbeZkBLRzkCMW6aqS0JK4vLx8haJJXBLVjMQloajj/DjvzcCkzo9e
rkaE+ms3JTrqu6ZMZ3DIEVjXkBAoYQmHCd4Nfe38KRLW1cfHjS9uSAMwVkO9BerqgxzAgHsISdXH
4DzuNWzTcBf3CwLfy1ps5NvbToL9IJdP9P++UPekNogLjvQNA+EEFVLrn/oZffdX98zFaY745Mrl
G6/QoIKrt6/BHj+Oon9amY5vHwXhBLrIeghWWT8WpHzkt70Dd794tIR7SyHOQyO24roVt6dadg/w
snCWAvzLEgTNHTUyDkRtKiDlodN2DckVNyF5tXMgCtf3siPmev8G1OZwmrUPsC875+NsF2UtVn4n
YD/dSceobgcHY9T2yQeMv2WPm3dg1t5+bt0Ez+Or3lX/qr0sHSuB9lr1gViOJV1AWlMaMMqv7BuK
A4d9KEN0NU37kr6OSfLR1FAaOwkn3zaUFA72r8ZOA+na09crMNAwz6/G3THU4b+GemvD2TiszYA8
7btOgcby1SRnpCDCWwVbeUdTWDdyDBXehDf+CionMncBGSEd09b44K/HdCqw+2pMHbO+KrbDQZjp
3AoZqqEkE0UqZOBWSxscl87nAYgR5fSENZEVZfymk4IEMh/27hzsEhVTZDbJApanpMyAPb9jqGBi
yBHtSWFGK3JGWE2JN3qiRPUM8hguoDNz2tHsu8TvWYHB+HW2wGa8OklL3mClIT8HUrY6O6DzQwnA
JTolXGv4UkMmbnNP7gc8WnWh0WjlXcRPnd7WSeYN6WedTtdwJp3+1iB7vd8DGZN994rM2Q7V4Gp7
q9uWwigL3yCB58N0B/y6JINZqmDZEqV7Hl8cnamG/NgyQ92T+GUVbRKnJXm/xj2l0whC6xFHs/YE
S5qoEPza8ELjFRpnMO9hIiQkij8yb794e9s4Hx93y/fYu75MQkGHMc4fMipQfPM5gzcfE1WCUNPR
cR3z1npff98T+SZvTaKgnurfdRZIx8pJLxJcL075ZFK2f+P26ndKJOphEmwOA7Y8zKcnDAL1ulM9
vfu7wTQXOnsWCAiZESUI3vkciXGTyYPI5F1P3MXq7u4mVbF7ukNk4tXbW0LtnZaRX5+DH1uIv8qU
U4Hmp8hnr01gVqwZaH4dXQzHWF0gzbzGSzUKzCtYpOOy/3Dmoue05akK79NVf2rLf5S2PLsfOpD9
P2Q/nBPG/Y7x9M87LefE7glE/Gnj/hS7/1pit2Mh/Ytp9XOG0oko4tPu+kcYSppP8CvjrdtS9F/F
6Dxn9vc7BtK/rtlv/XAFLBoKwyhGu8xTFdqnXTFK8y2kI5h69tW3BuTORdpOZxfJTbkyp4C81TtI
CicS7+FqiyUH9kDVd8DoZTDHvJjGc7A9ArAP7t1rK0deCZYMzipv7B5XKZGYnQCo16zCE66CBmUY
T/7dBMs7CKV/lXlpInZXRS6uIL9eUqx5xpQ9e3sd/+xPdnvjH6aW7Z5lmr0xpbxdCkA7LuOg0gZW
j44ZtzUQmeGDpR61aa6xsK3CGJfFLe4HDkg4DRfjE1Y0l/VK40B3ri4TaWCvEdVB1BZAK3B7unhA
7S4AWbnxaoLLryFHNRlyDbgEyiMHrOlWtt6WCoLUFPuxNzJpROR8bcidvbmOtfCnurnBD5Hfn1au
Y5UcaCGS0E0Kvg6LYMfi6p64xv0jfjQlFT2iIJ53OSTi0shTdPLSu7zKKJcxJf7IGXdCq63fOauf
RtI5IvkGJqNoxEgu3Nn85us1PHubHZ35d7zNkZ7Rr+6zEygY0VJwXBeEanJHY0nD9ZEgjRsgvV50
8OVltu6L56elR08QpNtsTcgGdhqeuXgB7MjLUkkMTYcVDs63gVfOhm582V+Op+OFPY1vtpVIp1/P
nh7RVyPuhBGOm4lFL2BGDLetuyCg9/XHn3oZf/X5HS1Whekw7VtIj2ICGZQIDzK8f9HFZOZyKHv8
TEBgjqYaoamR6JEyp6650LBx7cH7rq+uS5rEfBRU5ROx2C/pmoxw2IiBjK6PDlzxYJmbvbO5/nrg
Z+bld63b23HP8I/MS3z1ROnY1TkH+8da49cjMemE4LOcjuqDnAssKqqIj6BCYcuStMyThFANcat3
xhHf+4W4qjsTHpVsEFyLkfsCv7145//3S7hu7grxlGHTFoJRUtCmI4Q+Xvi8ENfoQgqcbojjffRE
D1jex5nVHfy2b+p34hv70010AL4GTeJ2PZ+bQKocGPzjRDzmBIB1tPjbSv+lUbmGs6LgK2f5pBfP
8Aqhvl6sc+du0hHj//rnbqIlySeb6C89d+e2b0fg1n/49u0I3T/n9u2I67/X9j2jHScdGfwXacdz
AvgUyfq00f5lBPAPCfNsm0SURcNamB87EcgkNMxyRPcX78WnPKn0Uoh7CDY+IOvkDSbKHfJOUUuh
k1RnKhfMnhYYv1dbv168I52jY9VPDRrgeVks8zU9SSkCsSj4WJ2YvS7ouztNANtrOP+EYqoWsilw
njcjCqFeFsXNthA2/Rp3KHKA19R0aQkPp8Zg2qjNE5B0d73ucR999bHjLhrPXvRI/0K0TFVOqgby
psc/D7PW06VGOwL2gdub0u1WbKkiIUmjA607pz8N8X9id+fEQKx5kuqPPgY0PTFUXz1rOzrnia+F
LbybZyanI/VpDgcL5YaVURaV1AeKabTEX6SongNmpf61h+hffeudqml0bQ3VxvzFEo//N4ulq7Bp
vUjKXOsIGlxTG/Btwjtp7cZcf6/E0fWI+tO+5YLnvj/8S/0a+INxCm8pAQPEr2H+GckMUoZOn+Sg
rasNZUt5l86yQ7mlfwfuT0USZeEWFQPNqcBiz7uonUrExPuO3jfnJgqqhY/m6yn7f+inX7dTRz/F
WzOu05Dt1MNLysXLVsxyeX27xdTDNCxFolz9B71HYieZffv2cFAPAwlzXYbR8/z8BoMNOnwn3q4+
5gG7PpM+myFW59b27Mbv6KV/p43/Q9qozxKpo1TzYpM0Wcwqnsx5HanQD71o2nzbubezW2qIqCWi
gPxk9Aes7+3LS45hdvVxfw/1wPs7HY0AgmDLzrSFRz3tcv7x8UEt4c1UfhikY/XizmkMzHmWN5To
BZToZNThJR4Fbjpfu5vf+M5BnJF5Z++uo9H/XHd3Xmh1dP1PoXVWaHXMkn+a0DprKXR8zD/UUvih
oT0xeyYNbcz+4BSc+GRebTZjOmu16EK0VMlx3+LCo61SRML8eez2RDQ/I6N/SDlrf7pk53aDvlGN
d30u6VvmW0s7+HlsFzRgqV6GPuWnjdl4MR32VEhjNTc5wpE6NKEaHYZi0hs+7vcQ7edxUkq6+F3G
Dc2M/Vw29FfyRlZYism+6Z0b8Q8Nhl9HPOyYcvEuDEebEsEJE0lDHS6QHF9ms4E4rIgPVhT2TjNo
QO6eNShhvqYV3jnE2ynK/zuD7tMQOgZdXFjDw3jIEHCstYi+3jq6UE7T2UVC08LousEtOKErrKub
jwgsxNc2QF9bRV+NoGM1xW1dhn7OCFbaO367WmlCxAsXTr9Ks9rczXfi6swlz8171+z44+f9xGT+
1V137Ikyq6u9YXDXpptjyYELyyWxL0IdObCC3DtyXjQxAkw+jdirNXV82jSMxVUCmiBQACQOU5ZE
W78jwv5EOQApfdx/PVM/lnWftkdHtbd2Yxj9hGHeo61ftIWJVYbZSUhDm7SPymskfESZuNQki69D
iIU0baO3LrQfogu7p9NbbQnooe91PEZSiH5//3Hz8fVIz25kveafBM4fv5HPLmlHk/6TlvScmNRt
zz5P1D9fTJ47rR25Hm/Dwf7/sPdlu3UjW5a/krjvNBjBGBgP/dAkD88gHU1H8wshyzLneebX96Js
lyXKVwdGF9BVjQIy8+KmUwpGxI49rr1XXEAGU2t/cbr5XG6O/PIltvnvfvkr0cQnr/wVH/FGKMEb
zHWvh0nCa6nxgAnGlGAwiR3vo7vGOp274EM7OcsBqWoxcgzzNTDuq7DOMJxhRjx9mysOD6vPd3zs
TS+Rv//v3jQ54kQsh8j/ZzgRR6zR6+G9ubH/BGt0VEgWOjadQiGLahYS3cYoMR9AXnhLsAC1PY++
nW2CZj0ODmL+NQeIbkQCJHa9M2AR18AyHtCbbx/xTI5+01Kb/lf4poV+/c98TH9FdPm/27qpnpLw
KfvHaquXp/af/Ps/h+apCesmfK7fc13+l6S+nFXAv6e+PMurJnipsn/2TxU2+fQn7sv5N/zgviRM
fNEFg89gmqaQxIR9+cF9SRj7gn8FwhpQYzIpOITqJ/kl1b9wbkjQJxBQXAowZv4H+SVhXwihFMxk
hhRMMJP96xdJ58UPVQv60B+coD///9v2xYVGwe8XnIIshxAwuYEFc2FLiBZn+QAm+4tYqwxH18ij
jEswwWS6tMosA1twhbLam9P6w5qzK/fGCGBNSYVQxKSccEGW+raoTZkZGekvpq7t3FAHe2ZQgmrz
81VeCQwWyxjMhEExDcIU/n5v10kRJX1KSXdRkQCM91G6mYJocJKJUSfSQDkd1NTfx328HTLzIJLC
Xx/5gg+HCzpgonQwlBrEAI/cIpzJza4dp2msLsy86TasiJXbF5y7uuow2rLm8S5NdeRhAx+447Kj
Wy0GoZqRq2QTk4pbXFTjSRsY8Z6Ai/rE7wr/qyG64MhJLV1FXadgNOfUkHImQQWV3/uT0qeARQK0
yxeRkQWuyCK40Jmvrfss5ZuJTh2ivalmICgoz0INsHt9Kh5IEER2yqZvDRhunzPaGGcgOC53IEMe
9oEXqQ2Ivlu36Q1jXfhm5JqmKjZMby96Mfb3xADHmsnViGsgHWiu9exRRMPhyBUsCo/Ymklw/JSZ
6FahSiyuIEtHbewMllxwFbNdmZHBlhMPT/Xer21wQ+t2C8r3M+al/SrIRt3NFIgXPv+I2YF8J4gY
soqJ9owISqkCo+37481rAX5yMHVf9FlDT5KE30U+zVZGL1p3lOdq8lGpFtWx6Y0fHwA3FbSH0sG5
y6hcIp4bXdWdyFL/opdjYE8muUvA/W0HEdccL6rVJmyCg/Q4qgl+XDta1WnW5ztfxrJoEFLQfTMh
F/ScMtniDWZE5VkkMnUO0qp6LX0NWPpykld+FvYr05PJmowH5kfnNR1RrwCzag1ae5e0FKl9UKWc
xEYZuGaXjJdxZW6CMF3TTMOAuYbcNwm1G8xAkpM60m/9QUFxEFqinESZwJ1xfWFY44YV/aBRdV6F
Sh5G3nerZiy9I34nmZ/VO7nAbzcNnI/JONHl0rWiQ577uTSn8zBKt4PfauuBQEiBNbLamEcuaarh
ySjY17DFgKFJjFbamvKIMl6GP7ouCJY25Xw/xkyb9l46tbgKsi6f6HlmePqZ12J2uZF4912j0Irl
FWCcLI2YnFLQYgkr0ruvnJcicNpCmhCcMs4fON8Htepzm0xe3650UEFvKzPC9P6gK4ZN0JSzLWHV
49RWxsvnErZ0iefPNyWTihIThkyXC8fMz5ngVaz08wC86pUW+g+1AdmKJGMYHUXGDnDAVkV7ULHk
exky6VnD0Hlb2XHdcFkALnU2BuSR96LeA8HgYVaTMfr7zNOnY/ZgEVvhW6nBidQ5uuckU8vJ9VQN
cVpnXXNuRGl5RTlv1n3pSbi1MXE1zcfg2y6TJ9lYDDdpXtSWl5IcyY3OhKoto662Y5aBZbVIo+Zc
k0bpBlmmuh+P9q9cuH34XOU1eCqWzto71vL/bozmMyHgv3fr7DyP/+jK4ad+uHIa4fKLQQnYBYXJ
ORO/fTkNOu6LyeCrmbCiKODpv505zQT7uY5OSgNXToUu54v/RWVOyReFQdy6YowSAw4i/Rt3bjYl
v1UKl7DdgsPb4AZemQlpe/+YJR94KyrPuKo1ivxl7Fc2C3K5brjlAScJ8bbGfrDINB0xtO9V5uvC
UuJ4wJhrwN8hCy2SImfKa79iV6AhzJ1cBihky+mYpzL/lnfbg6cM3xfc7wZq/XhF77fHsy5q07bR
LyfN2GuyfPGIht4ibdjF/TefRdlOEv2Imn7/aLGzxZoLE5bXSVUMka5f1oFnpYGPsYp1iklyun9h
FtWRxd57jD8WY+Cz1ylaa2EaFseYa6kHxYvFgqzXHYVmThD/xqMTomP1kOp94L6R8IsfR/fW/V/Y
oNcFOVQnnHCDgfh+6SR3bW1UXiPpZeXHV9Rj9Wnlldssjre+1l9XbNS2IUUqhm289ow3U3DEQ1i0
4bx+gOScEAlyUgWzOx//m/xCbhRjpZqcXmIp47Rl9CxUebEutV5u+rxFYVvUGI3Y5dQRQdYcYrej
LRKsRRbdhWG21bZN3TX7z4/lw51jEjaD785NHUERfJj3H+XDSpIiCeXFxFq0bdbjaAGXjnmfhZw2
5lAek7GPp4AFuWlKOBsmwqLlvVedqIVZTuIi48q3RzM8VEQ7IWlRukU0YuBnQ6frJBsGKyg1m/eY
Gtj3oPopxmJLM44h/ml+8Ft5zDv4oE/wXZidYCiMi5ES7LHvD0KnQ9ynapIXuY4WxoRvwR3wmEZt
CStvknUg9NO2mqLNmJDqSJ35j2eimNCFMKAVzeVYvSrxZd12WFv69Wkqo+8KnvwN8QcXXzvcSdWe
Bw3mmk68YitmMH+rUNHKpYEQqhvHUzV41Pl7uVASICPESVKZr6CIN8KqUehXv6S4pqKKL3RTlXbj
ty+xxh6y2qRHpHB5+DOBomkas65DiI7jf3/4feh5DNETvzJV+6RKuq0Kze208noY6GMwNTdDiFHy
2XTUMV0qcwXzZhCYMYWYEHzBi1vvw6BAF/NErpg6hDK3YtN3WGpY/s7H3FL0RmBYb9tYHFOLPWZF
YegYx1qpXw3GW1X/+g2UwdoSmFWI3vvN535lsKmn5KpDdy1cUjswvjLqtuKMVzZk4bsU7hBuhAbG
WLvI7WDrTVbE/lY9LT9joZ6SKhwTX8Nn+N8Fc6tn0m7ANF51tiZ3IrO91oowBvtJVI4kO3asFrjw
biFj8028OYWFCDS5n3r6iOV7zK0jG59uutCZQpAAn/faxr9hxAoqu5puEsznvM+SixrNwi+fC/0i
jvz4EQtxaKM0Q2Snk6tWpDYvHzqKQQcmfNXhOdMvCwhIpZDOH9mx0GRpDV93b8zpMUTwgsmF6e30
KvTHMKFXDIwigc30mSy49W0xrLvpyvMx+drYwDRYcb+P6sGq+scpP8vYbuzdPrmWoHNlQNIZh6B1
0mIXsm0a277YU7r5/Ihe/aoP0or3YsByw4yxpZhwra3y2CBXceUOAI911rkYHHOwcwyQRQEQZA/g
nohX2QFOfPncfa+3PMOo8AF+WeIW2bpsz0piUWVlmLPg6C6/rXOnDexWWozYqt3Q6YhoLwK/H9fK
iA4lA2/RVEtnqghML9WMjl7FaOSPN+NTRU/9ztKyB4mJ9Kkd+pbchAwfvyqjFcYoTP7l1N8MoC/J
HKR4jmi71+L+8gzffs/itgeSB1mutfgesL2k9ujb8szs9j4G5YSukKsByf94X/tbo3aCwU3Lm8jY
kBGDRdpz/zGFIkouU/2E6xs9tDQM2NHvwt6q8hUtdxL8dxVDK/+6CNcC+YP72LxMvI2oLP0KpI6f
i8P8ID7byUJ3Kb1pWq3ByYbTY6M2SroJMATmUzveGsbF52t98OAUg4IUMJOIL5CtWKZYmBZwpTJG
rlQDckLDTTFP39uovXqUYJD9fLFFqQwys1hssbMerEEykJDzFphIA39ZTbUKBYrZciXzHU8tle3i
YM3ik66zDc/W4D8N01UIvAlY8KLzrj3DgAm9AP1OiRHHucUv9dMpBveqVWNATGK1AGEewgOIUEug
AO6Zi6auWOyjIATRnmYZ/XVtbKZuH0SriDnpeGr4Dn44fBa5E2hXNNt9vuUPbsiPLSs+p7IQ8i1t
PrxNprFsJFfjWgGvWtopBo0/G/e9sGvqeuEa+fFOOmFwWsZ2VR55pa/11neyNJ84jDD+B9YADvJ7
O6j1CVNRgRNX/jrCJHZMgp6cWQPzDJNaJFmN0VnG1zlSHu7AN0FiD9+QqOlNpyFWlu97JAk8tw8j
i0a38xiUxPKAnkkvs85heGvJ6VTfmrnFDnSDPkgjXlUvJQZ3p/cqv/I1m+RuAFCQeT2RE73AbDQz
d7KjFKjvU2E/5QoeFSJgiubBVyTxG8eqLmolJx+HnGB2+GTHQPw+6dCetwLVv8Juyb70XTrsMtSD
z9rOaoRlALlbu5Fw9HqNNODnty7f540/ftDC8HpNR9J6GMiVOdoh6o30NmKnPZgdzjFHpkv2ZXPe
heed2LXRCRE7lDBazaIHXlkB+rKEFUcWg/70ndpzsgyhizPgUjLLPzcDO8jt9mt9K58LZ7wKLvmT
8Cx5gHR509YVQCknVm5a1ZXpeveCWsYtiS1fWOw7TIvJrf42PYMPoM7VRYReoNTtO5tqtoGfok6x
0759fhYLHMfPs0D+FhGaRMHpQ9pKF6hSaT250g7qnD9H35Rh868pPWnYVieu0NwW6vq02vGXarL8
yCrPsff0CY64uge2PX/SiJOeNVfGqrhNr8st/16dQeT01MruW9NuYHSew6vs1DtBAli7BBHFNj8W
TSxDutdnrHRC4deazNQXSXgqk7wZFDaBw63AfILWsMpKzzTMra/WBbdIvMG1yZcGvKwZogrMIP/8
GF/7sJcveQ7yGDIYiLlfRe6NjPe10lIRBPQq+JYB8H8TYIr/Om4dhRlyvYWsTNK7iXKhNHlk6/fU
Mk/q6+wKF9pu08LJmJUwRDb75qYPLBNtBtr68y9c8P7+uGguXstVCLgQRb3XNSqVVSFMnBFIbIEv
TqzhGvafX66i0K4vGvRK/18uuFBuVZK2mpglK6sQSljiJQOzl26NoAQYrWnPMAoeXl12xK88us+F
LGRx5pnpLAvezfTcUKs/a1/Ma3IZPXVP6jY54j9/COOgut+c6rIEpYn052r+rYdRYmAtfqLfeDAT
fYdH4YvHFluU8vypEUHNEbqNYMgdtkZr++N5nqNzYETDRH4fyBQwz8SCP5UDg667TLML0w1hgb3r
Vm5yeqGmTeGd6dy3eHXLsj2DuHWIvPi5Vx7y4dhM8j86MG/Ph76XuiDStNYIoWpLEDIEzniT5Zsc
lBChZSD3/YzyVBYdE7zZT/nwFn9LulgkErO+SYQfYE0P90CscVxpys3qA3xMzVsZN5p0sqvIt7B1
fuEVxx7an8wd8io6RXUfkdNyZIPm9xlrp5Reed/1J3/ceQ+KrLKvxQlhltach+kR3/o1jfdhv78X
XFaiqd9ltcpLeiXUiprOENtcuel4nWHvvLQ6PPcQLFr0RMLPinXh0vzIkc+647MvWAhmV6maGRJb
7q4rsDu3TgAO3NAa4+vPdcoH33t2H6DKdGnOGc0lfi3wq34YPU8/9ANixspK2t1Yul3qWUVArVA9
fL7cxzzFYr3lvuI2k1WI9eJxlZibNl013ToBtaOwJ5D+pU6TOrS8TKQTI3i+6S5r1MVWYXzkho9t
e/GIepQYvb7DZ5hkZ4KgBLxE9Y74D2Fmp+bfa5nFphfPh0f5ZHoBVtNQw8d4RYwYrF1Qoevc8sHE
xVadOE/3JuB75softvpDlliGvxcGqhFO7Fn4ywcpS+houV0JuyRIaSKNbxfU/fx6XpOE78Ru8aXs
vXLhsdeZRY4vTUAe09h+cRqAVKlbR8gUngX11s9PgPsYQWw2WUa1zvAgho5afHwu2Rkr4GN7ISLg
1DEKJBOqfQ+m0/IsRqcy+G80ag8gckxO0QCOGvq61QObw3AJe9ASW5RgrAErk7bJSW7rCFRLeUi7
b5/vkMxn/WGHghjMQLIaZZ9F6oFrQdSGFDvssvPHQmEkLSawiW0FWhnjwYi3CqH9dJEMdiOO2dEP
TvJ8uG+WXvoLZqj0QMfSAVtJtY56HILdok0djZh4Cpjzcawb/qOxWCy58Bgy4AZ+3mdymutb3R66
XadcXXyTgDjoe0OtZH1EXYsP6hqLUmCxZhwW1wEMeC9EgaaHQo9GckAWrim3TF+XgK0YSM64PLAU
sKqJNd5q0JzKoeEuil0ZrAkycb1LMTajgdXcpiBEAqVQ4UQYp6nZnlzRyGG9xa/6B7XXQdrDnrXH
8cGHLPr41Y0TJBbiY8yy7K4qVKrBr5jaam+GFtKMNYHDOjuqIcZzmqeqaK2G3ZnluvF3ZmX3KQKI
I0/p1SYuBY0aAvU9agBNskQJJSpqqd9o+iGcLKxXoWx92n3HEJfJld65wpSGzIEUMLsLvraAa4YO
nk91N+zA7qss81q7ArgpMXEAezh4LFjp5sao3dbchA/+dbxP8S6tga9C00m6dQDkU+0OpiUKywel
1HCjtFXLvrfaDqAdI7f71p0iKzQtukaqaMJh3gUC6fgXDwMgEaMhKxwdceE/OFevcvD7BBZKtlG1
qtsI8l7Ty6ZAGLEOtY3YPpUpOkm17ecPe0HTDBO2WG2hZAPNHLVM4LyRZNlWzxJXbYJRqYT/mKNj
t7BNsAq+JIlVogkwW1M4zTvEmIirnqvHKLZgaLyv8bEM0B+0DfLR8ygHlD/QyfT+KQDrpofxFJED
0IJGbXW+jbjk841/dFbmjXNdSPx6LLTMuGRlnJC0GshBoj0CBITo582t5lvy1adW5NlN70yY9VNY
mb/x7z5fewFY+nnob9Ze2AtjMFTAUqwd1ha7lXf6i1nMIsjvurseeJdoHk4kEY4/INtTE9u/85BT
2cQ4a9/Sj+CQ/mTU3x7EItvmKz3vw6Enhya1J/AcXqbc1jF+1Ac10Of7/hgSLc58YUUyNY1aWk3k
UI/ZxoyRzMNrdHTwp5JTCauuIXBxNX0/tkfUytGVF0YkTsdAR5M4JKp0kOAq0e0KYmcQwiFCATYH
DIqmxcEceTQKnK/ygz57c9ULU5LGETOA7SIH8djeVg+QMfE0mRZwS9qt9hLodlk6yWDBMzly1n+y
2G+vdVYzbxIBvE4jU8Y4a25cGeAs7By/XOtncCCN8/GJvbTDujBw09MRcVrgPH8J91xuB9oMRd2F
r6oS2RhdrxPUQ+wI3LWGrY1u5a25apzxUZid1QbXVX6fycli0XPoH8abqdhVxkNJiJWSiz5GBQa1
WJQCPQzJprago2WElW3QGhWW1ecH9Wfx//25C10TeAXpGqx88JAEYHYBO1NvPXKL8mNbHkvz/tHG
z8ktYOAA1Vz2ZzaJNpNwFeSQNatSYJBYMdgEA6hnqMFpUGiWF7pFsDua+jRm+f4ghm8WXkhDqeVm
0fIcu4TbnliwgSgblbGT0JWJ0dbMajsn7ZzpDoWQmLqNZosWLZsOGjMV5v4YqxYcwi3Aq04Qb8fh
hKIY3qxZ5BriVMjLjh18jKLutl2/4+1+GtZefURh/9Es/t7BsmvTzEKi1WkJsWJ2g8x0BflANnSM
HpoBmGv4O7HzuWR8TEnO6koAM4JuWknZEqCRkInlfQOPLJBbY+JWFZ3WpEX8kTks2dLWqUHyCA5P
3a7YZqxTd0AMSAxbYPR25SbZLU/3SbJH0o1iiH14Pkx7k9qd5hjUqopt2e8loiaZ31X6Qwjmz241
JfcJ21bZlpqbBDM74um0SBOrSMpVFiFfTpFTIVeBdxrWhyOb/fAOUAAwAEURSI8DRryEOI4hDwMx
wBFQxT6Ha8dMsFM2SDOb6/S2UlvZXEbFOV5rmp746VZG7pSgLHvJa6sQlhfbWWH3oaNeGoUBWWRc
BakTU6eFrwYnDM7DmaatKiTaM8RtJ826SDANJBlXQ+XWctvfU8wcgenFgTSYyZddfr691yruuwew
2N7CAGh8GpuuxvYYJm+0iBDtGvOtnkxbA7l3hxHkmIuC6SbVJbLIkuLgV748YRwJKZeBR5lbBfbG
bBN0znSFsSuq/x6BtJiuWhyTsc6FHRG71tZFAbDxKk0xn5plh0q3WGL39aaRljJtPXD4WSptEtk4
msp0uG+nkyvip7RdNXSPFHsdOi11ULGtUqtFS3JphYMF+GjzOJRW8YjwtaJuUkyW8GxmuhW/K9Tp
52f10TWazwrNJEzXTeSNlq0TFQkJkDY+XCO2GqmrB7E1NReZX1gNIEFoLmd23V745W6afe9hJ5oj
ycwP2mrxAQuntOpo34gS/p8ZbczypmjOpLAlPem9I0/8Y1y7WGnpiRXcACYKzrburRqEluN4T8Ql
lduysNp8p7xNXJ3I0Mlzpz427I58UGmLxReel54a5eDNMlliDt1oi8RREIZhp89NEad1t+WBy4eV
5+3Cak2iM79ai8pW4CSAWTyWOvsIwFh8zcI5myqWES8KyCHNThq5MVGdaFfskH8Dbq8EfKA+5pN9
8FAWCy6eJBA9rJootg+AYzZ+K7ttavqWMO709CobnbK+bNN7nDpcF2+ot58L+cfAB7gPqgPYpKQA
YvYD8KumyZBNLD6kvOjgfJuZxZo0XDVqevBkjgF46OFBcNk++qUKTuI5/Kq50Tu1RDSUcc7XY+Wd
9VWa2Wwcv5sUIGpCtJeqEY/w+ca1kY7Pge92Uy/3sFjXU11VR5ytD94lNmEgXEa/F0drlVo4L3Op
XhohiQ9VNoMqRDmsBpit9edn9TEfgnCcCGROgd9Aee71z9/4ko0cDC3yZXAoTfEw5OkEuusGAN+8
QYkp9sgKUOVTBa0GeBoqpy2K6kZ3bK8f1dLrVwA+ivFb6LExFwmSoTJz3/fG4CAGlDLj2nfMUkR2
1tZiyyonNwGbUsxAi42w03yjaad1RA+yJDdtH05HpHd+DW/siYk+H6CmKAARQA2h+WXh15fDUDaB
5/mHAYs4ZZgcgqGWlt743/uqOtrisngr83KcKWTBZmA/wKKL5WIz4/qkcuy9M04FDYlLjCawy4be
eIlvJQULNw01qlWRpU9ljEjK0HPtpNan+7yDFS86qVlMFOXKT9JnFED9tuWbsjMQbQ7MsEMoFsLR
pRYInhzxepcYoPnj5yoEuuQAXDL0ZT/2OOZoCQPy4YoOKH1MJdKHFcmYq7x46zXJnmuSbDN/aKxS
SwPH9FPN9SvUkIoyLi0p8tsxL2Mr1OmWFqa/NswTEYyaE0kQsPAW5BzcOHa/izEucIT0V5gVBa5F
R6qfLzzmfkSTCpW+fhgEOQtS3epLFjm9GdYnU+Rda2GsXdJ08lF1H+QmCYpsldVUX0dmf8ajojkZ
BiQLAS89HcN03LYGsQuP70Pguq1R14MLD/u023aCFyB4dxbobY++Nz2y8zSa7M9f8FLbYTcCACwl
gCkWAl04C13biDZSIdfrQxcpUG8HOH1fq0M4F5lc8SoEECu6l4K0LghxAtvzAaSRaQwUXA6frcra
YadpPbJRqCxnce2dRSFScP4kXPBd2GhlLS8bKnM4QSOGv3UF6MO0ynPQfUSPxAHLWgig0gCLouEL
70/JGc38PrDV+0F1Ki3UVVRU+YkW9jcUrmYq5BmHINm5KGo7CdsNn5ArNQben6UBAC0GMeNdQuJV
22vRzkgiC4Fq7gDuFDnUgLl/PfH/6W/5F17qG+Fznpqnf16yJmzGs6f05X/9a/PyVH372eHyz1P2
7Z/9s5NnT8mvf1ejz+X1P99+A0/1/Lt+tL1I4wuSkQZDrZICn2POKZwfHcySfuG4dSVggYDTftf0
wukXVAeQMUfsAhvFBX7qV9MLN74QhagN/QaAOL/2BS56lj/rYX7vrJmcIWqHwM0gdQaAxTI+mljd
1F6WaltD90wXqawJeD+xUcGEgg4JWot4cYjwr3rIVXD95gQvfpiVtw0UiwITFkevIIov8FKAgAVq
YuEpqmZCPUJ50a6L6+qi0FFmtbLey++4UOlTkgGTlpMiX3XoLGu2DRvGzsZ5Eox2EzGi9rzLV0g7
nEStQMihM0JOwiBLiIve1Pw+RL4dQVve+UDKjZ75nKAVcucrMV1NUT9dG1FNn7tMBTfjFJTftahd
s2QaWtsj7biKSNzuyZT2TyyW10NC0fOaTiaKdhOmntwjvRxeJCpE1QsdFYkw0haF/h54Va6XEVoN
NE8/l0kY3fzPA2zG10czA4M/6TALKoxASJ/qn4/w3Xubf/TnxACdf5mbBCXHuIAfLWG/JgbgT7jB
MOMUGKI5M44s1s+JARrRvwBZZACLBb8H3dwzkPHXe8Ofzb+LoNMM/QR/22T2ys7x28OCmZqbVfB9
MFwosaPc/l7PK2Py4zhgZFMWtbGjSVz1s38gA6coOPp2VYnEVJGNZ1lpICek8tvEZ+aJ2dbdVdoZ
/WlawWO0SK1/jWRUwLPxLwbfQKjV00NIZBzbMuuCM4Oz8abU+/G5K0HwxgsyAvrOxmzLvHqfd338
w2n/K9Pw3396BSozn0nh2RMmy78Tvfm//yl6QqAdcR5aoAh0vjm3XfwcVjH/CZoKARjX0RH9agR+
iR6kC6KIVBxgdZhKMadPf8se/hDuzdxFwqDy4CpjzMVfKPuFy4ruKKWoJEh9zGYDPv7C+4MflQTo
DPcuZpyfQ4MIvJD117Gsxk1h0o0RgxOw4fFk11GfOoXUT0Ozf2CNDyQ9nxyVGChn9FVwh0p9OBmx
LQotcdFjfNdqSOgBu/2TzvCvpOr/z4ZahAyfSdp1Hr8kT+9k7fUnfsiahsEMX9B6CI2EIQXoMzOh
zX4IG/4IngUEDR22r4NRZq/5l7SZUIFzHRpmd+4JETOU85eiU1+QKJ2zBuis1+Ff/FUzrbkI7cBE
A5cGMwzw0Qo9X0s+GhTB1TiJQj9QcmmU55nveG6UXY70JEfGC40I+lXhn46ZYXmDnYqzIl3VSL7u
mELdW6FWEpwmatdm67zY+aJeoY7hfwfbXW3zaxDy5Q6AL110IYczGOY2cXx2ngb2QE4acdG1e9Wv
fWRhjdNSMYuyrZiIhcp2PFoa2o68m6B60DE4pLDBagh4R4cSuygAUAiRxdzx7CIMHzXyILLzQd8D
1FeX5wm6/IPa0mPQoYo9iW99QAFzlBFGZMn908SH9sWY6fK8Lndw6X443v921syHUt/reaKhCxf+
ivNePN1ep01uImA71CG/550fOoPP5IkxyUc5tFbcKCcvNbe/04aGo+drxAzIHi2gb2TwDy7bh2wF
WhkZdBHsJHDASMNAtt7W3zK06hVGzaZDHNBb0hLzivt6eJIbJxyhVm/mT6JgN6k+aDY1qzXVC2pz
IxkPOfLKU0duPv+eZXof7RIwZDgQKDR8z7J3KM9N6o+G2R8qWoHjuQiVW0/svjFGjOcUO2oAWmBg
gM/qddn/0Ur/gnJ4cwMfwqDrtntK2rcG8PUH/kMpKXTrI6ugSzTeITWC6/ppAeU8yAnZHlgxRO2v
6uqXTuJfBFr70b8MpYV/IlL6rZPgfAHJINAYDzQDsJ7GX5m/WTh/+15I8elo1ppDJ3wcXMFXFrM3
Cb9asqLhBW9u2sRL7HRsxclgeMOBpy3bhG1tbrN6SNfCr/IL2hnFjhVe4SajmC5qY+hO2jhO7CTI
1r4fBLaJ7M2pUk15TciQncoMbb6CDP6GVfV0EpJJT5yC1x6adTYxbTiGCLw5+j88xvfbgXZHSwth
wMLCK0Wz6xLrobOKCw+a98Dj1nd8dBquItN81vvoGJ7m/TP7uRLmIyBEgweBztb3r75NaxX1qLQe
aJrwVRAM5nYaOgQ/vEhPkEcW+6ItRtCvI0t7ROP8YZNz6w6HORNICy/7aQNEiIOZ6t6Bh6pbYdKu
f4LGWXbqczGu/vI8IWSmgU4lTBnGaS7PM4LcdKpLy2utF40bjOIJPQe6rQ2EH7k5A/H7G0nEgSK7
SpA+xoNAFk435zzsG0mUuS78VIzldSx1N/XrLTLhrjk1pxn648shdZHfR4Mm0oeIddldqWuXJKd2
FJ343lMqXxgz7UqrN0Hf7Mb0Qq8Cp+vQoslAkJwceBvcDByMPilSeEV9EqXhSdX5F01AQ6ul5OLz
c3ufNJ43A0sPiB+KyjoWXmawzWGMRIBI5prEveZKvf4/7J3LcttIloZfhVGb7o4YqgnwvuiOsC6W
XbJcKkt2xfTGAUkoEhJJ0CAgiZqYiNnMQ8x6Vr2Y3Sxn5zeZJ5nvAEgRCdK6MDPK2RWD7q5oW6oE
8uTJcz//YXj055m/O12m8V7Uac5eP/6+NW5s94mk4I/hRlHsJNBvVeKBL9S/vlomnTOC6b3D+893
92+GzbvJ0e2U8rX53e3w5+tmn5FFyZMcoicmZKdURnfBniM23sNqr92D/tXVXW84ijpU+/cYlzyf
fd5f+J+fRF9b43kUGoUUrWEbd4BqbPmMCnd4cw9t2bzzz7LPXvzmqjm+ftO5bt4fXpNkXXqDyb7f
BUT682iINZ70mM/8edyjyoPU79U0id7Ps1n7oLk89LMvwQspDyAQNQOYIZSw9Qki6h82v/syyeKr
z6OPEaFUKi7S7Ke+1+zsfZ7fJLte+84/uPHGH5r9Zv/nx1/sr1EeUxbdgOnR6gwkYqa/2Uvvey2C
+MnHtHNwn8wW+90xxRH929nPXxbLX5L2zdnVZMmUDOq+dpeT9nnaYohHm87yaYd66Xl2Mr6l5G65
9II4ndM55IcjUg27oM6cx737/c7g/vCONMJd6+YJZq0lIOEZ/LvhAI6lv1QwxUQUVA6zOcd0Gd3f
4Ix3/ePP973D28mcrM7wPbBPR1ezzl43pRS12fnFy97mRPt/K+UHxGaFf9aslF+CySRa5GHa11ma
zeDyVXA2/3cfDJbeDslEH3sW31ei78pgwYsaiIMlcdmqA+W1d8Su6bawO9ERXNOKsdLZafdoThsS
fOJfpFTsJdZKHgmqWitIGh/8EHQ7OAbULdRYfnTbz6LIa6Ufr7Irmt6S9nTynkHc/dZe9+4uOxze
tpLdq7uR9Hgv/Zvz6yv0wsAfhzPcpWAxHaXvJ3ft6QdvCRjXok8SrULSDdaHSNna50lHI5+GtgRE
TIRYha9v7/jwZNBLP365Sk/mHkA3V9d7tNZdT790Ckb+pvOjX36cW1JsAOxA8KLJtSZ20pv+7edR
F9AOAAlp/7xNGFvXGl89ldDTxa68ZiiJPJ/mFy6r1667WPdfes0knY4/3cS32aHX+9IBs+j25O5L
TDPKYvHldQuH6nY3TT+j6ibLwfv7L83j62RylIyppOl5o9lbL6PE5v5+3D2dDqB40xte718tlxS1
f/5w3f8yP7q+uZq/uRrN23tzMJEOx9mX7j6Jn9ZTuW3JfOmnI9CFHdATO60ucaUayZbYhclyuhh/
6veb48s+GuHkdkwKCRNr9roXzYe7Ueb9eNeZ9vezznJ+eDO5p9vturU/Be5qlszvDyeLaUIW+qzb
ubk6uLkeRf9w0qkUpCI+DvLczc9ZmCw/hItskj7kUOSnJ3E0S8/i7X5Jxes2L1QKprPlnCTTRZzN
UvmCURTPqjJLRqpqofH8i/LPfWyBCbDBaXbJyt5wpzXsS9UTjDKJZ6Py75v91o5wPOabRGt4YBTe
VCHNtzb/+L4KKj7+O499+kpecwuNtt70vB1w5cRNwkYtt1ghgdcnvk+1PP4qCVh5XKOAeA+GJOCU
86fFUpW9N0kmAvzIQz4if4pXOXT8EqM227xPwpTyT/RHuUdYvEIDv7MDhiAxagFxcYv1iw8q1OSD
+HjBrW+TfCaWSzoMgBN59MtPVoKcNAXtnpQe8BRSxqHDr1t5LxV7HW9HuFoQs8tHO3qkovw1dWad
4sd4mm5xgOnNR7i1AC8WBJbifuu83+whGwmCik/18HPHKCAxXTMB0PZRAFQuEivWjr/ZJShJLx4Q
Tq6eP5aw0d79waMXgDITHlzT4vAd1P5ILCMCdAggEzhAApTaXReBTBEAoVGqbwAGlcc5HZD3ihqR
wOvuDMn10RPYL/aoywBQXXawfRCR7tl+UpJrtPdmuwOL4zwPQIvIH/38mz1+LgiZFAIXxHGOAUxJ
4JENJlpBfKPYoJxyxfxp9lCCogG7pQPgHhcw8c+QDVpi6FDeU14ACKEToYcJSLSV/xZMIlkG+M4h
S0jywWY3wacwCh4gYLPycyp8QN3TDjEmr0/MOWeUgu8cIoGpD4wqII/IJJEhKJPycMgVAnT6O/0c
RJg0pJsEkGS8EQ+wRSo8uAXSE1jZuozFQQOS/FpZiW6xv4QtjLaOEqSbgbCe9JBWtt7EO6QKFZTg
XukEOef+e+ZasEXJMOVjUvRfPrr88+CAFt0nxQx4fsW9y2/K+2g5gI0owdvsCjYH3IFhF0+YIHD+
OOcMC96C0R0g0tHH2KWMEGJW7wCpDtkyJRFesffitjkk+31j/cckMWp4GdWEt5c/ui/IBaADS2Jk
ij9yYjtEAs9UBPpQgJwUg3mQA+v6r0uxKTUx+EmloeicJSy5NrML0CYQQO6YwoGCAsj6yj0YYibS
atGXkkpFILfUoGQijSiAv0unGn3wzBpRW6xQQGLhUlOUz1Nya+vSMGW0dTK3DJ+hNba4/nUXoNkd
UjVLrp7u2YI0zhkCAnVoRAKi/VQcSR1e6QjpMtDv79AKRGIbTyh/nEsG0CJqSAK8YfBb2lQgslKF
85veDmV0VOILBrhbnD8wFfzN1o4INEovledXSwSQIaPLeghTuOr6SCeDGeu3qDJF8NOWUdxu3Q0g
DNiT6kZYoHicU34CrGdGAcKAhEGxcspD5nZXLgBztqjjwPhxbufMOjXcOpeefhdaKYFFKx5t682B
OIdi/Zd6X3Ag3ZIBnjRqGx1/m34R4j84QCv1Vjn+JsPZiBESHSopJCLCLRpITaARCbBuMG6lw2pj
ILw5GNA6KHdEGcjOkWCtRfLFCVF/hygo9YhS5VA5foKDHfLjMIBzrC9IbEbHLnbdUEzeUu7JdMHq
1jH6ZQQPDUnF417sV6AljEjg+zs0DhHeY5J2/rBghQR0Fe0Icn0PCenarZfGMbO99+ntpURdauwr
e8bZ60ji+yEe4NzOGS1ruPUhlx2Ph/bl4tQFlqBCgn6e/ZVK7vLHzpm+Eqw1OnzJadDruErs6Ewg
cU/ivlQHlO6lQ/EeX9qTzDY/RKj3PeBENtq8WAQ0A5MOAncof5wTfFRaG5IAwcZISJJe0vcvjy74
mr0WYWGc/mp5ADR3iA0EgsmIC5ri9IMwmfc1FQetSQGfyDjdegQGC3Hj0N4FDdNo7xj+IDdQ+ilm
TUXyIfd3aNKnZVQyYW4deBmA2L7qr0lVD+AwgNqXVU21RCcZL9qLQFhDNCh+cIwEps4OUh12BsdD
BfO5RNXjl1Bgjgrq3Okb6/zOcEeCuwJ2U0g8PcZHHrRNwzOT310t+APcyPDWN+kopnNnVfBUk/rE
+HbyXiwcQdduvzSdGIm8HuU+4uCBL1Ocvx7maQ57GIUwwKASBnLr9guKmxEJSHR1wTHE9lnxeOX2
o/DIAjEaV8X6nAtzU6tuSoIBXi1YL0MAxpSMr5Bg0EbnD4aYv6s0kFtMYGz8IugEWwy3d7PLS0MM
uGqUO61iQW5RQKYvGV2DJtaPj4PLHjfeA5GCDEhm4O7KPXCLBBZKvz3Kf702k7g3R35B0aGNGxgu
9wIfZQB2ezsQ3wern5IHVdus+z6iBfs96l7BgM81ReFuOmT+Y6UbXgHiXpQ2k0Cg6k/tsSIGxf2n
8Bn3t+uc70Og3nDzbE5muFHbpjs/TfkBIVH2rczj/E0OnbxxwJNyNjgf81+3fptAYwH/Qhcxrl/+
OBf16xVftP21J5PdboP+3RPYiAqzN/sAfJHbAMDF1SwvVqkhz3dwb3oSzn+I5ms0EKMAeCKqyZy7
72uIBi9N7eDWU+YPZxeMvRbqGlAFIIiyD50QzrG+eY6TqA7tbITzSg7Xbz/tkMAlEQ121vcV/Akj
m096ndmjNHQUbKDr/I4kwql+AVCreIr75pDkF9xrMwrQ88qIPbHttasv2V3AW9uEOp1j/J6p00/9
jmDoA/qo7Vmga0HWByFvxQ1uWfjGji44LbC0QHbUexr6pLfIfiDsXbNuBIzDjMcp5ZFSxhx9pqLi
20VGr/eQ8HMvsmEc3GkTviJbQTqjfPRrLia9oJDR7Fgat86dvqld36VMBVhVfLfSreeUK0xAKUeb
YibqGVy17mk3NrwATQnxSbUSiV1t8+Q0UW0iC52L7Pb5UrNbT3m6J326AiFWOfD2AKNWvFyBepDH
PYFnGtHtAVOSX2kBD5VHpwAsPwQ7FJ1f/NQ9ClB1Z3r6Q0p4MNq6awg+PrjN1K0xV7aw6ZxzbQam
YRx6d4rLLmj6Fc4nuiPYVh3V0OkedI/M0zC69NKXRzaHCNbKYq9QoCmTQuTB4C9+wTm5Z1y9KyYe
SGaE69cDWVS4yBAjuCCns0OOjJSbGZ28hG/JTQg6YSHVdEOnSSxDjCC6uZzbunEUR/oRAMXl0mv3
nYg1WGVEMAYlszvnvq5Nj3hpFAfQSfrTceFLYV6r0+UOkLRpSQ9nkdZyTtcbZ++7YDYxmUKStw8S
rSLx8GnRdIw2V+lb5ygwMPXm6cYlXYFPq6I0+i0gwMv+pYeroA//dE0ClPgZ2wexsWkxdWT2I2K0
cvpg1cAZjDARIHJ5nJMAMhjcTO5LrXaPMX0yrSV/NAoIZBdQPUA5qj5d55z8sn1m+9P3AKbrgsWu
W/myc0GBB8hl1cEEqR1S+mApGZ4+MWqZl0KQXg/lofqoVySt4yxERymFDE6d5Ayg7jILT+d4SvXF
w0HelQWLzl16dLHhucugCyw9H/NG37z8oEXnBjXqD+LAMaY3v++StSCE0RWkk4q0FxvXB29fYN9d
U3GgZhoeOYgTHaLzkocvntrJE+frySwm1Y3tHjYdZaSGNCBaK6MOiOXVZP1AILkAbMH5Lbwf5/xa
37hUs8ke/Q7GjCrQkXqXCvu3QezC25GZBwWDOCj3TG1dIKlA2e/TeL0qQquQAIRWqWABlGdVv+WY
9DOu0xEIQiQBWayaAPDEGUQhMmzDUdHfKzhye51P+GpADRoAnSvIicrx05XMwZPPVpW8DkZ2jXF5
2hRmCPx49ZpXaAAuH84O4w/K2LaDasAcna23I3W4qPpVNW6FBHS0MHCH2QwPNHDO5yH9YqgKO/Tg
0rPSZULZpngfxbxF2YqiQWF+OOT8UGRpSAKpTBQQBkbx6uYAyDT4RITBS05zaNfcXMNdI+Zl9DDP
ysKvMj+FDKBWygzY0gwoXugUDYr7uL0eaJPh6XaAJ/tG3Z5UNkjC2726PZLQpudPctOX+es6z0u4
gzgHIzaZAZY/zpnAnm9q/wsqCZWqdKtBxQrTww8yh5bNl1rPufyO6h3bnuc7Yt4BOEla6+F8KyRg
OkMfpc+E35IEzuV5+HZT1qdDAeOPulT99AeCzdAGj3TlFDhm9RtDUhPyQNVj26rELrSsnD6hD3Ar
Whi/zATPqeySvF8bEvvSNBc9eD61mEQ6VY5D2z1eoST1mfnnalabmIUh70uKg5FzcgGKC67HvnD+
OxSr0qXnrOe7NsD8pVzAeBa5A5SsrwK7lTvQp5SP3iSAC0oSOCcBwYo05AKcf1IaAJSo6h09BjAE
lFwKtmnkLJikMLRckgXGIA1MYcG0ZZIgYxqKR5MFglrMoFeiBM55PPmIQBTT9jYA6R7acXJUam3T
3H4G3LYFwuCBJo5pQPPmTJQAeU66lGul+gytaZPmguOVbnROAYqtbnTwhHbhdh17qSL6mtKr1aVH
H8guZxnA1PGhiJduHWq1FRytbgVK+BPHGBWwUpCu3QHTHFCXYm2RegxQLeQ7+qTCBvR0lYAgTkn8
whHdXuoJRgmmHQdbSnzd+WMqFyPmKXAqO/cdDPp2TD2fJtwt4Aw9yr20I6fWFZOQekcV8nZP6xl3
puctCgDtr6paNRJQASYBEfr4yqSAew6Qcbdmk/JOHzBin168jea/IHRgFoNc5qr8Nx5KSz8DOh75
VxCAf+ouUD8nEU5St1SC7gU+jbu1kfBDjJ1hW+R8RfI3vZbM7aJDn/84Z/4YR/rFvqUNH+iNMtmh
6z1BKKDCjVSAg1ffuNRH0MkIHyLi9CMXMEJK2yTo5+ydN7V7fZmx0ZHqRri6yu8EhAgFkUNS/evu
eboW2tbYPXVcBP021vQT8qPOjVovNavPPd1fDkne3vYTVCLp0Se2p1e7AN0g0PT9nqp2cC/d0TVN
9WHcCRypQG8VOk8nAV1ihEJwC1F4rsl8fDRDlxfwAWDpyOG29BiX1PgAVyDj51zbNNV3hptusrs2
YHRAEmxM68t8UpCYhv0S59UhP0/KkYxiHBTr04cL+qqau6mbdyARgj4FIL90O8jjnJ2DpjIkgYwX
ZHyptOusAnkVtUdrGzF+oDorja2OxTiMWxip8aJhv9f2pVKqsnfKvelqxM511803lnlN7oC4ceQw
dOb3ejJxAUuPNofC2HNN9tGBYcj8hDgQe1S1P8DNaOefz15GAHgUf7pq75YqycDcyXNcLdL4lQxO
5RIA2gIsExEfih1c4wCAI005gPSVFHfXmllQiSQ2GcSnHufsXHIyhltHsTNwClAGcnv5owu/Nvij
hD89T8GUOGfwUZdhXtMowEQUuIM//3DDK8yPcOxjYjGZZGUbuab9TI0gxgqCRyKRzLKOp6YHaO/B
HcAMcu72i39mav/JBfcHBLnzR9863i7RPxyCgXPXn5IM070j42B5gjwIkgrL90AhkzmzQFA+0MQx
lpcvNjr3AXY9O1dVG/VB602QCMHg7HY7qrTNuboOT6ZDGtFADP82Rt4QKKKHg67wQZPuLoEnBcDE
ObeHqKzp7olzkLtHqqlonh7oaPaZuMfWu74atVbIGoe8X8+4kVv8Hub2MXlsIxI/gQHAOjuEBgr+
cDDLWUbft7d+sXJI8yIM1kCLiHTj+vRp7CqeguMcOn9fMKaMRIDU9WNCDyha3ygBKPClk90XzNaH
nzumCoyHr1HHjZSnq1mZALU8D40dOSgtE5pyajvFAKY6gMo1KuR92ht16UcvP4icCJhKXMyxgzf2
/angletNmmOj8KPES0AqSW+7d+ymph+JjCGazUO0P8i2iuaHK3o09OETrSKCbp0+QyMMRR8QNRTv
E/fx9BQnrY4UejKJVxhDHucsf6amGO8diFKqdxi6pgs7cMwArJNgiKobdUnaGYPSCkJJl4Er+RDp
nPE1x4fEb7cr82akk9PNozdGn29ytenjYuCi6tnRnT+q/UCuBaW9xMRz6fw901ifoFVINY+aJiNA
YBWx1xRocn6BoifnHB7MdMNLT5S/CwgrqazSntWL+vLELiO3ijIft6Q9d9Jw8zSyyTwtivR1dsfD
Yc4IEVDwqty88sYdLEB4ECoeCgC5xu34fRT2ogGp4C84IqexUxe+uIbbO3dkd3pUa1CgXfK8rusp
8iXrQU+vDBvPH/dIYBrn6IBMBT4H4c1Ve05V5tHST5SL4bLOpjiNGxmkM5/0tszSLh79IhDrY7hW
HyfPQalvauoJXAGzZihV1FmfxhYS/mR2+q6yPpg7pkKfWSoELnxgGYqH862yPl1dLYAavb4CbXMu
wUXoxZAGCHmmLEmouxSBeLMVGgh7+Gh9d6Hb8gESmCPbKwGpaKOJXaTgxutP9QtFzIAUl1ziXpzP
L0IQ25NA8PclyNOmkil/YKsKF/QF3gfj8GEGvXshD+NKL3D6CGMCyss4yeLRSEAnD7OpADGkCMg1
I0CsF8x2Q0nQxARm6LZUchQ8UK9xlBEF1PtQ6VfcE/cCH+XRbH8PIAFur4yaL0mgWwLCAiREuQjl
4yAJTBWClHtR7teTvM+mi0AISG4K41v6ZcOfe0QoIXa25wNBLMXzYQLNN/Iegl8NjzCgxjVhQDeq
oSCgoZvCJmauSu1URQtgERLtbAuiZfG4pwjLCuTtD55sH336JPVVqZtOAnGJaXnEH1z1uroVCgFs
wvD4AbSg1gdUkzK+Xetoa0tKmKAAHW0FFxR6x6WwgDGcGfkN9gauKVjOG2yBLg1vzCSm96v8qXvm
kLFPLHsk7UmR42qPFVkAnCHn3yVcqnShc1aR3zEWhILcKrDd0ipb3fxQJq8z2+DBVHJPC8goQTOv
iHgwE9qky6m456j5Cg0YZzUkMCrYXq5pwDxXbbR3Ae0WHYA/oEdFEHzS9EmGrZyQ4ZLYM544LeN6
MP0IBRcnXpP8jDam8ZGJNnR7uHbmZKIN+Z2BDZQ5AYWpoMzh6wq/UwxAxxvophWgD8c0v3GxqwA6
dCQSms+iqmyeYCDmMADPZZ7lWVz/jF9aqLDN3jiaXB7M0iiNwsXPWZgsP4SLbJI++QvfXqARynLL
t5d/+YEjI1up/erZch4Wixe/Jn/+60WczVJ59SiKZ/lMjsoP1YyO/FPLf73c4vrXa+86KPel/vJN
FCZBcjFe5j9Ylh/6PpiGf/lhN5xE9+EP1Y9Hi60+4y8/aB9Z4fnHVt2LF2nQ+BBdBGotIYt0hpmu
fDBpnAaTm+AyTtRisrRk0UyXPsyCNJwGE+2bZUKH6cJv4tlllgQLtZJ8cD4GwHTh9xA4CUaZ9sWe
JMpNVz4JZsFUX1ZKnB9fdhN3PoyaWefZ4sYpJn35z8uvEWrSGA3SmbaUsxcuGCdBNFO0zHkB0+lx
yhb+5aM3bjlPMo3DpCjHdNXD4D5onKZJNFdrFbz7JCs8/cFvk0AngodNa/q9bxdJEE7UOvm3SgOl
8bJJ8EWtki8qWRDTRX+Mk8saCSS4Y7rsUXYbRKlaJ/9aQR41XfZdeB7MYv3EZJiH6bo/TWs0EKPC
dNGfgzRI1DI5CQR+yXTV0yC7jBqvkuA80iRj3qlnvPgyqa0q3XSmq36cRWl4mX9z42AaJSg4TUb4
Erkwfckv4SJt7Aaza7WUUBxUfvVHkcTbmRH/HE5DjeVyq9v0e9/HDZjuD4vGJJhdqo+UbwY+Uf1x
+28+jFm2cZqdX0YLBOeFdhVxdGyI5bNsdt54u5Dv144ToyJPHpvv4tV51jjOFhqfl6tboNG/fDg4
Pfjw6WD/XxvCPGECwer8T4KYbpd2j7GFdLxLxcCT0ub72R8EcAcdejOoVKRug69G3phaI6jQFafr
rsLi+/gKr6YhDC3cHUzjGmuYs9xumEyzS21Zn9DyigbbyZDTeBJP49mm6yKVbKbL78UX8aLxx6MQ
P2o2+tOm10i9vulr3sdJOpZ7chygJ2bBpvdI/4Hpe/bi+Hrj2hb28Dq6itQXirjt21gzvMS3FR13
mopya8S/No6jiySehQtdn8qUYVPqvE7C2cW4cRJPluvrW6B+uf5pnBWHjXxvvJphy1yk0UXjXV3c
S6zQdEs4vVO1ihyKDUPpTRgklyUXNWQPxxf78SyYqL+r6SwLuziKkug8SDX2ooFcbWx7bb43TlDj
02BRbketKKTyBM7elP7vw9vGXjAJL+OZzq+0wFpYPcpCtUr+ydKxYPrJn4IZkZJMLVSsa8GOfB9k
ib6qjTsrBP5bSFRHt/XIpqgNbM8dJ1F6EURI5U22mJTsm5L6JJhnQUO2cJhFs1BTjuCc2njBJNBp
LgCLpp+NklqMg8lkI11sRNROiaCkjTfhJJwF/9R4tbgIZwtCqLmwOZMbi5FyGTT2stlYo5kvePim
uzuLr8Ma1SjYs7HubKR/raQ9jL82uwkm2hGDD26+7C8cb7TICf46S7OZ/uGSvzT98DUjM28zM111
bxLN52GSPliE6kNFjMkovT41aQIgj7fT6fYthA1KH7y0T46jWZw0fsrSyRJ7cdMF4aW8uSWt/mA8
SSm8w44PWPtURf/+XJ09bGzdF7ER7DpMwnBW10QCGGDK1cfhXXQRq3VyjSwoy6bLFmL2hPRREhaG
XPQlC8nTqaXlTaBxqz9ur0m1S6KWy1eXogrTfeyxQBJMGqUDqxbM189Tdd9+A7bqQ2b/0fg7ftn5
eVgLZtLbB0TnY7qhWP/7RS4oQsfQfM4FJqk4g45roQc9ThFfQIMnfkfLKH6vWMavEsqockI+S1Dn
tHLLz2SBB09NWxbAmjX5/cJ1a56sn8+QM/nSgyyJ52F184BpdtaMjZd9Zh6i2HjFch1Ru2IvW/tV
Riw1mOgekmTZDUmbe9qbvjmfpKcIpMTay775J7kJ+hdvChMa0eWERMeo7jn2MB+61NXwP4YlYNII
kIzOLtmq7OC5Ag6eCWqMKCh0dHFSn+phWAtq32O+w3NftBtMJNpR2Evqw0VUg/It0Lcgw7E/xoBQ
EKp+rE5oi30dh4t4HqfBVD8qws9UnFJ41WOUuOAxSvOXMRGPg9E4Cc/VSvmu2tS88Z+BtL4x3MiX
IijjF+0pdYTzKLGktVSBFFxTbNkZCsQscLKMDnnytd9PS4lsfo6Oqpz/P4IOmowIqGvawoKx82o2
IgWlDlNYbE1IVsj0TN22G6eLW2zi6rKejXXDmV4LIZ1l3+T+534scaTZZaQWEhJI0ajpsnvj4FKt
ImuuK8yX0/VDOM/OJ4g74tbc08ZezOlpL3nsWj6THvvhNL4gSs5rnn6fBQ7co7IsiXUv4ens3dMl
I3skcpIYPVKcpJxB9zHb+pnkefAOcpNw9kAj7T2PqZrnvieYh41PYXKpWV6PKudnrrx/FZ2TM9A4
XqCRTTn+YLScp2oZIXfvMUvimR978IXocYzcm2wIaj4d63iaTQ6SKE30WKmNsPdBOo7iuS6upWHJ
lMhnXPvDYHqur2wjenwYnOuXUDAqTT/3cFxTA+s2eLayLp/JExui2y0bN/vrf6dh4/IPb2/iKNFu
HZ005qQ4CmdLXSPKcG9TAr+LzutWAbBoFtbF0E3HmnLxZB6phe+tUcFGwvuY8NsoWFDfqr5Q5I9n
Q40cB8s4TXV2eNT6fSYTH5NkutVkMC3s6us3eCjPX7a2qIVbfIwivahFDG1UJh2Tw6OmXq9E9WQI
lCmbFSvXPep8AoDx0vG9yF9Cm+ozc16TOTamS7+PMPHVMvmqNlRGvqquL2iSVq/ZntUKMdzcjRaL
elbQAiN/+Pr3bEaWTn1nTg7BcDcl8gc8Ez1Yn6Mxmi57Gi4vxuFkUiuZFMQ746WlwqPxai0G6ctg
U+PFw1k4CrQqaMbFWFhX8gBB411IcY1aTc4QNF71x+1Z7zSm80Jnabp+LaxLSZnGcYQ6zFc9i3Uv
jVFV5ouefv3PuHEWT7/+Pc+1nCRf/2t2EelxWrrlzF9E+WhUC+XlTfymjHcWzO7rApp2XvMP/jha
u+DSdW76vbtZch1RS/c6WGhmEf325ovTXhXVbPp8NJbpRx8QhyETo5kEvg0F+7c1HyQHYzX93r9F
0/Pg/FaXGDaK/IvY/ena/ZbZW6YfvRsljTOMOU2IUtZrvvKr82WonR2znmSuBd39ID8TR9+Q08hq
/tT3i8MWaaLfYySW7hZd+9g46xldionmIVqwHfJcmP6tnoWgHY2goyjTakFtdDntxgsImyu0N2Fy
H47iG0Suuke5+WBB2PLxQa39zYYrvptNRlJvXf1cG0Wf++FsGiRav4y0k5tKrbcJZNDLHG34MAcL
qqV0ItioTd27Dy/GtWUtsMLraK3CxkYV1+sgicNN5VqP5gWf6eK/phfyQtOQAws3+jA6J2de64ST
IU2mfHZIv/xsES7VSnKLn+4Ofjpwe0gHSDDTl7VBB6qudOracDr3khg7TBMN6G5Fku0doTcZVaCJ
RgTPhlf49mJNOICwa/69b9Ngon+tTMAzZbEfw6TGYOBlWliWumDCf3pToSfobaYf/C5Ib2rcYMNF
eRel46xumgAia/7Bp5P4Jriuf7IFGr+LkOspBdlpqKd2PRtu1bvsLpyS7EpGigR5GEnQh0yP8Die
XEITtVC+ro2eqmN6X+qhVgtXhHBzqn+szM4wJcI3ykUAZrawdpzcBrqssKGaaceqWT35HDJTSpzQ
cpfV4miejWLdD4S6avYU+Efm5JUbTTmFxhPUClpYOJeaCZXraq3cbrfhdZzOa1gY+cBr06M7peXh
nB407XOtNJPe0m+ohxNtOEmnt1F6XxRp6Z9s4UJ/vBa4Ec24pF5PvWZ7O+VjAS1wRBfDZay7jTay
lZ+kXAW+2wNSSX1sznVWMnXxDAUVjhKdoW14NadhUo/62Sg+oMEszHtb9WC212VYmiLP9mdZlO4e
Bxcb2hCLicamN/IoXsQ3GrXpsAHha2j+8V//XcT/Jtesz4AFZoiDMd0egO3Q7jz9uu8XWsurun+H
kbVfRxSM5B156qjlGlsQbK+QmOdBdKXfCAum/KsE1BFdjVqwLgFIGU2Cy3AxrtLBhlNzvAwknKQt
a+ODxxltlNVVBejZVBDsUpqpB8DbFr6VisPz+FI/Mxvu12kSSdv9tWZT2VBvoJ3pUVAbvhE4c6PG
kfzj9NUHdVS5GyPDCU1P7i3R7DXUA89GQy0r60fn2cgo/xjMdfb1bCAqHS2T0fJeGowVRXMC2+j/
LbTwUVyrXWRIhHrV9hq+SJZtWNsCYxwBEnc9XieJhXv9LtDLfVHk5rTAzgnitSsiYLamVwRPn9r7
Gi/bQL3E17+MbvRCFAalW/hiataWtVoAz0aV7/twrpegeDbgXk6AuySOucnY8wYWWOOEiNgaI9sI
mZ+AN0vjOY7YQh1a7s082uzzzOzBKS5YMEdsaCvLeEZTfj4bB1E9tuLL4BvjhYOraJ3SZMJtLB1R
DqbWyYlsw8I4o1ZEzMI6d/g2JNLH+/NwAzlsBDU/RWEKlKtGDxui7icaMuObxtuUXpt548+NA0r6
4zQrb2b1dWBYy2AfU5YpX3gE1MRiTHnGnxvq/0abXgp8tAUf43RO28xkuUne0Itow/Y5ji4vce0P
gkWqaCQ8WwDafptoSJFntaWXVDsdR9f0OM6g2sP/LTBrqi+lU5lWRwsuuVRCLwMOKIkm//tv/7G4
lj8dJktquvmCN7QlTAN1apo8pKO3xzRc9VHb2ztnEa1CzXcCLqgWE7I+DK4y5cbTEKfgWrH74s/7
URAv8Zeixs+0ngV6pKPf7fs2yn734+vLGAKeBde4kZGOz8yUKNpinzy87xfgKFqqf4cRjmQk3KS7
czZEwy6mZC2naCPYt5sE93phm43i1T0MHO2q2bjFe4LdWAun2lBeBxdZHUDeBlxKCd9HFX2tRcpG
8ux1MLn+ZqDzyWv/jOKLjDCSFudgAqGSndsL4lN0APaHxhr5IFVTCSyuAMj3S/WJIt7z6SnGC4d1
FDoL1svHJKt/rG/jhnwijXEPJI92cHT1K6p86+C+nxrI8VB+h1pAwXRqJ9F9Ghvp+53EJpwQ04Op
7kZ4j5En1b86QFE+TFx55EcWR0MwOrTAYPptt1YIXNGKD2Nm1Ac8BiP1KsnONQ6yIILBJYoQPnkN
7m6QnNdBlp+SFU/rDiAnsmiiCyEb8Qf5WhS15iLYqC6TluvdYMyEE21pG/HhvWBJdccmh9GGN79X
4w4b/aX78ZR2Eh0Ly4bvrNbdDKhgI3gJnF4dpW9o4b4AiXwJyF2md14NLXilb5jMEanrlhssMkTZ
1GD5ET6unR9TxczXBcVVGo3qbbE2IDcIlKcL6SbUgh7eo4BOz4x4nFCcnMYNZk9pTrhvY7ZDgYd4
FKVpgXz6PryJdAliI9JVvOVddqEnEnwrkg9rPLoMLnNlcBafgx6mGEX40bdRCiuh0oI+e/Al6Pgb
0JF9G+0ZBaE+RdTOgwYsRSACoVNIhbVIuw1Qgl3pbV+MG5+iZBRtFPIMrVD0/Jbp/bQ6/Xj66Bss
VPTtUpJaQ8TwbYxQ2wMkjuSaIkHOUjYiX6eBbhUxCly9Y3sykzdJGwcgC1JqlunX2EYzfcGdmDDp
+OvfJ+FU81S7Nkrv8w0cB7xBr0mkm9BGCq/YQKEFGn8selT+pMguR9sGOe5JrbjJ/P9tLP8CH1JZ
3bkpXrokXMGV0tVHq/wjwMZtAsO0UedLAcKv8UTN/6iedI86Q4Bsh0yo9zoD8LGfRhL6fue+CZbS
lAuqu3nar93S+TsMY/SK5v7ZSGp/yBa1DL9vw+w8+/o/tM8vtcgeoKOKbb4ll6uUVOGA30YebMIP
/W35YtPeK8NntY9RtHnWz0sfQoTyJuBSbeEtZGD1u5/m/upvv2gXT0V9qrvcgJr6+9vlJpBWx3b5
xGGX8b+LCSOB/vp/AAAA//8=</cx:binary>
              </cx:geoCache>
            </cx:geography>
          </cx:layoutPr>
        </cx:series>
      </cx:plotAreaRegion>
    </cx:plotArea>
    <cx:legend pos="t" align="ctr" overlay="0"/>
  </cx:chart>
  <cx:spPr>
    <a:pattFill prst="pct5">
      <a:fgClr>
        <a:schemeClr val="accent1"/>
      </a:fgClr>
      <a:bgClr>
        <a:schemeClr val="bg1"/>
      </a:bgClr>
    </a:pattFill>
    <a:effectLst>
      <a:outerShdw blurRad="50800" dist="50800" dir="5400000" sx="3000" sy="3000" algn="ctr" rotWithShape="0">
        <a:srgbClr val="000000">
          <a:alpha val="43137"/>
        </a:srgbClr>
      </a:outerShdw>
    </a:effectLst>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13</xdr:col>
      <xdr:colOff>495300</xdr:colOff>
      <xdr:row>19</xdr:row>
      <xdr:rowOff>125730</xdr:rowOff>
    </xdr:from>
    <xdr:to>
      <xdr:col>21</xdr:col>
      <xdr:colOff>190500</xdr:colOff>
      <xdr:row>34</xdr:row>
      <xdr:rowOff>125730</xdr:rowOff>
    </xdr:to>
    <xdr:graphicFrame macro="">
      <xdr:nvGraphicFramePr>
        <xdr:cNvPr id="2" name="Chart 1">
          <a:extLst>
            <a:ext uri="{FF2B5EF4-FFF2-40B4-BE49-F238E27FC236}">
              <a16:creationId xmlns:a16="http://schemas.microsoft.com/office/drawing/2014/main" id="{8A6E75B1-26AB-A34E-222B-38073DCC6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510540</xdr:colOff>
      <xdr:row>19</xdr:row>
      <xdr:rowOff>125730</xdr:rowOff>
    </xdr:from>
    <xdr:to>
      <xdr:col>29</xdr:col>
      <xdr:colOff>205740</xdr:colOff>
      <xdr:row>34</xdr:row>
      <xdr:rowOff>125730</xdr:rowOff>
    </xdr:to>
    <xdr:graphicFrame macro="">
      <xdr:nvGraphicFramePr>
        <xdr:cNvPr id="3" name="Chart 2">
          <a:extLst>
            <a:ext uri="{FF2B5EF4-FFF2-40B4-BE49-F238E27FC236}">
              <a16:creationId xmlns:a16="http://schemas.microsoft.com/office/drawing/2014/main" id="{E7949FA8-4EDC-3287-5F78-05B15AE179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480060</xdr:colOff>
      <xdr:row>36</xdr:row>
      <xdr:rowOff>41910</xdr:rowOff>
    </xdr:from>
    <xdr:to>
      <xdr:col>21</xdr:col>
      <xdr:colOff>175260</xdr:colOff>
      <xdr:row>51</xdr:row>
      <xdr:rowOff>41910</xdr:rowOff>
    </xdr:to>
    <xdr:graphicFrame macro="">
      <xdr:nvGraphicFramePr>
        <xdr:cNvPr id="5" name="Chart 4">
          <a:extLst>
            <a:ext uri="{FF2B5EF4-FFF2-40B4-BE49-F238E27FC236}">
              <a16:creationId xmlns:a16="http://schemas.microsoft.com/office/drawing/2014/main" id="{3B839085-1D61-7640-7B1D-FD61362B5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518160</xdr:colOff>
      <xdr:row>36</xdr:row>
      <xdr:rowOff>57150</xdr:rowOff>
    </xdr:from>
    <xdr:to>
      <xdr:col>29</xdr:col>
      <xdr:colOff>213360</xdr:colOff>
      <xdr:row>51</xdr:row>
      <xdr:rowOff>57150</xdr:rowOff>
    </xdr:to>
    <xdr:graphicFrame macro="">
      <xdr:nvGraphicFramePr>
        <xdr:cNvPr id="6" name="Chart 5">
          <a:extLst>
            <a:ext uri="{FF2B5EF4-FFF2-40B4-BE49-F238E27FC236}">
              <a16:creationId xmlns:a16="http://schemas.microsoft.com/office/drawing/2014/main" id="{ECC866CA-9DC2-5E7C-DCE2-DD4A163B1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487680</xdr:colOff>
      <xdr:row>52</xdr:row>
      <xdr:rowOff>163830</xdr:rowOff>
    </xdr:from>
    <xdr:to>
      <xdr:col>21</xdr:col>
      <xdr:colOff>182880</xdr:colOff>
      <xdr:row>67</xdr:row>
      <xdr:rowOff>163830</xdr:rowOff>
    </xdr:to>
    <xdr:graphicFrame macro="">
      <xdr:nvGraphicFramePr>
        <xdr:cNvPr id="7" name="Chart 6">
          <a:extLst>
            <a:ext uri="{FF2B5EF4-FFF2-40B4-BE49-F238E27FC236}">
              <a16:creationId xmlns:a16="http://schemas.microsoft.com/office/drawing/2014/main" id="{D80ECAB7-27E9-CB91-DA0E-56F68940B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502920</xdr:colOff>
      <xdr:row>52</xdr:row>
      <xdr:rowOff>140970</xdr:rowOff>
    </xdr:from>
    <xdr:to>
      <xdr:col>29</xdr:col>
      <xdr:colOff>198120</xdr:colOff>
      <xdr:row>67</xdr:row>
      <xdr:rowOff>140970</xdr:rowOff>
    </xdr:to>
    <xdr:graphicFrame macro="">
      <xdr:nvGraphicFramePr>
        <xdr:cNvPr id="8" name="Chart 7">
          <a:extLst>
            <a:ext uri="{FF2B5EF4-FFF2-40B4-BE49-F238E27FC236}">
              <a16:creationId xmlns:a16="http://schemas.microsoft.com/office/drawing/2014/main" id="{58906253-0084-3BB2-2BED-75EA77541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472440</xdr:colOff>
      <xdr:row>69</xdr:row>
      <xdr:rowOff>148590</xdr:rowOff>
    </xdr:from>
    <xdr:to>
      <xdr:col>21</xdr:col>
      <xdr:colOff>167640</xdr:colOff>
      <xdr:row>84</xdr:row>
      <xdr:rowOff>148590</xdr:rowOff>
    </xdr:to>
    <xdr:graphicFrame macro="">
      <xdr:nvGraphicFramePr>
        <xdr:cNvPr id="9" name="Chart 8">
          <a:extLst>
            <a:ext uri="{FF2B5EF4-FFF2-40B4-BE49-F238E27FC236}">
              <a16:creationId xmlns:a16="http://schemas.microsoft.com/office/drawing/2014/main" id="{C8E96012-FD9A-2C47-0E80-2E5A5A010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533400</xdr:colOff>
      <xdr:row>19</xdr:row>
      <xdr:rowOff>133350</xdr:rowOff>
    </xdr:from>
    <xdr:to>
      <xdr:col>38</xdr:col>
      <xdr:colOff>228600</xdr:colOff>
      <xdr:row>34</xdr:row>
      <xdr:rowOff>133350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1654BE6-7EBE-F387-8460-2F27C56C10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821400" y="3623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533400</xdr:colOff>
      <xdr:row>36</xdr:row>
      <xdr:rowOff>87630</xdr:rowOff>
    </xdr:from>
    <xdr:to>
      <xdr:col>38</xdr:col>
      <xdr:colOff>228600</xdr:colOff>
      <xdr:row>51</xdr:row>
      <xdr:rowOff>87630</xdr:rowOff>
    </xdr:to>
    <xdr:graphicFrame macro="">
      <xdr:nvGraphicFramePr>
        <xdr:cNvPr id="14" name="Chart 13">
          <a:extLst>
            <a:ext uri="{FF2B5EF4-FFF2-40B4-BE49-F238E27FC236}">
              <a16:creationId xmlns:a16="http://schemas.microsoft.com/office/drawing/2014/main" id="{91A94C5E-CE7F-5B1F-1EDE-B501D3343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533400</xdr:colOff>
      <xdr:row>52</xdr:row>
      <xdr:rowOff>156210</xdr:rowOff>
    </xdr:from>
    <xdr:to>
      <xdr:col>38</xdr:col>
      <xdr:colOff>228600</xdr:colOff>
      <xdr:row>67</xdr:row>
      <xdr:rowOff>156210</xdr:rowOff>
    </xdr:to>
    <xdr:graphicFrame macro="">
      <xdr:nvGraphicFramePr>
        <xdr:cNvPr id="15" name="Chart 14">
          <a:extLst>
            <a:ext uri="{FF2B5EF4-FFF2-40B4-BE49-F238E27FC236}">
              <a16:creationId xmlns:a16="http://schemas.microsoft.com/office/drawing/2014/main" id="{EB14FA82-DFB5-515E-5B4E-F618E90F5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312420</xdr:colOff>
      <xdr:row>2</xdr:row>
      <xdr:rowOff>72390</xdr:rowOff>
    </xdr:from>
    <xdr:to>
      <xdr:col>14</xdr:col>
      <xdr:colOff>7620</xdr:colOff>
      <xdr:row>17</xdr:row>
      <xdr:rowOff>57150</xdr:rowOff>
    </xdr:to>
    <xdr:graphicFrame macro="">
      <xdr:nvGraphicFramePr>
        <xdr:cNvPr id="2" name="Chart 1">
          <a:extLst>
            <a:ext uri="{FF2B5EF4-FFF2-40B4-BE49-F238E27FC236}">
              <a16:creationId xmlns:a16="http://schemas.microsoft.com/office/drawing/2014/main" id="{0B87C105-0E76-7ED7-E6E7-9642E467F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411480</xdr:colOff>
      <xdr:row>2</xdr:row>
      <xdr:rowOff>57150</xdr:rowOff>
    </xdr:from>
    <xdr:to>
      <xdr:col>22</xdr:col>
      <xdr:colOff>106680</xdr:colOff>
      <xdr:row>17</xdr:row>
      <xdr:rowOff>41910</xdr:rowOff>
    </xdr:to>
    <xdr:graphicFrame macro="">
      <xdr:nvGraphicFramePr>
        <xdr:cNvPr id="4" name="Chart 3">
          <a:extLst>
            <a:ext uri="{FF2B5EF4-FFF2-40B4-BE49-F238E27FC236}">
              <a16:creationId xmlns:a16="http://schemas.microsoft.com/office/drawing/2014/main" id="{7BA57AB4-0BEE-F1B1-D1F2-CDB975C41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25</xdr:col>
      <xdr:colOff>259080</xdr:colOff>
      <xdr:row>1</xdr:row>
      <xdr:rowOff>129540</xdr:rowOff>
    </xdr:from>
    <xdr:to>
      <xdr:col>28</xdr:col>
      <xdr:colOff>259080</xdr:colOff>
      <xdr:row>15</xdr:row>
      <xdr:rowOff>36195</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80ABF784-5051-7EC1-76AC-FBB9F3B34C3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6299180" y="312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335280</xdr:colOff>
      <xdr:row>1</xdr:row>
      <xdr:rowOff>121920</xdr:rowOff>
    </xdr:from>
    <xdr:to>
      <xdr:col>24</xdr:col>
      <xdr:colOff>335280</xdr:colOff>
      <xdr:row>15</xdr:row>
      <xdr:rowOff>28575</xdr:rowOff>
    </xdr:to>
    <mc:AlternateContent xmlns:mc="http://schemas.openxmlformats.org/markup-compatibility/2006" xmlns:a14="http://schemas.microsoft.com/office/drawing/2010/main">
      <mc:Choice Requires="a14">
        <xdr:graphicFrame macro="">
          <xdr:nvGraphicFramePr>
            <xdr:cNvPr id="3" name="Age">
              <a:extLst>
                <a:ext uri="{FF2B5EF4-FFF2-40B4-BE49-F238E27FC236}">
                  <a16:creationId xmlns:a16="http://schemas.microsoft.com/office/drawing/2014/main" id="{A7B63A60-82B1-489C-CB7D-26C44BFE4668}"/>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3936980" y="304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487680</xdr:colOff>
      <xdr:row>16</xdr:row>
      <xdr:rowOff>179070</xdr:rowOff>
    </xdr:from>
    <xdr:to>
      <xdr:col>29</xdr:col>
      <xdr:colOff>182880</xdr:colOff>
      <xdr:row>31</xdr:row>
      <xdr:rowOff>179070</xdr:rowOff>
    </xdr:to>
    <xdr:graphicFrame macro="">
      <xdr:nvGraphicFramePr>
        <xdr:cNvPr id="7" name="Chart 6">
          <a:extLst>
            <a:ext uri="{FF2B5EF4-FFF2-40B4-BE49-F238E27FC236}">
              <a16:creationId xmlns:a16="http://schemas.microsoft.com/office/drawing/2014/main" id="{38C7ABB9-59A1-55F8-18E6-E08C8A92A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36</xdr:col>
      <xdr:colOff>312420</xdr:colOff>
      <xdr:row>17</xdr:row>
      <xdr:rowOff>38100</xdr:rowOff>
    </xdr:from>
    <xdr:to>
      <xdr:col>39</xdr:col>
      <xdr:colOff>312420</xdr:colOff>
      <xdr:row>30</xdr:row>
      <xdr:rowOff>127635</xdr:rowOff>
    </xdr:to>
    <mc:AlternateContent xmlns:mc="http://schemas.openxmlformats.org/markup-compatibility/2006" xmlns:a14="http://schemas.microsoft.com/office/drawing/2010/main">
      <mc:Choice Requires="a14">
        <xdr:graphicFrame macro="">
          <xdr:nvGraphicFramePr>
            <xdr:cNvPr id="8" name="Department 1">
              <a:extLst>
                <a:ext uri="{FF2B5EF4-FFF2-40B4-BE49-F238E27FC236}">
                  <a16:creationId xmlns:a16="http://schemas.microsoft.com/office/drawing/2014/main" id="{834CE470-6DB5-4DA4-D414-A27CCB782CF4}"/>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3058120" y="3147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175260</xdr:colOff>
      <xdr:row>17</xdr:row>
      <xdr:rowOff>45720</xdr:rowOff>
    </xdr:from>
    <xdr:to>
      <xdr:col>36</xdr:col>
      <xdr:colOff>175260</xdr:colOff>
      <xdr:row>30</xdr:row>
      <xdr:rowOff>135255</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E078A469-392F-D101-0E07-67344D175FD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1092160" y="3154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472440</xdr:colOff>
      <xdr:row>17</xdr:row>
      <xdr:rowOff>38100</xdr:rowOff>
    </xdr:from>
    <xdr:to>
      <xdr:col>32</xdr:col>
      <xdr:colOff>472440</xdr:colOff>
      <xdr:row>30</xdr:row>
      <xdr:rowOff>127635</xdr:rowOff>
    </xdr:to>
    <mc:AlternateContent xmlns:mc="http://schemas.openxmlformats.org/markup-compatibility/2006" xmlns:a14="http://schemas.microsoft.com/office/drawing/2010/main">
      <mc:Choice Requires="a14">
        <xdr:graphicFrame macro="">
          <xdr:nvGraphicFramePr>
            <xdr:cNvPr id="10" name="Age 1">
              <a:extLst>
                <a:ext uri="{FF2B5EF4-FFF2-40B4-BE49-F238E27FC236}">
                  <a16:creationId xmlns:a16="http://schemas.microsoft.com/office/drawing/2014/main" id="{129A5124-B1FC-C3F6-9B4A-7F2DE548D5DD}"/>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8950940" y="3147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472440</xdr:colOff>
      <xdr:row>3</xdr:row>
      <xdr:rowOff>45720</xdr:rowOff>
    </xdr:from>
    <xdr:to>
      <xdr:col>15</xdr:col>
      <xdr:colOff>182880</xdr:colOff>
      <xdr:row>25</xdr:row>
      <xdr:rowOff>60960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1CEF279-BA50-6D6D-52D8-77F92F3995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94360"/>
              <a:ext cx="7025640" cy="4038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0.663265625" createdVersion="8" refreshedVersion="8" minRefreshableVersion="3" recordCount="1000" xr:uid="{A4EC20ED-A2C1-4026-8FF3-9A73E491285D}">
  <cacheSource type="worksheet">
    <worksheetSource ref="B2:P1002" sheet="Sheet14"/>
  </cacheSource>
  <cacheFields count="15">
    <cacheField name="Emp Id" numFmtId="0">
      <sharedItems/>
    </cacheField>
    <cacheField name="Full Name" numFmtId="0">
      <sharedItems count="991">
        <s v="Emily Davis"/>
        <s v="Luna Sanders"/>
        <s v="Penelope Jordan"/>
        <s v="Austin Vo"/>
        <s v="Ruby Barnes"/>
        <s v="Luke Martin"/>
        <s v="Easton Bailey"/>
        <s v="Madeline Walker"/>
        <s v="Savannah Ali"/>
        <s v="Camila Rogers"/>
        <s v="Eli Jones"/>
        <s v="Robert Yang"/>
        <s v="Isabella Xi"/>
        <s v="Bella Powell"/>
        <s v="Camila Silva"/>
        <s v="David Barnes"/>
        <s v="Eva Rivera"/>
        <s v="Leonardo Dixon"/>
        <s v="Jose Henderson"/>
        <s v="Wyatt Chin"/>
        <s v="Ezekiel Kumar"/>
        <s v="Angel Powell"/>
        <s v="Caroline Jenkins"/>
        <s v="Nora Brown"/>
        <s v="Jackson Perry"/>
        <s v="Riley Padilla"/>
        <s v="Kennedy Foster"/>
        <s v="John Moore"/>
        <s v="Sadie Washington"/>
        <s v="Gabriel Holmes"/>
        <s v="Wyatt Rojas"/>
        <s v="Eva Coleman"/>
        <s v="Dominic Clark"/>
        <s v="Lucy Alexander"/>
        <s v="Everleigh Washington"/>
        <s v="Leilani Butler"/>
        <s v="John Contreras"/>
        <s v="Rylee Yu"/>
        <s v="Piper Lewis"/>
        <s v="Stella Alexander"/>
        <s v="Addison Do"/>
        <s v="Zoey Jackson"/>
        <s v="Skylar Carrillo"/>
        <s v="Christian Sanders"/>
        <s v="Penelope Coleman"/>
        <s v="Piper Richardson"/>
        <s v="Everly Walker"/>
        <s v="Aurora Ali"/>
        <s v="Penelope Guerrero"/>
        <s v="Anna Mehta"/>
        <s v="William Foster"/>
        <s v="Jade Rojas"/>
        <s v="David Chu"/>
        <s v="Samuel Morales"/>
        <s v="John Soto"/>
        <s v="Joseph Martin"/>
        <s v="Jose Ross"/>
        <s v="Parker James"/>
        <s v="Lincoln Hall"/>
        <s v="Gabriel Brooks"/>
        <s v="Xavier Zheng"/>
        <s v="Matthew Chau"/>
        <s v="Mia Cheng"/>
        <s v="Nevaeh Jones"/>
        <s v="Samantha Adams"/>
        <s v="Madeline Shin"/>
        <s v="Noah King"/>
        <s v="Connor Simmons"/>
        <s v="Grayson Cooper"/>
        <s v="Ivy Soto"/>
        <s v="Aurora Simmons"/>
        <s v="Andrew Thomas"/>
        <s v="Ezekiel Desai"/>
        <s v="Nova Coleman"/>
        <s v="Evelyn Dinh"/>
        <s v="Brooks Marquez"/>
        <s v="Connor Joseph"/>
        <s v="Mia Lam"/>
        <s v="Cora Rivera"/>
        <s v="Sophia Huynh"/>
        <s v="Athena Carrillo"/>
        <s v="Greyson Sanders"/>
        <s v="Vivian Lewis"/>
        <s v="Natalia Diaz"/>
        <s v="Ava Nelson"/>
        <s v="Ezekiel Reed"/>
        <s v="Everleigh Espinoza"/>
        <s v="Mateo Williams"/>
        <s v="Hannah Nelson"/>
        <s v="Anthony Rogers"/>
        <s v="Silas Chavez"/>
        <s v="Genesis Perry"/>
        <s v="Alexander Bryant"/>
        <s v="Lily Carter"/>
        <s v="Avery Bailey"/>
        <s v="Piper Cheng"/>
        <s v="Skylar Watson"/>
        <s v="Elijah Henry"/>
        <s v="Camila Watson"/>
        <s v="Lucas Thomas"/>
        <s v="Skylar Doan"/>
        <s v="Hudson Liu"/>
        <s v="Gianna Williams"/>
        <s v="Daniel Richardson"/>
        <s v="Elias Figueroa"/>
        <s v="Emma Brooks"/>
        <s v="Isla Wong"/>
        <s v="Jaxson Mai"/>
        <s v="Ava Garza"/>
        <s v="Nathan Mendez"/>
        <s v="Maria Griffin"/>
        <s v="Alexander Choi"/>
        <s v="Sophie Ali"/>
        <s v="Julian Ross"/>
        <s v="Emma Hill"/>
        <s v="Jack Brown"/>
        <s v="Ethan Clark"/>
        <s v="Asher Jackson"/>
        <s v="Aubrey Romero"/>
        <s v="Jaxson Wright"/>
        <s v="Brooklyn Reyes"/>
        <s v="Hadley Parker"/>
        <s v="Jonathan Chavez"/>
        <s v="Sarah Ayala"/>
        <s v="Elijah Kang"/>
        <s v="Ella White"/>
        <s v="Jordan Truong"/>
        <s v="Daniel Jordan"/>
        <s v="Daniel Dixon"/>
        <s v="Levi Brown"/>
        <s v="Mason Cho"/>
        <s v="Elijah Watson"/>
        <s v="Wesley Gray"/>
        <s v="Mateo Mendez"/>
        <s v="Luna Simmons"/>
        <s v="Samantha Barnes"/>
        <s v="Thomas Aguilar"/>
        <s v="Skylar Bell"/>
        <s v="Ella Hunter"/>
        <s v="Emery Hunter"/>
        <s v="Sofia Parker"/>
        <s v="Vivian Barnes"/>
        <s v="Kai Chow"/>
        <s v="Melody Cooper"/>
        <s v="Liam Grant"/>
        <s v="Leonardo Martin"/>
        <s v="Greyson Lam"/>
        <s v="Emilia Rivera"/>
        <s v="Penelope Johnson"/>
        <s v="Eva Figueroa"/>
        <s v="Ezekiel Jordan"/>
        <s v="Adam Espinoza"/>
        <s v="Cora Jiang"/>
        <s v="Cooper Mitchell"/>
        <s v="Jack Edwards"/>
        <s v="Aria Xi"/>
        <s v="Sarah Daniels"/>
        <s v="Autumn Joseph"/>
        <s v="Evelyn Liang"/>
        <s v="Benjamin Delgado"/>
        <s v="Zoe Rodriguez"/>
        <s v="Cameron Evans"/>
        <s v="Eva Jenkins"/>
        <s v="Cameron Powell"/>
        <s v="Samantha Foster"/>
        <s v="Jade Li"/>
        <s v="Kinsley Acosta"/>
        <s v="Clara Kang"/>
        <s v="Harper Alexander"/>
        <s v="Carter Reed"/>
        <s v="Everleigh Jiang"/>
        <s v="Audrey Smith"/>
        <s v="Emery Acosta"/>
        <s v="Charles Robinson"/>
        <s v="Miles Mehta"/>
        <s v="Ezra Simmons"/>
        <s v="David Owens"/>
        <s v="Avery Yee"/>
        <s v="Anna Molina"/>
        <s v="Logan Bryant"/>
        <s v="Isla Han"/>
        <s v="Christopher Vega"/>
        <s v="Connor Grant"/>
        <s v="Natalia Owens"/>
        <s v="Quinn Xiong"/>
        <s v="Dominic Baker"/>
        <s v="Adam Nelson"/>
        <s v="Autumn Reed"/>
        <s v="Robert Edwards"/>
        <s v="Eleanor Li"/>
        <s v="Connor Vang"/>
        <s v="Violet Hall"/>
        <s v="Dylan Padilla"/>
        <s v="Nathan Pham"/>
        <s v="Ayla Brown"/>
        <s v="Isaac Mitchell"/>
        <s v="Connor Fong"/>
        <s v="Emery Mitchell"/>
        <s v="Landon Luu"/>
        <s v="Sophia Ahmed"/>
        <s v="Sofia Dinh"/>
        <s v="Piper Patterson"/>
        <s v="Cora Evans"/>
        <s v="Cameron Young"/>
        <s v="Melody Ho"/>
        <s v="Aiden Bryant"/>
        <s v="Grayson Walker"/>
        <s v="Scarlett Figueroa"/>
        <s v="Ruby Medina"/>
        <s v="Miles Evans"/>
        <s v="Leo Owens"/>
        <s v="Caroline Owens"/>
        <s v="Kennedy Do"/>
        <s v="Jade Acosta"/>
        <s v="Mila Vasquez"/>
        <s v="Allison Ayala"/>
        <s v="Maria Wilson"/>
        <s v="Everly Coleman"/>
        <s v="Hannah Gomez"/>
        <s v="Jacob Davis"/>
        <s v="Andrew Huynh"/>
        <s v="Samuel Vega"/>
        <s v="Isaac Sanders"/>
        <s v="Genesis Xiong"/>
        <s v="Lucas Ramos"/>
        <s v="Santiago f Gonzalez"/>
        <s v="Henry Zhu"/>
        <s v="Vivian Guzman"/>
        <s v="Hadley Contreras"/>
        <s v="Connor Walker"/>
        <s v="Addison Roberts"/>
        <s v="Dylan Thao"/>
        <s v="Daniel Perry"/>
        <s v="Paisley Hunter"/>
        <s v="Everleigh White"/>
        <s v="Piper Sun"/>
        <s v="Lucy Johnson"/>
        <s v="Ian Ngo"/>
        <s v="Joseph Vazquez"/>
        <s v="Jose Brown"/>
        <s v="Benjamin Ford"/>
        <s v="Ivy Daniels"/>
        <s v="Caroline Phan"/>
        <s v="Maverick Mehta"/>
        <s v="Austin Edwards"/>
        <s v="Daniel Huang"/>
        <s v="Mason Watson"/>
        <s v="Madeline Coleman"/>
        <s v="Silas Hunter"/>
        <s v="Nicholas Brooks"/>
        <s v="Dominic Thomas"/>
        <s v="Wesley Adams"/>
        <s v="Alice Young"/>
        <s v="Logan Carrillo"/>
        <s v="Caroline Alexander"/>
        <s v="Serenity Bailey"/>
        <s v="Eliza Adams"/>
        <s v="Isla Yoon"/>
        <s v="Emma Perry"/>
        <s v="Riley Marquez"/>
        <s v="Matthew Lim"/>
        <s v="Maya Ngo"/>
        <s v="Andrew Moore"/>
        <s v="Olivia Harris"/>
        <s v="Genesis Banks"/>
        <s v="Victoria Johnson"/>
        <s v="Eloise Griffin"/>
        <s v="Roman Yang"/>
        <s v="Kai Flores"/>
        <s v="Axel Jordan"/>
        <s v="Jade Hunter"/>
        <s v="Lydia Williams"/>
        <s v="Elias Ahmed"/>
        <s v="Samantha Woods"/>
        <s v="Amelia Choi"/>
        <s v="Luna Taylor"/>
        <s v="Dominic Parker"/>
        <s v="Ezekiel Bryant"/>
        <s v="Natalie Hwang"/>
        <s v="Allison Roberts"/>
        <s v="Andrew Do"/>
        <s v="Eliana Grant"/>
        <s v="Gabriella Johnson"/>
        <s v="Bella Lopez"/>
        <s v="Nathan Lau"/>
        <s v="Henry Campos"/>
        <s v="Connor Bell"/>
        <s v="Angel Stewart"/>
        <s v="Landon Brown"/>
        <s v="Gabriel Carter"/>
        <s v="Leilani Baker"/>
        <s v="Hudson Thompson"/>
        <s v="Ian Miller"/>
        <s v="Santiago f Brooks"/>
        <s v="Everett Lee"/>
        <s v="Madelyn Mehta"/>
        <s v="William Watson"/>
        <s v="David Desai"/>
        <s v="Grayson Brown"/>
        <s v="Athena Jordan"/>
        <s v="Liliana Soto"/>
        <s v="Lincoln Reyes"/>
        <s v="Grayson Soto"/>
        <s v="Julia Morris"/>
        <s v="Ava Ortiz"/>
        <s v="Lillian Chen"/>
        <s v="Josiah Lewis"/>
        <s v="Claire Jones"/>
        <s v="Nova Hill"/>
        <s v="Naomi Zhao"/>
        <s v="Andrew Reed"/>
        <s v="Brooklyn Collins"/>
        <s v="Samantha Aguilar"/>
        <s v="Ethan Joseph"/>
        <s v="Matthew Howard"/>
        <s v="Genesis Hunter"/>
        <s v="Jack Alexander"/>
        <s v="Jameson Foster"/>
        <s v="Ella Huang"/>
        <s v="Liam Jordan"/>
        <s v="Isaac Woods"/>
        <s v="Luke Wilson"/>
        <s v="Lyla Alvarez"/>
        <s v="Angel Lin"/>
        <s v="Easton Moore"/>
        <s v="Kinsley Collins"/>
        <s v="Brooklyn Salazar"/>
        <s v="Scarlett Jenkins"/>
        <s v="Melody Chin"/>
        <s v="Eloise Alexander"/>
        <s v="Carter Turner"/>
        <s v="Aiden Le"/>
        <s v="Hannah King"/>
        <s v="Wesley Dominguez"/>
        <s v="Nora Park"/>
        <s v="Ella Jenkins"/>
        <s v="Peyton Owens"/>
        <s v="Alice Lopez"/>
        <s v="Ezra Ortiz"/>
        <s v="Brooks Stewart"/>
        <s v="Skylar Ayala"/>
        <s v="Lydia Huynh"/>
        <s v="Everleigh Adams"/>
        <s v="Layla Salazar"/>
        <s v="Willow Chen"/>
        <s v="Penelope Griffin"/>
        <s v="Lillian Romero"/>
        <s v="Stella Wu"/>
        <s v="Parker Vang"/>
        <s v="Mila Roberts"/>
        <s v="Jacob Doan"/>
        <s v="Raelynn Ma"/>
        <s v="Jameson Juarez"/>
        <s v="Everleigh Shah"/>
        <s v="Alexander Foster"/>
        <s v="Ryan Ha"/>
        <s v="Chloe Salazar"/>
        <s v="Layla Scott"/>
        <s v="Mason Jimenez"/>
        <s v="Amelia Kaur"/>
        <s v="Ezra Wilson"/>
        <s v="Jacob Cheng"/>
        <s v="Melody Valdez"/>
        <s v="Caroline Nelson"/>
        <s v="Genesis Zhu"/>
        <s v="Jonathan Ho"/>
        <s v="Savannah Park"/>
        <s v="Nathan Chan"/>
        <s v="Sofia Vu"/>
        <s v="Ruby Choi"/>
        <s v="Lily Pena"/>
        <s v="Liam Zhang"/>
        <s v="David Simmons"/>
        <s v="Lincoln Henderson"/>
        <s v="Nathan Miller"/>
        <s v="Lucy Figueroa"/>
        <s v="Alexander Morris"/>
        <s v="Grayson Chin"/>
        <s v="Allison Espinoza"/>
        <s v="Jameson Martin"/>
        <s v="Valentina Davis"/>
        <s v="Brooklyn Daniels"/>
        <s v="Everleigh Simmons"/>
        <s v="Logan Soto"/>
        <s v="Charlotte Vo"/>
        <s v="Alice Thompson"/>
        <s v="Nora Nelson"/>
        <s v="Maverick Li"/>
        <s v="Ian Barnes"/>
        <s v="Athena Vu"/>
        <s v="Ruby Washington"/>
        <s v="Bella Butler"/>
        <s v="Kinsley Henry"/>
        <s v="Everett Khan"/>
        <s v="Anna Han"/>
        <s v="Jordan Cho"/>
        <s v="Nova Williams"/>
        <s v="Scarlett Hill"/>
        <s v="Dominic Scott"/>
        <s v="Anthony Marquez"/>
        <s v="Elena Patterson"/>
        <s v="Madison Nelson"/>
        <s v="William Walker"/>
        <s v="Lincoln Wong"/>
        <s v="Emery Ford"/>
        <s v="Paisley Trinh"/>
        <s v="Hudson Williams"/>
        <s v="Madeline Allen"/>
        <s v="Charles Moore"/>
        <s v="Hailey Foster"/>
        <s v="Hudson Hill"/>
        <s v="Wyatt Li"/>
        <s v="Maverick Henry"/>
        <s v="Xavier Jackson"/>
        <s v="Christian Medina"/>
        <s v="Autumn Leung"/>
        <s v="Robert Vazquez"/>
        <s v="Aria Roberts"/>
        <s v="Axel Johnson"/>
        <s v="Christopher Chung"/>
        <s v="Eliana Turner"/>
        <s v="Penelope Gonzalez"/>
        <s v="Mila Allen"/>
        <s v="Emilia Chu"/>
        <s v="Emily Clark"/>
        <s v="Roman King"/>
        <s v="Emery Do"/>
        <s v="Autumn Thao"/>
        <s v="Naomi Coleman"/>
        <s v="Ayla Daniels"/>
        <s v="Allison Daniels"/>
        <s v="Mateo Harris"/>
        <s v="Samantha Rogers"/>
        <s v="Julian Lee"/>
        <s v="Nicholas Avila"/>
        <s v="Hailey Watson"/>
        <s v="Willow Woods"/>
        <s v="Alexander Gonzales"/>
        <s v="Joshua Chin"/>
        <s v="Paisley Hall"/>
        <s v="Allison Leung"/>
        <s v="Hannah Mejia"/>
        <s v="Abigail Garza"/>
        <s v="Adeline Thao"/>
        <s v="Kinsley Dixon"/>
        <s v="Natalia Vu"/>
        <s v="Camila Evans"/>
        <s v="Everly Lai"/>
        <s v="Vivian Hunter"/>
        <s v="Eliana Li"/>
        <s v="Logan Mitchell"/>
        <s v="Dominic Dinh"/>
        <s v="Lucas Daniels"/>
        <s v="Andrew Holmes"/>
        <s v="Julia Sandoval"/>
        <s v="Thomas Williams"/>
        <s v="Eli Reed"/>
        <s v="Lyla Yoon"/>
        <s v="Hannah White"/>
        <s v="Ezra Liang"/>
        <s v="Eli Richardson"/>
        <s v="Jameson Allen"/>
        <s v="Eliza Chen"/>
        <s v="Lyla Chen"/>
        <s v="Emily Doan"/>
        <s v="Grayson Turner"/>
        <s v="Robert Zhang"/>
        <s v="Claire Adams"/>
        <s v="Hunter Nunez"/>
        <s v="Charles Henderson"/>
        <s v="Camila Cortez"/>
        <s v="Aaron Garza"/>
        <s v="Jose Singh"/>
        <s v="Gabriel Joseph"/>
        <s v="Dylan Wilson"/>
        <s v="Samuel Bailey"/>
        <s v="Benjamin Ramirez"/>
        <s v="Anthony Carter"/>
        <s v="Ethan Tang"/>
        <s v="Sebastian Rogers"/>
        <s v="Miles Thao"/>
        <s v="Avery Grant"/>
        <s v="Vivian Thao"/>
        <s v="Jayden Williams"/>
        <s v="Amelia Bell"/>
        <s v="Addison Mehta"/>
        <s v="Alexander Jackson"/>
        <s v="Lyla Stewart"/>
        <s v="Brooklyn Ruiz"/>
        <s v="Skylar Evans"/>
        <s v="Lincoln Huynh"/>
        <s v="Hazel Griffin"/>
        <s v="Leah Patterson"/>
        <s v="Isaac Yoon"/>
        <s v="Isabella Bui"/>
        <s v="Valentina Moua"/>
        <s v="Miles Dang"/>
        <s v="Leah Bryant"/>
        <s v="Henry Jung"/>
        <s v="Benjamin Mai"/>
        <s v="Alice Tran"/>
        <s v="Liam Sanders"/>
        <s v="Ezra Banks"/>
        <s v="Jayden Kang"/>
        <s v="Skylar Shah"/>
        <s v="Luca Nelson"/>
        <s v="Riley Ramirez"/>
        <s v="Kayden Jordan"/>
        <s v="Alexander James"/>
        <s v="Christopher Lam"/>
        <s v="Sophie Owens"/>
        <s v="Hadley Dang"/>
        <s v="Ethan Mehta"/>
        <s v="Madison Her"/>
        <s v="Savannah Singh"/>
        <s v="Nevaeh Hsu"/>
        <s v="Jordan Zhu"/>
        <s v="Sadie Patterson"/>
        <s v="Christopher Butler"/>
        <s v="Emily Lau"/>
        <s v="Sophie Oh"/>
        <s v="Chloe Allen"/>
        <s v="Caleb Nelson"/>
        <s v="Oliver Moua"/>
        <s v="Nova Hsu"/>
        <s v="Ezra Singh"/>
        <s v="Piper Ramos"/>
        <s v="Eleanor Williams"/>
        <s v="Melody Grant"/>
        <s v="Paisley Sanders"/>
        <s v="Santiago f Gray"/>
        <s v="Josephine Richardson"/>
        <s v="Jaxson Santiago"/>
        <s v="Lincoln Ramos"/>
        <s v="Dylan Campbell"/>
        <s v="Olivia Gray"/>
        <s v="Genesis Woods"/>
        <s v="Nevaeh James"/>
        <s v="Parker Sandoval"/>
        <s v="Austin Rojas"/>
        <s v="Axel Santos"/>
        <s v="Samuel Song"/>
        <s v="Eliana Allen"/>
        <s v="Grayson James"/>
        <s v="Santiago f Moua"/>
        <s v="Layla Collins"/>
        <s v="Jaxon Powell"/>
        <s v="Naomi Washington"/>
        <s v="Ryan Holmes"/>
        <s v="Bella Holmes"/>
        <s v="Christopher Howard"/>
        <s v="Cooper Yoon"/>
        <s v="John Delgado"/>
        <s v="Jaxson Liang"/>
        <s v="Lily Henderson"/>
        <s v="Hannah Martinez"/>
        <s v="William Phillips"/>
        <s v="Hazel Young"/>
        <s v="Elijah Coleman"/>
        <s v="Isaac Stewart"/>
        <s v="Andrew Coleman"/>
        <s v="Landon Thao"/>
        <s v="Hadley Ford"/>
        <s v="Austin Brown"/>
        <s v="Isabella Bailey"/>
        <s v="Hadley Yee"/>
        <s v="Julia Doan"/>
        <s v="Dylan Ali"/>
        <s v="Eloise Trinh"/>
        <s v="Emily Gupta"/>
        <s v="Silas Rivera"/>
        <s v="Jackson Jordan"/>
        <s v="Isaac Joseph"/>
        <s v="Leilani Thao"/>
        <s v="Madeline Watson"/>
        <s v="Silas Huang"/>
        <s v="Peyton Walker"/>
        <s v="Jeremiah Hernandez"/>
        <s v="Jace Washington"/>
        <s v="Landon Kim"/>
        <s v="Peyton Vasquez"/>
        <s v="Charlotte Baker"/>
        <s v="Nova Lin"/>
        <s v="Caleb Xiong"/>
        <s v="Henry Green"/>
        <s v="Madelyn Chan"/>
        <s v="Angel Delgado"/>
        <s v="Peyton Harris"/>
        <s v="Grace Carter"/>
        <s v="Parker Allen"/>
        <s v="Sebastian Fong"/>
        <s v="Roman Munoz"/>
        <s v="Charlotte Chang"/>
        <s v="Xavier Davis"/>
        <s v="Natalie Carter"/>
        <s v="Elena Richardson"/>
        <s v="Emilia Bailey"/>
        <s v="Ryan Lu"/>
        <s v="Asher Huynh"/>
        <s v="Paisley Bryant"/>
        <s v="Joshua Martin"/>
        <s v="Maverick Medina"/>
        <s v="Isaac Han"/>
        <s v="Nathan Lee"/>
        <s v="Jaxson Coleman"/>
        <s v="Hailey Hong"/>
        <s v="Aaron Maldonado"/>
        <s v="Nora Le"/>
        <s v="Alice Roberts"/>
        <s v="Colton Garcia"/>
        <s v="Stella Lai"/>
        <s v="Leonardo Luong"/>
        <s v="Nicholas Wong"/>
        <s v="Jeremiah Castillo"/>
        <s v="Penelope Silva"/>
        <s v="Jose Richardson"/>
        <s v="Eleanor Chau"/>
        <s v="Isabella Scott"/>
        <s v="Jameson Nelson"/>
        <s v="Adrian Fernandez"/>
        <s v="Madison Hunter"/>
        <s v="Jordan Phillips"/>
        <s v="Wesley King"/>
        <s v="Sofia Fernandez"/>
        <s v="Maverick Figueroa"/>
        <s v="Violet Garcia"/>
        <s v="Aaliyah Mai"/>
        <s v="Madelyn Scott"/>
        <s v="Dylan Chin"/>
        <s v="Riley Washington"/>
        <s v="Raelynn Rios"/>
        <s v="Anthony Hong"/>
        <s v="Robert Wright"/>
        <s v="Audrey Richardson"/>
        <s v="Scarlett Kumar"/>
        <s v="Wesley Young"/>
        <s v="Oliver Yang"/>
        <s v="Sofia Cheng"/>
        <s v="Theodore Dinh"/>
        <s v="Joshua Gupta"/>
        <s v="Everleigh Ng"/>
        <s v="Adam Dang"/>
        <s v="Mateo Her"/>
        <s v="Carson Lu"/>
        <s v="Dylan Choi"/>
        <s v="Mateo Vu"/>
        <s v="Adeline Huang"/>
        <s v="Owen Lam"/>
        <s v="William Vu"/>
        <s v="Peyton Huang"/>
        <s v="John Chow"/>
        <s v="Mila Hong"/>
        <s v="Benjamin Moua"/>
        <s v="Willow Mai"/>
        <s v="Jack Cheng"/>
        <s v="Jack Huynh"/>
        <s v="Everly Chow"/>
        <s v="Nolan Bui"/>
        <s v="Leilani Chow"/>
        <s v="Gabriella Gupta"/>
        <s v="Skylar Liu"/>
        <s v="Liam Jung"/>
        <s v="Elena Vang"/>
        <s v="Mila Leung"/>
        <s v="Mateo Chu"/>
        <s v="Isla Lai"/>
        <s v="Evelyn Jung"/>
        <s v="Kennedy Rahman"/>
        <s v="Julian Fong"/>
        <s v="Nevaeh Kang"/>
        <s v="Paisley Kang"/>
        <s v="Matthew Gupta"/>
        <s v="Colton Thao"/>
        <s v="Elias Zhang"/>
        <s v="Miles Hsu"/>
        <s v="Jaxon Park"/>
        <s v="Joseph Ly"/>
        <s v="Mason Zhao"/>
        <s v="Maria Hong"/>
        <s v="Leilani Yee"/>
        <s v="Charlotte Chu"/>
        <s v="Jeremiah Chu"/>
        <s v="Miles Cho"/>
        <s v="Ayla Ng"/>
        <s v="Jose Kang"/>
        <s v="Elias Ali"/>
        <s v="Luna Liu"/>
        <s v="Luca Duong"/>
        <s v="Wesley Sharma"/>
        <s v="Anna Zhu"/>
        <s v="Lucy Fong"/>
        <s v="James Bui"/>
        <s v="Owen Han"/>
        <s v="Luke Mai"/>
        <s v="Eleanor Chan"/>
        <s v="Axel Chu"/>
        <s v="Xavier Park"/>
        <s v="Mason Cao"/>
        <s v="Joshua Fong"/>
        <s v="Maria Chin"/>
        <s v="Lillian Park"/>
        <s v="Kennedy Zhang"/>
        <s v="Eli Han"/>
        <s v="Julia Pham"/>
        <s v="Hailey Shin"/>
        <s v="Maria He"/>
        <s v="Jade Yi"/>
        <s v="Ellie Chung"/>
        <s v="Jaxon Tran"/>
        <s v="Jonathan Patel"/>
        <s v="Madeline Hoang"/>
        <s v="Luke Zheng"/>
        <s v="Rylee Dinh"/>
        <s v="Jace Zhang"/>
        <s v="Eli Gupta"/>
        <s v="Liliana Do"/>
        <s v="Raelynn Gupta"/>
        <s v="Hailey Lai"/>
        <s v="Nathan Sun"/>
        <s v="Mia Wu"/>
        <s v="Julia Luong"/>
        <s v="Camila Li"/>
        <s v="Ezekiel Fong"/>
        <s v="Genesis Hu"/>
        <s v="Penelope Choi"/>
        <s v="Henry Shah"/>
        <s v="Thomas Chang"/>
        <s v="Lucas Phan"/>
        <s v="Gabriel Yu"/>
        <s v="Angel Chang"/>
        <s v="Ian Wu"/>
        <s v="Elena Tan"/>
        <s v="Alice Xiong"/>
        <s v="Caroline Hu"/>
        <s v="Madison Kumar"/>
        <s v="Clara Huynh"/>
        <s v="Jaxson Dinh"/>
        <s v="Sophie Vang"/>
        <s v="Emery Chang"/>
        <s v="Savannah He"/>
        <s v="Jacob Khan"/>
        <s v="Angel Xiong"/>
        <s v="Emma Cao"/>
        <s v="Adeline Yang"/>
        <s v="Jonathan Khan"/>
        <s v="Elias Dang"/>
        <s v="Theodore Ngo"/>
        <s v="Luca Truong"/>
        <s v="Harper Chin"/>
        <s v="Joshua Lin"/>
        <s v="Aubrey Yoon"/>
        <s v="Noah Chen"/>
        <s v="Ella Nguyen"/>
        <s v="Jameson Chen"/>
        <s v="Carson Chau"/>
        <s v="Jeremiah Lu"/>
        <s v="Rylee Bui"/>
        <s v="John Jung"/>
        <s v="Nicholas Song"/>
        <s v="Leonardo Lo"/>
        <s v="Andrew Ma"/>
        <s v="Hailey Xi"/>
        <s v="Christopher Lim"/>
        <s v="Greyson Dang"/>
        <s v="Dominic Hu"/>
        <s v="Audrey Hwang"/>
        <s v="Dominic Le"/>
        <s v="Grayson Luu"/>
        <s v="Naomi Xi"/>
        <s v="Isaac Liu"/>
        <s v="Leah Khan"/>
        <s v="Hailey Dang"/>
        <s v="Amelia Bui"/>
        <s v="Elena Her"/>
        <s v="Christian Ali"/>
        <s v="Grayson Chan"/>
        <s v="Adam Kaur"/>
        <s v="James Singh"/>
        <s v="Naomi Chu"/>
        <s v="Sebastian Gupta"/>
        <s v="Eloise Pham"/>
        <s v="Madison Li"/>
        <s v="Zoe Do"/>
        <s v="Leilani Sharma"/>
        <s v="James Huang"/>
        <s v="Harper Phan"/>
        <s v="Lincoln Fong"/>
        <s v="Daniel Shah"/>
        <s v="Cora Zheng"/>
        <s v="Elizabeth Huang"/>
        <s v="Raelynn Lu"/>
        <s v="Charles Luu"/>
        <s v="Julia Mai"/>
        <s v="Adam He"/>
        <s v="Raelynn Hong"/>
        <s v="Theodore Xi"/>
        <s v="Grayson Yee"/>
        <s v="Audrey Lee"/>
        <s v="Jack Mai"/>
        <s v="Ivy Tang"/>
        <s v="Abigail Vang"/>
        <s v="William Cao"/>
        <s v="Leo Hsu"/>
        <s v="Penelope Fong"/>
        <s v="Charlotte Wu"/>
        <s v="Vivian Chu"/>
        <s v="Everly Lin"/>
        <s v="Avery Sun"/>
        <s v="Gabriel Zhou"/>
        <s v="Jack Vu"/>
        <s v="Quinn Trinh"/>
        <s v="Ariana Kim"/>
        <s v="Hailey Song"/>
        <s v="Grace Sun"/>
        <s v="Sebastian Le"/>
        <s v="Jaxon Fong"/>
        <s v="Connor Luu"/>
        <s v="Wesley Doan"/>
        <s v="Gianna Ha"/>
        <s v="Audrey Patel"/>
        <s v="Brooklyn Cho"/>
        <s v="Emery Doan"/>
        <s v="Ruby Sun"/>
        <s v="Cooper Gupta"/>
        <s v="Hailey Yee"/>
        <s v="John Trinh"/>
        <s v="Sofia Trinh"/>
        <s v="Sofia Yoon"/>
        <s v="Eli Rahman"/>
        <s v="Alice Mehta"/>
        <s v="Eliza Zheng"/>
        <s v="John Dang"/>
        <s v="Joshua Yang"/>
        <s v="Thomas Jung"/>
        <s v="Christian Fong"/>
        <s v="Dylan Kumar"/>
        <s v="Ivy Desai"/>
        <s v="Sadie Lee"/>
        <s v="Angel Do"/>
        <s v="Eliza Liang"/>
        <s v="Zoe Zhou"/>
        <s v="Gabriella Zhu"/>
        <s v="Cooper Jiang"/>
        <s v="John Cho"/>
        <s v="Luke Vu"/>
        <s v="Maya Chan"/>
        <s v="Hannah Hoang"/>
        <s v="Austin Vang"/>
        <s v="Maria Sun"/>
        <s v="Emery Zhang"/>
        <s v="Lillian Khan"/>
        <s v="Lily Nguyen"/>
        <s v="Elias Alvarado"/>
        <s v="Logan Rivera"/>
        <s v="Abigail Mejia"/>
        <s v="Dominic Guzman"/>
        <s v="Leah Pena"/>
        <s v="Ava Ayala"/>
        <s v="Natalia Salazar"/>
        <s v="Isla Espinoza"/>
        <s v="Thomas Padilla"/>
        <s v="Miles Salazar"/>
        <s v="Everleigh Fernandez"/>
        <s v="Genesis Navarro"/>
        <s v="Eliza Hernandez"/>
        <s v="Amelia Salazar"/>
        <s v="Zoe Romero"/>
        <s v="Scarlett Rodriguez"/>
        <s v="Nolan Guzman"/>
        <s v="Sophie Silva"/>
        <s v="Levi Mendez"/>
        <s v="Joseph Ruiz"/>
        <s v="Jaxson Sandoval"/>
        <s v="Jameson Alvarado"/>
        <s v="Mila Pena"/>
        <s v="Caleb Marquez"/>
        <s v="Eli Soto"/>
        <s v="Carter Mejia"/>
        <s v="Nolan Pena"/>
        <s v="Nova Herrera"/>
        <s v="Jose Molina"/>
        <s v="Hunter Ortiz"/>
        <s v="Kinsley Vega"/>
        <s v="Charles Diaz"/>
        <s v="Jack Maldonado"/>
        <s v="Layla Torres"/>
        <s v="John Vega"/>
        <s v="Luke Munoz"/>
        <s v="Aria Castro"/>
        <s v="Henry Alvarez"/>
        <s v="Isabella Soto"/>
        <s v="Charlotte Ruiz"/>
        <s v="Landon Lopez"/>
        <s v="Nora Santiago"/>
        <s v="Caroline Herrera"/>
        <s v="Asher Morales"/>
        <s v="Eva Garcia"/>
        <s v="Roman Martinez"/>
        <s v="Jayden Jimenez"/>
        <s v="Allison Medina"/>
        <s v="Jordan Gomez"/>
        <s v="Isla Chavez"/>
        <s v="Anna Gutierrez"/>
        <s v="Emily Contreras"/>
        <s v="Grace Campos"/>
        <s v="Autumn Ortiz"/>
        <s v="Eleanor Delgado"/>
        <s v="Josephine Salazar"/>
        <s v="Mila Juarez"/>
        <s v="Hadley Guerrero"/>
        <s v="Thomas Vazquez"/>
        <s v="Alice Soto"/>
        <s v="Axel Soto"/>
        <s v="Mila Soto"/>
        <s v="Nicholas Rivera"/>
        <s v="Ian Flores"/>
        <s v="Dylan Dominguez"/>
        <s v="Athena Vasquez"/>
        <s v="Everleigh Nunez"/>
        <s v="Leo Fernandez"/>
        <s v="Alexander Rivera"/>
        <s v="Adrian Ruiz"/>
        <s v="Zoe Sanchez"/>
        <s v="Peyton Cruz"/>
        <s v="Madeline Acosta"/>
        <s v="Joshua Juarez"/>
        <s v="Jade Figueroa"/>
        <s v="Everett Morales"/>
        <s v="Henry Figueroa"/>
        <s v="Caleb Flores"/>
        <s v="James Castillo"/>
        <s v="Silas Estrada"/>
        <s v="Hazel Cortez"/>
        <s v="Ian Cortez"/>
        <s v="Carter Ortiz"/>
        <s v="Nolan Molina"/>
        <s v="Autumn Gonzales"/>
        <s v="Ellie Guerrero"/>
        <s v="Ian Gutierrez"/>
        <s v="Kayden Ortega"/>
        <s v="Joshua Cortez"/>
        <s v="Paisley Gomez"/>
        <s v="Peyton Garza"/>
        <s v="Kennedy Romero"/>
        <s v="Isla Guzman"/>
        <s v="Madeline Garcia"/>
        <s v="Aiden Gonzales"/>
        <s v="Lydia Espinoza"/>
        <s v="Lucy Avila"/>
        <s v="Kennedy Vargas"/>
        <s v="Eva Alvarado"/>
        <s v="Theodore Marquez"/>
        <s v="Natalia Santos"/>
        <s v="Robert Alvarez"/>
        <s v="Samantha Chavez"/>
        <s v="Ezekiel Delgado"/>
        <s v="Eva Estrada"/>
        <s v="Emma Luna"/>
        <s v="Charles Gonzalez"/>
        <s v="Lydia Morales"/>
        <s v="Luke Sanchez"/>
        <s v="Addison Perez"/>
        <s v="Jackson Navarro"/>
        <s v="Penelope Rodriguez"/>
        <s v="Levi Moreno"/>
        <s v="Lillian Gonzales"/>
        <s v="Caroline Perez"/>
        <s v="Vivian Espinoza"/>
        <s v="Aiden Silva"/>
        <s v="Ian Vargas"/>
        <s v="Hailey Sanchez"/>
        <s v="Caroline Santos"/>
        <s v="Xavier Perez"/>
        <s v="Clara Sanchez"/>
        <s v="Claire Romero"/>
        <s v="Riley Rojas"/>
        <s v="Hazel Alvarez"/>
        <s v="Elena Mendoza"/>
        <s v="Josephine Acosta"/>
        <s v="Nora Nunez"/>
        <s v="Mia Herrera"/>
        <s v="David Herrera"/>
        <s v="Avery Dominguez"/>
        <s v="Cooper Valdez"/>
        <s v="Kinsley Martinez"/>
        <s v="Joshua Ramirez"/>
        <s v="Elijah Ramos"/>
        <s v="Samantha Vargas"/>
        <s v="Julian Delgado"/>
        <s v="Parker Avila"/>
        <s v="Leo Herrera"/>
      </sharedItems>
    </cacheField>
    <cacheField name="Job Title" numFmtId="0">
      <sharedItems/>
    </cacheField>
    <cacheField name="Department" numFmtId="0">
      <sharedItems count="7">
        <s v="IT"/>
        <s v="Finance"/>
        <s v="Accounting"/>
        <s v="Human Resources"/>
        <s v="Engineering"/>
        <s v="Marketing"/>
        <s v="Sales"/>
      </sharedItems>
    </cacheField>
    <cacheField name="Business Unit" numFmtId="0">
      <sharedItems/>
    </cacheField>
    <cacheField name="Gender" numFmtId="0">
      <sharedItems count="2">
        <s v="Female"/>
        <s v="Male"/>
      </sharedItems>
    </cacheField>
    <cacheField name="Ethnicity" numFmtId="0">
      <sharedItems/>
    </cacheField>
    <cacheField name="Age" numFmtId="0">
      <sharedItems containsSemiMixedTypes="0" containsString="0" containsNumber="1" containsInteger="1" minValue="25" maxValue="65" count="41">
        <n v="55"/>
        <n v="50"/>
        <n v="26"/>
        <n v="27"/>
        <n v="25"/>
        <n v="29"/>
        <n v="34"/>
        <n v="36"/>
        <n v="59"/>
        <n v="31"/>
        <n v="41"/>
        <n v="65"/>
        <n v="64"/>
        <n v="37"/>
        <n v="43"/>
        <n v="28"/>
        <n v="61"/>
        <n v="32"/>
        <n v="35"/>
        <n v="53"/>
        <n v="52"/>
        <n v="40"/>
        <n v="45"/>
        <n v="33"/>
        <n v="46"/>
        <n v="44"/>
        <n v="38"/>
        <n v="30"/>
        <n v="58"/>
        <n v="60"/>
        <n v="48"/>
        <n v="56"/>
        <n v="51"/>
        <n v="42"/>
        <n v="49"/>
        <n v="39"/>
        <n v="62"/>
        <n v="63"/>
        <n v="54"/>
        <n v="47"/>
        <n v="57"/>
      </sharedItems>
    </cacheField>
    <cacheField name="Hire Date" numFmtId="0">
      <sharedItems containsSemiMixedTypes="0" containsString="0" containsNumber="1" containsInteger="1" minValue="33612" maxValue="44556"/>
    </cacheField>
    <cacheField name="Annual Salary" numFmtId="0">
      <sharedItems containsSemiMixedTypes="0" containsString="0" containsNumber="1" containsInteger="1" minValue="40063" maxValue="258498"/>
    </cacheField>
    <cacheField name="Bonus %" numFmtId="0">
      <sharedItems containsSemiMixedTypes="0" containsString="0" containsNumber="1" minValue="0" maxValue="0.4"/>
    </cacheField>
    <cacheField name="Country" numFmtId="0">
      <sharedItems/>
    </cacheField>
    <cacheField name="City" numFmtId="0">
      <sharedItems/>
    </cacheField>
    <cacheField name="experience" numFmtId="0">
      <sharedItems containsSemiMixedTypes="0" containsString="0" containsNumber="1" containsInteger="1" minValue="2" maxValue="32"/>
    </cacheField>
    <cacheField name="bonus" numFmtId="0">
      <sharedItems containsSemiMixedTypes="0" containsString="0" containsNumber="1" minValue="1" maxValue="15"/>
    </cacheField>
  </cacheFields>
  <extLst>
    <ext xmlns:x14="http://schemas.microsoft.com/office/spreadsheetml/2009/9/main" uri="{725AE2AE-9491-48be-B2B4-4EB974FC3084}">
      <x14:pivotCacheDefinition pivotCacheId="1403002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E02387"/>
    <x v="0"/>
    <s v="Sr. Manger"/>
    <x v="0"/>
    <s v="Research &amp; Development"/>
    <x v="0"/>
    <s v="Black"/>
    <x v="0"/>
    <n v="42468"/>
    <n v="141604"/>
    <n v="0.15"/>
    <s v="United States"/>
    <s v="Seattle"/>
    <n v="8"/>
    <n v="5.5"/>
  </r>
  <r>
    <s v="E02572"/>
    <x v="1"/>
    <s v="Director"/>
    <x v="1"/>
    <s v="Speciality Products"/>
    <x v="0"/>
    <s v="Caucasian"/>
    <x v="1"/>
    <n v="39016"/>
    <n v="163099"/>
    <n v="0.2"/>
    <s v="United States"/>
    <s v="Chicago"/>
    <n v="17"/>
    <n v="8"/>
  </r>
  <r>
    <s v="E02832"/>
    <x v="2"/>
    <s v="Computer Systems Manager"/>
    <x v="0"/>
    <s v="Manufacturing"/>
    <x v="0"/>
    <s v="Caucasian"/>
    <x v="2"/>
    <n v="43735"/>
    <n v="84913"/>
    <n v="7.0000000000000007E-2"/>
    <s v="United States"/>
    <s v="Chicago"/>
    <n v="4"/>
    <n v="3"/>
  </r>
  <r>
    <s v="E01639"/>
    <x v="3"/>
    <s v="Sr. Analyst"/>
    <x v="1"/>
    <s v="Manufacturing"/>
    <x v="1"/>
    <s v="Asian"/>
    <x v="0"/>
    <n v="35023"/>
    <n v="95409"/>
    <n v="0"/>
    <s v="United States"/>
    <s v="Phoenix"/>
    <n v="28"/>
    <n v="10"/>
  </r>
  <r>
    <s v="E01550"/>
    <x v="4"/>
    <s v="Manager"/>
    <x v="0"/>
    <s v="Corporate"/>
    <x v="0"/>
    <s v="Caucasian"/>
    <x v="3"/>
    <n v="44013"/>
    <n v="119746"/>
    <n v="0.1"/>
    <s v="United States"/>
    <s v="Phoenix"/>
    <n v="4"/>
    <n v="3"/>
  </r>
  <r>
    <s v="E04332"/>
    <x v="5"/>
    <s v="Analyst"/>
    <x v="1"/>
    <s v="Manufacturing"/>
    <x v="1"/>
    <s v="Black"/>
    <x v="4"/>
    <n v="43967"/>
    <n v="41336"/>
    <n v="0"/>
    <s v="United States"/>
    <s v="Miami"/>
    <n v="4"/>
    <n v="3"/>
  </r>
  <r>
    <s v="E04533"/>
    <x v="6"/>
    <s v="Manager"/>
    <x v="2"/>
    <s v="Manufacturing"/>
    <x v="1"/>
    <s v="Caucasian"/>
    <x v="5"/>
    <n v="43490"/>
    <n v="113527"/>
    <n v="0.06"/>
    <s v="United States"/>
    <s v="Austin"/>
    <n v="5"/>
    <n v="3"/>
  </r>
  <r>
    <s v="E03838"/>
    <x v="7"/>
    <s v="Sr. Analyst"/>
    <x v="1"/>
    <s v="Speciality Products"/>
    <x v="0"/>
    <s v="Caucasian"/>
    <x v="6"/>
    <n v="43264"/>
    <n v="77203"/>
    <n v="0"/>
    <s v="United States"/>
    <s v="Chicago"/>
    <n v="6"/>
    <n v="4"/>
  </r>
  <r>
    <s v="E00591"/>
    <x v="8"/>
    <s v="Sr. Manger"/>
    <x v="3"/>
    <s v="Manufacturing"/>
    <x v="0"/>
    <s v="Asian"/>
    <x v="7"/>
    <n v="39855"/>
    <n v="157333"/>
    <n v="0.15"/>
    <s v="United States"/>
    <s v="Miami"/>
    <n v="15"/>
    <n v="8"/>
  </r>
  <r>
    <s v="E03344"/>
    <x v="9"/>
    <s v="Controls Engineer"/>
    <x v="4"/>
    <s v="Speciality Products"/>
    <x v="0"/>
    <s v="Caucasian"/>
    <x v="3"/>
    <n v="44490"/>
    <n v="109851"/>
    <n v="0"/>
    <s v="United States"/>
    <s v="Seattle"/>
    <n v="2"/>
    <n v="1"/>
  </r>
  <r>
    <s v="E00530"/>
    <x v="10"/>
    <s v="Manager"/>
    <x v="3"/>
    <s v="Manufacturing"/>
    <x v="1"/>
    <s v="Caucasian"/>
    <x v="8"/>
    <n v="36233"/>
    <n v="105086"/>
    <n v="0.09"/>
    <s v="United States"/>
    <s v="Austin"/>
    <n v="25"/>
    <n v="10"/>
  </r>
  <r>
    <s v="E03496"/>
    <x v="11"/>
    <s v="Sr. Analyst"/>
    <x v="2"/>
    <s v="Speciality Products"/>
    <x v="1"/>
    <s v="Asian"/>
    <x v="9"/>
    <n v="43043"/>
    <n v="97078"/>
    <n v="0"/>
    <s v="United States"/>
    <s v="Austin"/>
    <n v="6"/>
    <n v="4"/>
  </r>
  <r>
    <s v="E00549"/>
    <x v="12"/>
    <s v="Vice President"/>
    <x v="5"/>
    <s v="Research &amp; Development"/>
    <x v="0"/>
    <s v="Asian"/>
    <x v="10"/>
    <n v="41346"/>
    <n v="249270"/>
    <n v="0.3"/>
    <s v="United States"/>
    <s v="Seattle"/>
    <n v="11"/>
    <n v="5.5"/>
  </r>
  <r>
    <s v="E00163"/>
    <x v="13"/>
    <s v="Director"/>
    <x v="1"/>
    <s v="Research &amp; Development"/>
    <x v="0"/>
    <s v="Black"/>
    <x v="11"/>
    <n v="37319"/>
    <n v="175837"/>
    <n v="0.2"/>
    <s v="United States"/>
    <s v="Phoenix"/>
    <n v="22"/>
    <n v="9.5"/>
  </r>
  <r>
    <s v="E00884"/>
    <x v="14"/>
    <s v="Sr. Manger"/>
    <x v="5"/>
    <s v="Speciality Products"/>
    <x v="0"/>
    <s v="Latino"/>
    <x v="12"/>
    <n v="37956"/>
    <n v="154828"/>
    <n v="0.13"/>
    <s v="United States"/>
    <s v="Seattle"/>
    <n v="20"/>
    <n v="9.5"/>
  </r>
  <r>
    <s v="E04116"/>
    <x v="15"/>
    <s v="Director"/>
    <x v="0"/>
    <s v="Corporate"/>
    <x v="1"/>
    <s v="Caucasian"/>
    <x v="12"/>
    <n v="41581"/>
    <n v="186503"/>
    <n v="0.24"/>
    <s v="United States"/>
    <s v="Columbus"/>
    <n v="10"/>
    <n v="5.5"/>
  </r>
  <r>
    <s v="E04732"/>
    <x v="16"/>
    <s v="Director"/>
    <x v="6"/>
    <s v="Manufacturing"/>
    <x v="0"/>
    <s v="Latino"/>
    <x v="7"/>
    <n v="44288"/>
    <n v="151703"/>
    <n v="0.21"/>
    <s v="United States"/>
    <s v="Miami"/>
    <n v="3"/>
    <n v="3"/>
  </r>
  <r>
    <s v="E00671"/>
    <x v="17"/>
    <s v="Analyst"/>
    <x v="6"/>
    <s v="Speciality Products"/>
    <x v="1"/>
    <s v="Caucasian"/>
    <x v="13"/>
    <n v="43713"/>
    <n v="49998"/>
    <n v="0"/>
    <s v="United States"/>
    <s v="Seattle"/>
    <n v="5"/>
    <n v="3"/>
  </r>
  <r>
    <s v="E02206"/>
    <x v="18"/>
    <s v="Director"/>
    <x v="3"/>
    <s v="Speciality Products"/>
    <x v="1"/>
    <s v="Black"/>
    <x v="10"/>
    <n v="42111"/>
    <n v="152239"/>
    <n v="0.23"/>
    <s v="United States"/>
    <s v="Columbus"/>
    <n v="9"/>
    <n v="5.5"/>
  </r>
  <r>
    <s v="E00154"/>
    <x v="19"/>
    <s v="Vice President"/>
    <x v="4"/>
    <s v="Speciality Products"/>
    <x v="1"/>
    <s v="Asian"/>
    <x v="14"/>
    <n v="38145"/>
    <n v="246231"/>
    <n v="0.31"/>
    <s v="United States"/>
    <s v="Seattle"/>
    <n v="20"/>
    <n v="9.5"/>
  </r>
  <r>
    <s v="E02594"/>
    <x v="20"/>
    <s v="IT Coordinator"/>
    <x v="0"/>
    <s v="Research &amp; Development"/>
    <x v="1"/>
    <s v="Asian"/>
    <x v="15"/>
    <n v="42911"/>
    <n v="54775"/>
    <n v="0"/>
    <s v="United States"/>
    <s v="Columbus"/>
    <n v="7"/>
    <n v="4"/>
  </r>
  <r>
    <s v="E01994"/>
    <x v="21"/>
    <s v="Analyst II"/>
    <x v="6"/>
    <s v="Research &amp; Development"/>
    <x v="1"/>
    <s v="Caucasian"/>
    <x v="16"/>
    <n v="39640"/>
    <n v="66521"/>
    <n v="0"/>
    <s v="United States"/>
    <s v="Seattle"/>
    <n v="16"/>
    <n v="8"/>
  </r>
  <r>
    <s v="E03247"/>
    <x v="22"/>
    <s v="Analyst"/>
    <x v="1"/>
    <s v="Research &amp; Development"/>
    <x v="0"/>
    <s v="Caucasian"/>
    <x v="3"/>
    <n v="43226"/>
    <n v="49011"/>
    <n v="0"/>
    <s v="United States"/>
    <s v="Chicago"/>
    <n v="6"/>
    <n v="4"/>
  </r>
  <r>
    <s v="E02074"/>
    <x v="23"/>
    <s v="Enterprise Architect"/>
    <x v="0"/>
    <s v="Manufacturing"/>
    <x v="0"/>
    <s v="Caucasian"/>
    <x v="17"/>
    <n v="41681"/>
    <n v="99575"/>
    <n v="0"/>
    <s v="United States"/>
    <s v="Austin"/>
    <n v="10"/>
    <n v="5.5"/>
  </r>
  <r>
    <s v="E01628"/>
    <x v="24"/>
    <s v="Vice President"/>
    <x v="5"/>
    <s v="Research &amp; Development"/>
    <x v="1"/>
    <s v="Caucasian"/>
    <x v="3"/>
    <n v="43758"/>
    <n v="256420"/>
    <n v="0.3"/>
    <s v="United States"/>
    <s v="Phoenix"/>
    <n v="4"/>
    <n v="3"/>
  </r>
  <r>
    <s v="E04285"/>
    <x v="25"/>
    <s v="Technical Architect"/>
    <x v="0"/>
    <s v="Manufacturing"/>
    <x v="0"/>
    <s v="Latino"/>
    <x v="18"/>
    <n v="41409"/>
    <n v="78940"/>
    <n v="0"/>
    <s v="United States"/>
    <s v="Miami"/>
    <n v="11"/>
    <n v="5.5"/>
  </r>
  <r>
    <s v="E03749"/>
    <x v="26"/>
    <s v="Manager"/>
    <x v="5"/>
    <s v="Speciality Products"/>
    <x v="0"/>
    <s v="Caucasian"/>
    <x v="19"/>
    <n v="41601"/>
    <n v="113135"/>
    <n v="0.05"/>
    <s v="United States"/>
    <s v="Austin"/>
    <n v="10"/>
    <n v="5.5"/>
  </r>
  <r>
    <s v="E03574"/>
    <x v="27"/>
    <s v="Vice President"/>
    <x v="0"/>
    <s v="Speciality Products"/>
    <x v="1"/>
    <s v="Caucasian"/>
    <x v="20"/>
    <n v="38664"/>
    <n v="199808"/>
    <n v="0.32"/>
    <s v="United States"/>
    <s v="Seattle"/>
    <n v="18"/>
    <n v="9.5"/>
  </r>
  <r>
    <s v="E00586"/>
    <x v="28"/>
    <s v="Sr. Manger"/>
    <x v="5"/>
    <s v="Research &amp; Development"/>
    <x v="0"/>
    <s v="Caucasian"/>
    <x v="5"/>
    <n v="43609"/>
    <n v="122350"/>
    <n v="0.12"/>
    <s v="United States"/>
    <s v="Phoenix"/>
    <n v="5"/>
    <n v="3"/>
  </r>
  <r>
    <s v="E03538"/>
    <x v="29"/>
    <s v="Enterprise Architect"/>
    <x v="0"/>
    <s v="Research &amp; Development"/>
    <x v="1"/>
    <s v="Caucasian"/>
    <x v="21"/>
    <n v="40486"/>
    <n v="92952"/>
    <n v="0"/>
    <s v="United States"/>
    <s v="Seattle"/>
    <n v="13"/>
    <n v="8"/>
  </r>
  <r>
    <s v="E02185"/>
    <x v="30"/>
    <s v="Computer Systems Manager"/>
    <x v="0"/>
    <s v="Corporate"/>
    <x v="1"/>
    <s v="Latino"/>
    <x v="17"/>
    <n v="41353"/>
    <n v="79921"/>
    <n v="0.05"/>
    <s v="United States"/>
    <s v="Austin"/>
    <n v="11"/>
    <n v="5.5"/>
  </r>
  <r>
    <s v="E03830"/>
    <x v="31"/>
    <s v="Director"/>
    <x v="0"/>
    <s v="Research &amp; Development"/>
    <x v="0"/>
    <s v="Black"/>
    <x v="13"/>
    <n v="40076"/>
    <n v="167199"/>
    <n v="0.2"/>
    <s v="United States"/>
    <s v="Seattle"/>
    <n v="14"/>
    <n v="8"/>
  </r>
  <r>
    <s v="E03720"/>
    <x v="32"/>
    <s v="Quality Engineer"/>
    <x v="4"/>
    <s v="Research &amp; Development"/>
    <x v="1"/>
    <s v="Caucasian"/>
    <x v="20"/>
    <n v="41199"/>
    <n v="71476"/>
    <n v="0"/>
    <s v="United States"/>
    <s v="Phoenix"/>
    <n v="11"/>
    <n v="5.5"/>
  </r>
  <r>
    <s v="E03025"/>
    <x v="33"/>
    <s v="Director"/>
    <x v="4"/>
    <s v="Manufacturing"/>
    <x v="0"/>
    <s v="Caucasian"/>
    <x v="22"/>
    <n v="41941"/>
    <n v="189420"/>
    <n v="0.2"/>
    <s v="United States"/>
    <s v="Seattle"/>
    <n v="9"/>
    <n v="5.5"/>
  </r>
  <r>
    <s v="E04917"/>
    <x v="34"/>
    <s v="HRIS Analyst"/>
    <x v="3"/>
    <s v="Research &amp; Development"/>
    <x v="0"/>
    <s v="Caucasian"/>
    <x v="12"/>
    <n v="37184"/>
    <n v="64057"/>
    <n v="0"/>
    <s v="United States"/>
    <s v="Phoenix"/>
    <n v="22"/>
    <n v="9.5"/>
  </r>
  <r>
    <s v="E00415"/>
    <x v="35"/>
    <s v="Analyst II"/>
    <x v="5"/>
    <s v="Manufacturing"/>
    <x v="0"/>
    <s v="Black"/>
    <x v="3"/>
    <n v="44460"/>
    <n v="68728"/>
    <n v="0"/>
    <s v="United States"/>
    <s v="Phoenix"/>
    <n v="2"/>
    <n v="1"/>
  </r>
  <r>
    <s v="E04207"/>
    <x v="36"/>
    <s v="Analyst II"/>
    <x v="5"/>
    <s v="Manufacturing"/>
    <x v="1"/>
    <s v="Latino"/>
    <x v="18"/>
    <n v="40678"/>
    <n v="66889"/>
    <n v="0"/>
    <s v="United States"/>
    <s v="Columbus"/>
    <n v="13"/>
    <n v="8"/>
  </r>
  <r>
    <s v="E02139"/>
    <x v="37"/>
    <s v="Director"/>
    <x v="2"/>
    <s v="Research &amp; Development"/>
    <x v="0"/>
    <s v="Asian"/>
    <x v="7"/>
    <n v="42276"/>
    <n v="178700"/>
    <n v="0.28999999999999998"/>
    <s v="United States"/>
    <s v="Seattle"/>
    <n v="8"/>
    <n v="5.5"/>
  </r>
  <r>
    <s v="E01797"/>
    <x v="38"/>
    <s v="Field Engineer"/>
    <x v="4"/>
    <s v="Research &amp; Development"/>
    <x v="0"/>
    <s v="Caucasian"/>
    <x v="23"/>
    <n v="43456"/>
    <n v="83990"/>
    <n v="0"/>
    <s v="United States"/>
    <s v="Chicago"/>
    <n v="5"/>
    <n v="3"/>
  </r>
  <r>
    <s v="E01839"/>
    <x v="39"/>
    <s v="Automation Engineer"/>
    <x v="4"/>
    <s v="Corporate"/>
    <x v="0"/>
    <s v="Caucasian"/>
    <x v="20"/>
    <n v="38696"/>
    <n v="102043"/>
    <n v="0"/>
    <s v="United States"/>
    <s v="Chicago"/>
    <n v="18"/>
    <n v="9.5"/>
  </r>
  <r>
    <s v="E01633"/>
    <x v="40"/>
    <s v="Operations Engineer"/>
    <x v="4"/>
    <s v="Manufacturing"/>
    <x v="0"/>
    <s v="Asian"/>
    <x v="24"/>
    <n v="37041"/>
    <n v="90678"/>
    <n v="0"/>
    <s v="United States"/>
    <s v="Columbus"/>
    <n v="23"/>
    <n v="9.5"/>
  </r>
  <r>
    <s v="E01848"/>
    <x v="41"/>
    <s v="Business Partner"/>
    <x v="3"/>
    <s v="Manufacturing"/>
    <x v="0"/>
    <s v="Black"/>
    <x v="24"/>
    <n v="39681"/>
    <n v="59067"/>
    <n v="0"/>
    <s v="United States"/>
    <s v="Miami"/>
    <n v="16"/>
    <n v="8"/>
  </r>
  <r>
    <s v="E04000"/>
    <x v="42"/>
    <s v="Engineering Manager"/>
    <x v="4"/>
    <s v="Corporate"/>
    <x v="0"/>
    <s v="Latino"/>
    <x v="25"/>
    <n v="39800"/>
    <n v="92753"/>
    <n v="0.13"/>
    <s v="United States"/>
    <s v="Austin"/>
    <n v="15"/>
    <n v="8"/>
  </r>
  <r>
    <s v="E02112"/>
    <x v="43"/>
    <s v="Vice President"/>
    <x v="3"/>
    <s v="Speciality Products"/>
    <x v="1"/>
    <s v="Black"/>
    <x v="22"/>
    <n v="41493"/>
    <n v="236946"/>
    <n v="0.37"/>
    <s v="United States"/>
    <s v="Seattle"/>
    <n v="11"/>
    <n v="5.5"/>
  </r>
  <r>
    <s v="E03824"/>
    <x v="44"/>
    <s v="Analyst"/>
    <x v="1"/>
    <s v="Corporate"/>
    <x v="0"/>
    <s v="Black"/>
    <x v="7"/>
    <n v="44435"/>
    <n v="48906"/>
    <n v="0"/>
    <s v="United States"/>
    <s v="Miami"/>
    <n v="3"/>
    <n v="3"/>
  </r>
  <r>
    <s v="E03906"/>
    <x v="45"/>
    <s v="Sr. Analyst"/>
    <x v="6"/>
    <s v="Corporate"/>
    <x v="0"/>
    <s v="Caucasian"/>
    <x v="26"/>
    <n v="39474"/>
    <n v="80024"/>
    <n v="0"/>
    <s v="United States"/>
    <s v="Columbus"/>
    <n v="16"/>
    <n v="8"/>
  </r>
  <r>
    <s v="E00436"/>
    <x v="46"/>
    <s v="HRIS Analyst"/>
    <x v="3"/>
    <s v="Speciality Products"/>
    <x v="0"/>
    <s v="Caucasian"/>
    <x v="10"/>
    <n v="40109"/>
    <n v="54415"/>
    <n v="0"/>
    <s v="United States"/>
    <s v="Seattle"/>
    <n v="14"/>
    <n v="8"/>
  </r>
  <r>
    <s v="E04798"/>
    <x v="47"/>
    <s v="Manager"/>
    <x v="5"/>
    <s v="Research &amp; Development"/>
    <x v="0"/>
    <s v="Asian"/>
    <x v="27"/>
    <n v="42484"/>
    <n v="120341"/>
    <n v="7.0000000000000007E-2"/>
    <s v="United States"/>
    <s v="Seattle"/>
    <n v="8"/>
    <n v="5.5"/>
  </r>
  <r>
    <s v="E01249"/>
    <x v="48"/>
    <s v="Vice President"/>
    <x v="0"/>
    <s v="Speciality Products"/>
    <x v="0"/>
    <s v="Latino"/>
    <x v="14"/>
    <n v="40029"/>
    <n v="208415"/>
    <n v="0.35"/>
    <s v="United States"/>
    <s v="Seattle"/>
    <n v="15"/>
    <n v="8"/>
  </r>
  <r>
    <s v="E03349"/>
    <x v="49"/>
    <s v="Cloud Infrastructure Architect"/>
    <x v="0"/>
    <s v="Speciality Products"/>
    <x v="0"/>
    <s v="Asian"/>
    <x v="17"/>
    <n v="43835"/>
    <n v="78844"/>
    <n v="0"/>
    <s v="United States"/>
    <s v="Seattle"/>
    <n v="4"/>
    <n v="3"/>
  </r>
  <r>
    <s v="E02966"/>
    <x v="50"/>
    <s v="Field Engineer"/>
    <x v="4"/>
    <s v="Manufacturing"/>
    <x v="1"/>
    <s v="Caucasian"/>
    <x v="28"/>
    <n v="37399"/>
    <n v="76354"/>
    <n v="0"/>
    <s v="United States"/>
    <s v="Phoenix"/>
    <n v="22"/>
    <n v="9.5"/>
  </r>
  <r>
    <s v="E01499"/>
    <x v="51"/>
    <s v="Director"/>
    <x v="1"/>
    <s v="Speciality Products"/>
    <x v="0"/>
    <s v="Latino"/>
    <x v="13"/>
    <n v="43493"/>
    <n v="165927"/>
    <n v="0.2"/>
    <s v="United States"/>
    <s v="Phoenix"/>
    <n v="5"/>
    <n v="3"/>
  </r>
  <r>
    <s v="E00665"/>
    <x v="52"/>
    <s v="Controls Engineer"/>
    <x v="4"/>
    <s v="Corporate"/>
    <x v="1"/>
    <s v="Asian"/>
    <x v="0"/>
    <n v="36041"/>
    <n v="86299"/>
    <n v="0"/>
    <s v="United States"/>
    <s v="Seattle"/>
    <n v="26"/>
    <n v="10"/>
  </r>
  <r>
    <s v="E00254"/>
    <x v="53"/>
    <s v="Analyst II"/>
    <x v="1"/>
    <s v="Corporate"/>
    <x v="1"/>
    <s v="Latino"/>
    <x v="6"/>
    <n v="42182"/>
    <n v="57008"/>
    <n v="0"/>
    <s v="United States"/>
    <s v="Phoenix"/>
    <n v="9"/>
    <n v="5.5"/>
  </r>
  <r>
    <s v="E02166"/>
    <x v="54"/>
    <s v="Sr. Manger"/>
    <x v="1"/>
    <s v="Manufacturing"/>
    <x v="1"/>
    <s v="Latino"/>
    <x v="29"/>
    <n v="42270"/>
    <n v="141899"/>
    <n v="0.15"/>
    <s v="United States"/>
    <s v="Phoenix"/>
    <n v="8"/>
    <n v="5.5"/>
  </r>
  <r>
    <s v="E00935"/>
    <x v="55"/>
    <s v="Analyst II"/>
    <x v="5"/>
    <s v="Corporate"/>
    <x v="1"/>
    <s v="Black"/>
    <x v="10"/>
    <n v="42626"/>
    <n v="64847"/>
    <n v="0"/>
    <s v="United States"/>
    <s v="Miami"/>
    <n v="7"/>
    <n v="4"/>
  </r>
  <r>
    <s v="E01525"/>
    <x v="56"/>
    <s v="Engineering Manager"/>
    <x v="4"/>
    <s v="Research &amp; Development"/>
    <x v="1"/>
    <s v="Caucasian"/>
    <x v="19"/>
    <n v="33702"/>
    <n v="116878"/>
    <n v="0.11"/>
    <s v="United States"/>
    <s v="Miami"/>
    <n v="32"/>
    <n v="15"/>
  </r>
  <r>
    <s v="E00386"/>
    <x v="57"/>
    <s v="Quality Engineer"/>
    <x v="4"/>
    <s v="Speciality Products"/>
    <x v="1"/>
    <s v="Black"/>
    <x v="22"/>
    <n v="38388"/>
    <n v="70505"/>
    <n v="0"/>
    <s v="United States"/>
    <s v="Austin"/>
    <n v="19"/>
    <n v="9.5"/>
  </r>
  <r>
    <s v="E03383"/>
    <x v="58"/>
    <s v="Director"/>
    <x v="2"/>
    <s v="Speciality Products"/>
    <x v="1"/>
    <s v="Caucasian"/>
    <x v="2"/>
    <n v="44040"/>
    <n v="180664"/>
    <n v="0.27"/>
    <s v="United States"/>
    <s v="Chicago"/>
    <n v="4"/>
    <n v="3"/>
  </r>
  <r>
    <s v="E01258"/>
    <x v="59"/>
    <s v="Network Engineer"/>
    <x v="0"/>
    <s v="Manufacturing"/>
    <x v="1"/>
    <s v="Caucasian"/>
    <x v="5"/>
    <n v="43444"/>
    <n v="84596"/>
    <n v="0"/>
    <s v="United States"/>
    <s v="Miami"/>
    <n v="5"/>
    <n v="3"/>
  </r>
  <r>
    <s v="E04562"/>
    <x v="60"/>
    <s v="Account Representative"/>
    <x v="6"/>
    <s v="Manufacturing"/>
    <x v="1"/>
    <s v="Asian"/>
    <x v="9"/>
    <n v="42938"/>
    <n v="55854"/>
    <n v="0"/>
    <s v="United States"/>
    <s v="Austin"/>
    <n v="7"/>
    <n v="4"/>
  </r>
  <r>
    <s v="E02802"/>
    <x v="61"/>
    <s v="Sr. Business Partner"/>
    <x v="3"/>
    <s v="Research &amp; Development"/>
    <x v="1"/>
    <s v="Asian"/>
    <x v="19"/>
    <n v="37576"/>
    <n v="95998"/>
    <n v="0"/>
    <s v="United States"/>
    <s v="Seattle"/>
    <n v="21"/>
    <n v="9.5"/>
  </r>
  <r>
    <s v="E01427"/>
    <x v="62"/>
    <s v="Sr. Manger"/>
    <x v="6"/>
    <s v="Manufacturing"/>
    <x v="0"/>
    <s v="Asian"/>
    <x v="6"/>
    <n v="42116"/>
    <n v="154941"/>
    <n v="0.13"/>
    <s v="United States"/>
    <s v="Phoenix"/>
    <n v="9"/>
    <n v="5.5"/>
  </r>
  <r>
    <s v="E03890"/>
    <x v="63"/>
    <s v="Vice President"/>
    <x v="6"/>
    <s v="Manufacturing"/>
    <x v="0"/>
    <s v="Caucasian"/>
    <x v="9"/>
    <n v="44063"/>
    <n v="219693"/>
    <n v="0.3"/>
    <s v="United States"/>
    <s v="Austin"/>
    <n v="4"/>
    <n v="3"/>
  </r>
  <r>
    <s v="E01194"/>
    <x v="64"/>
    <s v="Test Engineer"/>
    <x v="4"/>
    <s v="Research &amp; Development"/>
    <x v="0"/>
    <s v="Caucasian"/>
    <x v="22"/>
    <n v="41386"/>
    <n v="61773"/>
    <n v="0"/>
    <s v="United States"/>
    <s v="Seattle"/>
    <n v="11"/>
    <n v="5.5"/>
  </r>
  <r>
    <s v="E02875"/>
    <x v="65"/>
    <s v="Computer Systems Manager"/>
    <x v="0"/>
    <s v="Speciality Products"/>
    <x v="0"/>
    <s v="Asian"/>
    <x v="30"/>
    <n v="39091"/>
    <n v="74546"/>
    <n v="0.09"/>
    <s v="United States"/>
    <s v="Seattle"/>
    <n v="17"/>
    <n v="8"/>
  </r>
  <r>
    <s v="E04959"/>
    <x v="66"/>
    <s v="Development Engineer"/>
    <x v="4"/>
    <s v="Speciality Products"/>
    <x v="1"/>
    <s v="Black"/>
    <x v="31"/>
    <n v="42031"/>
    <n v="62575"/>
    <n v="0"/>
    <s v="United States"/>
    <s v="Miami"/>
    <n v="9"/>
    <n v="5.5"/>
  </r>
  <r>
    <s v="E01261"/>
    <x v="67"/>
    <s v="Analyst II"/>
    <x v="2"/>
    <s v="Speciality Products"/>
    <x v="1"/>
    <s v="Caucasian"/>
    <x v="0"/>
    <n v="39177"/>
    <n v="52310"/>
    <n v="0"/>
    <s v="United States"/>
    <s v="Miami"/>
    <n v="17"/>
    <n v="8"/>
  </r>
  <r>
    <s v="E03612"/>
    <x v="68"/>
    <s v="Sr. Manger"/>
    <x v="1"/>
    <s v="Speciality Products"/>
    <x v="1"/>
    <s v="Black"/>
    <x v="12"/>
    <n v="41454"/>
    <n v="159571"/>
    <n v="0.1"/>
    <s v="United States"/>
    <s v="Columbus"/>
    <n v="11"/>
    <n v="5.5"/>
  </r>
  <r>
    <s v="E01388"/>
    <x v="69"/>
    <s v="Field Engineer"/>
    <x v="4"/>
    <s v="Research &amp; Development"/>
    <x v="0"/>
    <s v="Latino"/>
    <x v="1"/>
    <n v="35726"/>
    <n v="91763"/>
    <n v="0"/>
    <s v="United States"/>
    <s v="Austin"/>
    <n v="26"/>
    <n v="10"/>
  </r>
  <r>
    <s v="E03875"/>
    <x v="70"/>
    <s v="Development Engineer"/>
    <x v="4"/>
    <s v="Corporate"/>
    <x v="0"/>
    <s v="Caucasian"/>
    <x v="32"/>
    <n v="35055"/>
    <n v="96475"/>
    <n v="0"/>
    <s v="United States"/>
    <s v="Austin"/>
    <n v="28"/>
    <n v="10"/>
  </r>
  <r>
    <s v="E04413"/>
    <x v="71"/>
    <s v="Controls Engineer"/>
    <x v="4"/>
    <s v="Manufacturing"/>
    <x v="1"/>
    <s v="Caucasian"/>
    <x v="7"/>
    <n v="42706"/>
    <n v="113781"/>
    <n v="0"/>
    <s v="United States"/>
    <s v="Columbus"/>
    <n v="7"/>
    <n v="4"/>
  </r>
  <r>
    <s v="E00691"/>
    <x v="72"/>
    <s v="Director"/>
    <x v="1"/>
    <s v="Research &amp; Development"/>
    <x v="1"/>
    <s v="Asian"/>
    <x v="33"/>
    <n v="37636"/>
    <n v="166599"/>
    <n v="0.26"/>
    <s v="United States"/>
    <s v="Seattle"/>
    <n v="21"/>
    <n v="9.5"/>
  </r>
  <r>
    <s v="E04735"/>
    <x v="73"/>
    <s v="System Administrator "/>
    <x v="0"/>
    <s v="Manufacturing"/>
    <x v="0"/>
    <s v="Caucasian"/>
    <x v="25"/>
    <n v="39064"/>
    <n v="74738"/>
    <n v="0"/>
    <s v="United States"/>
    <s v="Miami"/>
    <n v="17"/>
    <n v="8"/>
  </r>
  <r>
    <s v="E02850"/>
    <x v="74"/>
    <s v="Director"/>
    <x v="6"/>
    <s v="Research &amp; Development"/>
    <x v="0"/>
    <s v="Asian"/>
    <x v="10"/>
    <n v="43322"/>
    <n v="171173"/>
    <n v="0.21"/>
    <s v="United States"/>
    <s v="Columbus"/>
    <n v="6"/>
    <n v="4"/>
  </r>
  <r>
    <s v="E03583"/>
    <x v="75"/>
    <s v="Vice President"/>
    <x v="6"/>
    <s v="Corporate"/>
    <x v="1"/>
    <s v="Latino"/>
    <x v="16"/>
    <n v="43732"/>
    <n v="201464"/>
    <n v="0.37"/>
    <s v="United States"/>
    <s v="Chicago"/>
    <n v="4"/>
    <n v="3"/>
  </r>
  <r>
    <s v="E02017"/>
    <x v="76"/>
    <s v="Director"/>
    <x v="3"/>
    <s v="Corporate"/>
    <x v="1"/>
    <s v="Caucasian"/>
    <x v="1"/>
    <n v="35998"/>
    <n v="174895"/>
    <n v="0.15"/>
    <s v="United States"/>
    <s v="Chicago"/>
    <n v="26"/>
    <n v="10"/>
  </r>
  <r>
    <s v="E01642"/>
    <x v="77"/>
    <s v="Sr. Manger"/>
    <x v="0"/>
    <s v="Manufacturing"/>
    <x v="0"/>
    <s v="Asian"/>
    <x v="34"/>
    <n v="38825"/>
    <n v="134486"/>
    <n v="0.14000000000000001"/>
    <s v="United States"/>
    <s v="Austin"/>
    <n v="18"/>
    <n v="9.5"/>
  </r>
  <r>
    <s v="E04131"/>
    <x v="78"/>
    <s v="Sr. Analyst"/>
    <x v="5"/>
    <s v="Corporate"/>
    <x v="0"/>
    <s v="Latino"/>
    <x v="33"/>
    <n v="44198"/>
    <n v="94430"/>
    <n v="0"/>
    <s v="United States"/>
    <s v="Seattle"/>
    <n v="3"/>
    <n v="3"/>
  </r>
  <r>
    <s v="E02331"/>
    <x v="79"/>
    <s v="Enterprise Architect"/>
    <x v="0"/>
    <s v="Manufacturing"/>
    <x v="0"/>
    <s v="Asian"/>
    <x v="0"/>
    <n v="38573"/>
    <n v="92771"/>
    <n v="0"/>
    <s v="United States"/>
    <s v="Miami"/>
    <n v="19"/>
    <n v="9.5"/>
  </r>
  <r>
    <s v="E00417"/>
    <x v="80"/>
    <s v="Analyst II"/>
    <x v="1"/>
    <s v="Speciality Products"/>
    <x v="0"/>
    <s v="Latino"/>
    <x v="35"/>
    <n v="38813"/>
    <n v="71531"/>
    <n v="0"/>
    <s v="United States"/>
    <s v="Columbus"/>
    <n v="18"/>
    <n v="9.5"/>
  </r>
  <r>
    <s v="E04267"/>
    <x v="81"/>
    <s v="Cloud Infrastructure Architect"/>
    <x v="0"/>
    <s v="Speciality Products"/>
    <x v="1"/>
    <s v="Black"/>
    <x v="15"/>
    <n v="43530"/>
    <n v="90304"/>
    <n v="0"/>
    <s v="United States"/>
    <s v="Chicago"/>
    <n v="5"/>
    <n v="3"/>
  </r>
  <r>
    <s v="E03061"/>
    <x v="82"/>
    <s v="Manager"/>
    <x v="5"/>
    <s v="Manufacturing"/>
    <x v="0"/>
    <s v="Caucasian"/>
    <x v="11"/>
    <n v="40793"/>
    <n v="104903"/>
    <n v="0.1"/>
    <s v="United States"/>
    <s v="Columbus"/>
    <n v="12"/>
    <n v="8"/>
  </r>
  <r>
    <s v="E04265"/>
    <x v="83"/>
    <s v="Operations Engineer"/>
    <x v="4"/>
    <s v="Corporate"/>
    <x v="0"/>
    <s v="Latino"/>
    <x v="36"/>
    <n v="39002"/>
    <n v="79785"/>
    <n v="0"/>
    <s v="United States"/>
    <s v="Austin"/>
    <n v="17"/>
    <n v="8"/>
  </r>
  <r>
    <s v="E03042"/>
    <x v="84"/>
    <s v="Systems Analyst"/>
    <x v="0"/>
    <s v="Manufacturing"/>
    <x v="0"/>
    <s v="Caucasian"/>
    <x v="37"/>
    <n v="33695"/>
    <n v="53809"/>
    <n v="0"/>
    <s v="United States"/>
    <s v="Phoenix"/>
    <n v="32"/>
    <n v="15"/>
  </r>
  <r>
    <s v="E03131"/>
    <x v="85"/>
    <s v="Sr. Manger"/>
    <x v="0"/>
    <s v="Manufacturing"/>
    <x v="1"/>
    <s v="Caucasian"/>
    <x v="13"/>
    <n v="41695"/>
    <n v="128984"/>
    <n v="0.12"/>
    <s v="United States"/>
    <s v="Miami"/>
    <n v="10"/>
    <n v="5.5"/>
  </r>
  <r>
    <s v="E00128"/>
    <x v="86"/>
    <s v="Director"/>
    <x v="3"/>
    <s v="Manufacturing"/>
    <x v="0"/>
    <s v="Latino"/>
    <x v="38"/>
    <n v="43122"/>
    <n v="176294"/>
    <n v="0.28000000000000003"/>
    <s v="United States"/>
    <s v="Austin"/>
    <n v="6"/>
    <n v="4"/>
  </r>
  <r>
    <s v="E00306"/>
    <x v="87"/>
    <s v="Enterprise Architect"/>
    <x v="0"/>
    <s v="Manufacturing"/>
    <x v="1"/>
    <s v="Caucasian"/>
    <x v="21"/>
    <n v="40565"/>
    <n v="97339"/>
    <n v="0"/>
    <s v="United States"/>
    <s v="Austin"/>
    <n v="13"/>
    <n v="8"/>
  </r>
  <r>
    <s v="E00170"/>
    <x v="88"/>
    <s v="Sr. Analyst"/>
    <x v="5"/>
    <s v="Speciality Products"/>
    <x v="0"/>
    <s v="Caucasian"/>
    <x v="18"/>
    <n v="43715"/>
    <n v="70992"/>
    <n v="0"/>
    <s v="United States"/>
    <s v="Austin"/>
    <n v="4"/>
    <n v="3"/>
  </r>
  <r>
    <s v="E01425"/>
    <x v="89"/>
    <s v="Vice President"/>
    <x v="4"/>
    <s v="Corporate"/>
    <x v="1"/>
    <s v="Caucasian"/>
    <x v="23"/>
    <n v="42173"/>
    <n v="205314"/>
    <n v="0.3"/>
    <s v="United States"/>
    <s v="Columbus"/>
    <n v="9"/>
    <n v="5.5"/>
  </r>
  <r>
    <s v="E03567"/>
    <x v="90"/>
    <s v="Technical Architect"/>
    <x v="0"/>
    <s v="Research &amp; Development"/>
    <x v="1"/>
    <s v="Latino"/>
    <x v="32"/>
    <n v="39553"/>
    <n v="86431"/>
    <n v="0"/>
    <s v="United States"/>
    <s v="Columbus"/>
    <n v="16"/>
    <n v="8"/>
  </r>
  <r>
    <s v="E00957"/>
    <x v="91"/>
    <s v="Sr. Manger"/>
    <x v="6"/>
    <s v="Corporate"/>
    <x v="0"/>
    <s v="Caucasian"/>
    <x v="24"/>
    <n v="41473"/>
    <n v="149712"/>
    <n v="0.14000000000000001"/>
    <s v="United States"/>
    <s v="Columbus"/>
    <n v="11"/>
    <n v="5.5"/>
  </r>
  <r>
    <s v="E04458"/>
    <x v="92"/>
    <s v="Field Engineer"/>
    <x v="4"/>
    <s v="Speciality Products"/>
    <x v="1"/>
    <s v="Caucasian"/>
    <x v="27"/>
    <n v="44471"/>
    <n v="88758"/>
    <n v="0"/>
    <s v="United States"/>
    <s v="Seattle"/>
    <n v="2"/>
    <n v="1"/>
  </r>
  <r>
    <s v="E00521"/>
    <x v="93"/>
    <s v="Network Architect"/>
    <x v="0"/>
    <s v="Research &amp; Development"/>
    <x v="0"/>
    <s v="Caucasian"/>
    <x v="38"/>
    <n v="35933"/>
    <n v="68268"/>
    <n v="0"/>
    <s v="United States"/>
    <s v="Phoenix"/>
    <n v="26"/>
    <n v="10"/>
  </r>
  <r>
    <s v="E01533"/>
    <x v="94"/>
    <s v="Sr. Analyst"/>
    <x v="6"/>
    <s v="Speciality Products"/>
    <x v="0"/>
    <s v="Caucasian"/>
    <x v="34"/>
    <n v="35200"/>
    <n v="86658"/>
    <n v="0"/>
    <s v="United States"/>
    <s v="Phoenix"/>
    <n v="28"/>
    <n v="10"/>
  </r>
  <r>
    <s v="E02855"/>
    <x v="95"/>
    <s v="Enterprise Architect"/>
    <x v="0"/>
    <s v="Manufacturing"/>
    <x v="0"/>
    <s v="Asian"/>
    <x v="36"/>
    <n v="39887"/>
    <n v="82839"/>
    <n v="0"/>
    <s v="United States"/>
    <s v="Miami"/>
    <n v="15"/>
    <n v="8"/>
  </r>
  <r>
    <s v="E00816"/>
    <x v="96"/>
    <s v="Network Architect"/>
    <x v="0"/>
    <s v="Speciality Products"/>
    <x v="0"/>
    <s v="Caucasian"/>
    <x v="15"/>
    <n v="44477"/>
    <n v="64475"/>
    <n v="0"/>
    <s v="United States"/>
    <s v="Phoenix"/>
    <n v="2"/>
    <n v="1"/>
  </r>
  <r>
    <s v="E04888"/>
    <x v="97"/>
    <s v="Manager"/>
    <x v="0"/>
    <s v="Corporate"/>
    <x v="1"/>
    <s v="Caucasian"/>
    <x v="17"/>
    <n v="41642"/>
    <n v="127148"/>
    <n v="0.1"/>
    <s v="United States"/>
    <s v="Miami"/>
    <n v="10"/>
    <n v="5.5"/>
  </r>
  <r>
    <s v="E03907"/>
    <x v="98"/>
    <s v="Vice President"/>
    <x v="1"/>
    <s v="Speciality Products"/>
    <x v="0"/>
    <s v="Caucasian"/>
    <x v="17"/>
    <n v="43102"/>
    <n v="190253"/>
    <n v="0.33"/>
    <s v="United States"/>
    <s v="Austin"/>
    <n v="6"/>
    <n v="4"/>
  </r>
  <r>
    <s v="E02166"/>
    <x v="99"/>
    <s v="Manager"/>
    <x v="2"/>
    <s v="Research &amp; Development"/>
    <x v="1"/>
    <s v="Caucasian"/>
    <x v="0"/>
    <n v="36644"/>
    <n v="115798"/>
    <n v="0.05"/>
    <s v="United States"/>
    <s v="Miami"/>
    <n v="24"/>
    <n v="9.5"/>
  </r>
  <r>
    <s v="E00431"/>
    <x v="100"/>
    <s v="Sr. Business Partner"/>
    <x v="3"/>
    <s v="Research &amp; Development"/>
    <x v="0"/>
    <s v="Asian"/>
    <x v="28"/>
    <n v="34567"/>
    <n v="93102"/>
    <n v="0"/>
    <s v="United States"/>
    <s v="Seattle"/>
    <n v="30"/>
    <n v="15"/>
  </r>
  <r>
    <s v="E01501"/>
    <x v="101"/>
    <s v="Engineering Manager"/>
    <x v="4"/>
    <s v="Speciality Products"/>
    <x v="1"/>
    <s v="Asian"/>
    <x v="6"/>
    <n v="43055"/>
    <n v="110054"/>
    <n v="0.15"/>
    <s v="United States"/>
    <s v="Miami"/>
    <n v="6"/>
    <n v="4"/>
  </r>
  <r>
    <s v="E01141"/>
    <x v="102"/>
    <s v="Quality Engineer"/>
    <x v="4"/>
    <s v="Research &amp; Development"/>
    <x v="0"/>
    <s v="Black"/>
    <x v="3"/>
    <n v="44224"/>
    <n v="95786"/>
    <n v="0"/>
    <s v="United States"/>
    <s v="Chicago"/>
    <n v="3"/>
    <n v="3"/>
  </r>
  <r>
    <s v="E02942"/>
    <x v="103"/>
    <s v="Director"/>
    <x v="4"/>
    <s v="Speciality Products"/>
    <x v="1"/>
    <s v="Caucasian"/>
    <x v="27"/>
    <n v="43240"/>
    <n v="184368"/>
    <n v="0.28999999999999998"/>
    <s v="United States"/>
    <s v="Austin"/>
    <n v="6"/>
    <n v="4"/>
  </r>
  <r>
    <s v="E04130"/>
    <x v="104"/>
    <s v="Sr. Manger"/>
    <x v="1"/>
    <s v="Corporate"/>
    <x v="1"/>
    <s v="Latino"/>
    <x v="22"/>
    <n v="44554"/>
    <n v="144754"/>
    <n v="0.15"/>
    <s v="United States"/>
    <s v="Phoenix"/>
    <n v="2"/>
    <n v="1"/>
  </r>
  <r>
    <s v="E02848"/>
    <x v="105"/>
    <s v="Sr. Account Representative"/>
    <x v="6"/>
    <s v="Research &amp; Development"/>
    <x v="0"/>
    <s v="Caucasian"/>
    <x v="27"/>
    <n v="42722"/>
    <n v="89458"/>
    <n v="0"/>
    <s v="United States"/>
    <s v="Austin"/>
    <n v="7"/>
    <n v="4"/>
  </r>
  <r>
    <s v="E00085"/>
    <x v="106"/>
    <s v="Vice President"/>
    <x v="2"/>
    <s v="Corporate"/>
    <x v="0"/>
    <s v="Asian"/>
    <x v="31"/>
    <n v="41714"/>
    <n v="190815"/>
    <n v="0.4"/>
    <s v="United States"/>
    <s v="Austin"/>
    <n v="10"/>
    <n v="5.5"/>
  </r>
  <r>
    <s v="E03956"/>
    <x v="46"/>
    <s v="Sr. Manger"/>
    <x v="6"/>
    <s v="Research &amp; Development"/>
    <x v="0"/>
    <s v="Caucasian"/>
    <x v="36"/>
    <n v="36374"/>
    <n v="137995"/>
    <n v="0.14000000000000001"/>
    <s v="United States"/>
    <s v="Austin"/>
    <n v="25"/>
    <n v="10"/>
  </r>
  <r>
    <s v="E03506"/>
    <x v="107"/>
    <s v="Vice President"/>
    <x v="3"/>
    <s v="Research &amp; Development"/>
    <x v="1"/>
    <s v="Asian"/>
    <x v="30"/>
    <n v="41706"/>
    <n v="197367"/>
    <n v="0.39"/>
    <s v="United States"/>
    <s v="Austin"/>
    <n v="10"/>
    <n v="5.5"/>
  </r>
  <r>
    <s v="E00568"/>
    <x v="108"/>
    <s v="Director"/>
    <x v="2"/>
    <s v="Manufacturing"/>
    <x v="0"/>
    <s v="Latino"/>
    <x v="3"/>
    <n v="43276"/>
    <n v="174097"/>
    <n v="0.21"/>
    <s v="United States"/>
    <s v="Phoenix"/>
    <n v="6"/>
    <n v="4"/>
  </r>
  <r>
    <s v="E00535"/>
    <x v="109"/>
    <s v="Manager"/>
    <x v="0"/>
    <s v="Speciality Products"/>
    <x v="1"/>
    <s v="Latino"/>
    <x v="19"/>
    <n v="39021"/>
    <n v="120128"/>
    <n v="0.1"/>
    <s v="United States"/>
    <s v="Austin"/>
    <n v="17"/>
    <n v="8"/>
  </r>
  <r>
    <s v="E04630"/>
    <x v="110"/>
    <s v="Manager"/>
    <x v="5"/>
    <s v="Manufacturing"/>
    <x v="0"/>
    <s v="Caucasian"/>
    <x v="8"/>
    <n v="39197"/>
    <n v="129708"/>
    <n v="0.05"/>
    <s v="United States"/>
    <s v="Miami"/>
    <n v="17"/>
    <n v="8"/>
  </r>
  <r>
    <s v="E00874"/>
    <x v="111"/>
    <s v="Manager"/>
    <x v="5"/>
    <s v="Research &amp; Development"/>
    <x v="1"/>
    <s v="Asian"/>
    <x v="0"/>
    <n v="34595"/>
    <n v="102270"/>
    <n v="0.1"/>
    <s v="United States"/>
    <s v="Chicago"/>
    <n v="29"/>
    <n v="10"/>
  </r>
  <r>
    <s v="E00941"/>
    <x v="112"/>
    <s v="Analyst"/>
    <x v="1"/>
    <s v="Manufacturing"/>
    <x v="0"/>
    <s v="Asian"/>
    <x v="0"/>
    <n v="37343"/>
    <n v="50475"/>
    <n v="0"/>
    <s v="United States"/>
    <s v="Columbus"/>
    <n v="22"/>
    <n v="9.5"/>
  </r>
  <r>
    <s v="E03446"/>
    <x v="113"/>
    <s v="Manager"/>
    <x v="5"/>
    <s v="Research &amp; Development"/>
    <x v="1"/>
    <s v="Caucasian"/>
    <x v="32"/>
    <n v="44014"/>
    <n v="100099"/>
    <n v="0.08"/>
    <s v="United States"/>
    <s v="Miami"/>
    <n v="4"/>
    <n v="3"/>
  </r>
  <r>
    <s v="E01361"/>
    <x v="114"/>
    <s v="IT Coordinator"/>
    <x v="0"/>
    <s v="Manufacturing"/>
    <x v="0"/>
    <s v="Caucasian"/>
    <x v="38"/>
    <n v="42731"/>
    <n v="41673"/>
    <n v="0"/>
    <s v="United States"/>
    <s v="Miami"/>
    <n v="7"/>
    <n v="4"/>
  </r>
  <r>
    <s v="E03719"/>
    <x v="115"/>
    <s v="Analyst"/>
    <x v="5"/>
    <s v="Corporate"/>
    <x v="1"/>
    <s v="Caucasian"/>
    <x v="0"/>
    <n v="38328"/>
    <n v="40752"/>
    <n v="0"/>
    <s v="United States"/>
    <s v="Phoenix"/>
    <n v="19"/>
    <n v="9.5"/>
  </r>
  <r>
    <s v="E02489"/>
    <x v="116"/>
    <s v="Sr. Business Partner"/>
    <x v="3"/>
    <s v="Manufacturing"/>
    <x v="1"/>
    <s v="Caucasian"/>
    <x v="23"/>
    <n v="42951"/>
    <n v="92610"/>
    <n v="0"/>
    <s v="United States"/>
    <s v="Columbus"/>
    <n v="7"/>
    <n v="4"/>
  </r>
  <r>
    <s v="E03189"/>
    <x v="117"/>
    <s v="Sr. Manger"/>
    <x v="6"/>
    <s v="Speciality Products"/>
    <x v="1"/>
    <s v="Caucasian"/>
    <x v="1"/>
    <n v="37705"/>
    <n v="123405"/>
    <n v="0.13"/>
    <s v="United States"/>
    <s v="Columbus"/>
    <n v="21"/>
    <n v="9.5"/>
  </r>
  <r>
    <s v="E02791"/>
    <x v="118"/>
    <s v="Director"/>
    <x v="6"/>
    <s v="Corporate"/>
    <x v="0"/>
    <s v="Latino"/>
    <x v="34"/>
    <n v="35887"/>
    <n v="160832"/>
    <n v="0.3"/>
    <s v="United States"/>
    <s v="Phoenix"/>
    <n v="26"/>
    <n v="10"/>
  </r>
  <r>
    <s v="E02333"/>
    <x v="119"/>
    <s v="Service Desk Analyst"/>
    <x v="0"/>
    <s v="Manufacturing"/>
    <x v="1"/>
    <s v="Black"/>
    <x v="38"/>
    <n v="40540"/>
    <n v="64417"/>
    <n v="0"/>
    <s v="United States"/>
    <s v="Columbus"/>
    <n v="13"/>
    <n v="8"/>
  </r>
  <r>
    <s v="E00233"/>
    <x v="120"/>
    <s v="Service Desk Analyst"/>
    <x v="0"/>
    <s v="Manufacturing"/>
    <x v="0"/>
    <s v="Latino"/>
    <x v="7"/>
    <n v="43818"/>
    <n v="91954"/>
    <n v="0"/>
    <s v="United States"/>
    <s v="Columbus"/>
    <n v="4"/>
    <n v="3"/>
  </r>
  <r>
    <s v="E02639"/>
    <x v="121"/>
    <s v="Vice President"/>
    <x v="5"/>
    <s v="Corporate"/>
    <x v="0"/>
    <s v="Black"/>
    <x v="27"/>
    <n v="42634"/>
    <n v="221217"/>
    <n v="0.32"/>
    <s v="United States"/>
    <s v="Columbus"/>
    <n v="7"/>
    <n v="4"/>
  </r>
  <r>
    <s v="E00697"/>
    <x v="122"/>
    <s v="System Administrator "/>
    <x v="0"/>
    <s v="Manufacturing"/>
    <x v="1"/>
    <s v="Latino"/>
    <x v="5"/>
    <n v="42866"/>
    <n v="87536"/>
    <n v="0"/>
    <s v="United States"/>
    <s v="Seattle"/>
    <n v="7"/>
    <n v="4"/>
  </r>
  <r>
    <s v="E02183"/>
    <x v="123"/>
    <s v="Analyst"/>
    <x v="6"/>
    <s v="Corporate"/>
    <x v="0"/>
    <s v="Latino"/>
    <x v="39"/>
    <n v="42164"/>
    <n v="41429"/>
    <n v="0"/>
    <s v="United States"/>
    <s v="Seattle"/>
    <n v="9"/>
    <n v="5.5"/>
  </r>
  <r>
    <s v="E00715"/>
    <x v="124"/>
    <s v="Vice President"/>
    <x v="4"/>
    <s v="Manufacturing"/>
    <x v="1"/>
    <s v="Asian"/>
    <x v="18"/>
    <n v="40826"/>
    <n v="245482"/>
    <n v="0.39"/>
    <s v="United States"/>
    <s v="Seattle"/>
    <n v="12"/>
    <n v="8"/>
  </r>
  <r>
    <s v="E04288"/>
    <x v="125"/>
    <s v="Development Engineer"/>
    <x v="4"/>
    <s v="Manufacturing"/>
    <x v="0"/>
    <s v="Caucasian"/>
    <x v="4"/>
    <n v="43850"/>
    <n v="71359"/>
    <n v="0"/>
    <s v="United States"/>
    <s v="Phoenix"/>
    <n v="4"/>
    <n v="3"/>
  </r>
  <r>
    <s v="E02421"/>
    <x v="126"/>
    <s v="Director"/>
    <x v="4"/>
    <s v="Speciality Products"/>
    <x v="1"/>
    <s v="Asian"/>
    <x v="22"/>
    <n v="41879"/>
    <n v="183161"/>
    <n v="0.22"/>
    <s v="United States"/>
    <s v="Miami"/>
    <n v="10"/>
    <n v="5.5"/>
  </r>
  <r>
    <s v="E00523"/>
    <x v="127"/>
    <s v="Network Administrator"/>
    <x v="0"/>
    <s v="Corporate"/>
    <x v="1"/>
    <s v="Caucasian"/>
    <x v="28"/>
    <n v="34176"/>
    <n v="69260"/>
    <n v="0"/>
    <s v="United States"/>
    <s v="Phoenix"/>
    <n v="31"/>
    <n v="15"/>
  </r>
  <r>
    <s v="E03615"/>
    <x v="128"/>
    <s v="Operations Engineer"/>
    <x v="4"/>
    <s v="Speciality Products"/>
    <x v="1"/>
    <s v="Caucasian"/>
    <x v="32"/>
    <n v="36442"/>
    <n v="95639"/>
    <n v="0"/>
    <s v="United States"/>
    <s v="Austin"/>
    <n v="24"/>
    <n v="9.5"/>
  </r>
  <r>
    <s v="E02121"/>
    <x v="129"/>
    <s v="Sr. Analyst"/>
    <x v="6"/>
    <s v="Corporate"/>
    <x v="1"/>
    <s v="Black"/>
    <x v="7"/>
    <n v="44556"/>
    <n v="75119"/>
    <n v="0"/>
    <s v="United States"/>
    <s v="Chicago"/>
    <n v="2"/>
    <n v="1"/>
  </r>
  <r>
    <s v="E01486"/>
    <x v="130"/>
    <s v="Vice President"/>
    <x v="2"/>
    <s v="Research &amp; Development"/>
    <x v="1"/>
    <s v="Asian"/>
    <x v="8"/>
    <n v="40681"/>
    <n v="192213"/>
    <n v="0.4"/>
    <s v="United States"/>
    <s v="Chicago"/>
    <n v="13"/>
    <n v="8"/>
  </r>
  <r>
    <s v="E03027"/>
    <x v="131"/>
    <s v="Sr. Manger"/>
    <x v="6"/>
    <s v="Manufacturing"/>
    <x v="1"/>
    <s v="Caucasian"/>
    <x v="5"/>
    <n v="42810"/>
    <n v="151413"/>
    <n v="0.15"/>
    <s v="United States"/>
    <s v="Seattle"/>
    <n v="7"/>
    <n v="4"/>
  </r>
  <r>
    <s v="E03689"/>
    <x v="132"/>
    <s v="Sr. Analyst"/>
    <x v="2"/>
    <s v="Speciality Products"/>
    <x v="1"/>
    <s v="Caucasian"/>
    <x v="36"/>
    <n v="37733"/>
    <n v="76906"/>
    <n v="0"/>
    <s v="United States"/>
    <s v="Seattle"/>
    <n v="21"/>
    <n v="9.5"/>
  </r>
  <r>
    <s v="E01286"/>
    <x v="133"/>
    <s v="Development Engineer"/>
    <x v="4"/>
    <s v="Research &amp; Development"/>
    <x v="1"/>
    <s v="Latino"/>
    <x v="39"/>
    <n v="35990"/>
    <n v="99091"/>
    <n v="0"/>
    <s v="United States"/>
    <s v="Austin"/>
    <n v="26"/>
    <n v="10"/>
  </r>
  <r>
    <s v="E00626"/>
    <x v="134"/>
    <s v="Sr. Analyst"/>
    <x v="1"/>
    <s v="Corporate"/>
    <x v="0"/>
    <s v="Caucasian"/>
    <x v="15"/>
    <n v="44078"/>
    <n v="95045"/>
    <n v="0"/>
    <s v="United States"/>
    <s v="Chicago"/>
    <n v="4"/>
    <n v="3"/>
  </r>
  <r>
    <s v="E04342"/>
    <x v="135"/>
    <s v="Vice President"/>
    <x v="5"/>
    <s v="Speciality Products"/>
    <x v="0"/>
    <s v="Caucasian"/>
    <x v="5"/>
    <n v="42740"/>
    <n v="190401"/>
    <n v="0.37"/>
    <s v="United States"/>
    <s v="Columbus"/>
    <n v="7"/>
    <n v="4"/>
  </r>
  <r>
    <s v="E01291"/>
    <x v="136"/>
    <s v="Sr. Account Representative"/>
    <x v="6"/>
    <s v="Speciality Products"/>
    <x v="1"/>
    <s v="Latino"/>
    <x v="22"/>
    <n v="44237"/>
    <n v="79882"/>
    <n v="0"/>
    <s v="United States"/>
    <s v="Phoenix"/>
    <n v="3"/>
    <n v="3"/>
  </r>
  <r>
    <s v="E00917"/>
    <x v="137"/>
    <s v="Vice President"/>
    <x v="4"/>
    <s v="Manufacturing"/>
    <x v="0"/>
    <s v="Caucasian"/>
    <x v="27"/>
    <n v="43165"/>
    <n v="255431"/>
    <n v="0.36"/>
    <s v="United States"/>
    <s v="Columbus"/>
    <n v="6"/>
    <n v="4"/>
  </r>
  <r>
    <s v="E03864"/>
    <x v="138"/>
    <s v="Analyst"/>
    <x v="1"/>
    <s v="Manufacturing"/>
    <x v="0"/>
    <s v="Caucasian"/>
    <x v="32"/>
    <n v="42753"/>
    <n v="53799"/>
    <n v="0"/>
    <s v="United States"/>
    <s v="Columbus"/>
    <n v="7"/>
    <n v="4"/>
  </r>
  <r>
    <s v="E00488"/>
    <x v="139"/>
    <s v="Sr. Analyst"/>
    <x v="6"/>
    <s v="Corporate"/>
    <x v="0"/>
    <s v="Caucasian"/>
    <x v="15"/>
    <n v="44380"/>
    <n v="82739"/>
    <n v="0"/>
    <s v="United States"/>
    <s v="Phoenix"/>
    <n v="3"/>
    <n v="3"/>
  </r>
  <r>
    <s v="E02227"/>
    <x v="140"/>
    <s v="Cloud Infrastructure Architect"/>
    <x v="0"/>
    <s v="Manufacturing"/>
    <x v="0"/>
    <s v="Caucasian"/>
    <x v="7"/>
    <n v="41789"/>
    <n v="99080"/>
    <n v="0"/>
    <s v="United States"/>
    <s v="Chicago"/>
    <n v="10"/>
    <n v="5.5"/>
  </r>
  <r>
    <s v="E01970"/>
    <x v="141"/>
    <s v="Director"/>
    <x v="3"/>
    <s v="Research &amp; Development"/>
    <x v="0"/>
    <s v="Caucasian"/>
    <x v="32"/>
    <n v="44283"/>
    <n v="180687"/>
    <n v="0.19"/>
    <s v="United States"/>
    <s v="Phoenix"/>
    <n v="3"/>
    <n v="3"/>
  </r>
  <r>
    <s v="E02813"/>
    <x v="142"/>
    <s v="Engineering Manager"/>
    <x v="4"/>
    <s v="Corporate"/>
    <x v="1"/>
    <s v="Asian"/>
    <x v="22"/>
    <n v="36993"/>
    <n v="95743"/>
    <n v="0.15"/>
    <s v="United States"/>
    <s v="Austin"/>
    <n v="23"/>
    <n v="9.5"/>
  </r>
  <r>
    <s v="E02031"/>
    <x v="143"/>
    <s v="Development Engineer"/>
    <x v="4"/>
    <s v="Research &amp; Development"/>
    <x v="0"/>
    <s v="Caucasian"/>
    <x v="25"/>
    <n v="40060"/>
    <n v="89695"/>
    <n v="0"/>
    <s v="United States"/>
    <s v="Austin"/>
    <n v="15"/>
    <n v="8"/>
  </r>
  <r>
    <s v="E04871"/>
    <x v="144"/>
    <s v="Sr. Business Partner"/>
    <x v="3"/>
    <s v="Research &amp; Development"/>
    <x v="1"/>
    <s v="Caucasian"/>
    <x v="27"/>
    <n v="42078"/>
    <n v="93734"/>
    <n v="0"/>
    <s v="United States"/>
    <s v="Phoenix"/>
    <n v="9"/>
    <n v="5.5"/>
  </r>
  <r>
    <s v="E01070"/>
    <x v="145"/>
    <s v="Manager"/>
    <x v="1"/>
    <s v="Speciality Products"/>
    <x v="1"/>
    <s v="Black"/>
    <x v="32"/>
    <n v="34746"/>
    <n v="125375"/>
    <n v="0.09"/>
    <s v="United States"/>
    <s v="Chicago"/>
    <n v="29"/>
    <n v="10"/>
  </r>
  <r>
    <s v="E04359"/>
    <x v="146"/>
    <s v="Vice President"/>
    <x v="2"/>
    <s v="Manufacturing"/>
    <x v="1"/>
    <s v="Asian"/>
    <x v="4"/>
    <n v="44235"/>
    <n v="198243"/>
    <n v="0.31"/>
    <s v="United States"/>
    <s v="Miami"/>
    <n v="3"/>
    <n v="3"/>
  </r>
  <r>
    <s v="E03268"/>
    <x v="147"/>
    <s v="Test Engineer"/>
    <x v="4"/>
    <s v="Research &amp; Development"/>
    <x v="0"/>
    <s v="Latino"/>
    <x v="33"/>
    <n v="43062"/>
    <n v="96023"/>
    <n v="0"/>
    <s v="United States"/>
    <s v="Miami"/>
    <n v="6"/>
    <n v="4"/>
  </r>
  <r>
    <s v="E04035"/>
    <x v="148"/>
    <s v="Sr. Analyst"/>
    <x v="5"/>
    <s v="Research &amp; Development"/>
    <x v="0"/>
    <s v="Caucasian"/>
    <x v="6"/>
    <n v="41085"/>
    <n v="83066"/>
    <n v="0"/>
    <s v="United States"/>
    <s v="Chicago"/>
    <n v="12"/>
    <n v="8"/>
  </r>
  <r>
    <s v="E01221"/>
    <x v="149"/>
    <s v="Analyst II"/>
    <x v="6"/>
    <s v="Research &amp; Development"/>
    <x v="0"/>
    <s v="Latino"/>
    <x v="30"/>
    <n v="41773"/>
    <n v="61216"/>
    <n v="0"/>
    <s v="United States"/>
    <s v="Seattle"/>
    <n v="10"/>
    <n v="5.5"/>
  </r>
  <r>
    <s v="E00276"/>
    <x v="150"/>
    <s v="Sr. Manger"/>
    <x v="2"/>
    <s v="Corporate"/>
    <x v="1"/>
    <s v="Caucasian"/>
    <x v="23"/>
    <n v="41315"/>
    <n v="144231"/>
    <n v="0.14000000000000001"/>
    <s v="United States"/>
    <s v="Columbus"/>
    <n v="11"/>
    <n v="5.5"/>
  </r>
  <r>
    <s v="E01263"/>
    <x v="151"/>
    <s v="Test Engineer"/>
    <x v="4"/>
    <s v="Manufacturing"/>
    <x v="1"/>
    <s v="Latino"/>
    <x v="7"/>
    <n v="39912"/>
    <n v="60055"/>
    <n v="0"/>
    <s v="United States"/>
    <s v="Seattle"/>
    <n v="15"/>
    <n v="8"/>
  </r>
  <r>
    <s v="E03935"/>
    <x v="152"/>
    <s v="Vice President"/>
    <x v="0"/>
    <s v="Corporate"/>
    <x v="0"/>
    <s v="Asian"/>
    <x v="19"/>
    <n v="39568"/>
    <n v="182202"/>
    <n v="0.3"/>
    <s v="United States"/>
    <s v="Austin"/>
    <n v="16"/>
    <n v="8"/>
  </r>
  <r>
    <s v="E00742"/>
    <x v="153"/>
    <s v="Manager"/>
    <x v="6"/>
    <s v="Speciality Products"/>
    <x v="1"/>
    <s v="Caucasian"/>
    <x v="14"/>
    <n v="38748"/>
    <n v="117518"/>
    <n v="7.0000000000000007E-2"/>
    <s v="United States"/>
    <s v="Seattle"/>
    <n v="18"/>
    <n v="9.5"/>
  </r>
  <r>
    <s v="E01860"/>
    <x v="154"/>
    <s v="Manager"/>
    <x v="5"/>
    <s v="Manufacturing"/>
    <x v="1"/>
    <s v="Caucasian"/>
    <x v="26"/>
    <n v="39544"/>
    <n v="126856"/>
    <n v="0.06"/>
    <s v="United States"/>
    <s v="Columbus"/>
    <n v="16"/>
    <n v="8"/>
  </r>
  <r>
    <s v="E02285"/>
    <x v="155"/>
    <s v="Director"/>
    <x v="6"/>
    <s v="Research &amp; Development"/>
    <x v="0"/>
    <s v="Asian"/>
    <x v="22"/>
    <n v="37316"/>
    <n v="165181"/>
    <n v="0.16"/>
    <s v="United States"/>
    <s v="Seattle"/>
    <n v="22"/>
    <n v="9.5"/>
  </r>
  <r>
    <s v="E01921"/>
    <x v="156"/>
    <s v="Sr. Manger"/>
    <x v="2"/>
    <s v="Manufacturing"/>
    <x v="0"/>
    <s v="Caucasian"/>
    <x v="0"/>
    <n v="40552"/>
    <n v="138521"/>
    <n v="0.1"/>
    <s v="United States"/>
    <s v="Miami"/>
    <n v="13"/>
    <n v="8"/>
  </r>
  <r>
    <s v="E00813"/>
    <x v="157"/>
    <s v="Enterprise Architect"/>
    <x v="0"/>
    <s v="Corporate"/>
    <x v="0"/>
    <s v="Black"/>
    <x v="35"/>
    <n v="43229"/>
    <n v="73317"/>
    <n v="0"/>
    <s v="United States"/>
    <s v="Miami"/>
    <n v="6"/>
    <n v="4"/>
  </r>
  <r>
    <s v="E00870"/>
    <x v="158"/>
    <s v="Service Desk Analyst"/>
    <x v="0"/>
    <s v="Speciality Products"/>
    <x v="0"/>
    <s v="Asian"/>
    <x v="21"/>
    <n v="41451"/>
    <n v="69096"/>
    <n v="0"/>
    <s v="United States"/>
    <s v="Seattle"/>
    <n v="11"/>
    <n v="5.5"/>
  </r>
  <r>
    <s v="E00245"/>
    <x v="159"/>
    <s v="Test Engineer"/>
    <x v="4"/>
    <s v="Corporate"/>
    <x v="1"/>
    <s v="Latino"/>
    <x v="12"/>
    <n v="33875"/>
    <n v="70778"/>
    <n v="0"/>
    <s v="United States"/>
    <s v="Austin"/>
    <n v="31"/>
    <n v="15"/>
  </r>
  <r>
    <s v="E00976"/>
    <x v="160"/>
    <s v="Director"/>
    <x v="3"/>
    <s v="Speciality Products"/>
    <x v="0"/>
    <s v="Latino"/>
    <x v="11"/>
    <n v="38130"/>
    <n v="153938"/>
    <n v="0.2"/>
    <s v="United States"/>
    <s v="Phoenix"/>
    <n v="20"/>
    <n v="9.5"/>
  </r>
  <r>
    <s v="E01807"/>
    <x v="161"/>
    <s v="Test Engineer"/>
    <x v="4"/>
    <s v="Corporate"/>
    <x v="1"/>
    <s v="Caucasian"/>
    <x v="1"/>
    <n v="43447"/>
    <n v="63098"/>
    <n v="0"/>
    <s v="United States"/>
    <s v="Columbus"/>
    <n v="5"/>
    <n v="3"/>
  </r>
  <r>
    <s v="E01412"/>
    <x v="162"/>
    <s v="Sr. Manger"/>
    <x v="3"/>
    <s v="Manufacturing"/>
    <x v="0"/>
    <s v="Black"/>
    <x v="0"/>
    <n v="38301"/>
    <n v="142318"/>
    <n v="0.14000000000000001"/>
    <s v="United States"/>
    <s v="Chicago"/>
    <n v="19"/>
    <n v="9.5"/>
  </r>
  <r>
    <s v="E04386"/>
    <x v="163"/>
    <s v="Business Partner"/>
    <x v="3"/>
    <s v="Manufacturing"/>
    <x v="1"/>
    <s v="Black"/>
    <x v="10"/>
    <n v="38219"/>
    <n v="49186"/>
    <n v="0"/>
    <s v="United States"/>
    <s v="Austin"/>
    <n v="20"/>
    <n v="9.5"/>
  </r>
  <r>
    <s v="E01232"/>
    <x v="164"/>
    <s v="Vice President"/>
    <x v="3"/>
    <s v="Research &amp; Development"/>
    <x v="0"/>
    <s v="Black"/>
    <x v="6"/>
    <n v="43673"/>
    <n v="220937"/>
    <n v="0.38"/>
    <s v="United States"/>
    <s v="Austin"/>
    <n v="5"/>
    <n v="3"/>
  </r>
  <r>
    <s v="E04572"/>
    <x v="165"/>
    <s v="Director"/>
    <x v="0"/>
    <s v="Speciality Products"/>
    <x v="0"/>
    <s v="Asian"/>
    <x v="39"/>
    <n v="41208"/>
    <n v="183156"/>
    <n v="0.3"/>
    <s v="United States"/>
    <s v="Seattle"/>
    <n v="11"/>
    <n v="5.5"/>
  </r>
  <r>
    <s v="E02747"/>
    <x v="166"/>
    <s v="Vice President"/>
    <x v="0"/>
    <s v="Speciality Products"/>
    <x v="0"/>
    <s v="Latino"/>
    <x v="17"/>
    <n v="44034"/>
    <n v="192749"/>
    <n v="0.31"/>
    <s v="United States"/>
    <s v="Chicago"/>
    <n v="4"/>
    <n v="3"/>
  </r>
  <r>
    <s v="E01064"/>
    <x v="167"/>
    <s v="Sr. Manger"/>
    <x v="0"/>
    <s v="Manufacturing"/>
    <x v="0"/>
    <s v="Asian"/>
    <x v="35"/>
    <n v="42819"/>
    <n v="135325"/>
    <n v="0.14000000000000001"/>
    <s v="United States"/>
    <s v="Phoenix"/>
    <n v="7"/>
    <n v="4"/>
  </r>
  <r>
    <s v="E00178"/>
    <x v="168"/>
    <s v="Sr. Analyst"/>
    <x v="6"/>
    <s v="Speciality Products"/>
    <x v="0"/>
    <s v="Caucasian"/>
    <x v="2"/>
    <n v="43752"/>
    <n v="79356"/>
    <n v="0"/>
    <s v="United States"/>
    <s v="Phoenix"/>
    <n v="4"/>
    <n v="3"/>
  </r>
  <r>
    <s v="E01091"/>
    <x v="169"/>
    <s v="Development Engineer"/>
    <x v="4"/>
    <s v="Manufacturing"/>
    <x v="1"/>
    <s v="Black"/>
    <x v="21"/>
    <n v="38540"/>
    <n v="74412"/>
    <n v="0"/>
    <s v="United States"/>
    <s v="Seattle"/>
    <n v="19"/>
    <n v="9.5"/>
  </r>
  <r>
    <s v="E01309"/>
    <x v="170"/>
    <s v="Director"/>
    <x v="2"/>
    <s v="Research &amp; Development"/>
    <x v="0"/>
    <s v="Asian"/>
    <x v="28"/>
    <n v="37755"/>
    <n v="173071"/>
    <n v="0.28999999999999998"/>
    <s v="United States"/>
    <s v="Columbus"/>
    <n v="21"/>
    <n v="9.5"/>
  </r>
  <r>
    <s v="E02378"/>
    <x v="171"/>
    <s v="Field Engineer"/>
    <x v="4"/>
    <s v="Research &amp; Development"/>
    <x v="0"/>
    <s v="Caucasian"/>
    <x v="28"/>
    <n v="34999"/>
    <n v="70189"/>
    <n v="0"/>
    <s v="United States"/>
    <s v="Columbus"/>
    <n v="28"/>
    <n v="10"/>
  </r>
  <r>
    <s v="E04127"/>
    <x v="172"/>
    <s v="Vice President"/>
    <x v="6"/>
    <s v="Research &amp; Development"/>
    <x v="0"/>
    <s v="Latino"/>
    <x v="33"/>
    <n v="41528"/>
    <n v="181452"/>
    <n v="0.3"/>
    <s v="United States"/>
    <s v="Columbus"/>
    <n v="10"/>
    <n v="5.5"/>
  </r>
  <r>
    <s v="E02072"/>
    <x v="173"/>
    <s v="HRIS Analyst"/>
    <x v="3"/>
    <s v="Speciality Products"/>
    <x v="1"/>
    <s v="Caucasian"/>
    <x v="2"/>
    <n v="44267"/>
    <n v="70369"/>
    <n v="0"/>
    <s v="United States"/>
    <s v="Seattle"/>
    <n v="3"/>
    <n v="3"/>
  </r>
  <r>
    <s v="E00187"/>
    <x v="174"/>
    <s v="Director"/>
    <x v="1"/>
    <s v="Research &amp; Development"/>
    <x v="1"/>
    <s v="Asian"/>
    <x v="12"/>
    <n v="35187"/>
    <n v="189933"/>
    <n v="0.23"/>
    <s v="United States"/>
    <s v="Miami"/>
    <n v="28"/>
    <n v="10"/>
  </r>
  <r>
    <s v="E04332"/>
    <x v="175"/>
    <s v="Automation Engineer"/>
    <x v="4"/>
    <s v="Speciality Products"/>
    <x v="1"/>
    <s v="Caucasian"/>
    <x v="26"/>
    <n v="40360"/>
    <n v="78237"/>
    <n v="0"/>
    <s v="United States"/>
    <s v="Phoenix"/>
    <n v="14"/>
    <n v="8"/>
  </r>
  <r>
    <s v="E00273"/>
    <x v="176"/>
    <s v="Sr. Analyst"/>
    <x v="6"/>
    <s v="Corporate"/>
    <x v="1"/>
    <s v="Black"/>
    <x v="14"/>
    <n v="38093"/>
    <n v="94246"/>
    <n v="0"/>
    <s v="United States"/>
    <s v="Austin"/>
    <n v="20"/>
    <n v="9.5"/>
  </r>
  <r>
    <s v="E00691"/>
    <x v="177"/>
    <s v="Systems Analyst"/>
    <x v="0"/>
    <s v="Manufacturing"/>
    <x v="0"/>
    <s v="Asian"/>
    <x v="6"/>
    <n v="42512"/>
    <n v="44614"/>
    <n v="0"/>
    <s v="United States"/>
    <s v="Miami"/>
    <n v="8"/>
    <n v="5.5"/>
  </r>
  <r>
    <s v="E00825"/>
    <x v="178"/>
    <s v="Sr. Analyst"/>
    <x v="2"/>
    <s v="Corporate"/>
    <x v="0"/>
    <s v="Latino"/>
    <x v="10"/>
    <n v="42533"/>
    <n v="70165"/>
    <n v="0"/>
    <s v="United States"/>
    <s v="Columbus"/>
    <n v="8"/>
    <n v="5.5"/>
  </r>
  <r>
    <s v="E04972"/>
    <x v="179"/>
    <s v="Sr. Manger"/>
    <x v="5"/>
    <s v="Speciality Products"/>
    <x v="1"/>
    <s v="Caucasian"/>
    <x v="27"/>
    <n v="44030"/>
    <n v="148485"/>
    <n v="0.15"/>
    <s v="United States"/>
    <s v="Miami"/>
    <n v="4"/>
    <n v="3"/>
  </r>
  <r>
    <s v="E03941"/>
    <x v="180"/>
    <s v="Technical Architect"/>
    <x v="0"/>
    <s v="Manufacturing"/>
    <x v="0"/>
    <s v="Asian"/>
    <x v="28"/>
    <n v="38521"/>
    <n v="86089"/>
    <n v="0"/>
    <s v="United States"/>
    <s v="Chicago"/>
    <n v="19"/>
    <n v="9.5"/>
  </r>
  <r>
    <s v="E02148"/>
    <x v="181"/>
    <s v="Engineering Manager"/>
    <x v="4"/>
    <s v="Research &amp; Development"/>
    <x v="1"/>
    <s v="Latino"/>
    <x v="38"/>
    <n v="39382"/>
    <n v="106313"/>
    <n v="0.15"/>
    <s v="United States"/>
    <s v="Chicago"/>
    <n v="16"/>
    <n v="8"/>
  </r>
  <r>
    <s v="E04477"/>
    <x v="182"/>
    <s v="Sr. Analyst"/>
    <x v="2"/>
    <s v="Speciality Products"/>
    <x v="1"/>
    <s v="Caucasian"/>
    <x v="3"/>
    <n v="44482"/>
    <n v="74077"/>
    <n v="0"/>
    <s v="United States"/>
    <s v="Seattle"/>
    <n v="2"/>
    <n v="1"/>
  </r>
  <r>
    <s v="E04348"/>
    <x v="183"/>
    <s v="Manager"/>
    <x v="3"/>
    <s v="Manufacturing"/>
    <x v="0"/>
    <s v="Caucasian"/>
    <x v="9"/>
    <n v="44214"/>
    <n v="104162"/>
    <n v="7.0000000000000007E-2"/>
    <s v="United States"/>
    <s v="Austin"/>
    <n v="3"/>
    <n v="3"/>
  </r>
  <r>
    <s v="E04222"/>
    <x v="184"/>
    <s v="Test Engineer"/>
    <x v="4"/>
    <s v="Research &amp; Development"/>
    <x v="0"/>
    <s v="Asian"/>
    <x v="0"/>
    <n v="41525"/>
    <n v="73248"/>
    <n v="0"/>
    <s v="United States"/>
    <s v="Columbus"/>
    <n v="10"/>
    <n v="5.5"/>
  </r>
  <r>
    <s v="E04126"/>
    <x v="185"/>
    <s v="Sr. Analyst"/>
    <x v="2"/>
    <s v="Manufacturing"/>
    <x v="1"/>
    <s v="Black"/>
    <x v="32"/>
    <n v="44113"/>
    <n v="91853"/>
    <n v="0"/>
    <s v="United States"/>
    <s v="Chicago"/>
    <n v="3"/>
    <n v="3"/>
  </r>
  <r>
    <s v="E01896"/>
    <x v="186"/>
    <s v="Director"/>
    <x v="1"/>
    <s v="Speciality Products"/>
    <x v="1"/>
    <s v="Caucasian"/>
    <x v="4"/>
    <n v="43844"/>
    <n v="168014"/>
    <n v="0.27"/>
    <s v="United States"/>
    <s v="Chicago"/>
    <n v="4"/>
    <n v="3"/>
  </r>
  <r>
    <s v="E03018"/>
    <x v="187"/>
    <s v="Development Engineer"/>
    <x v="4"/>
    <s v="Corporate"/>
    <x v="0"/>
    <s v="Caucasian"/>
    <x v="13"/>
    <n v="42995"/>
    <n v="70770"/>
    <n v="0"/>
    <s v="United States"/>
    <s v="Miami"/>
    <n v="6"/>
    <n v="4"/>
  </r>
  <r>
    <s v="E03325"/>
    <x v="188"/>
    <s v="HRIS Analyst"/>
    <x v="3"/>
    <s v="Corporate"/>
    <x v="1"/>
    <s v="Caucasian"/>
    <x v="36"/>
    <n v="38271"/>
    <n v="50825"/>
    <n v="0"/>
    <s v="United States"/>
    <s v="Seattle"/>
    <n v="19"/>
    <n v="9.5"/>
  </r>
  <r>
    <s v="E01902"/>
    <x v="189"/>
    <s v="Sr. Manger"/>
    <x v="3"/>
    <s v="Research &amp; Development"/>
    <x v="0"/>
    <s v="Asian"/>
    <x v="12"/>
    <n v="37962"/>
    <n v="125807"/>
    <n v="0.15"/>
    <s v="United States"/>
    <s v="Chicago"/>
    <n v="20"/>
    <n v="9.5"/>
  </r>
  <r>
    <s v="E01466"/>
    <x v="190"/>
    <s v="Analyst"/>
    <x v="6"/>
    <s v="Speciality Products"/>
    <x v="1"/>
    <s v="Asian"/>
    <x v="4"/>
    <n v="44405"/>
    <n v="46845"/>
    <n v="0"/>
    <s v="United States"/>
    <s v="Miami"/>
    <n v="3"/>
    <n v="3"/>
  </r>
  <r>
    <s v="E03474"/>
    <x v="191"/>
    <s v="Solutions Architect"/>
    <x v="0"/>
    <s v="Corporate"/>
    <x v="0"/>
    <s v="Caucasian"/>
    <x v="21"/>
    <n v="40522"/>
    <n v="97807"/>
    <n v="0"/>
    <s v="United States"/>
    <s v="Chicago"/>
    <n v="13"/>
    <n v="8"/>
  </r>
  <r>
    <s v="E02744"/>
    <x v="192"/>
    <s v="HRIS Analyst"/>
    <x v="3"/>
    <s v="Manufacturing"/>
    <x v="1"/>
    <s v="Latino"/>
    <x v="9"/>
    <n v="42347"/>
    <n v="73854"/>
    <n v="0"/>
    <s v="United States"/>
    <s v="Seattle"/>
    <n v="8"/>
    <n v="5.5"/>
  </r>
  <r>
    <s v="E00702"/>
    <x v="193"/>
    <s v="Sr. Manger"/>
    <x v="2"/>
    <s v="Manufacturing"/>
    <x v="1"/>
    <s v="Asian"/>
    <x v="22"/>
    <n v="39063"/>
    <n v="149537"/>
    <n v="0.14000000000000001"/>
    <s v="United States"/>
    <s v="Seattle"/>
    <n v="17"/>
    <n v="8"/>
  </r>
  <r>
    <s v="E03081"/>
    <x v="194"/>
    <s v="Sr. Manger"/>
    <x v="6"/>
    <s v="Manufacturing"/>
    <x v="0"/>
    <s v="Caucasian"/>
    <x v="34"/>
    <n v="41379"/>
    <n v="128303"/>
    <n v="0.15"/>
    <s v="United States"/>
    <s v="Phoenix"/>
    <n v="11"/>
    <n v="5.5"/>
  </r>
  <r>
    <s v="E01281"/>
    <x v="195"/>
    <s v="Network Architect"/>
    <x v="0"/>
    <s v="Speciality Products"/>
    <x v="1"/>
    <s v="Black"/>
    <x v="24"/>
    <n v="38513"/>
    <n v="67374"/>
    <n v="0"/>
    <s v="United States"/>
    <s v="Austin"/>
    <n v="19"/>
    <n v="9.5"/>
  </r>
  <r>
    <s v="E01753"/>
    <x v="196"/>
    <s v="Manager"/>
    <x v="2"/>
    <s v="Speciality Products"/>
    <x v="1"/>
    <s v="Asian"/>
    <x v="21"/>
    <n v="43147"/>
    <n v="120905"/>
    <n v="0.05"/>
    <s v="United States"/>
    <s v="Seattle"/>
    <n v="6"/>
    <n v="4"/>
  </r>
  <r>
    <s v="E04072"/>
    <x v="197"/>
    <s v="Vice President"/>
    <x v="1"/>
    <s v="Manufacturing"/>
    <x v="0"/>
    <s v="Caucasian"/>
    <x v="30"/>
    <n v="43253"/>
    <n v="231567"/>
    <n v="0.36"/>
    <s v="United States"/>
    <s v="Seattle"/>
    <n v="6"/>
    <n v="4"/>
  </r>
  <r>
    <s v="E00672"/>
    <x v="198"/>
    <s v="Vice President"/>
    <x v="0"/>
    <s v="Research &amp; Development"/>
    <x v="1"/>
    <s v="Asian"/>
    <x v="9"/>
    <n v="42197"/>
    <n v="215388"/>
    <n v="0.33"/>
    <s v="United States"/>
    <s v="Miami"/>
    <n v="9"/>
    <n v="5.5"/>
  </r>
  <r>
    <s v="E04419"/>
    <x v="199"/>
    <s v="Sr. Manger"/>
    <x v="6"/>
    <s v="Speciality Products"/>
    <x v="0"/>
    <s v="Asian"/>
    <x v="27"/>
    <n v="42168"/>
    <n v="127972"/>
    <n v="0.11"/>
    <s v="United States"/>
    <s v="Seattle"/>
    <n v="9"/>
    <n v="5.5"/>
  </r>
  <r>
    <s v="E00467"/>
    <x v="200"/>
    <s v="Operations Engineer"/>
    <x v="4"/>
    <s v="Corporate"/>
    <x v="0"/>
    <s v="Asian"/>
    <x v="0"/>
    <n v="34915"/>
    <n v="80701"/>
    <n v="0"/>
    <s v="United States"/>
    <s v="Chicago"/>
    <n v="29"/>
    <n v="10"/>
  </r>
  <r>
    <s v="E00306"/>
    <x v="201"/>
    <s v="Quality Engineer"/>
    <x v="4"/>
    <s v="Corporate"/>
    <x v="0"/>
    <s v="Caucasian"/>
    <x v="22"/>
    <n v="43635"/>
    <n v="88045"/>
    <n v="0"/>
    <s v="United States"/>
    <s v="Chicago"/>
    <n v="5"/>
    <n v="3"/>
  </r>
  <r>
    <s v="E03292"/>
    <x v="202"/>
    <s v="Computer Systems Manager"/>
    <x v="0"/>
    <s v="Speciality Products"/>
    <x v="0"/>
    <s v="Black"/>
    <x v="22"/>
    <n v="43185"/>
    <n v="86478"/>
    <n v="0.06"/>
    <s v="United States"/>
    <s v="Austin"/>
    <n v="6"/>
    <n v="4"/>
  </r>
  <r>
    <s v="E04779"/>
    <x v="203"/>
    <s v="Vice President"/>
    <x v="4"/>
    <s v="Manufacturing"/>
    <x v="1"/>
    <s v="Caucasian"/>
    <x v="37"/>
    <n v="42387"/>
    <n v="180994"/>
    <n v="0.39"/>
    <s v="United States"/>
    <s v="Seattle"/>
    <n v="8"/>
    <n v="5.5"/>
  </r>
  <r>
    <s v="E00501"/>
    <x v="204"/>
    <s v="Analyst II"/>
    <x v="1"/>
    <s v="Research &amp; Development"/>
    <x v="0"/>
    <s v="Asian"/>
    <x v="0"/>
    <n v="39418"/>
    <n v="64494"/>
    <n v="0"/>
    <s v="United States"/>
    <s v="Columbus"/>
    <n v="16"/>
    <n v="8"/>
  </r>
  <r>
    <s v="E01132"/>
    <x v="205"/>
    <s v="Account Representative"/>
    <x v="6"/>
    <s v="Manufacturing"/>
    <x v="1"/>
    <s v="Black"/>
    <x v="39"/>
    <n v="37550"/>
    <n v="70122"/>
    <n v="0"/>
    <s v="United States"/>
    <s v="Columbus"/>
    <n v="21"/>
    <n v="9.5"/>
  </r>
  <r>
    <s v="E00556"/>
    <x v="206"/>
    <s v="Director"/>
    <x v="2"/>
    <s v="Manufacturing"/>
    <x v="1"/>
    <s v="Caucasian"/>
    <x v="5"/>
    <n v="42785"/>
    <n v="181854"/>
    <n v="0.28999999999999998"/>
    <s v="United States"/>
    <s v="Seattle"/>
    <n v="7"/>
    <n v="4"/>
  </r>
  <r>
    <s v="E00311"/>
    <x v="207"/>
    <s v="Business Partner"/>
    <x v="3"/>
    <s v="Speciality Products"/>
    <x v="0"/>
    <s v="Latino"/>
    <x v="6"/>
    <n v="42664"/>
    <n v="52811"/>
    <n v="0"/>
    <s v="United States"/>
    <s v="Miami"/>
    <n v="7"/>
    <n v="4"/>
  </r>
  <r>
    <s v="E04378"/>
    <x v="175"/>
    <s v="Network Administrator"/>
    <x v="0"/>
    <s v="Manufacturing"/>
    <x v="1"/>
    <s v="Black"/>
    <x v="9"/>
    <n v="42497"/>
    <n v="71192"/>
    <n v="0"/>
    <s v="United States"/>
    <s v="Austin"/>
    <n v="8"/>
    <n v="5.5"/>
  </r>
  <r>
    <s v="E03251"/>
    <x v="208"/>
    <s v="Director"/>
    <x v="6"/>
    <s v="Manufacturing"/>
    <x v="0"/>
    <s v="Latino"/>
    <x v="1"/>
    <n v="43452"/>
    <n v="155351"/>
    <n v="0.2"/>
    <s v="United States"/>
    <s v="Seattle"/>
    <n v="5"/>
    <n v="3"/>
  </r>
  <r>
    <s v="E03908"/>
    <x v="209"/>
    <s v="Network Architect"/>
    <x v="0"/>
    <s v="Manufacturing"/>
    <x v="1"/>
    <s v="Caucasian"/>
    <x v="38"/>
    <n v="34631"/>
    <n v="87216"/>
    <n v="0"/>
    <s v="United States"/>
    <s v="Miami"/>
    <n v="29"/>
    <n v="10"/>
  </r>
  <r>
    <s v="E01351"/>
    <x v="210"/>
    <s v="Systems Analyst"/>
    <x v="0"/>
    <s v="Corporate"/>
    <x v="1"/>
    <s v="Caucasian"/>
    <x v="39"/>
    <n v="43944"/>
    <n v="50069"/>
    <n v="0"/>
    <s v="United States"/>
    <s v="Seattle"/>
    <n v="4"/>
    <n v="3"/>
  </r>
  <r>
    <s v="E02681"/>
    <x v="211"/>
    <s v="Director"/>
    <x v="0"/>
    <s v="Speciality Products"/>
    <x v="0"/>
    <s v="Caucasian"/>
    <x v="2"/>
    <n v="44403"/>
    <n v="151108"/>
    <n v="0.22"/>
    <s v="United States"/>
    <s v="Phoenix"/>
    <n v="3"/>
    <n v="3"/>
  </r>
  <r>
    <s v="E03807"/>
    <x v="212"/>
    <s v="Computer Systems Manager"/>
    <x v="0"/>
    <s v="Manufacturing"/>
    <x v="0"/>
    <s v="Asian"/>
    <x v="33"/>
    <n v="38640"/>
    <n v="67398"/>
    <n v="7.0000000000000007E-2"/>
    <s v="United States"/>
    <s v="Phoenix"/>
    <n v="18"/>
    <n v="9.5"/>
  </r>
  <r>
    <s v="E00422"/>
    <x v="213"/>
    <s v="Development Engineer"/>
    <x v="4"/>
    <s v="Research &amp; Development"/>
    <x v="0"/>
    <s v="Latino"/>
    <x v="39"/>
    <n v="42245"/>
    <n v="68488"/>
    <n v="0"/>
    <s v="United States"/>
    <s v="Seattle"/>
    <n v="9"/>
    <n v="5.5"/>
  </r>
  <r>
    <s v="E00265"/>
    <x v="214"/>
    <s v="Quality Engineer"/>
    <x v="4"/>
    <s v="Manufacturing"/>
    <x v="0"/>
    <s v="Latino"/>
    <x v="29"/>
    <n v="35992"/>
    <n v="92932"/>
    <n v="0"/>
    <s v="United States"/>
    <s v="Columbus"/>
    <n v="26"/>
    <n v="10"/>
  </r>
  <r>
    <s v="E04601"/>
    <x v="215"/>
    <s v="Analyst"/>
    <x v="1"/>
    <s v="Corporate"/>
    <x v="0"/>
    <s v="Latino"/>
    <x v="7"/>
    <n v="39994"/>
    <n v="43363"/>
    <n v="0"/>
    <s v="United States"/>
    <s v="Austin"/>
    <n v="15"/>
    <n v="8"/>
  </r>
  <r>
    <s v="E02914"/>
    <x v="216"/>
    <s v="Vice President"/>
    <x v="4"/>
    <s v="Research &amp; Development"/>
    <x v="0"/>
    <s v="Caucasian"/>
    <x v="32"/>
    <n v="35230"/>
    <n v="200246"/>
    <n v="0.34"/>
    <s v="United States"/>
    <s v="Columbus"/>
    <n v="28"/>
    <n v="10"/>
  </r>
  <r>
    <s v="E03268"/>
    <x v="217"/>
    <s v="Vice President"/>
    <x v="0"/>
    <s v="Corporate"/>
    <x v="0"/>
    <s v="Caucasian"/>
    <x v="30"/>
    <n v="42053"/>
    <n v="194871"/>
    <n v="0.35"/>
    <s v="United States"/>
    <s v="Columbus"/>
    <n v="9"/>
    <n v="5.5"/>
  </r>
  <r>
    <s v="E04290"/>
    <x v="218"/>
    <s v="Technical Architect"/>
    <x v="0"/>
    <s v="Manufacturing"/>
    <x v="0"/>
    <s v="Latino"/>
    <x v="4"/>
    <n v="44327"/>
    <n v="83934"/>
    <n v="0"/>
    <s v="United States"/>
    <s v="Miami"/>
    <n v="3"/>
    <n v="3"/>
  </r>
  <r>
    <s v="E03630"/>
    <x v="219"/>
    <s v="Director"/>
    <x v="2"/>
    <s v="Research &amp; Development"/>
    <x v="1"/>
    <s v="Caucasian"/>
    <x v="7"/>
    <n v="42616"/>
    <n v="150399"/>
    <n v="0.28000000000000003"/>
    <s v="United States"/>
    <s v="Chicago"/>
    <n v="8"/>
    <n v="5.5"/>
  </r>
  <r>
    <s v="E03045"/>
    <x v="220"/>
    <s v="Business Partner"/>
    <x v="3"/>
    <s v="Speciality Products"/>
    <x v="1"/>
    <s v="Asian"/>
    <x v="40"/>
    <n v="35548"/>
    <n v="54051"/>
    <n v="0"/>
    <s v="United States"/>
    <s v="Miami"/>
    <n v="27"/>
    <n v="10"/>
  </r>
  <r>
    <s v="E04877"/>
    <x v="221"/>
    <s v="Analyst II"/>
    <x v="5"/>
    <s v="Speciality Products"/>
    <x v="1"/>
    <s v="Latino"/>
    <x v="13"/>
    <n v="41363"/>
    <n v="69570"/>
    <n v="0"/>
    <s v="United States"/>
    <s v="Miami"/>
    <n v="11"/>
    <n v="5.5"/>
  </r>
  <r>
    <s v="E04590"/>
    <x v="222"/>
    <s v="HRIS Analyst"/>
    <x v="3"/>
    <s v="Manufacturing"/>
    <x v="1"/>
    <s v="Caucasian"/>
    <x v="34"/>
    <n v="36979"/>
    <n v="57606"/>
    <n v="0"/>
    <s v="United States"/>
    <s v="Miami"/>
    <n v="23"/>
    <n v="9.5"/>
  </r>
  <r>
    <s v="E01378"/>
    <x v="223"/>
    <s v="System Administrator "/>
    <x v="0"/>
    <s v="Research &amp; Development"/>
    <x v="0"/>
    <s v="Asian"/>
    <x v="32"/>
    <n v="40964"/>
    <n v="64170"/>
    <n v="0"/>
    <s v="United States"/>
    <s v="Columbus"/>
    <n v="12"/>
    <n v="8"/>
  </r>
  <r>
    <s v="E04224"/>
    <x v="224"/>
    <s v="Sr. Business Partner"/>
    <x v="3"/>
    <s v="Speciality Products"/>
    <x v="1"/>
    <s v="Latino"/>
    <x v="31"/>
    <n v="35816"/>
    <n v="72303"/>
    <n v="0"/>
    <s v="United States"/>
    <s v="Phoenix"/>
    <n v="26"/>
    <n v="10"/>
  </r>
  <r>
    <s v="E03423"/>
    <x v="225"/>
    <s v="Manager"/>
    <x v="6"/>
    <s v="Research &amp; Development"/>
    <x v="1"/>
    <s v="Latino"/>
    <x v="7"/>
    <n v="41116"/>
    <n v="105891"/>
    <n v="7.0000000000000007E-2"/>
    <s v="United States"/>
    <s v="Seattle"/>
    <n v="12"/>
    <n v="8"/>
  </r>
  <r>
    <s v="E01584"/>
    <x v="226"/>
    <s v="Vice President"/>
    <x v="5"/>
    <s v="Speciality Products"/>
    <x v="1"/>
    <s v="Asian"/>
    <x v="26"/>
    <n v="44433"/>
    <n v="255230"/>
    <n v="0.36"/>
    <s v="United States"/>
    <s v="Austin"/>
    <n v="3"/>
    <n v="3"/>
  </r>
  <r>
    <s v="E00834"/>
    <x v="227"/>
    <s v="Analyst II"/>
    <x v="1"/>
    <s v="Speciality Products"/>
    <x v="0"/>
    <s v="Latino"/>
    <x v="19"/>
    <n v="37296"/>
    <n v="58605"/>
    <n v="0"/>
    <s v="United States"/>
    <s v="Phoenix"/>
    <n v="22"/>
    <n v="9.5"/>
  </r>
  <r>
    <s v="E04571"/>
    <x v="228"/>
    <s v="Director"/>
    <x v="4"/>
    <s v="Corporate"/>
    <x v="0"/>
    <s v="Latino"/>
    <x v="29"/>
    <n v="42739"/>
    <n v="178502"/>
    <n v="0.2"/>
    <s v="United States"/>
    <s v="Austin"/>
    <n v="7"/>
    <n v="4"/>
  </r>
  <r>
    <s v="E00399"/>
    <x v="229"/>
    <s v="Analyst II"/>
    <x v="1"/>
    <s v="Manufacturing"/>
    <x v="1"/>
    <s v="Caucasian"/>
    <x v="27"/>
    <n v="43542"/>
    <n v="54714"/>
    <n v="0"/>
    <s v="United States"/>
    <s v="Columbus"/>
    <n v="5"/>
    <n v="3"/>
  </r>
  <r>
    <s v="E00836"/>
    <x v="230"/>
    <s v="Network Architect"/>
    <x v="0"/>
    <s v="Manufacturing"/>
    <x v="0"/>
    <s v="Caucasian"/>
    <x v="11"/>
    <n v="43234"/>
    <n v="60985"/>
    <n v="0"/>
    <s v="United States"/>
    <s v="Seattle"/>
    <n v="6"/>
    <n v="4"/>
  </r>
  <r>
    <s v="E00360"/>
    <x v="231"/>
    <s v="Director"/>
    <x v="4"/>
    <s v="Manufacturing"/>
    <x v="1"/>
    <s v="Asian"/>
    <x v="19"/>
    <n v="41204"/>
    <n v="168510"/>
    <n v="0.28999999999999998"/>
    <s v="United States"/>
    <s v="Seattle"/>
    <n v="11"/>
    <n v="5.5"/>
  </r>
  <r>
    <s v="E02861"/>
    <x v="232"/>
    <s v="Enterprise Architect"/>
    <x v="0"/>
    <s v="Research &amp; Development"/>
    <x v="1"/>
    <s v="Caucasian"/>
    <x v="36"/>
    <n v="36996"/>
    <n v="80921"/>
    <n v="0"/>
    <s v="United States"/>
    <s v="Columbus"/>
    <n v="23"/>
    <n v="9.5"/>
  </r>
  <r>
    <s v="E01357"/>
    <x v="233"/>
    <s v="Engineering Manager"/>
    <x v="4"/>
    <s v="Research &amp; Development"/>
    <x v="0"/>
    <s v="Caucasian"/>
    <x v="16"/>
    <n v="40193"/>
    <n v="98110"/>
    <n v="0.13"/>
    <s v="United States"/>
    <s v="Chicago"/>
    <n v="14"/>
    <n v="8"/>
  </r>
  <r>
    <s v="E04387"/>
    <x v="234"/>
    <s v="Network Architect"/>
    <x v="0"/>
    <s v="Speciality Products"/>
    <x v="0"/>
    <s v="Caucasian"/>
    <x v="8"/>
    <n v="43028"/>
    <n v="86831"/>
    <n v="0"/>
    <s v="United States"/>
    <s v="Phoenix"/>
    <n v="6"/>
    <n v="4"/>
  </r>
  <r>
    <s v="E03591"/>
    <x v="235"/>
    <s v="Director"/>
    <x v="5"/>
    <s v="Manufacturing"/>
    <x v="0"/>
    <s v="Asian"/>
    <x v="12"/>
    <n v="40588"/>
    <n v="171217"/>
    <n v="0.19"/>
    <s v="United States"/>
    <s v="Seattle"/>
    <n v="13"/>
    <n v="8"/>
  </r>
  <r>
    <s v="E03328"/>
    <x v="236"/>
    <s v="Manager"/>
    <x v="0"/>
    <s v="Research &amp; Development"/>
    <x v="0"/>
    <s v="Caucasian"/>
    <x v="40"/>
    <n v="43948"/>
    <n v="103058"/>
    <n v="7.0000000000000007E-2"/>
    <s v="United States"/>
    <s v="Columbus"/>
    <n v="4"/>
    <n v="3"/>
  </r>
  <r>
    <s v="E04937"/>
    <x v="237"/>
    <s v="Manager"/>
    <x v="6"/>
    <s v="Speciality Products"/>
    <x v="1"/>
    <s v="Asian"/>
    <x v="20"/>
    <n v="41858"/>
    <n v="117062"/>
    <n v="7.0000000000000007E-2"/>
    <s v="United States"/>
    <s v="Phoenix"/>
    <n v="10"/>
    <n v="5.5"/>
  </r>
  <r>
    <s v="E00515"/>
    <x v="238"/>
    <s v="Sr. Manger"/>
    <x v="2"/>
    <s v="Speciality Products"/>
    <x v="1"/>
    <s v="Latino"/>
    <x v="21"/>
    <n v="43488"/>
    <n v="159031"/>
    <n v="0.1"/>
    <s v="United States"/>
    <s v="Miami"/>
    <n v="5"/>
    <n v="3"/>
  </r>
  <r>
    <s v="E03255"/>
    <x v="239"/>
    <s v="System Administrator "/>
    <x v="0"/>
    <s v="Speciality Products"/>
    <x v="1"/>
    <s v="Caucasian"/>
    <x v="14"/>
    <n v="42467"/>
    <n v="67976"/>
    <n v="0"/>
    <s v="United States"/>
    <s v="Seattle"/>
    <n v="8"/>
    <n v="5.5"/>
  </r>
  <r>
    <s v="E01711"/>
    <x v="240"/>
    <s v="Analyst II"/>
    <x v="1"/>
    <s v="Speciality Products"/>
    <x v="1"/>
    <s v="Caucasian"/>
    <x v="9"/>
    <n v="44308"/>
    <n v="74215"/>
    <n v="0"/>
    <s v="United States"/>
    <s v="Phoenix"/>
    <n v="3"/>
    <n v="3"/>
  </r>
  <r>
    <s v="E04972"/>
    <x v="241"/>
    <s v="Sr. Manger"/>
    <x v="3"/>
    <s v="Speciality Products"/>
    <x v="0"/>
    <s v="Caucasian"/>
    <x v="10"/>
    <n v="39747"/>
    <n v="131841"/>
    <n v="0.13"/>
    <s v="United States"/>
    <s v="Columbus"/>
    <n v="15"/>
    <n v="8"/>
  </r>
  <r>
    <s v="E04749"/>
    <x v="242"/>
    <s v="Sr. Manger"/>
    <x v="1"/>
    <s v="Corporate"/>
    <x v="0"/>
    <s v="Asian"/>
    <x v="10"/>
    <n v="38060"/>
    <n v="155004"/>
    <n v="0.12"/>
    <s v="United States"/>
    <s v="Austin"/>
    <n v="20"/>
    <n v="9.5"/>
  </r>
  <r>
    <s v="E02023"/>
    <x v="243"/>
    <s v="Systems Analyst"/>
    <x v="0"/>
    <s v="Manufacturing"/>
    <x v="1"/>
    <s v="Asian"/>
    <x v="21"/>
    <n v="39293"/>
    <n v="41859"/>
    <n v="0"/>
    <s v="United States"/>
    <s v="Seattle"/>
    <n v="17"/>
    <n v="8"/>
  </r>
  <r>
    <s v="E03166"/>
    <x v="244"/>
    <s v="IT Coordinator"/>
    <x v="0"/>
    <s v="Manufacturing"/>
    <x v="1"/>
    <s v="Black"/>
    <x v="33"/>
    <n v="38984"/>
    <n v="52733"/>
    <n v="0"/>
    <s v="United States"/>
    <s v="Chicago"/>
    <n v="17"/>
    <n v="8"/>
  </r>
  <r>
    <s v="E02599"/>
    <x v="245"/>
    <s v="Vice President"/>
    <x v="3"/>
    <s v="Corporate"/>
    <x v="1"/>
    <s v="Asian"/>
    <x v="9"/>
    <n v="42250"/>
    <n v="250953"/>
    <n v="0.34"/>
    <s v="United States"/>
    <s v="Columbus"/>
    <n v="9"/>
    <n v="5.5"/>
  </r>
  <r>
    <s v="E00085"/>
    <x v="246"/>
    <s v="Sr. Manger"/>
    <x v="0"/>
    <s v="Corporate"/>
    <x v="1"/>
    <s v="Caucasian"/>
    <x v="24"/>
    <n v="38244"/>
    <n v="130274"/>
    <n v="0.11"/>
    <s v="United States"/>
    <s v="Chicago"/>
    <n v="19"/>
    <n v="9.5"/>
  </r>
  <r>
    <s v="E02108"/>
    <x v="247"/>
    <s v="Sr. Manger"/>
    <x v="1"/>
    <s v="Research &amp; Development"/>
    <x v="0"/>
    <s v="Caucasian"/>
    <x v="32"/>
    <n v="38835"/>
    <n v="150758"/>
    <n v="0.13"/>
    <s v="United States"/>
    <s v="Chicago"/>
    <n v="18"/>
    <n v="9.5"/>
  </r>
  <r>
    <s v="E03685"/>
    <x v="248"/>
    <s v="Solutions Architect"/>
    <x v="0"/>
    <s v="Corporate"/>
    <x v="1"/>
    <s v="Black"/>
    <x v="0"/>
    <n v="35919"/>
    <n v="62174"/>
    <n v="0"/>
    <s v="United States"/>
    <s v="Chicago"/>
    <n v="26"/>
    <n v="10"/>
  </r>
  <r>
    <s v="E01089"/>
    <x v="249"/>
    <s v="Analyst II"/>
    <x v="2"/>
    <s v="Manufacturing"/>
    <x v="1"/>
    <s v="Caucasian"/>
    <x v="14"/>
    <n v="43028"/>
    <n v="56555"/>
    <n v="0"/>
    <s v="United States"/>
    <s v="Phoenix"/>
    <n v="6"/>
    <n v="4"/>
  </r>
  <r>
    <s v="E03988"/>
    <x v="250"/>
    <s v="Analyst II"/>
    <x v="5"/>
    <s v="Manufacturing"/>
    <x v="1"/>
    <s v="Caucasian"/>
    <x v="30"/>
    <n v="38623"/>
    <n v="74655"/>
    <n v="0"/>
    <s v="United States"/>
    <s v="Austin"/>
    <n v="18"/>
    <n v="9.5"/>
  </r>
  <r>
    <s v="E00401"/>
    <x v="251"/>
    <s v="System Administrator "/>
    <x v="0"/>
    <s v="Corporate"/>
    <x v="1"/>
    <s v="Caucasian"/>
    <x v="30"/>
    <n v="37844"/>
    <n v="93017"/>
    <n v="0"/>
    <s v="United States"/>
    <s v="Seattle"/>
    <n v="21"/>
    <n v="9.5"/>
  </r>
  <r>
    <s v="E02417"/>
    <x v="252"/>
    <s v="Automation Engineer"/>
    <x v="4"/>
    <s v="Research &amp; Development"/>
    <x v="0"/>
    <s v="Caucasian"/>
    <x v="24"/>
    <n v="39471"/>
    <n v="91621"/>
    <n v="0"/>
    <s v="United States"/>
    <s v="Chicago"/>
    <n v="16"/>
    <n v="8"/>
  </r>
  <r>
    <s v="E00359"/>
    <x v="253"/>
    <s v="Sr. Analyst"/>
    <x v="5"/>
    <s v="Research &amp; Development"/>
    <x v="1"/>
    <s v="Latino"/>
    <x v="23"/>
    <n v="41973"/>
    <n v="91280"/>
    <n v="0"/>
    <s v="United States"/>
    <s v="Miami"/>
    <n v="9"/>
    <n v="5.5"/>
  </r>
  <r>
    <s v="E02044"/>
    <x v="254"/>
    <s v="Business Partner"/>
    <x v="3"/>
    <s v="Manufacturing"/>
    <x v="0"/>
    <s v="Black"/>
    <x v="33"/>
    <n v="44092"/>
    <n v="47071"/>
    <n v="0"/>
    <s v="United States"/>
    <s v="Columbus"/>
    <n v="3"/>
    <n v="3"/>
  </r>
  <r>
    <s v="E01479"/>
    <x v="255"/>
    <s v="IT Systems Architect"/>
    <x v="0"/>
    <s v="Manufacturing"/>
    <x v="0"/>
    <s v="Caucasian"/>
    <x v="0"/>
    <n v="40868"/>
    <n v="81218"/>
    <n v="0"/>
    <s v="United States"/>
    <s v="Chicago"/>
    <n v="12"/>
    <n v="8"/>
  </r>
  <r>
    <s v="E02769"/>
    <x v="256"/>
    <s v="Account Representative"/>
    <x v="6"/>
    <s v="Manufacturing"/>
    <x v="0"/>
    <s v="Caucasian"/>
    <x v="2"/>
    <n v="44521"/>
    <n v="63137"/>
    <n v="0"/>
    <s v="United States"/>
    <s v="Chicago"/>
    <n v="2"/>
    <n v="1"/>
  </r>
  <r>
    <s v="E00553"/>
    <x v="257"/>
    <s v="Quality Engineer"/>
    <x v="4"/>
    <s v="Research &amp; Development"/>
    <x v="0"/>
    <s v="Asian"/>
    <x v="1"/>
    <n v="41404"/>
    <n v="79388"/>
    <n v="0"/>
    <s v="United States"/>
    <s v="Austin"/>
    <n v="11"/>
    <n v="5.5"/>
  </r>
  <r>
    <s v="E03540"/>
    <x v="258"/>
    <s v="Solutions Architect"/>
    <x v="0"/>
    <s v="Manufacturing"/>
    <x v="0"/>
    <s v="Caucasian"/>
    <x v="15"/>
    <n v="43122"/>
    <n v="68176"/>
    <n v="0"/>
    <s v="United States"/>
    <s v="Seattle"/>
    <n v="6"/>
    <n v="4"/>
  </r>
  <r>
    <s v="E02769"/>
    <x v="259"/>
    <s v="Sr. Manger"/>
    <x v="1"/>
    <s v="Research &amp; Development"/>
    <x v="0"/>
    <s v="Latino"/>
    <x v="35"/>
    <n v="43756"/>
    <n v="122829"/>
    <n v="0.11"/>
    <s v="United States"/>
    <s v="Chicago"/>
    <n v="4"/>
    <n v="3"/>
  </r>
  <r>
    <s v="E01807"/>
    <x v="260"/>
    <s v="Sr. Analyst"/>
    <x v="6"/>
    <s v="Research &amp; Development"/>
    <x v="1"/>
    <s v="Asian"/>
    <x v="20"/>
    <n v="34383"/>
    <n v="99624"/>
    <n v="0"/>
    <s v="United States"/>
    <s v="Seattle"/>
    <n v="30"/>
    <n v="15"/>
  </r>
  <r>
    <s v="E01762"/>
    <x v="261"/>
    <s v="Manager"/>
    <x v="6"/>
    <s v="Speciality Products"/>
    <x v="0"/>
    <s v="Asian"/>
    <x v="0"/>
    <n v="41202"/>
    <n v="108686"/>
    <n v="0.06"/>
    <s v="United States"/>
    <s v="Columbus"/>
    <n v="11"/>
    <n v="5.5"/>
  </r>
  <r>
    <s v="E04226"/>
    <x v="262"/>
    <s v="Operations Engineer"/>
    <x v="4"/>
    <s v="Manufacturing"/>
    <x v="1"/>
    <s v="Caucasian"/>
    <x v="39"/>
    <n v="36893"/>
    <n v="120628"/>
    <n v="0"/>
    <s v="United States"/>
    <s v="Chicago"/>
    <n v="23"/>
    <n v="9.5"/>
  </r>
  <r>
    <s v="E04101"/>
    <x v="263"/>
    <s v="Director"/>
    <x v="6"/>
    <s v="Speciality Products"/>
    <x v="0"/>
    <s v="Caucasian"/>
    <x v="37"/>
    <n v="43996"/>
    <n v="181216"/>
    <n v="0.27"/>
    <s v="United States"/>
    <s v="Columbus"/>
    <n v="4"/>
    <n v="3"/>
  </r>
  <r>
    <s v="E01981"/>
    <x v="264"/>
    <s v="Analyst"/>
    <x v="1"/>
    <s v="Corporate"/>
    <x v="0"/>
    <s v="Caucasian"/>
    <x v="37"/>
    <n v="40984"/>
    <n v="46081"/>
    <n v="0"/>
    <s v="United States"/>
    <s v="Chicago"/>
    <n v="12"/>
    <n v="8"/>
  </r>
  <r>
    <s v="E02534"/>
    <x v="265"/>
    <s v="Sr. Manger"/>
    <x v="2"/>
    <s v="Corporate"/>
    <x v="0"/>
    <s v="Caucasian"/>
    <x v="0"/>
    <n v="38135"/>
    <n v="159885"/>
    <n v="0.12"/>
    <s v="United States"/>
    <s v="Columbus"/>
    <n v="20"/>
    <n v="9.5"/>
  </r>
  <r>
    <s v="E01238"/>
    <x v="266"/>
    <s v="Director"/>
    <x v="6"/>
    <s v="Manufacturing"/>
    <x v="0"/>
    <s v="Caucasian"/>
    <x v="0"/>
    <n v="35001"/>
    <n v="153271"/>
    <n v="0.15"/>
    <s v="United States"/>
    <s v="Austin"/>
    <n v="28"/>
    <n v="10"/>
  </r>
  <r>
    <s v="E01118"/>
    <x v="267"/>
    <s v="Manager"/>
    <x v="3"/>
    <s v="Manufacturing"/>
    <x v="1"/>
    <s v="Asian"/>
    <x v="33"/>
    <n v="40159"/>
    <n v="114242"/>
    <n v="0.08"/>
    <s v="United States"/>
    <s v="Phoenix"/>
    <n v="14"/>
    <n v="8"/>
  </r>
  <r>
    <s v="E04308"/>
    <x v="268"/>
    <s v="Development Engineer"/>
    <x v="4"/>
    <s v="Manufacturing"/>
    <x v="1"/>
    <s v="Latino"/>
    <x v="18"/>
    <n v="42878"/>
    <n v="65566"/>
    <n v="0"/>
    <s v="United States"/>
    <s v="Seattle"/>
    <n v="7"/>
    <n v="4"/>
  </r>
  <r>
    <s v="E02295"/>
    <x v="269"/>
    <s v="Analyst"/>
    <x v="6"/>
    <s v="Corporate"/>
    <x v="1"/>
    <s v="Caucasian"/>
    <x v="39"/>
    <n v="41333"/>
    <n v="54635"/>
    <n v="0"/>
    <s v="United States"/>
    <s v="Chicago"/>
    <n v="11"/>
    <n v="5.5"/>
  </r>
  <r>
    <s v="E04546"/>
    <x v="270"/>
    <s v="Cloud Infrastructure Architect"/>
    <x v="0"/>
    <s v="Corporate"/>
    <x v="0"/>
    <s v="Caucasian"/>
    <x v="33"/>
    <n v="43866"/>
    <n v="96636"/>
    <n v="0"/>
    <s v="United States"/>
    <s v="Columbus"/>
    <n v="4"/>
    <n v="3"/>
  </r>
  <r>
    <s v="E04217"/>
    <x v="271"/>
    <s v="System Administrator "/>
    <x v="0"/>
    <s v="Manufacturing"/>
    <x v="0"/>
    <s v="Black"/>
    <x v="18"/>
    <n v="41941"/>
    <n v="91592"/>
    <n v="0"/>
    <s v="United States"/>
    <s v="Chicago"/>
    <n v="9"/>
    <n v="5.5"/>
  </r>
  <r>
    <s v="E04645"/>
    <x v="272"/>
    <s v="Vice President"/>
    <x v="5"/>
    <s v="Corporate"/>
    <x v="1"/>
    <s v="Asian"/>
    <x v="40"/>
    <n v="42951"/>
    <n v="183190"/>
    <n v="0.36"/>
    <s v="United States"/>
    <s v="Chicago"/>
    <n v="7"/>
    <n v="4"/>
  </r>
  <r>
    <s v="E03880"/>
    <x v="273"/>
    <s v="Analyst"/>
    <x v="2"/>
    <s v="Speciality Products"/>
    <x v="0"/>
    <s v="Caucasian"/>
    <x v="31"/>
    <n v="43824"/>
    <n v="54829"/>
    <n v="0"/>
    <s v="United States"/>
    <s v="Phoenix"/>
    <n v="4"/>
    <n v="3"/>
  </r>
  <r>
    <s v="E04517"/>
    <x v="274"/>
    <s v="Manager"/>
    <x v="5"/>
    <s v="Speciality Products"/>
    <x v="0"/>
    <s v="Asian"/>
    <x v="14"/>
    <n v="38879"/>
    <n v="117278"/>
    <n v="0.09"/>
    <s v="United States"/>
    <s v="Miami"/>
    <n v="18"/>
    <n v="9.5"/>
  </r>
  <r>
    <s v="E04639"/>
    <x v="275"/>
    <s v="Network Administrator"/>
    <x v="0"/>
    <s v="Manufacturing"/>
    <x v="0"/>
    <s v="Caucasian"/>
    <x v="39"/>
    <n v="43309"/>
    <n v="87806"/>
    <n v="0"/>
    <s v="United States"/>
    <s v="Seattle"/>
    <n v="6"/>
    <n v="4"/>
  </r>
  <r>
    <s v="E00465"/>
    <x v="276"/>
    <s v="Test Engineer"/>
    <x v="4"/>
    <s v="Research &amp; Development"/>
    <x v="1"/>
    <s v="Caucasian"/>
    <x v="36"/>
    <n v="40820"/>
    <n v="63959"/>
    <n v="0"/>
    <s v="United States"/>
    <s v="Seattle"/>
    <n v="12"/>
    <n v="8"/>
  </r>
  <r>
    <s v="E04927"/>
    <x v="277"/>
    <s v="Sr. Analyst"/>
    <x v="1"/>
    <s v="Manufacturing"/>
    <x v="1"/>
    <s v="Caucasian"/>
    <x v="0"/>
    <n v="37456"/>
    <n v="77396"/>
    <n v="0"/>
    <s v="United States"/>
    <s v="Miami"/>
    <n v="22"/>
    <n v="9.5"/>
  </r>
  <r>
    <s v="E03799"/>
    <x v="278"/>
    <s v="Sr. Analyst"/>
    <x v="1"/>
    <s v="Speciality Products"/>
    <x v="0"/>
    <s v="Asian"/>
    <x v="37"/>
    <n v="36525"/>
    <n v="89523"/>
    <n v="0"/>
    <s v="United States"/>
    <s v="Phoenix"/>
    <n v="24"/>
    <n v="9.5"/>
  </r>
  <r>
    <s v="E02633"/>
    <x v="279"/>
    <s v="Vice President"/>
    <x v="6"/>
    <s v="Manufacturing"/>
    <x v="0"/>
    <s v="Black"/>
    <x v="38"/>
    <n v="36757"/>
    <n v="222224"/>
    <n v="0.38"/>
    <s v="United States"/>
    <s v="Columbus"/>
    <n v="24"/>
    <n v="9.5"/>
  </r>
  <r>
    <s v="E02965"/>
    <x v="280"/>
    <s v="Sr. Manger"/>
    <x v="1"/>
    <s v="Research &amp; Development"/>
    <x v="1"/>
    <s v="Asian"/>
    <x v="14"/>
    <n v="44303"/>
    <n v="146140"/>
    <n v="0.15"/>
    <s v="United States"/>
    <s v="Seattle"/>
    <n v="3"/>
    <n v="3"/>
  </r>
  <r>
    <s v="E04345"/>
    <x v="281"/>
    <s v="Engineering Manager"/>
    <x v="4"/>
    <s v="Speciality Products"/>
    <x v="0"/>
    <s v="Caucasian"/>
    <x v="12"/>
    <n v="34505"/>
    <n v="109456"/>
    <n v="0.1"/>
    <s v="United States"/>
    <s v="Chicago"/>
    <n v="30"/>
    <n v="15"/>
  </r>
  <r>
    <s v="E01132"/>
    <x v="282"/>
    <s v="Computer Systems Manager"/>
    <x v="0"/>
    <s v="Research &amp; Development"/>
    <x v="0"/>
    <s v="Caucasian"/>
    <x v="33"/>
    <n v="38777"/>
    <n v="97433"/>
    <n v="0.05"/>
    <s v="United States"/>
    <s v="Seattle"/>
    <n v="18"/>
    <n v="9.5"/>
  </r>
  <r>
    <s v="E02943"/>
    <x v="283"/>
    <s v="Sr. Analyst"/>
    <x v="5"/>
    <s v="Corporate"/>
    <x v="0"/>
    <s v="Latino"/>
    <x v="17"/>
    <n v="41590"/>
    <n v="88895"/>
    <n v="0"/>
    <s v="United States"/>
    <s v="Chicago"/>
    <n v="10"/>
    <n v="5.5"/>
  </r>
  <r>
    <s v="E03461"/>
    <x v="284"/>
    <s v="Business Partner"/>
    <x v="3"/>
    <s v="Research &amp; Development"/>
    <x v="1"/>
    <s v="Asian"/>
    <x v="18"/>
    <n v="40596"/>
    <n v="43336"/>
    <n v="0"/>
    <s v="United States"/>
    <s v="Austin"/>
    <n v="13"/>
    <n v="8"/>
  </r>
  <r>
    <s v="E03490"/>
    <x v="285"/>
    <s v="Sr. Manger"/>
    <x v="3"/>
    <s v="Corporate"/>
    <x v="1"/>
    <s v="Latino"/>
    <x v="26"/>
    <n v="40083"/>
    <n v="127801"/>
    <n v="0.15"/>
    <s v="United States"/>
    <s v="Phoenix"/>
    <n v="14"/>
    <n v="8"/>
  </r>
  <r>
    <s v="E04466"/>
    <x v="286"/>
    <s v="Network Administrator"/>
    <x v="0"/>
    <s v="Corporate"/>
    <x v="1"/>
    <s v="Black"/>
    <x v="38"/>
    <n v="36617"/>
    <n v="76352"/>
    <n v="0"/>
    <s v="United States"/>
    <s v="Austin"/>
    <n v="24"/>
    <n v="9.5"/>
  </r>
  <r>
    <s v="E03226"/>
    <x v="287"/>
    <s v="Vice President"/>
    <x v="1"/>
    <s v="Corporate"/>
    <x v="1"/>
    <s v="Caucasian"/>
    <x v="15"/>
    <n v="43638"/>
    <n v="250767"/>
    <n v="0.38"/>
    <s v="United States"/>
    <s v="Seattle"/>
    <n v="5"/>
    <n v="3"/>
  </r>
  <r>
    <s v="E04607"/>
    <x v="288"/>
    <s v="Vice President"/>
    <x v="5"/>
    <s v="Corporate"/>
    <x v="1"/>
    <s v="Caucasian"/>
    <x v="2"/>
    <n v="44101"/>
    <n v="223055"/>
    <n v="0.3"/>
    <s v="United States"/>
    <s v="Columbus"/>
    <n v="3"/>
    <n v="3"/>
  </r>
  <r>
    <s v="E02190"/>
    <x v="289"/>
    <s v="Test Engineer"/>
    <x v="4"/>
    <s v="Manufacturing"/>
    <x v="1"/>
    <s v="Caucasian"/>
    <x v="40"/>
    <n v="43299"/>
    <n v="71167"/>
    <n v="0"/>
    <s v="United States"/>
    <s v="Columbus"/>
    <n v="6"/>
    <n v="4"/>
  </r>
  <r>
    <s v="E00747"/>
    <x v="290"/>
    <s v="Technical Architect"/>
    <x v="0"/>
    <s v="Speciality Products"/>
    <x v="0"/>
    <s v="Caucasian"/>
    <x v="8"/>
    <n v="40272"/>
    <n v="76027"/>
    <n v="0"/>
    <s v="United States"/>
    <s v="Seattle"/>
    <n v="14"/>
    <n v="8"/>
  </r>
  <r>
    <s v="E01416"/>
    <x v="291"/>
    <s v="Analyst II"/>
    <x v="2"/>
    <s v="Manufacturing"/>
    <x v="1"/>
    <s v="Black"/>
    <x v="27"/>
    <n v="44124"/>
    <n v="67753"/>
    <n v="0"/>
    <s v="United States"/>
    <s v="Phoenix"/>
    <n v="3"/>
    <n v="3"/>
  </r>
  <r>
    <s v="E01524"/>
    <x v="292"/>
    <s v="Computer Systems Manager"/>
    <x v="0"/>
    <s v="Corporate"/>
    <x v="1"/>
    <s v="Black"/>
    <x v="9"/>
    <n v="42656"/>
    <n v="63744"/>
    <n v="0.08"/>
    <s v="United States"/>
    <s v="Austin"/>
    <n v="7"/>
    <n v="4"/>
  </r>
  <r>
    <s v="E02801"/>
    <x v="293"/>
    <s v="Sr. Manger"/>
    <x v="6"/>
    <s v="Corporate"/>
    <x v="1"/>
    <s v="Black"/>
    <x v="32"/>
    <n v="36770"/>
    <n v="157487"/>
    <n v="0.12"/>
    <s v="United States"/>
    <s v="Phoenix"/>
    <n v="24"/>
    <n v="9.5"/>
  </r>
  <r>
    <s v="E01952"/>
    <x v="294"/>
    <s v="Network Administrator"/>
    <x v="0"/>
    <s v="Research &amp; Development"/>
    <x v="1"/>
    <s v="Asian"/>
    <x v="22"/>
    <n v="40235"/>
    <n v="90770"/>
    <n v="0"/>
    <s v="United States"/>
    <s v="Columbus"/>
    <n v="14"/>
    <n v="8"/>
  </r>
  <r>
    <s v="E00116"/>
    <x v="295"/>
    <s v="Analyst"/>
    <x v="6"/>
    <s v="Speciality Products"/>
    <x v="0"/>
    <s v="Asian"/>
    <x v="12"/>
    <n v="38380"/>
    <n v="55369"/>
    <n v="0"/>
    <s v="United States"/>
    <s v="Phoenix"/>
    <n v="19"/>
    <n v="9.5"/>
  </r>
  <r>
    <s v="E00624"/>
    <x v="296"/>
    <s v="Director"/>
    <x v="2"/>
    <s v="Speciality Products"/>
    <x v="1"/>
    <s v="Caucasian"/>
    <x v="10"/>
    <n v="41429"/>
    <n v="167526"/>
    <n v="0.26"/>
    <s v="United States"/>
    <s v="Miami"/>
    <n v="11"/>
    <n v="5.5"/>
  </r>
  <r>
    <s v="E00218"/>
    <x v="297"/>
    <s v="Vice President"/>
    <x v="6"/>
    <s v="Speciality Products"/>
    <x v="1"/>
    <s v="Asian"/>
    <x v="39"/>
    <n v="42696"/>
    <n v="253249"/>
    <n v="0.31"/>
    <s v="United States"/>
    <s v="Austin"/>
    <n v="7"/>
    <n v="4"/>
  </r>
  <r>
    <s v="E01070"/>
    <x v="298"/>
    <s v="Vice President"/>
    <x v="0"/>
    <s v="Corporate"/>
    <x v="1"/>
    <s v="Caucasian"/>
    <x v="26"/>
    <n v="42543"/>
    <n v="249870"/>
    <n v="0.34"/>
    <s v="United States"/>
    <s v="Chicago"/>
    <n v="8"/>
    <n v="5.5"/>
  </r>
  <r>
    <s v="E04925"/>
    <x v="299"/>
    <s v="System Administrator "/>
    <x v="0"/>
    <s v="Manufacturing"/>
    <x v="0"/>
    <s v="Black"/>
    <x v="33"/>
    <n v="40593"/>
    <n v="72486"/>
    <n v="0"/>
    <s v="United States"/>
    <s v="Seattle"/>
    <n v="13"/>
    <n v="8"/>
  </r>
  <r>
    <s v="E00403"/>
    <x v="300"/>
    <s v="Business Partner"/>
    <x v="3"/>
    <s v="Manufacturing"/>
    <x v="0"/>
    <s v="Latino"/>
    <x v="28"/>
    <n v="40463"/>
    <n v="43001"/>
    <n v="0"/>
    <s v="United States"/>
    <s v="Austin"/>
    <n v="13"/>
    <n v="8"/>
  </r>
  <r>
    <s v="E00436"/>
    <x v="301"/>
    <s v="Computer Systems Manager"/>
    <x v="0"/>
    <s v="Manufacturing"/>
    <x v="1"/>
    <s v="Latino"/>
    <x v="29"/>
    <n v="36010"/>
    <n v="85120"/>
    <n v="0.09"/>
    <s v="United States"/>
    <s v="Seattle"/>
    <n v="26"/>
    <n v="10"/>
  </r>
  <r>
    <s v="E04358"/>
    <x v="302"/>
    <s v="Business Partner"/>
    <x v="3"/>
    <s v="Manufacturing"/>
    <x v="1"/>
    <s v="Latino"/>
    <x v="6"/>
    <n v="42219"/>
    <n v="52200"/>
    <n v="0"/>
    <s v="United States"/>
    <s v="Columbus"/>
    <n v="9"/>
    <n v="5.5"/>
  </r>
  <r>
    <s v="E04662"/>
    <x v="303"/>
    <s v="Sr. Manger"/>
    <x v="3"/>
    <s v="Corporate"/>
    <x v="0"/>
    <s v="Caucasian"/>
    <x v="29"/>
    <n v="39739"/>
    <n v="150855"/>
    <n v="0.11"/>
    <s v="United States"/>
    <s v="Phoenix"/>
    <n v="15"/>
    <n v="8"/>
  </r>
  <r>
    <s v="E01496"/>
    <x v="304"/>
    <s v="Enterprise Architect"/>
    <x v="0"/>
    <s v="Manufacturing"/>
    <x v="0"/>
    <s v="Latino"/>
    <x v="19"/>
    <n v="38188"/>
    <n v="65702"/>
    <n v="0"/>
    <s v="United States"/>
    <s v="Columbus"/>
    <n v="20"/>
    <n v="9.5"/>
  </r>
  <r>
    <s v="E03971"/>
    <x v="305"/>
    <s v="Sr. Manger"/>
    <x v="5"/>
    <s v="Research &amp; Development"/>
    <x v="0"/>
    <s v="Asian"/>
    <x v="4"/>
    <n v="43930"/>
    <n v="157057"/>
    <n v="0.1"/>
    <s v="United States"/>
    <s v="Columbus"/>
    <n v="4"/>
    <n v="3"/>
  </r>
  <r>
    <s v="E03616"/>
    <x v="306"/>
    <s v="Manager"/>
    <x v="0"/>
    <s v="Research &amp; Development"/>
    <x v="1"/>
    <s v="Caucasian"/>
    <x v="24"/>
    <n v="44419"/>
    <n v="127559"/>
    <n v="0.1"/>
    <s v="United States"/>
    <s v="Austin"/>
    <n v="3"/>
    <n v="3"/>
  </r>
  <r>
    <s v="E00153"/>
    <x v="307"/>
    <s v="Field Engineer"/>
    <x v="4"/>
    <s v="Corporate"/>
    <x v="0"/>
    <s v="Caucasian"/>
    <x v="35"/>
    <n v="43536"/>
    <n v="62644"/>
    <n v="0"/>
    <s v="United States"/>
    <s v="Seattle"/>
    <n v="5"/>
    <n v="3"/>
  </r>
  <r>
    <s v="E02960"/>
    <x v="308"/>
    <s v="Sr. Analyst"/>
    <x v="2"/>
    <s v="Manufacturing"/>
    <x v="0"/>
    <s v="Caucasian"/>
    <x v="31"/>
    <n v="43169"/>
    <n v="90040"/>
    <n v="0"/>
    <s v="United States"/>
    <s v="Chicago"/>
    <n v="6"/>
    <n v="4"/>
  </r>
  <r>
    <s v="E02140"/>
    <x v="309"/>
    <s v="Vice President"/>
    <x v="3"/>
    <s v="Speciality Products"/>
    <x v="0"/>
    <s v="Asian"/>
    <x v="22"/>
    <n v="44461"/>
    <n v="201396"/>
    <n v="0.32"/>
    <s v="United States"/>
    <s v="Miami"/>
    <n v="2"/>
    <n v="1"/>
  </r>
  <r>
    <s v="E03881"/>
    <x v="310"/>
    <s v="System Administrator "/>
    <x v="0"/>
    <s v="Corporate"/>
    <x v="1"/>
    <s v="Black"/>
    <x v="15"/>
    <n v="43633"/>
    <n v="65341"/>
    <n v="0"/>
    <s v="United States"/>
    <s v="Miami"/>
    <n v="5"/>
    <n v="3"/>
  </r>
  <r>
    <s v="E02604"/>
    <x v="311"/>
    <s v="Sr. Manger"/>
    <x v="1"/>
    <s v="Corporate"/>
    <x v="0"/>
    <s v="Black"/>
    <x v="8"/>
    <n v="43400"/>
    <n v="139208"/>
    <n v="0.11"/>
    <s v="United States"/>
    <s v="Austin"/>
    <n v="5"/>
    <n v="3"/>
  </r>
  <r>
    <s v="E00864"/>
    <x v="312"/>
    <s v="Manager"/>
    <x v="2"/>
    <s v="Speciality Products"/>
    <x v="0"/>
    <s v="Latino"/>
    <x v="24"/>
    <n v="40292"/>
    <n v="102636"/>
    <n v="0.06"/>
    <s v="United States"/>
    <s v="Seattle"/>
    <n v="14"/>
    <n v="8"/>
  </r>
  <r>
    <s v="E03223"/>
    <x v="313"/>
    <s v="IT Coordinator"/>
    <x v="0"/>
    <s v="Research &amp; Development"/>
    <x v="1"/>
    <s v="Caucasian"/>
    <x v="22"/>
    <n v="43248"/>
    <n v="49219"/>
    <n v="0"/>
    <s v="United States"/>
    <s v="Columbus"/>
    <n v="6"/>
    <n v="4"/>
  </r>
  <r>
    <s v="E00364"/>
    <x v="314"/>
    <s v="Director"/>
    <x v="3"/>
    <s v="Manufacturing"/>
    <x v="1"/>
    <s v="Caucasian"/>
    <x v="1"/>
    <n v="44486"/>
    <n v="172180"/>
    <n v="0.3"/>
    <s v="United States"/>
    <s v="Columbus"/>
    <n v="2"/>
    <n v="1"/>
  </r>
  <r>
    <s v="E03720"/>
    <x v="315"/>
    <s v="Manager"/>
    <x v="1"/>
    <s v="Corporate"/>
    <x v="0"/>
    <s v="Caucasian"/>
    <x v="30"/>
    <n v="36272"/>
    <n v="102847"/>
    <n v="0.05"/>
    <s v="United States"/>
    <s v="Chicago"/>
    <n v="25"/>
    <n v="10"/>
  </r>
  <r>
    <s v="E03371"/>
    <x v="316"/>
    <s v="Vice President"/>
    <x v="0"/>
    <s v="Manufacturing"/>
    <x v="1"/>
    <s v="Caucasian"/>
    <x v="31"/>
    <n v="38866"/>
    <n v="228822"/>
    <n v="0.36"/>
    <s v="United States"/>
    <s v="Miami"/>
    <n v="18"/>
    <n v="9.5"/>
  </r>
  <r>
    <s v="E02531"/>
    <x v="317"/>
    <s v="Analyst"/>
    <x v="5"/>
    <s v="Manufacturing"/>
    <x v="1"/>
    <s v="Caucasian"/>
    <x v="15"/>
    <n v="44395"/>
    <n v="43391"/>
    <n v="0"/>
    <s v="United States"/>
    <s v="Columbus"/>
    <n v="3"/>
    <n v="3"/>
  </r>
  <r>
    <s v="E02468"/>
    <x v="318"/>
    <s v="Vice President"/>
    <x v="5"/>
    <s v="Corporate"/>
    <x v="0"/>
    <s v="Asian"/>
    <x v="22"/>
    <n v="42428"/>
    <n v="211637"/>
    <n v="0.31"/>
    <s v="United States"/>
    <s v="Chicago"/>
    <n v="8"/>
    <n v="5.5"/>
  </r>
  <r>
    <s v="E01499"/>
    <x v="319"/>
    <s v="Computer Systems Manager"/>
    <x v="0"/>
    <s v="Manufacturing"/>
    <x v="1"/>
    <s v="Caucasian"/>
    <x v="15"/>
    <n v="44051"/>
    <n v="73255"/>
    <n v="0.09"/>
    <s v="United States"/>
    <s v="Phoenix"/>
    <n v="4"/>
    <n v="3"/>
  </r>
  <r>
    <s v="E03697"/>
    <x v="320"/>
    <s v="Manager"/>
    <x v="6"/>
    <s v="Corporate"/>
    <x v="1"/>
    <s v="Caucasian"/>
    <x v="15"/>
    <n v="44204"/>
    <n v="108826"/>
    <n v="0.1"/>
    <s v="United States"/>
    <s v="Miami"/>
    <n v="3"/>
    <n v="3"/>
  </r>
  <r>
    <s v="E00593"/>
    <x v="321"/>
    <s v="Solutions Architect"/>
    <x v="0"/>
    <s v="Speciality Products"/>
    <x v="1"/>
    <s v="Caucasian"/>
    <x v="6"/>
    <n v="42514"/>
    <n v="94352"/>
    <n v="0"/>
    <s v="United States"/>
    <s v="Miami"/>
    <n v="8"/>
    <n v="5.5"/>
  </r>
  <r>
    <s v="E01103"/>
    <x v="322"/>
    <s v="IT Systems Architect"/>
    <x v="0"/>
    <s v="Research &amp; Development"/>
    <x v="0"/>
    <s v="Latino"/>
    <x v="0"/>
    <n v="34576"/>
    <n v="73955"/>
    <n v="0"/>
    <s v="United States"/>
    <s v="Phoenix"/>
    <n v="30"/>
    <n v="15"/>
  </r>
  <r>
    <s v="E01958"/>
    <x v="323"/>
    <s v="Network Administrator"/>
    <x v="0"/>
    <s v="Manufacturing"/>
    <x v="1"/>
    <s v="Asian"/>
    <x v="3"/>
    <n v="44189"/>
    <n v="92321"/>
    <n v="0"/>
    <s v="United States"/>
    <s v="Chicago"/>
    <n v="3"/>
    <n v="3"/>
  </r>
  <r>
    <s v="E01870"/>
    <x v="324"/>
    <s v="Computer Systems Manager"/>
    <x v="0"/>
    <s v="Research &amp; Development"/>
    <x v="1"/>
    <s v="Caucasian"/>
    <x v="20"/>
    <n v="41417"/>
    <n v="99557"/>
    <n v="0.09"/>
    <s v="United States"/>
    <s v="Seattle"/>
    <n v="11"/>
    <n v="5.5"/>
  </r>
  <r>
    <s v="E01167"/>
    <x v="325"/>
    <s v="Automation Engineer"/>
    <x v="4"/>
    <s v="Speciality Products"/>
    <x v="0"/>
    <s v="Caucasian"/>
    <x v="15"/>
    <n v="43418"/>
    <n v="115854"/>
    <n v="0"/>
    <s v="United States"/>
    <s v="Phoenix"/>
    <n v="5"/>
    <n v="3"/>
  </r>
  <r>
    <s v="E00099"/>
    <x v="326"/>
    <s v="IT Systems Architect"/>
    <x v="0"/>
    <s v="Manufacturing"/>
    <x v="0"/>
    <s v="Latino"/>
    <x v="25"/>
    <n v="40603"/>
    <n v="82462"/>
    <n v="0"/>
    <s v="United States"/>
    <s v="Austin"/>
    <n v="13"/>
    <n v="8"/>
  </r>
  <r>
    <s v="E00044"/>
    <x v="327"/>
    <s v="Vice President"/>
    <x v="0"/>
    <s v="Research &amp; Development"/>
    <x v="0"/>
    <s v="Caucasian"/>
    <x v="19"/>
    <n v="40856"/>
    <n v="198473"/>
    <n v="0.32"/>
    <s v="United States"/>
    <s v="Miami"/>
    <n v="12"/>
    <n v="8"/>
  </r>
  <r>
    <s v="E00711"/>
    <x v="328"/>
    <s v="Sr. Manger"/>
    <x v="1"/>
    <s v="Corporate"/>
    <x v="0"/>
    <s v="Asian"/>
    <x v="14"/>
    <n v="39005"/>
    <n v="153492"/>
    <n v="0.11"/>
    <s v="United States"/>
    <s v="Chicago"/>
    <n v="17"/>
    <n v="8"/>
  </r>
  <r>
    <s v="E04795"/>
    <x v="329"/>
    <s v="Vice President"/>
    <x v="3"/>
    <s v="Corporate"/>
    <x v="0"/>
    <s v="Black"/>
    <x v="15"/>
    <n v="43121"/>
    <n v="208210"/>
    <n v="0.3"/>
    <s v="United States"/>
    <s v="Seattle"/>
    <n v="6"/>
    <n v="4"/>
  </r>
  <r>
    <s v="E03912"/>
    <x v="330"/>
    <s v="Sr. Analyst"/>
    <x v="5"/>
    <s v="Corporate"/>
    <x v="1"/>
    <s v="Caucasian"/>
    <x v="23"/>
    <n v="42325"/>
    <n v="91632"/>
    <n v="0"/>
    <s v="United States"/>
    <s v="Phoenix"/>
    <n v="8"/>
    <n v="5.5"/>
  </r>
  <r>
    <s v="E04756"/>
    <x v="331"/>
    <s v="Cloud Infrastructure Architect"/>
    <x v="0"/>
    <s v="Corporate"/>
    <x v="1"/>
    <s v="Asian"/>
    <x v="0"/>
    <n v="34692"/>
    <n v="99774"/>
    <n v="0"/>
    <s v="United States"/>
    <s v="Austin"/>
    <n v="29"/>
    <n v="10"/>
  </r>
  <r>
    <s v="E03305"/>
    <x v="332"/>
    <s v="Manager"/>
    <x v="2"/>
    <s v="Speciality Products"/>
    <x v="0"/>
    <s v="Caucasian"/>
    <x v="9"/>
    <n v="41919"/>
    <n v="114911"/>
    <n v="7.0000000000000007E-2"/>
    <s v="United States"/>
    <s v="Chicago"/>
    <n v="9"/>
    <n v="5.5"/>
  </r>
  <r>
    <s v="E00703"/>
    <x v="333"/>
    <s v="Engineering Manager"/>
    <x v="4"/>
    <s v="Corporate"/>
    <x v="1"/>
    <s v="Latino"/>
    <x v="22"/>
    <n v="43217"/>
    <n v="115490"/>
    <n v="0.12"/>
    <s v="United States"/>
    <s v="Chicago"/>
    <n v="6"/>
    <n v="4"/>
  </r>
  <r>
    <s v="E00103"/>
    <x v="334"/>
    <s v="Director"/>
    <x v="2"/>
    <s v="Speciality Products"/>
    <x v="0"/>
    <s v="Asian"/>
    <x v="5"/>
    <n v="42914"/>
    <n v="197649"/>
    <n v="0.2"/>
    <s v="United States"/>
    <s v="Columbus"/>
    <n v="7"/>
    <n v="4"/>
  </r>
  <r>
    <s v="E01194"/>
    <x v="335"/>
    <s v="Analyst II"/>
    <x v="1"/>
    <s v="Speciality Products"/>
    <x v="0"/>
    <s v="Caucasian"/>
    <x v="20"/>
    <n v="43819"/>
    <n v="61026"/>
    <n v="0"/>
    <s v="United States"/>
    <s v="Phoenix"/>
    <n v="4"/>
    <n v="3"/>
  </r>
  <r>
    <s v="E02179"/>
    <x v="336"/>
    <s v="Controls Engineer"/>
    <x v="4"/>
    <s v="Speciality Products"/>
    <x v="0"/>
    <s v="Caucasian"/>
    <x v="30"/>
    <n v="41907"/>
    <n v="96693"/>
    <n v="0"/>
    <s v="United States"/>
    <s v="Chicago"/>
    <n v="9"/>
    <n v="5.5"/>
  </r>
  <r>
    <s v="E04242"/>
    <x v="337"/>
    <s v="Test Engineer"/>
    <x v="4"/>
    <s v="Speciality Products"/>
    <x v="0"/>
    <s v="Latino"/>
    <x v="30"/>
    <n v="39991"/>
    <n v="82907"/>
    <n v="0"/>
    <s v="United States"/>
    <s v="Seattle"/>
    <n v="15"/>
    <n v="8"/>
  </r>
  <r>
    <s v="E03065"/>
    <x v="338"/>
    <s v="Quality Engineer"/>
    <x v="4"/>
    <s v="Research &amp; Development"/>
    <x v="1"/>
    <s v="Latino"/>
    <x v="10"/>
    <n v="40929"/>
    <n v="94658"/>
    <n v="0"/>
    <s v="United States"/>
    <s v="Miami"/>
    <n v="12"/>
    <n v="8"/>
  </r>
  <r>
    <s v="E03097"/>
    <x v="339"/>
    <s v="HRIS Analyst"/>
    <x v="3"/>
    <s v="Manufacturing"/>
    <x v="1"/>
    <s v="Black"/>
    <x v="22"/>
    <n v="42357"/>
    <n v="51983"/>
    <n v="0"/>
    <s v="United States"/>
    <s v="Columbus"/>
    <n v="8"/>
    <n v="5.5"/>
  </r>
  <r>
    <s v="E02088"/>
    <x v="340"/>
    <s v="Sr. Manger"/>
    <x v="1"/>
    <s v="Corporate"/>
    <x v="0"/>
    <s v="Latino"/>
    <x v="0"/>
    <n v="42772"/>
    <n v="144986"/>
    <n v="0.12"/>
    <s v="United States"/>
    <s v="Phoenix"/>
    <n v="7"/>
    <n v="4"/>
  </r>
  <r>
    <s v="E03980"/>
    <x v="341"/>
    <s v="Account Representative"/>
    <x v="6"/>
    <s v="Speciality Products"/>
    <x v="0"/>
    <s v="Asian"/>
    <x v="22"/>
    <n v="36754"/>
    <n v="60113"/>
    <n v="0"/>
    <s v="United States"/>
    <s v="Chicago"/>
    <n v="24"/>
    <n v="9.5"/>
  </r>
  <r>
    <s v="E00824"/>
    <x v="342"/>
    <s v="Analyst II"/>
    <x v="5"/>
    <s v="Manufacturing"/>
    <x v="0"/>
    <s v="Caucasian"/>
    <x v="23"/>
    <n v="43904"/>
    <n v="68846"/>
    <n v="0"/>
    <s v="United States"/>
    <s v="Chicago"/>
    <n v="4"/>
    <n v="3"/>
  </r>
  <r>
    <s v="E04359"/>
    <x v="343"/>
    <s v="Solutions Architect"/>
    <x v="0"/>
    <s v="Corporate"/>
    <x v="0"/>
    <s v="Latino"/>
    <x v="8"/>
    <n v="41717"/>
    <n v="90901"/>
    <n v="0"/>
    <s v="United States"/>
    <s v="Seattle"/>
    <n v="10"/>
    <n v="5.5"/>
  </r>
  <r>
    <s v="E03113"/>
    <x v="344"/>
    <s v="Manager"/>
    <x v="2"/>
    <s v="Corporate"/>
    <x v="0"/>
    <s v="Asian"/>
    <x v="1"/>
    <n v="41155"/>
    <n v="102033"/>
    <n v="0.08"/>
    <s v="United States"/>
    <s v="Austin"/>
    <n v="12"/>
    <n v="8"/>
  </r>
  <r>
    <s v="E01488"/>
    <x v="345"/>
    <s v="Director"/>
    <x v="6"/>
    <s v="Manufacturing"/>
    <x v="0"/>
    <s v="Caucasian"/>
    <x v="16"/>
    <n v="44219"/>
    <n v="151783"/>
    <n v="0.26"/>
    <s v="United States"/>
    <s v="Seattle"/>
    <n v="3"/>
    <n v="3"/>
  </r>
  <r>
    <s v="E01787"/>
    <x v="346"/>
    <s v="Director"/>
    <x v="4"/>
    <s v="Corporate"/>
    <x v="0"/>
    <s v="Latino"/>
    <x v="3"/>
    <n v="43441"/>
    <n v="170164"/>
    <n v="0.17"/>
    <s v="United States"/>
    <s v="Austin"/>
    <n v="5"/>
    <n v="3"/>
  </r>
  <r>
    <s v="E03550"/>
    <x v="347"/>
    <s v="Sr. Manger"/>
    <x v="5"/>
    <s v="Speciality Products"/>
    <x v="0"/>
    <s v="Asian"/>
    <x v="18"/>
    <n v="41690"/>
    <n v="155905"/>
    <n v="0.14000000000000001"/>
    <s v="United States"/>
    <s v="Phoenix"/>
    <n v="10"/>
    <n v="5.5"/>
  </r>
  <r>
    <s v="E01052"/>
    <x v="348"/>
    <s v="Analyst"/>
    <x v="6"/>
    <s v="Corporate"/>
    <x v="1"/>
    <s v="Asian"/>
    <x v="21"/>
    <n v="42721"/>
    <n v="50733"/>
    <n v="0"/>
    <s v="United States"/>
    <s v="Miami"/>
    <n v="7"/>
    <n v="4"/>
  </r>
  <r>
    <s v="E04799"/>
    <x v="349"/>
    <s v="Sr. Business Partner"/>
    <x v="3"/>
    <s v="Corporate"/>
    <x v="0"/>
    <s v="Caucasian"/>
    <x v="27"/>
    <n v="42761"/>
    <n v="88663"/>
    <n v="0"/>
    <s v="United States"/>
    <s v="Phoenix"/>
    <n v="7"/>
    <n v="4"/>
  </r>
  <r>
    <s v="E04128"/>
    <x v="350"/>
    <s v="Analyst II"/>
    <x v="6"/>
    <s v="Speciality Products"/>
    <x v="1"/>
    <s v="Asian"/>
    <x v="0"/>
    <n v="44410"/>
    <n v="67130"/>
    <n v="0"/>
    <s v="United States"/>
    <s v="Miami"/>
    <n v="3"/>
    <n v="3"/>
  </r>
  <r>
    <s v="E00013"/>
    <x v="351"/>
    <s v="Sr. Analyst"/>
    <x v="1"/>
    <s v="Speciality Products"/>
    <x v="0"/>
    <s v="Asian"/>
    <x v="23"/>
    <n v="42285"/>
    <n v="94876"/>
    <n v="0"/>
    <s v="United States"/>
    <s v="Miami"/>
    <n v="8"/>
    <n v="5.5"/>
  </r>
  <r>
    <s v="E03114"/>
    <x v="352"/>
    <s v="Development Engineer"/>
    <x v="4"/>
    <s v="Speciality Products"/>
    <x v="1"/>
    <s v="Latino"/>
    <x v="36"/>
    <n v="34616"/>
    <n v="98230"/>
    <n v="0"/>
    <s v="United States"/>
    <s v="Miami"/>
    <n v="29"/>
    <n v="10"/>
  </r>
  <r>
    <s v="E04004"/>
    <x v="353"/>
    <s v="Test Engineer"/>
    <x v="4"/>
    <s v="Research &amp; Development"/>
    <x v="0"/>
    <s v="Asian"/>
    <x v="7"/>
    <n v="43448"/>
    <n v="96757"/>
    <n v="0"/>
    <s v="United States"/>
    <s v="Columbus"/>
    <n v="5"/>
    <n v="3"/>
  </r>
  <r>
    <s v="E04472"/>
    <x v="354"/>
    <s v="Analyst II"/>
    <x v="5"/>
    <s v="Manufacturing"/>
    <x v="1"/>
    <s v="Black"/>
    <x v="18"/>
    <n v="44015"/>
    <n v="51513"/>
    <n v="0"/>
    <s v="United States"/>
    <s v="Columbus"/>
    <n v="4"/>
    <n v="3"/>
  </r>
  <r>
    <s v="E00161"/>
    <x v="355"/>
    <s v="Vice President"/>
    <x v="5"/>
    <s v="Corporate"/>
    <x v="1"/>
    <s v="Asian"/>
    <x v="29"/>
    <n v="39109"/>
    <n v="234311"/>
    <n v="0.37"/>
    <s v="United States"/>
    <s v="Miami"/>
    <n v="17"/>
    <n v="8"/>
  </r>
  <r>
    <s v="E04417"/>
    <x v="356"/>
    <s v="Sr. Manger"/>
    <x v="3"/>
    <s v="Speciality Products"/>
    <x v="0"/>
    <s v="Latino"/>
    <x v="22"/>
    <n v="40685"/>
    <n v="152353"/>
    <n v="0.14000000000000001"/>
    <s v="United States"/>
    <s v="Seattle"/>
    <n v="13"/>
    <n v="8"/>
  </r>
  <r>
    <s v="E04536"/>
    <x v="357"/>
    <s v="Sr. Manger"/>
    <x v="2"/>
    <s v="Speciality Products"/>
    <x v="0"/>
    <s v="Caucasian"/>
    <x v="30"/>
    <n v="40389"/>
    <n v="124774"/>
    <n v="0.12"/>
    <s v="United States"/>
    <s v="Phoenix"/>
    <n v="14"/>
    <n v="8"/>
  </r>
  <r>
    <s v="E02857"/>
    <x v="358"/>
    <s v="Sr. Manger"/>
    <x v="1"/>
    <s v="Speciality Products"/>
    <x v="1"/>
    <s v="Latino"/>
    <x v="25"/>
    <n v="43685"/>
    <n v="130133"/>
    <n v="0.15"/>
    <s v="United States"/>
    <s v="Austin"/>
    <n v="5"/>
    <n v="3"/>
  </r>
  <r>
    <s v="E02856"/>
    <x v="359"/>
    <s v="Operations Engineer"/>
    <x v="4"/>
    <s v="Research &amp; Development"/>
    <x v="0"/>
    <s v="Asian"/>
    <x v="27"/>
    <n v="42322"/>
    <n v="77442"/>
    <n v="0"/>
    <s v="United States"/>
    <s v="Columbus"/>
    <n v="8"/>
    <n v="5.5"/>
  </r>
  <r>
    <s v="E00319"/>
    <x v="360"/>
    <s v="Service Desk Analyst"/>
    <x v="0"/>
    <s v="Manufacturing"/>
    <x v="1"/>
    <s v="Caucasian"/>
    <x v="0"/>
    <n v="41565"/>
    <n v="70334"/>
    <n v="0"/>
    <s v="United States"/>
    <s v="Miami"/>
    <n v="10"/>
    <n v="5.5"/>
  </r>
  <r>
    <s v="E01090"/>
    <x v="361"/>
    <s v="Quality Engineer"/>
    <x v="4"/>
    <s v="Research &amp; Development"/>
    <x v="1"/>
    <s v="Asian"/>
    <x v="8"/>
    <n v="40170"/>
    <n v="78006"/>
    <n v="0"/>
    <s v="United States"/>
    <s v="Miami"/>
    <n v="14"/>
    <n v="8"/>
  </r>
  <r>
    <s v="E04323"/>
    <x v="362"/>
    <s v="Director"/>
    <x v="0"/>
    <s v="Manufacturing"/>
    <x v="0"/>
    <s v="Latino"/>
    <x v="15"/>
    <n v="44221"/>
    <n v="160385"/>
    <n v="0.23"/>
    <s v="United States"/>
    <s v="Miami"/>
    <n v="3"/>
    <n v="3"/>
  </r>
  <r>
    <s v="E02687"/>
    <x v="363"/>
    <s v="Vice President"/>
    <x v="1"/>
    <s v="Corporate"/>
    <x v="0"/>
    <s v="Caucasian"/>
    <x v="7"/>
    <n v="41650"/>
    <n v="202323"/>
    <n v="0.39"/>
    <s v="United States"/>
    <s v="Chicago"/>
    <n v="10"/>
    <n v="5.5"/>
  </r>
  <r>
    <s v="E02748"/>
    <x v="364"/>
    <s v="Director"/>
    <x v="1"/>
    <s v="Speciality Products"/>
    <x v="0"/>
    <s v="Asian"/>
    <x v="6"/>
    <n v="44032"/>
    <n v="184960"/>
    <n v="0.18"/>
    <s v="United States"/>
    <s v="Seattle"/>
    <n v="4"/>
    <n v="3"/>
  </r>
  <r>
    <s v="E01995"/>
    <x v="365"/>
    <s v="Vice President"/>
    <x v="0"/>
    <s v="Manufacturing"/>
    <x v="1"/>
    <s v="Asian"/>
    <x v="13"/>
    <n v="40719"/>
    <n v="221592"/>
    <n v="0.31"/>
    <s v="United States"/>
    <s v="Columbus"/>
    <n v="13"/>
    <n v="8"/>
  </r>
  <r>
    <s v="E01714"/>
    <x v="366"/>
    <s v="HRIS Analyst"/>
    <x v="3"/>
    <s v="Manufacturing"/>
    <x v="0"/>
    <s v="Asian"/>
    <x v="25"/>
    <n v="39841"/>
    <n v="53301"/>
    <n v="0"/>
    <s v="United States"/>
    <s v="Seattle"/>
    <n v="15"/>
    <n v="8"/>
  </r>
  <r>
    <s v="E04491"/>
    <x v="367"/>
    <s v="Cloud Infrastructure Architect"/>
    <x v="0"/>
    <s v="Corporate"/>
    <x v="1"/>
    <s v="Asian"/>
    <x v="22"/>
    <n v="36587"/>
    <n v="91276"/>
    <n v="0"/>
    <s v="United States"/>
    <s v="Seattle"/>
    <n v="24"/>
    <n v="9.5"/>
  </r>
  <r>
    <s v="E01076"/>
    <x v="368"/>
    <s v="Sr. Manger"/>
    <x v="3"/>
    <s v="Research &amp; Development"/>
    <x v="0"/>
    <s v="Asian"/>
    <x v="20"/>
    <n v="42983"/>
    <n v="140042"/>
    <n v="0.13"/>
    <s v="United States"/>
    <s v="Austin"/>
    <n v="7"/>
    <n v="4"/>
  </r>
  <r>
    <s v="E04131"/>
    <x v="369"/>
    <s v="Analyst"/>
    <x v="2"/>
    <s v="Manufacturing"/>
    <x v="0"/>
    <s v="Asian"/>
    <x v="21"/>
    <n v="43440"/>
    <n v="57225"/>
    <n v="0"/>
    <s v="United States"/>
    <s v="Columbus"/>
    <n v="5"/>
    <n v="3"/>
  </r>
  <r>
    <s v="E02843"/>
    <x v="370"/>
    <s v="Manager"/>
    <x v="3"/>
    <s v="Speciality Products"/>
    <x v="0"/>
    <s v="Latino"/>
    <x v="0"/>
    <n v="40233"/>
    <n v="102839"/>
    <n v="0.05"/>
    <s v="United States"/>
    <s v="Miami"/>
    <n v="14"/>
    <n v="8"/>
  </r>
  <r>
    <s v="E03758"/>
    <x v="371"/>
    <s v="Director"/>
    <x v="5"/>
    <s v="Research &amp; Development"/>
    <x v="1"/>
    <s v="Asian"/>
    <x v="5"/>
    <n v="44454"/>
    <n v="199783"/>
    <n v="0.21"/>
    <s v="United States"/>
    <s v="Chicago"/>
    <n v="2"/>
    <n v="1"/>
  </r>
  <r>
    <s v="E00638"/>
    <x v="372"/>
    <s v="Manager"/>
    <x v="5"/>
    <s v="Corporate"/>
    <x v="1"/>
    <s v="Caucasian"/>
    <x v="32"/>
    <n v="35456"/>
    <n v="104431"/>
    <n v="7.0000000000000007E-2"/>
    <s v="United States"/>
    <s v="Phoenix"/>
    <n v="27"/>
    <n v="10"/>
  </r>
  <r>
    <s v="E03571"/>
    <x v="373"/>
    <s v="Business Partner"/>
    <x v="3"/>
    <s v="Speciality Products"/>
    <x v="1"/>
    <s v="Caucasian"/>
    <x v="15"/>
    <n v="44374"/>
    <n v="48510"/>
    <n v="0"/>
    <s v="United States"/>
    <s v="Chicago"/>
    <n v="3"/>
    <n v="3"/>
  </r>
  <r>
    <s v="E01820"/>
    <x v="374"/>
    <s v="Quality Engineer"/>
    <x v="4"/>
    <s v="Speciality Products"/>
    <x v="1"/>
    <s v="Black"/>
    <x v="3"/>
    <n v="43613"/>
    <n v="70110"/>
    <n v="0"/>
    <s v="United States"/>
    <s v="Miami"/>
    <n v="5"/>
    <n v="3"/>
  </r>
  <r>
    <s v="E02706"/>
    <x v="375"/>
    <s v="Sr. Manger"/>
    <x v="1"/>
    <s v="Research &amp; Development"/>
    <x v="0"/>
    <s v="Latino"/>
    <x v="22"/>
    <n v="42379"/>
    <n v="149761"/>
    <n v="0.12"/>
    <s v="United States"/>
    <s v="Columbus"/>
    <n v="8"/>
    <n v="5.5"/>
  </r>
  <r>
    <s v="E02478"/>
    <x v="376"/>
    <s v="Manager"/>
    <x v="6"/>
    <s v="Speciality Products"/>
    <x v="1"/>
    <s v="Caucasian"/>
    <x v="23"/>
    <n v="41446"/>
    <n v="119631"/>
    <n v="0.06"/>
    <s v="United States"/>
    <s v="Phoenix"/>
    <n v="11"/>
    <n v="5.5"/>
  </r>
  <r>
    <s v="E04170"/>
    <x v="377"/>
    <s v="Vice President"/>
    <x v="0"/>
    <s v="Research &amp; Development"/>
    <x v="1"/>
    <s v="Asian"/>
    <x v="2"/>
    <n v="43960"/>
    <n v="256561"/>
    <n v="0.39"/>
    <s v="United States"/>
    <s v="Austin"/>
    <n v="4"/>
    <n v="3"/>
  </r>
  <r>
    <s v="E00929"/>
    <x v="378"/>
    <s v="Solutions Architect"/>
    <x v="0"/>
    <s v="Speciality Products"/>
    <x v="0"/>
    <s v="Latino"/>
    <x v="22"/>
    <n v="43937"/>
    <n v="66958"/>
    <n v="0"/>
    <s v="United States"/>
    <s v="Miami"/>
    <n v="4"/>
    <n v="3"/>
  </r>
  <r>
    <s v="E03824"/>
    <x v="379"/>
    <s v="Technical Architect"/>
    <x v="0"/>
    <s v="Corporate"/>
    <x v="1"/>
    <s v="Caucasian"/>
    <x v="13"/>
    <n v="39493"/>
    <n v="71695"/>
    <n v="0"/>
    <s v="United States"/>
    <s v="Phoenix"/>
    <n v="16"/>
    <n v="8"/>
  </r>
  <r>
    <s v="E02857"/>
    <x v="380"/>
    <s v="Analyst"/>
    <x v="6"/>
    <s v="Speciality Products"/>
    <x v="0"/>
    <s v="Caucasian"/>
    <x v="23"/>
    <n v="41742"/>
    <n v="46878"/>
    <n v="0"/>
    <s v="United States"/>
    <s v="Miami"/>
    <n v="10"/>
    <n v="5.5"/>
  </r>
  <r>
    <s v="E04938"/>
    <x v="381"/>
    <s v="Analyst"/>
    <x v="5"/>
    <s v="Speciality Products"/>
    <x v="0"/>
    <s v="Caucasian"/>
    <x v="12"/>
    <n v="37662"/>
    <n v="57032"/>
    <n v="0"/>
    <s v="United States"/>
    <s v="Miami"/>
    <n v="21"/>
    <n v="9.5"/>
  </r>
  <r>
    <s v="E01639"/>
    <x v="382"/>
    <s v="Analyst"/>
    <x v="1"/>
    <s v="Manufacturing"/>
    <x v="0"/>
    <s v="Caucasian"/>
    <x v="0"/>
    <n v="44302"/>
    <n v="48266"/>
    <n v="0"/>
    <s v="United States"/>
    <s v="Chicago"/>
    <n v="3"/>
    <n v="3"/>
  </r>
  <r>
    <s v="E03947"/>
    <x v="383"/>
    <s v="Vice President"/>
    <x v="1"/>
    <s v="Research &amp; Development"/>
    <x v="1"/>
    <s v="Latino"/>
    <x v="7"/>
    <n v="43330"/>
    <n v="223404"/>
    <n v="0.32"/>
    <s v="United States"/>
    <s v="Columbus"/>
    <n v="6"/>
    <n v="4"/>
  </r>
  <r>
    <s v="E04535"/>
    <x v="384"/>
    <s v="System Administrator "/>
    <x v="0"/>
    <s v="Speciality Products"/>
    <x v="0"/>
    <s v="Asian"/>
    <x v="40"/>
    <n v="41649"/>
    <n v="74854"/>
    <n v="0"/>
    <s v="United States"/>
    <s v="Seattle"/>
    <n v="10"/>
    <n v="5.5"/>
  </r>
  <r>
    <s v="E00380"/>
    <x v="385"/>
    <s v="Vice President"/>
    <x v="2"/>
    <s v="Speciality Products"/>
    <x v="0"/>
    <s v="Caucasian"/>
    <x v="30"/>
    <n v="39197"/>
    <n v="217783"/>
    <n v="0.36"/>
    <s v="United States"/>
    <s v="Seattle"/>
    <n v="17"/>
    <n v="8"/>
  </r>
  <r>
    <s v="E02628"/>
    <x v="386"/>
    <s v="Analyst II"/>
    <x v="1"/>
    <s v="Manufacturing"/>
    <x v="0"/>
    <s v="Caucasian"/>
    <x v="10"/>
    <n v="39091"/>
    <n v="50685"/>
    <n v="0"/>
    <s v="United States"/>
    <s v="Columbus"/>
    <n v="17"/>
    <n v="8"/>
  </r>
  <r>
    <s v="E03578"/>
    <x v="387"/>
    <s v="Analyst II"/>
    <x v="6"/>
    <s v="Research &amp; Development"/>
    <x v="1"/>
    <s v="Asian"/>
    <x v="6"/>
    <n v="43169"/>
    <n v="58993"/>
    <n v="0"/>
    <s v="United States"/>
    <s v="Austin"/>
    <n v="6"/>
    <n v="4"/>
  </r>
  <r>
    <s v="E03563"/>
    <x v="388"/>
    <s v="Operations Engineer"/>
    <x v="4"/>
    <s v="Corporate"/>
    <x v="1"/>
    <s v="Caucasian"/>
    <x v="39"/>
    <n v="43990"/>
    <n v="115765"/>
    <n v="0"/>
    <s v="United States"/>
    <s v="Miami"/>
    <n v="4"/>
    <n v="3"/>
  </r>
  <r>
    <s v="E02781"/>
    <x v="389"/>
    <s v="Director"/>
    <x v="2"/>
    <s v="Manufacturing"/>
    <x v="0"/>
    <s v="Asian"/>
    <x v="37"/>
    <n v="39147"/>
    <n v="193044"/>
    <n v="0.15"/>
    <s v="United States"/>
    <s v="Miami"/>
    <n v="17"/>
    <n v="8"/>
  </r>
  <r>
    <s v="E04739"/>
    <x v="390"/>
    <s v="Analyst"/>
    <x v="5"/>
    <s v="Research &amp; Development"/>
    <x v="0"/>
    <s v="Black"/>
    <x v="11"/>
    <n v="40711"/>
    <n v="56686"/>
    <n v="0"/>
    <s v="United States"/>
    <s v="Seattle"/>
    <n v="13"/>
    <n v="8"/>
  </r>
  <r>
    <s v="E02665"/>
    <x v="391"/>
    <s v="Sr. Manger"/>
    <x v="1"/>
    <s v="Manufacturing"/>
    <x v="0"/>
    <s v="Black"/>
    <x v="23"/>
    <n v="43763"/>
    <n v="131652"/>
    <n v="0.11"/>
    <s v="United States"/>
    <s v="Seattle"/>
    <n v="4"/>
    <n v="3"/>
  </r>
  <r>
    <s v="E04132"/>
    <x v="392"/>
    <s v="Director"/>
    <x v="5"/>
    <s v="Manufacturing"/>
    <x v="0"/>
    <s v="Black"/>
    <x v="22"/>
    <n v="39507"/>
    <n v="150577"/>
    <n v="0.25"/>
    <s v="United States"/>
    <s v="Miami"/>
    <n v="16"/>
    <n v="8"/>
  </r>
  <r>
    <s v="E03890"/>
    <x v="393"/>
    <s v="Solutions Architect"/>
    <x v="0"/>
    <s v="Manufacturing"/>
    <x v="1"/>
    <s v="Asian"/>
    <x v="14"/>
    <n v="42753"/>
    <n v="86417"/>
    <n v="0"/>
    <s v="United States"/>
    <s v="Chicago"/>
    <n v="7"/>
    <n v="4"/>
  </r>
  <r>
    <s v="E02012"/>
    <x v="394"/>
    <s v="System Administrator "/>
    <x v="0"/>
    <s v="Research &amp; Development"/>
    <x v="0"/>
    <s v="Asian"/>
    <x v="11"/>
    <n v="37749"/>
    <n v="96548"/>
    <n v="0"/>
    <s v="United States"/>
    <s v="Austin"/>
    <n v="21"/>
    <n v="9.5"/>
  </r>
  <r>
    <s v="E03750"/>
    <x v="395"/>
    <s v="Analyst II"/>
    <x v="2"/>
    <s v="Speciality Products"/>
    <x v="1"/>
    <s v="Asian"/>
    <x v="15"/>
    <n v="43336"/>
    <n v="61410"/>
    <n v="0"/>
    <s v="United States"/>
    <s v="Phoenix"/>
    <n v="6"/>
    <n v="4"/>
  </r>
  <r>
    <s v="E00605"/>
    <x v="396"/>
    <s v="Manager"/>
    <x v="1"/>
    <s v="Speciality Products"/>
    <x v="0"/>
    <s v="Black"/>
    <x v="16"/>
    <n v="40293"/>
    <n v="110302"/>
    <n v="0.06"/>
    <s v="United States"/>
    <s v="Miami"/>
    <n v="14"/>
    <n v="8"/>
  </r>
  <r>
    <s v="E04641"/>
    <x v="397"/>
    <s v="Director"/>
    <x v="4"/>
    <s v="Speciality Products"/>
    <x v="0"/>
    <s v="Black"/>
    <x v="22"/>
    <n v="43212"/>
    <n v="187205"/>
    <n v="0.24"/>
    <s v="United States"/>
    <s v="Columbus"/>
    <n v="6"/>
    <n v="4"/>
  </r>
  <r>
    <s v="E01019"/>
    <x v="398"/>
    <s v="Sr. Analyst"/>
    <x v="6"/>
    <s v="Corporate"/>
    <x v="1"/>
    <s v="Caucasian"/>
    <x v="22"/>
    <n v="40618"/>
    <n v="81687"/>
    <n v="0"/>
    <s v="United States"/>
    <s v="Phoenix"/>
    <n v="13"/>
    <n v="8"/>
  </r>
  <r>
    <s v="E01519"/>
    <x v="399"/>
    <s v="Vice President"/>
    <x v="0"/>
    <s v="Speciality Products"/>
    <x v="1"/>
    <s v="Latino"/>
    <x v="38"/>
    <n v="40040"/>
    <n v="241083"/>
    <n v="0.39"/>
    <s v="United States"/>
    <s v="Columbus"/>
    <n v="15"/>
    <n v="8"/>
  </r>
  <r>
    <s v="E03694"/>
    <x v="400"/>
    <s v="Vice President"/>
    <x v="1"/>
    <s v="Speciality Products"/>
    <x v="0"/>
    <s v="Black"/>
    <x v="26"/>
    <n v="43413"/>
    <n v="223805"/>
    <n v="0.36"/>
    <s v="United States"/>
    <s v="Chicago"/>
    <n v="5"/>
    <n v="3"/>
  </r>
  <r>
    <s v="E01123"/>
    <x v="401"/>
    <s v="Director"/>
    <x v="2"/>
    <s v="Corporate"/>
    <x v="0"/>
    <s v="Caucasian"/>
    <x v="3"/>
    <n v="44393"/>
    <n v="161759"/>
    <n v="0.16"/>
    <s v="United States"/>
    <s v="Miami"/>
    <n v="3"/>
    <n v="3"/>
  </r>
  <r>
    <s v="E01366"/>
    <x v="402"/>
    <s v="Computer Systems Manager"/>
    <x v="0"/>
    <s v="Research &amp; Development"/>
    <x v="1"/>
    <s v="Black"/>
    <x v="21"/>
    <n v="43520"/>
    <n v="95899"/>
    <n v="0.1"/>
    <s v="United States"/>
    <s v="Columbus"/>
    <n v="5"/>
    <n v="3"/>
  </r>
  <r>
    <s v="E04005"/>
    <x v="403"/>
    <s v="Sr. Analyst"/>
    <x v="1"/>
    <s v="Corporate"/>
    <x v="1"/>
    <s v="Asian"/>
    <x v="34"/>
    <n v="43623"/>
    <n v="80700"/>
    <n v="0"/>
    <s v="United States"/>
    <s v="Columbus"/>
    <n v="5"/>
    <n v="3"/>
  </r>
  <r>
    <s v="E04018"/>
    <x v="404"/>
    <s v="Analyst II"/>
    <x v="5"/>
    <s v="Corporate"/>
    <x v="0"/>
    <s v="Caucasian"/>
    <x v="35"/>
    <n v="42843"/>
    <n v="58745"/>
    <n v="0"/>
    <s v="United States"/>
    <s v="Austin"/>
    <n v="7"/>
    <n v="4"/>
  </r>
  <r>
    <s v="E01591"/>
    <x v="405"/>
    <s v="Technical Architect"/>
    <x v="0"/>
    <s v="Corporate"/>
    <x v="0"/>
    <s v="Asian"/>
    <x v="40"/>
    <n v="33728"/>
    <n v="76202"/>
    <n v="0"/>
    <s v="United States"/>
    <s v="Austin"/>
    <n v="32"/>
    <n v="15"/>
  </r>
  <r>
    <s v="E04940"/>
    <x v="406"/>
    <s v="Vice President"/>
    <x v="6"/>
    <s v="Speciality Products"/>
    <x v="1"/>
    <s v="Black"/>
    <x v="7"/>
    <n v="43178"/>
    <n v="195200"/>
    <n v="0.36"/>
    <s v="United States"/>
    <s v="Austin"/>
    <n v="6"/>
    <n v="4"/>
  </r>
  <r>
    <s v="E03870"/>
    <x v="407"/>
    <s v="Cloud Infrastructure Architect"/>
    <x v="0"/>
    <s v="Manufacturing"/>
    <x v="0"/>
    <s v="Caucasian"/>
    <x v="27"/>
    <n v="43864"/>
    <n v="94652"/>
    <n v="0"/>
    <s v="United States"/>
    <s v="Seattle"/>
    <n v="4"/>
    <n v="3"/>
  </r>
  <r>
    <s v="E01927"/>
    <x v="408"/>
    <s v="Technical Architect"/>
    <x v="0"/>
    <s v="Manufacturing"/>
    <x v="1"/>
    <s v="Black"/>
    <x v="6"/>
    <n v="42416"/>
    <n v="63411"/>
    <n v="0"/>
    <s v="United States"/>
    <s v="Miami"/>
    <n v="8"/>
    <n v="5.5"/>
  </r>
  <r>
    <s v="E03984"/>
    <x v="409"/>
    <s v="Controls Engineer"/>
    <x v="4"/>
    <s v="Manufacturing"/>
    <x v="0"/>
    <s v="Black"/>
    <x v="0"/>
    <n v="44276"/>
    <n v="95562"/>
    <n v="0"/>
    <s v="United States"/>
    <s v="Chicago"/>
    <n v="3"/>
    <n v="3"/>
  </r>
  <r>
    <s v="E00446"/>
    <x v="410"/>
    <s v="Sr. Analyst"/>
    <x v="6"/>
    <s v="Research &amp; Development"/>
    <x v="1"/>
    <s v="Caucasian"/>
    <x v="27"/>
    <n v="43773"/>
    <n v="96092"/>
    <n v="0"/>
    <s v="United States"/>
    <s v="Austin"/>
    <n v="4"/>
    <n v="3"/>
  </r>
  <r>
    <s v="E02825"/>
    <x v="411"/>
    <s v="Vice President"/>
    <x v="4"/>
    <s v="Manufacturing"/>
    <x v="1"/>
    <s v="Asian"/>
    <x v="37"/>
    <n v="41428"/>
    <n v="254289"/>
    <n v="0.39"/>
    <s v="United States"/>
    <s v="Chicago"/>
    <n v="11"/>
    <n v="5.5"/>
  </r>
  <r>
    <s v="E04174"/>
    <x v="412"/>
    <s v="Computer Systems Manager"/>
    <x v="0"/>
    <s v="Research &amp; Development"/>
    <x v="1"/>
    <s v="Caucasian"/>
    <x v="2"/>
    <n v="43656"/>
    <n v="69110"/>
    <n v="0.05"/>
    <s v="United States"/>
    <s v="Chicago"/>
    <n v="5"/>
    <n v="3"/>
  </r>
  <r>
    <s v="E01899"/>
    <x v="413"/>
    <s v="Vice President"/>
    <x v="5"/>
    <s v="Speciality Products"/>
    <x v="1"/>
    <s v="Caucasian"/>
    <x v="20"/>
    <n v="37418"/>
    <n v="236314"/>
    <n v="0.34"/>
    <s v="United States"/>
    <s v="Miami"/>
    <n v="22"/>
    <n v="9.5"/>
  </r>
  <r>
    <s v="E02562"/>
    <x v="414"/>
    <s v="Analyst"/>
    <x v="5"/>
    <s v="Corporate"/>
    <x v="1"/>
    <s v="Latino"/>
    <x v="32"/>
    <n v="39252"/>
    <n v="45206"/>
    <n v="0"/>
    <s v="United States"/>
    <s v="Columbus"/>
    <n v="17"/>
    <n v="8"/>
  </r>
  <r>
    <s v="E01006"/>
    <x v="415"/>
    <s v="Vice President"/>
    <x v="1"/>
    <s v="Research &amp; Development"/>
    <x v="0"/>
    <s v="Asian"/>
    <x v="4"/>
    <n v="44515"/>
    <n v="210708"/>
    <n v="0.33"/>
    <s v="United States"/>
    <s v="Chicago"/>
    <n v="2"/>
    <n v="1"/>
  </r>
  <r>
    <s v="E02903"/>
    <x v="416"/>
    <s v="System Administrator "/>
    <x v="0"/>
    <s v="Corporate"/>
    <x v="1"/>
    <s v="Latino"/>
    <x v="21"/>
    <n v="44465"/>
    <n v="87770"/>
    <n v="0"/>
    <s v="United States"/>
    <s v="Austin"/>
    <n v="2"/>
    <n v="1"/>
  </r>
  <r>
    <s v="E03642"/>
    <x v="417"/>
    <s v="Manager"/>
    <x v="2"/>
    <s v="Corporate"/>
    <x v="0"/>
    <s v="Caucasian"/>
    <x v="26"/>
    <n v="42228"/>
    <n v="106858"/>
    <n v="0.05"/>
    <s v="United States"/>
    <s v="Seattle"/>
    <n v="9"/>
    <n v="5.5"/>
  </r>
  <r>
    <s v="E02884"/>
    <x v="418"/>
    <s v="Director"/>
    <x v="3"/>
    <s v="Corporate"/>
    <x v="1"/>
    <s v="Caucasian"/>
    <x v="29"/>
    <n v="42108"/>
    <n v="155788"/>
    <n v="0.17"/>
    <s v="United States"/>
    <s v="Seattle"/>
    <n v="9"/>
    <n v="5.5"/>
  </r>
  <r>
    <s v="E04720"/>
    <x v="419"/>
    <s v="Controls Engineer"/>
    <x v="4"/>
    <s v="Corporate"/>
    <x v="1"/>
    <s v="Asian"/>
    <x v="15"/>
    <n v="44548"/>
    <n v="95670"/>
    <n v="0"/>
    <s v="United States"/>
    <s v="Phoenix"/>
    <n v="2"/>
    <n v="1"/>
  </r>
  <r>
    <s v="E01985"/>
    <x v="420"/>
    <s v="Account Representative"/>
    <x v="6"/>
    <s v="Research &amp; Development"/>
    <x v="0"/>
    <s v="Black"/>
    <x v="11"/>
    <n v="36798"/>
    <n v="67837"/>
    <n v="0"/>
    <s v="United States"/>
    <s v="Austin"/>
    <n v="23"/>
    <n v="9.5"/>
  </r>
  <r>
    <s v="E02415"/>
    <x v="421"/>
    <s v="Sr. Analyst"/>
    <x v="6"/>
    <s v="Corporate"/>
    <x v="0"/>
    <s v="Latino"/>
    <x v="20"/>
    <n v="34623"/>
    <n v="93103"/>
    <n v="0"/>
    <s v="United States"/>
    <s v="Phoenix"/>
    <n v="29"/>
    <n v="10"/>
  </r>
  <r>
    <s v="E02877"/>
    <x v="422"/>
    <s v="Controls Engineer"/>
    <x v="4"/>
    <s v="Corporate"/>
    <x v="0"/>
    <s v="Caucasian"/>
    <x v="31"/>
    <n v="42291"/>
    <n v="76272"/>
    <n v="0"/>
    <s v="United States"/>
    <s v="Miami"/>
    <n v="8"/>
    <n v="5.5"/>
  </r>
  <r>
    <s v="E00091"/>
    <x v="423"/>
    <s v="Analyst II"/>
    <x v="1"/>
    <s v="Manufacturing"/>
    <x v="0"/>
    <s v="Asian"/>
    <x v="30"/>
    <n v="37796"/>
    <n v="55760"/>
    <n v="0"/>
    <s v="United States"/>
    <s v="Austin"/>
    <n v="21"/>
    <n v="9.5"/>
  </r>
  <r>
    <s v="E02563"/>
    <x v="424"/>
    <s v="Vice President"/>
    <x v="2"/>
    <s v="Corporate"/>
    <x v="0"/>
    <s v="Caucasian"/>
    <x v="7"/>
    <n v="43843"/>
    <n v="253294"/>
    <n v="0.4"/>
    <s v="United States"/>
    <s v="Miami"/>
    <n v="4"/>
    <n v="3"/>
  </r>
  <r>
    <s v="E04221"/>
    <x v="425"/>
    <s v="Analyst II"/>
    <x v="1"/>
    <s v="Corporate"/>
    <x v="1"/>
    <s v="Caucasian"/>
    <x v="29"/>
    <n v="39310"/>
    <n v="58671"/>
    <n v="0"/>
    <s v="United States"/>
    <s v="Columbus"/>
    <n v="17"/>
    <n v="8"/>
  </r>
  <r>
    <s v="E04887"/>
    <x v="426"/>
    <s v="Account Representative"/>
    <x v="6"/>
    <s v="Research &amp; Development"/>
    <x v="0"/>
    <s v="Asian"/>
    <x v="21"/>
    <n v="43175"/>
    <n v="55457"/>
    <n v="0"/>
    <s v="United States"/>
    <s v="Columbus"/>
    <n v="6"/>
    <n v="4"/>
  </r>
  <r>
    <s v="E03170"/>
    <x v="427"/>
    <s v="Account Representative"/>
    <x v="6"/>
    <s v="Manufacturing"/>
    <x v="0"/>
    <s v="Asian"/>
    <x v="37"/>
    <n v="43004"/>
    <n v="72340"/>
    <n v="0"/>
    <s v="United States"/>
    <s v="Phoenix"/>
    <n v="6"/>
    <n v="4"/>
  </r>
  <r>
    <s v="E01636"/>
    <x v="428"/>
    <s v="Manager"/>
    <x v="5"/>
    <s v="Corporate"/>
    <x v="0"/>
    <s v="Caucasian"/>
    <x v="5"/>
    <n v="42676"/>
    <n v="122054"/>
    <n v="0.06"/>
    <s v="United States"/>
    <s v="Phoenix"/>
    <n v="7"/>
    <n v="4"/>
  </r>
  <r>
    <s v="E01363"/>
    <x v="429"/>
    <s v="Technical Architect"/>
    <x v="0"/>
    <s v="Corporate"/>
    <x v="0"/>
    <s v="Caucasian"/>
    <x v="19"/>
    <n v="35543"/>
    <n v="78153"/>
    <n v="0"/>
    <s v="United States"/>
    <s v="Miami"/>
    <n v="27"/>
    <n v="10"/>
  </r>
  <r>
    <s v="E02249"/>
    <x v="430"/>
    <s v="Manager"/>
    <x v="1"/>
    <s v="Manufacturing"/>
    <x v="0"/>
    <s v="Caucasian"/>
    <x v="13"/>
    <n v="43935"/>
    <n v="103524"/>
    <n v="0.09"/>
    <s v="United States"/>
    <s v="Phoenix"/>
    <n v="4"/>
    <n v="3"/>
  </r>
  <r>
    <s v="E02987"/>
    <x v="431"/>
    <s v="Manager"/>
    <x v="0"/>
    <s v="Corporate"/>
    <x v="1"/>
    <s v="Caucasian"/>
    <x v="27"/>
    <n v="42952"/>
    <n v="119906"/>
    <n v="0.05"/>
    <s v="United States"/>
    <s v="Columbus"/>
    <n v="7"/>
    <n v="4"/>
  </r>
  <r>
    <s v="E03655"/>
    <x v="432"/>
    <s v="Analyst"/>
    <x v="5"/>
    <s v="Speciality Products"/>
    <x v="0"/>
    <s v="Caucasian"/>
    <x v="15"/>
    <n v="43847"/>
    <n v="45061"/>
    <n v="0"/>
    <s v="United States"/>
    <s v="Miami"/>
    <n v="4"/>
    <n v="3"/>
  </r>
  <r>
    <s v="E04048"/>
    <x v="433"/>
    <s v="IT Systems Architect"/>
    <x v="0"/>
    <s v="Corporate"/>
    <x v="1"/>
    <s v="Asian"/>
    <x v="32"/>
    <n v="37638"/>
    <n v="91399"/>
    <n v="0"/>
    <s v="United States"/>
    <s v="Seattle"/>
    <n v="21"/>
    <n v="9.5"/>
  </r>
  <r>
    <s v="E03626"/>
    <x v="434"/>
    <s v="Enterprise Architect"/>
    <x v="0"/>
    <s v="Research &amp; Development"/>
    <x v="1"/>
    <s v="Latino"/>
    <x v="15"/>
    <n v="43006"/>
    <n v="97336"/>
    <n v="0"/>
    <s v="United States"/>
    <s v="Austin"/>
    <n v="6"/>
    <n v="4"/>
  </r>
  <r>
    <s v="E03694"/>
    <x v="435"/>
    <s v="Sr. Manger"/>
    <x v="2"/>
    <s v="Corporate"/>
    <x v="0"/>
    <s v="Black"/>
    <x v="9"/>
    <n v="42755"/>
    <n v="124629"/>
    <n v="0.1"/>
    <s v="United States"/>
    <s v="Columbus"/>
    <n v="7"/>
    <n v="4"/>
  </r>
  <r>
    <s v="E02920"/>
    <x v="436"/>
    <s v="Vice President"/>
    <x v="3"/>
    <s v="Speciality Products"/>
    <x v="0"/>
    <s v="Caucasian"/>
    <x v="15"/>
    <n v="44402"/>
    <n v="231850"/>
    <n v="0.39"/>
    <s v="United States"/>
    <s v="Miami"/>
    <n v="3"/>
    <n v="3"/>
  </r>
  <r>
    <s v="E03220"/>
    <x v="437"/>
    <s v="Manager"/>
    <x v="2"/>
    <s v="Research &amp; Development"/>
    <x v="1"/>
    <s v="Latino"/>
    <x v="6"/>
    <n v="43255"/>
    <n v="128329"/>
    <n v="0.08"/>
    <s v="United States"/>
    <s v="Phoenix"/>
    <n v="6"/>
    <n v="4"/>
  </r>
  <r>
    <s v="E03968"/>
    <x v="438"/>
    <s v="Sr. Manger"/>
    <x v="5"/>
    <s v="Manufacturing"/>
    <x v="1"/>
    <s v="Asian"/>
    <x v="29"/>
    <n v="44403"/>
    <n v="121480"/>
    <n v="0.14000000000000001"/>
    <s v="United States"/>
    <s v="Phoenix"/>
    <n v="3"/>
    <n v="3"/>
  </r>
  <r>
    <s v="E04299"/>
    <x v="439"/>
    <s v="Director"/>
    <x v="3"/>
    <s v="Speciality Products"/>
    <x v="0"/>
    <s v="Caucasian"/>
    <x v="10"/>
    <n v="40319"/>
    <n v="153275"/>
    <n v="0.24"/>
    <s v="United States"/>
    <s v="Columbus"/>
    <n v="14"/>
    <n v="8"/>
  </r>
  <r>
    <s v="E01150"/>
    <x v="440"/>
    <s v="Sr. Analyst"/>
    <x v="6"/>
    <s v="Research &amp; Development"/>
    <x v="0"/>
    <s v="Asian"/>
    <x v="36"/>
    <n v="43969"/>
    <n v="97830"/>
    <n v="0"/>
    <s v="United States"/>
    <s v="Austin"/>
    <n v="4"/>
    <n v="3"/>
  </r>
  <r>
    <s v="E03774"/>
    <x v="441"/>
    <s v="Vice President"/>
    <x v="5"/>
    <s v="Corporate"/>
    <x v="0"/>
    <s v="Latino"/>
    <x v="39"/>
    <n v="36232"/>
    <n v="239394"/>
    <n v="0.32"/>
    <s v="United States"/>
    <s v="Austin"/>
    <n v="25"/>
    <n v="10"/>
  </r>
  <r>
    <s v="E01877"/>
    <x v="442"/>
    <s v="Analyst"/>
    <x v="2"/>
    <s v="Manufacturing"/>
    <x v="0"/>
    <s v="Latino"/>
    <x v="23"/>
    <n v="43247"/>
    <n v="45049"/>
    <n v="0"/>
    <s v="United States"/>
    <s v="Seattle"/>
    <n v="6"/>
    <n v="4"/>
  </r>
  <r>
    <s v="E00440"/>
    <x v="443"/>
    <s v="Vice President"/>
    <x v="1"/>
    <s v="Corporate"/>
    <x v="0"/>
    <s v="Asian"/>
    <x v="38"/>
    <n v="39330"/>
    <n v="183239"/>
    <n v="0.32"/>
    <s v="United States"/>
    <s v="Seattle"/>
    <n v="17"/>
    <n v="8"/>
  </r>
  <r>
    <s v="E00145"/>
    <x v="444"/>
    <s v="Analyst"/>
    <x v="2"/>
    <s v="Manufacturing"/>
    <x v="0"/>
    <s v="Caucasian"/>
    <x v="15"/>
    <n v="43610"/>
    <n v="45819"/>
    <n v="0"/>
    <s v="United States"/>
    <s v="Miami"/>
    <n v="5"/>
    <n v="3"/>
  </r>
  <r>
    <s v="E04150"/>
    <x v="445"/>
    <s v="Analyst"/>
    <x v="2"/>
    <s v="Research &amp; Development"/>
    <x v="0"/>
    <s v="Asian"/>
    <x v="38"/>
    <n v="39080"/>
    <n v="55518"/>
    <n v="0"/>
    <s v="United States"/>
    <s v="Columbus"/>
    <n v="17"/>
    <n v="8"/>
  </r>
  <r>
    <s v="E04247"/>
    <x v="446"/>
    <s v="Manager"/>
    <x v="5"/>
    <s v="Research &amp; Development"/>
    <x v="0"/>
    <s v="Black"/>
    <x v="0"/>
    <n v="33958"/>
    <n v="113950"/>
    <n v="0.09"/>
    <s v="United States"/>
    <s v="Miami"/>
    <n v="31"/>
    <n v="15"/>
  </r>
  <r>
    <s v="E02613"/>
    <x v="447"/>
    <s v="Vice President"/>
    <x v="5"/>
    <s v="Speciality Products"/>
    <x v="0"/>
    <s v="Asian"/>
    <x v="20"/>
    <n v="35886"/>
    <n v="182035"/>
    <n v="0.3"/>
    <s v="United States"/>
    <s v="Chicago"/>
    <n v="26"/>
    <n v="10"/>
  </r>
  <r>
    <s v="E03648"/>
    <x v="448"/>
    <s v="Account Representative"/>
    <x v="6"/>
    <s v="Corporate"/>
    <x v="0"/>
    <s v="Black"/>
    <x v="2"/>
    <n v="43698"/>
    <n v="66084"/>
    <n v="0"/>
    <s v="United States"/>
    <s v="Seattle"/>
    <n v="5"/>
    <n v="3"/>
  </r>
  <r>
    <s v="E03981"/>
    <x v="449"/>
    <s v="Test Engineer"/>
    <x v="4"/>
    <s v="Research &amp; Development"/>
    <x v="0"/>
    <s v="Asian"/>
    <x v="37"/>
    <n v="43227"/>
    <n v="67987"/>
    <n v="0"/>
    <s v="United States"/>
    <s v="Miami"/>
    <n v="6"/>
    <n v="4"/>
  </r>
  <r>
    <s v="E03262"/>
    <x v="450"/>
    <s v="Analyst II"/>
    <x v="5"/>
    <s v="Manufacturing"/>
    <x v="1"/>
    <s v="Caucasian"/>
    <x v="11"/>
    <n v="38584"/>
    <n v="59833"/>
    <n v="0"/>
    <s v="United States"/>
    <s v="Columbus"/>
    <n v="19"/>
    <n v="9.5"/>
  </r>
  <r>
    <s v="E02716"/>
    <x v="451"/>
    <s v="Sr. Manger"/>
    <x v="5"/>
    <s v="Speciality Products"/>
    <x v="1"/>
    <s v="Asian"/>
    <x v="22"/>
    <n v="38453"/>
    <n v="128468"/>
    <n v="0.11"/>
    <s v="United States"/>
    <s v="Chicago"/>
    <n v="19"/>
    <n v="9.5"/>
  </r>
  <r>
    <s v="E00245"/>
    <x v="452"/>
    <s v="Manager"/>
    <x v="6"/>
    <s v="Corporate"/>
    <x v="1"/>
    <s v="Black"/>
    <x v="33"/>
    <n v="40692"/>
    <n v="102440"/>
    <n v="0.06"/>
    <s v="United States"/>
    <s v="Chicago"/>
    <n v="13"/>
    <n v="8"/>
  </r>
  <r>
    <s v="E04123"/>
    <x v="453"/>
    <s v="Vice President"/>
    <x v="0"/>
    <s v="Speciality Products"/>
    <x v="1"/>
    <s v="Black"/>
    <x v="8"/>
    <n v="40542"/>
    <n v="246619"/>
    <n v="0.36"/>
    <s v="United States"/>
    <s v="Miami"/>
    <n v="13"/>
    <n v="8"/>
  </r>
  <r>
    <s v="E03471"/>
    <x v="454"/>
    <s v="Manager"/>
    <x v="3"/>
    <s v="Corporate"/>
    <x v="0"/>
    <s v="Latino"/>
    <x v="33"/>
    <n v="43058"/>
    <n v="101143"/>
    <n v="0.06"/>
    <s v="United States"/>
    <s v="Miami"/>
    <n v="6"/>
    <n v="4"/>
  </r>
  <r>
    <s v="E01966"/>
    <x v="455"/>
    <s v="Field Engineer"/>
    <x v="4"/>
    <s v="Speciality Products"/>
    <x v="1"/>
    <s v="Caucasian"/>
    <x v="22"/>
    <n v="42329"/>
    <n v="87292"/>
    <n v="0"/>
    <s v="United States"/>
    <s v="Columbus"/>
    <n v="8"/>
    <n v="5.5"/>
  </r>
  <r>
    <s v="E03694"/>
    <x v="456"/>
    <s v="Systems Analyst"/>
    <x v="0"/>
    <s v="Corporate"/>
    <x v="1"/>
    <s v="Caucasian"/>
    <x v="32"/>
    <n v="41697"/>
    <n v="53929"/>
    <n v="0"/>
    <s v="United States"/>
    <s v="Miami"/>
    <n v="10"/>
    <n v="5.5"/>
  </r>
  <r>
    <s v="E04766"/>
    <x v="457"/>
    <s v="Vice President"/>
    <x v="2"/>
    <s v="Manufacturing"/>
    <x v="0"/>
    <s v="Asian"/>
    <x v="26"/>
    <n v="41256"/>
    <n v="191571"/>
    <n v="0.32"/>
    <s v="United States"/>
    <s v="Austin"/>
    <n v="11"/>
    <n v="5.5"/>
  </r>
  <r>
    <s v="E01465"/>
    <x v="458"/>
    <s v="Sr. Manger"/>
    <x v="2"/>
    <s v="Corporate"/>
    <x v="0"/>
    <s v="Caucasian"/>
    <x v="36"/>
    <n v="39843"/>
    <n v="150555"/>
    <n v="0.13"/>
    <s v="United States"/>
    <s v="Phoenix"/>
    <n v="15"/>
    <n v="8"/>
  </r>
  <r>
    <s v="E04088"/>
    <x v="459"/>
    <s v="Vice President"/>
    <x v="1"/>
    <s v="Research &amp; Development"/>
    <x v="1"/>
    <s v="Asian"/>
    <x v="20"/>
    <n v="35576"/>
    <n v="216999"/>
    <n v="0.37"/>
    <s v="United States"/>
    <s v="Miami"/>
    <n v="27"/>
    <n v="10"/>
  </r>
  <r>
    <s v="E03227"/>
    <x v="460"/>
    <s v="IT Coordinator"/>
    <x v="0"/>
    <s v="Speciality Products"/>
    <x v="1"/>
    <s v="Caucasian"/>
    <x v="26"/>
    <n v="42113"/>
    <n v="48762"/>
    <n v="0"/>
    <s v="United States"/>
    <s v="Seattle"/>
    <n v="9"/>
    <n v="5.5"/>
  </r>
  <r>
    <s v="E00607"/>
    <x v="461"/>
    <s v="Director"/>
    <x v="5"/>
    <s v="Speciality Products"/>
    <x v="1"/>
    <s v="Caucasian"/>
    <x v="17"/>
    <n v="42702"/>
    <n v="177443"/>
    <n v="0.16"/>
    <s v="United States"/>
    <s v="Seattle"/>
    <n v="7"/>
    <n v="4"/>
  </r>
  <r>
    <s v="E02258"/>
    <x v="462"/>
    <s v="Enterprise Architect"/>
    <x v="0"/>
    <s v="Research &amp; Development"/>
    <x v="0"/>
    <s v="Asian"/>
    <x v="7"/>
    <n v="42489"/>
    <n v="75862"/>
    <n v="0"/>
    <s v="United States"/>
    <s v="Austin"/>
    <n v="8"/>
    <n v="5.5"/>
  </r>
  <r>
    <s v="E03681"/>
    <x v="463"/>
    <s v="Sr. Business Partner"/>
    <x v="3"/>
    <s v="Research &amp; Development"/>
    <x v="0"/>
    <s v="Asian"/>
    <x v="22"/>
    <n v="43581"/>
    <n v="90870"/>
    <n v="0"/>
    <s v="United States"/>
    <s v="Chicago"/>
    <n v="5"/>
    <n v="3"/>
  </r>
  <r>
    <s v="E02298"/>
    <x v="464"/>
    <s v="Engineering Manager"/>
    <x v="4"/>
    <s v="Corporate"/>
    <x v="0"/>
    <s v="Asian"/>
    <x v="17"/>
    <n v="41977"/>
    <n v="99202"/>
    <n v="0.11"/>
    <s v="United States"/>
    <s v="Phoenix"/>
    <n v="9"/>
    <n v="5.5"/>
  </r>
  <r>
    <s v="E02440"/>
    <x v="465"/>
    <s v="Solutions Architect"/>
    <x v="0"/>
    <s v="Corporate"/>
    <x v="1"/>
    <s v="Caucasian"/>
    <x v="38"/>
    <n v="33785"/>
    <n v="63196"/>
    <n v="0"/>
    <s v="United States"/>
    <s v="Chicago"/>
    <n v="32"/>
    <n v="15"/>
  </r>
  <r>
    <s v="E03579"/>
    <x v="466"/>
    <s v="Vice President"/>
    <x v="5"/>
    <s v="Corporate"/>
    <x v="1"/>
    <s v="Asian"/>
    <x v="22"/>
    <n v="42271"/>
    <n v="202680"/>
    <n v="0.32"/>
    <s v="United States"/>
    <s v="Phoenix"/>
    <n v="8"/>
    <n v="5.5"/>
  </r>
  <r>
    <s v="E00170"/>
    <x v="467"/>
    <s v="Director"/>
    <x v="6"/>
    <s v="Manufacturing"/>
    <x v="0"/>
    <s v="Black"/>
    <x v="16"/>
    <n v="35661"/>
    <n v="159567"/>
    <n v="0.28000000000000003"/>
    <s v="United States"/>
    <s v="Phoenix"/>
    <n v="27"/>
    <n v="10"/>
  </r>
  <r>
    <s v="E00810"/>
    <x v="468"/>
    <s v="Vice President"/>
    <x v="3"/>
    <s v="Corporate"/>
    <x v="1"/>
    <s v="Latino"/>
    <x v="36"/>
    <n v="37484"/>
    <n v="234594"/>
    <n v="0.33"/>
    <s v="United States"/>
    <s v="Seattle"/>
    <n v="22"/>
    <n v="9.5"/>
  </r>
  <r>
    <s v="E02798"/>
    <x v="469"/>
    <s v="Systems Analyst"/>
    <x v="0"/>
    <s v="Speciality Products"/>
    <x v="1"/>
    <s v="Caucasian"/>
    <x v="30"/>
    <n v="37298"/>
    <n v="43080"/>
    <n v="0"/>
    <s v="United States"/>
    <s v="Austin"/>
    <n v="22"/>
    <n v="9.5"/>
  </r>
  <r>
    <s v="E04542"/>
    <x v="470"/>
    <s v="Manager"/>
    <x v="5"/>
    <s v="Manufacturing"/>
    <x v="0"/>
    <s v="Latino"/>
    <x v="5"/>
    <n v="44325"/>
    <n v="129541"/>
    <n v="0.08"/>
    <s v="United States"/>
    <s v="Phoenix"/>
    <n v="3"/>
    <n v="3"/>
  </r>
  <r>
    <s v="E02818"/>
    <x v="471"/>
    <s v="Director"/>
    <x v="6"/>
    <s v="Research &amp; Development"/>
    <x v="1"/>
    <s v="Latino"/>
    <x v="35"/>
    <n v="41635"/>
    <n v="165756"/>
    <n v="0.28000000000000003"/>
    <s v="United States"/>
    <s v="Columbus"/>
    <n v="10"/>
    <n v="5.5"/>
  </r>
  <r>
    <s v="E02907"/>
    <x v="472"/>
    <s v="Sr. Manger"/>
    <x v="1"/>
    <s v="Speciality Products"/>
    <x v="1"/>
    <s v="Asian"/>
    <x v="25"/>
    <n v="40274"/>
    <n v="142878"/>
    <n v="0.12"/>
    <s v="United States"/>
    <s v="Columbus"/>
    <n v="14"/>
    <n v="8"/>
  </r>
  <r>
    <s v="E00023"/>
    <x v="473"/>
    <s v="Director"/>
    <x v="4"/>
    <s v="Manufacturing"/>
    <x v="1"/>
    <s v="Caucasian"/>
    <x v="20"/>
    <n v="39018"/>
    <n v="187992"/>
    <n v="0.28000000000000003"/>
    <s v="United States"/>
    <s v="Miami"/>
    <n v="17"/>
    <n v="8"/>
  </r>
  <r>
    <s v="E01429"/>
    <x v="474"/>
    <s v="Network Administrator"/>
    <x v="0"/>
    <s v="Research &amp; Development"/>
    <x v="1"/>
    <s v="Caucasian"/>
    <x v="30"/>
    <n v="38987"/>
    <n v="76505"/>
    <n v="0"/>
    <s v="United States"/>
    <s v="Seattle"/>
    <n v="17"/>
    <n v="8"/>
  </r>
  <r>
    <s v="E01249"/>
    <x v="475"/>
    <s v="Vice President"/>
    <x v="2"/>
    <s v="Speciality Products"/>
    <x v="1"/>
    <s v="Caucasian"/>
    <x v="10"/>
    <n v="41503"/>
    <n v="235619"/>
    <n v="0.3"/>
    <s v="United States"/>
    <s v="Seattle"/>
    <n v="11"/>
    <n v="5.5"/>
  </r>
  <r>
    <s v="E04732"/>
    <x v="476"/>
    <s v="Network Engineer"/>
    <x v="0"/>
    <s v="Research &amp; Development"/>
    <x v="1"/>
    <s v="Latino"/>
    <x v="30"/>
    <n v="38560"/>
    <n v="68987"/>
    <n v="0"/>
    <s v="United States"/>
    <s v="Chicago"/>
    <n v="19"/>
    <n v="9.5"/>
  </r>
  <r>
    <s v="E03834"/>
    <x v="477"/>
    <s v="Director"/>
    <x v="4"/>
    <s v="Speciality Products"/>
    <x v="1"/>
    <s v="Caucasian"/>
    <x v="10"/>
    <n v="39156"/>
    <n v="155926"/>
    <n v="0.24"/>
    <s v="United States"/>
    <s v="Columbus"/>
    <n v="17"/>
    <n v="8"/>
  </r>
  <r>
    <s v="E02923"/>
    <x v="478"/>
    <s v="Sr. Analyst"/>
    <x v="2"/>
    <s v="Speciality Products"/>
    <x v="1"/>
    <s v="Asian"/>
    <x v="38"/>
    <n v="42494"/>
    <n v="93668"/>
    <n v="0"/>
    <s v="United States"/>
    <s v="Chicago"/>
    <n v="8"/>
    <n v="5.5"/>
  </r>
  <r>
    <s v="E02642"/>
    <x v="479"/>
    <s v="HRIS Analyst"/>
    <x v="3"/>
    <s v="Research &amp; Development"/>
    <x v="1"/>
    <s v="Caucasian"/>
    <x v="26"/>
    <n v="43798"/>
    <n v="69647"/>
    <n v="0"/>
    <s v="United States"/>
    <s v="Miami"/>
    <n v="4"/>
    <n v="3"/>
  </r>
  <r>
    <s v="E00981"/>
    <x v="480"/>
    <s v="System Administrator "/>
    <x v="0"/>
    <s v="Corporate"/>
    <x v="1"/>
    <s v="Asian"/>
    <x v="40"/>
    <n v="37798"/>
    <n v="63318"/>
    <n v="0"/>
    <s v="United States"/>
    <s v="Columbus"/>
    <n v="21"/>
    <n v="9.5"/>
  </r>
  <r>
    <s v="E04547"/>
    <x v="481"/>
    <s v="Enterprise Architect"/>
    <x v="0"/>
    <s v="Research &amp; Development"/>
    <x v="0"/>
    <s v="Caucasian"/>
    <x v="34"/>
    <n v="41703"/>
    <n v="88777"/>
    <n v="0"/>
    <s v="United States"/>
    <s v="Chicago"/>
    <n v="10"/>
    <n v="5.5"/>
  </r>
  <r>
    <s v="E04484"/>
    <x v="482"/>
    <s v="Quality Engineer"/>
    <x v="4"/>
    <s v="Research &amp; Development"/>
    <x v="0"/>
    <s v="Asian"/>
    <x v="22"/>
    <n v="42117"/>
    <n v="60017"/>
    <n v="0"/>
    <s v="United States"/>
    <s v="Chicago"/>
    <n v="9"/>
    <n v="5.5"/>
  </r>
  <r>
    <s v="E01209"/>
    <x v="483"/>
    <s v="Manager"/>
    <x v="3"/>
    <s v="Manufacturing"/>
    <x v="1"/>
    <s v="Caucasian"/>
    <x v="12"/>
    <n v="33964"/>
    <n v="104668"/>
    <n v="0.08"/>
    <s v="United States"/>
    <s v="Columbus"/>
    <n v="31"/>
    <n v="15"/>
  </r>
  <r>
    <s v="E02024"/>
    <x v="484"/>
    <s v="Sr. Analyst"/>
    <x v="6"/>
    <s v="Manufacturing"/>
    <x v="0"/>
    <s v="Caucasian"/>
    <x v="19"/>
    <n v="42952"/>
    <n v="89769"/>
    <n v="0"/>
    <s v="United States"/>
    <s v="Seattle"/>
    <n v="7"/>
    <n v="4"/>
  </r>
  <r>
    <s v="E02427"/>
    <x v="485"/>
    <s v="Manager"/>
    <x v="6"/>
    <s v="Corporate"/>
    <x v="0"/>
    <s v="Asian"/>
    <x v="3"/>
    <n v="43358"/>
    <n v="127616"/>
    <n v="7.0000000000000007E-2"/>
    <s v="United States"/>
    <s v="Columbus"/>
    <n v="5"/>
    <n v="3"/>
  </r>
  <r>
    <s v="E00276"/>
    <x v="486"/>
    <s v="Manager"/>
    <x v="3"/>
    <s v="Corporate"/>
    <x v="1"/>
    <s v="Caucasian"/>
    <x v="22"/>
    <n v="41099"/>
    <n v="109883"/>
    <n v="7.0000000000000007E-2"/>
    <s v="United States"/>
    <s v="Columbus"/>
    <n v="12"/>
    <n v="8"/>
  </r>
  <r>
    <s v="E03248"/>
    <x v="487"/>
    <s v="Sr. Manger"/>
    <x v="0"/>
    <s v="Speciality Products"/>
    <x v="0"/>
    <s v="Caucasian"/>
    <x v="14"/>
    <n v="42090"/>
    <n v="120321"/>
    <n v="0.12"/>
    <s v="United States"/>
    <s v="Austin"/>
    <n v="9"/>
    <n v="5.5"/>
  </r>
  <r>
    <s v="E04444"/>
    <x v="488"/>
    <s v="IT Coordinator"/>
    <x v="0"/>
    <s v="Manufacturing"/>
    <x v="0"/>
    <s v="Latino"/>
    <x v="16"/>
    <n v="41861"/>
    <n v="57446"/>
    <n v="0"/>
    <s v="United States"/>
    <s v="Phoenix"/>
    <n v="10"/>
    <n v="5.5"/>
  </r>
  <r>
    <s v="E02307"/>
    <x v="489"/>
    <s v="Director"/>
    <x v="2"/>
    <s v="Research &amp; Development"/>
    <x v="0"/>
    <s v="Caucasian"/>
    <x v="33"/>
    <n v="39968"/>
    <n v="174099"/>
    <n v="0.26"/>
    <s v="United States"/>
    <s v="Austin"/>
    <n v="15"/>
    <n v="8"/>
  </r>
  <r>
    <s v="E02375"/>
    <x v="490"/>
    <s v="Sr. Manger"/>
    <x v="1"/>
    <s v="Manufacturing"/>
    <x v="1"/>
    <s v="Asian"/>
    <x v="37"/>
    <n v="37295"/>
    <n v="128703"/>
    <n v="0.13"/>
    <s v="United States"/>
    <s v="Austin"/>
    <n v="22"/>
    <n v="9.5"/>
  </r>
  <r>
    <s v="E02276"/>
    <x v="491"/>
    <s v="Field Engineer"/>
    <x v="4"/>
    <s v="Corporate"/>
    <x v="0"/>
    <s v="Caucasian"/>
    <x v="17"/>
    <n v="42317"/>
    <n v="65247"/>
    <n v="0"/>
    <s v="United States"/>
    <s v="Phoenix"/>
    <n v="8"/>
    <n v="5.5"/>
  </r>
  <r>
    <s v="E00503"/>
    <x v="492"/>
    <s v="Manager"/>
    <x v="3"/>
    <s v="Research &amp; Development"/>
    <x v="0"/>
    <s v="Caucasian"/>
    <x v="23"/>
    <n v="41071"/>
    <n v="118253"/>
    <n v="0.08"/>
    <s v="United States"/>
    <s v="Austin"/>
    <n v="12"/>
    <n v="8"/>
  </r>
  <r>
    <s v="E00676"/>
    <x v="493"/>
    <s v="Manager"/>
    <x v="3"/>
    <s v="Corporate"/>
    <x v="1"/>
    <s v="Asian"/>
    <x v="10"/>
    <n v="43502"/>
    <n v="126950"/>
    <n v="0.1"/>
    <s v="United States"/>
    <s v="Chicago"/>
    <n v="5"/>
    <n v="3"/>
  </r>
  <r>
    <s v="E02005"/>
    <x v="494"/>
    <s v="Enterprise Architect"/>
    <x v="0"/>
    <s v="Manufacturing"/>
    <x v="0"/>
    <s v="Asian"/>
    <x v="7"/>
    <n v="41964"/>
    <n v="97500"/>
    <n v="0"/>
    <s v="United States"/>
    <s v="Miami"/>
    <n v="9"/>
    <n v="5.5"/>
  </r>
  <r>
    <s v="E00749"/>
    <x v="495"/>
    <s v="Account Representative"/>
    <x v="6"/>
    <s v="Manufacturing"/>
    <x v="0"/>
    <s v="Asian"/>
    <x v="13"/>
    <n v="42318"/>
    <n v="64204"/>
    <n v="0"/>
    <s v="United States"/>
    <s v="Columbus"/>
    <n v="8"/>
    <n v="5.5"/>
  </r>
  <r>
    <s v="E01413"/>
    <x v="363"/>
    <s v="Sr. Account Representative"/>
    <x v="6"/>
    <s v="Speciality Products"/>
    <x v="0"/>
    <s v="Black"/>
    <x v="29"/>
    <n v="35641"/>
    <n v="71677"/>
    <n v="0"/>
    <s v="United States"/>
    <s v="Columbus"/>
    <n v="27"/>
    <n v="10"/>
  </r>
  <r>
    <s v="E03928"/>
    <x v="496"/>
    <s v="IT Coordinator"/>
    <x v="0"/>
    <s v="Speciality Products"/>
    <x v="1"/>
    <s v="Asian"/>
    <x v="16"/>
    <n v="36793"/>
    <n v="40063"/>
    <n v="0"/>
    <s v="United States"/>
    <s v="Miami"/>
    <n v="23"/>
    <n v="9.5"/>
  </r>
  <r>
    <s v="E04109"/>
    <x v="497"/>
    <s v="IT Coordinator"/>
    <x v="0"/>
    <s v="Manufacturing"/>
    <x v="0"/>
    <s v="Caucasian"/>
    <x v="0"/>
    <n v="38107"/>
    <n v="40124"/>
    <n v="0"/>
    <s v="United States"/>
    <s v="Austin"/>
    <n v="20"/>
    <n v="9.5"/>
  </r>
  <r>
    <s v="E03994"/>
    <x v="498"/>
    <s v="Automation Engineer"/>
    <x v="4"/>
    <s v="Manufacturing"/>
    <x v="1"/>
    <s v="Asian"/>
    <x v="40"/>
    <n v="43157"/>
    <n v="103183"/>
    <n v="0"/>
    <s v="United States"/>
    <s v="Austin"/>
    <n v="6"/>
    <n v="4"/>
  </r>
  <r>
    <s v="E00639"/>
    <x v="499"/>
    <s v="System Administrator "/>
    <x v="0"/>
    <s v="Corporate"/>
    <x v="1"/>
    <s v="Asian"/>
    <x v="38"/>
    <n v="35961"/>
    <n v="95239"/>
    <n v="0"/>
    <s v="United States"/>
    <s v="Phoenix"/>
    <n v="26"/>
    <n v="10"/>
  </r>
  <r>
    <s v="E00608"/>
    <x v="394"/>
    <s v="Development Engineer"/>
    <x v="4"/>
    <s v="Manufacturing"/>
    <x v="0"/>
    <s v="Asian"/>
    <x v="5"/>
    <n v="43778"/>
    <n v="75012"/>
    <n v="0"/>
    <s v="United States"/>
    <s v="Chicago"/>
    <n v="4"/>
    <n v="3"/>
  </r>
  <r>
    <s v="E02732"/>
    <x v="500"/>
    <s v="Analyst"/>
    <x v="5"/>
    <s v="Corporate"/>
    <x v="0"/>
    <s v="Asian"/>
    <x v="35"/>
    <n v="41849"/>
    <n v="40897"/>
    <n v="0"/>
    <s v="United States"/>
    <s v="Seattle"/>
    <n v="10"/>
    <n v="5.5"/>
  </r>
  <r>
    <s v="E01286"/>
    <x v="501"/>
    <s v="Sr. Business Partner"/>
    <x v="3"/>
    <s v="Corporate"/>
    <x v="1"/>
    <s v="Caucasian"/>
    <x v="24"/>
    <n v="39133"/>
    <n v="75579"/>
    <n v="0"/>
    <s v="United States"/>
    <s v="Seattle"/>
    <n v="17"/>
    <n v="8"/>
  </r>
  <r>
    <s v="E00412"/>
    <x v="502"/>
    <s v="Analyst II"/>
    <x v="6"/>
    <s v="Research &amp; Development"/>
    <x v="1"/>
    <s v="Caucasian"/>
    <x v="13"/>
    <n v="40291"/>
    <n v="57531"/>
    <n v="0"/>
    <s v="United States"/>
    <s v="Chicago"/>
    <n v="14"/>
    <n v="8"/>
  </r>
  <r>
    <s v="E01844"/>
    <x v="503"/>
    <s v="Analyst"/>
    <x v="1"/>
    <s v="Research &amp; Development"/>
    <x v="1"/>
    <s v="Asian"/>
    <x v="24"/>
    <n v="40657"/>
    <n v="55894"/>
    <n v="0"/>
    <s v="United States"/>
    <s v="Seattle"/>
    <n v="13"/>
    <n v="8"/>
  </r>
  <r>
    <s v="E00667"/>
    <x v="504"/>
    <s v="Field Engineer"/>
    <x v="4"/>
    <s v="Manufacturing"/>
    <x v="0"/>
    <s v="Asian"/>
    <x v="33"/>
    <n v="41026"/>
    <n v="72903"/>
    <n v="0"/>
    <s v="United States"/>
    <s v="Phoenix"/>
    <n v="12"/>
    <n v="8"/>
  </r>
  <r>
    <s v="E00287"/>
    <x v="505"/>
    <s v="Manager"/>
    <x v="1"/>
    <s v="Speciality Products"/>
    <x v="1"/>
    <s v="Caucasian"/>
    <x v="29"/>
    <n v="40344"/>
    <n v="106578"/>
    <n v="0.09"/>
    <s v="United States"/>
    <s v="Miami"/>
    <n v="14"/>
    <n v="8"/>
  </r>
  <r>
    <s v="E02235"/>
    <x v="506"/>
    <s v="Sr. Business Partner"/>
    <x v="3"/>
    <s v="Research &amp; Development"/>
    <x v="0"/>
    <s v="Latino"/>
    <x v="20"/>
    <n v="36416"/>
    <n v="92994"/>
    <n v="0"/>
    <s v="United States"/>
    <s v="Chicago"/>
    <n v="24"/>
    <n v="9.5"/>
  </r>
  <r>
    <s v="E03583"/>
    <x v="507"/>
    <s v="Cloud Infrastructure Architect"/>
    <x v="0"/>
    <s v="Research &amp; Development"/>
    <x v="1"/>
    <s v="Caucasian"/>
    <x v="30"/>
    <n v="40435"/>
    <n v="99335"/>
    <n v="0"/>
    <s v="United States"/>
    <s v="Phoenix"/>
    <n v="13"/>
    <n v="8"/>
  </r>
  <r>
    <s v="E01188"/>
    <x v="508"/>
    <s v="Sr. Manger"/>
    <x v="3"/>
    <s v="Manufacturing"/>
    <x v="1"/>
    <s v="Caucasian"/>
    <x v="33"/>
    <n v="41382"/>
    <n v="131179"/>
    <n v="0.15"/>
    <s v="United States"/>
    <s v="Columbus"/>
    <n v="11"/>
    <n v="5.5"/>
  </r>
  <r>
    <s v="E03289"/>
    <x v="509"/>
    <s v="Vice President"/>
    <x v="2"/>
    <s v="Manufacturing"/>
    <x v="1"/>
    <s v="Asian"/>
    <x v="12"/>
    <n v="41362"/>
    <n v="252325"/>
    <n v="0.4"/>
    <s v="United States"/>
    <s v="Columbus"/>
    <n v="11"/>
    <n v="5.5"/>
  </r>
  <r>
    <s v="E01947"/>
    <x v="510"/>
    <s v="Analyst II"/>
    <x v="1"/>
    <s v="Research &amp; Development"/>
    <x v="0"/>
    <s v="Caucasian"/>
    <x v="27"/>
    <n v="42068"/>
    <n v="52697"/>
    <n v="0"/>
    <s v="United States"/>
    <s v="Seattle"/>
    <n v="9"/>
    <n v="5.5"/>
  </r>
  <r>
    <s v="E04249"/>
    <x v="511"/>
    <s v="Vice President"/>
    <x v="2"/>
    <s v="Corporate"/>
    <x v="0"/>
    <s v="Asian"/>
    <x v="39"/>
    <n v="44556"/>
    <n v="243568"/>
    <n v="0.33"/>
    <s v="United States"/>
    <s v="Austin"/>
    <n v="2"/>
    <n v="1"/>
  </r>
  <r>
    <s v="E01090"/>
    <x v="512"/>
    <s v="Director"/>
    <x v="6"/>
    <s v="Research &amp; Development"/>
    <x v="1"/>
    <s v="Asian"/>
    <x v="34"/>
    <n v="37092"/>
    <n v="199176"/>
    <n v="0.24"/>
    <s v="United States"/>
    <s v="Phoenix"/>
    <n v="23"/>
    <n v="9.5"/>
  </r>
  <r>
    <s v="E03830"/>
    <x v="513"/>
    <s v="Technical Architect"/>
    <x v="0"/>
    <s v="Speciality Products"/>
    <x v="0"/>
    <s v="Asian"/>
    <x v="31"/>
    <n v="35238"/>
    <n v="82806"/>
    <n v="0"/>
    <s v="United States"/>
    <s v="Seattle"/>
    <n v="28"/>
    <n v="10"/>
  </r>
  <r>
    <s v="E04363"/>
    <x v="514"/>
    <s v="Director"/>
    <x v="5"/>
    <s v="Speciality Products"/>
    <x v="0"/>
    <s v="Asian"/>
    <x v="19"/>
    <n v="35601"/>
    <n v="164399"/>
    <n v="0.25"/>
    <s v="United States"/>
    <s v="Seattle"/>
    <n v="27"/>
    <n v="10"/>
  </r>
  <r>
    <s v="E04920"/>
    <x v="515"/>
    <s v="Sr. Manger"/>
    <x v="3"/>
    <s v="Manufacturing"/>
    <x v="0"/>
    <s v="Asian"/>
    <x v="17"/>
    <n v="42839"/>
    <n v="154956"/>
    <n v="0.13"/>
    <s v="United States"/>
    <s v="Phoenix"/>
    <n v="7"/>
    <n v="4"/>
  </r>
  <r>
    <s v="E03866"/>
    <x v="516"/>
    <s v="Sr. Manger"/>
    <x v="5"/>
    <s v="Manufacturing"/>
    <x v="1"/>
    <s v="Asian"/>
    <x v="17"/>
    <n v="42764"/>
    <n v="143970"/>
    <n v="0.12"/>
    <s v="United States"/>
    <s v="Seattle"/>
    <n v="7"/>
    <n v="4"/>
  </r>
  <r>
    <s v="E04095"/>
    <x v="517"/>
    <s v="Sr. Analyst"/>
    <x v="2"/>
    <s v="Speciality Products"/>
    <x v="0"/>
    <s v="Caucasian"/>
    <x v="26"/>
    <n v="44036"/>
    <n v="89390"/>
    <n v="0"/>
    <s v="United States"/>
    <s v="Seattle"/>
    <n v="4"/>
    <n v="3"/>
  </r>
  <r>
    <s v="E04079"/>
    <x v="518"/>
    <s v="Network Architect"/>
    <x v="0"/>
    <s v="Manufacturing"/>
    <x v="1"/>
    <s v="Caucasian"/>
    <x v="10"/>
    <n v="43013"/>
    <n v="67468"/>
    <n v="0"/>
    <s v="United States"/>
    <s v="Miami"/>
    <n v="6"/>
    <n v="4"/>
  </r>
  <r>
    <s v="E02259"/>
    <x v="519"/>
    <s v="Sr. Analyst"/>
    <x v="1"/>
    <s v="Manufacturing"/>
    <x v="0"/>
    <s v="Asian"/>
    <x v="18"/>
    <n v="43542"/>
    <n v="74779"/>
    <n v="0"/>
    <s v="United States"/>
    <s v="Phoenix"/>
    <n v="5"/>
    <n v="3"/>
  </r>
  <r>
    <s v="E04972"/>
    <x v="520"/>
    <s v="Network Engineer"/>
    <x v="0"/>
    <s v="Corporate"/>
    <x v="0"/>
    <s v="Asian"/>
    <x v="5"/>
    <n v="43048"/>
    <n v="63985"/>
    <n v="0"/>
    <s v="United States"/>
    <s v="Miami"/>
    <n v="6"/>
    <n v="4"/>
  </r>
  <r>
    <s v="E01834"/>
    <x v="521"/>
    <s v="Solutions Architect"/>
    <x v="0"/>
    <s v="Manufacturing"/>
    <x v="0"/>
    <s v="Caucasian"/>
    <x v="12"/>
    <n v="38176"/>
    <n v="77903"/>
    <n v="0"/>
    <s v="United States"/>
    <s v="Seattle"/>
    <n v="20"/>
    <n v="9.5"/>
  </r>
  <r>
    <s v="E03124"/>
    <x v="522"/>
    <s v="Director"/>
    <x v="5"/>
    <s v="Corporate"/>
    <x v="1"/>
    <s v="Caucasian"/>
    <x v="23"/>
    <n v="42898"/>
    <n v="164396"/>
    <n v="0.28999999999999998"/>
    <s v="United States"/>
    <s v="Columbus"/>
    <n v="7"/>
    <n v="4"/>
  </r>
  <r>
    <s v="E01898"/>
    <x v="523"/>
    <s v="IT Systems Architect"/>
    <x v="0"/>
    <s v="Corporate"/>
    <x v="1"/>
    <s v="Asian"/>
    <x v="5"/>
    <n v="44375"/>
    <n v="71234"/>
    <n v="0"/>
    <s v="United States"/>
    <s v="Seattle"/>
    <n v="3"/>
    <n v="3"/>
  </r>
  <r>
    <s v="E03910"/>
    <x v="524"/>
    <s v="Manager"/>
    <x v="3"/>
    <s v="Speciality Products"/>
    <x v="0"/>
    <s v="Asian"/>
    <x v="17"/>
    <n v="42738"/>
    <n v="101870"/>
    <n v="0.1"/>
    <s v="United States"/>
    <s v="Phoenix"/>
    <n v="7"/>
    <n v="4"/>
  </r>
  <r>
    <s v="E01832"/>
    <x v="525"/>
    <s v="Analyst"/>
    <x v="1"/>
    <s v="Manufacturing"/>
    <x v="1"/>
    <s v="Asian"/>
    <x v="31"/>
    <n v="38847"/>
    <n v="41561"/>
    <n v="0"/>
    <s v="United States"/>
    <s v="Austin"/>
    <n v="18"/>
    <n v="9.5"/>
  </r>
  <r>
    <s v="E02391"/>
    <x v="526"/>
    <s v="Sr. Manger"/>
    <x v="6"/>
    <s v="Manufacturing"/>
    <x v="0"/>
    <s v="Latino"/>
    <x v="34"/>
    <n v="35157"/>
    <n v="157057"/>
    <n v="0.12"/>
    <s v="United States"/>
    <s v="Miami"/>
    <n v="28"/>
    <n v="10"/>
  </r>
  <r>
    <s v="E04697"/>
    <x v="527"/>
    <s v="Enterprise Architect"/>
    <x v="0"/>
    <s v="Speciality Products"/>
    <x v="0"/>
    <s v="Caucasian"/>
    <x v="16"/>
    <n v="38392"/>
    <n v="64462"/>
    <n v="0"/>
    <s v="United States"/>
    <s v="Chicago"/>
    <n v="19"/>
    <n v="9.5"/>
  </r>
  <r>
    <s v="E00371"/>
    <x v="528"/>
    <s v="Quality Engineer"/>
    <x v="4"/>
    <s v="Corporate"/>
    <x v="0"/>
    <s v="Caucasian"/>
    <x v="10"/>
    <n v="38632"/>
    <n v="79352"/>
    <n v="0"/>
    <s v="United States"/>
    <s v="Seattle"/>
    <n v="18"/>
    <n v="9.5"/>
  </r>
  <r>
    <s v="E02992"/>
    <x v="529"/>
    <s v="Sr. Manger"/>
    <x v="5"/>
    <s v="Speciality Products"/>
    <x v="0"/>
    <s v="Caucasian"/>
    <x v="0"/>
    <n v="36977"/>
    <n v="157812"/>
    <n v="0.11"/>
    <s v="United States"/>
    <s v="Miami"/>
    <n v="23"/>
    <n v="9.5"/>
  </r>
  <r>
    <s v="E04369"/>
    <x v="530"/>
    <s v="Quality Engineer"/>
    <x v="4"/>
    <s v="Corporate"/>
    <x v="1"/>
    <s v="Caucasian"/>
    <x v="3"/>
    <n v="43354"/>
    <n v="80745"/>
    <n v="0"/>
    <s v="United States"/>
    <s v="Chicago"/>
    <n v="5"/>
    <n v="3"/>
  </r>
  <r>
    <s v="E00592"/>
    <x v="531"/>
    <s v="System Administrator "/>
    <x v="0"/>
    <s v="Manufacturing"/>
    <x v="0"/>
    <s v="Caucasian"/>
    <x v="40"/>
    <n v="35113"/>
    <n v="75354"/>
    <n v="0"/>
    <s v="United States"/>
    <s v="Austin"/>
    <n v="28"/>
    <n v="10"/>
  </r>
  <r>
    <s v="E03532"/>
    <x v="532"/>
    <s v="Engineering Manager"/>
    <x v="4"/>
    <s v="Research &amp; Development"/>
    <x v="1"/>
    <s v="Latino"/>
    <x v="31"/>
    <n v="43363"/>
    <n v="78938"/>
    <n v="0.14000000000000001"/>
    <s v="United States"/>
    <s v="Phoenix"/>
    <n v="5"/>
    <n v="3"/>
  </r>
  <r>
    <s v="E00863"/>
    <x v="533"/>
    <s v="Operations Engineer"/>
    <x v="4"/>
    <s v="Corporate"/>
    <x v="1"/>
    <s v="Latino"/>
    <x v="8"/>
    <n v="39701"/>
    <n v="96313"/>
    <n v="0"/>
    <s v="United States"/>
    <s v="Austin"/>
    <n v="15"/>
    <n v="8"/>
  </r>
  <r>
    <s v="E03310"/>
    <x v="534"/>
    <s v="Director"/>
    <x v="4"/>
    <s v="Speciality Products"/>
    <x v="1"/>
    <s v="Caucasian"/>
    <x v="22"/>
    <n v="40511"/>
    <n v="153767"/>
    <n v="0.27"/>
    <s v="United States"/>
    <s v="Phoenix"/>
    <n v="13"/>
    <n v="8"/>
  </r>
  <r>
    <s v="E01883"/>
    <x v="535"/>
    <s v="Manager"/>
    <x v="5"/>
    <s v="Research &amp; Development"/>
    <x v="0"/>
    <s v="Black"/>
    <x v="33"/>
    <n v="42266"/>
    <n v="103423"/>
    <n v="0.06"/>
    <s v="United States"/>
    <s v="Columbus"/>
    <n v="8"/>
    <n v="5.5"/>
  </r>
  <r>
    <s v="E00369"/>
    <x v="536"/>
    <s v="Manager"/>
    <x v="3"/>
    <s v="Speciality Products"/>
    <x v="0"/>
    <s v="Black"/>
    <x v="23"/>
    <n v="41507"/>
    <n v="105390"/>
    <n v="0.06"/>
    <s v="United States"/>
    <s v="Columbus"/>
    <n v="11"/>
    <n v="5.5"/>
  </r>
  <r>
    <s v="E03278"/>
    <x v="537"/>
    <s v="Solutions Architect"/>
    <x v="0"/>
    <s v="Speciality Products"/>
    <x v="0"/>
    <s v="Caucasian"/>
    <x v="22"/>
    <n v="43042"/>
    <n v="66660"/>
    <n v="0"/>
    <s v="United States"/>
    <s v="Austin"/>
    <n v="6"/>
    <n v="4"/>
  </r>
  <r>
    <s v="E02492"/>
    <x v="538"/>
    <s v="Manager"/>
    <x v="3"/>
    <s v="Speciality Products"/>
    <x v="1"/>
    <s v="Latino"/>
    <x v="8"/>
    <n v="42165"/>
    <n v="101985"/>
    <n v="7.0000000000000007E-2"/>
    <s v="United States"/>
    <s v="Miami"/>
    <n v="9"/>
    <n v="5.5"/>
  </r>
  <r>
    <s v="E03055"/>
    <x v="539"/>
    <s v="Vice President"/>
    <x v="1"/>
    <s v="Corporate"/>
    <x v="1"/>
    <s v="Latino"/>
    <x v="5"/>
    <n v="43439"/>
    <n v="199504"/>
    <n v="0.3"/>
    <s v="United States"/>
    <s v="Austin"/>
    <n v="5"/>
    <n v="3"/>
  </r>
  <r>
    <s v="E00717"/>
    <x v="540"/>
    <s v="Sr. Analyst"/>
    <x v="2"/>
    <s v="Speciality Products"/>
    <x v="1"/>
    <s v="Latino"/>
    <x v="36"/>
    <n v="40591"/>
    <n v="94422"/>
    <n v="0"/>
    <s v="United States"/>
    <s v="Phoenix"/>
    <n v="13"/>
    <n v="8"/>
  </r>
  <r>
    <s v="E04637"/>
    <x v="541"/>
    <s v="Director"/>
    <x v="6"/>
    <s v="Corporate"/>
    <x v="1"/>
    <s v="Asian"/>
    <x v="9"/>
    <n v="42184"/>
    <n v="191026"/>
    <n v="0.16"/>
    <s v="United States"/>
    <s v="Columbus"/>
    <n v="9"/>
    <n v="5.5"/>
  </r>
  <r>
    <s v="E00340"/>
    <x v="542"/>
    <s v="Business Partner"/>
    <x v="3"/>
    <s v="Research &amp; Development"/>
    <x v="0"/>
    <s v="Caucasian"/>
    <x v="31"/>
    <n v="40045"/>
    <n v="52800"/>
    <n v="0"/>
    <s v="United States"/>
    <s v="Phoenix"/>
    <n v="15"/>
    <n v="8"/>
  </r>
  <r>
    <s v="E04751"/>
    <x v="543"/>
    <s v="Operations Engineer"/>
    <x v="4"/>
    <s v="Speciality Products"/>
    <x v="1"/>
    <s v="Caucasian"/>
    <x v="38"/>
    <n v="40517"/>
    <n v="113982"/>
    <n v="0"/>
    <s v="United States"/>
    <s v="Seattle"/>
    <n v="13"/>
    <n v="8"/>
  </r>
  <r>
    <s v="E01111"/>
    <x v="544"/>
    <s v="Sr. Manger"/>
    <x v="3"/>
    <s v="Corporate"/>
    <x v="1"/>
    <s v="Asian"/>
    <x v="22"/>
    <n v="40305"/>
    <n v="145093"/>
    <n v="0.12"/>
    <s v="United States"/>
    <s v="Chicago"/>
    <n v="14"/>
    <n v="8"/>
  </r>
  <r>
    <s v="E03149"/>
    <x v="545"/>
    <s v="IT Systems Architect"/>
    <x v="0"/>
    <s v="Speciality Products"/>
    <x v="0"/>
    <s v="Caucasian"/>
    <x v="2"/>
    <n v="44266"/>
    <n v="74170"/>
    <n v="0"/>
    <s v="United States"/>
    <s v="Austin"/>
    <n v="3"/>
    <n v="3"/>
  </r>
  <r>
    <s v="E00952"/>
    <x v="546"/>
    <s v="Field Engineer"/>
    <x v="4"/>
    <s v="Research &amp; Development"/>
    <x v="1"/>
    <s v="Caucasian"/>
    <x v="8"/>
    <n v="35153"/>
    <n v="62605"/>
    <n v="0"/>
    <s v="United States"/>
    <s v="Austin"/>
    <n v="28"/>
    <n v="10"/>
  </r>
  <r>
    <s v="E04380"/>
    <x v="547"/>
    <s v="Manager"/>
    <x v="0"/>
    <s v="Speciality Products"/>
    <x v="0"/>
    <s v="Caucasian"/>
    <x v="32"/>
    <n v="43903"/>
    <n v="107195"/>
    <n v="0.09"/>
    <s v="United States"/>
    <s v="Austin"/>
    <n v="4"/>
    <n v="3"/>
  </r>
  <r>
    <s v="E04095"/>
    <x v="548"/>
    <s v="Sr. Manger"/>
    <x v="5"/>
    <s v="Speciality Products"/>
    <x v="1"/>
    <s v="Caucasian"/>
    <x v="22"/>
    <n v="43111"/>
    <n v="127422"/>
    <n v="0.15"/>
    <s v="United States"/>
    <s v="Columbus"/>
    <n v="6"/>
    <n v="4"/>
  </r>
  <r>
    <s v="E04994"/>
    <x v="549"/>
    <s v="Director"/>
    <x v="2"/>
    <s v="Research &amp; Development"/>
    <x v="0"/>
    <s v="Caucasian"/>
    <x v="18"/>
    <n v="42912"/>
    <n v="161269"/>
    <n v="0.27"/>
    <s v="United States"/>
    <s v="Miami"/>
    <n v="7"/>
    <n v="4"/>
  </r>
  <r>
    <s v="E03595"/>
    <x v="550"/>
    <s v="Enterprise Architect"/>
    <x v="0"/>
    <s v="Speciality Products"/>
    <x v="1"/>
    <s v="Caucasian"/>
    <x v="16"/>
    <n v="43703"/>
    <n v="75780"/>
    <n v="0"/>
    <s v="United States"/>
    <s v="Seattle"/>
    <n v="5"/>
    <n v="3"/>
  </r>
  <r>
    <s v="E04464"/>
    <x v="551"/>
    <s v="Engineering Manager"/>
    <x v="4"/>
    <s v="Research &amp; Development"/>
    <x v="1"/>
    <s v="Asian"/>
    <x v="29"/>
    <n v="43146"/>
    <n v="106079"/>
    <n v="0.14000000000000001"/>
    <s v="United States"/>
    <s v="Austin"/>
    <n v="6"/>
    <n v="4"/>
  </r>
  <r>
    <s v="E02135"/>
    <x v="552"/>
    <s v="Cloud Infrastructure Architect"/>
    <x v="0"/>
    <s v="Corporate"/>
    <x v="1"/>
    <s v="Latino"/>
    <x v="27"/>
    <n v="42777"/>
    <n v="92058"/>
    <n v="0"/>
    <s v="United States"/>
    <s v="Austin"/>
    <n v="7"/>
    <n v="4"/>
  </r>
  <r>
    <s v="E01684"/>
    <x v="553"/>
    <s v="Field Engineer"/>
    <x v="4"/>
    <s v="Manufacturing"/>
    <x v="1"/>
    <s v="Asian"/>
    <x v="12"/>
    <n v="43527"/>
    <n v="67114"/>
    <n v="0"/>
    <s v="United States"/>
    <s v="Phoenix"/>
    <n v="5"/>
    <n v="3"/>
  </r>
  <r>
    <s v="E03362"/>
    <x v="554"/>
    <s v="HRIS Analyst"/>
    <x v="3"/>
    <s v="Manufacturing"/>
    <x v="0"/>
    <s v="Caucasian"/>
    <x v="16"/>
    <n v="40683"/>
    <n v="64937"/>
    <n v="0"/>
    <s v="United States"/>
    <s v="Phoenix"/>
    <n v="13"/>
    <n v="8"/>
  </r>
  <r>
    <s v="E01108"/>
    <x v="555"/>
    <s v="Manager"/>
    <x v="5"/>
    <s v="Manufacturing"/>
    <x v="0"/>
    <s v="Latino"/>
    <x v="11"/>
    <n v="38967"/>
    <n v="127626"/>
    <n v="0.1"/>
    <s v="United States"/>
    <s v="Miami"/>
    <n v="17"/>
    <n v="8"/>
  </r>
  <r>
    <s v="E02217"/>
    <x v="556"/>
    <s v="Network Architect"/>
    <x v="0"/>
    <s v="Corporate"/>
    <x v="1"/>
    <s v="Black"/>
    <x v="16"/>
    <n v="38013"/>
    <n v="88478"/>
    <n v="0"/>
    <s v="United States"/>
    <s v="Austin"/>
    <n v="20"/>
    <n v="9.5"/>
  </r>
  <r>
    <s v="E03795"/>
    <x v="557"/>
    <s v="Sr. Manger"/>
    <x v="6"/>
    <s v="Speciality Products"/>
    <x v="0"/>
    <s v="Black"/>
    <x v="27"/>
    <n v="42960"/>
    <n v="154624"/>
    <n v="0.15"/>
    <s v="United States"/>
    <s v="Austin"/>
    <n v="7"/>
    <n v="4"/>
  </r>
  <r>
    <s v="E01582"/>
    <x v="558"/>
    <s v="Sr. Manger"/>
    <x v="6"/>
    <s v="Research &amp; Development"/>
    <x v="1"/>
    <s v="Caucasian"/>
    <x v="19"/>
    <n v="41931"/>
    <n v="159538"/>
    <n v="0.11"/>
    <s v="United States"/>
    <s v="Miami"/>
    <n v="9"/>
    <n v="5.5"/>
  </r>
  <r>
    <s v="E04872"/>
    <x v="559"/>
    <s v="Director"/>
    <x v="5"/>
    <s v="Speciality Products"/>
    <x v="1"/>
    <s v="Caucasian"/>
    <x v="4"/>
    <n v="44058"/>
    <n v="172007"/>
    <n v="0.26"/>
    <s v="United States"/>
    <s v="Miami"/>
    <n v="4"/>
    <n v="3"/>
  </r>
  <r>
    <s v="E01337"/>
    <x v="560"/>
    <s v="Director"/>
    <x v="1"/>
    <s v="Corporate"/>
    <x v="1"/>
    <s v="Caucasian"/>
    <x v="10"/>
    <n v="43600"/>
    <n v="174415"/>
    <n v="0.23"/>
    <s v="United States"/>
    <s v="Miami"/>
    <n v="5"/>
    <n v="3"/>
  </r>
  <r>
    <s v="E03637"/>
    <x v="561"/>
    <s v="HRIS Analyst"/>
    <x v="3"/>
    <s v="Speciality Products"/>
    <x v="1"/>
    <s v="Asian"/>
    <x v="4"/>
    <n v="44217"/>
    <n v="67299"/>
    <n v="0"/>
    <s v="United States"/>
    <s v="Phoenix"/>
    <n v="3"/>
    <n v="3"/>
  </r>
  <r>
    <s v="E03455"/>
    <x v="562"/>
    <s v="Systems Analyst"/>
    <x v="0"/>
    <s v="Research &amp; Development"/>
    <x v="0"/>
    <s v="Caucasian"/>
    <x v="20"/>
    <n v="38406"/>
    <n v="45286"/>
    <n v="0"/>
    <s v="United States"/>
    <s v="Chicago"/>
    <n v="19"/>
    <n v="9.5"/>
  </r>
  <r>
    <s v="E03354"/>
    <x v="563"/>
    <s v="Director"/>
    <x v="5"/>
    <s v="Research &amp; Development"/>
    <x v="1"/>
    <s v="Caucasian"/>
    <x v="30"/>
    <n v="39302"/>
    <n v="194723"/>
    <n v="0.25"/>
    <s v="United States"/>
    <s v="Phoenix"/>
    <n v="17"/>
    <n v="8"/>
  </r>
  <r>
    <s v="E02274"/>
    <x v="564"/>
    <s v="Network Administrator"/>
    <x v="0"/>
    <s v="Manufacturing"/>
    <x v="0"/>
    <s v="Caucasian"/>
    <x v="7"/>
    <n v="40413"/>
    <n v="61310"/>
    <n v="0"/>
    <s v="United States"/>
    <s v="Phoenix"/>
    <n v="14"/>
    <n v="8"/>
  </r>
  <r>
    <s v="E00480"/>
    <x v="565"/>
    <s v="Business Partner"/>
    <x v="3"/>
    <s v="Speciality Products"/>
    <x v="0"/>
    <s v="Asian"/>
    <x v="9"/>
    <n v="43171"/>
    <n v="47913"/>
    <n v="0"/>
    <s v="United States"/>
    <s v="Seattle"/>
    <n v="6"/>
    <n v="4"/>
  </r>
  <r>
    <s v="E00203"/>
    <x v="566"/>
    <s v="Business Partner"/>
    <x v="3"/>
    <s v="Speciality Products"/>
    <x v="0"/>
    <s v="Asian"/>
    <x v="19"/>
    <n v="42985"/>
    <n v="46727"/>
    <n v="0"/>
    <s v="United States"/>
    <s v="Columbus"/>
    <n v="6"/>
    <n v="4"/>
  </r>
  <r>
    <s v="E00647"/>
    <x v="567"/>
    <s v="Sr. Manger"/>
    <x v="3"/>
    <s v="Speciality Products"/>
    <x v="1"/>
    <s v="Asian"/>
    <x v="3"/>
    <n v="44302"/>
    <n v="133400"/>
    <n v="0.11"/>
    <s v="United States"/>
    <s v="Phoenix"/>
    <n v="3"/>
    <n v="3"/>
  </r>
  <r>
    <s v="E03296"/>
    <x v="568"/>
    <s v="Solutions Architect"/>
    <x v="0"/>
    <s v="Speciality Products"/>
    <x v="0"/>
    <s v="Asian"/>
    <x v="35"/>
    <n v="43943"/>
    <n v="90535"/>
    <n v="0"/>
    <s v="United States"/>
    <s v="Miami"/>
    <n v="4"/>
    <n v="3"/>
  </r>
  <r>
    <s v="E00647"/>
    <x v="569"/>
    <s v="HRIS Analyst"/>
    <x v="3"/>
    <s v="Corporate"/>
    <x v="0"/>
    <s v="Asian"/>
    <x v="25"/>
    <n v="38771"/>
    <n v="63705"/>
    <n v="0"/>
    <s v="United States"/>
    <s v="Miami"/>
    <n v="18"/>
    <n v="9.5"/>
  </r>
  <r>
    <s v="E02522"/>
    <x v="570"/>
    <s v="Vice President"/>
    <x v="6"/>
    <s v="Corporate"/>
    <x v="1"/>
    <s v="Latino"/>
    <x v="30"/>
    <n v="36584"/>
    <n v="258081"/>
    <n v="0.3"/>
    <s v="United States"/>
    <s v="Chicago"/>
    <n v="24"/>
    <n v="9.5"/>
  </r>
  <r>
    <s v="E00459"/>
    <x v="571"/>
    <s v="Business Partner"/>
    <x v="3"/>
    <s v="Research &amp; Development"/>
    <x v="1"/>
    <s v="Black"/>
    <x v="30"/>
    <n v="44095"/>
    <n v="54654"/>
    <n v="0"/>
    <s v="United States"/>
    <s v="Phoenix"/>
    <n v="3"/>
    <n v="3"/>
  </r>
  <r>
    <s v="E03007"/>
    <x v="572"/>
    <s v="Analyst"/>
    <x v="6"/>
    <s v="Manufacturing"/>
    <x v="1"/>
    <s v="Caucasian"/>
    <x v="38"/>
    <n v="36062"/>
    <n v="58006"/>
    <n v="0"/>
    <s v="United States"/>
    <s v="Seattle"/>
    <n v="25"/>
    <n v="10"/>
  </r>
  <r>
    <s v="E00952"/>
    <x v="573"/>
    <s v="Director"/>
    <x v="3"/>
    <s v="Speciality Products"/>
    <x v="0"/>
    <s v="Asian"/>
    <x v="26"/>
    <n v="39232"/>
    <n v="198562"/>
    <n v="0.22"/>
    <s v="United States"/>
    <s v="Seattle"/>
    <n v="17"/>
    <n v="8"/>
  </r>
  <r>
    <s v="E03863"/>
    <x v="574"/>
    <s v="Account Representative"/>
    <x v="6"/>
    <s v="Research &amp; Development"/>
    <x v="0"/>
    <s v="Black"/>
    <x v="21"/>
    <n v="39960"/>
    <n v="62411"/>
    <n v="0"/>
    <s v="United States"/>
    <s v="Miami"/>
    <n v="15"/>
    <n v="8"/>
  </r>
  <r>
    <s v="E02710"/>
    <x v="575"/>
    <s v="Engineering Manager"/>
    <x v="4"/>
    <s v="Research &amp; Development"/>
    <x v="1"/>
    <s v="Asian"/>
    <x v="40"/>
    <n v="33612"/>
    <n v="111299"/>
    <n v="0.12"/>
    <s v="United States"/>
    <s v="Miami"/>
    <n v="32"/>
    <n v="15"/>
  </r>
  <r>
    <s v="E01895"/>
    <x v="576"/>
    <s v="Analyst"/>
    <x v="5"/>
    <s v="Research &amp; Development"/>
    <x v="0"/>
    <s v="Caucasian"/>
    <x v="14"/>
    <n v="43659"/>
    <n v="41545"/>
    <n v="0"/>
    <s v="United States"/>
    <s v="Miami"/>
    <n v="5"/>
    <n v="3"/>
  </r>
  <r>
    <s v="E01339"/>
    <x v="577"/>
    <s v="Network Engineer"/>
    <x v="0"/>
    <s v="Manufacturing"/>
    <x v="1"/>
    <s v="Latino"/>
    <x v="2"/>
    <n v="43569"/>
    <n v="74467"/>
    <n v="0"/>
    <s v="United States"/>
    <s v="Columbus"/>
    <n v="5"/>
    <n v="3"/>
  </r>
  <r>
    <s v="E02938"/>
    <x v="578"/>
    <s v="Manager"/>
    <x v="2"/>
    <s v="Research &amp; Development"/>
    <x v="1"/>
    <s v="Caucasian"/>
    <x v="25"/>
    <n v="37296"/>
    <n v="117545"/>
    <n v="0.06"/>
    <s v="United States"/>
    <s v="Phoenix"/>
    <n v="22"/>
    <n v="9.5"/>
  </r>
  <r>
    <s v="E03379"/>
    <x v="579"/>
    <s v="Manager"/>
    <x v="3"/>
    <s v="Speciality Products"/>
    <x v="1"/>
    <s v="Asian"/>
    <x v="1"/>
    <n v="40983"/>
    <n v="117226"/>
    <n v="0.08"/>
    <s v="United States"/>
    <s v="Phoenix"/>
    <n v="12"/>
    <n v="8"/>
  </r>
  <r>
    <s v="E02153"/>
    <x v="580"/>
    <s v="Analyst"/>
    <x v="2"/>
    <s v="Corporate"/>
    <x v="0"/>
    <s v="Latino"/>
    <x v="2"/>
    <n v="43489"/>
    <n v="55767"/>
    <n v="0"/>
    <s v="United States"/>
    <s v="Phoenix"/>
    <n v="5"/>
    <n v="3"/>
  </r>
  <r>
    <s v="E00994"/>
    <x v="581"/>
    <s v="Analyst II"/>
    <x v="6"/>
    <s v="Manufacturing"/>
    <x v="0"/>
    <s v="Caucasian"/>
    <x v="5"/>
    <n v="42691"/>
    <n v="60930"/>
    <n v="0"/>
    <s v="United States"/>
    <s v="Austin"/>
    <n v="7"/>
    <n v="4"/>
  </r>
  <r>
    <s v="E00869"/>
    <x v="582"/>
    <s v="Cloud Infrastructure Architect"/>
    <x v="0"/>
    <s v="Manufacturing"/>
    <x v="0"/>
    <s v="Asian"/>
    <x v="23"/>
    <n v="43029"/>
    <n v="69332"/>
    <n v="0"/>
    <s v="United States"/>
    <s v="Columbus"/>
    <n v="6"/>
    <n v="4"/>
  </r>
  <r>
    <s v="E00538"/>
    <x v="583"/>
    <s v="Sr. Account Representative"/>
    <x v="6"/>
    <s v="Corporate"/>
    <x v="1"/>
    <s v="Asian"/>
    <x v="26"/>
    <n v="40875"/>
    <n v="74010"/>
    <n v="0"/>
    <s v="United States"/>
    <s v="Chicago"/>
    <n v="12"/>
    <n v="8"/>
  </r>
  <r>
    <s v="E01415"/>
    <x v="584"/>
    <s v="Sr. Account Representative"/>
    <x v="6"/>
    <s v="Speciality Products"/>
    <x v="1"/>
    <s v="Caucasian"/>
    <x v="17"/>
    <n v="43864"/>
    <n v="96598"/>
    <n v="0"/>
    <s v="United States"/>
    <s v="Phoenix"/>
    <n v="4"/>
    <n v="3"/>
  </r>
  <r>
    <s v="E00717"/>
    <x v="585"/>
    <s v="Manager"/>
    <x v="6"/>
    <s v="Speciality Products"/>
    <x v="0"/>
    <s v="Asian"/>
    <x v="12"/>
    <n v="37762"/>
    <n v="106444"/>
    <n v="0.05"/>
    <s v="United States"/>
    <s v="Phoenix"/>
    <n v="21"/>
    <n v="9.5"/>
  </r>
  <r>
    <s v="E00225"/>
    <x v="586"/>
    <s v="Director"/>
    <x v="1"/>
    <s v="Corporate"/>
    <x v="1"/>
    <s v="Latino"/>
    <x v="9"/>
    <n v="42957"/>
    <n v="156931"/>
    <n v="0.28000000000000003"/>
    <s v="United States"/>
    <s v="Seattle"/>
    <n v="7"/>
    <n v="4"/>
  </r>
  <r>
    <s v="E04978"/>
    <x v="587"/>
    <s v="Enterprise Architect"/>
    <x v="0"/>
    <s v="Research &amp; Development"/>
    <x v="0"/>
    <s v="Caucasian"/>
    <x v="22"/>
    <n v="39908"/>
    <n v="64505"/>
    <n v="0"/>
    <s v="United States"/>
    <s v="Miami"/>
    <n v="15"/>
    <n v="8"/>
  </r>
  <r>
    <s v="E00880"/>
    <x v="588"/>
    <s v="Sr. Manger"/>
    <x v="3"/>
    <s v="Speciality Products"/>
    <x v="0"/>
    <s v="Black"/>
    <x v="4"/>
    <n v="44272"/>
    <n v="155080"/>
    <n v="0.1"/>
    <s v="United States"/>
    <s v="Austin"/>
    <n v="3"/>
    <n v="3"/>
  </r>
  <r>
    <s v="E04335"/>
    <x v="589"/>
    <s v="Sr. Analyst"/>
    <x v="6"/>
    <s v="Speciality Products"/>
    <x v="1"/>
    <s v="Caucasian"/>
    <x v="9"/>
    <n v="43325"/>
    <n v="81828"/>
    <n v="0"/>
    <s v="United States"/>
    <s v="Miami"/>
    <n v="6"/>
    <n v="4"/>
  </r>
  <r>
    <s v="E04089"/>
    <x v="590"/>
    <s v="Sr. Manger"/>
    <x v="0"/>
    <s v="Manufacturing"/>
    <x v="1"/>
    <s v="Asian"/>
    <x v="24"/>
    <n v="43085"/>
    <n v="136716"/>
    <n v="0.12"/>
    <s v="United States"/>
    <s v="Austin"/>
    <n v="6"/>
    <n v="4"/>
  </r>
  <r>
    <s v="E02059"/>
    <x v="591"/>
    <s v="Sr. Manger"/>
    <x v="6"/>
    <s v="Speciality Products"/>
    <x v="1"/>
    <s v="Latino"/>
    <x v="38"/>
    <n v="40836"/>
    <n v="122644"/>
    <n v="0.12"/>
    <s v="United States"/>
    <s v="Austin"/>
    <n v="12"/>
    <n v="8"/>
  </r>
  <r>
    <s v="E03894"/>
    <x v="592"/>
    <s v="Manager"/>
    <x v="6"/>
    <s v="Research &amp; Development"/>
    <x v="0"/>
    <s v="Asian"/>
    <x v="1"/>
    <n v="36653"/>
    <n v="106428"/>
    <n v="7.0000000000000007E-2"/>
    <s v="United States"/>
    <s v="Chicago"/>
    <n v="24"/>
    <n v="9.5"/>
  </r>
  <r>
    <s v="E03106"/>
    <x v="593"/>
    <s v="Vice President"/>
    <x v="1"/>
    <s v="Corporate"/>
    <x v="1"/>
    <s v="Caucasian"/>
    <x v="7"/>
    <n v="39830"/>
    <n v="238236"/>
    <n v="0.31"/>
    <s v="United States"/>
    <s v="Seattle"/>
    <n v="15"/>
    <n v="8"/>
  </r>
  <r>
    <s v="E01350"/>
    <x v="594"/>
    <s v="Director"/>
    <x v="1"/>
    <s v="Corporate"/>
    <x v="0"/>
    <s v="Caucasian"/>
    <x v="12"/>
    <n v="41264"/>
    <n v="153253"/>
    <n v="0.24"/>
    <s v="United States"/>
    <s v="Austin"/>
    <n v="11"/>
    <n v="5.5"/>
  </r>
  <r>
    <s v="E02900"/>
    <x v="595"/>
    <s v="Manager"/>
    <x v="2"/>
    <s v="Manufacturing"/>
    <x v="0"/>
    <s v="Caucasian"/>
    <x v="6"/>
    <n v="41915"/>
    <n v="103707"/>
    <n v="0.09"/>
    <s v="United States"/>
    <s v="Columbus"/>
    <n v="9"/>
    <n v="5.5"/>
  </r>
  <r>
    <s v="E02202"/>
    <x v="596"/>
    <s v="Vice President"/>
    <x v="2"/>
    <s v="Speciality Products"/>
    <x v="0"/>
    <s v="Caucasian"/>
    <x v="10"/>
    <n v="41130"/>
    <n v="245360"/>
    <n v="0.37"/>
    <s v="United States"/>
    <s v="Austin"/>
    <n v="12"/>
    <n v="8"/>
  </r>
  <r>
    <s v="E02696"/>
    <x v="597"/>
    <s v="Development Engineer"/>
    <x v="4"/>
    <s v="Speciality Products"/>
    <x v="1"/>
    <s v="Asian"/>
    <x v="4"/>
    <n v="44385"/>
    <n v="67275"/>
    <n v="0"/>
    <s v="United States"/>
    <s v="Columbus"/>
    <n v="3"/>
    <n v="3"/>
  </r>
  <r>
    <s v="E01722"/>
    <x v="598"/>
    <s v="Manager"/>
    <x v="0"/>
    <s v="Manufacturing"/>
    <x v="1"/>
    <s v="Asian"/>
    <x v="22"/>
    <n v="42026"/>
    <n v="101288"/>
    <n v="0.1"/>
    <s v="United States"/>
    <s v="Phoenix"/>
    <n v="9"/>
    <n v="5.5"/>
  </r>
  <r>
    <s v="E00640"/>
    <x v="599"/>
    <s v="Cloud Infrastructure Architect"/>
    <x v="0"/>
    <s v="Manufacturing"/>
    <x v="0"/>
    <s v="Black"/>
    <x v="13"/>
    <n v="42487"/>
    <n v="91400"/>
    <n v="0"/>
    <s v="United States"/>
    <s v="Chicago"/>
    <n v="8"/>
    <n v="5.5"/>
  </r>
  <r>
    <s v="E03412"/>
    <x v="600"/>
    <s v="Sr. Manger"/>
    <x v="3"/>
    <s v="Research &amp; Development"/>
    <x v="1"/>
    <s v="Black"/>
    <x v="33"/>
    <n v="37914"/>
    <n v="135558"/>
    <n v="0.14000000000000001"/>
    <s v="United States"/>
    <s v="Phoenix"/>
    <n v="20"/>
    <n v="9.5"/>
  </r>
  <r>
    <s v="E00646"/>
    <x v="408"/>
    <s v="Analyst"/>
    <x v="2"/>
    <s v="Speciality Products"/>
    <x v="1"/>
    <s v="Caucasian"/>
    <x v="34"/>
    <n v="40894"/>
    <n v="56878"/>
    <n v="0"/>
    <s v="United States"/>
    <s v="Seattle"/>
    <n v="12"/>
    <n v="8"/>
  </r>
  <r>
    <s v="E03580"/>
    <x v="601"/>
    <s v="Analyst II"/>
    <x v="6"/>
    <s v="Manufacturing"/>
    <x v="1"/>
    <s v="Latino"/>
    <x v="35"/>
    <n v="39229"/>
    <n v="51234"/>
    <n v="0"/>
    <s v="United States"/>
    <s v="Seattle"/>
    <n v="17"/>
    <n v="8"/>
  </r>
  <r>
    <s v="E00446"/>
    <x v="602"/>
    <s v="Vice President"/>
    <x v="3"/>
    <s v="Speciality Products"/>
    <x v="1"/>
    <s v="Asian"/>
    <x v="9"/>
    <n v="42018"/>
    <n v="230025"/>
    <n v="0.34"/>
    <s v="United States"/>
    <s v="Phoenix"/>
    <n v="9"/>
    <n v="5.5"/>
  </r>
  <r>
    <s v="E01749"/>
    <x v="603"/>
    <s v="Analyst"/>
    <x v="2"/>
    <s v="Manufacturing"/>
    <x v="1"/>
    <s v="Asian"/>
    <x v="5"/>
    <n v="42602"/>
    <n v="58703"/>
    <n v="0"/>
    <s v="United States"/>
    <s v="Columbus"/>
    <n v="8"/>
    <n v="5.5"/>
  </r>
  <r>
    <s v="E01338"/>
    <x v="604"/>
    <s v="Manager"/>
    <x v="1"/>
    <s v="Manufacturing"/>
    <x v="1"/>
    <s v="Caucasian"/>
    <x v="17"/>
    <n v="43936"/>
    <n v="126671"/>
    <n v="0.09"/>
    <s v="United States"/>
    <s v="Miami"/>
    <n v="4"/>
    <n v="3"/>
  </r>
  <r>
    <s v="E03000"/>
    <x v="605"/>
    <s v="Account Representative"/>
    <x v="6"/>
    <s v="Research &amp; Development"/>
    <x v="0"/>
    <s v="Asian"/>
    <x v="23"/>
    <n v="44218"/>
    <n v="56405"/>
    <n v="0"/>
    <s v="United States"/>
    <s v="Chicago"/>
    <n v="3"/>
    <n v="3"/>
  </r>
  <r>
    <s v="E02684"/>
    <x v="606"/>
    <s v="Analyst II"/>
    <x v="1"/>
    <s v="Manufacturing"/>
    <x v="1"/>
    <s v="Latino"/>
    <x v="35"/>
    <n v="39708"/>
    <n v="62861"/>
    <n v="0"/>
    <s v="United States"/>
    <s v="Seattle"/>
    <n v="15"/>
    <n v="8"/>
  </r>
  <r>
    <s v="E03168"/>
    <x v="607"/>
    <s v="Sr. Manger"/>
    <x v="0"/>
    <s v="Manufacturing"/>
    <x v="0"/>
    <s v="Asian"/>
    <x v="19"/>
    <n v="35532"/>
    <n v="154388"/>
    <n v="0.1"/>
    <s v="United States"/>
    <s v="Seattle"/>
    <n v="27"/>
    <n v="10"/>
  </r>
  <r>
    <s v="E00758"/>
    <x v="608"/>
    <s v="Director"/>
    <x v="3"/>
    <s v="Manufacturing"/>
    <x v="0"/>
    <s v="Caucasian"/>
    <x v="38"/>
    <n v="34603"/>
    <n v="162978"/>
    <n v="0.17"/>
    <s v="United States"/>
    <s v="Miami"/>
    <n v="29"/>
    <n v="10"/>
  </r>
  <r>
    <s v="E03691"/>
    <x v="609"/>
    <s v="Solutions Architect"/>
    <x v="0"/>
    <s v="Speciality Products"/>
    <x v="1"/>
    <s v="Latino"/>
    <x v="0"/>
    <n v="34290"/>
    <n v="80170"/>
    <n v="0"/>
    <s v="United States"/>
    <s v="Miami"/>
    <n v="30"/>
    <n v="15"/>
  </r>
  <r>
    <s v="E01488"/>
    <x v="610"/>
    <s v="Sr. Analyst"/>
    <x v="2"/>
    <s v="Manufacturing"/>
    <x v="0"/>
    <s v="Asian"/>
    <x v="25"/>
    <n v="44314"/>
    <n v="98520"/>
    <n v="0"/>
    <s v="United States"/>
    <s v="Miami"/>
    <n v="3"/>
    <n v="3"/>
  </r>
  <r>
    <s v="E04415"/>
    <x v="611"/>
    <s v="Manager"/>
    <x v="1"/>
    <s v="Manufacturing"/>
    <x v="1"/>
    <s v="Asian"/>
    <x v="20"/>
    <n v="36523"/>
    <n v="116527"/>
    <n v="7.0000000000000007E-2"/>
    <s v="United States"/>
    <s v="Phoenix"/>
    <n v="24"/>
    <n v="9.5"/>
  </r>
  <r>
    <s v="E03278"/>
    <x v="612"/>
    <s v="Director"/>
    <x v="6"/>
    <s v="Research &amp; Development"/>
    <x v="1"/>
    <s v="Asian"/>
    <x v="3"/>
    <n v="43776"/>
    <n v="174607"/>
    <n v="0.28999999999999998"/>
    <s v="United States"/>
    <s v="Columbus"/>
    <n v="4"/>
    <n v="3"/>
  </r>
  <r>
    <s v="E00282"/>
    <x v="613"/>
    <s v="Analyst II"/>
    <x v="2"/>
    <s v="Research &amp; Development"/>
    <x v="1"/>
    <s v="Latino"/>
    <x v="28"/>
    <n v="38819"/>
    <n v="64202"/>
    <n v="0"/>
    <s v="United States"/>
    <s v="Columbus"/>
    <n v="18"/>
    <n v="9.5"/>
  </r>
  <r>
    <s v="E00559"/>
    <x v="614"/>
    <s v="Network Architect"/>
    <x v="0"/>
    <s v="Speciality Products"/>
    <x v="0"/>
    <s v="Latino"/>
    <x v="7"/>
    <n v="42677"/>
    <n v="94618"/>
    <n v="0"/>
    <s v="United States"/>
    <s v="Columbus"/>
    <n v="7"/>
    <n v="4"/>
  </r>
  <r>
    <s v="E02558"/>
    <x v="615"/>
    <s v="Director"/>
    <x v="5"/>
    <s v="Research &amp; Development"/>
    <x v="1"/>
    <s v="Caucasian"/>
    <x v="2"/>
    <n v="43753"/>
    <n v="151556"/>
    <n v="0.2"/>
    <s v="United States"/>
    <s v="Miami"/>
    <n v="4"/>
    <n v="3"/>
  </r>
  <r>
    <s v="E00956"/>
    <x v="616"/>
    <s v="Development Engineer"/>
    <x v="4"/>
    <s v="Research &amp; Development"/>
    <x v="0"/>
    <s v="Asian"/>
    <x v="13"/>
    <n v="43898"/>
    <n v="80659"/>
    <n v="0"/>
    <s v="United States"/>
    <s v="Phoenix"/>
    <n v="4"/>
    <n v="3"/>
  </r>
  <r>
    <s v="E00126"/>
    <x v="617"/>
    <s v="Network Administrator"/>
    <x v="0"/>
    <s v="Research &amp; Development"/>
    <x v="0"/>
    <s v="Caucasian"/>
    <x v="28"/>
    <n v="42486"/>
    <n v="72045"/>
    <n v="0"/>
    <s v="United States"/>
    <s v="Phoenix"/>
    <n v="8"/>
    <n v="5.5"/>
  </r>
  <r>
    <s v="E00481"/>
    <x v="618"/>
    <s v="Network Architect"/>
    <x v="0"/>
    <s v="Research &amp; Development"/>
    <x v="1"/>
    <s v="Caucasian"/>
    <x v="16"/>
    <n v="42437"/>
    <n v="96566"/>
    <n v="0"/>
    <s v="United States"/>
    <s v="Columbus"/>
    <n v="8"/>
    <n v="5.5"/>
  </r>
  <r>
    <s v="E02833"/>
    <x v="619"/>
    <s v="Systems Analyst"/>
    <x v="0"/>
    <s v="Research &amp; Development"/>
    <x v="1"/>
    <s v="Latino"/>
    <x v="22"/>
    <n v="37126"/>
    <n v="54994"/>
    <n v="0"/>
    <s v="United States"/>
    <s v="Columbus"/>
    <n v="23"/>
    <n v="9.5"/>
  </r>
  <r>
    <s v="E03902"/>
    <x v="620"/>
    <s v="Network Administrator"/>
    <x v="0"/>
    <s v="Corporate"/>
    <x v="0"/>
    <s v="Caucasian"/>
    <x v="21"/>
    <n v="40944"/>
    <n v="61523"/>
    <n v="0"/>
    <s v="United States"/>
    <s v="Columbus"/>
    <n v="12"/>
    <n v="8"/>
  </r>
  <r>
    <s v="E02310"/>
    <x v="621"/>
    <s v="Vice President"/>
    <x v="3"/>
    <s v="Corporate"/>
    <x v="1"/>
    <s v="Black"/>
    <x v="22"/>
    <n v="40524"/>
    <n v="190512"/>
    <n v="0.32"/>
    <s v="United States"/>
    <s v="Columbus"/>
    <n v="13"/>
    <n v="8"/>
  </r>
  <r>
    <s v="E00836"/>
    <x v="622"/>
    <s v="Manager"/>
    <x v="2"/>
    <s v="Manufacturing"/>
    <x v="1"/>
    <s v="Caucasian"/>
    <x v="40"/>
    <n v="43484"/>
    <n v="101577"/>
    <n v="0.05"/>
    <s v="United States"/>
    <s v="Chicago"/>
    <n v="5"/>
    <n v="3"/>
  </r>
  <r>
    <s v="E00682"/>
    <x v="623"/>
    <s v="Manager"/>
    <x v="2"/>
    <s v="Manufacturing"/>
    <x v="0"/>
    <s v="Latino"/>
    <x v="25"/>
    <n v="38642"/>
    <n v="105223"/>
    <n v="0.1"/>
    <s v="United States"/>
    <s v="Phoenix"/>
    <n v="18"/>
    <n v="9.5"/>
  </r>
  <r>
    <s v="E00287"/>
    <x v="624"/>
    <s v="IT Systems Architect"/>
    <x v="0"/>
    <s v="Corporate"/>
    <x v="1"/>
    <s v="Latino"/>
    <x v="30"/>
    <n v="39635"/>
    <n v="94815"/>
    <n v="0"/>
    <s v="United States"/>
    <s v="Chicago"/>
    <n v="16"/>
    <n v="8"/>
  </r>
  <r>
    <s v="E04598"/>
    <x v="625"/>
    <s v="Sr. Analyst"/>
    <x v="5"/>
    <s v="Speciality Products"/>
    <x v="0"/>
    <s v="Latino"/>
    <x v="18"/>
    <n v="42745"/>
    <n v="80622"/>
    <n v="0"/>
    <s v="United States"/>
    <s v="Austin"/>
    <n v="7"/>
    <n v="4"/>
  </r>
  <r>
    <s v="E03247"/>
    <x v="626"/>
    <s v="Vice President"/>
    <x v="0"/>
    <s v="Speciality Products"/>
    <x v="0"/>
    <s v="Asian"/>
    <x v="40"/>
    <n v="42685"/>
    <n v="246589"/>
    <n v="0.33"/>
    <s v="United States"/>
    <s v="Phoenix"/>
    <n v="7"/>
    <n v="4"/>
  </r>
  <r>
    <s v="E00156"/>
    <x v="627"/>
    <s v="Sr. Manger"/>
    <x v="0"/>
    <s v="Research &amp; Development"/>
    <x v="0"/>
    <s v="Caucasian"/>
    <x v="24"/>
    <n v="37265"/>
    <n v="148035"/>
    <n v="0.14000000000000001"/>
    <s v="United States"/>
    <s v="Phoenix"/>
    <n v="22"/>
    <n v="9.5"/>
  </r>
  <r>
    <s v="E03349"/>
    <x v="628"/>
    <s v="Director"/>
    <x v="1"/>
    <s v="Corporate"/>
    <x v="1"/>
    <s v="Asian"/>
    <x v="29"/>
    <n v="42891"/>
    <n v="158898"/>
    <n v="0.18"/>
    <s v="United States"/>
    <s v="Miami"/>
    <n v="7"/>
    <n v="4"/>
  </r>
  <r>
    <s v="E00005"/>
    <x v="629"/>
    <s v="Director"/>
    <x v="6"/>
    <s v="Speciality Products"/>
    <x v="0"/>
    <s v="Caucasian"/>
    <x v="35"/>
    <n v="39201"/>
    <n v="171487"/>
    <n v="0.23"/>
    <s v="United States"/>
    <s v="Phoenix"/>
    <n v="17"/>
    <n v="8"/>
  </r>
  <r>
    <s v="E04354"/>
    <x v="630"/>
    <s v="Vice President"/>
    <x v="6"/>
    <s v="Manufacturing"/>
    <x v="0"/>
    <s v="Latino"/>
    <x v="14"/>
    <n v="42603"/>
    <n v="258498"/>
    <n v="0.35"/>
    <s v="United States"/>
    <s v="Columbus"/>
    <n v="8"/>
    <n v="5.5"/>
  </r>
  <r>
    <s v="E01578"/>
    <x v="631"/>
    <s v="Sr. Manger"/>
    <x v="0"/>
    <s v="Research &amp; Development"/>
    <x v="1"/>
    <s v="Asian"/>
    <x v="13"/>
    <n v="40511"/>
    <n v="146961"/>
    <n v="0.11"/>
    <s v="United States"/>
    <s v="Columbus"/>
    <n v="13"/>
    <n v="8"/>
  </r>
  <r>
    <s v="E03058"/>
    <x v="632"/>
    <s v="Technical Architect"/>
    <x v="0"/>
    <s v="Manufacturing"/>
    <x v="1"/>
    <s v="Caucasian"/>
    <x v="27"/>
    <n v="42169"/>
    <n v="67489"/>
    <n v="0"/>
    <s v="United States"/>
    <s v="Chicago"/>
    <n v="9"/>
    <n v="5.5"/>
  </r>
  <r>
    <s v="E04762"/>
    <x v="633"/>
    <s v="Director"/>
    <x v="0"/>
    <s v="Manufacturing"/>
    <x v="0"/>
    <s v="Caucasian"/>
    <x v="24"/>
    <n v="43379"/>
    <n v="166259"/>
    <n v="0.17"/>
    <s v="United States"/>
    <s v="Chicago"/>
    <n v="5"/>
    <n v="3"/>
  </r>
  <r>
    <s v="E01148"/>
    <x v="634"/>
    <s v="Systems Analyst"/>
    <x v="0"/>
    <s v="Corporate"/>
    <x v="0"/>
    <s v="Asian"/>
    <x v="0"/>
    <n v="39820"/>
    <n v="47032"/>
    <n v="0"/>
    <s v="United States"/>
    <s v="Columbus"/>
    <n v="15"/>
    <n v="8"/>
  </r>
  <r>
    <s v="E03094"/>
    <x v="635"/>
    <s v="Sr. Analyst"/>
    <x v="5"/>
    <s v="Speciality Products"/>
    <x v="1"/>
    <s v="Caucasian"/>
    <x v="23"/>
    <n v="42631"/>
    <n v="98427"/>
    <n v="0"/>
    <s v="United States"/>
    <s v="Columbus"/>
    <n v="7"/>
    <n v="4"/>
  </r>
  <r>
    <s v="E04398"/>
    <x v="636"/>
    <s v="Director"/>
    <x v="5"/>
    <s v="Speciality Products"/>
    <x v="1"/>
    <s v="Asian"/>
    <x v="9"/>
    <n v="43626"/>
    <n v="176710"/>
    <n v="0.15"/>
    <s v="United States"/>
    <s v="Miami"/>
    <n v="5"/>
    <n v="3"/>
  </r>
  <r>
    <s v="E03545"/>
    <x v="637"/>
    <s v="Vice President"/>
    <x v="2"/>
    <s v="Corporate"/>
    <x v="0"/>
    <s v="Asian"/>
    <x v="37"/>
    <n v="44038"/>
    <n v="216195"/>
    <n v="0.31"/>
    <s v="United States"/>
    <s v="Miami"/>
    <n v="4"/>
    <n v="3"/>
  </r>
  <r>
    <s v="E04105"/>
    <x v="638"/>
    <s v="Technical Architect"/>
    <x v="0"/>
    <s v="Manufacturing"/>
    <x v="1"/>
    <s v="Asian"/>
    <x v="8"/>
    <n v="35763"/>
    <n v="99975"/>
    <n v="0"/>
    <s v="China"/>
    <s v="Chongqing"/>
    <n v="26"/>
    <n v="10"/>
  </r>
  <r>
    <s v="E00644"/>
    <x v="639"/>
    <s v="Account Representative"/>
    <x v="6"/>
    <s v="Corporate"/>
    <x v="1"/>
    <s v="Asian"/>
    <x v="40"/>
    <n v="42759"/>
    <n v="50994"/>
    <n v="0"/>
    <s v="China"/>
    <s v="Chongqing"/>
    <n v="7"/>
    <n v="4"/>
  </r>
  <r>
    <s v="E04239"/>
    <x v="640"/>
    <s v="Sr. Manger"/>
    <x v="1"/>
    <s v="Research &amp; Development"/>
    <x v="0"/>
    <s v="Asian"/>
    <x v="32"/>
    <n v="44357"/>
    <n v="146742"/>
    <n v="0.1"/>
    <s v="China"/>
    <s v="Shanghai"/>
    <n v="3"/>
    <n v="3"/>
  </r>
  <r>
    <s v="E04625"/>
    <x v="641"/>
    <s v="Director"/>
    <x v="6"/>
    <s v="Research &amp; Development"/>
    <x v="1"/>
    <s v="Asian"/>
    <x v="22"/>
    <n v="37446"/>
    <n v="166331"/>
    <n v="0.18"/>
    <s v="China"/>
    <s v="Chongqing"/>
    <n v="22"/>
    <n v="9.5"/>
  </r>
  <r>
    <s v="E02071"/>
    <x v="642"/>
    <s v="Vice President"/>
    <x v="6"/>
    <s v="Speciality Products"/>
    <x v="1"/>
    <s v="Asian"/>
    <x v="25"/>
    <n v="41700"/>
    <n v="207172"/>
    <n v="0.31"/>
    <s v="China"/>
    <s v="Chongqing"/>
    <n v="10"/>
    <n v="5.5"/>
  </r>
  <r>
    <s v="E03343"/>
    <x v="643"/>
    <s v="Engineering Manager"/>
    <x v="4"/>
    <s v="Speciality Products"/>
    <x v="1"/>
    <s v="Asian"/>
    <x v="12"/>
    <n v="35403"/>
    <n v="99354"/>
    <n v="0.12"/>
    <s v="China"/>
    <s v="Beijing"/>
    <n v="27"/>
    <n v="10"/>
  </r>
  <r>
    <s v="E00304"/>
    <x v="644"/>
    <s v="Vice President"/>
    <x v="0"/>
    <s v="Corporate"/>
    <x v="1"/>
    <s v="Asian"/>
    <x v="37"/>
    <n v="41040"/>
    <n v="231141"/>
    <n v="0.34"/>
    <s v="China"/>
    <s v="Beijing"/>
    <n v="12"/>
    <n v="8"/>
  </r>
  <r>
    <s v="E03549"/>
    <x v="645"/>
    <s v="Account Representative"/>
    <x v="6"/>
    <s v="Speciality Products"/>
    <x v="1"/>
    <s v="Asian"/>
    <x v="27"/>
    <n v="42642"/>
    <n v="59100"/>
    <n v="0"/>
    <s v="China"/>
    <s v="Chongqing"/>
    <n v="7"/>
    <n v="4"/>
  </r>
  <r>
    <s v="E04152"/>
    <x v="646"/>
    <s v="Controls Engineer"/>
    <x v="4"/>
    <s v="Manufacturing"/>
    <x v="0"/>
    <s v="Asian"/>
    <x v="6"/>
    <n v="43815"/>
    <n v="99989"/>
    <n v="0"/>
    <s v="China"/>
    <s v="Chengdu"/>
    <n v="4"/>
    <n v="3"/>
  </r>
  <r>
    <s v="E01754"/>
    <x v="647"/>
    <s v="Sr. Business Partner"/>
    <x v="3"/>
    <s v="Speciality Products"/>
    <x v="1"/>
    <s v="Asian"/>
    <x v="27"/>
    <n v="42884"/>
    <n v="86317"/>
    <n v="0"/>
    <s v="China"/>
    <s v="Chengdu"/>
    <n v="7"/>
    <n v="4"/>
  </r>
  <r>
    <s v="E04600"/>
    <x v="648"/>
    <s v="Account Representative"/>
    <x v="6"/>
    <s v="Speciality Products"/>
    <x v="1"/>
    <s v="Asian"/>
    <x v="13"/>
    <n v="41592"/>
    <n v="56037"/>
    <n v="0"/>
    <s v="China"/>
    <s v="Shanghai"/>
    <n v="10"/>
    <n v="5.5"/>
  </r>
  <r>
    <s v="E02862"/>
    <x v="649"/>
    <s v="Sr. Manger"/>
    <x v="0"/>
    <s v="Manufacturing"/>
    <x v="0"/>
    <s v="Asian"/>
    <x v="4"/>
    <n v="44379"/>
    <n v="125633"/>
    <n v="0.11"/>
    <s v="China"/>
    <s v="Beijing"/>
    <n v="3"/>
    <n v="3"/>
  </r>
  <r>
    <s v="E00716"/>
    <x v="650"/>
    <s v="Sr. Manger"/>
    <x v="5"/>
    <s v="Research &amp; Development"/>
    <x v="1"/>
    <s v="Asian"/>
    <x v="22"/>
    <n v="44266"/>
    <n v="135062"/>
    <n v="0.15"/>
    <s v="China"/>
    <s v="Chengdu"/>
    <n v="3"/>
    <n v="3"/>
  </r>
  <r>
    <s v="E04474"/>
    <x v="651"/>
    <s v="Test Engineer"/>
    <x v="4"/>
    <s v="Research &amp; Development"/>
    <x v="0"/>
    <s v="Asian"/>
    <x v="27"/>
    <n v="42877"/>
    <n v="86858"/>
    <n v="0"/>
    <s v="China"/>
    <s v="Chongqing"/>
    <n v="7"/>
    <n v="4"/>
  </r>
  <r>
    <s v="E03417"/>
    <x v="652"/>
    <s v="Computer Systems Manager"/>
    <x v="0"/>
    <s v="Manufacturing"/>
    <x v="1"/>
    <s v="Asian"/>
    <x v="21"/>
    <n v="39265"/>
    <n v="93971"/>
    <n v="0.08"/>
    <s v="China"/>
    <s v="Chongqing"/>
    <n v="17"/>
    <n v="8"/>
  </r>
  <r>
    <s v="E01516"/>
    <x v="653"/>
    <s v="Business Partner"/>
    <x v="3"/>
    <s v="Manufacturing"/>
    <x v="0"/>
    <s v="Asian"/>
    <x v="22"/>
    <n v="37972"/>
    <n v="48345"/>
    <n v="0"/>
    <s v="China"/>
    <s v="Chengdu"/>
    <n v="20"/>
    <n v="9.5"/>
  </r>
  <r>
    <s v="E01234"/>
    <x v="654"/>
    <s v="Director"/>
    <x v="3"/>
    <s v="Manufacturing"/>
    <x v="1"/>
    <s v="Asian"/>
    <x v="33"/>
    <n v="41655"/>
    <n v="152214"/>
    <n v="0.3"/>
    <s v="China"/>
    <s v="Beijing"/>
    <n v="10"/>
    <n v="5.5"/>
  </r>
  <r>
    <s v="E00440"/>
    <x v="655"/>
    <s v="Manager"/>
    <x v="5"/>
    <s v="Research &amp; Development"/>
    <x v="1"/>
    <s v="Asian"/>
    <x v="3"/>
    <n v="43368"/>
    <n v="114441"/>
    <n v="0.1"/>
    <s v="China"/>
    <s v="Chongqing"/>
    <n v="5"/>
    <n v="3"/>
  </r>
  <r>
    <s v="E00595"/>
    <x v="656"/>
    <s v="Sr. Manger"/>
    <x v="1"/>
    <s v="Speciality Products"/>
    <x v="0"/>
    <s v="Asian"/>
    <x v="23"/>
    <n v="43211"/>
    <n v="140402"/>
    <n v="0.15"/>
    <s v="China"/>
    <s v="Beijing"/>
    <n v="6"/>
    <n v="4"/>
  </r>
  <r>
    <s v="E04568"/>
    <x v="37"/>
    <s v="Vice President"/>
    <x v="1"/>
    <s v="Speciality Products"/>
    <x v="0"/>
    <s v="Asian"/>
    <x v="38"/>
    <n v="40734"/>
    <n v="247022"/>
    <n v="0.3"/>
    <s v="China"/>
    <s v="Beijing"/>
    <n v="13"/>
    <n v="8"/>
  </r>
  <r>
    <s v="E00443"/>
    <x v="657"/>
    <s v="Computer Systems Manager"/>
    <x v="0"/>
    <s v="Research &amp; Development"/>
    <x v="1"/>
    <s v="Asian"/>
    <x v="15"/>
    <n v="43977"/>
    <n v="67925"/>
    <n v="0.08"/>
    <s v="China"/>
    <s v="Shanghai"/>
    <n v="4"/>
    <n v="3"/>
  </r>
  <r>
    <s v="E03816"/>
    <x v="658"/>
    <s v="Director"/>
    <x v="3"/>
    <s v="Corporate"/>
    <x v="0"/>
    <s v="Asian"/>
    <x v="3"/>
    <n v="44250"/>
    <n v="199041"/>
    <n v="0.16"/>
    <s v="China"/>
    <s v="Beijing"/>
    <n v="3"/>
    <n v="3"/>
  </r>
  <r>
    <s v="E03047"/>
    <x v="659"/>
    <s v="Sr. Account Representative"/>
    <x v="6"/>
    <s v="Corporate"/>
    <x v="0"/>
    <s v="Asian"/>
    <x v="10"/>
    <n v="38398"/>
    <n v="95372"/>
    <n v="0"/>
    <s v="China"/>
    <s v="Shanghai"/>
    <n v="19"/>
    <n v="9.5"/>
  </r>
  <r>
    <s v="E04903"/>
    <x v="660"/>
    <s v="Director"/>
    <x v="0"/>
    <s v="Research &amp; Development"/>
    <x v="0"/>
    <s v="Asian"/>
    <x v="5"/>
    <n v="44052"/>
    <n v="161203"/>
    <n v="0.15"/>
    <s v="China"/>
    <s v="Chengdu"/>
    <n v="4"/>
    <n v="3"/>
  </r>
  <r>
    <s v="E02872"/>
    <x v="661"/>
    <s v="Manager"/>
    <x v="1"/>
    <s v="Corporate"/>
    <x v="1"/>
    <s v="Asian"/>
    <x v="35"/>
    <n v="40192"/>
    <n v="103504"/>
    <n v="7.0000000000000007E-2"/>
    <s v="China"/>
    <s v="Chengdu"/>
    <n v="14"/>
    <n v="8"/>
  </r>
  <r>
    <s v="E00013"/>
    <x v="662"/>
    <s v="Analyst"/>
    <x v="1"/>
    <s v="Corporate"/>
    <x v="0"/>
    <s v="Asian"/>
    <x v="20"/>
    <n v="43515"/>
    <n v="55859"/>
    <n v="0"/>
    <s v="China"/>
    <s v="Beijing"/>
    <n v="5"/>
    <n v="3"/>
  </r>
  <r>
    <s v="E04769"/>
    <x v="663"/>
    <s v="Sr. Analyst"/>
    <x v="5"/>
    <s v="Corporate"/>
    <x v="0"/>
    <s v="Asian"/>
    <x v="35"/>
    <n v="39391"/>
    <n v="99017"/>
    <n v="0"/>
    <s v="China"/>
    <s v="Beijing"/>
    <n v="16"/>
    <n v="8"/>
  </r>
  <r>
    <s v="E00527"/>
    <x v="664"/>
    <s v="Field Engineer"/>
    <x v="4"/>
    <s v="Speciality Products"/>
    <x v="1"/>
    <s v="Asian"/>
    <x v="3"/>
    <n v="43937"/>
    <n v="71864"/>
    <n v="0"/>
    <s v="China"/>
    <s v="Chengdu"/>
    <n v="4"/>
    <n v="3"/>
  </r>
  <r>
    <s v="E01095"/>
    <x v="665"/>
    <s v="Vice President"/>
    <x v="1"/>
    <s v="Corporate"/>
    <x v="0"/>
    <s v="Asian"/>
    <x v="13"/>
    <n v="40883"/>
    <n v="225558"/>
    <n v="0.33"/>
    <s v="China"/>
    <s v="Shanghai"/>
    <n v="12"/>
    <n v="8"/>
  </r>
  <r>
    <s v="E03849"/>
    <x v="666"/>
    <s v="Analyst"/>
    <x v="6"/>
    <s v="Research &amp; Development"/>
    <x v="0"/>
    <s v="Asian"/>
    <x v="27"/>
    <n v="44241"/>
    <n v="48340"/>
    <n v="0"/>
    <s v="China"/>
    <s v="Beijing"/>
    <n v="3"/>
    <n v="3"/>
  </r>
  <r>
    <s v="E03737"/>
    <x v="667"/>
    <s v="Vice President"/>
    <x v="3"/>
    <s v="Manufacturing"/>
    <x v="0"/>
    <s v="Asian"/>
    <x v="34"/>
    <n v="37680"/>
    <n v="211291"/>
    <n v="0.37"/>
    <s v="China"/>
    <s v="Chongqing"/>
    <n v="21"/>
    <n v="9.5"/>
  </r>
  <r>
    <s v="E02939"/>
    <x v="668"/>
    <s v="Quality Engineer"/>
    <x v="4"/>
    <s v="Speciality Products"/>
    <x v="1"/>
    <s v="Asian"/>
    <x v="16"/>
    <n v="37582"/>
    <n v="80950"/>
    <n v="0"/>
    <s v="China"/>
    <s v="Chongqing"/>
    <n v="21"/>
    <n v="9.5"/>
  </r>
  <r>
    <s v="E02706"/>
    <x v="669"/>
    <s v="Automation Engineer"/>
    <x v="4"/>
    <s v="Research &amp; Development"/>
    <x v="0"/>
    <s v="Asian"/>
    <x v="24"/>
    <n v="44206"/>
    <n v="86538"/>
    <n v="0"/>
    <s v="China"/>
    <s v="Chengdu"/>
    <n v="3"/>
    <n v="3"/>
  </r>
  <r>
    <s v="E00130"/>
    <x v="670"/>
    <s v="Vice President"/>
    <x v="3"/>
    <s v="Corporate"/>
    <x v="0"/>
    <s v="Asian"/>
    <x v="16"/>
    <n v="42804"/>
    <n v="196951"/>
    <n v="0.33"/>
    <s v="China"/>
    <s v="Beijing"/>
    <n v="7"/>
    <n v="4"/>
  </r>
  <r>
    <s v="E02094"/>
    <x v="671"/>
    <s v="Network Engineer"/>
    <x v="0"/>
    <s v="Speciality Products"/>
    <x v="1"/>
    <s v="Asian"/>
    <x v="22"/>
    <n v="38613"/>
    <n v="67686"/>
    <n v="0"/>
    <s v="China"/>
    <s v="Beijing"/>
    <n v="18"/>
    <n v="9.5"/>
  </r>
  <r>
    <s v="E04682"/>
    <x v="672"/>
    <s v="Manager"/>
    <x v="3"/>
    <s v="Manufacturing"/>
    <x v="1"/>
    <s v="Asian"/>
    <x v="0"/>
    <n v="35019"/>
    <n v="125936"/>
    <n v="0.08"/>
    <s v="China"/>
    <s v="Chongqing"/>
    <n v="28"/>
    <n v="10"/>
  </r>
  <r>
    <s v="E01499"/>
    <x v="673"/>
    <s v="Solutions Architect"/>
    <x v="0"/>
    <s v="Research &amp; Development"/>
    <x v="1"/>
    <s v="Asian"/>
    <x v="38"/>
    <n v="41468"/>
    <n v="83639"/>
    <n v="0"/>
    <s v="China"/>
    <s v="Beijing"/>
    <n v="11"/>
    <n v="5.5"/>
  </r>
  <r>
    <s v="E04449"/>
    <x v="674"/>
    <s v="Analyst II"/>
    <x v="1"/>
    <s v="Research &amp; Development"/>
    <x v="1"/>
    <s v="Asian"/>
    <x v="0"/>
    <n v="41714"/>
    <n v="74552"/>
    <n v="0"/>
    <s v="China"/>
    <s v="Chengdu"/>
    <n v="10"/>
    <n v="5.5"/>
  </r>
  <r>
    <s v="E02283"/>
    <x v="675"/>
    <s v="Network Architect"/>
    <x v="0"/>
    <s v="Manufacturing"/>
    <x v="1"/>
    <s v="Asian"/>
    <x v="23"/>
    <n v="44036"/>
    <n v="69453"/>
    <n v="0"/>
    <s v="China"/>
    <s v="Chengdu"/>
    <n v="4"/>
    <n v="3"/>
  </r>
  <r>
    <s v="E03394"/>
    <x v="676"/>
    <s v="Vice President"/>
    <x v="5"/>
    <s v="Speciality Products"/>
    <x v="1"/>
    <s v="Asian"/>
    <x v="21"/>
    <n v="39872"/>
    <n v="242919"/>
    <n v="0.31"/>
    <s v="China"/>
    <s v="Chongqing"/>
    <n v="15"/>
    <n v="8"/>
  </r>
  <r>
    <s v="E04618"/>
    <x v="677"/>
    <s v="Technical Architect"/>
    <x v="0"/>
    <s v="Research &amp; Development"/>
    <x v="1"/>
    <s v="Asian"/>
    <x v="24"/>
    <n v="44495"/>
    <n v="94790"/>
    <n v="0"/>
    <s v="China"/>
    <s v="Chongqing"/>
    <n v="2"/>
    <n v="1"/>
  </r>
  <r>
    <s v="E01546"/>
    <x v="678"/>
    <s v="Vice President"/>
    <x v="1"/>
    <s v="Speciality Products"/>
    <x v="0"/>
    <s v="Asian"/>
    <x v="14"/>
    <n v="38564"/>
    <n v="249686"/>
    <n v="0.31"/>
    <s v="China"/>
    <s v="Chongqing"/>
    <n v="19"/>
    <n v="9.5"/>
  </r>
  <r>
    <s v="E01631"/>
    <x v="679"/>
    <s v="Sr. Analyst"/>
    <x v="5"/>
    <s v="Speciality Products"/>
    <x v="0"/>
    <s v="Asian"/>
    <x v="39"/>
    <n v="42928"/>
    <n v="70996"/>
    <n v="0"/>
    <s v="China"/>
    <s v="Chengdu"/>
    <n v="7"/>
    <n v="4"/>
  </r>
  <r>
    <s v="E03269"/>
    <x v="680"/>
    <s v="Network Engineer"/>
    <x v="0"/>
    <s v="Manufacturing"/>
    <x v="0"/>
    <s v="Asian"/>
    <x v="1"/>
    <n v="36914"/>
    <n v="97537"/>
    <n v="0"/>
    <s v="China"/>
    <s v="Chengdu"/>
    <n v="23"/>
    <n v="9.5"/>
  </r>
  <r>
    <s v="E01037"/>
    <x v="681"/>
    <s v="IT Systems Architect"/>
    <x v="0"/>
    <s v="Research &amp; Development"/>
    <x v="1"/>
    <s v="Asian"/>
    <x v="9"/>
    <n v="44086"/>
    <n v="96567"/>
    <n v="0"/>
    <s v="China"/>
    <s v="Shanghai"/>
    <n v="3"/>
    <n v="3"/>
  </r>
  <r>
    <s v="E00671"/>
    <x v="682"/>
    <s v="Systems Analyst"/>
    <x v="0"/>
    <s v="Speciality Products"/>
    <x v="1"/>
    <s v="Asian"/>
    <x v="39"/>
    <n v="36229"/>
    <n v="49404"/>
    <n v="0"/>
    <s v="China"/>
    <s v="Beijing"/>
    <n v="25"/>
    <n v="10"/>
  </r>
  <r>
    <s v="E03560"/>
    <x v="683"/>
    <s v="Account Representative"/>
    <x v="6"/>
    <s v="Manufacturing"/>
    <x v="0"/>
    <s v="Asian"/>
    <x v="24"/>
    <n v="38066"/>
    <n v="73004"/>
    <n v="0"/>
    <s v="China"/>
    <s v="Beijing"/>
    <n v="20"/>
    <n v="9.5"/>
  </r>
  <r>
    <s v="E00769"/>
    <x v="684"/>
    <s v="Engineering Manager"/>
    <x v="4"/>
    <s v="Corporate"/>
    <x v="1"/>
    <s v="Asian"/>
    <x v="40"/>
    <n v="36275"/>
    <n v="95061"/>
    <n v="0.1"/>
    <s v="China"/>
    <s v="Shanghai"/>
    <n v="25"/>
    <n v="10"/>
  </r>
  <r>
    <s v="E01002"/>
    <x v="685"/>
    <s v="Manager"/>
    <x v="6"/>
    <s v="Corporate"/>
    <x v="1"/>
    <s v="Asian"/>
    <x v="15"/>
    <n v="44274"/>
    <n v="127543"/>
    <n v="0.06"/>
    <s v="China"/>
    <s v="Shanghai"/>
    <n v="3"/>
    <n v="3"/>
  </r>
  <r>
    <s v="E00752"/>
    <x v="686"/>
    <s v="Vice President"/>
    <x v="6"/>
    <s v="Manufacturing"/>
    <x v="0"/>
    <s v="Asian"/>
    <x v="7"/>
    <n v="41692"/>
    <n v="218530"/>
    <n v="0.3"/>
    <s v="China"/>
    <s v="Shanghai"/>
    <n v="10"/>
    <n v="5.5"/>
  </r>
  <r>
    <s v="E02761"/>
    <x v="687"/>
    <s v="Manager"/>
    <x v="3"/>
    <s v="Research &amp; Development"/>
    <x v="1"/>
    <s v="Asian"/>
    <x v="30"/>
    <n v="38168"/>
    <n v="120660"/>
    <n v="7.0000000000000007E-2"/>
    <s v="China"/>
    <s v="Chengdu"/>
    <n v="20"/>
    <n v="9.5"/>
  </r>
  <r>
    <s v="E01986"/>
    <x v="688"/>
    <s v="Manager"/>
    <x v="0"/>
    <s v="Corporate"/>
    <x v="1"/>
    <s v="Asian"/>
    <x v="32"/>
    <n v="34388"/>
    <n v="122802"/>
    <n v="0.05"/>
    <s v="China"/>
    <s v="Shanghai"/>
    <n v="30"/>
    <n v="15"/>
  </r>
  <r>
    <s v="E01484"/>
    <x v="689"/>
    <s v="Service Desk Analyst"/>
    <x v="0"/>
    <s v="Manufacturing"/>
    <x v="0"/>
    <s v="Asian"/>
    <x v="30"/>
    <n v="37855"/>
    <n v="82017"/>
    <n v="0"/>
    <s v="China"/>
    <s v="Beijing"/>
    <n v="21"/>
    <n v="9.5"/>
  </r>
  <r>
    <s v="E04802"/>
    <x v="690"/>
    <s v="Sr. Account Representative"/>
    <x v="6"/>
    <s v="Corporate"/>
    <x v="0"/>
    <s v="Asian"/>
    <x v="21"/>
    <n v="40563"/>
    <n v="96719"/>
    <n v="0"/>
    <s v="China"/>
    <s v="Chengdu"/>
    <n v="13"/>
    <n v="8"/>
  </r>
  <r>
    <s v="E03252"/>
    <x v="691"/>
    <s v="Manager"/>
    <x v="1"/>
    <s v="Manufacturing"/>
    <x v="1"/>
    <s v="Asian"/>
    <x v="12"/>
    <n v="35996"/>
    <n v="122753"/>
    <n v="0.09"/>
    <s v="China"/>
    <s v="Chongqing"/>
    <n v="26"/>
    <n v="10"/>
  </r>
  <r>
    <s v="E03547"/>
    <x v="692"/>
    <s v="Analyst"/>
    <x v="2"/>
    <s v="Corporate"/>
    <x v="1"/>
    <s v="Asian"/>
    <x v="15"/>
    <n v="42867"/>
    <n v="52069"/>
    <n v="0"/>
    <s v="China"/>
    <s v="Chongqing"/>
    <n v="7"/>
    <n v="4"/>
  </r>
  <r>
    <s v="E01687"/>
    <x v="693"/>
    <s v="HRIS Analyst"/>
    <x v="3"/>
    <s v="Research &amp; Development"/>
    <x v="1"/>
    <s v="Asian"/>
    <x v="10"/>
    <n v="39379"/>
    <n v="51630"/>
    <n v="0"/>
    <s v="China"/>
    <s v="Beijing"/>
    <n v="16"/>
    <n v="8"/>
  </r>
  <r>
    <s v="E04890"/>
    <x v="694"/>
    <s v="Sr. Manger"/>
    <x v="2"/>
    <s v="Manufacturing"/>
    <x v="0"/>
    <s v="Asian"/>
    <x v="34"/>
    <n v="36983"/>
    <n v="129124"/>
    <n v="0.12"/>
    <s v="China"/>
    <s v="Shanghai"/>
    <n v="23"/>
    <n v="9.5"/>
  </r>
  <r>
    <s v="E04112"/>
    <x v="695"/>
    <s v="Systems Analyst"/>
    <x v="0"/>
    <s v="Research &amp; Development"/>
    <x v="1"/>
    <s v="Asian"/>
    <x v="14"/>
    <n v="43224"/>
    <n v="59888"/>
    <n v="0"/>
    <s v="China"/>
    <s v="Beijing"/>
    <n v="6"/>
    <n v="4"/>
  </r>
  <r>
    <s v="E01403"/>
    <x v="696"/>
    <s v="Vice President"/>
    <x v="0"/>
    <s v="Research &amp; Development"/>
    <x v="1"/>
    <s v="Asian"/>
    <x v="21"/>
    <n v="44143"/>
    <n v="234469"/>
    <n v="0.31"/>
    <s v="China"/>
    <s v="Chengdu"/>
    <n v="3"/>
    <n v="3"/>
  </r>
  <r>
    <s v="E04136"/>
    <x v="697"/>
    <s v="Analyst II"/>
    <x v="1"/>
    <s v="Corporate"/>
    <x v="1"/>
    <s v="Asian"/>
    <x v="20"/>
    <n v="42992"/>
    <n v="74449"/>
    <n v="0"/>
    <s v="China"/>
    <s v="Beijing"/>
    <n v="6"/>
    <n v="4"/>
  </r>
  <r>
    <s v="E02944"/>
    <x v="698"/>
    <s v="Vice President"/>
    <x v="4"/>
    <s v="Speciality Products"/>
    <x v="1"/>
    <s v="Asian"/>
    <x v="39"/>
    <n v="41071"/>
    <n v="222941"/>
    <n v="0.39"/>
    <s v="China"/>
    <s v="Beijing"/>
    <n v="12"/>
    <n v="8"/>
  </r>
  <r>
    <s v="E03300"/>
    <x v="699"/>
    <s v="Analyst"/>
    <x v="5"/>
    <s v="Manufacturing"/>
    <x v="0"/>
    <s v="Asian"/>
    <x v="11"/>
    <n v="41543"/>
    <n v="50341"/>
    <n v="0"/>
    <s v="China"/>
    <s v="Beijing"/>
    <n v="10"/>
    <n v="5.5"/>
  </r>
  <r>
    <s v="E02252"/>
    <x v="700"/>
    <s v="Analyst"/>
    <x v="5"/>
    <s v="Research &amp; Development"/>
    <x v="0"/>
    <s v="Asian"/>
    <x v="21"/>
    <n v="44251"/>
    <n v="46833"/>
    <n v="0"/>
    <s v="China"/>
    <s v="Chengdu"/>
    <n v="3"/>
    <n v="3"/>
  </r>
  <r>
    <s v="E03096"/>
    <x v="701"/>
    <s v="Director"/>
    <x v="1"/>
    <s v="Research &amp; Development"/>
    <x v="0"/>
    <s v="Asian"/>
    <x v="37"/>
    <n v="36826"/>
    <n v="155320"/>
    <n v="0.17"/>
    <s v="China"/>
    <s v="Chongqing"/>
    <n v="23"/>
    <n v="9.5"/>
  </r>
  <r>
    <s v="E04800"/>
    <x v="702"/>
    <s v="Sr. Analyst"/>
    <x v="2"/>
    <s v="Manufacturing"/>
    <x v="1"/>
    <s v="Asian"/>
    <x v="21"/>
    <n v="42384"/>
    <n v="89984"/>
    <n v="0"/>
    <s v="China"/>
    <s v="Chengdu"/>
    <n v="8"/>
    <n v="5.5"/>
  </r>
  <r>
    <s v="E02838"/>
    <x v="703"/>
    <s v="Engineering Manager"/>
    <x v="4"/>
    <s v="Speciality Products"/>
    <x v="0"/>
    <s v="Asian"/>
    <x v="11"/>
    <n v="38792"/>
    <n v="83756"/>
    <n v="0.14000000000000001"/>
    <s v="China"/>
    <s v="Shanghai"/>
    <n v="18"/>
    <n v="9.5"/>
  </r>
  <r>
    <s v="E02980"/>
    <x v="704"/>
    <s v="Director"/>
    <x v="3"/>
    <s v="Corporate"/>
    <x v="0"/>
    <s v="Asian"/>
    <x v="40"/>
    <n v="42667"/>
    <n v="176324"/>
    <n v="0.23"/>
    <s v="China"/>
    <s v="Shanghai"/>
    <n v="7"/>
    <n v="4"/>
  </r>
  <r>
    <s v="E01638"/>
    <x v="705"/>
    <s v="IT Systems Architect"/>
    <x v="0"/>
    <s v="Corporate"/>
    <x v="0"/>
    <s v="Asian"/>
    <x v="22"/>
    <n v="40418"/>
    <n v="82162"/>
    <n v="0"/>
    <s v="China"/>
    <s v="Beijing"/>
    <n v="14"/>
    <n v="8"/>
  </r>
  <r>
    <s v="E03419"/>
    <x v="706"/>
    <s v="Account Representative"/>
    <x v="6"/>
    <s v="Speciality Products"/>
    <x v="0"/>
    <s v="Asian"/>
    <x v="39"/>
    <n v="42195"/>
    <n v="63880"/>
    <n v="0"/>
    <s v="China"/>
    <s v="Chongqing"/>
    <n v="9"/>
    <n v="5.5"/>
  </r>
  <r>
    <s v="E02038"/>
    <x v="707"/>
    <s v="Sr. Manger"/>
    <x v="5"/>
    <s v="Corporate"/>
    <x v="0"/>
    <s v="Asian"/>
    <x v="8"/>
    <n v="39689"/>
    <n v="157969"/>
    <n v="0.1"/>
    <s v="China"/>
    <s v="Chongqing"/>
    <n v="16"/>
    <n v="8"/>
  </r>
  <r>
    <s v="E01116"/>
    <x v="708"/>
    <s v="Sr. Manger"/>
    <x v="6"/>
    <s v="Manufacturing"/>
    <x v="1"/>
    <s v="Asian"/>
    <x v="22"/>
    <n v="39332"/>
    <n v="151027"/>
    <n v="0.1"/>
    <s v="China"/>
    <s v="Shanghai"/>
    <n v="16"/>
    <n v="8"/>
  </r>
  <r>
    <s v="E00365"/>
    <x v="709"/>
    <s v="Manager"/>
    <x v="5"/>
    <s v="Corporate"/>
    <x v="1"/>
    <s v="Asian"/>
    <x v="15"/>
    <n v="43863"/>
    <n v="115417"/>
    <n v="0.06"/>
    <s v="China"/>
    <s v="Shanghai"/>
    <n v="4"/>
    <n v="3"/>
  </r>
  <r>
    <s v="E04567"/>
    <x v="710"/>
    <s v="Systems Analyst"/>
    <x v="0"/>
    <s v="Research &amp; Development"/>
    <x v="0"/>
    <s v="Asian"/>
    <x v="15"/>
    <n v="43763"/>
    <n v="50111"/>
    <n v="0"/>
    <s v="China"/>
    <s v="Chengdu"/>
    <n v="4"/>
    <n v="3"/>
  </r>
  <r>
    <s v="E03167"/>
    <x v="711"/>
    <s v="Director"/>
    <x v="3"/>
    <s v="Speciality Products"/>
    <x v="1"/>
    <s v="Asian"/>
    <x v="35"/>
    <n v="39049"/>
    <n v="161690"/>
    <n v="0.28999999999999998"/>
    <s v="China"/>
    <s v="Beijing"/>
    <n v="17"/>
    <n v="8"/>
  </r>
  <r>
    <s v="E03347"/>
    <x v="712"/>
    <s v="Development Engineer"/>
    <x v="4"/>
    <s v="Speciality Products"/>
    <x v="0"/>
    <s v="Asian"/>
    <x v="18"/>
    <n v="42776"/>
    <n v="60132"/>
    <n v="0"/>
    <s v="China"/>
    <s v="Chongqing"/>
    <n v="7"/>
    <n v="4"/>
  </r>
  <r>
    <s v="E04816"/>
    <x v="713"/>
    <s v="Service Desk Analyst"/>
    <x v="0"/>
    <s v="Speciality Products"/>
    <x v="1"/>
    <s v="Asian"/>
    <x v="9"/>
    <n v="42780"/>
    <n v="95963"/>
    <n v="0"/>
    <s v="China"/>
    <s v="Chengdu"/>
    <n v="7"/>
    <n v="4"/>
  </r>
  <r>
    <s v="E00432"/>
    <x v="714"/>
    <s v="Director"/>
    <x v="3"/>
    <s v="Research &amp; Development"/>
    <x v="1"/>
    <s v="Asian"/>
    <x v="13"/>
    <n v="41048"/>
    <n v="160280"/>
    <n v="0.19"/>
    <s v="China"/>
    <s v="Beijing"/>
    <n v="12"/>
    <n v="8"/>
  </r>
  <r>
    <s v="E02770"/>
    <x v="715"/>
    <s v="Service Desk Analyst"/>
    <x v="0"/>
    <s v="Manufacturing"/>
    <x v="0"/>
    <s v="Asian"/>
    <x v="27"/>
    <n v="43553"/>
    <n v="86774"/>
    <n v="0"/>
    <s v="China"/>
    <s v="Chengdu"/>
    <n v="5"/>
    <n v="3"/>
  </r>
  <r>
    <s v="E01977"/>
    <x v="716"/>
    <s v="Sr. Manger"/>
    <x v="1"/>
    <s v="Corporate"/>
    <x v="0"/>
    <s v="Asian"/>
    <x v="30"/>
    <n v="37144"/>
    <n v="125730"/>
    <n v="0.11"/>
    <s v="China"/>
    <s v="Chongqing"/>
    <n v="22"/>
    <n v="9.5"/>
  </r>
  <r>
    <s v="E00207"/>
    <x v="717"/>
    <s v="Vice President"/>
    <x v="3"/>
    <s v="Manufacturing"/>
    <x v="0"/>
    <s v="Asian"/>
    <x v="20"/>
    <n v="41113"/>
    <n v="187048"/>
    <n v="0.32"/>
    <s v="China"/>
    <s v="Chengdu"/>
    <n v="12"/>
    <n v="8"/>
  </r>
  <r>
    <s v="E02652"/>
    <x v="718"/>
    <s v="Manager"/>
    <x v="2"/>
    <s v="Speciality Products"/>
    <x v="1"/>
    <s v="Asian"/>
    <x v="37"/>
    <n v="42214"/>
    <n v="103724"/>
    <n v="0.05"/>
    <s v="China"/>
    <s v="Shanghai"/>
    <n v="9"/>
    <n v="5.5"/>
  </r>
  <r>
    <s v="E02971"/>
    <x v="719"/>
    <s v="Enterprise Architect"/>
    <x v="0"/>
    <s v="Corporate"/>
    <x v="0"/>
    <s v="Asian"/>
    <x v="22"/>
    <n v="41511"/>
    <n v="99169"/>
    <n v="0"/>
    <s v="China"/>
    <s v="Beijing"/>
    <n v="11"/>
    <n v="5.5"/>
  </r>
  <r>
    <s v="E03327"/>
    <x v="720"/>
    <s v="Sr. Manger"/>
    <x v="2"/>
    <s v="Research &amp; Development"/>
    <x v="0"/>
    <s v="Asian"/>
    <x v="0"/>
    <n v="38888"/>
    <n v="142628"/>
    <n v="0.12"/>
    <s v="China"/>
    <s v="Chongqing"/>
    <n v="18"/>
    <n v="9.5"/>
  </r>
  <r>
    <s v="E03854"/>
    <x v="721"/>
    <s v="Sr. Manger"/>
    <x v="0"/>
    <s v="Research &amp; Development"/>
    <x v="0"/>
    <s v="Asian"/>
    <x v="29"/>
    <n v="40383"/>
    <n v="126911"/>
    <n v="0.1"/>
    <s v="China"/>
    <s v="Shanghai"/>
    <n v="14"/>
    <n v="8"/>
  </r>
  <r>
    <s v="E04729"/>
    <x v="722"/>
    <s v="Vice President"/>
    <x v="6"/>
    <s v="Research &amp; Development"/>
    <x v="1"/>
    <s v="Asian"/>
    <x v="31"/>
    <n v="38042"/>
    <n v="216949"/>
    <n v="0.32"/>
    <s v="China"/>
    <s v="Shanghai"/>
    <n v="20"/>
    <n v="9.5"/>
  </r>
  <r>
    <s v="E00181"/>
    <x v="723"/>
    <s v="Sr. Analyst"/>
    <x v="5"/>
    <s v="Corporate"/>
    <x v="0"/>
    <s v="Asian"/>
    <x v="24"/>
    <n v="37271"/>
    <n v="86510"/>
    <n v="0"/>
    <s v="China"/>
    <s v="Beijing"/>
    <n v="22"/>
    <n v="9.5"/>
  </r>
  <r>
    <s v="E03090"/>
    <x v="724"/>
    <s v="Technical Architect"/>
    <x v="0"/>
    <s v="Speciality Products"/>
    <x v="0"/>
    <s v="Asian"/>
    <x v="34"/>
    <n v="40431"/>
    <n v="72826"/>
    <n v="0"/>
    <s v="China"/>
    <s v="Beijing"/>
    <n v="13"/>
    <n v="8"/>
  </r>
  <r>
    <s v="E00500"/>
    <x v="725"/>
    <s v="Director"/>
    <x v="2"/>
    <s v="Manufacturing"/>
    <x v="1"/>
    <s v="Asian"/>
    <x v="0"/>
    <n v="40340"/>
    <n v="187389"/>
    <n v="0.25"/>
    <s v="China"/>
    <s v="Chengdu"/>
    <n v="14"/>
    <n v="8"/>
  </r>
  <r>
    <s v="E02728"/>
    <x v="726"/>
    <s v="Sr. Analyst"/>
    <x v="2"/>
    <s v="Research &amp; Development"/>
    <x v="1"/>
    <s v="Asian"/>
    <x v="6"/>
    <n v="40750"/>
    <n v="97231"/>
    <n v="0"/>
    <s v="China"/>
    <s v="Beijing"/>
    <n v="13"/>
    <n v="8"/>
  </r>
  <r>
    <s v="E01014"/>
    <x v="727"/>
    <s v="Director"/>
    <x v="5"/>
    <s v="Research &amp; Development"/>
    <x v="1"/>
    <s v="Asian"/>
    <x v="34"/>
    <n v="36210"/>
    <n v="191807"/>
    <n v="0.21"/>
    <s v="China"/>
    <s v="Chongqing"/>
    <n v="25"/>
    <n v="10"/>
  </r>
  <r>
    <s v="E04529"/>
    <x v="728"/>
    <s v="Technical Architect"/>
    <x v="0"/>
    <s v="Speciality Products"/>
    <x v="1"/>
    <s v="Asian"/>
    <x v="33"/>
    <n v="41813"/>
    <n v="64677"/>
    <n v="0"/>
    <s v="China"/>
    <s v="Chongqing"/>
    <n v="10"/>
    <n v="5.5"/>
  </r>
  <r>
    <s v="E00632"/>
    <x v="729"/>
    <s v="Network Architect"/>
    <x v="0"/>
    <s v="Research &amp; Development"/>
    <x v="1"/>
    <s v="Asian"/>
    <x v="13"/>
    <n v="42922"/>
    <n v="96331"/>
    <n v="0"/>
    <s v="China"/>
    <s v="Shanghai"/>
    <n v="7"/>
    <n v="4"/>
  </r>
  <r>
    <s v="E03429"/>
    <x v="730"/>
    <s v="Sr. Analyst"/>
    <x v="5"/>
    <s v="Manufacturing"/>
    <x v="1"/>
    <s v="Asian"/>
    <x v="32"/>
    <n v="41013"/>
    <n v="82300"/>
    <n v="0"/>
    <s v="China"/>
    <s v="Chengdu"/>
    <n v="12"/>
    <n v="8"/>
  </r>
  <r>
    <s v="E04962"/>
    <x v="731"/>
    <s v="Vice President"/>
    <x v="4"/>
    <s v="Manufacturing"/>
    <x v="0"/>
    <s v="Asian"/>
    <x v="1"/>
    <n v="39734"/>
    <n v="181801"/>
    <n v="0.4"/>
    <s v="China"/>
    <s v="Chongqing"/>
    <n v="15"/>
    <n v="8"/>
  </r>
  <r>
    <s v="E03893"/>
    <x v="732"/>
    <s v="Vice President"/>
    <x v="4"/>
    <s v="Manufacturing"/>
    <x v="0"/>
    <s v="Asian"/>
    <x v="0"/>
    <n v="43345"/>
    <n v="221465"/>
    <n v="0.34"/>
    <s v="China"/>
    <s v="Chengdu"/>
    <n v="6"/>
    <n v="4"/>
  </r>
  <r>
    <s v="E03277"/>
    <x v="733"/>
    <s v="Sr. Manger"/>
    <x v="5"/>
    <s v="Speciality Products"/>
    <x v="0"/>
    <s v="Asian"/>
    <x v="9"/>
    <n v="43695"/>
    <n v="126353"/>
    <n v="0.12"/>
    <s v="China"/>
    <s v="Shanghai"/>
    <n v="5"/>
    <n v="3"/>
  </r>
  <r>
    <s v="E04194"/>
    <x v="734"/>
    <s v="Director"/>
    <x v="2"/>
    <s v="Speciality Products"/>
    <x v="0"/>
    <s v="Asian"/>
    <x v="0"/>
    <n v="40468"/>
    <n v="188727"/>
    <n v="0.23"/>
    <s v="China"/>
    <s v="Chengdu"/>
    <n v="13"/>
    <n v="8"/>
  </r>
  <r>
    <s v="E04041"/>
    <x v="735"/>
    <s v="IT Coordinator"/>
    <x v="0"/>
    <s v="Speciality Products"/>
    <x v="0"/>
    <s v="Asian"/>
    <x v="35"/>
    <n v="44153"/>
    <n v="48415"/>
    <n v="0"/>
    <s v="China"/>
    <s v="Shanghai"/>
    <n v="3"/>
    <n v="3"/>
  </r>
  <r>
    <s v="E01052"/>
    <x v="736"/>
    <s v="Sr. Manger"/>
    <x v="5"/>
    <s v="Research &amp; Development"/>
    <x v="1"/>
    <s v="Asian"/>
    <x v="22"/>
    <n v="37014"/>
    <n v="147752"/>
    <n v="0.12"/>
    <s v="China"/>
    <s v="Shanghai"/>
    <n v="23"/>
    <n v="9.5"/>
  </r>
  <r>
    <s v="E04165"/>
    <x v="737"/>
    <s v="Sr. Manger"/>
    <x v="5"/>
    <s v="Manufacturing"/>
    <x v="0"/>
    <s v="Asian"/>
    <x v="4"/>
    <n v="44453"/>
    <n v="136810"/>
    <n v="0.14000000000000001"/>
    <s v="China"/>
    <s v="Chongqing"/>
    <n v="2"/>
    <n v="1"/>
  </r>
  <r>
    <s v="E00650"/>
    <x v="738"/>
    <s v="Business Partner"/>
    <x v="3"/>
    <s v="Research &amp; Development"/>
    <x v="0"/>
    <s v="Asian"/>
    <x v="22"/>
    <n v="36755"/>
    <n v="55563"/>
    <n v="0"/>
    <s v="China"/>
    <s v="Chengdu"/>
    <n v="24"/>
    <n v="9.5"/>
  </r>
  <r>
    <s v="E00344"/>
    <x v="739"/>
    <s v="Director"/>
    <x v="0"/>
    <s v="Research &amp; Development"/>
    <x v="0"/>
    <s v="Asian"/>
    <x v="20"/>
    <n v="35109"/>
    <n v="159724"/>
    <n v="0.23"/>
    <s v="China"/>
    <s v="Beijing"/>
    <n v="28"/>
    <n v="10"/>
  </r>
  <r>
    <s v="E00965"/>
    <x v="740"/>
    <s v="Computer Systems Manager"/>
    <x v="0"/>
    <s v="Speciality Products"/>
    <x v="1"/>
    <s v="Asian"/>
    <x v="19"/>
    <n v="39487"/>
    <n v="84193"/>
    <n v="0.09"/>
    <s v="China"/>
    <s v="Shanghai"/>
    <n v="16"/>
    <n v="8"/>
  </r>
  <r>
    <s v="E03058"/>
    <x v="741"/>
    <s v="Vice President"/>
    <x v="0"/>
    <s v="Research &amp; Development"/>
    <x v="1"/>
    <s v="Asian"/>
    <x v="18"/>
    <n v="42166"/>
    <n v="234723"/>
    <n v="0.36"/>
    <s v="China"/>
    <s v="Shanghai"/>
    <n v="9"/>
    <n v="5.5"/>
  </r>
  <r>
    <s v="E02337"/>
    <x v="742"/>
    <s v="Analyst"/>
    <x v="2"/>
    <s v="Corporate"/>
    <x v="0"/>
    <s v="Asian"/>
    <x v="3"/>
    <n v="43701"/>
    <n v="50809"/>
    <n v="0"/>
    <s v="China"/>
    <s v="Chongqing"/>
    <n v="5"/>
    <n v="3"/>
  </r>
  <r>
    <s v="E04538"/>
    <x v="743"/>
    <s v="Cloud Infrastructure Architect"/>
    <x v="0"/>
    <s v="Corporate"/>
    <x v="0"/>
    <s v="Asian"/>
    <x v="19"/>
    <n v="40744"/>
    <n v="86173"/>
    <n v="0"/>
    <s v="China"/>
    <s v="Chongqing"/>
    <n v="13"/>
    <n v="8"/>
  </r>
  <r>
    <s v="E00758"/>
    <x v="744"/>
    <s v="Account Representative"/>
    <x v="6"/>
    <s v="Manufacturing"/>
    <x v="1"/>
    <s v="Asian"/>
    <x v="18"/>
    <n v="41516"/>
    <n v="59646"/>
    <n v="0"/>
    <s v="China"/>
    <s v="Shanghai"/>
    <n v="11"/>
    <n v="5.5"/>
  </r>
  <r>
    <s v="E03750"/>
    <x v="745"/>
    <s v="Director"/>
    <x v="4"/>
    <s v="Speciality Products"/>
    <x v="1"/>
    <s v="Asian"/>
    <x v="12"/>
    <n v="34940"/>
    <n v="158787"/>
    <n v="0.18"/>
    <s v="China"/>
    <s v="Chengdu"/>
    <n v="29"/>
    <n v="10"/>
  </r>
  <r>
    <s v="E00144"/>
    <x v="746"/>
    <s v="Controls Engineer"/>
    <x v="4"/>
    <s v="Research &amp; Development"/>
    <x v="1"/>
    <s v="Asian"/>
    <x v="0"/>
    <n v="43219"/>
    <n v="83378"/>
    <n v="0"/>
    <s v="China"/>
    <s v="Beijing"/>
    <n v="6"/>
    <n v="4"/>
  </r>
  <r>
    <s v="E03901"/>
    <x v="747"/>
    <s v="Director"/>
    <x v="5"/>
    <s v="Corporate"/>
    <x v="1"/>
    <s v="Asian"/>
    <x v="22"/>
    <n v="38332"/>
    <n v="168846"/>
    <n v="0.24"/>
    <s v="China"/>
    <s v="Chongqing"/>
    <n v="19"/>
    <n v="9.5"/>
  </r>
  <r>
    <s v="E03849"/>
    <x v="748"/>
    <s v="Quality Engineer"/>
    <x v="4"/>
    <s v="Manufacturing"/>
    <x v="0"/>
    <s v="Asian"/>
    <x v="1"/>
    <n v="37446"/>
    <n v="92209"/>
    <n v="0"/>
    <s v="China"/>
    <s v="Shanghai"/>
    <n v="22"/>
    <n v="9.5"/>
  </r>
  <r>
    <s v="E04784"/>
    <x v="749"/>
    <s v="Technical Architect"/>
    <x v="0"/>
    <s v="Research &amp; Development"/>
    <x v="1"/>
    <s v="Asian"/>
    <x v="13"/>
    <n v="42405"/>
    <n v="80055"/>
    <n v="0"/>
    <s v="China"/>
    <s v="Beijing"/>
    <n v="8"/>
    <n v="5.5"/>
  </r>
  <r>
    <s v="E02185"/>
    <x v="750"/>
    <s v="Sr. Business Partner"/>
    <x v="3"/>
    <s v="Research &amp; Development"/>
    <x v="0"/>
    <s v="Asian"/>
    <x v="29"/>
    <n v="38667"/>
    <n v="78388"/>
    <n v="0"/>
    <s v="China"/>
    <s v="Chongqing"/>
    <n v="18"/>
    <n v="9.5"/>
  </r>
  <r>
    <s v="E03807"/>
    <x v="751"/>
    <s v="Sr. Manger"/>
    <x v="5"/>
    <s v="Manufacturing"/>
    <x v="1"/>
    <s v="Asian"/>
    <x v="37"/>
    <n v="42064"/>
    <n v="148321"/>
    <n v="0.15"/>
    <s v="China"/>
    <s v="Beijing"/>
    <n v="9"/>
    <n v="5.5"/>
  </r>
  <r>
    <s v="E00784"/>
    <x v="752"/>
    <s v="Service Desk Analyst"/>
    <x v="0"/>
    <s v="Corporate"/>
    <x v="0"/>
    <s v="Asian"/>
    <x v="29"/>
    <n v="38027"/>
    <n v="90258"/>
    <n v="0"/>
    <s v="China"/>
    <s v="Chongqing"/>
    <n v="20"/>
    <n v="9.5"/>
  </r>
  <r>
    <s v="E00325"/>
    <x v="753"/>
    <s v="Vice President"/>
    <x v="5"/>
    <s v="Research &amp; Development"/>
    <x v="1"/>
    <s v="Asian"/>
    <x v="35"/>
    <n v="43804"/>
    <n v="254057"/>
    <n v="0.39"/>
    <s v="China"/>
    <s v="Shanghai"/>
    <n v="4"/>
    <n v="3"/>
  </r>
  <r>
    <s v="E01870"/>
    <x v="754"/>
    <s v="Director"/>
    <x v="1"/>
    <s v="Corporate"/>
    <x v="1"/>
    <s v="Asian"/>
    <x v="28"/>
    <n v="39367"/>
    <n v="162038"/>
    <n v="0.24"/>
    <s v="China"/>
    <s v="Chongqing"/>
    <n v="16"/>
    <n v="8"/>
  </r>
  <r>
    <s v="E02313"/>
    <x v="755"/>
    <s v="Network Architect"/>
    <x v="0"/>
    <s v="Manufacturing"/>
    <x v="1"/>
    <s v="Asian"/>
    <x v="1"/>
    <n v="36956"/>
    <n v="73907"/>
    <n v="0"/>
    <s v="China"/>
    <s v="Shanghai"/>
    <n v="23"/>
    <n v="9.5"/>
  </r>
  <r>
    <s v="E00826"/>
    <x v="756"/>
    <s v="Analyst"/>
    <x v="2"/>
    <s v="Corporate"/>
    <x v="0"/>
    <s v="Asian"/>
    <x v="0"/>
    <n v="40899"/>
    <n v="54733"/>
    <n v="0"/>
    <s v="China"/>
    <s v="Chongqing"/>
    <n v="12"/>
    <n v="8"/>
  </r>
  <r>
    <s v="E02613"/>
    <x v="757"/>
    <s v="Sr. Analyst"/>
    <x v="6"/>
    <s v="Speciality Products"/>
    <x v="1"/>
    <s v="Asian"/>
    <x v="37"/>
    <n v="43171"/>
    <n v="73200"/>
    <n v="0"/>
    <s v="China"/>
    <s v="Shanghai"/>
    <n v="6"/>
    <n v="4"/>
  </r>
  <r>
    <s v="E01262"/>
    <x v="174"/>
    <s v="Manager"/>
    <x v="1"/>
    <s v="Manufacturing"/>
    <x v="1"/>
    <s v="Asian"/>
    <x v="1"/>
    <n v="43239"/>
    <n v="106437"/>
    <n v="7.0000000000000007E-2"/>
    <s v="China"/>
    <s v="Chongqing"/>
    <n v="6"/>
    <n v="4"/>
  </r>
  <r>
    <s v="E02977"/>
    <x v="758"/>
    <s v="Analyst II"/>
    <x v="5"/>
    <s v="Manufacturing"/>
    <x v="1"/>
    <s v="Asian"/>
    <x v="20"/>
    <n v="36303"/>
    <n v="68807"/>
    <n v="0"/>
    <s v="China"/>
    <s v="Chengdu"/>
    <n v="25"/>
    <n v="10"/>
  </r>
  <r>
    <s v="E02473"/>
    <x v="759"/>
    <s v="Quality Engineer"/>
    <x v="4"/>
    <s v="Speciality Products"/>
    <x v="1"/>
    <s v="Asian"/>
    <x v="5"/>
    <n v="44515"/>
    <n v="91782"/>
    <n v="0"/>
    <s v="China"/>
    <s v="Chongqing"/>
    <n v="2"/>
    <n v="1"/>
  </r>
  <r>
    <s v="E02103"/>
    <x v="760"/>
    <s v="HRIS Analyst"/>
    <x v="3"/>
    <s v="Corporate"/>
    <x v="1"/>
    <s v="Asian"/>
    <x v="9"/>
    <n v="43002"/>
    <n v="71755"/>
    <n v="0"/>
    <s v="China"/>
    <s v="Chongqing"/>
    <n v="6"/>
    <n v="4"/>
  </r>
  <r>
    <s v="E04213"/>
    <x v="761"/>
    <s v="Manager"/>
    <x v="2"/>
    <s v="Corporate"/>
    <x v="0"/>
    <s v="Asian"/>
    <x v="20"/>
    <n v="44519"/>
    <n v="111006"/>
    <n v="0.08"/>
    <s v="China"/>
    <s v="Chongqing"/>
    <n v="2"/>
    <n v="1"/>
  </r>
  <r>
    <s v="E04114"/>
    <x v="762"/>
    <s v="Director"/>
    <x v="0"/>
    <s v="Research &amp; Development"/>
    <x v="1"/>
    <s v="Asian"/>
    <x v="0"/>
    <n v="39154"/>
    <n v="184648"/>
    <n v="0.24"/>
    <s v="China"/>
    <s v="Shanghai"/>
    <n v="17"/>
    <n v="8"/>
  </r>
  <r>
    <s v="E03181"/>
    <x v="763"/>
    <s v="Development Engineer"/>
    <x v="4"/>
    <s v="Manufacturing"/>
    <x v="1"/>
    <s v="Asian"/>
    <x v="29"/>
    <n v="39944"/>
    <n v="62239"/>
    <n v="0"/>
    <s v="China"/>
    <s v="Beijing"/>
    <n v="15"/>
    <n v="8"/>
  </r>
  <r>
    <s v="E04403"/>
    <x v="764"/>
    <s v="Manager"/>
    <x v="2"/>
    <s v="Speciality Products"/>
    <x v="1"/>
    <s v="Asian"/>
    <x v="6"/>
    <n v="40952"/>
    <n v="118708"/>
    <n v="7.0000000000000007E-2"/>
    <s v="China"/>
    <s v="Shanghai"/>
    <n v="12"/>
    <n v="8"/>
  </r>
  <r>
    <s v="E04487"/>
    <x v="765"/>
    <s v="Sr. Analyst"/>
    <x v="2"/>
    <s v="Speciality Products"/>
    <x v="0"/>
    <s v="Asian"/>
    <x v="22"/>
    <n v="43999"/>
    <n v="89841"/>
    <n v="0"/>
    <s v="China"/>
    <s v="Beijing"/>
    <n v="4"/>
    <n v="3"/>
  </r>
  <r>
    <s v="E01371"/>
    <x v="766"/>
    <s v="Vice President"/>
    <x v="5"/>
    <s v="Corporate"/>
    <x v="1"/>
    <s v="Asian"/>
    <x v="10"/>
    <n v="41916"/>
    <n v="257194"/>
    <n v="0.35"/>
    <s v="China"/>
    <s v="Chongqing"/>
    <n v="9"/>
    <n v="5.5"/>
  </r>
  <r>
    <s v="E01377"/>
    <x v="767"/>
    <s v="Quality Engineer"/>
    <x v="4"/>
    <s v="Research &amp; Development"/>
    <x v="1"/>
    <s v="Asian"/>
    <x v="0"/>
    <n v="40663"/>
    <n v="89419"/>
    <n v="0"/>
    <s v="China"/>
    <s v="Shanghai"/>
    <n v="13"/>
    <n v="8"/>
  </r>
  <r>
    <s v="E01668"/>
    <x v="768"/>
    <s v="Director"/>
    <x v="1"/>
    <s v="Corporate"/>
    <x v="0"/>
    <s v="Asian"/>
    <x v="19"/>
    <n v="37304"/>
    <n v="179494"/>
    <n v="0.2"/>
    <s v="China"/>
    <s v="Chongqing"/>
    <n v="22"/>
    <n v="9.5"/>
  </r>
  <r>
    <s v="E03402"/>
    <x v="769"/>
    <s v="Field Engineer"/>
    <x v="4"/>
    <s v="Manufacturing"/>
    <x v="1"/>
    <s v="Asian"/>
    <x v="29"/>
    <n v="33890"/>
    <n v="88213"/>
    <n v="0"/>
    <s v="China"/>
    <s v="Chongqing"/>
    <n v="31"/>
    <n v="15"/>
  </r>
  <r>
    <s v="E02534"/>
    <x v="770"/>
    <s v="Director"/>
    <x v="5"/>
    <s v="Corporate"/>
    <x v="0"/>
    <s v="Asian"/>
    <x v="7"/>
    <n v="40434"/>
    <n v="157070"/>
    <n v="0.28000000000000003"/>
    <s v="China"/>
    <s v="Chongqing"/>
    <n v="13"/>
    <n v="8"/>
  </r>
  <r>
    <s v="E03059"/>
    <x v="771"/>
    <s v="Manager"/>
    <x v="5"/>
    <s v="Manufacturing"/>
    <x v="0"/>
    <s v="Asian"/>
    <x v="12"/>
    <n v="43729"/>
    <n v="108780"/>
    <n v="0.06"/>
    <s v="China"/>
    <s v="Shanghai"/>
    <n v="4"/>
    <n v="3"/>
  </r>
  <r>
    <s v="E02477"/>
    <x v="772"/>
    <s v="Director"/>
    <x v="4"/>
    <s v="Speciality Products"/>
    <x v="0"/>
    <s v="Asian"/>
    <x v="24"/>
    <n v="44125"/>
    <n v="151853"/>
    <n v="0.16"/>
    <s v="China"/>
    <s v="Chengdu"/>
    <n v="3"/>
    <n v="3"/>
  </r>
  <r>
    <s v="E00022"/>
    <x v="773"/>
    <s v="Account Representative"/>
    <x v="6"/>
    <s v="Manufacturing"/>
    <x v="0"/>
    <s v="Asian"/>
    <x v="36"/>
    <n v="38977"/>
    <n v="64669"/>
    <n v="0"/>
    <s v="China"/>
    <s v="Chongqing"/>
    <n v="17"/>
    <n v="8"/>
  </r>
  <r>
    <s v="E00555"/>
    <x v="774"/>
    <s v="Analyst II"/>
    <x v="5"/>
    <s v="Research &amp; Development"/>
    <x v="1"/>
    <s v="Asian"/>
    <x v="11"/>
    <n v="37181"/>
    <n v="74631"/>
    <n v="0"/>
    <s v="China"/>
    <s v="Chongqing"/>
    <n v="22"/>
    <n v="9.5"/>
  </r>
  <r>
    <s v="E03919"/>
    <x v="775"/>
    <s v="Engineering Manager"/>
    <x v="4"/>
    <s v="Speciality Products"/>
    <x v="1"/>
    <s v="Asian"/>
    <x v="24"/>
    <n v="40836"/>
    <n v="114250"/>
    <n v="0.14000000000000001"/>
    <s v="China"/>
    <s v="Chengdu"/>
    <n v="12"/>
    <n v="8"/>
  </r>
  <r>
    <s v="E04087"/>
    <x v="776"/>
    <s v="Manager"/>
    <x v="0"/>
    <s v="Corporate"/>
    <x v="1"/>
    <s v="Asian"/>
    <x v="29"/>
    <n v="36554"/>
    <n v="109059"/>
    <n v="7.0000000000000007E-2"/>
    <s v="China"/>
    <s v="Chengdu"/>
    <n v="24"/>
    <n v="9.5"/>
  </r>
  <r>
    <s v="E01712"/>
    <x v="777"/>
    <s v="Director"/>
    <x v="5"/>
    <s v="Corporate"/>
    <x v="1"/>
    <s v="Asian"/>
    <x v="22"/>
    <n v="39519"/>
    <n v="186138"/>
    <n v="0.28000000000000003"/>
    <s v="China"/>
    <s v="Chongqing"/>
    <n v="16"/>
    <n v="8"/>
  </r>
  <r>
    <s v="E00530"/>
    <x v="778"/>
    <s v="Sr. Manger"/>
    <x v="6"/>
    <s v="Manufacturing"/>
    <x v="0"/>
    <s v="Asian"/>
    <x v="24"/>
    <n v="38046"/>
    <n v="158897"/>
    <n v="0.1"/>
    <s v="China"/>
    <s v="Chongqing"/>
    <n v="20"/>
    <n v="9.5"/>
  </r>
  <r>
    <s v="E02492"/>
    <x v="779"/>
    <s v="Sr. Analyst"/>
    <x v="5"/>
    <s v="Corporate"/>
    <x v="1"/>
    <s v="Asian"/>
    <x v="21"/>
    <n v="41904"/>
    <n v="73779"/>
    <n v="0"/>
    <s v="China"/>
    <s v="Chongqing"/>
    <n v="9"/>
    <n v="5.5"/>
  </r>
  <r>
    <s v="E01733"/>
    <x v="780"/>
    <s v="Manager"/>
    <x v="6"/>
    <s v="Speciality Products"/>
    <x v="0"/>
    <s v="Asian"/>
    <x v="22"/>
    <n v="40836"/>
    <n v="123640"/>
    <n v="7.0000000000000007E-2"/>
    <s v="China"/>
    <s v="Shanghai"/>
    <n v="12"/>
    <n v="8"/>
  </r>
  <r>
    <s v="E02420"/>
    <x v="781"/>
    <s v="Director"/>
    <x v="5"/>
    <s v="Manufacturing"/>
    <x v="0"/>
    <s v="Asian"/>
    <x v="18"/>
    <n v="42800"/>
    <n v="171426"/>
    <n v="0.15"/>
    <s v="China"/>
    <s v="Beijing"/>
    <n v="7"/>
    <n v="4"/>
  </r>
  <r>
    <s v="E04277"/>
    <x v="782"/>
    <s v="Analyst II"/>
    <x v="6"/>
    <s v="Speciality Products"/>
    <x v="0"/>
    <s v="Asian"/>
    <x v="29"/>
    <n v="41647"/>
    <n v="51877"/>
    <n v="0"/>
    <s v="China"/>
    <s v="Beijing"/>
    <n v="10"/>
    <n v="5.5"/>
  </r>
  <r>
    <s v="E02881"/>
    <x v="783"/>
    <s v="Sr. Analyst"/>
    <x v="2"/>
    <s v="Manufacturing"/>
    <x v="0"/>
    <s v="Asian"/>
    <x v="14"/>
    <n v="41662"/>
    <n v="92940"/>
    <n v="0"/>
    <s v="China"/>
    <s v="Chengdu"/>
    <n v="10"/>
    <n v="5.5"/>
  </r>
  <r>
    <s v="E02770"/>
    <x v="784"/>
    <s v="Manager"/>
    <x v="3"/>
    <s v="Speciality Products"/>
    <x v="1"/>
    <s v="Asian"/>
    <x v="38"/>
    <n v="35500"/>
    <n v="128136"/>
    <n v="0.05"/>
    <s v="China"/>
    <s v="Beijing"/>
    <n v="27"/>
    <n v="10"/>
  </r>
  <r>
    <s v="E03465"/>
    <x v="785"/>
    <s v="Analyst II"/>
    <x v="1"/>
    <s v="Manufacturing"/>
    <x v="0"/>
    <s v="Asian"/>
    <x v="22"/>
    <n v="42711"/>
    <n v="71454"/>
    <n v="0"/>
    <s v="China"/>
    <s v="Shanghai"/>
    <n v="7"/>
    <n v="4"/>
  </r>
  <r>
    <s v="E03064"/>
    <x v="786"/>
    <s v="Analyst II"/>
    <x v="6"/>
    <s v="Speciality Products"/>
    <x v="1"/>
    <s v="Asian"/>
    <x v="9"/>
    <n v="43878"/>
    <n v="67171"/>
    <n v="0"/>
    <s v="China"/>
    <s v="Chongqing"/>
    <n v="4"/>
    <n v="3"/>
  </r>
  <r>
    <s v="E03273"/>
    <x v="787"/>
    <s v="Analyst II"/>
    <x v="6"/>
    <s v="Research &amp; Development"/>
    <x v="1"/>
    <s v="Asian"/>
    <x v="10"/>
    <n v="40333"/>
    <n v="72425"/>
    <n v="0"/>
    <s v="China"/>
    <s v="Beijing"/>
    <n v="14"/>
    <n v="8"/>
  </r>
  <r>
    <s v="E01387"/>
    <x v="788"/>
    <s v="Director"/>
    <x v="0"/>
    <s v="Manufacturing"/>
    <x v="0"/>
    <s v="Asian"/>
    <x v="3"/>
    <n v="43103"/>
    <n v="167100"/>
    <n v="0.2"/>
    <s v="China"/>
    <s v="Chengdu"/>
    <n v="6"/>
    <n v="4"/>
  </r>
  <r>
    <s v="E01638"/>
    <x v="789"/>
    <s v="Analyst"/>
    <x v="1"/>
    <s v="Speciality Products"/>
    <x v="0"/>
    <s v="Asian"/>
    <x v="36"/>
    <n v="37519"/>
    <n v="49738"/>
    <n v="0"/>
    <s v="China"/>
    <s v="Beijing"/>
    <n v="21"/>
    <n v="9.5"/>
  </r>
  <r>
    <s v="E01193"/>
    <x v="790"/>
    <s v="Director"/>
    <x v="1"/>
    <s v="Research &amp; Development"/>
    <x v="0"/>
    <s v="Asian"/>
    <x v="3"/>
    <n v="43977"/>
    <n v="153628"/>
    <n v="0.28999999999999998"/>
    <s v="China"/>
    <s v="Chongqing"/>
    <n v="4"/>
    <n v="3"/>
  </r>
  <r>
    <s v="E01789"/>
    <x v="791"/>
    <s v="Sr. Manger"/>
    <x v="6"/>
    <s v="Manufacturing"/>
    <x v="1"/>
    <s v="Asian"/>
    <x v="4"/>
    <n v="44362"/>
    <n v="142731"/>
    <n v="0.11"/>
    <s v="China"/>
    <s v="Shanghai"/>
    <n v="3"/>
    <n v="3"/>
  </r>
  <r>
    <s v="E02846"/>
    <x v="792"/>
    <s v="Manager"/>
    <x v="5"/>
    <s v="Manufacturing"/>
    <x v="0"/>
    <s v="Asian"/>
    <x v="1"/>
    <n v="40979"/>
    <n v="108134"/>
    <n v="0.1"/>
    <s v="China"/>
    <s v="Shanghai"/>
    <n v="12"/>
    <n v="8"/>
  </r>
  <r>
    <s v="E03349"/>
    <x v="793"/>
    <s v="Director"/>
    <x v="2"/>
    <s v="Speciality Products"/>
    <x v="1"/>
    <s v="Asian"/>
    <x v="18"/>
    <n v="42963"/>
    <n v="181356"/>
    <n v="0.23"/>
    <s v="China"/>
    <s v="Beijing"/>
    <n v="7"/>
    <n v="4"/>
  </r>
  <r>
    <s v="E03683"/>
    <x v="794"/>
    <s v="Director"/>
    <x v="5"/>
    <s v="Speciality Products"/>
    <x v="0"/>
    <s v="Asian"/>
    <x v="15"/>
    <n v="43810"/>
    <n v="182321"/>
    <n v="0.28000000000000003"/>
    <s v="China"/>
    <s v="Beijing"/>
    <n v="4"/>
    <n v="3"/>
  </r>
  <r>
    <s v="E00206"/>
    <x v="795"/>
    <s v="Manager"/>
    <x v="1"/>
    <s v="Corporate"/>
    <x v="1"/>
    <s v="Asian"/>
    <x v="20"/>
    <n v="40091"/>
    <n v="122890"/>
    <n v="7.0000000000000007E-2"/>
    <s v="China"/>
    <s v="Shanghai"/>
    <n v="14"/>
    <n v="8"/>
  </r>
  <r>
    <s v="E02066"/>
    <x v="796"/>
    <s v="Manager"/>
    <x v="3"/>
    <s v="Corporate"/>
    <x v="1"/>
    <s v="Asian"/>
    <x v="30"/>
    <n v="42201"/>
    <n v="110565"/>
    <n v="0.09"/>
    <s v="China"/>
    <s v="Beijing"/>
    <n v="9"/>
    <n v="5.5"/>
  </r>
  <r>
    <s v="E03364"/>
    <x v="797"/>
    <s v="Development Engineer"/>
    <x v="4"/>
    <s v="Speciality Products"/>
    <x v="0"/>
    <s v="Asian"/>
    <x v="32"/>
    <n v="42777"/>
    <n v="87036"/>
    <n v="0"/>
    <s v="China"/>
    <s v="Chongqing"/>
    <n v="7"/>
    <n v="4"/>
  </r>
  <r>
    <s v="E02984"/>
    <x v="798"/>
    <s v="Sr. Analyst"/>
    <x v="5"/>
    <s v="Corporate"/>
    <x v="1"/>
    <s v="Asian"/>
    <x v="22"/>
    <n v="39347"/>
    <n v="92293"/>
    <n v="0"/>
    <s v="China"/>
    <s v="Chengdu"/>
    <n v="16"/>
    <n v="8"/>
  </r>
  <r>
    <s v="E04699"/>
    <x v="799"/>
    <s v="Development Engineer"/>
    <x v="4"/>
    <s v="Speciality Products"/>
    <x v="0"/>
    <s v="Asian"/>
    <x v="30"/>
    <n v="41032"/>
    <n v="65340"/>
    <n v="0"/>
    <s v="China"/>
    <s v="Shanghai"/>
    <n v="12"/>
    <n v="8"/>
  </r>
  <r>
    <s v="E04969"/>
    <x v="800"/>
    <s v="Operations Engineer"/>
    <x v="4"/>
    <s v="Research &amp; Development"/>
    <x v="0"/>
    <s v="Asian"/>
    <x v="21"/>
    <n v="42622"/>
    <n v="109680"/>
    <n v="0"/>
    <s v="China"/>
    <s v="Chengdu"/>
    <n v="7"/>
    <n v="4"/>
  </r>
  <r>
    <s v="E04157"/>
    <x v="801"/>
    <s v="Sr. Analyst"/>
    <x v="5"/>
    <s v="Manufacturing"/>
    <x v="1"/>
    <s v="Asian"/>
    <x v="37"/>
    <n v="42778"/>
    <n v="77629"/>
    <n v="0"/>
    <s v="China"/>
    <s v="Beijing"/>
    <n v="7"/>
    <n v="4"/>
  </r>
  <r>
    <s v="E03528"/>
    <x v="802"/>
    <s v="Sr. Manger"/>
    <x v="3"/>
    <s v="Manufacturing"/>
    <x v="1"/>
    <s v="Asian"/>
    <x v="36"/>
    <n v="43061"/>
    <n v="138808"/>
    <n v="0.15"/>
    <s v="China"/>
    <s v="Chongqing"/>
    <n v="6"/>
    <n v="4"/>
  </r>
  <r>
    <s v="E04415"/>
    <x v="803"/>
    <s v="Director"/>
    <x v="2"/>
    <s v="Corporate"/>
    <x v="0"/>
    <s v="Asian"/>
    <x v="29"/>
    <n v="38121"/>
    <n v="186378"/>
    <n v="0.26"/>
    <s v="China"/>
    <s v="Chongqing"/>
    <n v="20"/>
    <n v="9.5"/>
  </r>
  <r>
    <s v="E01268"/>
    <x v="804"/>
    <s v="Sr. Business Partner"/>
    <x v="3"/>
    <s v="Manufacturing"/>
    <x v="0"/>
    <s v="Asian"/>
    <x v="37"/>
    <n v="39204"/>
    <n v="72805"/>
    <n v="0"/>
    <s v="China"/>
    <s v="Shanghai"/>
    <n v="17"/>
    <n v="8"/>
  </r>
  <r>
    <s v="E04853"/>
    <x v="805"/>
    <s v="Sr. Account Representative"/>
    <x v="6"/>
    <s v="Research &amp; Development"/>
    <x v="0"/>
    <s v="Asian"/>
    <x v="24"/>
    <n v="44213"/>
    <n v="72131"/>
    <n v="0"/>
    <s v="China"/>
    <s v="Shanghai"/>
    <n v="3"/>
    <n v="3"/>
  </r>
  <r>
    <s v="E00951"/>
    <x v="806"/>
    <s v="Business Partner"/>
    <x v="3"/>
    <s v="Manufacturing"/>
    <x v="0"/>
    <s v="Asian"/>
    <x v="4"/>
    <n v="44270"/>
    <n v="47974"/>
    <n v="0"/>
    <s v="China"/>
    <s v="Chongqing"/>
    <n v="3"/>
    <n v="3"/>
  </r>
  <r>
    <s v="E01706"/>
    <x v="807"/>
    <s v="Operations Engineer"/>
    <x v="4"/>
    <s v="Manufacturing"/>
    <x v="0"/>
    <s v="Asian"/>
    <x v="22"/>
    <n v="38057"/>
    <n v="109422"/>
    <n v="0"/>
    <s v="China"/>
    <s v="Chongqing"/>
    <n v="20"/>
    <n v="9.5"/>
  </r>
  <r>
    <s v="E01895"/>
    <x v="808"/>
    <s v="IT Coordinator"/>
    <x v="0"/>
    <s v="Manufacturing"/>
    <x v="1"/>
    <s v="Asian"/>
    <x v="4"/>
    <n v="44213"/>
    <n v="41844"/>
    <n v="0"/>
    <s v="China"/>
    <s v="Chongqing"/>
    <n v="3"/>
    <n v="3"/>
  </r>
  <r>
    <s v="E01396"/>
    <x v="809"/>
    <s v="Analyst II"/>
    <x v="2"/>
    <s v="Research &amp; Development"/>
    <x v="1"/>
    <s v="Asian"/>
    <x v="14"/>
    <n v="41680"/>
    <n v="58875"/>
    <n v="0"/>
    <s v="China"/>
    <s v="Chengdu"/>
    <n v="10"/>
    <n v="5.5"/>
  </r>
  <r>
    <s v="E01941"/>
    <x v="810"/>
    <s v="Analyst II"/>
    <x v="6"/>
    <s v="Corporate"/>
    <x v="0"/>
    <s v="Asian"/>
    <x v="33"/>
    <n v="40307"/>
    <n v="67743"/>
    <n v="0"/>
    <s v="China"/>
    <s v="Beijing"/>
    <n v="14"/>
    <n v="8"/>
  </r>
  <r>
    <s v="E04189"/>
    <x v="811"/>
    <s v="Network Architect"/>
    <x v="0"/>
    <s v="Manufacturing"/>
    <x v="0"/>
    <s v="Asian"/>
    <x v="23"/>
    <n v="41819"/>
    <n v="96366"/>
    <n v="0"/>
    <s v="China"/>
    <s v="Chengdu"/>
    <n v="10"/>
    <n v="5.5"/>
  </r>
  <r>
    <s v="E00324"/>
    <x v="812"/>
    <s v="Manager"/>
    <x v="1"/>
    <s v="Research &amp; Development"/>
    <x v="0"/>
    <s v="Asian"/>
    <x v="13"/>
    <n v="42605"/>
    <n v="124928"/>
    <n v="0.06"/>
    <s v="China"/>
    <s v="Chongqing"/>
    <n v="8"/>
    <n v="5.5"/>
  </r>
  <r>
    <s v="E02033"/>
    <x v="813"/>
    <s v="Director"/>
    <x v="1"/>
    <s v="Research &amp; Development"/>
    <x v="0"/>
    <s v="Asian"/>
    <x v="4"/>
    <n v="44303"/>
    <n v="186870"/>
    <n v="0.2"/>
    <s v="China"/>
    <s v="Shanghai"/>
    <n v="3"/>
    <n v="3"/>
  </r>
  <r>
    <s v="E02639"/>
    <x v="814"/>
    <s v="Analyst"/>
    <x v="1"/>
    <s v="Corporate"/>
    <x v="1"/>
    <s v="Asian"/>
    <x v="13"/>
    <n v="42317"/>
    <n v="45369"/>
    <n v="0"/>
    <s v="China"/>
    <s v="Beijing"/>
    <n v="8"/>
    <n v="5.5"/>
  </r>
  <r>
    <s v="E02720"/>
    <x v="815"/>
    <s v="Sr. Analyst"/>
    <x v="6"/>
    <s v="Speciality Products"/>
    <x v="1"/>
    <s v="Asian"/>
    <x v="8"/>
    <n v="35502"/>
    <n v="83685"/>
    <n v="0"/>
    <s v="China"/>
    <s v="Beijing"/>
    <n v="27"/>
    <n v="10"/>
  </r>
  <r>
    <s v="E02428"/>
    <x v="816"/>
    <s v="Computer Systems Manager"/>
    <x v="0"/>
    <s v="Speciality Products"/>
    <x v="1"/>
    <s v="Asian"/>
    <x v="18"/>
    <n v="42493"/>
    <n v="73899"/>
    <n v="0.05"/>
    <s v="China"/>
    <s v="Chengdu"/>
    <n v="8"/>
    <n v="5.5"/>
  </r>
  <r>
    <s v="E00342"/>
    <x v="817"/>
    <s v="Manager"/>
    <x v="1"/>
    <s v="Corporate"/>
    <x v="1"/>
    <s v="Asian"/>
    <x v="37"/>
    <n v="38096"/>
    <n v="122487"/>
    <n v="0.08"/>
    <s v="China"/>
    <s v="Shanghai"/>
    <n v="20"/>
    <n v="9.5"/>
  </r>
  <r>
    <s v="E02576"/>
    <x v="818"/>
    <s v="Manager"/>
    <x v="0"/>
    <s v="Research &amp; Development"/>
    <x v="0"/>
    <s v="Asian"/>
    <x v="0"/>
    <n v="38391"/>
    <n v="115145"/>
    <n v="0.05"/>
    <s v="China"/>
    <s v="Chongqing"/>
    <n v="19"/>
    <n v="9.5"/>
  </r>
  <r>
    <s v="E01755"/>
    <x v="819"/>
    <s v="Sr. Manger"/>
    <x v="1"/>
    <s v="Speciality Products"/>
    <x v="0"/>
    <s v="Asian"/>
    <x v="13"/>
    <n v="40657"/>
    <n v="131183"/>
    <n v="0.14000000000000001"/>
    <s v="China"/>
    <s v="Shanghai"/>
    <n v="13"/>
    <n v="8"/>
  </r>
  <r>
    <s v="E00465"/>
    <x v="820"/>
    <s v="Technical Architect"/>
    <x v="0"/>
    <s v="Manufacturing"/>
    <x v="0"/>
    <s v="Asian"/>
    <x v="22"/>
    <n v="37445"/>
    <n v="92655"/>
    <n v="0"/>
    <s v="China"/>
    <s v="Chengdu"/>
    <n v="22"/>
    <n v="9.5"/>
  </r>
  <r>
    <s v="E01242"/>
    <x v="821"/>
    <s v="Controls Engineer"/>
    <x v="4"/>
    <s v="Corporate"/>
    <x v="0"/>
    <s v="Asian"/>
    <x v="4"/>
    <n v="44370"/>
    <n v="86464"/>
    <n v="0"/>
    <s v="China"/>
    <s v="Shanghai"/>
    <n v="3"/>
    <n v="3"/>
  </r>
  <r>
    <s v="E03332"/>
    <x v="822"/>
    <s v="Cloud Infrastructure Architect"/>
    <x v="0"/>
    <s v="Manufacturing"/>
    <x v="0"/>
    <s v="Asian"/>
    <x v="1"/>
    <n v="44445"/>
    <n v="83418"/>
    <n v="0"/>
    <s v="China"/>
    <s v="Shanghai"/>
    <n v="2"/>
    <n v="1"/>
  </r>
  <r>
    <s v="E01388"/>
    <x v="823"/>
    <s v="Business Partner"/>
    <x v="3"/>
    <s v="Speciality Products"/>
    <x v="1"/>
    <s v="Asian"/>
    <x v="28"/>
    <n v="41810"/>
    <n v="41728"/>
    <n v="0"/>
    <s v="China"/>
    <s v="Chongqing"/>
    <n v="10"/>
    <n v="5.5"/>
  </r>
  <r>
    <s v="E04636"/>
    <x v="824"/>
    <s v="Account Representative"/>
    <x v="6"/>
    <s v="Research &amp; Development"/>
    <x v="0"/>
    <s v="Asian"/>
    <x v="38"/>
    <n v="44271"/>
    <n v="56239"/>
    <n v="0"/>
    <s v="China"/>
    <s v="Chongqing"/>
    <n v="3"/>
    <n v="3"/>
  </r>
  <r>
    <s v="E02938"/>
    <x v="825"/>
    <s v="Director"/>
    <x v="5"/>
    <s v="Corporate"/>
    <x v="1"/>
    <s v="Asian"/>
    <x v="34"/>
    <n v="41816"/>
    <n v="153961"/>
    <n v="0.25"/>
    <s v="China"/>
    <s v="Shanghai"/>
    <n v="10"/>
    <n v="5.5"/>
  </r>
  <r>
    <s v="E00555"/>
    <x v="826"/>
    <s v="Network Architect"/>
    <x v="0"/>
    <s v="Speciality Products"/>
    <x v="0"/>
    <s v="Asian"/>
    <x v="22"/>
    <n v="39069"/>
    <n v="68337"/>
    <n v="0"/>
    <s v="China"/>
    <s v="Chongqing"/>
    <n v="17"/>
    <n v="8"/>
  </r>
  <r>
    <s v="E00089"/>
    <x v="827"/>
    <s v="Sr. Manger"/>
    <x v="3"/>
    <s v="Research &amp; Development"/>
    <x v="0"/>
    <s v="Asian"/>
    <x v="13"/>
    <n v="40560"/>
    <n v="131353"/>
    <n v="0.11"/>
    <s v="China"/>
    <s v="Shanghai"/>
    <n v="13"/>
    <n v="8"/>
  </r>
  <r>
    <s v="E02035"/>
    <x v="828"/>
    <s v="Service Desk Analyst"/>
    <x v="0"/>
    <s v="Manufacturing"/>
    <x v="1"/>
    <s v="Asian"/>
    <x v="22"/>
    <n v="40253"/>
    <n v="88182"/>
    <n v="0"/>
    <s v="China"/>
    <s v="Chengdu"/>
    <n v="14"/>
    <n v="8"/>
  </r>
  <r>
    <s v="E03611"/>
    <x v="829"/>
    <s v="Analyst II"/>
    <x v="6"/>
    <s v="Research &amp; Development"/>
    <x v="0"/>
    <s v="Asian"/>
    <x v="22"/>
    <n v="43557"/>
    <n v="52621"/>
    <n v="0"/>
    <s v="China"/>
    <s v="Beijing"/>
    <n v="5"/>
    <n v="3"/>
  </r>
  <r>
    <s v="E03519"/>
    <x v="830"/>
    <s v="Computer Systems Manager"/>
    <x v="0"/>
    <s v="Speciality Products"/>
    <x v="0"/>
    <s v="Asian"/>
    <x v="30"/>
    <n v="41749"/>
    <n v="91679"/>
    <n v="7.0000000000000007E-2"/>
    <s v="China"/>
    <s v="Chongqing"/>
    <n v="10"/>
    <n v="5.5"/>
  </r>
  <r>
    <s v="E01967"/>
    <x v="831"/>
    <s v="Director"/>
    <x v="6"/>
    <s v="Corporate"/>
    <x v="1"/>
    <s v="Asian"/>
    <x v="28"/>
    <n v="33682"/>
    <n v="199848"/>
    <n v="0.16"/>
    <s v="China"/>
    <s v="Chongqing"/>
    <n v="32"/>
    <n v="15"/>
  </r>
  <r>
    <s v="E01125"/>
    <x v="832"/>
    <s v="Network Engineer"/>
    <x v="0"/>
    <s v="Manufacturing"/>
    <x v="1"/>
    <s v="Asian"/>
    <x v="6"/>
    <n v="43414"/>
    <n v="61944"/>
    <n v="0"/>
    <s v="China"/>
    <s v="Shanghai"/>
    <n v="5"/>
    <n v="3"/>
  </r>
  <r>
    <s v="E00508"/>
    <x v="833"/>
    <s v="Sr. Analyst"/>
    <x v="2"/>
    <s v="Research &amp; Development"/>
    <x v="1"/>
    <s v="Asian"/>
    <x v="1"/>
    <n v="40109"/>
    <n v="79447"/>
    <n v="0"/>
    <s v="China"/>
    <s v="Shanghai"/>
    <n v="14"/>
    <n v="8"/>
  </r>
  <r>
    <s v="E01225"/>
    <x v="834"/>
    <s v="Manager"/>
    <x v="6"/>
    <s v="Research &amp; Development"/>
    <x v="1"/>
    <s v="Asian"/>
    <x v="34"/>
    <n v="41131"/>
    <n v="109850"/>
    <n v="7.0000000000000007E-2"/>
    <s v="China"/>
    <s v="Beijing"/>
    <n v="12"/>
    <n v="8"/>
  </r>
  <r>
    <s v="E02848"/>
    <x v="490"/>
    <s v="System Administrator "/>
    <x v="0"/>
    <s v="Research &amp; Development"/>
    <x v="1"/>
    <s v="Asian"/>
    <x v="0"/>
    <n v="42683"/>
    <n v="87851"/>
    <n v="0"/>
    <s v="China"/>
    <s v="Chongqing"/>
    <n v="7"/>
    <n v="4"/>
  </r>
  <r>
    <s v="E02453"/>
    <x v="835"/>
    <s v="Sr. Analyst"/>
    <x v="5"/>
    <s v="Speciality Products"/>
    <x v="1"/>
    <s v="Asian"/>
    <x v="0"/>
    <n v="38909"/>
    <n v="93343"/>
    <n v="0"/>
    <s v="China"/>
    <s v="Chongqing"/>
    <n v="18"/>
    <n v="9.5"/>
  </r>
  <r>
    <s v="E04035"/>
    <x v="717"/>
    <s v="Sr. Manger"/>
    <x v="1"/>
    <s v="Manufacturing"/>
    <x v="0"/>
    <s v="Asian"/>
    <x v="33"/>
    <n v="40620"/>
    <n v="150034"/>
    <n v="0.12"/>
    <s v="China"/>
    <s v="Beijing"/>
    <n v="13"/>
    <n v="8"/>
  </r>
  <r>
    <s v="E03457"/>
    <x v="836"/>
    <s v="Controls Engineer"/>
    <x v="4"/>
    <s v="Research &amp; Development"/>
    <x v="0"/>
    <s v="Asian"/>
    <x v="8"/>
    <n v="36990"/>
    <n v="119699"/>
    <n v="0"/>
    <s v="China"/>
    <s v="Shanghai"/>
    <n v="23"/>
    <n v="9.5"/>
  </r>
  <r>
    <s v="E01300"/>
    <x v="837"/>
    <s v="Sr. Manger"/>
    <x v="5"/>
    <s v="Corporate"/>
    <x v="0"/>
    <s v="Asian"/>
    <x v="11"/>
    <n v="36823"/>
    <n v="149417"/>
    <n v="0.13"/>
    <s v="China"/>
    <s v="Chengdu"/>
    <n v="23"/>
    <n v="9.5"/>
  </r>
  <r>
    <s v="E04670"/>
    <x v="838"/>
    <s v="IT Systems Architect"/>
    <x v="0"/>
    <s v="Speciality Products"/>
    <x v="1"/>
    <s v="Asian"/>
    <x v="6"/>
    <n v="43728"/>
    <n v="94735"/>
    <n v="0"/>
    <s v="China"/>
    <s v="Beijing"/>
    <n v="4"/>
    <n v="3"/>
  </r>
  <r>
    <s v="E02363"/>
    <x v="839"/>
    <s v="Sr. Manger"/>
    <x v="3"/>
    <s v="Speciality Products"/>
    <x v="0"/>
    <s v="Asian"/>
    <x v="7"/>
    <n v="40248"/>
    <n v="134006"/>
    <n v="0.13"/>
    <s v="China"/>
    <s v="Beijing"/>
    <n v="14"/>
    <n v="8"/>
  </r>
  <r>
    <s v="E03718"/>
    <x v="840"/>
    <s v="Manager"/>
    <x v="1"/>
    <s v="Corporate"/>
    <x v="0"/>
    <s v="Asian"/>
    <x v="16"/>
    <n v="40092"/>
    <n v="103096"/>
    <n v="7.0000000000000007E-2"/>
    <s v="China"/>
    <s v="Beijing"/>
    <n v="14"/>
    <n v="8"/>
  </r>
  <r>
    <s v="E01611"/>
    <x v="841"/>
    <s v="Computer Systems Manager"/>
    <x v="0"/>
    <s v="Speciality Products"/>
    <x v="0"/>
    <s v="Asian"/>
    <x v="7"/>
    <n v="41972"/>
    <n v="88730"/>
    <n v="0.08"/>
    <s v="China"/>
    <s v="Chongqing"/>
    <n v="9"/>
    <n v="5.5"/>
  </r>
  <r>
    <s v="E03305"/>
    <x v="842"/>
    <s v="Analyst II"/>
    <x v="2"/>
    <s v="Corporate"/>
    <x v="1"/>
    <s v="Asian"/>
    <x v="34"/>
    <n v="43671"/>
    <n v="50883"/>
    <n v="0"/>
    <s v="China"/>
    <s v="Chongqing"/>
    <n v="5"/>
    <n v="3"/>
  </r>
  <r>
    <s v="E03858"/>
    <x v="843"/>
    <s v="Director"/>
    <x v="3"/>
    <s v="Speciality Products"/>
    <x v="1"/>
    <s v="Asian"/>
    <x v="39"/>
    <n v="43772"/>
    <n v="195385"/>
    <n v="0.21"/>
    <s v="China"/>
    <s v="Chengdu"/>
    <n v="4"/>
    <n v="3"/>
  </r>
  <r>
    <s v="E03778"/>
    <x v="844"/>
    <s v="Sr. Manger"/>
    <x v="5"/>
    <s v="Speciality Products"/>
    <x v="1"/>
    <s v="Asian"/>
    <x v="20"/>
    <n v="43255"/>
    <n v="154884"/>
    <n v="0.1"/>
    <s v="China"/>
    <s v="Shanghai"/>
    <n v="6"/>
    <n v="4"/>
  </r>
  <r>
    <s v="E02661"/>
    <x v="845"/>
    <s v="Controls Engineer"/>
    <x v="4"/>
    <s v="Speciality Products"/>
    <x v="0"/>
    <s v="Asian"/>
    <x v="13"/>
    <n v="41318"/>
    <n v="124827"/>
    <n v="0"/>
    <s v="China"/>
    <s v="Beijing"/>
    <n v="11"/>
    <n v="5.5"/>
  </r>
  <r>
    <s v="E00785"/>
    <x v="846"/>
    <s v="Manager"/>
    <x v="2"/>
    <s v="Speciality Products"/>
    <x v="0"/>
    <s v="Asian"/>
    <x v="4"/>
    <n v="44545"/>
    <n v="114893"/>
    <n v="0.06"/>
    <s v="China"/>
    <s v="Chengdu"/>
    <n v="2"/>
    <n v="1"/>
  </r>
  <r>
    <s v="E02703"/>
    <x v="847"/>
    <s v="Manager"/>
    <x v="5"/>
    <s v="Speciality Products"/>
    <x v="1"/>
    <s v="Asian"/>
    <x v="34"/>
    <n v="43240"/>
    <n v="119397"/>
    <n v="0.09"/>
    <s v="China"/>
    <s v="Beijing"/>
    <n v="6"/>
    <n v="4"/>
  </r>
  <r>
    <s v="E02191"/>
    <x v="848"/>
    <s v="Director"/>
    <x v="6"/>
    <s v="Corporate"/>
    <x v="0"/>
    <s v="Asian"/>
    <x v="4"/>
    <n v="44549"/>
    <n v="150666"/>
    <n v="0.23"/>
    <s v="China"/>
    <s v="Chengdu"/>
    <n v="2"/>
    <n v="1"/>
  </r>
  <r>
    <s v="E04032"/>
    <x v="849"/>
    <s v="Field Engineer"/>
    <x v="4"/>
    <s v="Corporate"/>
    <x v="0"/>
    <s v="Asian"/>
    <x v="22"/>
    <n v="40967"/>
    <n v="89659"/>
    <n v="0"/>
    <s v="China"/>
    <s v="Beijing"/>
    <n v="12"/>
    <n v="8"/>
  </r>
  <r>
    <s v="E01909"/>
    <x v="850"/>
    <s v="Analyst"/>
    <x v="1"/>
    <s v="Speciality Products"/>
    <x v="0"/>
    <s v="Asian"/>
    <x v="25"/>
    <n v="40329"/>
    <n v="47387"/>
    <n v="0"/>
    <s v="China"/>
    <s v="Chengdu"/>
    <n v="14"/>
    <n v="8"/>
  </r>
  <r>
    <s v="E02521"/>
    <x v="851"/>
    <s v="Sr. Analyst"/>
    <x v="1"/>
    <s v="Speciality Products"/>
    <x v="0"/>
    <s v="Asian"/>
    <x v="23"/>
    <n v="40936"/>
    <n v="95960"/>
    <n v="0"/>
    <s v="China"/>
    <s v="Chengdu"/>
    <n v="12"/>
    <n v="8"/>
  </r>
  <r>
    <s v="E03680"/>
    <x v="852"/>
    <s v="Sr. Manger"/>
    <x v="0"/>
    <s v="Manufacturing"/>
    <x v="1"/>
    <s v="Latino"/>
    <x v="31"/>
    <n v="40917"/>
    <n v="146140"/>
    <n v="0.1"/>
    <s v="Brazil"/>
    <s v="Manaus"/>
    <n v="12"/>
    <n v="8"/>
  </r>
  <r>
    <s v="E03484"/>
    <x v="853"/>
    <s v="Director"/>
    <x v="0"/>
    <s v="Research &amp; Development"/>
    <x v="1"/>
    <s v="Latino"/>
    <x v="8"/>
    <n v="37400"/>
    <n v="172787"/>
    <n v="0.28000000000000003"/>
    <s v="Brazil"/>
    <s v="Rio de Janerio"/>
    <n v="22"/>
    <n v="9.5"/>
  </r>
  <r>
    <s v="E04545"/>
    <x v="854"/>
    <s v="Quality Engineer"/>
    <x v="4"/>
    <s v="Corporate"/>
    <x v="0"/>
    <s v="Latino"/>
    <x v="31"/>
    <n v="38388"/>
    <n v="98581"/>
    <n v="0"/>
    <s v="Brazil"/>
    <s v="Rio de Janerio"/>
    <n v="19"/>
    <n v="9.5"/>
  </r>
  <r>
    <s v="E00402"/>
    <x v="855"/>
    <s v="Analyst"/>
    <x v="1"/>
    <s v="Manufacturing"/>
    <x v="1"/>
    <s v="Latino"/>
    <x v="11"/>
    <n v="38123"/>
    <n v="55499"/>
    <n v="0"/>
    <s v="Brazil"/>
    <s v="Manaus"/>
    <n v="20"/>
    <n v="9.5"/>
  </r>
  <r>
    <s v="E01417"/>
    <x v="856"/>
    <s v="Enterprise Architect"/>
    <x v="0"/>
    <s v="Corporate"/>
    <x v="0"/>
    <s v="Latino"/>
    <x v="40"/>
    <n v="34337"/>
    <n v="82872"/>
    <n v="0"/>
    <s v="Brazil"/>
    <s v="Manaus"/>
    <n v="30"/>
    <n v="15"/>
  </r>
  <r>
    <s v="E00699"/>
    <x v="857"/>
    <s v="Sr. Manger"/>
    <x v="0"/>
    <s v="Corporate"/>
    <x v="0"/>
    <s v="Latino"/>
    <x v="0"/>
    <n v="38945"/>
    <n v="159044"/>
    <n v="0.1"/>
    <s v="Brazil"/>
    <s v="Manaus"/>
    <n v="18"/>
    <n v="9.5"/>
  </r>
  <r>
    <s v="E00502"/>
    <x v="858"/>
    <s v="Sr. Analyst"/>
    <x v="2"/>
    <s v="Manufacturing"/>
    <x v="0"/>
    <s v="Latino"/>
    <x v="25"/>
    <n v="43467"/>
    <n v="74691"/>
    <n v="0"/>
    <s v="Brazil"/>
    <s v="Manaus"/>
    <n v="5"/>
    <n v="3"/>
  </r>
  <r>
    <s v="E00105"/>
    <x v="859"/>
    <s v="Manager"/>
    <x v="2"/>
    <s v="Speciality Products"/>
    <x v="0"/>
    <s v="Latino"/>
    <x v="26"/>
    <n v="44516"/>
    <n v="109812"/>
    <n v="0.09"/>
    <s v="Brazil"/>
    <s v="Manaus"/>
    <n v="2"/>
    <n v="1"/>
  </r>
  <r>
    <s v="E00791"/>
    <x v="860"/>
    <s v="Vice President"/>
    <x v="5"/>
    <s v="Research &amp; Development"/>
    <x v="1"/>
    <s v="Latino"/>
    <x v="40"/>
    <n v="37828"/>
    <n v="206624"/>
    <n v="0.4"/>
    <s v="Brazil"/>
    <s v="Sao Paulo"/>
    <n v="21"/>
    <n v="9.5"/>
  </r>
  <r>
    <s v="E01540"/>
    <x v="861"/>
    <s v="IT Coordinator"/>
    <x v="0"/>
    <s v="Manufacturing"/>
    <x v="1"/>
    <s v="Latino"/>
    <x v="7"/>
    <n v="40535"/>
    <n v="53215"/>
    <n v="0"/>
    <s v="Brazil"/>
    <s v="Sao Paulo"/>
    <n v="13"/>
    <n v="8"/>
  </r>
  <r>
    <s v="E00416"/>
    <x v="862"/>
    <s v="Director"/>
    <x v="4"/>
    <s v="Research &amp; Development"/>
    <x v="0"/>
    <s v="Latino"/>
    <x v="27"/>
    <n v="42512"/>
    <n v="189702"/>
    <n v="0.28000000000000003"/>
    <s v="Brazil"/>
    <s v="Manaus"/>
    <n v="8"/>
    <n v="5.5"/>
  </r>
  <r>
    <s v="E03440"/>
    <x v="863"/>
    <s v="Cloud Infrastructure Architect"/>
    <x v="0"/>
    <s v="Corporate"/>
    <x v="0"/>
    <s v="Latino"/>
    <x v="10"/>
    <n v="39931"/>
    <n v="69803"/>
    <n v="0"/>
    <s v="Brazil"/>
    <s v="Manaus"/>
    <n v="15"/>
    <n v="8"/>
  </r>
  <r>
    <s v="E00431"/>
    <x v="864"/>
    <s v="Network Architect"/>
    <x v="0"/>
    <s v="Corporate"/>
    <x v="0"/>
    <s v="Latino"/>
    <x v="30"/>
    <n v="43650"/>
    <n v="76588"/>
    <n v="0"/>
    <s v="Brazil"/>
    <s v="Rio de Janerio"/>
    <n v="5"/>
    <n v="3"/>
  </r>
  <r>
    <s v="E00972"/>
    <x v="865"/>
    <s v="Analyst II"/>
    <x v="1"/>
    <s v="Corporate"/>
    <x v="0"/>
    <s v="Latino"/>
    <x v="2"/>
    <n v="43578"/>
    <n v="59817"/>
    <n v="0"/>
    <s v="Brazil"/>
    <s v="Sao Paulo"/>
    <n v="5"/>
    <n v="3"/>
  </r>
  <r>
    <s v="E04931"/>
    <x v="866"/>
    <s v="Network Architect"/>
    <x v="0"/>
    <s v="Manufacturing"/>
    <x v="0"/>
    <s v="Latino"/>
    <x v="17"/>
    <n v="44474"/>
    <n v="88072"/>
    <n v="0"/>
    <s v="Brazil"/>
    <s v="Sao Paulo"/>
    <n v="2"/>
    <n v="1"/>
  </r>
  <r>
    <s v="E04379"/>
    <x v="867"/>
    <s v="Sr. Analyst"/>
    <x v="1"/>
    <s v="Manufacturing"/>
    <x v="0"/>
    <s v="Latino"/>
    <x v="29"/>
    <n v="39137"/>
    <n v="71699"/>
    <n v="0"/>
    <s v="Brazil"/>
    <s v="Manaus"/>
    <n v="17"/>
    <n v="8"/>
  </r>
  <r>
    <s v="E01713"/>
    <x v="868"/>
    <s v="Field Engineer"/>
    <x v="4"/>
    <s v="Speciality Products"/>
    <x v="1"/>
    <s v="Latino"/>
    <x v="24"/>
    <n v="36331"/>
    <n v="96997"/>
    <n v="0"/>
    <s v="Brazil"/>
    <s v="Sao Paulo"/>
    <n v="25"/>
    <n v="10"/>
  </r>
  <r>
    <s v="E02464"/>
    <x v="869"/>
    <s v="Vice President"/>
    <x v="4"/>
    <s v="Corporate"/>
    <x v="0"/>
    <s v="Latino"/>
    <x v="15"/>
    <n v="42922"/>
    <n v="240488"/>
    <n v="0.4"/>
    <s v="Brazil"/>
    <s v="Rio de Janerio"/>
    <n v="7"/>
    <n v="4"/>
  </r>
  <r>
    <s v="E02783"/>
    <x v="870"/>
    <s v="Vice President"/>
    <x v="6"/>
    <s v="Research &amp; Development"/>
    <x v="1"/>
    <s v="Latino"/>
    <x v="35"/>
    <n v="40778"/>
    <n v="249506"/>
    <n v="0.3"/>
    <s v="Brazil"/>
    <s v="Rio de Janerio"/>
    <n v="13"/>
    <n v="8"/>
  </r>
  <r>
    <s v="E03717"/>
    <x v="871"/>
    <s v="Field Engineer"/>
    <x v="4"/>
    <s v="Manufacturing"/>
    <x v="1"/>
    <s v="Latino"/>
    <x v="22"/>
    <n v="37313"/>
    <n v="75819"/>
    <n v="0"/>
    <s v="Brazil"/>
    <s v="Sao Paulo"/>
    <n v="22"/>
    <n v="9.5"/>
  </r>
  <r>
    <s v="E02254"/>
    <x v="872"/>
    <s v="Sr. Analyst"/>
    <x v="6"/>
    <s v="Speciality Products"/>
    <x v="1"/>
    <s v="Latino"/>
    <x v="16"/>
    <n v="42858"/>
    <n v="90855"/>
    <n v="0"/>
    <s v="Brazil"/>
    <s v="Sao Paulo"/>
    <n v="7"/>
    <n v="4"/>
  </r>
  <r>
    <s v="E04504"/>
    <x v="873"/>
    <s v="Enterprise Architect"/>
    <x v="0"/>
    <s v="Manufacturing"/>
    <x v="1"/>
    <s v="Latino"/>
    <x v="39"/>
    <n v="36233"/>
    <n v="92897"/>
    <n v="0"/>
    <s v="Brazil"/>
    <s v="Sao Paulo"/>
    <n v="25"/>
    <n v="10"/>
  </r>
  <r>
    <s v="E00672"/>
    <x v="874"/>
    <s v="Sr. Business Partner"/>
    <x v="3"/>
    <s v="Manufacturing"/>
    <x v="0"/>
    <s v="Latino"/>
    <x v="22"/>
    <n v="39437"/>
    <n v="93840"/>
    <n v="0"/>
    <s v="Brazil"/>
    <s v="Manaus"/>
    <n v="16"/>
    <n v="8"/>
  </r>
  <r>
    <s v="E02216"/>
    <x v="875"/>
    <s v="IT Systems Architect"/>
    <x v="0"/>
    <s v="Research &amp; Development"/>
    <x v="1"/>
    <s v="Latino"/>
    <x v="5"/>
    <n v="43753"/>
    <n v="66819"/>
    <n v="0"/>
    <s v="Brazil"/>
    <s v="Rio de Janerio"/>
    <n v="4"/>
    <n v="3"/>
  </r>
  <r>
    <s v="E02803"/>
    <x v="876"/>
    <s v="Analyst"/>
    <x v="5"/>
    <s v="Speciality Products"/>
    <x v="1"/>
    <s v="Latino"/>
    <x v="26"/>
    <n v="42492"/>
    <n v="50784"/>
    <n v="0"/>
    <s v="Brazil"/>
    <s v="Rio de Janerio"/>
    <n v="8"/>
    <n v="5.5"/>
  </r>
  <r>
    <s v="E01584"/>
    <x v="877"/>
    <s v="Sr. Manger"/>
    <x v="3"/>
    <s v="Research &amp; Development"/>
    <x v="1"/>
    <s v="Latino"/>
    <x v="5"/>
    <n v="43594"/>
    <n v="125828"/>
    <n v="0.15"/>
    <s v="Brazil"/>
    <s v="Sao Paulo"/>
    <n v="5"/>
    <n v="3"/>
  </r>
  <r>
    <s v="E03520"/>
    <x v="878"/>
    <s v="Analyst"/>
    <x v="5"/>
    <s v="Manufacturing"/>
    <x v="1"/>
    <s v="Latino"/>
    <x v="27"/>
    <n v="43272"/>
    <n v="56154"/>
    <n v="0"/>
    <s v="Brazil"/>
    <s v="Sao Paulo"/>
    <n v="6"/>
    <n v="4"/>
  </r>
  <r>
    <s v="E00725"/>
    <x v="879"/>
    <s v="Account Representative"/>
    <x v="6"/>
    <s v="Speciality Products"/>
    <x v="0"/>
    <s v="Latino"/>
    <x v="22"/>
    <n v="41769"/>
    <n v="65047"/>
    <n v="0"/>
    <s v="Brazil"/>
    <s v="Sao Paulo"/>
    <n v="10"/>
    <n v="5.5"/>
  </r>
  <r>
    <s v="E01409"/>
    <x v="880"/>
    <s v="Controls Engineer"/>
    <x v="4"/>
    <s v="Manufacturing"/>
    <x v="1"/>
    <s v="Latino"/>
    <x v="21"/>
    <n v="39506"/>
    <n v="113987"/>
    <n v="0"/>
    <s v="Brazil"/>
    <s v="Manaus"/>
    <n v="16"/>
    <n v="8"/>
  </r>
  <r>
    <s v="E03904"/>
    <x v="881"/>
    <s v="Sr. Analyst"/>
    <x v="1"/>
    <s v="Corporate"/>
    <x v="1"/>
    <s v="Latino"/>
    <x v="24"/>
    <n v="41294"/>
    <n v="86061"/>
    <n v="0"/>
    <s v="Brazil"/>
    <s v="Rio de Janerio"/>
    <n v="11"/>
    <n v="5.5"/>
  </r>
  <r>
    <s v="E04742"/>
    <x v="882"/>
    <s v="Vice President"/>
    <x v="2"/>
    <s v="Corporate"/>
    <x v="0"/>
    <s v="Latino"/>
    <x v="23"/>
    <n v="44181"/>
    <n v="258426"/>
    <n v="0.4"/>
    <s v="Brazil"/>
    <s v="Rio de Janerio"/>
    <n v="3"/>
    <n v="3"/>
  </r>
  <r>
    <s v="E02844"/>
    <x v="883"/>
    <s v="Sr. Manger"/>
    <x v="6"/>
    <s v="Corporate"/>
    <x v="1"/>
    <s v="Latino"/>
    <x v="0"/>
    <n v="41594"/>
    <n v="124129"/>
    <n v="0.15"/>
    <s v="Brazil"/>
    <s v="Sao Paulo"/>
    <n v="10"/>
    <n v="5.5"/>
  </r>
  <r>
    <s v="E00119"/>
    <x v="884"/>
    <s v="Director"/>
    <x v="4"/>
    <s v="Research &amp; Development"/>
    <x v="1"/>
    <s v="Latino"/>
    <x v="9"/>
    <n v="44069"/>
    <n v="189290"/>
    <n v="0.22"/>
    <s v="Brazil"/>
    <s v="Sao Paulo"/>
    <n v="4"/>
    <n v="3"/>
  </r>
  <r>
    <s v="E02810"/>
    <x v="885"/>
    <s v="Sr. Manger"/>
    <x v="1"/>
    <s v="Manufacturing"/>
    <x v="0"/>
    <s v="Latino"/>
    <x v="13"/>
    <n v="41329"/>
    <n v="157474"/>
    <n v="0.11"/>
    <s v="Brazil"/>
    <s v="Rio de Janerio"/>
    <n v="11"/>
    <n v="5.5"/>
  </r>
  <r>
    <s v="E00842"/>
    <x v="886"/>
    <s v="Vice President"/>
    <x v="1"/>
    <s v="Corporate"/>
    <x v="1"/>
    <s v="Latino"/>
    <x v="1"/>
    <n v="38004"/>
    <n v="247939"/>
    <n v="0.35"/>
    <s v="Brazil"/>
    <s v="Rio de Janerio"/>
    <n v="20"/>
    <n v="9.5"/>
  </r>
  <r>
    <s v="E01271"/>
    <x v="887"/>
    <s v="Director"/>
    <x v="4"/>
    <s v="Speciality Products"/>
    <x v="1"/>
    <s v="Latino"/>
    <x v="12"/>
    <n v="42972"/>
    <n v="169509"/>
    <n v="0.18"/>
    <s v="Brazil"/>
    <s v="Manaus"/>
    <n v="7"/>
    <n v="4"/>
  </r>
  <r>
    <s v="E03664"/>
    <x v="888"/>
    <s v="Engineering Manager"/>
    <x v="4"/>
    <s v="Speciality Products"/>
    <x v="0"/>
    <s v="Latino"/>
    <x v="22"/>
    <n v="41712"/>
    <n v="113873"/>
    <n v="0.11"/>
    <s v="Brazil"/>
    <s v="Rio de Janerio"/>
    <n v="10"/>
    <n v="5.5"/>
  </r>
  <r>
    <s v="E04167"/>
    <x v="889"/>
    <s v="Sr. Business Partner"/>
    <x v="3"/>
    <s v="Manufacturing"/>
    <x v="1"/>
    <s v="Latino"/>
    <x v="30"/>
    <n v="38454"/>
    <n v="87158"/>
    <n v="0"/>
    <s v="Brazil"/>
    <s v="Manaus"/>
    <n v="19"/>
    <n v="9.5"/>
  </r>
  <r>
    <s v="E04103"/>
    <x v="890"/>
    <s v="Vice President"/>
    <x v="1"/>
    <s v="Corporate"/>
    <x v="0"/>
    <s v="Latino"/>
    <x v="3"/>
    <n v="44545"/>
    <n v="255369"/>
    <n v="0.33"/>
    <s v="Brazil"/>
    <s v="Sao Paulo"/>
    <n v="2"/>
    <n v="1"/>
  </r>
  <r>
    <s v="E01525"/>
    <x v="891"/>
    <s v="Computer Systems Manager"/>
    <x v="0"/>
    <s v="Manufacturing"/>
    <x v="0"/>
    <s v="Latino"/>
    <x v="17"/>
    <n v="43010"/>
    <n v="61886"/>
    <n v="0.09"/>
    <s v="Brazil"/>
    <s v="Rio de Janerio"/>
    <n v="6"/>
    <n v="4"/>
  </r>
  <r>
    <s v="E02555"/>
    <x v="892"/>
    <s v="Sr. Analyst"/>
    <x v="2"/>
    <s v="Manufacturing"/>
    <x v="1"/>
    <s v="Latino"/>
    <x v="26"/>
    <n v="39634"/>
    <n v="78056"/>
    <n v="0"/>
    <s v="Brazil"/>
    <s v="Sao Paulo"/>
    <n v="16"/>
    <n v="8"/>
  </r>
  <r>
    <s v="E02062"/>
    <x v="893"/>
    <s v="Analyst"/>
    <x v="2"/>
    <s v="Research &amp; Development"/>
    <x v="0"/>
    <s v="Latino"/>
    <x v="0"/>
    <n v="35242"/>
    <n v="48687"/>
    <n v="0"/>
    <s v="Brazil"/>
    <s v="Rio de Janerio"/>
    <n v="28"/>
    <n v="10"/>
  </r>
  <r>
    <s v="E00034"/>
    <x v="894"/>
    <s v="Sr. Manger"/>
    <x v="5"/>
    <s v="Manufacturing"/>
    <x v="0"/>
    <s v="Latino"/>
    <x v="22"/>
    <n v="38218"/>
    <n v="121065"/>
    <n v="0.15"/>
    <s v="Brazil"/>
    <s v="Rio de Janerio"/>
    <n v="20"/>
    <n v="9.5"/>
  </r>
  <r>
    <s v="E03438"/>
    <x v="895"/>
    <s v="Automation Engineer"/>
    <x v="4"/>
    <s v="Research &amp; Development"/>
    <x v="1"/>
    <s v="Latino"/>
    <x v="20"/>
    <n v="44022"/>
    <n v="88272"/>
    <n v="0"/>
    <s v="Brazil"/>
    <s v="Sao Paulo"/>
    <n v="4"/>
    <n v="3"/>
  </r>
  <r>
    <s v="E00078"/>
    <x v="896"/>
    <s v="HRIS Analyst"/>
    <x v="3"/>
    <s v="Corporate"/>
    <x v="0"/>
    <s v="Latino"/>
    <x v="9"/>
    <n v="44297"/>
    <n v="72235"/>
    <n v="0"/>
    <s v="Brazil"/>
    <s v="Manaus"/>
    <n v="3"/>
    <n v="3"/>
  </r>
  <r>
    <s v="E04037"/>
    <x v="897"/>
    <s v="Sr. Manger"/>
    <x v="1"/>
    <s v="Research &amp; Development"/>
    <x v="1"/>
    <s v="Latino"/>
    <x v="9"/>
    <n v="42266"/>
    <n v="145846"/>
    <n v="0.15"/>
    <s v="Brazil"/>
    <s v="Manaus"/>
    <n v="8"/>
    <n v="5.5"/>
  </r>
  <r>
    <s v="E04029"/>
    <x v="898"/>
    <s v="Manager"/>
    <x v="3"/>
    <s v="Corporate"/>
    <x v="1"/>
    <s v="Latino"/>
    <x v="24"/>
    <n v="40810"/>
    <n v="102167"/>
    <n v="0.06"/>
    <s v="Brazil"/>
    <s v="Rio de Janerio"/>
    <n v="12"/>
    <n v="8"/>
  </r>
  <r>
    <s v="E02147"/>
    <x v="899"/>
    <s v="Manager"/>
    <x v="1"/>
    <s v="Speciality Products"/>
    <x v="0"/>
    <s v="Latino"/>
    <x v="0"/>
    <n v="40297"/>
    <n v="111038"/>
    <n v="0.05"/>
    <s v="Brazil"/>
    <s v="Sao Paulo"/>
    <n v="14"/>
    <n v="8"/>
  </r>
  <r>
    <s v="E03972"/>
    <x v="900"/>
    <s v="Sr. Analyst"/>
    <x v="2"/>
    <s v="Research &amp; Development"/>
    <x v="1"/>
    <s v="Latino"/>
    <x v="28"/>
    <n v="34592"/>
    <n v="98769"/>
    <n v="0"/>
    <s v="Brazil"/>
    <s v="Rio de Janerio"/>
    <n v="29"/>
    <n v="10"/>
  </r>
  <r>
    <s v="E02189"/>
    <x v="901"/>
    <s v="Account Representative"/>
    <x v="6"/>
    <s v="Research &amp; Development"/>
    <x v="0"/>
    <s v="Latino"/>
    <x v="5"/>
    <n v="43239"/>
    <n v="65334"/>
    <n v="0"/>
    <s v="Brazil"/>
    <s v="Rio de Janerio"/>
    <n v="6"/>
    <n v="4"/>
  </r>
  <r>
    <s v="E01924"/>
    <x v="902"/>
    <s v="Director"/>
    <x v="4"/>
    <s v="Research &amp; Development"/>
    <x v="0"/>
    <s v="Latino"/>
    <x v="8"/>
    <n v="37726"/>
    <n v="150699"/>
    <n v="0.28999999999999998"/>
    <s v="Brazil"/>
    <s v="Sao Paulo"/>
    <n v="21"/>
    <n v="9.5"/>
  </r>
  <r>
    <s v="E00788"/>
    <x v="903"/>
    <s v="Analyst II"/>
    <x v="6"/>
    <s v="Manufacturing"/>
    <x v="0"/>
    <s v="Latino"/>
    <x v="31"/>
    <n v="33770"/>
    <n v="59591"/>
    <n v="0"/>
    <s v="Brazil"/>
    <s v="Sao Paulo"/>
    <n v="32"/>
    <n v="15"/>
  </r>
  <r>
    <s v="E02693"/>
    <x v="904"/>
    <s v="Director"/>
    <x v="4"/>
    <s v="Research &amp; Development"/>
    <x v="0"/>
    <s v="Latino"/>
    <x v="13"/>
    <n v="39528"/>
    <n v="156277"/>
    <n v="0.22"/>
    <s v="Brazil"/>
    <s v="Manaus"/>
    <n v="16"/>
    <n v="8"/>
  </r>
  <r>
    <s v="E03359"/>
    <x v="905"/>
    <s v="Field Engineer"/>
    <x v="4"/>
    <s v="Research &amp; Development"/>
    <x v="0"/>
    <s v="Latino"/>
    <x v="27"/>
    <n v="43086"/>
    <n v="87744"/>
    <n v="0"/>
    <s v="Brazil"/>
    <s v="Sao Paulo"/>
    <n v="6"/>
    <n v="4"/>
  </r>
  <r>
    <s v="E00900"/>
    <x v="906"/>
    <s v="Sr. Analyst"/>
    <x v="5"/>
    <s v="Manufacturing"/>
    <x v="0"/>
    <s v="Latino"/>
    <x v="23"/>
    <n v="41756"/>
    <n v="75869"/>
    <n v="0"/>
    <s v="Brazil"/>
    <s v="Sao Paulo"/>
    <n v="10"/>
    <n v="5.5"/>
  </r>
  <r>
    <s v="E02284"/>
    <x v="907"/>
    <s v="Field Engineer"/>
    <x v="4"/>
    <s v="Speciality Products"/>
    <x v="0"/>
    <s v="Latino"/>
    <x v="7"/>
    <n v="42443"/>
    <n v="85870"/>
    <n v="0"/>
    <s v="Brazil"/>
    <s v="Sao Paulo"/>
    <n v="8"/>
    <n v="5.5"/>
  </r>
  <r>
    <s v="E04168"/>
    <x v="908"/>
    <s v="Manager"/>
    <x v="6"/>
    <s v="Speciality Products"/>
    <x v="0"/>
    <s v="Latino"/>
    <x v="26"/>
    <n v="42999"/>
    <n v="119647"/>
    <n v="0.09"/>
    <s v="Brazil"/>
    <s v="Sao Paulo"/>
    <n v="6"/>
    <n v="4"/>
  </r>
  <r>
    <s v="E01241"/>
    <x v="909"/>
    <s v="Sr. Manger"/>
    <x v="0"/>
    <s v="Research &amp; Development"/>
    <x v="0"/>
    <s v="Latino"/>
    <x v="34"/>
    <n v="38000"/>
    <n v="125086"/>
    <n v="0.1"/>
    <s v="Brazil"/>
    <s v="Sao Paulo"/>
    <n v="20"/>
    <n v="9.5"/>
  </r>
  <r>
    <s v="E03802"/>
    <x v="910"/>
    <s v="Director"/>
    <x v="4"/>
    <s v="Corporate"/>
    <x v="1"/>
    <s v="Latino"/>
    <x v="24"/>
    <n v="41839"/>
    <n v="173629"/>
    <n v="0.21"/>
    <s v="Brazil"/>
    <s v="Sao Paulo"/>
    <n v="10"/>
    <n v="5.5"/>
  </r>
  <r>
    <s v="E02632"/>
    <x v="911"/>
    <s v="Analyst"/>
    <x v="2"/>
    <s v="Corporate"/>
    <x v="0"/>
    <s v="Latino"/>
    <x v="31"/>
    <n v="34802"/>
    <n v="50857"/>
    <n v="0"/>
    <s v="Brazil"/>
    <s v="Manaus"/>
    <n v="29"/>
    <n v="10"/>
  </r>
  <r>
    <s v="E02730"/>
    <x v="912"/>
    <s v="Quality Engineer"/>
    <x v="4"/>
    <s v="Corporate"/>
    <x v="1"/>
    <s v="Latino"/>
    <x v="24"/>
    <n v="38464"/>
    <n v="96639"/>
    <n v="0"/>
    <s v="Brazil"/>
    <s v="Rio de Janerio"/>
    <n v="19"/>
    <n v="9.5"/>
  </r>
  <r>
    <s v="E02895"/>
    <x v="913"/>
    <s v="Director"/>
    <x v="1"/>
    <s v="Research &amp; Development"/>
    <x v="0"/>
    <s v="Latino"/>
    <x v="11"/>
    <n v="39728"/>
    <n v="170221"/>
    <n v="0.15"/>
    <s v="Brazil"/>
    <s v="Manaus"/>
    <n v="15"/>
    <n v="8"/>
  </r>
  <r>
    <s v="E02678"/>
    <x v="914"/>
    <s v="Director"/>
    <x v="4"/>
    <s v="Corporate"/>
    <x v="1"/>
    <s v="Latino"/>
    <x v="22"/>
    <n v="39185"/>
    <n v="189680"/>
    <n v="0.23"/>
    <s v="Brazil"/>
    <s v="Sao Paulo"/>
    <n v="17"/>
    <n v="8"/>
  </r>
  <r>
    <s v="E00268"/>
    <x v="915"/>
    <s v="Director"/>
    <x v="4"/>
    <s v="Corporate"/>
    <x v="1"/>
    <s v="Latino"/>
    <x v="30"/>
    <n v="43809"/>
    <n v="183113"/>
    <n v="0.24"/>
    <s v="Brazil"/>
    <s v="Rio de Janerio"/>
    <n v="4"/>
    <n v="3"/>
  </r>
  <r>
    <s v="E04155"/>
    <x v="916"/>
    <s v="Sr. Analyst"/>
    <x v="5"/>
    <s v="Research &amp; Development"/>
    <x v="1"/>
    <s v="Latino"/>
    <x v="33"/>
    <n v="42101"/>
    <n v="99697"/>
    <n v="0"/>
    <s v="Brazil"/>
    <s v="Rio de Janerio"/>
    <n v="9"/>
    <n v="5.5"/>
  </r>
  <r>
    <s v="E04811"/>
    <x v="917"/>
    <s v="Field Engineer"/>
    <x v="4"/>
    <s v="Speciality Products"/>
    <x v="0"/>
    <s v="Latino"/>
    <x v="8"/>
    <n v="41898"/>
    <n v="69578"/>
    <n v="0"/>
    <s v="Brazil"/>
    <s v="Rio de Janerio"/>
    <n v="9"/>
    <n v="5.5"/>
  </r>
  <r>
    <s v="E03404"/>
    <x v="918"/>
    <s v="Field Engineer"/>
    <x v="4"/>
    <s v="Speciality Products"/>
    <x v="0"/>
    <s v="Latino"/>
    <x v="33"/>
    <n v="44232"/>
    <n v="65507"/>
    <n v="0"/>
    <s v="Brazil"/>
    <s v="Manaus"/>
    <n v="3"/>
    <n v="3"/>
  </r>
  <r>
    <s v="E01845"/>
    <x v="919"/>
    <s v="Manager"/>
    <x v="1"/>
    <s v="Research &amp; Development"/>
    <x v="1"/>
    <s v="Latino"/>
    <x v="38"/>
    <n v="35913"/>
    <n v="108268"/>
    <n v="0.09"/>
    <s v="Brazil"/>
    <s v="Sao Paulo"/>
    <n v="26"/>
    <n v="10"/>
  </r>
  <r>
    <s v="E00145"/>
    <x v="920"/>
    <s v="Sr. Analyst"/>
    <x v="6"/>
    <s v="Research &amp; Development"/>
    <x v="1"/>
    <s v="Latino"/>
    <x v="28"/>
    <n v="39930"/>
    <n v="76802"/>
    <n v="0"/>
    <s v="Brazil"/>
    <s v="Manaus"/>
    <n v="15"/>
    <n v="8"/>
  </r>
  <r>
    <s v="E04448"/>
    <x v="921"/>
    <s v="Sr. Analyst"/>
    <x v="1"/>
    <s v="Corporate"/>
    <x v="1"/>
    <s v="Latino"/>
    <x v="6"/>
    <n v="41886"/>
    <n v="95499"/>
    <n v="0"/>
    <s v="Brazil"/>
    <s v="Sao Paulo"/>
    <n v="10"/>
    <n v="5.5"/>
  </r>
  <r>
    <s v="E04817"/>
    <x v="922"/>
    <s v="Sr. Analyst"/>
    <x v="2"/>
    <s v="Research &amp; Development"/>
    <x v="0"/>
    <s v="Latino"/>
    <x v="19"/>
    <n v="38344"/>
    <n v="90212"/>
    <n v="0"/>
    <s v="Brazil"/>
    <s v="Sao Paulo"/>
    <n v="19"/>
    <n v="9.5"/>
  </r>
  <r>
    <s v="E00096"/>
    <x v="923"/>
    <s v="Development Engineer"/>
    <x v="4"/>
    <s v="Manufacturing"/>
    <x v="0"/>
    <s v="Latino"/>
    <x v="27"/>
    <n v="42516"/>
    <n v="91134"/>
    <n v="0"/>
    <s v="Brazil"/>
    <s v="Sao Paulo"/>
    <n v="8"/>
    <n v="5.5"/>
  </r>
  <r>
    <s v="E01760"/>
    <x v="924"/>
    <s v="Sr. Account Representative"/>
    <x v="6"/>
    <s v="Speciality Products"/>
    <x v="0"/>
    <s v="Latino"/>
    <x v="2"/>
    <n v="44236"/>
    <n v="87427"/>
    <n v="0"/>
    <s v="Brazil"/>
    <s v="Sao Paulo"/>
    <n v="3"/>
    <n v="3"/>
  </r>
  <r>
    <s v="E01075"/>
    <x v="925"/>
    <s v="Analyst II"/>
    <x v="1"/>
    <s v="Manufacturing"/>
    <x v="1"/>
    <s v="Latino"/>
    <x v="24"/>
    <n v="42129"/>
    <n v="64364"/>
    <n v="0"/>
    <s v="Brazil"/>
    <s v="Sao Paulo"/>
    <n v="9"/>
    <n v="5.5"/>
  </r>
  <r>
    <s v="E04108"/>
    <x v="926"/>
    <s v="Sr. Analyst"/>
    <x v="6"/>
    <s v="Manufacturing"/>
    <x v="0"/>
    <s v="Latino"/>
    <x v="23"/>
    <n v="41043"/>
    <n v="88343"/>
    <n v="0"/>
    <s v="Brazil"/>
    <s v="Rio de Janerio"/>
    <n v="12"/>
    <n v="8"/>
  </r>
  <r>
    <s v="E02917"/>
    <x v="927"/>
    <s v="Solutions Architect"/>
    <x v="0"/>
    <s v="Speciality Products"/>
    <x v="1"/>
    <s v="Latino"/>
    <x v="40"/>
    <n v="41830"/>
    <n v="66649"/>
    <n v="0"/>
    <s v="Brazil"/>
    <s v="Rio de Janerio"/>
    <n v="10"/>
    <n v="5.5"/>
  </r>
  <r>
    <s v="E03393"/>
    <x v="928"/>
    <s v="Sr. Manger"/>
    <x v="1"/>
    <s v="Manufacturing"/>
    <x v="1"/>
    <s v="Latino"/>
    <x v="24"/>
    <n v="40378"/>
    <n v="134881"/>
    <n v="0.15"/>
    <s v="Brazil"/>
    <s v="Manaus"/>
    <n v="14"/>
    <n v="8"/>
  </r>
  <r>
    <s v="E03889"/>
    <x v="929"/>
    <s v="Manager"/>
    <x v="3"/>
    <s v="Manufacturing"/>
    <x v="1"/>
    <s v="Latino"/>
    <x v="6"/>
    <n v="41499"/>
    <n v="113909"/>
    <n v="0.06"/>
    <s v="Brazil"/>
    <s v="Rio de Janerio"/>
    <n v="11"/>
    <n v="5.5"/>
  </r>
  <r>
    <s v="E01423"/>
    <x v="930"/>
    <s v="Vice President"/>
    <x v="0"/>
    <s v="Manufacturing"/>
    <x v="1"/>
    <s v="Latino"/>
    <x v="32"/>
    <n v="37091"/>
    <n v="247874"/>
    <n v="0.33"/>
    <s v="Brazil"/>
    <s v="Manaus"/>
    <n v="23"/>
    <n v="9.5"/>
  </r>
  <r>
    <s v="E03354"/>
    <x v="931"/>
    <s v="IT Systems Architect"/>
    <x v="0"/>
    <s v="Corporate"/>
    <x v="1"/>
    <s v="Latino"/>
    <x v="34"/>
    <n v="42545"/>
    <n v="68426"/>
    <n v="0"/>
    <s v="Brazil"/>
    <s v="Rio de Janerio"/>
    <n v="8"/>
    <n v="5.5"/>
  </r>
  <r>
    <s v="E00972"/>
    <x v="932"/>
    <s v="HRIS Analyst"/>
    <x v="3"/>
    <s v="Research &amp; Development"/>
    <x v="0"/>
    <s v="Latino"/>
    <x v="20"/>
    <n v="44304"/>
    <n v="50548"/>
    <n v="0"/>
    <s v="Brazil"/>
    <s v="Sao Paulo"/>
    <n v="3"/>
    <n v="3"/>
  </r>
  <r>
    <s v="E03370"/>
    <x v="933"/>
    <s v="Analyst II"/>
    <x v="5"/>
    <s v="Research &amp; Development"/>
    <x v="1"/>
    <s v="Latino"/>
    <x v="16"/>
    <n v="39568"/>
    <n v="69352"/>
    <n v="0"/>
    <s v="Brazil"/>
    <s v="Rio de Janerio"/>
    <n v="16"/>
    <n v="8"/>
  </r>
  <r>
    <s v="E03160"/>
    <x v="934"/>
    <s v="Quality Engineer"/>
    <x v="4"/>
    <s v="Speciality Products"/>
    <x v="1"/>
    <s v="Latino"/>
    <x v="38"/>
    <n v="41028"/>
    <n v="96441"/>
    <n v="0"/>
    <s v="Brazil"/>
    <s v="Sao Paulo"/>
    <n v="12"/>
    <n v="8"/>
  </r>
  <r>
    <s v="E01724"/>
    <x v="935"/>
    <s v="Computer Systems Manager"/>
    <x v="0"/>
    <s v="Corporate"/>
    <x v="1"/>
    <s v="Latino"/>
    <x v="7"/>
    <n v="44192"/>
    <n v="70165"/>
    <n v="7.0000000000000007E-2"/>
    <s v="Brazil"/>
    <s v="Manaus"/>
    <n v="3"/>
    <n v="3"/>
  </r>
  <r>
    <s v="E03805"/>
    <x v="936"/>
    <s v="Analyst II"/>
    <x v="6"/>
    <s v="Corporate"/>
    <x v="0"/>
    <s v="Latino"/>
    <x v="6"/>
    <n v="41066"/>
    <n v="72126"/>
    <n v="0"/>
    <s v="Brazil"/>
    <s v="Manaus"/>
    <n v="12"/>
    <n v="8"/>
  </r>
  <r>
    <s v="E01407"/>
    <x v="937"/>
    <s v="Sr. Manger"/>
    <x v="3"/>
    <s v="Corporate"/>
    <x v="0"/>
    <s v="Latino"/>
    <x v="5"/>
    <n v="44025"/>
    <n v="141555"/>
    <n v="0.11"/>
    <s v="Brazil"/>
    <s v="Manaus"/>
    <n v="4"/>
    <n v="3"/>
  </r>
  <r>
    <s v="E02063"/>
    <x v="938"/>
    <s v="Sr. Business Partner"/>
    <x v="3"/>
    <s v="Research &amp; Development"/>
    <x v="1"/>
    <s v="Latino"/>
    <x v="17"/>
    <n v="44295"/>
    <n v="70980"/>
    <n v="0"/>
    <s v="Brazil"/>
    <s v="Rio de Janerio"/>
    <n v="3"/>
    <n v="3"/>
  </r>
  <r>
    <s v="E00184"/>
    <x v="939"/>
    <s v="Analyst"/>
    <x v="2"/>
    <s v="Manufacturing"/>
    <x v="1"/>
    <s v="Latino"/>
    <x v="28"/>
    <n v="40287"/>
    <n v="56350"/>
    <n v="0"/>
    <s v="Brazil"/>
    <s v="Rio de Janerio"/>
    <n v="14"/>
    <n v="8"/>
  </r>
  <r>
    <s v="E02899"/>
    <x v="940"/>
    <s v="Sr. Manger"/>
    <x v="1"/>
    <s v="Corporate"/>
    <x v="1"/>
    <s v="Latino"/>
    <x v="25"/>
    <n v="39305"/>
    <n v="126277"/>
    <n v="0.13"/>
    <s v="Brazil"/>
    <s v="Manaus"/>
    <n v="17"/>
    <n v="8"/>
  </r>
  <r>
    <s v="E04952"/>
    <x v="941"/>
    <s v="Sr. Analyst"/>
    <x v="6"/>
    <s v="Manufacturing"/>
    <x v="0"/>
    <s v="Latino"/>
    <x v="40"/>
    <n v="39357"/>
    <n v="98150"/>
    <n v="0"/>
    <s v="Brazil"/>
    <s v="Rio de Janerio"/>
    <n v="16"/>
    <n v="8"/>
  </r>
  <r>
    <s v="E01432"/>
    <x v="942"/>
    <s v="Systems Analyst"/>
    <x v="0"/>
    <s v="Manufacturing"/>
    <x v="0"/>
    <s v="Latino"/>
    <x v="19"/>
    <n v="38214"/>
    <n v="44735"/>
    <n v="0"/>
    <s v="Brazil"/>
    <s v="Manaus"/>
    <n v="20"/>
    <n v="9.5"/>
  </r>
  <r>
    <s v="E00276"/>
    <x v="943"/>
    <s v="Engineering Manager"/>
    <x v="4"/>
    <s v="Research &amp; Development"/>
    <x v="0"/>
    <s v="Latino"/>
    <x v="13"/>
    <n v="43461"/>
    <n v="87359"/>
    <n v="0.11"/>
    <s v="Brazil"/>
    <s v="Rio de Janerio"/>
    <n v="5"/>
    <n v="3"/>
  </r>
  <r>
    <s v="E01883"/>
    <x v="944"/>
    <s v="Sr. Manger"/>
    <x v="2"/>
    <s v="Speciality Products"/>
    <x v="0"/>
    <s v="Latino"/>
    <x v="15"/>
    <n v="43652"/>
    <n v="152036"/>
    <n v="0.15"/>
    <s v="Brazil"/>
    <s v="Rio de Janerio"/>
    <n v="5"/>
    <n v="3"/>
  </r>
  <r>
    <s v="E00701"/>
    <x v="945"/>
    <s v="Sr. Business Partner"/>
    <x v="3"/>
    <s v="Speciality Products"/>
    <x v="0"/>
    <s v="Latino"/>
    <x v="22"/>
    <n v="43581"/>
    <n v="74891"/>
    <n v="0"/>
    <s v="Brazil"/>
    <s v="Rio de Janerio"/>
    <n v="5"/>
    <n v="3"/>
  </r>
  <r>
    <s v="E01347"/>
    <x v="946"/>
    <s v="Vice President"/>
    <x v="5"/>
    <s v="Speciality Products"/>
    <x v="1"/>
    <s v="Latino"/>
    <x v="25"/>
    <n v="44283"/>
    <n v="186033"/>
    <n v="0.34"/>
    <s v="Brazil"/>
    <s v="Sao Paulo"/>
    <n v="3"/>
    <n v="3"/>
  </r>
  <r>
    <s v="E01422"/>
    <x v="947"/>
    <s v="Sr. Manger"/>
    <x v="5"/>
    <s v="Speciality Products"/>
    <x v="0"/>
    <s v="Latino"/>
    <x v="5"/>
    <n v="43966"/>
    <n v="137106"/>
    <n v="0.12"/>
    <s v="Brazil"/>
    <s v="Sao Paulo"/>
    <n v="4"/>
    <n v="3"/>
  </r>
  <r>
    <s v="E02192"/>
    <x v="948"/>
    <s v="Solutions Architect"/>
    <x v="0"/>
    <s v="Speciality Products"/>
    <x v="0"/>
    <s v="Latino"/>
    <x v="14"/>
    <n v="40290"/>
    <n v="76912"/>
    <n v="0"/>
    <s v="Brazil"/>
    <s v="Sao Paulo"/>
    <n v="14"/>
    <n v="8"/>
  </r>
  <r>
    <s v="E00717"/>
    <x v="949"/>
    <s v="Business Partner"/>
    <x v="3"/>
    <s v="Manufacturing"/>
    <x v="0"/>
    <s v="Latino"/>
    <x v="22"/>
    <n v="38639"/>
    <n v="51404"/>
    <n v="0"/>
    <s v="Brazil"/>
    <s v="Manaus"/>
    <n v="18"/>
    <n v="9.5"/>
  </r>
  <r>
    <s v="E01649"/>
    <x v="950"/>
    <s v="Computer Systems Manager"/>
    <x v="0"/>
    <s v="Manufacturing"/>
    <x v="0"/>
    <s v="Latino"/>
    <x v="24"/>
    <n v="42849"/>
    <n v="77461"/>
    <n v="0.09"/>
    <s v="Brazil"/>
    <s v="Sao Paulo"/>
    <n v="7"/>
    <n v="4"/>
  </r>
  <r>
    <s v="E00955"/>
    <x v="951"/>
    <s v="Development Engineer"/>
    <x v="4"/>
    <s v="Speciality Products"/>
    <x v="1"/>
    <s v="Latino"/>
    <x v="38"/>
    <n v="41237"/>
    <n v="94407"/>
    <n v="0"/>
    <s v="Brazil"/>
    <s v="Sao Paulo"/>
    <n v="11"/>
    <n v="5.5"/>
  </r>
  <r>
    <s v="E02391"/>
    <x v="952"/>
    <s v="Vice President"/>
    <x v="3"/>
    <s v="Speciality Products"/>
    <x v="0"/>
    <s v="Latino"/>
    <x v="22"/>
    <n v="43521"/>
    <n v="249801"/>
    <n v="0.39"/>
    <s v="Brazil"/>
    <s v="Sao Paulo"/>
    <n v="5"/>
    <n v="3"/>
  </r>
  <r>
    <s v="E00494"/>
    <x v="953"/>
    <s v="Service Desk Analyst"/>
    <x v="0"/>
    <s v="Corporate"/>
    <x v="1"/>
    <s v="Latino"/>
    <x v="35"/>
    <n v="42664"/>
    <n v="84297"/>
    <n v="0"/>
    <s v="Brazil"/>
    <s v="Manaus"/>
    <n v="7"/>
    <n v="4"/>
  </r>
  <r>
    <s v="E00634"/>
    <x v="954"/>
    <s v="Sr. Analyst"/>
    <x v="6"/>
    <s v="Speciality Products"/>
    <x v="0"/>
    <s v="Latino"/>
    <x v="19"/>
    <n v="42744"/>
    <n v="75769"/>
    <n v="0"/>
    <s v="Brazil"/>
    <s v="Manaus"/>
    <n v="7"/>
    <n v="4"/>
  </r>
  <r>
    <s v="E04683"/>
    <x v="955"/>
    <s v="Director"/>
    <x v="4"/>
    <s v="Speciality Products"/>
    <x v="1"/>
    <s v="Latino"/>
    <x v="21"/>
    <n v="43868"/>
    <n v="187187"/>
    <n v="0.18"/>
    <s v="Brazil"/>
    <s v="Manaus"/>
    <n v="4"/>
    <n v="3"/>
  </r>
  <r>
    <s v="E02800"/>
    <x v="956"/>
    <s v="Sr. Manger"/>
    <x v="6"/>
    <s v="Speciality Products"/>
    <x v="0"/>
    <s v="Latino"/>
    <x v="22"/>
    <n v="43305"/>
    <n v="148991"/>
    <n v="0.12"/>
    <s v="Brazil"/>
    <s v="Sao Paulo"/>
    <n v="6"/>
    <n v="4"/>
  </r>
  <r>
    <s v="E04926"/>
    <x v="957"/>
    <s v="Field Engineer"/>
    <x v="4"/>
    <s v="Speciality Products"/>
    <x v="0"/>
    <s v="Latino"/>
    <x v="20"/>
    <n v="39532"/>
    <n v="97398"/>
    <n v="0"/>
    <s v="Brazil"/>
    <s v="Manaus"/>
    <n v="16"/>
    <n v="8"/>
  </r>
  <r>
    <s v="E02649"/>
    <x v="958"/>
    <s v="Quality Engineer"/>
    <x v="4"/>
    <s v="Research &amp; Development"/>
    <x v="1"/>
    <s v="Latino"/>
    <x v="3"/>
    <n v="43371"/>
    <n v="64247"/>
    <n v="0"/>
    <s v="Brazil"/>
    <s v="Rio de Janerio"/>
    <n v="5"/>
    <n v="3"/>
  </r>
  <r>
    <s v="E00518"/>
    <x v="959"/>
    <s v="Manager"/>
    <x v="1"/>
    <s v="Speciality Products"/>
    <x v="0"/>
    <s v="Latino"/>
    <x v="32"/>
    <n v="41439"/>
    <n v="108221"/>
    <n v="0.05"/>
    <s v="Brazil"/>
    <s v="Manaus"/>
    <n v="11"/>
    <n v="5.5"/>
  </r>
  <r>
    <s v="E04564"/>
    <x v="960"/>
    <s v="Sr. Manger"/>
    <x v="3"/>
    <s v="Manufacturing"/>
    <x v="1"/>
    <s v="Latino"/>
    <x v="10"/>
    <n v="42365"/>
    <n v="129903"/>
    <n v="0.13"/>
    <s v="Brazil"/>
    <s v="Sao Paulo"/>
    <n v="8"/>
    <n v="5.5"/>
  </r>
  <r>
    <s v="E02024"/>
    <x v="961"/>
    <s v="Operations Engineer"/>
    <x v="4"/>
    <s v="Speciality Products"/>
    <x v="0"/>
    <s v="Latino"/>
    <x v="5"/>
    <n v="44099"/>
    <n v="123588"/>
    <n v="0"/>
    <s v="Brazil"/>
    <s v="Sao Paulo"/>
    <n v="3"/>
    <n v="3"/>
  </r>
  <r>
    <s v="E03521"/>
    <x v="962"/>
    <s v="Director"/>
    <x v="6"/>
    <s v="Corporate"/>
    <x v="1"/>
    <s v="Latino"/>
    <x v="20"/>
    <n v="44099"/>
    <n v="163143"/>
    <n v="0.28000000000000003"/>
    <s v="Brazil"/>
    <s v="Sao Paulo"/>
    <n v="3"/>
    <n v="3"/>
  </r>
  <r>
    <s v="E01508"/>
    <x v="963"/>
    <s v="Engineering Manager"/>
    <x v="4"/>
    <s v="Manufacturing"/>
    <x v="0"/>
    <s v="Latino"/>
    <x v="34"/>
    <n v="42441"/>
    <n v="100810"/>
    <n v="0.12"/>
    <s v="Brazil"/>
    <s v="Rio de Janerio"/>
    <n v="8"/>
    <n v="5.5"/>
  </r>
  <r>
    <s v="E00862"/>
    <x v="964"/>
    <s v="Systems Analyst"/>
    <x v="0"/>
    <s v="Research &amp; Development"/>
    <x v="1"/>
    <s v="Latino"/>
    <x v="12"/>
    <n v="44009"/>
    <n v="40316"/>
    <n v="0"/>
    <s v="Brazil"/>
    <s v="Manaus"/>
    <n v="4"/>
    <n v="3"/>
  </r>
  <r>
    <s v="E00035"/>
    <x v="965"/>
    <s v="Cloud Infrastructure Architect"/>
    <x v="0"/>
    <s v="Manufacturing"/>
    <x v="0"/>
    <s v="Latino"/>
    <x v="14"/>
    <n v="39885"/>
    <n v="62335"/>
    <n v="0"/>
    <s v="Brazil"/>
    <s v="Manaus"/>
    <n v="15"/>
    <n v="8"/>
  </r>
  <r>
    <s v="E02535"/>
    <x v="966"/>
    <s v="Controls Engineer"/>
    <x v="4"/>
    <s v="Corporate"/>
    <x v="0"/>
    <s v="Latino"/>
    <x v="5"/>
    <n v="43114"/>
    <n v="80516"/>
    <n v="0"/>
    <s v="Brazil"/>
    <s v="Sao Paulo"/>
    <n v="6"/>
    <n v="4"/>
  </r>
  <r>
    <s v="E01943"/>
    <x v="967"/>
    <s v="Sr. Manger"/>
    <x v="6"/>
    <s v="Corporate"/>
    <x v="0"/>
    <s v="Latino"/>
    <x v="20"/>
    <n v="38995"/>
    <n v="147966"/>
    <n v="0.11"/>
    <s v="Brazil"/>
    <s v="Rio de Janerio"/>
    <n v="17"/>
    <n v="8"/>
  </r>
  <r>
    <s v="E03240"/>
    <x v="968"/>
    <s v="Vice President"/>
    <x v="0"/>
    <s v="Research &amp; Development"/>
    <x v="1"/>
    <s v="Latino"/>
    <x v="33"/>
    <n v="40511"/>
    <n v="186725"/>
    <n v="0.32"/>
    <s v="Brazil"/>
    <s v="Manaus"/>
    <n v="13"/>
    <n v="8"/>
  </r>
  <r>
    <s v="E00568"/>
    <x v="969"/>
    <s v="Analyst"/>
    <x v="6"/>
    <s v="Manufacturing"/>
    <x v="1"/>
    <s v="Latino"/>
    <x v="2"/>
    <n v="44257"/>
    <n v="44732"/>
    <n v="0"/>
    <s v="Brazil"/>
    <s v="Rio de Janerio"/>
    <n v="3"/>
    <n v="3"/>
  </r>
  <r>
    <s v="E00447"/>
    <x v="970"/>
    <s v="Vice President"/>
    <x v="5"/>
    <s v="Corporate"/>
    <x v="0"/>
    <s v="Latino"/>
    <x v="17"/>
    <n v="41675"/>
    <n v="203445"/>
    <n v="0.34"/>
    <s v="Brazil"/>
    <s v="Manaus"/>
    <n v="10"/>
    <n v="5.5"/>
  </r>
  <r>
    <s v="E02968"/>
    <x v="971"/>
    <s v="Analyst II"/>
    <x v="1"/>
    <s v="Research &amp; Development"/>
    <x v="0"/>
    <s v="Latino"/>
    <x v="4"/>
    <n v="44024"/>
    <n v="56565"/>
    <n v="0"/>
    <s v="Brazil"/>
    <s v="Sao Paulo"/>
    <n v="4"/>
    <n v="3"/>
  </r>
  <r>
    <s v="E02047"/>
    <x v="972"/>
    <s v="Sr. Analyst"/>
    <x v="6"/>
    <s v="Manufacturing"/>
    <x v="1"/>
    <s v="Latino"/>
    <x v="32"/>
    <n v="35852"/>
    <n v="71111"/>
    <n v="0"/>
    <s v="Brazil"/>
    <s v="Rio de Janerio"/>
    <n v="26"/>
    <n v="10"/>
  </r>
  <r>
    <s v="E02563"/>
    <x v="973"/>
    <s v="Controls Engineer"/>
    <x v="4"/>
    <s v="Corporate"/>
    <x v="0"/>
    <s v="Latino"/>
    <x v="39"/>
    <n v="43375"/>
    <n v="111404"/>
    <n v="0"/>
    <s v="Brazil"/>
    <s v="Rio de Janerio"/>
    <n v="5"/>
    <n v="3"/>
  </r>
  <r>
    <s v="E03159"/>
    <x v="974"/>
    <s v="Vice President"/>
    <x v="5"/>
    <s v="Manufacturing"/>
    <x v="0"/>
    <s v="Latino"/>
    <x v="13"/>
    <n v="40745"/>
    <n v="219474"/>
    <n v="0.36"/>
    <s v="Brazil"/>
    <s v="Manaus"/>
    <n v="13"/>
    <n v="8"/>
  </r>
  <r>
    <s v="E00102"/>
    <x v="975"/>
    <s v="Network Architect"/>
    <x v="0"/>
    <s v="Speciality Products"/>
    <x v="0"/>
    <s v="Latino"/>
    <x v="7"/>
    <n v="44217"/>
    <n v="90333"/>
    <n v="0"/>
    <s v="Brazil"/>
    <s v="Rio de Janerio"/>
    <n v="3"/>
    <n v="3"/>
  </r>
  <r>
    <s v="E01264"/>
    <x v="976"/>
    <s v="Business Partner"/>
    <x v="3"/>
    <s v="Research &amp; Development"/>
    <x v="0"/>
    <s v="Latino"/>
    <x v="36"/>
    <n v="41748"/>
    <n v="45295"/>
    <n v="0"/>
    <s v="Brazil"/>
    <s v="Sao Paulo"/>
    <n v="10"/>
    <n v="5.5"/>
  </r>
  <r>
    <s v="E00943"/>
    <x v="977"/>
    <s v="Director"/>
    <x v="6"/>
    <s v="Speciality Products"/>
    <x v="0"/>
    <s v="Latino"/>
    <x v="3"/>
    <n v="43397"/>
    <n v="154973"/>
    <n v="0.28999999999999998"/>
    <s v="Brazil"/>
    <s v="Sao Paulo"/>
    <n v="5"/>
    <n v="3"/>
  </r>
  <r>
    <s v="E02193"/>
    <x v="978"/>
    <s v="Director"/>
    <x v="3"/>
    <s v="Speciality Products"/>
    <x v="0"/>
    <s v="Latino"/>
    <x v="21"/>
    <n v="44094"/>
    <n v="198176"/>
    <n v="0.17"/>
    <s v="Brazil"/>
    <s v="Manaus"/>
    <n v="3"/>
    <n v="3"/>
  </r>
  <r>
    <s v="E00577"/>
    <x v="979"/>
    <s v="Analyst II"/>
    <x v="1"/>
    <s v="Research &amp; Development"/>
    <x v="0"/>
    <s v="Latino"/>
    <x v="22"/>
    <n v="41127"/>
    <n v="58586"/>
    <n v="0"/>
    <s v="Brazil"/>
    <s v="Sao Paulo"/>
    <n v="12"/>
    <n v="8"/>
  </r>
  <r>
    <s v="E02889"/>
    <x v="980"/>
    <s v="Director"/>
    <x v="5"/>
    <s v="Research &amp; Development"/>
    <x v="0"/>
    <s v="Latino"/>
    <x v="14"/>
    <n v="41928"/>
    <n v="171360"/>
    <n v="0.23"/>
    <s v="Brazil"/>
    <s v="Manaus"/>
    <n v="9"/>
    <n v="5.5"/>
  </r>
  <r>
    <s v="E04163"/>
    <x v="981"/>
    <s v="Engineering Manager"/>
    <x v="4"/>
    <s v="Speciality Products"/>
    <x v="1"/>
    <s v="Latino"/>
    <x v="17"/>
    <n v="44478"/>
    <n v="102298"/>
    <n v="0.13"/>
    <s v="Brazil"/>
    <s v="Rio de Janerio"/>
    <n v="2"/>
    <n v="1"/>
  </r>
  <r>
    <s v="E01652"/>
    <x v="982"/>
    <s v="Sr. Manger"/>
    <x v="6"/>
    <s v="Corporate"/>
    <x v="0"/>
    <s v="Latino"/>
    <x v="3"/>
    <n v="43721"/>
    <n v="133297"/>
    <n v="0.13"/>
    <s v="Brazil"/>
    <s v="Rio de Janerio"/>
    <n v="4"/>
    <n v="3"/>
  </r>
  <r>
    <s v="E03102"/>
    <x v="983"/>
    <s v="Manager"/>
    <x v="6"/>
    <s v="Corporate"/>
    <x v="1"/>
    <s v="Latino"/>
    <x v="1"/>
    <n v="41024"/>
    <n v="113269"/>
    <n v="0.09"/>
    <s v="Brazil"/>
    <s v="Sao Paulo"/>
    <n v="12"/>
    <n v="8"/>
  </r>
  <r>
    <s v="E04562"/>
    <x v="984"/>
    <s v="Director"/>
    <x v="3"/>
    <s v="Speciality Products"/>
    <x v="0"/>
    <s v="Latino"/>
    <x v="20"/>
    <n v="34209"/>
    <n v="177443"/>
    <n v="0.25"/>
    <s v="Brazil"/>
    <s v="Sao Paulo"/>
    <n v="31"/>
    <n v="15"/>
  </r>
  <r>
    <s v="E02554"/>
    <x v="985"/>
    <s v="Vice President"/>
    <x v="3"/>
    <s v="Corporate"/>
    <x v="1"/>
    <s v="Latino"/>
    <x v="25"/>
    <n v="39335"/>
    <n v="181247"/>
    <n v="0.33"/>
    <s v="Brazil"/>
    <s v="Sao Paulo"/>
    <n v="16"/>
    <n v="8"/>
  </r>
  <r>
    <s v="E02888"/>
    <x v="986"/>
    <s v="Sr. Manger"/>
    <x v="0"/>
    <s v="Speciality Products"/>
    <x v="1"/>
    <s v="Latino"/>
    <x v="23"/>
    <n v="41267"/>
    <n v="132544"/>
    <n v="0.1"/>
    <s v="Brazil"/>
    <s v="Rio de Janerio"/>
    <n v="11"/>
    <n v="5.5"/>
  </r>
  <r>
    <s v="E02561"/>
    <x v="987"/>
    <s v="Director"/>
    <x v="3"/>
    <s v="Corporate"/>
    <x v="0"/>
    <s v="Latino"/>
    <x v="19"/>
    <n v="38919"/>
    <n v="151246"/>
    <n v="0.21"/>
    <s v="Brazil"/>
    <s v="Sao Paulo"/>
    <n v="18"/>
    <n v="9.5"/>
  </r>
  <r>
    <s v="E02221"/>
    <x v="988"/>
    <s v="Systems Analyst"/>
    <x v="0"/>
    <s v="Speciality Products"/>
    <x v="1"/>
    <s v="Latino"/>
    <x v="5"/>
    <n v="42509"/>
    <n v="52693"/>
    <n v="0"/>
    <s v="Brazil"/>
    <s v="Rio de Janerio"/>
    <n v="8"/>
    <n v="5.5"/>
  </r>
  <r>
    <s v="E02627"/>
    <x v="989"/>
    <s v="Analyst II"/>
    <x v="5"/>
    <s v="Manufacturing"/>
    <x v="1"/>
    <s v="Latino"/>
    <x v="39"/>
    <n v="38684"/>
    <n v="62749"/>
    <n v="0"/>
    <s v="Brazil"/>
    <s v="Manaus"/>
    <n v="18"/>
    <n v="9.5"/>
  </r>
  <r>
    <s v="E03430"/>
    <x v="990"/>
    <s v="Sr. Business Partner"/>
    <x v="3"/>
    <s v="Research &amp; Development"/>
    <x v="1"/>
    <s v="Latino"/>
    <x v="30"/>
    <n v="35907"/>
    <n v="85369"/>
    <n v="0"/>
    <s v="Brazil"/>
    <s v="Manaus"/>
    <n v="26"/>
    <n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B49B4C-2274-4786-81C3-A8F8FF03855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R20:U25" firstHeaderRow="1" firstDataRow="2" firstDataCol="1"/>
  <pivotFields count="15">
    <pivotField showAll="0"/>
    <pivotField showAll="0"/>
    <pivotField showAll="0"/>
    <pivotField axis="axisRow" showAll="0">
      <items count="8">
        <item h="1" x="2"/>
        <item x="4"/>
        <item h="1" x="1"/>
        <item x="3"/>
        <item x="0"/>
        <item h="1" x="5"/>
        <item h="1" x="6"/>
        <item t="default"/>
      </items>
    </pivotField>
    <pivotField showAll="0"/>
    <pivotField axis="axisCol" showAll="0">
      <items count="3">
        <item x="0"/>
        <item x="1"/>
        <item t="default"/>
      </items>
    </pivotField>
    <pivotField showAll="0"/>
    <pivotField dataField="1" showAll="0">
      <items count="42">
        <item h="1" x="4"/>
        <item h="1" x="2"/>
        <item x="3"/>
        <item h="1" x="15"/>
        <item h="1" x="5"/>
        <item x="27"/>
        <item h="1" x="9"/>
        <item h="1" x="17"/>
        <item h="1" x="23"/>
        <item h="1" x="6"/>
        <item h="1" x="18"/>
        <item h="1" x="7"/>
        <item h="1" x="13"/>
        <item h="1" x="26"/>
        <item h="1" x="35"/>
        <item x="21"/>
        <item h="1" x="10"/>
        <item h="1" x="33"/>
        <item x="14"/>
        <item h="1" x="25"/>
        <item x="22"/>
        <item h="1" x="24"/>
        <item h="1" x="39"/>
        <item h="1" x="30"/>
        <item h="1" x="34"/>
        <item h="1" x="1"/>
        <item h="1" x="32"/>
        <item h="1" x="20"/>
        <item h="1" x="19"/>
        <item h="1" x="38"/>
        <item h="1" x="0"/>
        <item h="1" x="31"/>
        <item x="40"/>
        <item h="1" x="28"/>
        <item h="1" x="8"/>
        <item h="1" x="29"/>
        <item h="1" x="16"/>
        <item h="1" x="36"/>
        <item h="1" x="37"/>
        <item h="1" x="12"/>
        <item h="1" x="11"/>
        <item t="default"/>
      </items>
    </pivotField>
    <pivotField showAll="0"/>
    <pivotField showAll="0"/>
    <pivotField showAll="0"/>
    <pivotField showAll="0"/>
    <pivotField showAll="0"/>
    <pivotField showAll="0"/>
    <pivotField showAll="0"/>
  </pivotFields>
  <rowFields count="1">
    <field x="3"/>
  </rowFields>
  <rowItems count="4">
    <i>
      <x v="1"/>
    </i>
    <i>
      <x v="3"/>
    </i>
    <i>
      <x v="4"/>
    </i>
    <i t="grand">
      <x/>
    </i>
  </rowItems>
  <colFields count="1">
    <field x="5"/>
  </colFields>
  <colItems count="3">
    <i>
      <x/>
    </i>
    <i>
      <x v="1"/>
    </i>
    <i t="grand">
      <x/>
    </i>
  </colItems>
  <dataFields count="1">
    <dataField name="Max of Age" fld="7" subtotal="max"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E87ECC-EF99-49BB-A0EA-DC517ADD97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U14" firstHeaderRow="1" firstDataRow="2" firstDataCol="1"/>
  <pivotFields count="15">
    <pivotField showAll="0"/>
    <pivotField axis="axisRow" showAll="0">
      <items count="992">
        <item x="626"/>
        <item x="471"/>
        <item x="606"/>
        <item x="442"/>
        <item x="854"/>
        <item x="800"/>
        <item x="641"/>
        <item x="151"/>
        <item x="793"/>
        <item x="776"/>
        <item x="186"/>
        <item x="40"/>
        <item x="485"/>
        <item x="961"/>
        <item x="230"/>
        <item x="646"/>
        <item x="443"/>
        <item x="743"/>
        <item x="619"/>
        <item x="921"/>
        <item x="205"/>
        <item x="946"/>
        <item x="331"/>
        <item x="968"/>
        <item x="92"/>
        <item x="111"/>
        <item x="354"/>
        <item x="437"/>
        <item x="486"/>
        <item x="508"/>
        <item x="376"/>
        <item x="920"/>
        <item x="337"/>
        <item x="829"/>
        <item x="608"/>
        <item x="911"/>
        <item x="385"/>
        <item x="500"/>
        <item x="732"/>
        <item x="252"/>
        <item x="215"/>
        <item x="430"/>
        <item x="378"/>
        <item x="440"/>
        <item x="899"/>
        <item x="279"/>
        <item x="484"/>
        <item x="772"/>
        <item x="274"/>
        <item x="359"/>
        <item x="865"/>
        <item x="560"/>
        <item x="280"/>
        <item x="453"/>
        <item x="220"/>
        <item x="760"/>
        <item x="262"/>
        <item x="310"/>
        <item x="71"/>
        <item x="729"/>
        <item x="586"/>
        <item x="838"/>
        <item x="323"/>
        <item x="21"/>
        <item x="287"/>
        <item x="741"/>
        <item x="902"/>
        <item x="394"/>
        <item x="49"/>
        <item x="178"/>
        <item x="689"/>
        <item x="477"/>
        <item x="631"/>
        <item x="399"/>
        <item x="89"/>
        <item x="888"/>
        <item x="417"/>
        <item x="155"/>
        <item x="811"/>
        <item x="598"/>
        <item x="117"/>
        <item x="895"/>
        <item x="80"/>
        <item x="299"/>
        <item x="917"/>
        <item x="389"/>
        <item x="118"/>
        <item x="750"/>
        <item x="765"/>
        <item x="797"/>
        <item x="819"/>
        <item x="633"/>
        <item x="171"/>
        <item x="47"/>
        <item x="70"/>
        <item x="563"/>
        <item x="244"/>
        <item x="539"/>
        <item x="847"/>
        <item x="3"/>
        <item x="936"/>
        <item x="157"/>
        <item x="415"/>
        <item x="905"/>
        <item x="187"/>
        <item x="427"/>
        <item x="857"/>
        <item x="108"/>
        <item x="84"/>
        <item x="304"/>
        <item x="94"/>
        <item x="982"/>
        <item x="481"/>
        <item x="807"/>
        <item x="177"/>
        <item x="695"/>
        <item x="418"/>
        <item x="269"/>
        <item x="540"/>
        <item x="912"/>
        <item x="194"/>
        <item x="429"/>
        <item x="683"/>
        <item x="391"/>
        <item x="549"/>
        <item x="283"/>
        <item x="13"/>
        <item x="159"/>
        <item x="240"/>
        <item x="499"/>
        <item x="652"/>
        <item x="476"/>
        <item x="820"/>
        <item x="311"/>
        <item x="381"/>
        <item x="120"/>
        <item x="488"/>
        <item x="326"/>
        <item x="75"/>
        <item x="339"/>
        <item x="929"/>
        <item x="875"/>
        <item x="522"/>
        <item x="583"/>
        <item x="161"/>
        <item x="163"/>
        <item x="203"/>
        <item x="470"/>
        <item x="446"/>
        <item x="721"/>
        <item x="9"/>
        <item x="14"/>
        <item x="98"/>
        <item x="254"/>
        <item x="894"/>
        <item x="733"/>
        <item x="22"/>
        <item x="363"/>
        <item x="211"/>
        <item x="966"/>
        <item x="242"/>
        <item x="971"/>
        <item x="754"/>
        <item x="643"/>
        <item x="877"/>
        <item x="934"/>
        <item x="169"/>
        <item x="330"/>
        <item x="883"/>
        <item x="958"/>
        <item x="469"/>
        <item x="791"/>
        <item x="408"/>
        <item x="173"/>
        <item x="581"/>
        <item x="592"/>
        <item x="680"/>
        <item x="891"/>
        <item x="384"/>
        <item x="804"/>
        <item x="521"/>
        <item x="356"/>
        <item x="774"/>
        <item x="834"/>
        <item x="414"/>
        <item x="43"/>
        <item x="518"/>
        <item x="419"/>
        <item x="550"/>
        <item x="509"/>
        <item x="762"/>
        <item x="181"/>
        <item x="467"/>
        <item x="307"/>
        <item x="974"/>
        <item x="735"/>
        <item x="167"/>
        <item x="973"/>
        <item x="609"/>
        <item x="672"/>
        <item x="286"/>
        <item x="196"/>
        <item x="182"/>
        <item x="76"/>
        <item x="816"/>
        <item x="67"/>
        <item x="190"/>
        <item x="229"/>
        <item x="823"/>
        <item x="842"/>
        <item x="153"/>
        <item x="983"/>
        <item x="551"/>
        <item x="202"/>
        <item x="152"/>
        <item x="78"/>
        <item x="788"/>
        <item x="128"/>
        <item x="245"/>
        <item x="127"/>
        <item x="232"/>
        <item x="103"/>
        <item x="787"/>
        <item x="15"/>
        <item x="52"/>
        <item x="297"/>
        <item x="981"/>
        <item x="176"/>
        <item x="372"/>
        <item x="185"/>
        <item x="32"/>
        <item x="451"/>
        <item x="855"/>
        <item x="764"/>
        <item x="766"/>
        <item x="276"/>
        <item x="398"/>
        <item x="250"/>
        <item x="567"/>
        <item x="534"/>
        <item x="628"/>
        <item x="644"/>
        <item x="916"/>
        <item x="835"/>
        <item x="192"/>
        <item x="231"/>
        <item x="474"/>
        <item x="6"/>
        <item x="324"/>
        <item x="694"/>
        <item x="616"/>
        <item x="906"/>
        <item x="189"/>
        <item x="527"/>
        <item x="773"/>
        <item x="977"/>
        <item x="400"/>
        <item x="595"/>
        <item x="731"/>
        <item x="662"/>
        <item x="714"/>
        <item x="702"/>
        <item x="10"/>
        <item x="828"/>
        <item x="456"/>
        <item x="460"/>
        <item x="876"/>
        <item x="542"/>
        <item x="281"/>
        <item x="449"/>
        <item x="420"/>
        <item x="272"/>
        <item x="685"/>
        <item x="852"/>
        <item x="745"/>
        <item x="104"/>
        <item x="673"/>
        <item x="558"/>
        <item x="97"/>
        <item x="124"/>
        <item x="986"/>
        <item x="131"/>
        <item x="256"/>
        <item x="462"/>
        <item x="864"/>
        <item x="839"/>
        <item x="830"/>
        <item x="789"/>
        <item x="318"/>
        <item x="138"/>
        <item x="335"/>
        <item x="752"/>
        <item x="125"/>
        <item x="707"/>
        <item x="937"/>
        <item x="329"/>
        <item x="266"/>
        <item x="780"/>
        <item x="568"/>
        <item x="172"/>
        <item x="738"/>
        <item x="426"/>
        <item x="821"/>
        <item x="404"/>
        <item x="139"/>
        <item x="197"/>
        <item x="849"/>
        <item x="596"/>
        <item x="423"/>
        <item x="147"/>
        <item x="424"/>
        <item x="903"/>
        <item x="0"/>
        <item x="464"/>
        <item x="569"/>
        <item x="519"/>
        <item x="105"/>
        <item x="742"/>
        <item x="114"/>
        <item x="957"/>
        <item x="258"/>
        <item x="116"/>
        <item x="313"/>
        <item x="512"/>
        <item x="478"/>
        <item x="950"/>
        <item x="31"/>
        <item x="956"/>
        <item x="149"/>
        <item x="896"/>
        <item x="162"/>
        <item x="16"/>
        <item x="74"/>
        <item x="666"/>
        <item x="158"/>
        <item x="393"/>
        <item x="294"/>
        <item x="927"/>
        <item x="342"/>
        <item x="86"/>
        <item x="862"/>
        <item x="170"/>
        <item x="640"/>
        <item x="918"/>
        <item x="353"/>
        <item x="382"/>
        <item x="34"/>
        <item x="234"/>
        <item x="656"/>
        <item x="217"/>
        <item x="447"/>
        <item x="806"/>
        <item x="46"/>
        <item x="277"/>
        <item x="955"/>
        <item x="72"/>
        <item x="722"/>
        <item x="150"/>
        <item x="20"/>
        <item x="85"/>
        <item x="502"/>
        <item x="459"/>
        <item x="338"/>
        <item x="175"/>
        <item x="525"/>
        <item x="360"/>
        <item x="59"/>
        <item x="289"/>
        <item x="29"/>
        <item x="473"/>
        <item x="728"/>
        <item x="808"/>
        <item x="659"/>
        <item x="282"/>
        <item x="841"/>
        <item x="264"/>
        <item x="723"/>
        <item x="315"/>
        <item x="863"/>
        <item x="91"/>
        <item x="536"/>
        <item x="223"/>
        <item x="364"/>
        <item x="818"/>
        <item x="102"/>
        <item x="904"/>
        <item x="588"/>
        <item x="813"/>
        <item x="298"/>
        <item x="775"/>
        <item x="377"/>
        <item x="68"/>
        <item x="543"/>
        <item x="767"/>
        <item x="302"/>
        <item x="465"/>
        <item x="206"/>
        <item x="796"/>
        <item x="763"/>
        <item x="146"/>
        <item x="81"/>
        <item x="228"/>
        <item x="511"/>
        <item x="562"/>
        <item x="909"/>
        <item x="121"/>
        <item x="565"/>
        <item x="771"/>
        <item x="409"/>
        <item x="605"/>
        <item x="717"/>
        <item x="970"/>
        <item x="704"/>
        <item x="812"/>
        <item x="435"/>
        <item x="761"/>
        <item x="824"/>
        <item x="218"/>
        <item x="846"/>
        <item x="332"/>
        <item x="555"/>
        <item x="441"/>
        <item x="88"/>
        <item x="458"/>
        <item x="168"/>
        <item x="748"/>
        <item x="785"/>
        <item x="976"/>
        <item x="932"/>
        <item x="491"/>
        <item x="557"/>
        <item x="889"/>
        <item x="285"/>
        <item x="928"/>
        <item x="584"/>
        <item x="498"/>
        <item x="725"/>
        <item x="226"/>
        <item x="410"/>
        <item x="101"/>
        <item x="291"/>
        <item x="406"/>
        <item x="468"/>
        <item x="881"/>
        <item x="388"/>
        <item x="933"/>
        <item x="915"/>
        <item x="938"/>
        <item x="292"/>
        <item x="237"/>
        <item x="969"/>
        <item x="730"/>
        <item x="602"/>
        <item x="572"/>
        <item x="769"/>
        <item x="195"/>
        <item x="222"/>
        <item x="559"/>
        <item x="320"/>
        <item x="493"/>
        <item x="564"/>
        <item x="494"/>
        <item x="617"/>
        <item x="890"/>
        <item x="12"/>
        <item x="901"/>
        <item x="859"/>
        <item x="944"/>
        <item x="180"/>
        <item x="665"/>
        <item x="106"/>
        <item x="257"/>
        <item x="241"/>
        <item x="836"/>
        <item x="69"/>
        <item x="799"/>
        <item x="578"/>
        <item x="713"/>
        <item x="316"/>
        <item x="115"/>
        <item x="654"/>
        <item x="154"/>
        <item x="655"/>
        <item x="798"/>
        <item x="884"/>
        <item x="809"/>
        <item x="571"/>
        <item x="962"/>
        <item x="24"/>
        <item x="361"/>
        <item x="219"/>
        <item x="350"/>
        <item x="740"/>
        <item x="213"/>
        <item x="926"/>
        <item x="270"/>
        <item x="165"/>
        <item x="51"/>
        <item x="706"/>
        <item x="691"/>
        <item x="930"/>
        <item x="784"/>
        <item x="777"/>
        <item x="461"/>
        <item x="873"/>
        <item x="753"/>
        <item x="317"/>
        <item x="352"/>
        <item x="379"/>
        <item x="618"/>
        <item x="815"/>
        <item x="675"/>
        <item x="546"/>
        <item x="708"/>
        <item x="604"/>
        <item x="736"/>
        <item x="553"/>
        <item x="107"/>
        <item x="872"/>
        <item x="532"/>
        <item x="119"/>
        <item x="898"/>
        <item x="503"/>
        <item x="483"/>
        <item x="613"/>
        <item x="681"/>
        <item x="577"/>
        <item x="755"/>
        <item x="843"/>
        <item x="650"/>
        <item x="36"/>
        <item x="831"/>
        <item x="552"/>
        <item x="757"/>
        <item x="27"/>
        <item x="54"/>
        <item x="825"/>
        <item x="886"/>
        <item x="122"/>
        <item x="365"/>
        <item x="744"/>
        <item x="709"/>
        <item x="395"/>
        <item x="900"/>
        <item x="621"/>
        <item x="126"/>
        <item x="516"/>
        <item x="239"/>
        <item x="18"/>
        <item x="684"/>
        <item x="880"/>
        <item x="615"/>
        <item x="56"/>
        <item x="472"/>
        <item x="676"/>
        <item x="55"/>
        <item x="871"/>
        <item x="238"/>
        <item x="978"/>
        <item x="531"/>
        <item x="907"/>
        <item x="438"/>
        <item x="940"/>
        <item x="698"/>
        <item x="639"/>
        <item x="925"/>
        <item x="749"/>
        <item x="600"/>
        <item x="985"/>
        <item x="832"/>
        <item x="306"/>
        <item x="566"/>
        <item x="720"/>
        <item x="792"/>
        <item x="303"/>
        <item x="703"/>
        <item x="454"/>
        <item x="988"/>
        <item x="668"/>
        <item x="433"/>
        <item x="113"/>
        <item x="142"/>
        <item x="268"/>
        <item x="507"/>
        <item x="939"/>
        <item x="212"/>
        <item x="26"/>
        <item x="667"/>
        <item x="943"/>
        <item x="949"/>
        <item x="701"/>
        <item x="166"/>
        <item x="325"/>
        <item x="444"/>
        <item x="392"/>
        <item x="984"/>
        <item x="882"/>
        <item x="288"/>
        <item x="579"/>
        <item x="892"/>
        <item x="198"/>
        <item x="561"/>
        <item x="545"/>
        <item x="343"/>
        <item x="357"/>
        <item x="885"/>
        <item x="497"/>
        <item x="770"/>
        <item x="492"/>
        <item x="856"/>
        <item x="290"/>
        <item x="35"/>
        <item x="658"/>
        <item x="783"/>
        <item x="573"/>
        <item x="679"/>
        <item x="919"/>
        <item x="990"/>
        <item x="802"/>
        <item x="210"/>
        <item x="17"/>
        <item x="759"/>
        <item x="611"/>
        <item x="145"/>
        <item x="129"/>
        <item x="870"/>
        <item x="964"/>
        <item x="144"/>
        <item x="319"/>
        <item x="661"/>
        <item x="501"/>
        <item x="371"/>
        <item x="715"/>
        <item x="300"/>
        <item x="305"/>
        <item x="965"/>
        <item x="850"/>
        <item x="700"/>
        <item x="346"/>
        <item x="93"/>
        <item x="554"/>
        <item x="851"/>
        <item x="370"/>
        <item x="786"/>
        <item x="58"/>
        <item x="373"/>
        <item x="490"/>
        <item x="533"/>
        <item x="301"/>
        <item x="403"/>
        <item x="179"/>
        <item x="253"/>
        <item x="450"/>
        <item x="853"/>
        <item x="383"/>
        <item x="687"/>
        <item x="505"/>
        <item x="747"/>
        <item x="452"/>
        <item x="727"/>
        <item x="224"/>
        <item x="99"/>
        <item x="33"/>
        <item x="948"/>
        <item x="375"/>
        <item x="690"/>
        <item x="236"/>
        <item x="693"/>
        <item x="5"/>
        <item x="887"/>
        <item x="960"/>
        <item x="844"/>
        <item x="321"/>
        <item x="711"/>
        <item x="686"/>
        <item x="1"/>
        <item x="134"/>
        <item x="275"/>
        <item x="947"/>
        <item x="341"/>
        <item x="959"/>
        <item x="271"/>
        <item x="322"/>
        <item x="463"/>
        <item x="487"/>
        <item x="457"/>
        <item x="924"/>
        <item x="407"/>
        <item x="247"/>
        <item x="945"/>
        <item x="710"/>
        <item x="65"/>
        <item x="7"/>
        <item x="574"/>
        <item x="585"/>
        <item x="295"/>
        <item x="627"/>
        <item x="513"/>
        <item x="620"/>
        <item x="734"/>
        <item x="781"/>
        <item x="401"/>
        <item x="699"/>
        <item x="110"/>
        <item x="705"/>
        <item x="678"/>
        <item x="848"/>
        <item x="216"/>
        <item x="697"/>
        <item x="130"/>
        <item x="358"/>
        <item x="246"/>
        <item x="677"/>
        <item x="664"/>
        <item x="431"/>
        <item x="642"/>
        <item x="133"/>
        <item x="645"/>
        <item x="87"/>
        <item x="61"/>
        <item x="671"/>
        <item x="314"/>
        <item x="260"/>
        <item x="624"/>
        <item x="412"/>
        <item x="387"/>
        <item x="601"/>
        <item x="243"/>
        <item x="845"/>
        <item x="261"/>
        <item x="328"/>
        <item x="143"/>
        <item x="528"/>
        <item x="204"/>
        <item x="362"/>
        <item x="62"/>
        <item x="980"/>
        <item x="77"/>
        <item x="719"/>
        <item x="422"/>
        <item x="651"/>
        <item x="908"/>
        <item x="663"/>
        <item x="874"/>
        <item x="349"/>
        <item x="913"/>
        <item x="214"/>
        <item x="682"/>
        <item x="496"/>
        <item x="209"/>
        <item x="674"/>
        <item x="174"/>
        <item x="861"/>
        <item x="480"/>
        <item x="778"/>
        <item x="428"/>
        <item x="547"/>
        <item x="768"/>
        <item x="309"/>
        <item x="83"/>
        <item x="183"/>
        <item x="858"/>
        <item x="952"/>
        <item x="445"/>
        <item x="594"/>
        <item x="278"/>
        <item x="367"/>
        <item x="284"/>
        <item x="603"/>
        <item x="109"/>
        <item x="374"/>
        <item x="193"/>
        <item x="718"/>
        <item x="515"/>
        <item x="537"/>
        <item x="63"/>
        <item x="669"/>
        <item x="434"/>
        <item x="249"/>
        <item x="914"/>
        <item x="758"/>
        <item x="612"/>
        <item x="751"/>
        <item x="66"/>
        <item x="657"/>
        <item x="868"/>
        <item x="935"/>
        <item x="878"/>
        <item x="23"/>
        <item x="607"/>
        <item x="386"/>
        <item x="979"/>
        <item x="334"/>
        <item x="893"/>
        <item x="73"/>
        <item x="879"/>
        <item x="308"/>
        <item x="524"/>
        <item x="582"/>
        <item x="396"/>
        <item x="523"/>
        <item x="636"/>
        <item x="535"/>
        <item x="263"/>
        <item x="692"/>
        <item x="647"/>
        <item x="599"/>
        <item x="941"/>
        <item x="439"/>
        <item x="233"/>
        <item x="670"/>
        <item x="529"/>
        <item x="405"/>
        <item x="589"/>
        <item x="989"/>
        <item x="57"/>
        <item x="538"/>
        <item x="348"/>
        <item x="724"/>
        <item x="44"/>
        <item x="803"/>
        <item x="421"/>
        <item x="345"/>
        <item x="48"/>
        <item x="148"/>
        <item x="2"/>
        <item x="963"/>
        <item x="614"/>
        <item x="923"/>
        <item x="942"/>
        <item x="587"/>
        <item x="649"/>
        <item x="336"/>
        <item x="580"/>
        <item x="576"/>
        <item x="95"/>
        <item x="38"/>
        <item x="201"/>
        <item x="526"/>
        <item x="45"/>
        <item x="235"/>
        <item x="810"/>
        <item x="184"/>
        <item x="716"/>
        <item x="794"/>
        <item x="790"/>
        <item x="351"/>
        <item x="630"/>
        <item x="259"/>
        <item x="25"/>
        <item x="506"/>
        <item x="975"/>
        <item x="629"/>
        <item x="953"/>
        <item x="188"/>
        <item x="416"/>
        <item x="632"/>
        <item x="11"/>
        <item x="466"/>
        <item x="425"/>
        <item x="897"/>
        <item x="591"/>
        <item x="267"/>
        <item x="4"/>
        <item x="369"/>
        <item x="208"/>
        <item x="822"/>
        <item x="390"/>
        <item x="355"/>
        <item x="548"/>
        <item x="597"/>
        <item x="756"/>
        <item x="712"/>
        <item x="37"/>
        <item x="837"/>
        <item x="517"/>
        <item x="28"/>
        <item x="64"/>
        <item x="312"/>
        <item x="135"/>
        <item x="954"/>
        <item x="164"/>
        <item x="432"/>
        <item x="987"/>
        <item x="273"/>
        <item x="475"/>
        <item x="53"/>
        <item x="541"/>
        <item x="221"/>
        <item x="293"/>
        <item x="225"/>
        <item x="530"/>
        <item x="544"/>
        <item x="123"/>
        <item x="156"/>
        <item x="8"/>
        <item x="739"/>
        <item x="366"/>
        <item x="514"/>
        <item x="207"/>
        <item x="397"/>
        <item x="327"/>
        <item x="634"/>
        <item x="867"/>
        <item x="590"/>
        <item x="779"/>
        <item x="814"/>
        <item x="479"/>
        <item x="255"/>
        <item x="90"/>
        <item x="931"/>
        <item x="575"/>
        <item x="248"/>
        <item x="570"/>
        <item x="340"/>
        <item x="137"/>
        <item x="42"/>
        <item x="100"/>
        <item x="489"/>
        <item x="660"/>
        <item x="504"/>
        <item x="96"/>
        <item x="637"/>
        <item x="200"/>
        <item x="623"/>
        <item x="140"/>
        <item x="826"/>
        <item x="368"/>
        <item x="827"/>
        <item x="199"/>
        <item x="79"/>
        <item x="112"/>
        <item x="520"/>
        <item x="510"/>
        <item x="869"/>
        <item x="737"/>
        <item x="39"/>
        <item x="610"/>
        <item x="347"/>
        <item x="638"/>
        <item x="951"/>
        <item x="746"/>
        <item x="795"/>
        <item x="136"/>
        <item x="726"/>
        <item x="833"/>
        <item x="860"/>
        <item x="910"/>
        <item x="455"/>
        <item x="380"/>
        <item x="495"/>
        <item x="265"/>
        <item x="625"/>
        <item x="191"/>
        <item x="141"/>
        <item x="805"/>
        <item x="967"/>
        <item x="227"/>
        <item x="448"/>
        <item x="82"/>
        <item x="482"/>
        <item x="251"/>
        <item x="817"/>
        <item x="333"/>
        <item x="132"/>
        <item x="622"/>
        <item x="688"/>
        <item x="635"/>
        <item x="801"/>
        <item x="50"/>
        <item x="556"/>
        <item x="648"/>
        <item x="402"/>
        <item x="296"/>
        <item x="344"/>
        <item x="653"/>
        <item x="436"/>
        <item x="19"/>
        <item x="411"/>
        <item x="30"/>
        <item x="593"/>
        <item x="413"/>
        <item x="696"/>
        <item x="972"/>
        <item x="60"/>
        <item x="782"/>
        <item x="160"/>
        <item x="866"/>
        <item x="922"/>
        <item x="840"/>
        <item x="41"/>
        <item t="default"/>
      </items>
    </pivotField>
    <pivotField showAll="0"/>
    <pivotField axis="axisRow" showAll="0">
      <items count="8">
        <item h="1" x="2"/>
        <item h="1" x="4"/>
        <item x="1"/>
        <item h="1" x="3"/>
        <item h="1" x="0"/>
        <item h="1" x="5"/>
        <item h="1" x="6"/>
        <item t="default"/>
      </items>
    </pivotField>
    <pivotField showAll="0"/>
    <pivotField axis="axisCol" showAll="0">
      <items count="3">
        <item x="0"/>
        <item x="1"/>
        <item t="default"/>
      </items>
    </pivotField>
    <pivotField showAll="0"/>
    <pivotField dataField="1" showAll="0">
      <items count="42">
        <item h="1" x="4"/>
        <item h="1" x="2"/>
        <item h="1" x="3"/>
        <item h="1" x="15"/>
        <item h="1" x="5"/>
        <item h="1" x="27"/>
        <item h="1" x="9"/>
        <item h="1" x="17"/>
        <item h="1" x="23"/>
        <item h="1" x="6"/>
        <item h="1" x="18"/>
        <item h="1" x="7"/>
        <item h="1" x="13"/>
        <item h="1" x="26"/>
        <item h="1" x="35"/>
        <item h="1" x="21"/>
        <item h="1" x="10"/>
        <item h="1" x="33"/>
        <item h="1" x="14"/>
        <item h="1" x="25"/>
        <item h="1" x="22"/>
        <item h="1" x="24"/>
        <item h="1" x="39"/>
        <item h="1" x="30"/>
        <item h="1" x="34"/>
        <item h="1" x="1"/>
        <item x="32"/>
        <item h="1" x="20"/>
        <item h="1" x="19"/>
        <item h="1" x="38"/>
        <item h="1" x="0"/>
        <item h="1" x="31"/>
        <item h="1" x="40"/>
        <item h="1" x="28"/>
        <item h="1" x="8"/>
        <item h="1" x="29"/>
        <item h="1" x="16"/>
        <item h="1" x="36"/>
        <item h="1" x="37"/>
        <item h="1" x="12"/>
        <item h="1" x="11"/>
        <item t="default"/>
      </items>
    </pivotField>
    <pivotField showAll="0"/>
    <pivotField showAll="0"/>
    <pivotField showAll="0"/>
    <pivotField showAll="0"/>
    <pivotField showAll="0"/>
    <pivotField showAll="0"/>
    <pivotField showAll="0"/>
  </pivotFields>
  <rowFields count="2">
    <field x="1"/>
    <field x="3"/>
  </rowFields>
  <rowItems count="11">
    <i>
      <x v="289"/>
    </i>
    <i r="1">
      <x v="2"/>
    </i>
    <i>
      <x v="342"/>
    </i>
    <i r="1">
      <x v="2"/>
    </i>
    <i>
      <x v="623"/>
    </i>
    <i r="1">
      <x v="2"/>
    </i>
    <i>
      <x v="680"/>
    </i>
    <i r="1">
      <x v="2"/>
    </i>
    <i>
      <x v="688"/>
    </i>
    <i r="1">
      <x v="2"/>
    </i>
    <i t="grand">
      <x/>
    </i>
  </rowItems>
  <colFields count="1">
    <field x="5"/>
  </colFields>
  <colItems count="3">
    <i>
      <x/>
    </i>
    <i>
      <x v="1"/>
    </i>
    <i t="grand">
      <x/>
    </i>
  </colItems>
  <dataFields count="1">
    <dataField name="Sum of Ag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A82FCD2-FF59-48CC-8860-34E23E76635A}" sourceName="Department">
  <pivotTables>
    <pivotTable tabId="14" name="PivotTable1"/>
  </pivotTables>
  <data>
    <tabular pivotCacheId="1403002228">
      <items count="7">
        <i x="2"/>
        <i x="4"/>
        <i x="1" s="1"/>
        <i x="3"/>
        <i x="0"/>
        <i x="5"/>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C7D913C-234F-4408-B5A8-D9E0EEE31BFB}" sourceName="Age">
  <pivotTables>
    <pivotTable tabId="14" name="PivotTable1"/>
  </pivotTables>
  <data>
    <tabular pivotCacheId="1403002228">
      <items count="41">
        <i x="4"/>
        <i x="2"/>
        <i x="3"/>
        <i x="15"/>
        <i x="5"/>
        <i x="27"/>
        <i x="9"/>
        <i x="17"/>
        <i x="23"/>
        <i x="6"/>
        <i x="18"/>
        <i x="7"/>
        <i x="13"/>
        <i x="26"/>
        <i x="35"/>
        <i x="10"/>
        <i x="33"/>
        <i x="14"/>
        <i x="25"/>
        <i x="22"/>
        <i x="24"/>
        <i x="30"/>
        <i x="34"/>
        <i x="1"/>
        <i x="32" s="1"/>
        <i x="20"/>
        <i x="19"/>
        <i x="38"/>
        <i x="0"/>
        <i x="31"/>
        <i x="28"/>
        <i x="8"/>
        <i x="29"/>
        <i x="16"/>
        <i x="36"/>
        <i x="37"/>
        <i x="12"/>
        <i x="11"/>
        <i x="21" nd="1"/>
        <i x="39" nd="1"/>
        <i x="4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90EB4328-0FBF-4804-B935-EF62CB22060C}" sourceName="Department">
  <pivotTables>
    <pivotTable tabId="14" name="PivotTable5"/>
  </pivotTables>
  <data>
    <tabular pivotCacheId="1403002228">
      <items count="7">
        <i x="2"/>
        <i x="4" s="1"/>
        <i x="1"/>
        <i x="3" s="1"/>
        <i x="0" s="1"/>
        <i x="5"/>
        <i x="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75C22AE-57FA-4B56-9A81-A8E833456FEA}" sourceName="Gender">
  <pivotTables>
    <pivotTable tabId="14" name="PivotTable5"/>
  </pivotTables>
  <data>
    <tabular pivotCacheId="1403002228">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1" xr10:uid="{9784EB7C-D2F6-422C-A444-7245DD95F96B}" sourceName="Age">
  <pivotTables>
    <pivotTable tabId="14" name="PivotTable5"/>
  </pivotTables>
  <data>
    <tabular pivotCacheId="1403002228">
      <items count="41">
        <i x="4"/>
        <i x="2"/>
        <i x="3" s="1"/>
        <i x="15"/>
        <i x="5"/>
        <i x="27" s="1"/>
        <i x="9"/>
        <i x="17"/>
        <i x="23"/>
        <i x="6"/>
        <i x="18"/>
        <i x="7"/>
        <i x="13"/>
        <i x="26"/>
        <i x="35"/>
        <i x="21" s="1"/>
        <i x="10"/>
        <i x="33"/>
        <i x="14" s="1"/>
        <i x="25"/>
        <i x="22" s="1"/>
        <i x="24"/>
        <i x="39"/>
        <i x="30"/>
        <i x="34"/>
        <i x="1"/>
        <i x="32"/>
        <i x="20"/>
        <i x="19"/>
        <i x="38"/>
        <i x="0"/>
        <i x="31"/>
        <i x="40" s="1"/>
        <i x="28"/>
        <i x="8"/>
        <i x="29"/>
        <i x="16"/>
        <i x="36"/>
        <i x="37"/>
        <i x="12"/>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1D8C4237-0FC3-48F8-820F-2D4E72A23D48}" cache="Slicer_Department" caption="Department" rowHeight="234950"/>
  <slicer name="Age" xr10:uid="{21013404-455C-490F-87CA-9708B0CA98FE}" cache="Slicer_Age" caption="Age" startItem="21" rowHeight="234950"/>
  <slicer name="Department 1" xr10:uid="{7FDD8E47-3D19-4C21-8C57-BF85F005A5AE}" cache="Slicer_Department1" caption="Department" rowHeight="234950"/>
  <slicer name="Gender" xr10:uid="{7CECA90B-BF5D-4B6E-BA00-AE6984A16F36}" cache="Slicer_Gender" caption="Gender" rowHeight="234950"/>
  <slicer name="Age 1" xr10:uid="{F8663877-C52B-479A-8F83-787F2A07B552}" cache="Slicer_Age1" caption="Age" startItem="28"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A63D5D-0A72-4BAC-87A1-8BE2BA127AAC}" name="Table1" displayName="Table1" ref="D7:K22" totalsRowShown="0" headerRowDxfId="14" headerRowBorderDxfId="13" tableBorderDxfId="12" totalsRowBorderDxfId="11">
  <autoFilter ref="D7:K22" xr:uid="{16A63D5D-0A72-4BAC-87A1-8BE2BA127AAC}"/>
  <tableColumns count="8">
    <tableColumn id="1" xr3:uid="{E17B5091-12D1-4282-8D88-C252C0B5B2AA}" name="ROLL NO." dataDxfId="10"/>
    <tableColumn id="2" xr3:uid="{B1C52552-0AF4-481C-B595-BF1776F79AA7}" name="English" dataDxfId="9"/>
    <tableColumn id="3" xr3:uid="{120EBCF9-1AB9-4176-A857-896552684527}" name="Marathi" dataDxfId="8"/>
    <tableColumn id="4" xr3:uid="{C65B1BF2-7767-40C2-BC9B-D1CC633C4C2A}" name="Hindi" dataDxfId="7"/>
    <tableColumn id="5" xr3:uid="{70B34347-121F-4423-8521-8B55377E462A}" name="Physics" dataDxfId="6"/>
    <tableColumn id="6" xr3:uid="{863760A2-90C3-49D6-BA08-46EEAC1B8C42}" name="Chemistry" dataDxfId="5"/>
    <tableColumn id="7" xr3:uid="{661C9942-B32C-4ECE-96E2-E8FA9D705CA4}" name="Maths" dataDxfId="4"/>
    <tableColumn id="8" xr3:uid="{DD237613-AF67-4480-86F8-08C49B0391A2}" name="TOTAL" dataDxfId="3">
      <calculatedColumnFormula>SUM(E8:J8)</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britannica.com/place/Nigeria" TargetMode="External"/><Relationship Id="rId21" Type="http://schemas.openxmlformats.org/officeDocument/2006/relationships/hyperlink" Target="https://www.britannica.com/place/Nepal" TargetMode="External"/><Relationship Id="rId42" Type="http://schemas.openxmlformats.org/officeDocument/2006/relationships/hyperlink" Target="https://www.britannica.com/place/Rwanda" TargetMode="External"/><Relationship Id="rId47" Type="http://schemas.openxmlformats.org/officeDocument/2006/relationships/hyperlink" Target="https://www.britannica.com/place/San-Marino-republic-Europe" TargetMode="External"/><Relationship Id="rId63" Type="http://schemas.openxmlformats.org/officeDocument/2006/relationships/hyperlink" Target="https://www.britannica.com/place/South-Sudan" TargetMode="External"/><Relationship Id="rId68" Type="http://schemas.openxmlformats.org/officeDocument/2006/relationships/hyperlink" Target="https://www.britannica.com/place/Taiwan" TargetMode="External"/><Relationship Id="rId84" Type="http://schemas.openxmlformats.org/officeDocument/2006/relationships/hyperlink" Target="https://www.britannica.com/place/Uruguay" TargetMode="External"/><Relationship Id="rId89" Type="http://schemas.openxmlformats.org/officeDocument/2006/relationships/hyperlink" Target="https://www.britannica.com/place/Vietnam" TargetMode="External"/><Relationship Id="rId16" Type="http://schemas.openxmlformats.org/officeDocument/2006/relationships/hyperlink" Target="https://www.britannica.com/place/Morocco" TargetMode="External"/><Relationship Id="rId11" Type="http://schemas.openxmlformats.org/officeDocument/2006/relationships/hyperlink" Target="https://www.britannica.com/place/Micronesia-republic-Pacific-Ocean" TargetMode="External"/><Relationship Id="rId32" Type="http://schemas.openxmlformats.org/officeDocument/2006/relationships/hyperlink" Target="https://www.britannica.com/place/Panama" TargetMode="External"/><Relationship Id="rId37" Type="http://schemas.openxmlformats.org/officeDocument/2006/relationships/hyperlink" Target="https://www.britannica.com/place/Poland" TargetMode="External"/><Relationship Id="rId53" Type="http://schemas.openxmlformats.org/officeDocument/2006/relationships/hyperlink" Target="https://www.britannica.com/place/Sierra-Leone" TargetMode="External"/><Relationship Id="rId58" Type="http://schemas.openxmlformats.org/officeDocument/2006/relationships/hyperlink" Target="https://www.britannica.com/place/Somalia" TargetMode="External"/><Relationship Id="rId74" Type="http://schemas.openxmlformats.org/officeDocument/2006/relationships/hyperlink" Target="https://www.britannica.com/place/Trinidad-and-Tobago" TargetMode="External"/><Relationship Id="rId79" Type="http://schemas.openxmlformats.org/officeDocument/2006/relationships/hyperlink" Target="https://www.britannica.com/place/Uganda" TargetMode="External"/><Relationship Id="rId5" Type="http://schemas.openxmlformats.org/officeDocument/2006/relationships/hyperlink" Target="https://www.britannica.com/place/Mali" TargetMode="External"/><Relationship Id="rId90" Type="http://schemas.openxmlformats.org/officeDocument/2006/relationships/hyperlink" Target="https://www.britannica.com/place/Yemen" TargetMode="External"/><Relationship Id="rId22" Type="http://schemas.openxmlformats.org/officeDocument/2006/relationships/hyperlink" Target="https://www.britannica.com/place/Netherlands" TargetMode="External"/><Relationship Id="rId27" Type="http://schemas.openxmlformats.org/officeDocument/2006/relationships/hyperlink" Target="https://www.britannica.com/place/North-Macedonia" TargetMode="External"/><Relationship Id="rId43" Type="http://schemas.openxmlformats.org/officeDocument/2006/relationships/hyperlink" Target="https://www.britannica.com/place/Saint-Kitts-and-Nevis" TargetMode="External"/><Relationship Id="rId48" Type="http://schemas.openxmlformats.org/officeDocument/2006/relationships/hyperlink" Target="https://www.britannica.com/place/Sao-Tome-and-Principe" TargetMode="External"/><Relationship Id="rId64" Type="http://schemas.openxmlformats.org/officeDocument/2006/relationships/hyperlink" Target="https://www.britannica.com/place/Suriname" TargetMode="External"/><Relationship Id="rId69" Type="http://schemas.openxmlformats.org/officeDocument/2006/relationships/hyperlink" Target="https://www.britannica.com/place/Tajikistan" TargetMode="External"/><Relationship Id="rId8" Type="http://schemas.openxmlformats.org/officeDocument/2006/relationships/hyperlink" Target="https://www.britannica.com/place/Mauritania" TargetMode="External"/><Relationship Id="rId51" Type="http://schemas.openxmlformats.org/officeDocument/2006/relationships/hyperlink" Target="https://www.britannica.com/place/Serbia" TargetMode="External"/><Relationship Id="rId72" Type="http://schemas.openxmlformats.org/officeDocument/2006/relationships/hyperlink" Target="https://www.britannica.com/place/Togo" TargetMode="External"/><Relationship Id="rId80" Type="http://schemas.openxmlformats.org/officeDocument/2006/relationships/hyperlink" Target="https://www.britannica.com/place/Ukraine" TargetMode="External"/><Relationship Id="rId85" Type="http://schemas.openxmlformats.org/officeDocument/2006/relationships/hyperlink" Target="https://www.britannica.com/place/Uzbekistan" TargetMode="External"/><Relationship Id="rId93" Type="http://schemas.openxmlformats.org/officeDocument/2006/relationships/drawing" Target="../drawings/drawing2.xml"/><Relationship Id="rId3" Type="http://schemas.openxmlformats.org/officeDocument/2006/relationships/hyperlink" Target="https://www.britannica.com/place/Malaysia" TargetMode="External"/><Relationship Id="rId12" Type="http://schemas.openxmlformats.org/officeDocument/2006/relationships/hyperlink" Target="https://www.britannica.com/place/Moldova" TargetMode="External"/><Relationship Id="rId17" Type="http://schemas.openxmlformats.org/officeDocument/2006/relationships/hyperlink" Target="https://www.britannica.com/place/Mozambique" TargetMode="External"/><Relationship Id="rId25" Type="http://schemas.openxmlformats.org/officeDocument/2006/relationships/hyperlink" Target="https://www.britannica.com/place/Niger" TargetMode="External"/><Relationship Id="rId33" Type="http://schemas.openxmlformats.org/officeDocument/2006/relationships/hyperlink" Target="https://www.britannica.com/place/Papua-New-Guinea" TargetMode="External"/><Relationship Id="rId38" Type="http://schemas.openxmlformats.org/officeDocument/2006/relationships/hyperlink" Target="https://www.britannica.com/place/Portugal" TargetMode="External"/><Relationship Id="rId46" Type="http://schemas.openxmlformats.org/officeDocument/2006/relationships/hyperlink" Target="https://www.britannica.com/place/Samoa-island-nation-Pacific-Ocean" TargetMode="External"/><Relationship Id="rId59" Type="http://schemas.openxmlformats.org/officeDocument/2006/relationships/hyperlink" Target="https://www.britannica.com/place/South-Africa" TargetMode="External"/><Relationship Id="rId67" Type="http://schemas.openxmlformats.org/officeDocument/2006/relationships/hyperlink" Target="https://www.britannica.com/place/Syria" TargetMode="External"/><Relationship Id="rId20" Type="http://schemas.openxmlformats.org/officeDocument/2006/relationships/hyperlink" Target="https://www.britannica.com/place/Nauru" TargetMode="External"/><Relationship Id="rId41" Type="http://schemas.openxmlformats.org/officeDocument/2006/relationships/hyperlink" Target="https://www.britannica.com/place/Russia" TargetMode="External"/><Relationship Id="rId54" Type="http://schemas.openxmlformats.org/officeDocument/2006/relationships/hyperlink" Target="https://www.britannica.com/place/Singapore" TargetMode="External"/><Relationship Id="rId62" Type="http://schemas.openxmlformats.org/officeDocument/2006/relationships/hyperlink" Target="https://www.britannica.com/place/Sudan" TargetMode="External"/><Relationship Id="rId70" Type="http://schemas.openxmlformats.org/officeDocument/2006/relationships/hyperlink" Target="https://www.britannica.com/place/Tanzania" TargetMode="External"/><Relationship Id="rId75" Type="http://schemas.openxmlformats.org/officeDocument/2006/relationships/hyperlink" Target="https://www.britannica.com/place/Tunisia" TargetMode="External"/><Relationship Id="rId83" Type="http://schemas.openxmlformats.org/officeDocument/2006/relationships/hyperlink" Target="https://www.britannica.com/place/United-States" TargetMode="External"/><Relationship Id="rId88" Type="http://schemas.openxmlformats.org/officeDocument/2006/relationships/hyperlink" Target="https://www.britannica.com/place/Venezuela" TargetMode="External"/><Relationship Id="rId91" Type="http://schemas.openxmlformats.org/officeDocument/2006/relationships/hyperlink" Target="https://www.britannica.com/place/Zambia" TargetMode="External"/><Relationship Id="rId1" Type="http://schemas.openxmlformats.org/officeDocument/2006/relationships/hyperlink" Target="https://www.britannica.com/place/Madagascar" TargetMode="External"/><Relationship Id="rId6" Type="http://schemas.openxmlformats.org/officeDocument/2006/relationships/hyperlink" Target="https://www.britannica.com/place/Malta" TargetMode="External"/><Relationship Id="rId15" Type="http://schemas.openxmlformats.org/officeDocument/2006/relationships/hyperlink" Target="https://www.britannica.com/place/Montenegro" TargetMode="External"/><Relationship Id="rId23" Type="http://schemas.openxmlformats.org/officeDocument/2006/relationships/hyperlink" Target="https://www.britannica.com/place/New-Zealand" TargetMode="External"/><Relationship Id="rId28" Type="http://schemas.openxmlformats.org/officeDocument/2006/relationships/hyperlink" Target="https://www.britannica.com/place/Norway" TargetMode="External"/><Relationship Id="rId36" Type="http://schemas.openxmlformats.org/officeDocument/2006/relationships/hyperlink" Target="https://www.britannica.com/place/Philippines" TargetMode="External"/><Relationship Id="rId49" Type="http://schemas.openxmlformats.org/officeDocument/2006/relationships/hyperlink" Target="https://www.britannica.com/place/Saudi-Arabia" TargetMode="External"/><Relationship Id="rId57" Type="http://schemas.openxmlformats.org/officeDocument/2006/relationships/hyperlink" Target="https://www.britannica.com/place/Solomon-Islands" TargetMode="External"/><Relationship Id="rId10" Type="http://schemas.openxmlformats.org/officeDocument/2006/relationships/hyperlink" Target="https://www.britannica.com/place/Mexico" TargetMode="External"/><Relationship Id="rId31" Type="http://schemas.openxmlformats.org/officeDocument/2006/relationships/hyperlink" Target="https://www.britannica.com/place/Palau" TargetMode="External"/><Relationship Id="rId44" Type="http://schemas.openxmlformats.org/officeDocument/2006/relationships/hyperlink" Target="https://www.britannica.com/place/Saint-Lucia" TargetMode="External"/><Relationship Id="rId52" Type="http://schemas.openxmlformats.org/officeDocument/2006/relationships/hyperlink" Target="https://www.britannica.com/place/Seychelles" TargetMode="External"/><Relationship Id="rId60" Type="http://schemas.openxmlformats.org/officeDocument/2006/relationships/hyperlink" Target="https://www.britannica.com/place/Spain" TargetMode="External"/><Relationship Id="rId65" Type="http://schemas.openxmlformats.org/officeDocument/2006/relationships/hyperlink" Target="https://www.britannica.com/place/Sweden" TargetMode="External"/><Relationship Id="rId73" Type="http://schemas.openxmlformats.org/officeDocument/2006/relationships/hyperlink" Target="https://www.britannica.com/place/Tonga" TargetMode="External"/><Relationship Id="rId78" Type="http://schemas.openxmlformats.org/officeDocument/2006/relationships/hyperlink" Target="https://www.britannica.com/place/Tuvalu" TargetMode="External"/><Relationship Id="rId81" Type="http://schemas.openxmlformats.org/officeDocument/2006/relationships/hyperlink" Target="https://www.britannica.com/place/United-Arab-Emirates" TargetMode="External"/><Relationship Id="rId86" Type="http://schemas.openxmlformats.org/officeDocument/2006/relationships/hyperlink" Target="https://www.britannica.com/place/Vanuatu" TargetMode="External"/><Relationship Id="rId4" Type="http://schemas.openxmlformats.org/officeDocument/2006/relationships/hyperlink" Target="https://www.britannica.com/place/Maldives" TargetMode="External"/><Relationship Id="rId9" Type="http://schemas.openxmlformats.org/officeDocument/2006/relationships/hyperlink" Target="https://www.britannica.com/place/Mauritius" TargetMode="External"/><Relationship Id="rId13" Type="http://schemas.openxmlformats.org/officeDocument/2006/relationships/hyperlink" Target="https://www.britannica.com/place/Monaco" TargetMode="External"/><Relationship Id="rId18" Type="http://schemas.openxmlformats.org/officeDocument/2006/relationships/hyperlink" Target="https://www.britannica.com/place/Myanmar" TargetMode="External"/><Relationship Id="rId39" Type="http://schemas.openxmlformats.org/officeDocument/2006/relationships/hyperlink" Target="https://www.britannica.com/place/Qatar" TargetMode="External"/><Relationship Id="rId34" Type="http://schemas.openxmlformats.org/officeDocument/2006/relationships/hyperlink" Target="https://www.britannica.com/place/Paraguay" TargetMode="External"/><Relationship Id="rId50" Type="http://schemas.openxmlformats.org/officeDocument/2006/relationships/hyperlink" Target="https://www.britannica.com/place/Senegal" TargetMode="External"/><Relationship Id="rId55" Type="http://schemas.openxmlformats.org/officeDocument/2006/relationships/hyperlink" Target="https://www.britannica.com/place/Slovakia" TargetMode="External"/><Relationship Id="rId76" Type="http://schemas.openxmlformats.org/officeDocument/2006/relationships/hyperlink" Target="https://www.britannica.com/place/Turkey" TargetMode="External"/><Relationship Id="rId7" Type="http://schemas.openxmlformats.org/officeDocument/2006/relationships/hyperlink" Target="https://www.britannica.com/place/Marshall-Islands" TargetMode="External"/><Relationship Id="rId71" Type="http://schemas.openxmlformats.org/officeDocument/2006/relationships/hyperlink" Target="https://www.britannica.com/place/Thailand" TargetMode="External"/><Relationship Id="rId92" Type="http://schemas.openxmlformats.org/officeDocument/2006/relationships/hyperlink" Target="https://www.britannica.com/place/Zimbabwe" TargetMode="External"/><Relationship Id="rId2" Type="http://schemas.openxmlformats.org/officeDocument/2006/relationships/hyperlink" Target="https://www.britannica.com/place/Malawi" TargetMode="External"/><Relationship Id="rId29" Type="http://schemas.openxmlformats.org/officeDocument/2006/relationships/hyperlink" Target="https://www.britannica.com/place/Oman" TargetMode="External"/><Relationship Id="rId24" Type="http://schemas.openxmlformats.org/officeDocument/2006/relationships/hyperlink" Target="https://www.britannica.com/place/Nicaragua" TargetMode="External"/><Relationship Id="rId40" Type="http://schemas.openxmlformats.org/officeDocument/2006/relationships/hyperlink" Target="https://www.britannica.com/place/Romania" TargetMode="External"/><Relationship Id="rId45" Type="http://schemas.openxmlformats.org/officeDocument/2006/relationships/hyperlink" Target="https://www.britannica.com/place/Saint-Vincent-and-the-Grenadines" TargetMode="External"/><Relationship Id="rId66" Type="http://schemas.openxmlformats.org/officeDocument/2006/relationships/hyperlink" Target="https://www.britannica.com/place/Switzerland" TargetMode="External"/><Relationship Id="rId87" Type="http://schemas.openxmlformats.org/officeDocument/2006/relationships/hyperlink" Target="https://www.britannica.com/place/Vatican-City" TargetMode="External"/><Relationship Id="rId61" Type="http://schemas.openxmlformats.org/officeDocument/2006/relationships/hyperlink" Target="https://www.britannica.com/place/Sri-Lanka" TargetMode="External"/><Relationship Id="rId82" Type="http://schemas.openxmlformats.org/officeDocument/2006/relationships/hyperlink" Target="https://www.britannica.com/place/United-Kingdom" TargetMode="External"/><Relationship Id="rId19" Type="http://schemas.openxmlformats.org/officeDocument/2006/relationships/hyperlink" Target="https://www.britannica.com/place/Namibia" TargetMode="External"/><Relationship Id="rId14" Type="http://schemas.openxmlformats.org/officeDocument/2006/relationships/hyperlink" Target="https://www.britannica.com/place/Mongolia" TargetMode="External"/><Relationship Id="rId30" Type="http://schemas.openxmlformats.org/officeDocument/2006/relationships/hyperlink" Target="https://www.britannica.com/place/Pakistan" TargetMode="External"/><Relationship Id="rId35" Type="http://schemas.openxmlformats.org/officeDocument/2006/relationships/hyperlink" Target="https://www.britannica.com/place/Peru" TargetMode="External"/><Relationship Id="rId56" Type="http://schemas.openxmlformats.org/officeDocument/2006/relationships/hyperlink" Target="https://www.britannica.com/place/Slovenia" TargetMode="External"/><Relationship Id="rId77" Type="http://schemas.openxmlformats.org/officeDocument/2006/relationships/hyperlink" Target="https://www.britannica.com/place/Turkmenistan"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C2:Q21"/>
  <sheetViews>
    <sheetView topLeftCell="B1" workbookViewId="0">
      <selection activeCell="C16" sqref="C16"/>
    </sheetView>
  </sheetViews>
  <sheetFormatPr defaultRowHeight="14.4" x14ac:dyDescent="0.3"/>
  <cols>
    <col min="3" max="3" width="9.77734375" bestFit="1" customWidth="1"/>
    <col min="11" max="11" width="11.33203125" bestFit="1" customWidth="1"/>
  </cols>
  <sheetData>
    <row r="2" spans="3:17" x14ac:dyDescent="0.3">
      <c r="G2" t="s">
        <v>15</v>
      </c>
      <c r="H2">
        <v>50</v>
      </c>
    </row>
    <row r="4" spans="3:17" x14ac:dyDescent="0.3">
      <c r="C4" s="2" t="s">
        <v>0</v>
      </c>
      <c r="D4" s="1" t="s">
        <v>1</v>
      </c>
      <c r="E4" s="1" t="s">
        <v>2</v>
      </c>
      <c r="F4" s="1" t="s">
        <v>3</v>
      </c>
      <c r="G4" s="1" t="s">
        <v>4</v>
      </c>
      <c r="H4" s="1" t="s">
        <v>5</v>
      </c>
      <c r="I4" s="1" t="s">
        <v>6</v>
      </c>
      <c r="J4" s="1" t="s">
        <v>12</v>
      </c>
      <c r="K4" s="1" t="s">
        <v>14</v>
      </c>
      <c r="L4" s="1" t="s">
        <v>13</v>
      </c>
      <c r="M4" s="1" t="s">
        <v>33</v>
      </c>
      <c r="N4" s="1" t="s">
        <v>34</v>
      </c>
      <c r="O4" s="1" t="s">
        <v>35</v>
      </c>
      <c r="P4" s="1" t="s">
        <v>36</v>
      </c>
      <c r="Q4" s="1" t="s">
        <v>39</v>
      </c>
    </row>
    <row r="5" spans="3:17" x14ac:dyDescent="0.3">
      <c r="C5" s="2" t="s">
        <v>7</v>
      </c>
      <c r="D5">
        <v>41</v>
      </c>
      <c r="E5">
        <v>48</v>
      </c>
      <c r="F5">
        <v>84</v>
      </c>
      <c r="G5">
        <v>89</v>
      </c>
      <c r="H5">
        <v>55</v>
      </c>
      <c r="I5">
        <v>97</v>
      </c>
      <c r="J5">
        <f>SUM(D5:I5)</f>
        <v>414</v>
      </c>
      <c r="K5">
        <f>SUM(J5,$H$2)</f>
        <v>464</v>
      </c>
      <c r="L5" cm="1">
        <f t="array" ref="L5">SUM(D5:I5/6)</f>
        <v>69</v>
      </c>
      <c r="M5">
        <f>AVERAGE(D5:I5)</f>
        <v>69</v>
      </c>
      <c r="N5">
        <f>_xlfn.RANK.AVG(J5,$J$5:$J$9,1)</f>
        <v>3</v>
      </c>
      <c r="O5">
        <f>_xlfn.RANK.EQ(K5,$K$5:$K$9,1)</f>
        <v>3</v>
      </c>
      <c r="P5">
        <f>RANK(J5,$J$5:$J$9,1)</f>
        <v>3</v>
      </c>
      <c r="Q5">
        <f>SUMPRODUCT(D5:F5,$D$16:$F$16)</f>
        <v>1052</v>
      </c>
    </row>
    <row r="6" spans="3:17" x14ac:dyDescent="0.3">
      <c r="C6" s="2" t="s">
        <v>10</v>
      </c>
      <c r="D6">
        <v>46</v>
      </c>
      <c r="E6">
        <v>55</v>
      </c>
      <c r="F6">
        <v>98</v>
      </c>
      <c r="G6">
        <v>60</v>
      </c>
      <c r="H6">
        <v>19</v>
      </c>
      <c r="I6">
        <v>75</v>
      </c>
      <c r="J6">
        <f t="shared" ref="J6:J9" si="0">SUM(D6:I6)</f>
        <v>353</v>
      </c>
      <c r="K6">
        <f t="shared" ref="K6:K9" si="1">SUM(J6,$H$2)</f>
        <v>403</v>
      </c>
      <c r="L6" cm="1">
        <f t="array" ref="L6">SUM(D6:I6/6)</f>
        <v>58.833333333333329</v>
      </c>
      <c r="M6">
        <f t="shared" ref="M6:M9" si="2">AVERAGE(D6:I6)</f>
        <v>58.833333333333336</v>
      </c>
      <c r="N6">
        <f t="shared" ref="N6:N9" si="3">_xlfn.RANK.AVG(J6,$J$5:$J$9,1)</f>
        <v>2</v>
      </c>
      <c r="O6">
        <f t="shared" ref="O6:O9" si="4">_xlfn.RANK.EQ(K6,$K$5:$K$9,1)</f>
        <v>2</v>
      </c>
      <c r="P6">
        <f t="shared" ref="P6:P9" si="5">RANK(J6,$J$5:$J$9,1)</f>
        <v>2</v>
      </c>
      <c r="Q6">
        <f t="shared" ref="Q6:Q9" si="6">SUMPRODUCT(D6:F6,$D$16:$F$16)</f>
        <v>1212</v>
      </c>
    </row>
    <row r="7" spans="3:17" x14ac:dyDescent="0.3">
      <c r="C7" s="2" t="s">
        <v>8</v>
      </c>
      <c r="D7">
        <v>63</v>
      </c>
      <c r="E7">
        <v>46</v>
      </c>
      <c r="F7">
        <v>95</v>
      </c>
      <c r="G7">
        <v>62</v>
      </c>
      <c r="H7">
        <v>76</v>
      </c>
      <c r="I7">
        <v>77</v>
      </c>
      <c r="J7">
        <f t="shared" si="0"/>
        <v>419</v>
      </c>
      <c r="K7">
        <f t="shared" si="1"/>
        <v>469</v>
      </c>
      <c r="L7" cm="1">
        <f t="array" ref="L7">SUM(D7:I7/6)</f>
        <v>69.833333333333329</v>
      </c>
      <c r="M7">
        <f t="shared" si="2"/>
        <v>69.833333333333329</v>
      </c>
      <c r="N7">
        <f t="shared" si="3"/>
        <v>4</v>
      </c>
      <c r="O7">
        <f t="shared" si="4"/>
        <v>4</v>
      </c>
      <c r="P7">
        <f t="shared" si="5"/>
        <v>4</v>
      </c>
      <c r="Q7">
        <f t="shared" si="6"/>
        <v>1190</v>
      </c>
    </row>
    <row r="8" spans="3:17" x14ac:dyDescent="0.3">
      <c r="C8" s="2" t="s">
        <v>9</v>
      </c>
      <c r="D8">
        <v>82</v>
      </c>
      <c r="E8">
        <v>83</v>
      </c>
      <c r="F8">
        <v>37</v>
      </c>
      <c r="G8">
        <v>81</v>
      </c>
      <c r="H8">
        <v>78</v>
      </c>
      <c r="I8">
        <v>73</v>
      </c>
      <c r="J8">
        <f t="shared" si="0"/>
        <v>434</v>
      </c>
      <c r="K8">
        <f t="shared" si="1"/>
        <v>484</v>
      </c>
      <c r="L8" cm="1">
        <f t="array" ref="L8">SUM(D8:I8/6)</f>
        <v>72.333333333333329</v>
      </c>
      <c r="M8">
        <f t="shared" si="2"/>
        <v>72.333333333333329</v>
      </c>
      <c r="N8">
        <f t="shared" si="3"/>
        <v>5</v>
      </c>
      <c r="O8">
        <f t="shared" si="4"/>
        <v>5</v>
      </c>
      <c r="P8">
        <f t="shared" si="5"/>
        <v>5</v>
      </c>
      <c r="Q8">
        <f t="shared" si="6"/>
        <v>1214</v>
      </c>
    </row>
    <row r="9" spans="3:17" x14ac:dyDescent="0.3">
      <c r="C9" s="2" t="s">
        <v>11</v>
      </c>
      <c r="D9">
        <v>18</v>
      </c>
      <c r="E9">
        <v>36</v>
      </c>
      <c r="F9">
        <v>46</v>
      </c>
      <c r="G9">
        <v>75</v>
      </c>
      <c r="H9">
        <v>62</v>
      </c>
      <c r="I9">
        <v>61</v>
      </c>
      <c r="J9">
        <f t="shared" si="0"/>
        <v>298</v>
      </c>
      <c r="K9">
        <f t="shared" si="1"/>
        <v>348</v>
      </c>
      <c r="L9" cm="1">
        <f t="array" ref="L9">SUM(D9:I9/6)</f>
        <v>49.666666666666664</v>
      </c>
      <c r="M9">
        <f t="shared" si="2"/>
        <v>49.666666666666664</v>
      </c>
      <c r="N9">
        <f t="shared" si="3"/>
        <v>1</v>
      </c>
      <c r="O9">
        <f t="shared" si="4"/>
        <v>1</v>
      </c>
      <c r="P9">
        <f t="shared" si="5"/>
        <v>1</v>
      </c>
      <c r="Q9">
        <f t="shared" si="6"/>
        <v>636</v>
      </c>
    </row>
    <row r="12" spans="3:17" x14ac:dyDescent="0.3">
      <c r="C12" s="2" t="s">
        <v>37</v>
      </c>
      <c r="D12">
        <f>MIN(D5:D9)</f>
        <v>18</v>
      </c>
      <c r="E12">
        <f t="shared" ref="E12:I12" si="7">MIN(E5:E9)</f>
        <v>36</v>
      </c>
      <c r="F12">
        <f t="shared" si="7"/>
        <v>37</v>
      </c>
      <c r="G12">
        <f t="shared" si="7"/>
        <v>60</v>
      </c>
      <c r="H12">
        <f t="shared" si="7"/>
        <v>19</v>
      </c>
      <c r="I12">
        <f t="shared" si="7"/>
        <v>61</v>
      </c>
    </row>
    <row r="14" spans="3:17" x14ac:dyDescent="0.3">
      <c r="C14" s="2" t="s">
        <v>38</v>
      </c>
      <c r="D14">
        <f>MAX(D5:D9)</f>
        <v>82</v>
      </c>
      <c r="E14">
        <f t="shared" ref="E14:H14" si="8">MAX(E5:E9)</f>
        <v>83</v>
      </c>
      <c r="F14">
        <f t="shared" si="8"/>
        <v>98</v>
      </c>
      <c r="G14">
        <f t="shared" si="8"/>
        <v>89</v>
      </c>
      <c r="H14">
        <f t="shared" si="8"/>
        <v>78</v>
      </c>
      <c r="I14">
        <v>97</v>
      </c>
    </row>
    <row r="16" spans="3:17" x14ac:dyDescent="0.3">
      <c r="C16" s="2" t="s">
        <v>2023</v>
      </c>
      <c r="D16">
        <v>4</v>
      </c>
      <c r="E16">
        <v>8</v>
      </c>
      <c r="F16">
        <v>6</v>
      </c>
    </row>
    <row r="17" spans="3:5" x14ac:dyDescent="0.3">
      <c r="C17">
        <v>10</v>
      </c>
      <c r="D17">
        <f>_xlfn.RANK.AVG(C17,$C$17:$C$21,1)</f>
        <v>1.5</v>
      </c>
      <c r="E17">
        <f>_xlfn.RANK.EQ(C17,$C$17:$C$21,1)</f>
        <v>1</v>
      </c>
    </row>
    <row r="18" spans="3:5" x14ac:dyDescent="0.3">
      <c r="C18">
        <v>20</v>
      </c>
      <c r="D18">
        <f t="shared" ref="D18:D21" si="9">_xlfn.RANK.AVG(C18,$C$17:$C$21,1)</f>
        <v>3</v>
      </c>
      <c r="E18">
        <f t="shared" ref="E18:E21" si="10">_xlfn.RANK.EQ(C18,$C$17:$C$21,1)</f>
        <v>3</v>
      </c>
    </row>
    <row r="19" spans="3:5" x14ac:dyDescent="0.3">
      <c r="C19">
        <v>30</v>
      </c>
      <c r="D19">
        <f t="shared" si="9"/>
        <v>4</v>
      </c>
      <c r="E19">
        <f t="shared" si="10"/>
        <v>4</v>
      </c>
    </row>
    <row r="20" spans="3:5" x14ac:dyDescent="0.3">
      <c r="C20">
        <v>10</v>
      </c>
      <c r="D20">
        <f t="shared" si="9"/>
        <v>1.5</v>
      </c>
      <c r="E20">
        <f t="shared" si="10"/>
        <v>1</v>
      </c>
    </row>
    <row r="21" spans="3:5" x14ac:dyDescent="0.3">
      <c r="C21">
        <v>40</v>
      </c>
      <c r="D21">
        <f t="shared" si="9"/>
        <v>5</v>
      </c>
      <c r="E21">
        <f t="shared" si="10"/>
        <v>5</v>
      </c>
    </row>
  </sheetData>
  <pageMargins left="0.7" right="0.7" top="0.75" bottom="0.75" header="0.3" footer="0.3"/>
  <ignoredErrors>
    <ignoredError sqref="Q5 Q6:Q9"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4326-7944-4405-9DAD-12792E48743B}">
  <sheetPr codeName="Sheet2"/>
  <dimension ref="D4:N29"/>
  <sheetViews>
    <sheetView topLeftCell="D1" workbookViewId="0">
      <selection activeCell="N12" sqref="N12"/>
    </sheetView>
  </sheetViews>
  <sheetFormatPr defaultRowHeight="14.4" x14ac:dyDescent="0.3"/>
  <sheetData>
    <row r="4" spans="4:14" x14ac:dyDescent="0.3">
      <c r="D4" s="67" t="s">
        <v>16</v>
      </c>
      <c r="E4" s="67"/>
      <c r="F4" s="67"/>
      <c r="G4" s="67"/>
      <c r="K4" s="67" t="s">
        <v>20</v>
      </c>
      <c r="L4" s="67"/>
      <c r="M4" s="67"/>
      <c r="N4" s="67"/>
    </row>
    <row r="5" spans="4:14" x14ac:dyDescent="0.3">
      <c r="D5" s="4" t="s">
        <v>17</v>
      </c>
      <c r="E5" s="4" t="s">
        <v>18</v>
      </c>
      <c r="F5" s="66" t="s">
        <v>19</v>
      </c>
      <c r="G5" s="66"/>
      <c r="K5" s="4" t="s">
        <v>17</v>
      </c>
      <c r="L5" s="4" t="s">
        <v>18</v>
      </c>
      <c r="M5" s="68" t="s">
        <v>19</v>
      </c>
      <c r="N5" s="69"/>
    </row>
    <row r="6" spans="4:14" x14ac:dyDescent="0.3">
      <c r="D6" s="5">
        <v>95</v>
      </c>
      <c r="E6" s="5">
        <v>93</v>
      </c>
      <c r="F6" s="6"/>
      <c r="G6" s="6">
        <f>SUM(D6:E6)</f>
        <v>188</v>
      </c>
      <c r="K6" s="7">
        <v>71</v>
      </c>
      <c r="L6">
        <v>66</v>
      </c>
      <c r="N6" s="8">
        <f>K6-L6</f>
        <v>5</v>
      </c>
    </row>
    <row r="7" spans="4:14" x14ac:dyDescent="0.3">
      <c r="D7" s="5">
        <v>98</v>
      </c>
      <c r="E7" s="5">
        <v>84</v>
      </c>
      <c r="F7" s="6"/>
      <c r="G7" s="6">
        <f t="shared" ref="G7:G13" si="0">SUM(D7:E7)</f>
        <v>182</v>
      </c>
      <c r="K7" s="7">
        <v>62</v>
      </c>
      <c r="L7">
        <v>79</v>
      </c>
      <c r="N7" s="8">
        <f t="shared" ref="N7:N13" si="1">K7-L7</f>
        <v>-17</v>
      </c>
    </row>
    <row r="8" spans="4:14" x14ac:dyDescent="0.3">
      <c r="D8" s="5">
        <v>72</v>
      </c>
      <c r="E8" s="5">
        <v>55</v>
      </c>
      <c r="F8" s="6"/>
      <c r="G8" s="6">
        <f t="shared" si="0"/>
        <v>127</v>
      </c>
      <c r="K8" s="7">
        <v>93</v>
      </c>
      <c r="L8">
        <v>94</v>
      </c>
      <c r="N8" s="8">
        <f t="shared" si="1"/>
        <v>-1</v>
      </c>
    </row>
    <row r="9" spans="4:14" x14ac:dyDescent="0.3">
      <c r="D9" s="5">
        <v>73</v>
      </c>
      <c r="E9" s="5">
        <v>92</v>
      </c>
      <c r="F9" s="6"/>
      <c r="G9" s="6">
        <f t="shared" si="0"/>
        <v>165</v>
      </c>
      <c r="K9" s="7">
        <v>89</v>
      </c>
      <c r="L9">
        <v>57</v>
      </c>
      <c r="N9" s="8">
        <f t="shared" si="1"/>
        <v>32</v>
      </c>
    </row>
    <row r="10" spans="4:14" x14ac:dyDescent="0.3">
      <c r="D10" s="5">
        <v>52</v>
      </c>
      <c r="E10" s="5">
        <v>79</v>
      </c>
      <c r="F10" s="6"/>
      <c r="G10" s="6">
        <f t="shared" si="0"/>
        <v>131</v>
      </c>
      <c r="K10" s="7">
        <v>76</v>
      </c>
      <c r="L10">
        <v>70</v>
      </c>
      <c r="N10" s="8">
        <f t="shared" si="1"/>
        <v>6</v>
      </c>
    </row>
    <row r="11" spans="4:14" x14ac:dyDescent="0.3">
      <c r="D11" s="5">
        <v>93</v>
      </c>
      <c r="E11" s="5">
        <v>92</v>
      </c>
      <c r="F11" s="6"/>
      <c r="G11" s="6">
        <f t="shared" si="0"/>
        <v>185</v>
      </c>
      <c r="K11" s="7">
        <v>62</v>
      </c>
      <c r="L11">
        <v>99</v>
      </c>
      <c r="N11" s="8">
        <f t="shared" si="1"/>
        <v>-37</v>
      </c>
    </row>
    <row r="12" spans="4:14" x14ac:dyDescent="0.3">
      <c r="D12" s="5">
        <v>51</v>
      </c>
      <c r="E12" s="5">
        <v>76</v>
      </c>
      <c r="F12" s="6"/>
      <c r="G12" s="6">
        <f t="shared" si="0"/>
        <v>127</v>
      </c>
      <c r="K12" s="7">
        <v>90</v>
      </c>
      <c r="L12">
        <v>51</v>
      </c>
      <c r="N12" s="8">
        <f t="shared" si="1"/>
        <v>39</v>
      </c>
    </row>
    <row r="13" spans="4:14" x14ac:dyDescent="0.3">
      <c r="D13" s="5">
        <v>56</v>
      </c>
      <c r="E13" s="5">
        <v>70</v>
      </c>
      <c r="F13" s="6"/>
      <c r="G13" s="6">
        <f t="shared" si="0"/>
        <v>126</v>
      </c>
      <c r="K13" s="9">
        <v>94</v>
      </c>
      <c r="L13" s="3">
        <v>52</v>
      </c>
      <c r="M13" s="3"/>
      <c r="N13" s="10">
        <f t="shared" si="1"/>
        <v>42</v>
      </c>
    </row>
    <row r="20" spans="5:14" x14ac:dyDescent="0.3">
      <c r="E20" s="67" t="s">
        <v>21</v>
      </c>
      <c r="F20" s="67"/>
      <c r="G20" s="67"/>
      <c r="H20" s="67"/>
      <c r="K20" s="67" t="s">
        <v>22</v>
      </c>
      <c r="L20" s="67"/>
      <c r="M20" s="67"/>
      <c r="N20" s="67"/>
    </row>
    <row r="21" spans="5:14" x14ac:dyDescent="0.3">
      <c r="E21" s="4" t="s">
        <v>17</v>
      </c>
      <c r="F21" s="4" t="s">
        <v>18</v>
      </c>
      <c r="G21" s="66" t="s">
        <v>19</v>
      </c>
      <c r="H21" s="66"/>
      <c r="K21" s="4" t="s">
        <v>17</v>
      </c>
      <c r="L21" s="4" t="s">
        <v>18</v>
      </c>
      <c r="M21" s="66" t="s">
        <v>19</v>
      </c>
      <c r="N21" s="66"/>
    </row>
    <row r="22" spans="5:14" x14ac:dyDescent="0.3">
      <c r="E22" s="5">
        <v>20</v>
      </c>
      <c r="F22" s="5">
        <v>14</v>
      </c>
      <c r="G22" s="6"/>
      <c r="H22" s="6">
        <f>E22*F22</f>
        <v>280</v>
      </c>
      <c r="K22" s="5">
        <v>28</v>
      </c>
      <c r="L22" s="5">
        <v>30</v>
      </c>
      <c r="M22" s="6"/>
      <c r="N22" s="6">
        <f>K22/L22</f>
        <v>0.93333333333333335</v>
      </c>
    </row>
    <row r="23" spans="5:14" x14ac:dyDescent="0.3">
      <c r="E23" s="5">
        <v>14</v>
      </c>
      <c r="F23" s="5">
        <v>17</v>
      </c>
      <c r="G23" s="6"/>
      <c r="H23" s="6">
        <f t="shared" ref="H23:H29" si="2">E23*F23</f>
        <v>238</v>
      </c>
      <c r="K23" s="5">
        <v>22</v>
      </c>
      <c r="L23" s="5">
        <v>27</v>
      </c>
      <c r="M23" s="6"/>
      <c r="N23" s="6">
        <f t="shared" ref="N23:N29" si="3">K23/L23</f>
        <v>0.81481481481481477</v>
      </c>
    </row>
    <row r="24" spans="5:14" x14ac:dyDescent="0.3">
      <c r="E24" s="5">
        <v>18</v>
      </c>
      <c r="F24" s="5">
        <v>17</v>
      </c>
      <c r="G24" s="6"/>
      <c r="H24" s="6">
        <f t="shared" si="2"/>
        <v>306</v>
      </c>
      <c r="K24" s="5">
        <v>29</v>
      </c>
      <c r="L24" s="5">
        <v>27</v>
      </c>
      <c r="M24" s="6"/>
      <c r="N24" s="6">
        <f t="shared" si="3"/>
        <v>1.0740740740740742</v>
      </c>
    </row>
    <row r="25" spans="5:14" x14ac:dyDescent="0.3">
      <c r="E25" s="5">
        <v>13</v>
      </c>
      <c r="F25" s="5">
        <v>15</v>
      </c>
      <c r="G25" s="6"/>
      <c r="H25" s="6">
        <f t="shared" si="2"/>
        <v>195</v>
      </c>
      <c r="K25" s="5">
        <v>21</v>
      </c>
      <c r="L25" s="5">
        <v>27</v>
      </c>
      <c r="M25" s="6"/>
      <c r="N25" s="6">
        <f t="shared" si="3"/>
        <v>0.77777777777777779</v>
      </c>
    </row>
    <row r="26" spans="5:14" x14ac:dyDescent="0.3">
      <c r="E26" s="5">
        <v>16</v>
      </c>
      <c r="F26" s="5">
        <v>11</v>
      </c>
      <c r="G26" s="6"/>
      <c r="H26" s="6">
        <f t="shared" si="2"/>
        <v>176</v>
      </c>
      <c r="K26" s="5">
        <v>30</v>
      </c>
      <c r="L26" s="5">
        <v>22</v>
      </c>
      <c r="M26" s="6"/>
      <c r="N26" s="6">
        <f t="shared" si="3"/>
        <v>1.3636363636363635</v>
      </c>
    </row>
    <row r="27" spans="5:14" x14ac:dyDescent="0.3">
      <c r="E27" s="5">
        <v>10</v>
      </c>
      <c r="F27" s="5">
        <v>14</v>
      </c>
      <c r="G27" s="6"/>
      <c r="H27" s="6">
        <f t="shared" si="2"/>
        <v>140</v>
      </c>
      <c r="K27" s="5">
        <v>25</v>
      </c>
      <c r="L27" s="5">
        <v>24</v>
      </c>
      <c r="M27" s="6"/>
      <c r="N27" s="6">
        <f t="shared" si="3"/>
        <v>1.0416666666666667</v>
      </c>
    </row>
    <row r="28" spans="5:14" x14ac:dyDescent="0.3">
      <c r="E28" s="5">
        <v>14</v>
      </c>
      <c r="F28" s="5">
        <v>10</v>
      </c>
      <c r="G28" s="6"/>
      <c r="H28" s="6">
        <f t="shared" si="2"/>
        <v>140</v>
      </c>
      <c r="K28" s="5">
        <v>25</v>
      </c>
      <c r="L28" s="5">
        <v>28</v>
      </c>
      <c r="M28" s="6"/>
      <c r="N28" s="6">
        <f t="shared" si="3"/>
        <v>0.8928571428571429</v>
      </c>
    </row>
    <row r="29" spans="5:14" x14ac:dyDescent="0.3">
      <c r="E29" s="5">
        <v>14</v>
      </c>
      <c r="F29" s="5">
        <v>12</v>
      </c>
      <c r="G29" s="6"/>
      <c r="H29" s="6">
        <f t="shared" si="2"/>
        <v>168</v>
      </c>
      <c r="K29" s="5">
        <v>23</v>
      </c>
      <c r="L29" s="5">
        <v>27</v>
      </c>
      <c r="M29" s="6"/>
      <c r="N29" s="6">
        <f t="shared" si="3"/>
        <v>0.85185185185185186</v>
      </c>
    </row>
  </sheetData>
  <mergeCells count="8">
    <mergeCell ref="G21:H21"/>
    <mergeCell ref="K20:N20"/>
    <mergeCell ref="M21:N21"/>
    <mergeCell ref="D4:G4"/>
    <mergeCell ref="F5:G5"/>
    <mergeCell ref="K4:N4"/>
    <mergeCell ref="M5:N5"/>
    <mergeCell ref="E20:H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11587-7A21-4EB1-B13C-F4343B3926DB}">
  <sheetPr codeName="Sheet3"/>
  <dimension ref="E5:G21"/>
  <sheetViews>
    <sheetView workbookViewId="0">
      <selection activeCell="G21" sqref="G21"/>
    </sheetView>
  </sheetViews>
  <sheetFormatPr defaultRowHeight="14.4" x14ac:dyDescent="0.3"/>
  <cols>
    <col min="7" max="7" width="15" customWidth="1"/>
  </cols>
  <sheetData>
    <row r="5" spans="5:7" x14ac:dyDescent="0.3">
      <c r="E5" s="65" t="s">
        <v>24</v>
      </c>
      <c r="F5" s="65"/>
      <c r="G5" s="65" t="s">
        <v>25</v>
      </c>
    </row>
    <row r="7" spans="5:7" x14ac:dyDescent="0.3">
      <c r="E7" t="s">
        <v>23</v>
      </c>
      <c r="G7">
        <v>100</v>
      </c>
    </row>
    <row r="9" spans="5:7" x14ac:dyDescent="0.3">
      <c r="E9" t="s">
        <v>26</v>
      </c>
      <c r="G9" s="11">
        <v>100</v>
      </c>
    </row>
    <row r="11" spans="5:7" x14ac:dyDescent="0.3">
      <c r="E11" t="s">
        <v>27</v>
      </c>
      <c r="G11" s="12">
        <v>100</v>
      </c>
    </row>
    <row r="13" spans="5:7" x14ac:dyDescent="0.3">
      <c r="E13" s="13" t="s">
        <v>28</v>
      </c>
      <c r="G13" s="13">
        <v>45533</v>
      </c>
    </row>
    <row r="15" spans="5:7" x14ac:dyDescent="0.3">
      <c r="E15" t="s">
        <v>29</v>
      </c>
      <c r="G15" s="14">
        <v>45533</v>
      </c>
    </row>
    <row r="17" spans="5:7" x14ac:dyDescent="0.3">
      <c r="E17" t="s">
        <v>30</v>
      </c>
      <c r="G17" s="15">
        <v>0.43443287037037037</v>
      </c>
    </row>
    <row r="19" spans="5:7" x14ac:dyDescent="0.3">
      <c r="E19" t="s">
        <v>31</v>
      </c>
      <c r="G19" s="16">
        <v>0.05</v>
      </c>
    </row>
    <row r="21" spans="5:7" x14ac:dyDescent="0.3">
      <c r="E21" t="s">
        <v>32</v>
      </c>
      <c r="G21" s="17">
        <v>0.25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F72BC-9C23-4E5E-971C-7E50F2967B48}">
  <sheetPr codeName="Sheet4"/>
  <dimension ref="E3:N31"/>
  <sheetViews>
    <sheetView workbookViewId="0">
      <selection activeCell="J27" sqref="J27"/>
    </sheetView>
  </sheetViews>
  <sheetFormatPr defaultRowHeight="14.4" x14ac:dyDescent="0.3"/>
  <cols>
    <col min="7" max="7" width="24.6640625" bestFit="1" customWidth="1"/>
  </cols>
  <sheetData>
    <row r="3" spans="5:14" x14ac:dyDescent="0.3">
      <c r="E3" s="70" t="s">
        <v>2024</v>
      </c>
      <c r="F3" s="70"/>
      <c r="G3" s="70"/>
      <c r="H3" s="70"/>
      <c r="I3" s="70"/>
      <c r="J3" s="70"/>
      <c r="M3" s="71" t="s">
        <v>2026</v>
      </c>
      <c r="N3" s="71"/>
    </row>
    <row r="5" spans="5:14" x14ac:dyDescent="0.3">
      <c r="E5" t="s">
        <v>2025</v>
      </c>
      <c r="G5" t="str">
        <f>TRIM(M3)</f>
        <v>D A 11 Arc Tech</v>
      </c>
      <c r="M5" t="s">
        <v>2027</v>
      </c>
    </row>
    <row r="7" spans="5:14" x14ac:dyDescent="0.3">
      <c r="E7" t="s">
        <v>2033</v>
      </c>
      <c r="G7" t="str">
        <f>_xlfn.CONCAT(M5," ",G5)</f>
        <v>Batch D A 11 Arc Tech</v>
      </c>
      <c r="M7" s="18" t="s">
        <v>2029</v>
      </c>
    </row>
    <row r="9" spans="5:14" x14ac:dyDescent="0.3">
      <c r="E9" t="s">
        <v>2028</v>
      </c>
      <c r="G9" s="15" t="str">
        <f>CONCATENATE(G7,M7)</f>
        <v>Batch D A 11 Arc Tech7:30 pm</v>
      </c>
    </row>
    <row r="11" spans="5:14" x14ac:dyDescent="0.3">
      <c r="E11" t="s">
        <v>2030</v>
      </c>
      <c r="G11" t="str">
        <f>G5&amp;M7</f>
        <v>D A 11 Arc Tech7:30 pm</v>
      </c>
    </row>
    <row r="13" spans="5:14" x14ac:dyDescent="0.3">
      <c r="E13" t="s">
        <v>2031</v>
      </c>
      <c r="G13" t="str">
        <f>RIGHT(G5,7)</f>
        <v>rc Tech</v>
      </c>
    </row>
    <row r="15" spans="5:14" x14ac:dyDescent="0.3">
      <c r="E15" t="s">
        <v>2032</v>
      </c>
      <c r="G15" t="str">
        <f>LEFT(G5,10)</f>
        <v>D A 11 Arc</v>
      </c>
    </row>
    <row r="17" spans="5:7" x14ac:dyDescent="0.3">
      <c r="E17" t="s">
        <v>2034</v>
      </c>
      <c r="G17" t="str">
        <f>MID(G5,5,3)</f>
        <v xml:space="preserve">11 </v>
      </c>
    </row>
    <row r="19" spans="5:7" x14ac:dyDescent="0.3">
      <c r="E19" t="s">
        <v>2035</v>
      </c>
      <c r="G19" t="str">
        <f>UPPER(G5)</f>
        <v>D A 11 ARC TECH</v>
      </c>
    </row>
    <row r="21" spans="5:7" x14ac:dyDescent="0.3">
      <c r="E21" t="s">
        <v>2036</v>
      </c>
      <c r="G21" t="str">
        <f>LOWER(G5)</f>
        <v>d a 11 arc tech</v>
      </c>
    </row>
    <row r="23" spans="5:7" x14ac:dyDescent="0.3">
      <c r="E23" t="s">
        <v>2037</v>
      </c>
      <c r="G23" t="str">
        <f>SUBSTITUTE(G5,"Arc","ARC")</f>
        <v>D A 11 ARC Tech</v>
      </c>
    </row>
    <row r="25" spans="5:7" x14ac:dyDescent="0.3">
      <c r="E25" t="s">
        <v>2038</v>
      </c>
      <c r="G25">
        <f>LEN(G5)</f>
        <v>15</v>
      </c>
    </row>
    <row r="27" spans="5:7" x14ac:dyDescent="0.3">
      <c r="E27" s="19" t="s">
        <v>2039</v>
      </c>
      <c r="F27" s="19"/>
      <c r="G27" s="19" t="str">
        <f>REPLACE(G19,1,3,"ooo")</f>
        <v>ooo 11 ARC TECH</v>
      </c>
    </row>
    <row r="28" spans="5:7" x14ac:dyDescent="0.3">
      <c r="E28" s="19"/>
      <c r="F28" s="19"/>
      <c r="G28" s="19"/>
    </row>
    <row r="29" spans="5:7" x14ac:dyDescent="0.3">
      <c r="E29" s="19" t="s">
        <v>2040</v>
      </c>
      <c r="F29" s="19"/>
      <c r="G29" s="19">
        <f>FIND("11",G23,1)</f>
        <v>5</v>
      </c>
    </row>
    <row r="30" spans="5:7" x14ac:dyDescent="0.3">
      <c r="E30" s="19"/>
      <c r="F30" s="19"/>
      <c r="G30" s="19"/>
    </row>
    <row r="31" spans="5:7" x14ac:dyDescent="0.3">
      <c r="E31" s="19" t="s">
        <v>2041</v>
      </c>
      <c r="F31" s="19"/>
      <c r="G31" s="19">
        <f>SEARCH("ARC",G19,1)</f>
        <v>8</v>
      </c>
    </row>
  </sheetData>
  <mergeCells count="2">
    <mergeCell ref="E3:J3"/>
    <mergeCell ref="M3:N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5B9FB-5EBF-4065-9B82-06151E88F21F}">
  <sheetPr codeName="Sheet5"/>
  <dimension ref="D3:T19"/>
  <sheetViews>
    <sheetView workbookViewId="0">
      <selection activeCell="E18" sqref="E18"/>
    </sheetView>
  </sheetViews>
  <sheetFormatPr defaultRowHeight="14.4" x14ac:dyDescent="0.3"/>
  <cols>
    <col min="4" max="4" width="9.77734375" bestFit="1" customWidth="1"/>
    <col min="13" max="13" width="11" bestFit="1" customWidth="1"/>
  </cols>
  <sheetData>
    <row r="3" spans="4:20" x14ac:dyDescent="0.3">
      <c r="L3">
        <v>434</v>
      </c>
      <c r="M3">
        <v>400</v>
      </c>
      <c r="N3">
        <v>350</v>
      </c>
    </row>
    <row r="6" spans="4:20" x14ac:dyDescent="0.3">
      <c r="Q6" s="72" t="s">
        <v>2045</v>
      </c>
      <c r="R6" s="72"/>
      <c r="S6" s="72"/>
      <c r="T6" s="72"/>
    </row>
    <row r="7" spans="4:20" x14ac:dyDescent="0.3">
      <c r="D7" s="2" t="s">
        <v>0</v>
      </c>
      <c r="E7" s="1" t="s">
        <v>1</v>
      </c>
      <c r="F7" s="1" t="s">
        <v>2</v>
      </c>
      <c r="G7" s="1" t="s">
        <v>3</v>
      </c>
      <c r="H7" s="1" t="s">
        <v>4</v>
      </c>
      <c r="I7" s="1" t="s">
        <v>5</v>
      </c>
      <c r="J7" s="1" t="s">
        <v>6</v>
      </c>
      <c r="K7" s="1" t="s">
        <v>12</v>
      </c>
      <c r="L7" s="1" t="s">
        <v>2042</v>
      </c>
      <c r="M7" s="1" t="s">
        <v>2043</v>
      </c>
      <c r="N7" s="1" t="s">
        <v>2044</v>
      </c>
      <c r="Q7" t="b">
        <v>1</v>
      </c>
      <c r="R7" t="b">
        <v>1</v>
      </c>
      <c r="S7" t="s">
        <v>2047</v>
      </c>
      <c r="T7" t="b">
        <v>1</v>
      </c>
    </row>
    <row r="8" spans="4:20" x14ac:dyDescent="0.3">
      <c r="D8" s="2" t="s">
        <v>7</v>
      </c>
      <c r="E8">
        <v>41</v>
      </c>
      <c r="F8">
        <v>48</v>
      </c>
      <c r="G8">
        <v>84</v>
      </c>
      <c r="H8">
        <v>89</v>
      </c>
      <c r="I8">
        <v>55</v>
      </c>
      <c r="J8">
        <v>97</v>
      </c>
      <c r="K8">
        <f>SUM(E8:J8)</f>
        <v>414</v>
      </c>
      <c r="L8" t="b">
        <f>$L$3=K8</f>
        <v>0</v>
      </c>
      <c r="M8" t="b">
        <f>K8&gt;$M$3</f>
        <v>1</v>
      </c>
      <c r="N8" t="b">
        <f>K8&lt;$N$3</f>
        <v>0</v>
      </c>
      <c r="Q8" t="b">
        <v>0</v>
      </c>
      <c r="R8" t="b">
        <v>1</v>
      </c>
      <c r="S8" t="s">
        <v>2047</v>
      </c>
      <c r="T8" t="b">
        <v>1</v>
      </c>
    </row>
    <row r="9" spans="4:20" x14ac:dyDescent="0.3">
      <c r="D9" s="2" t="s">
        <v>10</v>
      </c>
      <c r="E9">
        <v>46</v>
      </c>
      <c r="F9">
        <v>55</v>
      </c>
      <c r="G9">
        <v>98</v>
      </c>
      <c r="H9">
        <v>60</v>
      </c>
      <c r="I9">
        <v>19</v>
      </c>
      <c r="J9">
        <v>75</v>
      </c>
      <c r="K9">
        <f t="shared" ref="K9:K12" si="0">SUM(E9:J9)</f>
        <v>353</v>
      </c>
      <c r="L9" t="b">
        <f t="shared" ref="L9:L12" si="1">$L$3=K9</f>
        <v>0</v>
      </c>
      <c r="M9" t="b">
        <f t="shared" ref="M9:M12" si="2">K9&gt;$M$3</f>
        <v>0</v>
      </c>
      <c r="N9" t="b">
        <f t="shared" ref="N9:N12" si="3">K9&lt;$N$3</f>
        <v>0</v>
      </c>
      <c r="Q9" t="b">
        <v>1</v>
      </c>
      <c r="R9" t="b">
        <v>0</v>
      </c>
      <c r="S9" t="s">
        <v>2047</v>
      </c>
      <c r="T9" t="b">
        <v>1</v>
      </c>
    </row>
    <row r="10" spans="4:20" x14ac:dyDescent="0.3">
      <c r="D10" s="2" t="s">
        <v>8</v>
      </c>
      <c r="E10">
        <v>63</v>
      </c>
      <c r="F10">
        <v>46</v>
      </c>
      <c r="G10">
        <v>95</v>
      </c>
      <c r="H10">
        <v>62</v>
      </c>
      <c r="I10">
        <v>76</v>
      </c>
      <c r="J10">
        <v>77</v>
      </c>
      <c r="K10">
        <f t="shared" si="0"/>
        <v>419</v>
      </c>
      <c r="L10" t="b">
        <f t="shared" si="1"/>
        <v>0</v>
      </c>
      <c r="M10" t="b">
        <f t="shared" si="2"/>
        <v>1</v>
      </c>
      <c r="N10" t="b">
        <f t="shared" si="3"/>
        <v>0</v>
      </c>
      <c r="Q10" t="b">
        <v>0</v>
      </c>
      <c r="R10" t="b">
        <v>0</v>
      </c>
      <c r="S10" t="s">
        <v>2047</v>
      </c>
      <c r="T10" t="b">
        <v>0</v>
      </c>
    </row>
    <row r="11" spans="4:20" x14ac:dyDescent="0.3">
      <c r="D11" s="2" t="s">
        <v>9</v>
      </c>
      <c r="E11">
        <v>82</v>
      </c>
      <c r="F11">
        <v>83</v>
      </c>
      <c r="G11">
        <v>37</v>
      </c>
      <c r="H11">
        <v>81</v>
      </c>
      <c r="I11">
        <v>78</v>
      </c>
      <c r="J11">
        <v>73</v>
      </c>
      <c r="K11">
        <f t="shared" si="0"/>
        <v>434</v>
      </c>
      <c r="L11" t="b">
        <f t="shared" si="1"/>
        <v>1</v>
      </c>
      <c r="M11" t="b">
        <f t="shared" si="2"/>
        <v>1</v>
      </c>
      <c r="N11" t="b">
        <f t="shared" si="3"/>
        <v>0</v>
      </c>
    </row>
    <row r="12" spans="4:20" x14ac:dyDescent="0.3">
      <c r="D12" s="2" t="s">
        <v>11</v>
      </c>
      <c r="E12">
        <v>18</v>
      </c>
      <c r="F12">
        <v>36</v>
      </c>
      <c r="G12">
        <v>46</v>
      </c>
      <c r="H12">
        <v>75</v>
      </c>
      <c r="I12">
        <v>62</v>
      </c>
      <c r="J12">
        <v>61</v>
      </c>
      <c r="K12">
        <f t="shared" si="0"/>
        <v>298</v>
      </c>
      <c r="L12" t="b">
        <f t="shared" si="1"/>
        <v>0</v>
      </c>
      <c r="M12" t="b">
        <f t="shared" si="2"/>
        <v>0</v>
      </c>
      <c r="N12" t="b">
        <f t="shared" si="3"/>
        <v>1</v>
      </c>
    </row>
    <row r="14" spans="4:20" x14ac:dyDescent="0.3">
      <c r="D14" s="2" t="s">
        <v>12</v>
      </c>
      <c r="E14">
        <f>SUM(E8:E12)</f>
        <v>250</v>
      </c>
      <c r="F14">
        <f t="shared" ref="F14:K14" si="4">SUM(F8:F12)</f>
        <v>268</v>
      </c>
      <c r="G14">
        <f t="shared" si="4"/>
        <v>360</v>
      </c>
      <c r="H14">
        <f t="shared" si="4"/>
        <v>367</v>
      </c>
      <c r="I14">
        <f t="shared" si="4"/>
        <v>290</v>
      </c>
      <c r="J14">
        <f t="shared" si="4"/>
        <v>383</v>
      </c>
      <c r="K14">
        <f t="shared" si="4"/>
        <v>1918</v>
      </c>
    </row>
    <row r="15" spans="4:20" x14ac:dyDescent="0.3">
      <c r="Q15" s="72" t="s">
        <v>2046</v>
      </c>
      <c r="R15" s="72"/>
      <c r="S15" s="72"/>
      <c r="T15" s="72"/>
    </row>
    <row r="16" spans="4:20" x14ac:dyDescent="0.3">
      <c r="D16" s="2" t="s">
        <v>2045</v>
      </c>
      <c r="E16" t="b">
        <f>OR(E14&gt;300,F14&gt;300,G14&gt;300,H14&gt;300,I14&gt;300,J14&gt;300,K14&gt;300)</f>
        <v>1</v>
      </c>
      <c r="F16" t="b" cm="1">
        <f t="array" ref="F16">OR(E14:K14&gt;300)</f>
        <v>1</v>
      </c>
      <c r="Q16" t="b">
        <v>1</v>
      </c>
      <c r="R16" t="b">
        <v>1</v>
      </c>
      <c r="S16" t="s">
        <v>2047</v>
      </c>
      <c r="T16" t="b">
        <v>1</v>
      </c>
    </row>
    <row r="17" spans="4:20" x14ac:dyDescent="0.3">
      <c r="Q17" t="b">
        <v>1</v>
      </c>
      <c r="R17" t="b">
        <v>0</v>
      </c>
      <c r="S17" t="s">
        <v>2047</v>
      </c>
      <c r="T17" t="b">
        <v>0</v>
      </c>
    </row>
    <row r="18" spans="4:20" x14ac:dyDescent="0.3">
      <c r="D18" s="2" t="s">
        <v>2046</v>
      </c>
      <c r="E18" t="b">
        <f>AND(E14&gt;300,F14&gt;300,G14&gt;300,H14&gt;300,I14&gt;300,J14&gt;300,K14&gt;300)</f>
        <v>0</v>
      </c>
      <c r="F18" t="b" cm="1">
        <f t="array" ref="F18">AND(E14:K14&gt;300)</f>
        <v>0</v>
      </c>
      <c r="Q18" t="b">
        <v>0</v>
      </c>
      <c r="R18" t="b">
        <v>1</v>
      </c>
      <c r="S18" t="s">
        <v>2047</v>
      </c>
      <c r="T18" t="b">
        <v>0</v>
      </c>
    </row>
    <row r="19" spans="4:20" x14ac:dyDescent="0.3">
      <c r="Q19" t="b">
        <v>0</v>
      </c>
      <c r="R19" t="b">
        <v>0</v>
      </c>
      <c r="S19" t="s">
        <v>2047</v>
      </c>
      <c r="T19" t="b">
        <v>0</v>
      </c>
    </row>
  </sheetData>
  <mergeCells count="2">
    <mergeCell ref="Q6:T6"/>
    <mergeCell ref="Q15:T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8571F-D3AA-440F-A1B6-F81D3181B11B}">
  <sheetPr codeName="Sheet6"/>
  <dimension ref="C7:R28"/>
  <sheetViews>
    <sheetView tabSelected="1" topLeftCell="B6" workbookViewId="0">
      <selection activeCell="L10" sqref="L10"/>
    </sheetView>
  </sheetViews>
  <sheetFormatPr defaultRowHeight="14.4" x14ac:dyDescent="0.3"/>
  <cols>
    <col min="4" max="4" width="9.88671875" bestFit="1" customWidth="1"/>
    <col min="6" max="6" width="10.77734375" bestFit="1" customWidth="1"/>
    <col min="10" max="10" width="10.21875" bestFit="1" customWidth="1"/>
    <col min="11" max="11" width="9.6640625" bestFit="1" customWidth="1"/>
  </cols>
  <sheetData>
    <row r="7" spans="4:18" x14ac:dyDescent="0.3">
      <c r="D7" s="20" t="s">
        <v>2048</v>
      </c>
      <c r="E7" s="21" t="s">
        <v>2055</v>
      </c>
      <c r="F7" s="21" t="s">
        <v>2056</v>
      </c>
      <c r="G7" s="21" t="s">
        <v>2057</v>
      </c>
      <c r="H7" s="21" t="s">
        <v>2058</v>
      </c>
      <c r="I7" s="21" t="s">
        <v>2059</v>
      </c>
      <c r="J7" s="21" t="s">
        <v>2060</v>
      </c>
      <c r="K7" s="21" t="s">
        <v>2061</v>
      </c>
      <c r="L7" s="21" t="s">
        <v>12</v>
      </c>
      <c r="M7" s="21" t="s">
        <v>2062</v>
      </c>
      <c r="N7" s="21" t="s">
        <v>2063</v>
      </c>
      <c r="O7" s="21" t="s">
        <v>2076</v>
      </c>
      <c r="P7" s="21" t="s">
        <v>2073</v>
      </c>
      <c r="Q7" s="21" t="s">
        <v>2078</v>
      </c>
      <c r="R7" s="21" t="s">
        <v>2077</v>
      </c>
    </row>
    <row r="8" spans="4:18" x14ac:dyDescent="0.3">
      <c r="D8" s="20" t="s">
        <v>2049</v>
      </c>
      <c r="E8">
        <v>687</v>
      </c>
      <c r="F8">
        <v>670</v>
      </c>
      <c r="G8">
        <v>705</v>
      </c>
      <c r="H8">
        <v>522</v>
      </c>
      <c r="I8">
        <v>715</v>
      </c>
      <c r="J8">
        <v>910</v>
      </c>
      <c r="K8">
        <v>633</v>
      </c>
      <c r="L8">
        <f>SUM(E8:K8)</f>
        <v>4842</v>
      </c>
      <c r="M8" t="str">
        <f>IF(L8&lt;5000,"Low cost","High cost")</f>
        <v>Low cost</v>
      </c>
      <c r="N8" t="str">
        <f>IF(L8&gt;7000,"High Cost",IF(L8&lt;7000,"Mid Cost",IF(L8&lt;5000,"Low Cost")))</f>
        <v>Mid Cost</v>
      </c>
      <c r="O8">
        <f>COUNTIF(L8:L13,"&gt;5000")</f>
        <v>5</v>
      </c>
      <c r="P8">
        <f>COUNTIFS(N8:N13,N8,L8:L13,"&gt;5500")</f>
        <v>1</v>
      </c>
      <c r="Q8">
        <f>SUMIF(N8:N13,N9,L8:L13)</f>
        <v>29443</v>
      </c>
      <c r="R8">
        <f>SUMIFS(L8:L13,L8:L13,"&gt;5000",N8:N13,N13)</f>
        <v>5986</v>
      </c>
    </row>
    <row r="9" spans="4:18" x14ac:dyDescent="0.3">
      <c r="D9" s="20" t="s">
        <v>2050</v>
      </c>
      <c r="E9">
        <v>687</v>
      </c>
      <c r="F9">
        <v>594</v>
      </c>
      <c r="G9">
        <v>1186</v>
      </c>
      <c r="H9">
        <v>1411</v>
      </c>
      <c r="I9">
        <v>1456</v>
      </c>
      <c r="J9">
        <v>750</v>
      </c>
      <c r="K9">
        <v>1286</v>
      </c>
      <c r="L9">
        <f t="shared" ref="L9:L13" si="0">SUM(E9:K9)</f>
        <v>7370</v>
      </c>
      <c r="M9" t="str">
        <f t="shared" ref="M9:M13" si="1">IF(L9&lt;5000,"Low cost","High cost")</f>
        <v>High cost</v>
      </c>
      <c r="N9" t="str">
        <f t="shared" ref="N9:N13" si="2">IF(L9&gt;7000,"High Cost",IF(L9&lt;7000,"Mid Cost",IF(L9&lt;5000,"Low Cost")))</f>
        <v>High Cost</v>
      </c>
    </row>
    <row r="10" spans="4:18" x14ac:dyDescent="0.3">
      <c r="D10" s="20" t="s">
        <v>2051</v>
      </c>
      <c r="E10">
        <v>1356</v>
      </c>
      <c r="F10">
        <v>745</v>
      </c>
      <c r="G10">
        <v>1283</v>
      </c>
      <c r="H10">
        <v>1449</v>
      </c>
      <c r="I10">
        <v>834</v>
      </c>
      <c r="J10">
        <v>723</v>
      </c>
      <c r="K10">
        <v>1225</v>
      </c>
      <c r="L10">
        <f t="shared" si="0"/>
        <v>7615</v>
      </c>
      <c r="M10" t="str">
        <f t="shared" si="1"/>
        <v>High cost</v>
      </c>
      <c r="N10" t="str">
        <f t="shared" si="2"/>
        <v>High Cost</v>
      </c>
    </row>
    <row r="11" spans="4:18" x14ac:dyDescent="0.3">
      <c r="D11" s="20" t="s">
        <v>2052</v>
      </c>
      <c r="E11">
        <v>1023</v>
      </c>
      <c r="F11">
        <v>1094</v>
      </c>
      <c r="G11">
        <v>871</v>
      </c>
      <c r="H11">
        <v>573</v>
      </c>
      <c r="I11">
        <v>1491</v>
      </c>
      <c r="J11">
        <v>1016</v>
      </c>
      <c r="K11">
        <v>1063</v>
      </c>
      <c r="L11">
        <f t="shared" si="0"/>
        <v>7131</v>
      </c>
      <c r="M11" t="str">
        <f t="shared" si="1"/>
        <v>High cost</v>
      </c>
      <c r="N11" t="str">
        <f t="shared" si="2"/>
        <v>High Cost</v>
      </c>
    </row>
    <row r="12" spans="4:18" x14ac:dyDescent="0.3">
      <c r="D12" s="20" t="s">
        <v>2053</v>
      </c>
      <c r="E12">
        <v>958</v>
      </c>
      <c r="F12">
        <v>1408</v>
      </c>
      <c r="G12">
        <v>1196</v>
      </c>
      <c r="H12">
        <v>725</v>
      </c>
      <c r="I12">
        <v>572</v>
      </c>
      <c r="J12">
        <v>1188</v>
      </c>
      <c r="K12">
        <v>1280</v>
      </c>
      <c r="L12">
        <f t="shared" si="0"/>
        <v>7327</v>
      </c>
      <c r="M12" t="str">
        <f t="shared" si="1"/>
        <v>High cost</v>
      </c>
      <c r="N12" t="str">
        <f t="shared" si="2"/>
        <v>High Cost</v>
      </c>
    </row>
    <row r="13" spans="4:18" x14ac:dyDescent="0.3">
      <c r="D13" s="20" t="s">
        <v>2054</v>
      </c>
      <c r="E13">
        <v>821</v>
      </c>
      <c r="F13">
        <v>610</v>
      </c>
      <c r="G13">
        <v>904</v>
      </c>
      <c r="H13">
        <v>1214</v>
      </c>
      <c r="I13">
        <v>824</v>
      </c>
      <c r="J13">
        <v>979</v>
      </c>
      <c r="K13">
        <v>634</v>
      </c>
      <c r="L13">
        <f t="shared" si="0"/>
        <v>5986</v>
      </c>
      <c r="M13" t="str">
        <f t="shared" si="1"/>
        <v>High cost</v>
      </c>
      <c r="N13" t="str">
        <f t="shared" si="2"/>
        <v>Mid Cost</v>
      </c>
    </row>
    <row r="15" spans="4:18" x14ac:dyDescent="0.3">
      <c r="D15" s="20" t="s">
        <v>12</v>
      </c>
      <c r="E15">
        <f>SUM(E8:E13)</f>
        <v>5532</v>
      </c>
      <c r="F15">
        <f t="shared" ref="F15:L15" si="3">SUM(F8:F13)</f>
        <v>5121</v>
      </c>
      <c r="G15">
        <f t="shared" si="3"/>
        <v>6145</v>
      </c>
      <c r="H15">
        <f t="shared" si="3"/>
        <v>5894</v>
      </c>
      <c r="I15">
        <f t="shared" si="3"/>
        <v>5892</v>
      </c>
      <c r="J15">
        <f t="shared" si="3"/>
        <v>5566</v>
      </c>
      <c r="K15">
        <f t="shared" si="3"/>
        <v>6121</v>
      </c>
      <c r="L15">
        <f t="shared" si="3"/>
        <v>40271</v>
      </c>
    </row>
    <row r="17" spans="3:12" x14ac:dyDescent="0.3">
      <c r="C17" t="s">
        <v>2068</v>
      </c>
      <c r="D17" s="20" t="s">
        <v>2064</v>
      </c>
      <c r="E17" t="str">
        <f>IF(E15&gt;7000,"A",IF(E15&gt;6000,"B",IF(E15&gt;5000,"C",IF(E15&lt;5000,"D"))))</f>
        <v>C</v>
      </c>
      <c r="F17" t="str">
        <f t="shared" ref="F17:L17" si="4">IF(F15&gt;7000,"A",IF(F15&gt;6000,"B",IF(F15&gt;5000,"C",IF(F15&lt;5000,"D"))))</f>
        <v>C</v>
      </c>
      <c r="G17" t="str">
        <f t="shared" si="4"/>
        <v>B</v>
      </c>
      <c r="H17" t="str">
        <f t="shared" si="4"/>
        <v>C</v>
      </c>
      <c r="I17" t="str">
        <f t="shared" si="4"/>
        <v>C</v>
      </c>
      <c r="J17" t="str">
        <f t="shared" si="4"/>
        <v>C</v>
      </c>
      <c r="K17" t="str">
        <f t="shared" si="4"/>
        <v>B</v>
      </c>
      <c r="L17" t="str">
        <f t="shared" si="4"/>
        <v>A</v>
      </c>
    </row>
    <row r="18" spans="3:12" x14ac:dyDescent="0.3">
      <c r="C18" t="s">
        <v>2069</v>
      </c>
      <c r="D18" s="20" t="s">
        <v>2065</v>
      </c>
    </row>
    <row r="19" spans="3:12" x14ac:dyDescent="0.3">
      <c r="C19" t="s">
        <v>2070</v>
      </c>
      <c r="D19" s="20" t="s">
        <v>2066</v>
      </c>
    </row>
    <row r="20" spans="3:12" x14ac:dyDescent="0.3">
      <c r="C20" t="s">
        <v>2071</v>
      </c>
      <c r="D20" s="20" t="s">
        <v>2067</v>
      </c>
    </row>
    <row r="22" spans="3:12" x14ac:dyDescent="0.3">
      <c r="D22" s="20" t="s">
        <v>2072</v>
      </c>
      <c r="E22">
        <f>COUNTIF(E15:L15,"&gt;5000")</f>
        <v>8</v>
      </c>
    </row>
    <row r="24" spans="3:12" x14ac:dyDescent="0.3">
      <c r="D24" s="20" t="s">
        <v>2073</v>
      </c>
      <c r="E24">
        <f>COUNTIFS(E15:L15,"&gt;5000",E17:L17,"C")</f>
        <v>5</v>
      </c>
    </row>
    <row r="26" spans="3:12" x14ac:dyDescent="0.3">
      <c r="D26" s="20" t="s">
        <v>2074</v>
      </c>
      <c r="E26">
        <f>SUMIF(E17:L17,"B",E15:L15)</f>
        <v>12266</v>
      </c>
    </row>
    <row r="28" spans="3:12" x14ac:dyDescent="0.3">
      <c r="D28" s="20" t="s">
        <v>2075</v>
      </c>
      <c r="E28">
        <f>SUMIFS(E15:L15,E15:L15,"&gt;5000",E17:L17,"C")</f>
        <v>28005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44FF8-6691-4D1B-B33F-21B3B2B41294}">
  <sheetPr codeName="Sheet7"/>
  <dimension ref="A1:AJ1001"/>
  <sheetViews>
    <sheetView topLeftCell="AF1" workbookViewId="0">
      <selection activeCell="O20" sqref="O20"/>
    </sheetView>
  </sheetViews>
  <sheetFormatPr defaultRowHeight="14.4" x14ac:dyDescent="0.3"/>
  <cols>
    <col min="1" max="1" width="7" bestFit="1" customWidth="1"/>
    <col min="2" max="2" width="18.6640625" bestFit="1" customWidth="1"/>
    <col min="3" max="3" width="25.5546875" bestFit="1" customWidth="1"/>
    <col min="4" max="4" width="15.6640625" bestFit="1" customWidth="1"/>
    <col min="5" max="5" width="21.88671875" bestFit="1" customWidth="1"/>
    <col min="7" max="7" width="9.21875" bestFit="1" customWidth="1"/>
    <col min="13" max="13" width="12.44140625" bestFit="1" customWidth="1"/>
    <col min="21" max="21" width="17.33203125" customWidth="1"/>
    <col min="22" max="22" width="17.109375" customWidth="1"/>
    <col min="23" max="23" width="15.33203125" customWidth="1"/>
  </cols>
  <sheetData>
    <row r="1" spans="1:23" x14ac:dyDescent="0.3">
      <c r="A1" s="1" t="s">
        <v>40</v>
      </c>
      <c r="B1" s="1" t="s">
        <v>41</v>
      </c>
      <c r="C1" s="1" t="s">
        <v>42</v>
      </c>
      <c r="D1" s="1" t="s">
        <v>43</v>
      </c>
      <c r="E1" s="1" t="s">
        <v>44</v>
      </c>
      <c r="F1" s="1" t="s">
        <v>45</v>
      </c>
      <c r="G1" s="1" t="s">
        <v>46</v>
      </c>
      <c r="H1" s="1" t="s">
        <v>47</v>
      </c>
      <c r="I1" s="1" t="s">
        <v>48</v>
      </c>
      <c r="J1" s="1" t="s">
        <v>49</v>
      </c>
      <c r="K1" s="1" t="s">
        <v>50</v>
      </c>
      <c r="L1" s="1" t="s">
        <v>51</v>
      </c>
      <c r="M1" s="1" t="s">
        <v>52</v>
      </c>
      <c r="N1" s="1" t="s">
        <v>53</v>
      </c>
      <c r="O1" s="1" t="s">
        <v>54</v>
      </c>
    </row>
    <row r="2" spans="1:23" x14ac:dyDescent="0.3">
      <c r="A2" t="s">
        <v>133</v>
      </c>
      <c r="B2" t="s">
        <v>1327</v>
      </c>
      <c r="C2" t="s">
        <v>108</v>
      </c>
      <c r="D2" t="s">
        <v>58</v>
      </c>
      <c r="E2" t="s">
        <v>68</v>
      </c>
      <c r="F2" t="s">
        <v>60</v>
      </c>
      <c r="G2" t="s">
        <v>79</v>
      </c>
      <c r="H2">
        <v>57</v>
      </c>
      <c r="I2">
        <v>42685</v>
      </c>
      <c r="J2">
        <v>246589</v>
      </c>
      <c r="K2">
        <v>0.33</v>
      </c>
      <c r="L2" t="s">
        <v>62</v>
      </c>
      <c r="M2" t="s">
        <v>80</v>
      </c>
      <c r="N2">
        <v>7</v>
      </c>
      <c r="O2">
        <v>4</v>
      </c>
    </row>
    <row r="3" spans="1:23" x14ac:dyDescent="0.3">
      <c r="A3" t="s">
        <v>1031</v>
      </c>
      <c r="B3" t="s">
        <v>1032</v>
      </c>
      <c r="C3" t="s">
        <v>66</v>
      </c>
      <c r="D3" t="s">
        <v>120</v>
      </c>
      <c r="E3" t="s">
        <v>59</v>
      </c>
      <c r="F3" t="s">
        <v>78</v>
      </c>
      <c r="G3" t="s">
        <v>114</v>
      </c>
      <c r="H3">
        <v>39</v>
      </c>
      <c r="I3">
        <v>41635</v>
      </c>
      <c r="J3">
        <v>165756</v>
      </c>
      <c r="K3">
        <v>0.28000000000000003</v>
      </c>
      <c r="L3" t="s">
        <v>62</v>
      </c>
      <c r="M3" t="s">
        <v>117</v>
      </c>
      <c r="N3">
        <v>10</v>
      </c>
      <c r="O3">
        <v>5.5</v>
      </c>
    </row>
    <row r="4" spans="1:23" x14ac:dyDescent="0.3">
      <c r="A4" t="s">
        <v>1291</v>
      </c>
      <c r="B4" t="s">
        <v>1292</v>
      </c>
      <c r="C4" t="s">
        <v>132</v>
      </c>
      <c r="D4" t="s">
        <v>67</v>
      </c>
      <c r="E4" t="s">
        <v>74</v>
      </c>
      <c r="F4" t="s">
        <v>78</v>
      </c>
      <c r="G4" t="s">
        <v>114</v>
      </c>
      <c r="H4">
        <v>39</v>
      </c>
      <c r="I4">
        <v>39708</v>
      </c>
      <c r="J4">
        <v>62861</v>
      </c>
      <c r="K4">
        <v>0</v>
      </c>
      <c r="L4" t="s">
        <v>62</v>
      </c>
      <c r="M4" t="s">
        <v>63</v>
      </c>
      <c r="N4">
        <v>15</v>
      </c>
      <c r="O4">
        <v>8</v>
      </c>
      <c r="U4" s="25" t="s">
        <v>2111</v>
      </c>
    </row>
    <row r="5" spans="1:23" x14ac:dyDescent="0.3">
      <c r="A5" t="s">
        <v>976</v>
      </c>
      <c r="B5" t="s">
        <v>977</v>
      </c>
      <c r="C5" t="s">
        <v>87</v>
      </c>
      <c r="D5" t="s">
        <v>91</v>
      </c>
      <c r="E5" t="s">
        <v>74</v>
      </c>
      <c r="F5" t="s">
        <v>60</v>
      </c>
      <c r="G5" t="s">
        <v>114</v>
      </c>
      <c r="H5">
        <v>33</v>
      </c>
      <c r="I5">
        <v>43247</v>
      </c>
      <c r="J5">
        <v>45049</v>
      </c>
      <c r="K5">
        <v>0</v>
      </c>
      <c r="L5" t="s">
        <v>62</v>
      </c>
      <c r="M5" t="s">
        <v>63</v>
      </c>
      <c r="N5">
        <v>6</v>
      </c>
      <c r="O5">
        <v>4</v>
      </c>
    </row>
    <row r="6" spans="1:23" x14ac:dyDescent="0.3">
      <c r="A6" t="s">
        <v>1763</v>
      </c>
      <c r="B6" t="s">
        <v>1764</v>
      </c>
      <c r="C6" t="s">
        <v>157</v>
      </c>
      <c r="D6" t="s">
        <v>101</v>
      </c>
      <c r="E6" t="s">
        <v>84</v>
      </c>
      <c r="F6" t="s">
        <v>60</v>
      </c>
      <c r="G6" t="s">
        <v>114</v>
      </c>
      <c r="H6">
        <v>56</v>
      </c>
      <c r="I6">
        <v>38388</v>
      </c>
      <c r="J6">
        <v>98581</v>
      </c>
      <c r="K6">
        <v>0</v>
      </c>
      <c r="L6" t="s">
        <v>1758</v>
      </c>
      <c r="M6" t="s">
        <v>1762</v>
      </c>
      <c r="N6">
        <v>19</v>
      </c>
      <c r="O6">
        <v>9.5</v>
      </c>
      <c r="U6" s="64" t="s">
        <v>568</v>
      </c>
      <c r="V6" t="str">
        <f>VLOOKUP(U6,A1:O1001,MATCH(B1,A1:O1,0),FALSE)</f>
        <v>Addison Roberts</v>
      </c>
      <c r="W6" t="str">
        <f>VLOOKUP(U6,A1:O1001,MATCH(C1,A1:O1,0),FALSE)</f>
        <v>Network Architect</v>
      </c>
    </row>
    <row r="7" spans="1:23" x14ac:dyDescent="0.3">
      <c r="A7" t="s">
        <v>1660</v>
      </c>
      <c r="B7" t="s">
        <v>1661</v>
      </c>
      <c r="C7" t="s">
        <v>177</v>
      </c>
      <c r="D7" t="s">
        <v>101</v>
      </c>
      <c r="E7" t="s">
        <v>59</v>
      </c>
      <c r="F7" t="s">
        <v>60</v>
      </c>
      <c r="G7" t="s">
        <v>79</v>
      </c>
      <c r="H7">
        <v>40</v>
      </c>
      <c r="I7">
        <v>42622</v>
      </c>
      <c r="J7">
        <v>109680</v>
      </c>
      <c r="K7">
        <v>0</v>
      </c>
      <c r="L7" t="s">
        <v>1351</v>
      </c>
      <c r="M7" t="s">
        <v>1371</v>
      </c>
      <c r="N7">
        <v>7</v>
      </c>
      <c r="O7">
        <v>4</v>
      </c>
      <c r="R7" s="23" t="s">
        <v>2110</v>
      </c>
      <c r="S7" s="23" t="s">
        <v>54</v>
      </c>
      <c r="U7" s="64"/>
    </row>
    <row r="8" spans="1:23" x14ac:dyDescent="0.3">
      <c r="A8" t="s">
        <v>1358</v>
      </c>
      <c r="B8" t="s">
        <v>1359</v>
      </c>
      <c r="C8" t="s">
        <v>66</v>
      </c>
      <c r="D8" t="s">
        <v>120</v>
      </c>
      <c r="E8" t="s">
        <v>59</v>
      </c>
      <c r="F8" t="s">
        <v>78</v>
      </c>
      <c r="G8" t="s">
        <v>79</v>
      </c>
      <c r="H8">
        <v>45</v>
      </c>
      <c r="I8">
        <v>37446</v>
      </c>
      <c r="J8">
        <v>166331</v>
      </c>
      <c r="K8">
        <v>0.18</v>
      </c>
      <c r="L8" t="s">
        <v>1351</v>
      </c>
      <c r="M8" t="s">
        <v>1352</v>
      </c>
      <c r="N8">
        <v>22</v>
      </c>
      <c r="O8">
        <v>9.5</v>
      </c>
      <c r="R8" s="24">
        <v>0</v>
      </c>
      <c r="S8" s="24">
        <v>1</v>
      </c>
      <c r="U8" s="64" t="s">
        <v>1058</v>
      </c>
      <c r="V8" t="str">
        <f>VLOOKUP(U8,B1:O1001,MATCH(M1,B1:O1,0),FALSE)</f>
        <v>Columbus</v>
      </c>
    </row>
    <row r="9" spans="1:23" x14ac:dyDescent="0.3">
      <c r="A9" t="s">
        <v>412</v>
      </c>
      <c r="B9" t="s">
        <v>413</v>
      </c>
      <c r="C9" t="s">
        <v>232</v>
      </c>
      <c r="D9" t="s">
        <v>101</v>
      </c>
      <c r="E9" t="s">
        <v>74</v>
      </c>
      <c r="F9" t="s">
        <v>78</v>
      </c>
      <c r="G9" t="s">
        <v>114</v>
      </c>
      <c r="H9">
        <v>36</v>
      </c>
      <c r="I9">
        <v>39912</v>
      </c>
      <c r="J9">
        <v>60055</v>
      </c>
      <c r="K9">
        <v>0</v>
      </c>
      <c r="L9" t="s">
        <v>62</v>
      </c>
      <c r="M9" t="s">
        <v>63</v>
      </c>
      <c r="N9">
        <v>15</v>
      </c>
      <c r="O9">
        <v>8</v>
      </c>
      <c r="R9" s="24">
        <v>3</v>
      </c>
      <c r="S9" s="24">
        <v>3</v>
      </c>
    </row>
    <row r="10" spans="1:23" x14ac:dyDescent="0.3">
      <c r="A10" t="s">
        <v>196</v>
      </c>
      <c r="B10" t="s">
        <v>1647</v>
      </c>
      <c r="C10" t="s">
        <v>66</v>
      </c>
      <c r="D10" t="s">
        <v>91</v>
      </c>
      <c r="E10" t="s">
        <v>68</v>
      </c>
      <c r="F10" t="s">
        <v>78</v>
      </c>
      <c r="G10" t="s">
        <v>79</v>
      </c>
      <c r="H10">
        <v>35</v>
      </c>
      <c r="I10">
        <v>42963</v>
      </c>
      <c r="J10">
        <v>181356</v>
      </c>
      <c r="K10">
        <v>0.23</v>
      </c>
      <c r="L10" t="s">
        <v>1351</v>
      </c>
      <c r="M10" t="s">
        <v>1364</v>
      </c>
      <c r="N10">
        <v>7</v>
      </c>
      <c r="O10">
        <v>4</v>
      </c>
      <c r="R10" s="24">
        <v>6</v>
      </c>
      <c r="S10" s="24">
        <v>4</v>
      </c>
    </row>
    <row r="11" spans="1:23" x14ac:dyDescent="0.3">
      <c r="A11" t="s">
        <v>1617</v>
      </c>
      <c r="B11" t="s">
        <v>1618</v>
      </c>
      <c r="C11" t="s">
        <v>83</v>
      </c>
      <c r="D11" t="s">
        <v>58</v>
      </c>
      <c r="E11" t="s">
        <v>84</v>
      </c>
      <c r="F11" t="s">
        <v>78</v>
      </c>
      <c r="G11" t="s">
        <v>79</v>
      </c>
      <c r="H11">
        <v>60</v>
      </c>
      <c r="I11">
        <v>36554</v>
      </c>
      <c r="J11">
        <v>109059</v>
      </c>
      <c r="K11">
        <v>7.0000000000000007E-2</v>
      </c>
      <c r="L11" t="s">
        <v>1351</v>
      </c>
      <c r="M11" t="s">
        <v>1371</v>
      </c>
      <c r="N11">
        <v>24</v>
      </c>
      <c r="O11">
        <v>9.5</v>
      </c>
      <c r="R11" s="24">
        <v>8</v>
      </c>
      <c r="S11" s="24">
        <v>5.5</v>
      </c>
      <c r="U11" s="25" t="s">
        <v>2112</v>
      </c>
    </row>
    <row r="12" spans="1:23" x14ac:dyDescent="0.3">
      <c r="A12" t="s">
        <v>480</v>
      </c>
      <c r="B12" t="s">
        <v>481</v>
      </c>
      <c r="C12" t="s">
        <v>66</v>
      </c>
      <c r="D12" t="s">
        <v>67</v>
      </c>
      <c r="E12" t="s">
        <v>68</v>
      </c>
      <c r="F12" t="s">
        <v>78</v>
      </c>
      <c r="G12" t="s">
        <v>69</v>
      </c>
      <c r="H12">
        <v>25</v>
      </c>
      <c r="I12">
        <v>43844</v>
      </c>
      <c r="J12">
        <v>168014</v>
      </c>
      <c r="K12">
        <v>0.27</v>
      </c>
      <c r="L12" t="s">
        <v>62</v>
      </c>
      <c r="M12" t="s">
        <v>70</v>
      </c>
      <c r="N12">
        <v>4</v>
      </c>
      <c r="O12">
        <v>3</v>
      </c>
      <c r="R12" s="24">
        <v>12</v>
      </c>
      <c r="S12" s="24">
        <v>8</v>
      </c>
    </row>
    <row r="13" spans="1:23" x14ac:dyDescent="0.3">
      <c r="A13" t="s">
        <v>175</v>
      </c>
      <c r="B13" t="s">
        <v>176</v>
      </c>
      <c r="C13" t="s">
        <v>177</v>
      </c>
      <c r="D13" t="s">
        <v>101</v>
      </c>
      <c r="E13" t="s">
        <v>74</v>
      </c>
      <c r="F13" t="s">
        <v>60</v>
      </c>
      <c r="G13" t="s">
        <v>79</v>
      </c>
      <c r="H13">
        <v>46</v>
      </c>
      <c r="I13">
        <v>37041</v>
      </c>
      <c r="J13">
        <v>90678</v>
      </c>
      <c r="K13">
        <v>0</v>
      </c>
      <c r="L13" t="s">
        <v>62</v>
      </c>
      <c r="M13" t="s">
        <v>117</v>
      </c>
      <c r="N13">
        <v>23</v>
      </c>
      <c r="O13">
        <v>9.5</v>
      </c>
      <c r="R13" s="24">
        <v>18</v>
      </c>
      <c r="S13" s="24">
        <v>9.5</v>
      </c>
      <c r="U13" s="64" t="s">
        <v>568</v>
      </c>
      <c r="V13" t="str">
        <f>HLOOKUP(B1,A1:O1001,MATCH(U13,A1:A1001,0),FALSE)</f>
        <v>Addison Roberts</v>
      </c>
      <c r="W13" t="str">
        <f>HLOOKUP(M1,A1:O1001,MATCH(U13,A1:A1001,0),FALSE)</f>
        <v>Seattle</v>
      </c>
    </row>
    <row r="14" spans="1:23" x14ac:dyDescent="0.3">
      <c r="A14" t="s">
        <v>1057</v>
      </c>
      <c r="B14" t="s">
        <v>1058</v>
      </c>
      <c r="C14" t="s">
        <v>83</v>
      </c>
      <c r="D14" t="s">
        <v>120</v>
      </c>
      <c r="E14" t="s">
        <v>84</v>
      </c>
      <c r="F14" t="s">
        <v>60</v>
      </c>
      <c r="G14" t="s">
        <v>79</v>
      </c>
      <c r="H14">
        <v>27</v>
      </c>
      <c r="I14">
        <v>43358</v>
      </c>
      <c r="J14">
        <v>127616</v>
      </c>
      <c r="K14">
        <v>7.0000000000000007E-2</v>
      </c>
      <c r="L14" t="s">
        <v>62</v>
      </c>
      <c r="M14" t="s">
        <v>117</v>
      </c>
      <c r="N14">
        <v>5</v>
      </c>
      <c r="O14">
        <v>3</v>
      </c>
      <c r="R14" s="24">
        <v>25</v>
      </c>
      <c r="S14" s="24">
        <v>10</v>
      </c>
      <c r="U14" s="64"/>
    </row>
    <row r="15" spans="1:23" x14ac:dyDescent="0.3">
      <c r="A15" t="s">
        <v>1055</v>
      </c>
      <c r="B15" t="s">
        <v>1967</v>
      </c>
      <c r="C15" t="s">
        <v>177</v>
      </c>
      <c r="D15" t="s">
        <v>101</v>
      </c>
      <c r="E15" t="s">
        <v>68</v>
      </c>
      <c r="F15" t="s">
        <v>60</v>
      </c>
      <c r="G15" t="s">
        <v>114</v>
      </c>
      <c r="H15">
        <v>29</v>
      </c>
      <c r="I15">
        <v>44099</v>
      </c>
      <c r="J15">
        <v>123588</v>
      </c>
      <c r="K15">
        <v>0</v>
      </c>
      <c r="L15" t="s">
        <v>1758</v>
      </c>
      <c r="M15" t="s">
        <v>1777</v>
      </c>
      <c r="N15">
        <v>3</v>
      </c>
      <c r="O15">
        <v>3</v>
      </c>
      <c r="R15" s="24">
        <v>30</v>
      </c>
      <c r="S15" s="24">
        <v>15</v>
      </c>
      <c r="U15" s="64" t="s">
        <v>825</v>
      </c>
      <c r="V15" t="str">
        <f>HLOOKUP(M1,A1:O1001,MATCH(U15,B1:B1001,0),FALSE)</f>
        <v>Chicago</v>
      </c>
      <c r="W15">
        <f>HLOOKUP(H1,A1:O1001,MATCH(U15,B1:B1001,0),FALSE)</f>
        <v>36</v>
      </c>
    </row>
    <row r="16" spans="1:23" x14ac:dyDescent="0.3">
      <c r="A16" t="s">
        <v>568</v>
      </c>
      <c r="B16" t="s">
        <v>569</v>
      </c>
      <c r="C16" t="s">
        <v>294</v>
      </c>
      <c r="D16" t="s">
        <v>58</v>
      </c>
      <c r="E16" t="s">
        <v>74</v>
      </c>
      <c r="F16" t="s">
        <v>60</v>
      </c>
      <c r="G16" t="s">
        <v>69</v>
      </c>
      <c r="H16">
        <v>65</v>
      </c>
      <c r="I16">
        <v>43234</v>
      </c>
      <c r="J16">
        <v>60985</v>
      </c>
      <c r="K16">
        <v>0</v>
      </c>
      <c r="L16" t="s">
        <v>62</v>
      </c>
      <c r="M16" t="s">
        <v>63</v>
      </c>
      <c r="N16">
        <v>6</v>
      </c>
      <c r="O16">
        <v>4</v>
      </c>
    </row>
    <row r="17" spans="1:36" x14ac:dyDescent="0.3">
      <c r="A17" t="s">
        <v>1369</v>
      </c>
      <c r="B17" t="s">
        <v>1370</v>
      </c>
      <c r="C17" t="s">
        <v>100</v>
      </c>
      <c r="D17" t="s">
        <v>101</v>
      </c>
      <c r="E17" t="s">
        <v>74</v>
      </c>
      <c r="F17" t="s">
        <v>60</v>
      </c>
      <c r="G17" t="s">
        <v>79</v>
      </c>
      <c r="H17">
        <v>34</v>
      </c>
      <c r="I17">
        <v>43815</v>
      </c>
      <c r="J17">
        <v>99989</v>
      </c>
      <c r="K17">
        <v>0</v>
      </c>
      <c r="L17" t="s">
        <v>1351</v>
      </c>
      <c r="M17" t="s">
        <v>1371</v>
      </c>
      <c r="N17">
        <v>4</v>
      </c>
      <c r="O17">
        <v>3</v>
      </c>
      <c r="U17" s="25" t="s">
        <v>2379</v>
      </c>
    </row>
    <row r="18" spans="1:36" x14ac:dyDescent="0.3">
      <c r="A18" t="s">
        <v>978</v>
      </c>
      <c r="B18" t="s">
        <v>979</v>
      </c>
      <c r="C18" t="s">
        <v>108</v>
      </c>
      <c r="D18" t="s">
        <v>67</v>
      </c>
      <c r="E18" t="s">
        <v>84</v>
      </c>
      <c r="F18" t="s">
        <v>60</v>
      </c>
      <c r="G18" t="s">
        <v>79</v>
      </c>
      <c r="H18">
        <v>54</v>
      </c>
      <c r="I18">
        <v>39330</v>
      </c>
      <c r="J18">
        <v>183239</v>
      </c>
      <c r="K18">
        <v>0.32</v>
      </c>
      <c r="L18" t="s">
        <v>62</v>
      </c>
      <c r="M18" t="s">
        <v>63</v>
      </c>
      <c r="N18">
        <v>16</v>
      </c>
      <c r="O18">
        <v>8</v>
      </c>
    </row>
    <row r="19" spans="1:36" x14ac:dyDescent="0.3">
      <c r="A19" t="s">
        <v>1558</v>
      </c>
      <c r="B19" t="s">
        <v>1559</v>
      </c>
      <c r="C19" t="s">
        <v>198</v>
      </c>
      <c r="D19" t="s">
        <v>58</v>
      </c>
      <c r="E19" t="s">
        <v>84</v>
      </c>
      <c r="F19" t="s">
        <v>60</v>
      </c>
      <c r="G19" t="s">
        <v>79</v>
      </c>
      <c r="H19">
        <v>53</v>
      </c>
      <c r="I19">
        <v>40744</v>
      </c>
      <c r="J19">
        <v>86173</v>
      </c>
      <c r="K19">
        <v>0</v>
      </c>
      <c r="L19" t="s">
        <v>1351</v>
      </c>
      <c r="M19" t="s">
        <v>1352</v>
      </c>
      <c r="N19">
        <v>13</v>
      </c>
      <c r="O19">
        <v>8</v>
      </c>
      <c r="U19" s="64" t="s">
        <v>978</v>
      </c>
      <c r="V19" t="str" cm="1">
        <f t="array" ref="V19:X19">_xlfn.XLOOKUP(U19,A1:A1001,B1:D1001,"not found")</f>
        <v>Adeline Thao</v>
      </c>
      <c r="W19" t="str">
        <v>Vice President</v>
      </c>
      <c r="X19" t="str">
        <v>Finance</v>
      </c>
    </row>
    <row r="20" spans="1:36" x14ac:dyDescent="0.3">
      <c r="A20" t="s">
        <v>1315</v>
      </c>
      <c r="B20" t="s">
        <v>1316</v>
      </c>
      <c r="C20" t="s">
        <v>275</v>
      </c>
      <c r="D20" t="s">
        <v>58</v>
      </c>
      <c r="E20" t="s">
        <v>59</v>
      </c>
      <c r="F20" t="s">
        <v>78</v>
      </c>
      <c r="G20" t="s">
        <v>114</v>
      </c>
      <c r="H20">
        <v>45</v>
      </c>
      <c r="I20">
        <v>37126</v>
      </c>
      <c r="J20">
        <v>54994</v>
      </c>
      <c r="K20">
        <v>0</v>
      </c>
      <c r="L20" t="s">
        <v>62</v>
      </c>
      <c r="M20" t="s">
        <v>117</v>
      </c>
      <c r="N20">
        <v>23</v>
      </c>
      <c r="O20">
        <v>9.5</v>
      </c>
      <c r="U20" s="64"/>
    </row>
    <row r="21" spans="1:36" x14ac:dyDescent="0.3">
      <c r="A21" t="s">
        <v>1893</v>
      </c>
      <c r="B21" t="s">
        <v>1894</v>
      </c>
      <c r="C21" t="s">
        <v>77</v>
      </c>
      <c r="D21" t="s">
        <v>67</v>
      </c>
      <c r="E21" t="s">
        <v>84</v>
      </c>
      <c r="F21" t="s">
        <v>78</v>
      </c>
      <c r="G21" t="s">
        <v>114</v>
      </c>
      <c r="H21">
        <v>34</v>
      </c>
      <c r="I21">
        <v>41886</v>
      </c>
      <c r="J21">
        <v>95499</v>
      </c>
      <c r="K21">
        <v>0</v>
      </c>
      <c r="L21" t="s">
        <v>1758</v>
      </c>
      <c r="M21" t="s">
        <v>1777</v>
      </c>
      <c r="N21">
        <v>9</v>
      </c>
      <c r="O21">
        <v>5.5</v>
      </c>
      <c r="U21" s="64" t="s">
        <v>1958</v>
      </c>
      <c r="V21" t="str" cm="1">
        <f t="array" ref="V21:AJ21">_xlfn.XLOOKUP(U21,B1:B1001,A1:O1001,"Not found")</f>
        <v>E02800</v>
      </c>
      <c r="W21" t="str">
        <v>Eva Estrada</v>
      </c>
      <c r="X21" t="str">
        <v>Sr. Manger</v>
      </c>
      <c r="Y21" t="str">
        <v>Sales</v>
      </c>
      <c r="Z21" t="str">
        <v>Speciality Products</v>
      </c>
      <c r="AA21" t="str">
        <v>Female</v>
      </c>
      <c r="AB21" t="str">
        <v>Latino</v>
      </c>
      <c r="AC21">
        <v>45</v>
      </c>
      <c r="AD21">
        <v>43305</v>
      </c>
      <c r="AE21">
        <v>148991</v>
      </c>
      <c r="AF21">
        <v>0.12</v>
      </c>
      <c r="AG21" t="str">
        <v>Brazil</v>
      </c>
      <c r="AH21" t="str">
        <v>Sao Paulo</v>
      </c>
      <c r="AI21">
        <v>6</v>
      </c>
      <c r="AJ21">
        <v>4</v>
      </c>
    </row>
    <row r="22" spans="1:36" x14ac:dyDescent="0.3">
      <c r="A22" t="s">
        <v>518</v>
      </c>
      <c r="B22" t="s">
        <v>519</v>
      </c>
      <c r="C22" t="s">
        <v>222</v>
      </c>
      <c r="D22" t="s">
        <v>120</v>
      </c>
      <c r="E22" t="s">
        <v>74</v>
      </c>
      <c r="F22" t="s">
        <v>78</v>
      </c>
      <c r="G22" t="s">
        <v>61</v>
      </c>
      <c r="H22">
        <v>47</v>
      </c>
      <c r="I22">
        <v>37550</v>
      </c>
      <c r="J22">
        <v>70122</v>
      </c>
      <c r="K22">
        <v>0</v>
      </c>
      <c r="L22" t="s">
        <v>62</v>
      </c>
      <c r="M22" t="s">
        <v>117</v>
      </c>
      <c r="N22">
        <v>21</v>
      </c>
      <c r="O22">
        <v>9.5</v>
      </c>
    </row>
    <row r="23" spans="1:36" x14ac:dyDescent="0.3">
      <c r="A23" t="s">
        <v>1939</v>
      </c>
      <c r="B23" t="s">
        <v>1940</v>
      </c>
      <c r="C23" t="s">
        <v>108</v>
      </c>
      <c r="D23" t="s">
        <v>109</v>
      </c>
      <c r="E23" t="s">
        <v>68</v>
      </c>
      <c r="F23" t="s">
        <v>78</v>
      </c>
      <c r="G23" t="s">
        <v>114</v>
      </c>
      <c r="H23">
        <v>44</v>
      </c>
      <c r="I23">
        <v>44283</v>
      </c>
      <c r="J23">
        <v>186033</v>
      </c>
      <c r="K23">
        <v>0.34</v>
      </c>
      <c r="L23" t="s">
        <v>1758</v>
      </c>
      <c r="M23" t="s">
        <v>1777</v>
      </c>
      <c r="N23">
        <v>3</v>
      </c>
      <c r="O23">
        <v>3</v>
      </c>
    </row>
    <row r="24" spans="1:36" x14ac:dyDescent="0.3">
      <c r="A24" t="s">
        <v>762</v>
      </c>
      <c r="B24" t="s">
        <v>763</v>
      </c>
      <c r="C24" t="s">
        <v>198</v>
      </c>
      <c r="D24" t="s">
        <v>58</v>
      </c>
      <c r="E24" t="s">
        <v>84</v>
      </c>
      <c r="F24" t="s">
        <v>78</v>
      </c>
      <c r="G24" t="s">
        <v>79</v>
      </c>
      <c r="H24">
        <v>55</v>
      </c>
      <c r="I24">
        <v>34692</v>
      </c>
      <c r="J24">
        <v>99774</v>
      </c>
      <c r="K24">
        <v>0</v>
      </c>
      <c r="L24" t="s">
        <v>62</v>
      </c>
      <c r="M24" t="s">
        <v>92</v>
      </c>
      <c r="N24">
        <v>29</v>
      </c>
      <c r="O24">
        <v>10</v>
      </c>
    </row>
    <row r="25" spans="1:36" x14ac:dyDescent="0.3">
      <c r="A25" t="s">
        <v>1980</v>
      </c>
      <c r="B25" t="s">
        <v>1981</v>
      </c>
      <c r="C25" t="s">
        <v>108</v>
      </c>
      <c r="D25" t="s">
        <v>58</v>
      </c>
      <c r="E25" t="s">
        <v>59</v>
      </c>
      <c r="F25" t="s">
        <v>78</v>
      </c>
      <c r="G25" t="s">
        <v>114</v>
      </c>
      <c r="H25">
        <v>42</v>
      </c>
      <c r="I25">
        <v>40511</v>
      </c>
      <c r="J25">
        <v>186725</v>
      </c>
      <c r="K25">
        <v>0.32</v>
      </c>
      <c r="L25" t="s">
        <v>1758</v>
      </c>
      <c r="M25" t="s">
        <v>1759</v>
      </c>
      <c r="N25">
        <v>13</v>
      </c>
      <c r="O25">
        <v>8</v>
      </c>
    </row>
    <row r="26" spans="1:36" x14ac:dyDescent="0.3">
      <c r="A26" t="s">
        <v>290</v>
      </c>
      <c r="B26" t="s">
        <v>291</v>
      </c>
      <c r="C26" t="s">
        <v>171</v>
      </c>
      <c r="D26" t="s">
        <v>101</v>
      </c>
      <c r="E26" t="s">
        <v>68</v>
      </c>
      <c r="F26" t="s">
        <v>78</v>
      </c>
      <c r="G26" t="s">
        <v>69</v>
      </c>
      <c r="H26">
        <v>30</v>
      </c>
      <c r="I26">
        <v>44471</v>
      </c>
      <c r="J26">
        <v>88758</v>
      </c>
      <c r="K26">
        <v>0</v>
      </c>
      <c r="L26" t="s">
        <v>62</v>
      </c>
      <c r="M26" t="s">
        <v>63</v>
      </c>
      <c r="N26">
        <v>2</v>
      </c>
      <c r="O26">
        <v>1</v>
      </c>
    </row>
    <row r="27" spans="1:36" x14ac:dyDescent="0.3">
      <c r="A27" t="s">
        <v>330</v>
      </c>
      <c r="B27" t="s">
        <v>331</v>
      </c>
      <c r="C27" t="s">
        <v>83</v>
      </c>
      <c r="D27" t="s">
        <v>109</v>
      </c>
      <c r="E27" t="s">
        <v>59</v>
      </c>
      <c r="F27" t="s">
        <v>78</v>
      </c>
      <c r="G27" t="s">
        <v>79</v>
      </c>
      <c r="H27">
        <v>55</v>
      </c>
      <c r="I27">
        <v>34595</v>
      </c>
      <c r="J27">
        <v>102270</v>
      </c>
      <c r="K27">
        <v>0.1</v>
      </c>
      <c r="L27" t="s">
        <v>62</v>
      </c>
      <c r="M27" t="s">
        <v>70</v>
      </c>
      <c r="N27">
        <v>29</v>
      </c>
      <c r="O27">
        <v>10</v>
      </c>
    </row>
    <row r="28" spans="1:36" x14ac:dyDescent="0.3">
      <c r="A28" t="s">
        <v>806</v>
      </c>
      <c r="B28" t="s">
        <v>807</v>
      </c>
      <c r="C28" t="s">
        <v>132</v>
      </c>
      <c r="D28" t="s">
        <v>109</v>
      </c>
      <c r="E28" t="s">
        <v>74</v>
      </c>
      <c r="F28" t="s">
        <v>78</v>
      </c>
      <c r="G28" t="s">
        <v>61</v>
      </c>
      <c r="H28">
        <v>35</v>
      </c>
      <c r="I28">
        <v>44015</v>
      </c>
      <c r="J28">
        <v>51513</v>
      </c>
      <c r="K28">
        <v>0</v>
      </c>
      <c r="L28" t="s">
        <v>62</v>
      </c>
      <c r="M28" t="s">
        <v>117</v>
      </c>
      <c r="N28">
        <v>4</v>
      </c>
      <c r="O28">
        <v>3</v>
      </c>
    </row>
    <row r="29" spans="1:36" x14ac:dyDescent="0.3">
      <c r="A29" t="s">
        <v>966</v>
      </c>
      <c r="B29" t="s">
        <v>967</v>
      </c>
      <c r="C29" t="s">
        <v>83</v>
      </c>
      <c r="D29" t="s">
        <v>91</v>
      </c>
      <c r="E29" t="s">
        <v>59</v>
      </c>
      <c r="F29" t="s">
        <v>78</v>
      </c>
      <c r="G29" t="s">
        <v>114</v>
      </c>
      <c r="H29">
        <v>34</v>
      </c>
      <c r="I29">
        <v>43255</v>
      </c>
      <c r="J29">
        <v>128329</v>
      </c>
      <c r="K29">
        <v>0.08</v>
      </c>
      <c r="L29" t="s">
        <v>62</v>
      </c>
      <c r="M29" t="s">
        <v>80</v>
      </c>
      <c r="N29">
        <v>6</v>
      </c>
      <c r="O29">
        <v>4</v>
      </c>
    </row>
    <row r="30" spans="1:36" x14ac:dyDescent="0.3">
      <c r="A30" t="s">
        <v>410</v>
      </c>
      <c r="B30" t="s">
        <v>1059</v>
      </c>
      <c r="C30" t="s">
        <v>83</v>
      </c>
      <c r="D30" t="s">
        <v>97</v>
      </c>
      <c r="E30" t="s">
        <v>84</v>
      </c>
      <c r="F30" t="s">
        <v>78</v>
      </c>
      <c r="G30" t="s">
        <v>69</v>
      </c>
      <c r="H30">
        <v>45</v>
      </c>
      <c r="I30">
        <v>41099</v>
      </c>
      <c r="J30">
        <v>109883</v>
      </c>
      <c r="K30">
        <v>7.0000000000000007E-2</v>
      </c>
      <c r="L30" t="s">
        <v>62</v>
      </c>
      <c r="M30" t="s">
        <v>117</v>
      </c>
      <c r="N30">
        <v>12</v>
      </c>
      <c r="O30">
        <v>8</v>
      </c>
    </row>
    <row r="31" spans="1:36" x14ac:dyDescent="0.3">
      <c r="A31" t="s">
        <v>1102</v>
      </c>
      <c r="B31" t="s">
        <v>1103</v>
      </c>
      <c r="C31" t="s">
        <v>57</v>
      </c>
      <c r="D31" t="s">
        <v>97</v>
      </c>
      <c r="E31" t="s">
        <v>74</v>
      </c>
      <c r="F31" t="s">
        <v>78</v>
      </c>
      <c r="G31" t="s">
        <v>69</v>
      </c>
      <c r="H31">
        <v>42</v>
      </c>
      <c r="I31">
        <v>41382</v>
      </c>
      <c r="J31">
        <v>131179</v>
      </c>
      <c r="K31">
        <v>0.15</v>
      </c>
      <c r="L31" t="s">
        <v>62</v>
      </c>
      <c r="M31" t="s">
        <v>117</v>
      </c>
      <c r="N31">
        <v>11</v>
      </c>
      <c r="O31">
        <v>5.5</v>
      </c>
    </row>
    <row r="32" spans="1:36" x14ac:dyDescent="0.3">
      <c r="A32" t="s">
        <v>849</v>
      </c>
      <c r="B32" t="s">
        <v>850</v>
      </c>
      <c r="C32" t="s">
        <v>83</v>
      </c>
      <c r="D32" t="s">
        <v>120</v>
      </c>
      <c r="E32" t="s">
        <v>68</v>
      </c>
      <c r="F32" t="s">
        <v>78</v>
      </c>
      <c r="G32" t="s">
        <v>69</v>
      </c>
      <c r="H32">
        <v>33</v>
      </c>
      <c r="I32">
        <v>41446</v>
      </c>
      <c r="J32">
        <v>119631</v>
      </c>
      <c r="K32">
        <v>0.06</v>
      </c>
      <c r="L32" t="s">
        <v>62</v>
      </c>
      <c r="M32" t="s">
        <v>80</v>
      </c>
      <c r="N32">
        <v>11</v>
      </c>
      <c r="O32">
        <v>5.5</v>
      </c>
    </row>
    <row r="33" spans="1:15" x14ac:dyDescent="0.3">
      <c r="A33" t="s">
        <v>980</v>
      </c>
      <c r="B33" t="s">
        <v>1892</v>
      </c>
      <c r="C33" t="s">
        <v>77</v>
      </c>
      <c r="D33" t="s">
        <v>120</v>
      </c>
      <c r="E33" t="s">
        <v>59</v>
      </c>
      <c r="F33" t="s">
        <v>78</v>
      </c>
      <c r="G33" t="s">
        <v>114</v>
      </c>
      <c r="H33">
        <v>58</v>
      </c>
      <c r="I33">
        <v>39930</v>
      </c>
      <c r="J33">
        <v>76802</v>
      </c>
      <c r="K33">
        <v>0</v>
      </c>
      <c r="L33" t="s">
        <v>1758</v>
      </c>
      <c r="M33" t="s">
        <v>1759</v>
      </c>
      <c r="N33">
        <v>15</v>
      </c>
      <c r="O33">
        <v>8</v>
      </c>
    </row>
    <row r="34" spans="1:15" x14ac:dyDescent="0.3">
      <c r="A34" t="s">
        <v>773</v>
      </c>
      <c r="B34" t="s">
        <v>774</v>
      </c>
      <c r="C34" t="s">
        <v>232</v>
      </c>
      <c r="D34" t="s">
        <v>101</v>
      </c>
      <c r="E34" t="s">
        <v>68</v>
      </c>
      <c r="F34" t="s">
        <v>60</v>
      </c>
      <c r="G34" t="s">
        <v>114</v>
      </c>
      <c r="H34">
        <v>48</v>
      </c>
      <c r="I34">
        <v>39991</v>
      </c>
      <c r="J34">
        <v>82907</v>
      </c>
      <c r="K34">
        <v>0</v>
      </c>
      <c r="L34" t="s">
        <v>62</v>
      </c>
      <c r="M34" t="s">
        <v>63</v>
      </c>
      <c r="N34">
        <v>15</v>
      </c>
      <c r="O34">
        <v>8</v>
      </c>
    </row>
    <row r="35" spans="1:15" x14ac:dyDescent="0.3">
      <c r="A35" t="s">
        <v>1711</v>
      </c>
      <c r="B35" t="s">
        <v>1712</v>
      </c>
      <c r="C35" t="s">
        <v>132</v>
      </c>
      <c r="D35" t="s">
        <v>120</v>
      </c>
      <c r="E35" t="s">
        <v>59</v>
      </c>
      <c r="F35" t="s">
        <v>60</v>
      </c>
      <c r="G35" t="s">
        <v>79</v>
      </c>
      <c r="H35">
        <v>45</v>
      </c>
      <c r="I35">
        <v>43557</v>
      </c>
      <c r="J35">
        <v>52621</v>
      </c>
      <c r="K35">
        <v>0</v>
      </c>
      <c r="L35" t="s">
        <v>1351</v>
      </c>
      <c r="M35" t="s">
        <v>1364</v>
      </c>
      <c r="N35">
        <v>5</v>
      </c>
      <c r="O35">
        <v>3</v>
      </c>
    </row>
    <row r="36" spans="1:15" x14ac:dyDescent="0.3">
      <c r="A36" t="s">
        <v>1295</v>
      </c>
      <c r="B36" t="s">
        <v>1296</v>
      </c>
      <c r="C36" t="s">
        <v>66</v>
      </c>
      <c r="D36" t="s">
        <v>97</v>
      </c>
      <c r="E36" t="s">
        <v>74</v>
      </c>
      <c r="F36" t="s">
        <v>60</v>
      </c>
      <c r="G36" t="s">
        <v>69</v>
      </c>
      <c r="H36">
        <v>54</v>
      </c>
      <c r="I36">
        <v>34603</v>
      </c>
      <c r="J36">
        <v>162978</v>
      </c>
      <c r="K36">
        <v>0.17</v>
      </c>
      <c r="L36" t="s">
        <v>62</v>
      </c>
      <c r="M36" t="s">
        <v>88</v>
      </c>
      <c r="N36">
        <v>29</v>
      </c>
      <c r="O36">
        <v>10</v>
      </c>
    </row>
    <row r="37" spans="1:15" x14ac:dyDescent="0.3">
      <c r="A37" t="s">
        <v>1874</v>
      </c>
      <c r="B37" t="s">
        <v>1875</v>
      </c>
      <c r="C37" t="s">
        <v>87</v>
      </c>
      <c r="D37" t="s">
        <v>91</v>
      </c>
      <c r="E37" t="s">
        <v>84</v>
      </c>
      <c r="F37" t="s">
        <v>60</v>
      </c>
      <c r="G37" t="s">
        <v>114</v>
      </c>
      <c r="H37">
        <v>56</v>
      </c>
      <c r="I37">
        <v>34802</v>
      </c>
      <c r="J37">
        <v>50857</v>
      </c>
      <c r="K37">
        <v>0</v>
      </c>
      <c r="L37" t="s">
        <v>1758</v>
      </c>
      <c r="M37" t="s">
        <v>1759</v>
      </c>
      <c r="N37">
        <v>29</v>
      </c>
      <c r="O37">
        <v>10</v>
      </c>
    </row>
    <row r="38" spans="1:15" x14ac:dyDescent="0.3">
      <c r="A38" t="s">
        <v>864</v>
      </c>
      <c r="B38" t="s">
        <v>865</v>
      </c>
      <c r="C38" t="s">
        <v>108</v>
      </c>
      <c r="D38" t="s">
        <v>91</v>
      </c>
      <c r="E38" t="s">
        <v>68</v>
      </c>
      <c r="F38" t="s">
        <v>60</v>
      </c>
      <c r="G38" t="s">
        <v>69</v>
      </c>
      <c r="H38">
        <v>48</v>
      </c>
      <c r="I38">
        <v>39197</v>
      </c>
      <c r="J38">
        <v>217783</v>
      </c>
      <c r="K38">
        <v>0.36</v>
      </c>
      <c r="L38" t="s">
        <v>62</v>
      </c>
      <c r="M38" t="s">
        <v>63</v>
      </c>
      <c r="N38">
        <v>17</v>
      </c>
      <c r="O38">
        <v>8</v>
      </c>
    </row>
    <row r="39" spans="1:15" x14ac:dyDescent="0.3">
      <c r="A39" t="s">
        <v>1088</v>
      </c>
      <c r="B39" t="s">
        <v>1089</v>
      </c>
      <c r="C39" t="s">
        <v>87</v>
      </c>
      <c r="D39" t="s">
        <v>109</v>
      </c>
      <c r="E39" t="s">
        <v>84</v>
      </c>
      <c r="F39" t="s">
        <v>60</v>
      </c>
      <c r="G39" t="s">
        <v>79</v>
      </c>
      <c r="H39">
        <v>39</v>
      </c>
      <c r="I39">
        <v>41849</v>
      </c>
      <c r="J39">
        <v>40897</v>
      </c>
      <c r="K39">
        <v>0</v>
      </c>
      <c r="L39" t="s">
        <v>62</v>
      </c>
      <c r="M39" t="s">
        <v>63</v>
      </c>
      <c r="N39">
        <v>10</v>
      </c>
      <c r="O39">
        <v>5.5</v>
      </c>
    </row>
    <row r="40" spans="1:15" x14ac:dyDescent="0.3">
      <c r="A40" t="s">
        <v>1538</v>
      </c>
      <c r="B40" t="s">
        <v>1539</v>
      </c>
      <c r="C40" t="s">
        <v>108</v>
      </c>
      <c r="D40" t="s">
        <v>101</v>
      </c>
      <c r="E40" t="s">
        <v>74</v>
      </c>
      <c r="F40" t="s">
        <v>60</v>
      </c>
      <c r="G40" t="s">
        <v>79</v>
      </c>
      <c r="H40">
        <v>55</v>
      </c>
      <c r="I40">
        <v>43345</v>
      </c>
      <c r="J40">
        <v>221465</v>
      </c>
      <c r="K40">
        <v>0.34</v>
      </c>
      <c r="L40" t="s">
        <v>1351</v>
      </c>
      <c r="M40" t="s">
        <v>1371</v>
      </c>
      <c r="N40">
        <v>5</v>
      </c>
      <c r="O40">
        <v>3</v>
      </c>
    </row>
    <row r="41" spans="1:15" x14ac:dyDescent="0.3">
      <c r="A41" t="s">
        <v>610</v>
      </c>
      <c r="B41" t="s">
        <v>611</v>
      </c>
      <c r="C41" t="s">
        <v>174</v>
      </c>
      <c r="D41" t="s">
        <v>101</v>
      </c>
      <c r="E41" t="s">
        <v>59</v>
      </c>
      <c r="F41" t="s">
        <v>60</v>
      </c>
      <c r="G41" t="s">
        <v>69</v>
      </c>
      <c r="H41">
        <v>46</v>
      </c>
      <c r="I41">
        <v>39471</v>
      </c>
      <c r="J41">
        <v>91621</v>
      </c>
      <c r="K41">
        <v>0</v>
      </c>
      <c r="L41" t="s">
        <v>62</v>
      </c>
      <c r="M41" t="s">
        <v>70</v>
      </c>
      <c r="N41">
        <v>16</v>
      </c>
      <c r="O41">
        <v>8</v>
      </c>
    </row>
    <row r="42" spans="1:15" x14ac:dyDescent="0.3">
      <c r="A42" t="s">
        <v>539</v>
      </c>
      <c r="B42" t="s">
        <v>540</v>
      </c>
      <c r="C42" t="s">
        <v>87</v>
      </c>
      <c r="D42" t="s">
        <v>67</v>
      </c>
      <c r="E42" t="s">
        <v>84</v>
      </c>
      <c r="F42" t="s">
        <v>60</v>
      </c>
      <c r="G42" t="s">
        <v>114</v>
      </c>
      <c r="H42">
        <v>36</v>
      </c>
      <c r="I42">
        <v>39994</v>
      </c>
      <c r="J42">
        <v>43363</v>
      </c>
      <c r="K42">
        <v>0</v>
      </c>
      <c r="L42" t="s">
        <v>62</v>
      </c>
      <c r="M42" t="s">
        <v>92</v>
      </c>
      <c r="N42">
        <v>15</v>
      </c>
      <c r="O42">
        <v>8</v>
      </c>
    </row>
    <row r="43" spans="1:15" x14ac:dyDescent="0.3">
      <c r="A43" t="s">
        <v>953</v>
      </c>
      <c r="B43" t="s">
        <v>954</v>
      </c>
      <c r="C43" t="s">
        <v>83</v>
      </c>
      <c r="D43" t="s">
        <v>67</v>
      </c>
      <c r="E43" t="s">
        <v>74</v>
      </c>
      <c r="F43" t="s">
        <v>60</v>
      </c>
      <c r="G43" t="s">
        <v>69</v>
      </c>
      <c r="H43">
        <v>37</v>
      </c>
      <c r="I43">
        <v>43935</v>
      </c>
      <c r="J43">
        <v>103524</v>
      </c>
      <c r="K43">
        <v>0.09</v>
      </c>
      <c r="L43" t="s">
        <v>62</v>
      </c>
      <c r="M43" t="s">
        <v>80</v>
      </c>
      <c r="N43">
        <v>4</v>
      </c>
      <c r="O43">
        <v>3</v>
      </c>
    </row>
    <row r="44" spans="1:15" x14ac:dyDescent="0.3">
      <c r="A44" t="s">
        <v>853</v>
      </c>
      <c r="B44" t="s">
        <v>854</v>
      </c>
      <c r="C44" t="s">
        <v>492</v>
      </c>
      <c r="D44" t="s">
        <v>58</v>
      </c>
      <c r="E44" t="s">
        <v>68</v>
      </c>
      <c r="F44" t="s">
        <v>60</v>
      </c>
      <c r="G44" t="s">
        <v>114</v>
      </c>
      <c r="H44">
        <v>45</v>
      </c>
      <c r="I44">
        <v>43937</v>
      </c>
      <c r="J44">
        <v>66958</v>
      </c>
      <c r="K44">
        <v>0</v>
      </c>
      <c r="L44" t="s">
        <v>62</v>
      </c>
      <c r="M44" t="s">
        <v>88</v>
      </c>
      <c r="N44">
        <v>4</v>
      </c>
      <c r="O44">
        <v>3</v>
      </c>
    </row>
    <row r="45" spans="1:15" x14ac:dyDescent="0.3">
      <c r="A45" t="s">
        <v>972</v>
      </c>
      <c r="B45" t="s">
        <v>973</v>
      </c>
      <c r="C45" t="s">
        <v>77</v>
      </c>
      <c r="D45" t="s">
        <v>120</v>
      </c>
      <c r="E45" t="s">
        <v>59</v>
      </c>
      <c r="F45" t="s">
        <v>60</v>
      </c>
      <c r="G45" t="s">
        <v>79</v>
      </c>
      <c r="H45">
        <v>62</v>
      </c>
      <c r="I45">
        <v>43969</v>
      </c>
      <c r="J45">
        <v>97830</v>
      </c>
      <c r="K45">
        <v>0</v>
      </c>
      <c r="L45" t="s">
        <v>62</v>
      </c>
      <c r="M45" t="s">
        <v>92</v>
      </c>
      <c r="N45">
        <v>4</v>
      </c>
      <c r="O45">
        <v>3</v>
      </c>
    </row>
    <row r="46" spans="1:15" x14ac:dyDescent="0.3">
      <c r="A46" t="s">
        <v>1850</v>
      </c>
      <c r="B46" t="s">
        <v>1851</v>
      </c>
      <c r="C46" t="s">
        <v>83</v>
      </c>
      <c r="D46" t="s">
        <v>67</v>
      </c>
      <c r="E46" t="s">
        <v>68</v>
      </c>
      <c r="F46" t="s">
        <v>60</v>
      </c>
      <c r="G46" t="s">
        <v>114</v>
      </c>
      <c r="H46">
        <v>55</v>
      </c>
      <c r="I46">
        <v>40297</v>
      </c>
      <c r="J46">
        <v>111038</v>
      </c>
      <c r="K46">
        <v>0.05</v>
      </c>
      <c r="L46" t="s">
        <v>1758</v>
      </c>
      <c r="M46" t="s">
        <v>1777</v>
      </c>
      <c r="N46">
        <v>14</v>
      </c>
      <c r="O46">
        <v>8</v>
      </c>
    </row>
    <row r="47" spans="1:15" x14ac:dyDescent="0.3">
      <c r="A47" t="s">
        <v>663</v>
      </c>
      <c r="B47" t="s">
        <v>664</v>
      </c>
      <c r="C47" t="s">
        <v>108</v>
      </c>
      <c r="D47" t="s">
        <v>120</v>
      </c>
      <c r="E47" t="s">
        <v>74</v>
      </c>
      <c r="F47" t="s">
        <v>60</v>
      </c>
      <c r="G47" t="s">
        <v>61</v>
      </c>
      <c r="H47">
        <v>54</v>
      </c>
      <c r="I47">
        <v>36757</v>
      </c>
      <c r="J47">
        <v>222224</v>
      </c>
      <c r="K47">
        <v>0.38</v>
      </c>
      <c r="L47" t="s">
        <v>62</v>
      </c>
      <c r="M47" t="s">
        <v>117</v>
      </c>
      <c r="N47">
        <v>24</v>
      </c>
      <c r="O47">
        <v>9.5</v>
      </c>
    </row>
    <row r="48" spans="1:15" x14ac:dyDescent="0.3">
      <c r="A48" t="s">
        <v>1055</v>
      </c>
      <c r="B48" t="s">
        <v>1056</v>
      </c>
      <c r="C48" t="s">
        <v>77</v>
      </c>
      <c r="D48" t="s">
        <v>120</v>
      </c>
      <c r="E48" t="s">
        <v>74</v>
      </c>
      <c r="F48" t="s">
        <v>60</v>
      </c>
      <c r="G48" t="s">
        <v>69</v>
      </c>
      <c r="H48">
        <v>53</v>
      </c>
      <c r="I48">
        <v>42952</v>
      </c>
      <c r="J48">
        <v>89769</v>
      </c>
      <c r="K48">
        <v>0</v>
      </c>
      <c r="L48" t="s">
        <v>62</v>
      </c>
      <c r="M48" t="s">
        <v>63</v>
      </c>
      <c r="N48">
        <v>7</v>
      </c>
      <c r="O48">
        <v>4</v>
      </c>
    </row>
    <row r="49" spans="1:15" x14ac:dyDescent="0.3">
      <c r="A49" t="s">
        <v>1609</v>
      </c>
      <c r="B49" t="s">
        <v>1610</v>
      </c>
      <c r="C49" t="s">
        <v>66</v>
      </c>
      <c r="D49" t="s">
        <v>101</v>
      </c>
      <c r="E49" t="s">
        <v>68</v>
      </c>
      <c r="F49" t="s">
        <v>60</v>
      </c>
      <c r="G49" t="s">
        <v>79</v>
      </c>
      <c r="H49">
        <v>46</v>
      </c>
      <c r="I49">
        <v>44125</v>
      </c>
      <c r="J49">
        <v>151853</v>
      </c>
      <c r="K49">
        <v>0.16</v>
      </c>
      <c r="L49" t="s">
        <v>1351</v>
      </c>
      <c r="M49" t="s">
        <v>1371</v>
      </c>
      <c r="N49">
        <v>3</v>
      </c>
      <c r="O49">
        <v>3</v>
      </c>
    </row>
    <row r="50" spans="1:15" x14ac:dyDescent="0.3">
      <c r="A50" t="s">
        <v>653</v>
      </c>
      <c r="B50" t="s">
        <v>654</v>
      </c>
      <c r="C50" t="s">
        <v>83</v>
      </c>
      <c r="D50" t="s">
        <v>109</v>
      </c>
      <c r="E50" t="s">
        <v>68</v>
      </c>
      <c r="F50" t="s">
        <v>60</v>
      </c>
      <c r="G50" t="s">
        <v>79</v>
      </c>
      <c r="H50">
        <v>43</v>
      </c>
      <c r="I50">
        <v>38879</v>
      </c>
      <c r="J50">
        <v>117278</v>
      </c>
      <c r="K50">
        <v>0.09</v>
      </c>
      <c r="L50" t="s">
        <v>62</v>
      </c>
      <c r="M50" t="s">
        <v>88</v>
      </c>
      <c r="N50">
        <v>18</v>
      </c>
      <c r="O50">
        <v>9.5</v>
      </c>
    </row>
    <row r="51" spans="1:15" x14ac:dyDescent="0.3">
      <c r="A51" t="s">
        <v>816</v>
      </c>
      <c r="B51" t="s">
        <v>817</v>
      </c>
      <c r="C51" t="s">
        <v>177</v>
      </c>
      <c r="D51" t="s">
        <v>101</v>
      </c>
      <c r="E51" t="s">
        <v>59</v>
      </c>
      <c r="F51" t="s">
        <v>60</v>
      </c>
      <c r="G51" t="s">
        <v>79</v>
      </c>
      <c r="H51">
        <v>30</v>
      </c>
      <c r="I51">
        <v>42322</v>
      </c>
      <c r="J51">
        <v>77442</v>
      </c>
      <c r="K51">
        <v>0</v>
      </c>
      <c r="L51" t="s">
        <v>62</v>
      </c>
      <c r="M51" t="s">
        <v>117</v>
      </c>
      <c r="N51">
        <v>8</v>
      </c>
      <c r="O51">
        <v>5.5</v>
      </c>
    </row>
    <row r="52" spans="1:15" x14ac:dyDescent="0.3">
      <c r="A52" t="s">
        <v>1785</v>
      </c>
      <c r="B52" t="s">
        <v>1786</v>
      </c>
      <c r="C52" t="s">
        <v>132</v>
      </c>
      <c r="D52" t="s">
        <v>67</v>
      </c>
      <c r="E52" t="s">
        <v>84</v>
      </c>
      <c r="F52" t="s">
        <v>60</v>
      </c>
      <c r="G52" t="s">
        <v>114</v>
      </c>
      <c r="H52">
        <v>26</v>
      </c>
      <c r="I52">
        <v>43578</v>
      </c>
      <c r="J52">
        <v>59817</v>
      </c>
      <c r="K52">
        <v>0</v>
      </c>
      <c r="L52" t="s">
        <v>1758</v>
      </c>
      <c r="M52" t="s">
        <v>1777</v>
      </c>
      <c r="N52">
        <v>5</v>
      </c>
      <c r="O52">
        <v>3</v>
      </c>
    </row>
    <row r="53" spans="1:15" x14ac:dyDescent="0.3">
      <c r="A53" t="s">
        <v>1202</v>
      </c>
      <c r="B53" t="s">
        <v>1203</v>
      </c>
      <c r="C53" t="s">
        <v>66</v>
      </c>
      <c r="D53" t="s">
        <v>67</v>
      </c>
      <c r="E53" t="s">
        <v>84</v>
      </c>
      <c r="F53" t="s">
        <v>78</v>
      </c>
      <c r="G53" t="s">
        <v>69</v>
      </c>
      <c r="H53">
        <v>41</v>
      </c>
      <c r="I53">
        <v>43600</v>
      </c>
      <c r="J53">
        <v>174415</v>
      </c>
      <c r="K53">
        <v>0.23</v>
      </c>
      <c r="L53" t="s">
        <v>62</v>
      </c>
      <c r="M53" t="s">
        <v>88</v>
      </c>
      <c r="N53">
        <v>5</v>
      </c>
      <c r="O53">
        <v>3</v>
      </c>
    </row>
    <row r="54" spans="1:15" x14ac:dyDescent="0.3">
      <c r="A54" t="s">
        <v>665</v>
      </c>
      <c r="B54" t="s">
        <v>666</v>
      </c>
      <c r="C54" t="s">
        <v>57</v>
      </c>
      <c r="D54" t="s">
        <v>67</v>
      </c>
      <c r="E54" t="s">
        <v>59</v>
      </c>
      <c r="F54" t="s">
        <v>78</v>
      </c>
      <c r="G54" t="s">
        <v>79</v>
      </c>
      <c r="H54">
        <v>43</v>
      </c>
      <c r="I54">
        <v>44303</v>
      </c>
      <c r="J54">
        <v>146140</v>
      </c>
      <c r="K54">
        <v>0.15</v>
      </c>
      <c r="L54" t="s">
        <v>62</v>
      </c>
      <c r="M54" t="s">
        <v>63</v>
      </c>
      <c r="N54">
        <v>3</v>
      </c>
      <c r="O54">
        <v>3</v>
      </c>
    </row>
    <row r="55" spans="1:15" x14ac:dyDescent="0.3">
      <c r="A55" t="s">
        <v>997</v>
      </c>
      <c r="B55" t="s">
        <v>998</v>
      </c>
      <c r="C55" t="s">
        <v>108</v>
      </c>
      <c r="D55" t="s">
        <v>58</v>
      </c>
      <c r="E55" t="s">
        <v>68</v>
      </c>
      <c r="F55" t="s">
        <v>78</v>
      </c>
      <c r="G55" t="s">
        <v>61</v>
      </c>
      <c r="H55">
        <v>59</v>
      </c>
      <c r="I55">
        <v>40542</v>
      </c>
      <c r="J55">
        <v>246619</v>
      </c>
      <c r="K55">
        <v>0.36</v>
      </c>
      <c r="L55" t="s">
        <v>62</v>
      </c>
      <c r="M55" t="s">
        <v>88</v>
      </c>
      <c r="N55">
        <v>13</v>
      </c>
      <c r="O55">
        <v>8</v>
      </c>
    </row>
    <row r="56" spans="1:15" x14ac:dyDescent="0.3">
      <c r="A56" t="s">
        <v>548</v>
      </c>
      <c r="B56" t="s">
        <v>549</v>
      </c>
      <c r="C56" t="s">
        <v>180</v>
      </c>
      <c r="D56" t="s">
        <v>97</v>
      </c>
      <c r="E56" t="s">
        <v>68</v>
      </c>
      <c r="F56" t="s">
        <v>78</v>
      </c>
      <c r="G56" t="s">
        <v>79</v>
      </c>
      <c r="H56">
        <v>57</v>
      </c>
      <c r="I56">
        <v>35548</v>
      </c>
      <c r="J56">
        <v>54051</v>
      </c>
      <c r="K56">
        <v>0</v>
      </c>
      <c r="L56" t="s">
        <v>62</v>
      </c>
      <c r="M56" t="s">
        <v>88</v>
      </c>
      <c r="N56">
        <v>27</v>
      </c>
      <c r="O56">
        <v>10</v>
      </c>
    </row>
    <row r="57" spans="1:15" x14ac:dyDescent="0.3">
      <c r="A57" t="s">
        <v>1586</v>
      </c>
      <c r="B57" t="s">
        <v>1587</v>
      </c>
      <c r="C57" t="s">
        <v>162</v>
      </c>
      <c r="D57" t="s">
        <v>97</v>
      </c>
      <c r="E57" t="s">
        <v>84</v>
      </c>
      <c r="F57" t="s">
        <v>78</v>
      </c>
      <c r="G57" t="s">
        <v>79</v>
      </c>
      <c r="H57">
        <v>31</v>
      </c>
      <c r="I57">
        <v>43002</v>
      </c>
      <c r="J57">
        <v>71755</v>
      </c>
      <c r="K57">
        <v>0</v>
      </c>
      <c r="L57" t="s">
        <v>1351</v>
      </c>
      <c r="M57" t="s">
        <v>1352</v>
      </c>
      <c r="N57">
        <v>6</v>
      </c>
      <c r="O57">
        <v>4</v>
      </c>
    </row>
    <row r="58" spans="1:15" x14ac:dyDescent="0.3">
      <c r="A58" t="s">
        <v>629</v>
      </c>
      <c r="B58" t="s">
        <v>630</v>
      </c>
      <c r="C58" t="s">
        <v>177</v>
      </c>
      <c r="D58" t="s">
        <v>101</v>
      </c>
      <c r="E58" t="s">
        <v>74</v>
      </c>
      <c r="F58" t="s">
        <v>78</v>
      </c>
      <c r="G58" t="s">
        <v>69</v>
      </c>
      <c r="H58">
        <v>47</v>
      </c>
      <c r="I58">
        <v>36893</v>
      </c>
      <c r="J58">
        <v>120628</v>
      </c>
      <c r="K58">
        <v>0</v>
      </c>
      <c r="L58" t="s">
        <v>62</v>
      </c>
      <c r="M58" t="s">
        <v>70</v>
      </c>
      <c r="N58">
        <v>23</v>
      </c>
      <c r="O58">
        <v>9.5</v>
      </c>
    </row>
    <row r="59" spans="1:15" x14ac:dyDescent="0.3">
      <c r="A59" t="s">
        <v>722</v>
      </c>
      <c r="B59" t="s">
        <v>723</v>
      </c>
      <c r="C59" t="s">
        <v>252</v>
      </c>
      <c r="D59" t="s">
        <v>58</v>
      </c>
      <c r="E59" t="s">
        <v>84</v>
      </c>
      <c r="F59" t="s">
        <v>78</v>
      </c>
      <c r="G59" t="s">
        <v>61</v>
      </c>
      <c r="H59">
        <v>28</v>
      </c>
      <c r="I59">
        <v>43633</v>
      </c>
      <c r="J59">
        <v>65341</v>
      </c>
      <c r="K59">
        <v>0</v>
      </c>
      <c r="L59" t="s">
        <v>62</v>
      </c>
      <c r="M59" t="s">
        <v>88</v>
      </c>
      <c r="N59">
        <v>5</v>
      </c>
      <c r="O59">
        <v>3</v>
      </c>
    </row>
    <row r="60" spans="1:15" x14ac:dyDescent="0.3">
      <c r="A60" t="s">
        <v>246</v>
      </c>
      <c r="B60" t="s">
        <v>247</v>
      </c>
      <c r="C60" t="s">
        <v>100</v>
      </c>
      <c r="D60" t="s">
        <v>101</v>
      </c>
      <c r="E60" t="s">
        <v>74</v>
      </c>
      <c r="F60" t="s">
        <v>78</v>
      </c>
      <c r="G60" t="s">
        <v>69</v>
      </c>
      <c r="H60">
        <v>36</v>
      </c>
      <c r="I60">
        <v>42706</v>
      </c>
      <c r="J60">
        <v>113781</v>
      </c>
      <c r="K60">
        <v>0</v>
      </c>
      <c r="L60" t="s">
        <v>62</v>
      </c>
      <c r="M60" t="s">
        <v>117</v>
      </c>
      <c r="N60">
        <v>7</v>
      </c>
      <c r="O60">
        <v>4</v>
      </c>
    </row>
    <row r="61" spans="1:15" x14ac:dyDescent="0.3">
      <c r="A61" t="s">
        <v>1532</v>
      </c>
      <c r="B61" t="s">
        <v>1533</v>
      </c>
      <c r="C61" t="s">
        <v>294</v>
      </c>
      <c r="D61" t="s">
        <v>58</v>
      </c>
      <c r="E61" t="s">
        <v>59</v>
      </c>
      <c r="F61" t="s">
        <v>78</v>
      </c>
      <c r="G61" t="s">
        <v>79</v>
      </c>
      <c r="H61">
        <v>37</v>
      </c>
      <c r="I61">
        <v>42922</v>
      </c>
      <c r="J61">
        <v>96331</v>
      </c>
      <c r="K61">
        <v>0</v>
      </c>
      <c r="L61" t="s">
        <v>1351</v>
      </c>
      <c r="M61" t="s">
        <v>1357</v>
      </c>
      <c r="N61">
        <v>7</v>
      </c>
      <c r="O61">
        <v>4</v>
      </c>
    </row>
    <row r="62" spans="1:15" x14ac:dyDescent="0.3">
      <c r="A62" t="s">
        <v>1251</v>
      </c>
      <c r="B62" t="s">
        <v>1252</v>
      </c>
      <c r="C62" t="s">
        <v>66</v>
      </c>
      <c r="D62" t="s">
        <v>67</v>
      </c>
      <c r="E62" t="s">
        <v>84</v>
      </c>
      <c r="F62" t="s">
        <v>78</v>
      </c>
      <c r="G62" t="s">
        <v>114</v>
      </c>
      <c r="H62">
        <v>31</v>
      </c>
      <c r="I62">
        <v>42957</v>
      </c>
      <c r="J62">
        <v>156931</v>
      </c>
      <c r="K62">
        <v>0.28000000000000003</v>
      </c>
      <c r="L62" t="s">
        <v>62</v>
      </c>
      <c r="M62" t="s">
        <v>63</v>
      </c>
      <c r="N62">
        <v>7</v>
      </c>
      <c r="O62">
        <v>4</v>
      </c>
    </row>
    <row r="63" spans="1:15" x14ac:dyDescent="0.3">
      <c r="A63" t="s">
        <v>1729</v>
      </c>
      <c r="B63" t="s">
        <v>1730</v>
      </c>
      <c r="C63" t="s">
        <v>618</v>
      </c>
      <c r="D63" t="s">
        <v>58</v>
      </c>
      <c r="E63" t="s">
        <v>68</v>
      </c>
      <c r="F63" t="s">
        <v>78</v>
      </c>
      <c r="G63" t="s">
        <v>79</v>
      </c>
      <c r="H63">
        <v>34</v>
      </c>
      <c r="I63">
        <v>43728</v>
      </c>
      <c r="J63">
        <v>94735</v>
      </c>
      <c r="K63">
        <v>0</v>
      </c>
      <c r="L63" t="s">
        <v>1351</v>
      </c>
      <c r="M63" t="s">
        <v>1364</v>
      </c>
      <c r="N63">
        <v>4</v>
      </c>
      <c r="O63">
        <v>3</v>
      </c>
    </row>
    <row r="64" spans="1:15" x14ac:dyDescent="0.3">
      <c r="A64" t="s">
        <v>746</v>
      </c>
      <c r="B64" t="s">
        <v>747</v>
      </c>
      <c r="C64" t="s">
        <v>365</v>
      </c>
      <c r="D64" t="s">
        <v>58</v>
      </c>
      <c r="E64" t="s">
        <v>74</v>
      </c>
      <c r="F64" t="s">
        <v>78</v>
      </c>
      <c r="G64" t="s">
        <v>79</v>
      </c>
      <c r="H64">
        <v>27</v>
      </c>
      <c r="I64">
        <v>44189</v>
      </c>
      <c r="J64">
        <v>92321</v>
      </c>
      <c r="K64">
        <v>0</v>
      </c>
      <c r="L64" t="s">
        <v>62</v>
      </c>
      <c r="M64" t="s">
        <v>70</v>
      </c>
      <c r="N64">
        <v>3</v>
      </c>
      <c r="O64">
        <v>3</v>
      </c>
    </row>
    <row r="65" spans="1:15" x14ac:dyDescent="0.3">
      <c r="A65" t="s">
        <v>130</v>
      </c>
      <c r="B65" t="s">
        <v>131</v>
      </c>
      <c r="C65" t="s">
        <v>132</v>
      </c>
      <c r="D65" t="s">
        <v>120</v>
      </c>
      <c r="E65" t="s">
        <v>59</v>
      </c>
      <c r="F65" t="s">
        <v>78</v>
      </c>
      <c r="G65" t="s">
        <v>69</v>
      </c>
      <c r="H65">
        <v>61</v>
      </c>
      <c r="I65">
        <v>39640</v>
      </c>
      <c r="J65">
        <v>66521</v>
      </c>
      <c r="K65">
        <v>0</v>
      </c>
      <c r="L65" t="s">
        <v>62</v>
      </c>
      <c r="M65" t="s">
        <v>63</v>
      </c>
      <c r="N65">
        <v>16</v>
      </c>
      <c r="O65">
        <v>8</v>
      </c>
    </row>
    <row r="66" spans="1:15" x14ac:dyDescent="0.3">
      <c r="A66" t="s">
        <v>678</v>
      </c>
      <c r="B66" t="s">
        <v>679</v>
      </c>
      <c r="C66" t="s">
        <v>108</v>
      </c>
      <c r="D66" t="s">
        <v>67</v>
      </c>
      <c r="E66" t="s">
        <v>84</v>
      </c>
      <c r="F66" t="s">
        <v>78</v>
      </c>
      <c r="G66" t="s">
        <v>69</v>
      </c>
      <c r="H66">
        <v>28</v>
      </c>
      <c r="I66">
        <v>43638</v>
      </c>
      <c r="J66">
        <v>250767</v>
      </c>
      <c r="K66">
        <v>0.38</v>
      </c>
      <c r="L66" t="s">
        <v>62</v>
      </c>
      <c r="M66" t="s">
        <v>63</v>
      </c>
      <c r="N66">
        <v>5</v>
      </c>
      <c r="O66">
        <v>3</v>
      </c>
    </row>
    <row r="67" spans="1:15" x14ac:dyDescent="0.3">
      <c r="A67" t="s">
        <v>1337</v>
      </c>
      <c r="B67" t="s">
        <v>1555</v>
      </c>
      <c r="C67" t="s">
        <v>108</v>
      </c>
      <c r="D67" t="s">
        <v>58</v>
      </c>
      <c r="E67" t="s">
        <v>59</v>
      </c>
      <c r="F67" t="s">
        <v>78</v>
      </c>
      <c r="G67" t="s">
        <v>79</v>
      </c>
      <c r="H67">
        <v>35</v>
      </c>
      <c r="I67">
        <v>42166</v>
      </c>
      <c r="J67">
        <v>234723</v>
      </c>
      <c r="K67">
        <v>0.36</v>
      </c>
      <c r="L67" t="s">
        <v>1351</v>
      </c>
      <c r="M67" t="s">
        <v>1357</v>
      </c>
      <c r="N67">
        <v>9</v>
      </c>
      <c r="O67">
        <v>5.5</v>
      </c>
    </row>
    <row r="68" spans="1:15" x14ac:dyDescent="0.3">
      <c r="A68" t="s">
        <v>1856</v>
      </c>
      <c r="B68" t="s">
        <v>1857</v>
      </c>
      <c r="C68" t="s">
        <v>66</v>
      </c>
      <c r="D68" t="s">
        <v>101</v>
      </c>
      <c r="E68" t="s">
        <v>59</v>
      </c>
      <c r="F68" t="s">
        <v>60</v>
      </c>
      <c r="G68" t="s">
        <v>114</v>
      </c>
      <c r="H68">
        <v>59</v>
      </c>
      <c r="I68">
        <v>37726</v>
      </c>
      <c r="J68">
        <v>150699</v>
      </c>
      <c r="K68">
        <v>0.28999999999999998</v>
      </c>
      <c r="L68" t="s">
        <v>1758</v>
      </c>
      <c r="M68" t="s">
        <v>1777</v>
      </c>
      <c r="N68">
        <v>21</v>
      </c>
      <c r="O68">
        <v>9.5</v>
      </c>
    </row>
    <row r="69" spans="1:15" x14ac:dyDescent="0.3">
      <c r="A69" t="s">
        <v>881</v>
      </c>
      <c r="B69" t="s">
        <v>882</v>
      </c>
      <c r="C69" t="s">
        <v>252</v>
      </c>
      <c r="D69" t="s">
        <v>58</v>
      </c>
      <c r="E69" t="s">
        <v>59</v>
      </c>
      <c r="F69" t="s">
        <v>60</v>
      </c>
      <c r="G69" t="s">
        <v>79</v>
      </c>
      <c r="H69">
        <v>65</v>
      </c>
      <c r="I69">
        <v>37749</v>
      </c>
      <c r="J69">
        <v>96548</v>
      </c>
      <c r="K69">
        <v>0</v>
      </c>
      <c r="L69" t="s">
        <v>62</v>
      </c>
      <c r="M69" t="s">
        <v>92</v>
      </c>
      <c r="N69">
        <v>21</v>
      </c>
      <c r="O69">
        <v>9.5</v>
      </c>
    </row>
    <row r="70" spans="1:15" x14ac:dyDescent="0.3">
      <c r="A70" t="s">
        <v>1087</v>
      </c>
      <c r="B70" t="s">
        <v>882</v>
      </c>
      <c r="C70" t="s">
        <v>237</v>
      </c>
      <c r="D70" t="s">
        <v>101</v>
      </c>
      <c r="E70" t="s">
        <v>74</v>
      </c>
      <c r="F70" t="s">
        <v>60</v>
      </c>
      <c r="G70" t="s">
        <v>79</v>
      </c>
      <c r="H70">
        <v>29</v>
      </c>
      <c r="I70">
        <v>43778</v>
      </c>
      <c r="J70">
        <v>75012</v>
      </c>
      <c r="K70">
        <v>0</v>
      </c>
      <c r="L70" t="s">
        <v>62</v>
      </c>
      <c r="M70" t="s">
        <v>70</v>
      </c>
      <c r="N70">
        <v>4</v>
      </c>
      <c r="O70">
        <v>3</v>
      </c>
    </row>
    <row r="71" spans="1:15" x14ac:dyDescent="0.3">
      <c r="A71" t="s">
        <v>196</v>
      </c>
      <c r="B71" t="s">
        <v>197</v>
      </c>
      <c r="C71" t="s">
        <v>198</v>
      </c>
      <c r="D71" t="s">
        <v>58</v>
      </c>
      <c r="E71" t="s">
        <v>68</v>
      </c>
      <c r="F71" t="s">
        <v>60</v>
      </c>
      <c r="G71" t="s">
        <v>79</v>
      </c>
      <c r="H71">
        <v>32</v>
      </c>
      <c r="I71">
        <v>43835</v>
      </c>
      <c r="J71">
        <v>78844</v>
      </c>
      <c r="K71">
        <v>0</v>
      </c>
      <c r="L71" t="s">
        <v>62</v>
      </c>
      <c r="M71" t="s">
        <v>63</v>
      </c>
      <c r="N71">
        <v>4</v>
      </c>
      <c r="O71">
        <v>3</v>
      </c>
    </row>
    <row r="72" spans="1:15" x14ac:dyDescent="0.3">
      <c r="A72" t="s">
        <v>464</v>
      </c>
      <c r="B72" t="s">
        <v>465</v>
      </c>
      <c r="C72" t="s">
        <v>77</v>
      </c>
      <c r="D72" t="s">
        <v>91</v>
      </c>
      <c r="E72" t="s">
        <v>84</v>
      </c>
      <c r="F72" t="s">
        <v>60</v>
      </c>
      <c r="G72" t="s">
        <v>114</v>
      </c>
      <c r="H72">
        <v>41</v>
      </c>
      <c r="I72">
        <v>42533</v>
      </c>
      <c r="J72">
        <v>70165</v>
      </c>
      <c r="K72">
        <v>0</v>
      </c>
      <c r="L72" t="s">
        <v>62</v>
      </c>
      <c r="M72" t="s">
        <v>117</v>
      </c>
      <c r="N72">
        <v>8</v>
      </c>
      <c r="O72">
        <v>5.5</v>
      </c>
    </row>
    <row r="73" spans="1:15" x14ac:dyDescent="0.3">
      <c r="A73" t="s">
        <v>1452</v>
      </c>
      <c r="B73" t="s">
        <v>1453</v>
      </c>
      <c r="C73" t="s">
        <v>348</v>
      </c>
      <c r="D73" t="s">
        <v>58</v>
      </c>
      <c r="E73" t="s">
        <v>74</v>
      </c>
      <c r="F73" t="s">
        <v>60</v>
      </c>
      <c r="G73" t="s">
        <v>79</v>
      </c>
      <c r="H73">
        <v>48</v>
      </c>
      <c r="I73">
        <v>37855</v>
      </c>
      <c r="J73">
        <v>82017</v>
      </c>
      <c r="K73">
        <v>0</v>
      </c>
      <c r="L73" t="s">
        <v>1351</v>
      </c>
      <c r="M73" t="s">
        <v>1364</v>
      </c>
      <c r="N73">
        <v>21</v>
      </c>
      <c r="O73">
        <v>9.5</v>
      </c>
    </row>
    <row r="74" spans="1:15" x14ac:dyDescent="0.3">
      <c r="A74" t="s">
        <v>1041</v>
      </c>
      <c r="B74" t="s">
        <v>1042</v>
      </c>
      <c r="C74" t="s">
        <v>66</v>
      </c>
      <c r="D74" t="s">
        <v>101</v>
      </c>
      <c r="E74" t="s">
        <v>68</v>
      </c>
      <c r="F74" t="s">
        <v>78</v>
      </c>
      <c r="G74" t="s">
        <v>69</v>
      </c>
      <c r="H74">
        <v>41</v>
      </c>
      <c r="I74">
        <v>39156</v>
      </c>
      <c r="J74">
        <v>155926</v>
      </c>
      <c r="K74">
        <v>0.24</v>
      </c>
      <c r="L74" t="s">
        <v>62</v>
      </c>
      <c r="M74" t="s">
        <v>117</v>
      </c>
      <c r="N74">
        <v>17</v>
      </c>
      <c r="O74">
        <v>8</v>
      </c>
    </row>
    <row r="75" spans="1:15" x14ac:dyDescent="0.3">
      <c r="A75" t="s">
        <v>1335</v>
      </c>
      <c r="B75" t="s">
        <v>1336</v>
      </c>
      <c r="C75" t="s">
        <v>57</v>
      </c>
      <c r="D75" t="s">
        <v>58</v>
      </c>
      <c r="E75" t="s">
        <v>59</v>
      </c>
      <c r="F75" t="s">
        <v>78</v>
      </c>
      <c r="G75" t="s">
        <v>79</v>
      </c>
      <c r="H75">
        <v>37</v>
      </c>
      <c r="I75">
        <v>40511</v>
      </c>
      <c r="J75">
        <v>146961</v>
      </c>
      <c r="K75">
        <v>0.11</v>
      </c>
      <c r="L75" t="s">
        <v>62</v>
      </c>
      <c r="M75" t="s">
        <v>117</v>
      </c>
      <c r="N75">
        <v>13</v>
      </c>
      <c r="O75">
        <v>8</v>
      </c>
    </row>
    <row r="76" spans="1:15" x14ac:dyDescent="0.3">
      <c r="A76" t="s">
        <v>891</v>
      </c>
      <c r="B76" t="s">
        <v>892</v>
      </c>
      <c r="C76" t="s">
        <v>108</v>
      </c>
      <c r="D76" t="s">
        <v>58</v>
      </c>
      <c r="E76" t="s">
        <v>68</v>
      </c>
      <c r="F76" t="s">
        <v>78</v>
      </c>
      <c r="G76" t="s">
        <v>114</v>
      </c>
      <c r="H76">
        <v>54</v>
      </c>
      <c r="I76">
        <v>40040</v>
      </c>
      <c r="J76">
        <v>241083</v>
      </c>
      <c r="K76">
        <v>0.39</v>
      </c>
      <c r="L76" t="s">
        <v>62</v>
      </c>
      <c r="M76" t="s">
        <v>117</v>
      </c>
      <c r="N76">
        <v>15</v>
      </c>
      <c r="O76">
        <v>8</v>
      </c>
    </row>
    <row r="77" spans="1:15" x14ac:dyDescent="0.3">
      <c r="A77" t="s">
        <v>284</v>
      </c>
      <c r="B77" t="s">
        <v>285</v>
      </c>
      <c r="C77" t="s">
        <v>108</v>
      </c>
      <c r="D77" t="s">
        <v>101</v>
      </c>
      <c r="E77" t="s">
        <v>84</v>
      </c>
      <c r="F77" t="s">
        <v>78</v>
      </c>
      <c r="G77" t="s">
        <v>69</v>
      </c>
      <c r="H77">
        <v>33</v>
      </c>
      <c r="I77">
        <v>42173</v>
      </c>
      <c r="J77">
        <v>205314</v>
      </c>
      <c r="K77">
        <v>0.3</v>
      </c>
      <c r="L77" t="s">
        <v>62</v>
      </c>
      <c r="M77" t="s">
        <v>117</v>
      </c>
      <c r="N77">
        <v>9</v>
      </c>
      <c r="O77">
        <v>5.5</v>
      </c>
    </row>
    <row r="78" spans="1:15" x14ac:dyDescent="0.3">
      <c r="A78" t="s">
        <v>1829</v>
      </c>
      <c r="B78" t="s">
        <v>1830</v>
      </c>
      <c r="C78" t="s">
        <v>183</v>
      </c>
      <c r="D78" t="s">
        <v>101</v>
      </c>
      <c r="E78" t="s">
        <v>68</v>
      </c>
      <c r="F78" t="s">
        <v>60</v>
      </c>
      <c r="G78" t="s">
        <v>114</v>
      </c>
      <c r="H78">
        <v>45</v>
      </c>
      <c r="I78">
        <v>41712</v>
      </c>
      <c r="J78">
        <v>113873</v>
      </c>
      <c r="K78">
        <v>0.11</v>
      </c>
      <c r="L78" t="s">
        <v>1758</v>
      </c>
      <c r="M78" t="s">
        <v>1762</v>
      </c>
      <c r="N78">
        <v>10</v>
      </c>
      <c r="O78">
        <v>5.5</v>
      </c>
    </row>
    <row r="79" spans="1:15" x14ac:dyDescent="0.3">
      <c r="A79" t="s">
        <v>927</v>
      </c>
      <c r="B79" t="s">
        <v>928</v>
      </c>
      <c r="C79" t="s">
        <v>83</v>
      </c>
      <c r="D79" t="s">
        <v>91</v>
      </c>
      <c r="E79" t="s">
        <v>84</v>
      </c>
      <c r="F79" t="s">
        <v>60</v>
      </c>
      <c r="G79" t="s">
        <v>69</v>
      </c>
      <c r="H79">
        <v>38</v>
      </c>
      <c r="I79">
        <v>42228</v>
      </c>
      <c r="J79">
        <v>106858</v>
      </c>
      <c r="K79">
        <v>0.05</v>
      </c>
      <c r="L79" t="s">
        <v>62</v>
      </c>
      <c r="M79" t="s">
        <v>63</v>
      </c>
      <c r="N79">
        <v>9</v>
      </c>
      <c r="O79">
        <v>5.5</v>
      </c>
    </row>
    <row r="80" spans="1:15" x14ac:dyDescent="0.3">
      <c r="A80" t="s">
        <v>420</v>
      </c>
      <c r="B80" t="s">
        <v>421</v>
      </c>
      <c r="C80" t="s">
        <v>66</v>
      </c>
      <c r="D80" t="s">
        <v>120</v>
      </c>
      <c r="E80" t="s">
        <v>59</v>
      </c>
      <c r="F80" t="s">
        <v>60</v>
      </c>
      <c r="G80" t="s">
        <v>79</v>
      </c>
      <c r="H80">
        <v>45</v>
      </c>
      <c r="I80">
        <v>37316</v>
      </c>
      <c r="J80">
        <v>165181</v>
      </c>
      <c r="K80">
        <v>0.16</v>
      </c>
      <c r="L80" t="s">
        <v>62</v>
      </c>
      <c r="M80" t="s">
        <v>63</v>
      </c>
      <c r="N80">
        <v>22</v>
      </c>
      <c r="O80">
        <v>9.5</v>
      </c>
    </row>
    <row r="81" spans="1:15" x14ac:dyDescent="0.3">
      <c r="A81" t="s">
        <v>1680</v>
      </c>
      <c r="B81" t="s">
        <v>1681</v>
      </c>
      <c r="C81" t="s">
        <v>294</v>
      </c>
      <c r="D81" t="s">
        <v>58</v>
      </c>
      <c r="E81" t="s">
        <v>74</v>
      </c>
      <c r="F81" t="s">
        <v>60</v>
      </c>
      <c r="G81" t="s">
        <v>79</v>
      </c>
      <c r="H81">
        <v>33</v>
      </c>
      <c r="I81">
        <v>41819</v>
      </c>
      <c r="J81">
        <v>96366</v>
      </c>
      <c r="K81">
        <v>0</v>
      </c>
      <c r="L81" t="s">
        <v>1351</v>
      </c>
      <c r="M81" t="s">
        <v>1371</v>
      </c>
      <c r="N81">
        <v>10</v>
      </c>
      <c r="O81">
        <v>5.5</v>
      </c>
    </row>
    <row r="82" spans="1:15" x14ac:dyDescent="0.3">
      <c r="A82" t="s">
        <v>1275</v>
      </c>
      <c r="B82" t="s">
        <v>1276</v>
      </c>
      <c r="C82" t="s">
        <v>83</v>
      </c>
      <c r="D82" t="s">
        <v>58</v>
      </c>
      <c r="E82" t="s">
        <v>74</v>
      </c>
      <c r="F82" t="s">
        <v>78</v>
      </c>
      <c r="G82" t="s">
        <v>79</v>
      </c>
      <c r="H82">
        <v>45</v>
      </c>
      <c r="I82">
        <v>42026</v>
      </c>
      <c r="J82">
        <v>101288</v>
      </c>
      <c r="K82">
        <v>0.1</v>
      </c>
      <c r="L82" t="s">
        <v>62</v>
      </c>
      <c r="M82" t="s">
        <v>80</v>
      </c>
      <c r="N82">
        <v>9</v>
      </c>
      <c r="O82">
        <v>5.5</v>
      </c>
    </row>
    <row r="83" spans="1:15" x14ac:dyDescent="0.3">
      <c r="A83" t="s">
        <v>342</v>
      </c>
      <c r="B83" t="s">
        <v>343</v>
      </c>
      <c r="C83" t="s">
        <v>57</v>
      </c>
      <c r="D83" t="s">
        <v>120</v>
      </c>
      <c r="E83" t="s">
        <v>68</v>
      </c>
      <c r="F83" t="s">
        <v>78</v>
      </c>
      <c r="G83" t="s">
        <v>69</v>
      </c>
      <c r="H83">
        <v>50</v>
      </c>
      <c r="I83">
        <v>37705</v>
      </c>
      <c r="J83">
        <v>123405</v>
      </c>
      <c r="K83">
        <v>0.13</v>
      </c>
      <c r="L83" t="s">
        <v>62</v>
      </c>
      <c r="M83" t="s">
        <v>117</v>
      </c>
      <c r="N83">
        <v>21</v>
      </c>
      <c r="O83">
        <v>9.5</v>
      </c>
    </row>
    <row r="84" spans="1:15" x14ac:dyDescent="0.3">
      <c r="A84" t="s">
        <v>1842</v>
      </c>
      <c r="B84" t="s">
        <v>1843</v>
      </c>
      <c r="C84" t="s">
        <v>174</v>
      </c>
      <c r="D84" t="s">
        <v>101</v>
      </c>
      <c r="E84" t="s">
        <v>59</v>
      </c>
      <c r="F84" t="s">
        <v>78</v>
      </c>
      <c r="G84" t="s">
        <v>114</v>
      </c>
      <c r="H84">
        <v>52</v>
      </c>
      <c r="I84">
        <v>44022</v>
      </c>
      <c r="J84">
        <v>88272</v>
      </c>
      <c r="K84">
        <v>0</v>
      </c>
      <c r="L84" t="s">
        <v>1758</v>
      </c>
      <c r="M84" t="s">
        <v>1777</v>
      </c>
      <c r="N84">
        <v>4</v>
      </c>
      <c r="O84">
        <v>3</v>
      </c>
    </row>
    <row r="85" spans="1:15" x14ac:dyDescent="0.3">
      <c r="A85" t="s">
        <v>265</v>
      </c>
      <c r="B85" t="s">
        <v>266</v>
      </c>
      <c r="C85" t="s">
        <v>132</v>
      </c>
      <c r="D85" t="s">
        <v>67</v>
      </c>
      <c r="E85" t="s">
        <v>68</v>
      </c>
      <c r="F85" t="s">
        <v>60</v>
      </c>
      <c r="G85" t="s">
        <v>114</v>
      </c>
      <c r="H85">
        <v>39</v>
      </c>
      <c r="I85">
        <v>38813</v>
      </c>
      <c r="J85">
        <v>71531</v>
      </c>
      <c r="K85">
        <v>0</v>
      </c>
      <c r="L85" t="s">
        <v>62</v>
      </c>
      <c r="M85" t="s">
        <v>117</v>
      </c>
      <c r="N85">
        <v>18</v>
      </c>
      <c r="O85">
        <v>9.5</v>
      </c>
    </row>
    <row r="86" spans="1:15" x14ac:dyDescent="0.3">
      <c r="A86" t="s">
        <v>701</v>
      </c>
      <c r="B86" t="s">
        <v>702</v>
      </c>
      <c r="C86" t="s">
        <v>252</v>
      </c>
      <c r="D86" t="s">
        <v>58</v>
      </c>
      <c r="E86" t="s">
        <v>74</v>
      </c>
      <c r="F86" t="s">
        <v>60</v>
      </c>
      <c r="G86" t="s">
        <v>61</v>
      </c>
      <c r="H86">
        <v>42</v>
      </c>
      <c r="I86">
        <v>40593</v>
      </c>
      <c r="J86">
        <v>72486</v>
      </c>
      <c r="K86">
        <v>0</v>
      </c>
      <c r="L86" t="s">
        <v>62</v>
      </c>
      <c r="M86" t="s">
        <v>63</v>
      </c>
      <c r="N86">
        <v>13</v>
      </c>
      <c r="O86">
        <v>8</v>
      </c>
    </row>
    <row r="87" spans="1:15" x14ac:dyDescent="0.3">
      <c r="A87" t="s">
        <v>1886</v>
      </c>
      <c r="B87" t="s">
        <v>1887</v>
      </c>
      <c r="C87" t="s">
        <v>171</v>
      </c>
      <c r="D87" t="s">
        <v>101</v>
      </c>
      <c r="E87" t="s">
        <v>68</v>
      </c>
      <c r="F87" t="s">
        <v>60</v>
      </c>
      <c r="G87" t="s">
        <v>114</v>
      </c>
      <c r="H87">
        <v>59</v>
      </c>
      <c r="I87">
        <v>41898</v>
      </c>
      <c r="J87">
        <v>69578</v>
      </c>
      <c r="K87">
        <v>0</v>
      </c>
      <c r="L87" t="s">
        <v>1758</v>
      </c>
      <c r="M87" t="s">
        <v>1762</v>
      </c>
      <c r="N87">
        <v>9</v>
      </c>
      <c r="O87">
        <v>5.5</v>
      </c>
    </row>
    <row r="88" spans="1:15" x14ac:dyDescent="0.3">
      <c r="A88" t="s">
        <v>872</v>
      </c>
      <c r="B88" t="s">
        <v>873</v>
      </c>
      <c r="C88" t="s">
        <v>66</v>
      </c>
      <c r="D88" t="s">
        <v>91</v>
      </c>
      <c r="E88" t="s">
        <v>74</v>
      </c>
      <c r="F88" t="s">
        <v>60</v>
      </c>
      <c r="G88" t="s">
        <v>79</v>
      </c>
      <c r="H88">
        <v>63</v>
      </c>
      <c r="I88">
        <v>39147</v>
      </c>
      <c r="J88">
        <v>193044</v>
      </c>
      <c r="K88">
        <v>0.15</v>
      </c>
      <c r="L88" t="s">
        <v>62</v>
      </c>
      <c r="M88" t="s">
        <v>88</v>
      </c>
      <c r="N88">
        <v>17</v>
      </c>
      <c r="O88">
        <v>8</v>
      </c>
    </row>
    <row r="89" spans="1:15" x14ac:dyDescent="0.3">
      <c r="A89" t="s">
        <v>344</v>
      </c>
      <c r="B89" t="s">
        <v>345</v>
      </c>
      <c r="C89" t="s">
        <v>66</v>
      </c>
      <c r="D89" t="s">
        <v>120</v>
      </c>
      <c r="E89" t="s">
        <v>84</v>
      </c>
      <c r="F89" t="s">
        <v>60</v>
      </c>
      <c r="G89" t="s">
        <v>114</v>
      </c>
      <c r="H89">
        <v>49</v>
      </c>
      <c r="I89">
        <v>35887</v>
      </c>
      <c r="J89">
        <v>160832</v>
      </c>
      <c r="K89">
        <v>0.3</v>
      </c>
      <c r="L89" t="s">
        <v>62</v>
      </c>
      <c r="M89" t="s">
        <v>80</v>
      </c>
      <c r="N89">
        <v>26</v>
      </c>
      <c r="O89">
        <v>10</v>
      </c>
    </row>
    <row r="90" spans="1:15" x14ac:dyDescent="0.3">
      <c r="A90" t="s">
        <v>151</v>
      </c>
      <c r="B90" t="s">
        <v>1569</v>
      </c>
      <c r="C90" t="s">
        <v>225</v>
      </c>
      <c r="D90" t="s">
        <v>97</v>
      </c>
      <c r="E90" t="s">
        <v>59</v>
      </c>
      <c r="F90" t="s">
        <v>60</v>
      </c>
      <c r="G90" t="s">
        <v>79</v>
      </c>
      <c r="H90">
        <v>60</v>
      </c>
      <c r="I90">
        <v>38667</v>
      </c>
      <c r="J90">
        <v>78388</v>
      </c>
      <c r="K90">
        <v>0</v>
      </c>
      <c r="L90" t="s">
        <v>1351</v>
      </c>
      <c r="M90" t="s">
        <v>1352</v>
      </c>
      <c r="N90">
        <v>18</v>
      </c>
      <c r="O90">
        <v>9.5</v>
      </c>
    </row>
    <row r="91" spans="1:15" x14ac:dyDescent="0.3">
      <c r="A91" t="s">
        <v>1596</v>
      </c>
      <c r="B91" t="s">
        <v>1597</v>
      </c>
      <c r="C91" t="s">
        <v>77</v>
      </c>
      <c r="D91" t="s">
        <v>91</v>
      </c>
      <c r="E91" t="s">
        <v>68</v>
      </c>
      <c r="F91" t="s">
        <v>60</v>
      </c>
      <c r="G91" t="s">
        <v>79</v>
      </c>
      <c r="H91">
        <v>45</v>
      </c>
      <c r="I91">
        <v>43999</v>
      </c>
      <c r="J91">
        <v>89841</v>
      </c>
      <c r="K91">
        <v>0</v>
      </c>
      <c r="L91" t="s">
        <v>1351</v>
      </c>
      <c r="M91" t="s">
        <v>1364</v>
      </c>
      <c r="N91">
        <v>4</v>
      </c>
      <c r="O91">
        <v>3</v>
      </c>
    </row>
    <row r="92" spans="1:15" x14ac:dyDescent="0.3">
      <c r="A92" t="s">
        <v>1654</v>
      </c>
      <c r="B92" t="s">
        <v>1655</v>
      </c>
      <c r="C92" t="s">
        <v>237</v>
      </c>
      <c r="D92" t="s">
        <v>101</v>
      </c>
      <c r="E92" t="s">
        <v>68</v>
      </c>
      <c r="F92" t="s">
        <v>60</v>
      </c>
      <c r="G92" t="s">
        <v>79</v>
      </c>
      <c r="H92">
        <v>51</v>
      </c>
      <c r="I92">
        <v>42777</v>
      </c>
      <c r="J92">
        <v>87036</v>
      </c>
      <c r="K92">
        <v>0</v>
      </c>
      <c r="L92" t="s">
        <v>1351</v>
      </c>
      <c r="M92" t="s">
        <v>1352</v>
      </c>
      <c r="N92">
        <v>7</v>
      </c>
      <c r="O92">
        <v>4</v>
      </c>
    </row>
    <row r="93" spans="1:15" x14ac:dyDescent="0.3">
      <c r="A93" t="s">
        <v>1695</v>
      </c>
      <c r="B93" t="s">
        <v>1696</v>
      </c>
      <c r="C93" t="s">
        <v>57</v>
      </c>
      <c r="D93" t="s">
        <v>67</v>
      </c>
      <c r="E93" t="s">
        <v>68</v>
      </c>
      <c r="F93" t="s">
        <v>60</v>
      </c>
      <c r="G93" t="s">
        <v>79</v>
      </c>
      <c r="H93">
        <v>37</v>
      </c>
      <c r="I93">
        <v>40657</v>
      </c>
      <c r="J93">
        <v>131183</v>
      </c>
      <c r="K93">
        <v>0.14000000000000001</v>
      </c>
      <c r="L93" t="s">
        <v>1351</v>
      </c>
      <c r="M93" t="s">
        <v>1357</v>
      </c>
      <c r="N93">
        <v>13</v>
      </c>
      <c r="O93">
        <v>8</v>
      </c>
    </row>
    <row r="94" spans="1:15" x14ac:dyDescent="0.3">
      <c r="A94" t="s">
        <v>1339</v>
      </c>
      <c r="B94" t="s">
        <v>1340</v>
      </c>
      <c r="C94" t="s">
        <v>66</v>
      </c>
      <c r="D94" t="s">
        <v>58</v>
      </c>
      <c r="E94" t="s">
        <v>74</v>
      </c>
      <c r="F94" t="s">
        <v>60</v>
      </c>
      <c r="G94" t="s">
        <v>69</v>
      </c>
      <c r="H94">
        <v>46</v>
      </c>
      <c r="I94">
        <v>43379</v>
      </c>
      <c r="J94">
        <v>166259</v>
      </c>
      <c r="K94">
        <v>0.17</v>
      </c>
      <c r="L94" t="s">
        <v>62</v>
      </c>
      <c r="M94" t="s">
        <v>70</v>
      </c>
      <c r="N94">
        <v>5</v>
      </c>
      <c r="O94">
        <v>3</v>
      </c>
    </row>
    <row r="95" spans="1:15" x14ac:dyDescent="0.3">
      <c r="A95" t="s">
        <v>452</v>
      </c>
      <c r="B95" t="s">
        <v>453</v>
      </c>
      <c r="C95" t="s">
        <v>171</v>
      </c>
      <c r="D95" t="s">
        <v>101</v>
      </c>
      <c r="E95" t="s">
        <v>59</v>
      </c>
      <c r="F95" t="s">
        <v>60</v>
      </c>
      <c r="G95" t="s">
        <v>69</v>
      </c>
      <c r="H95">
        <v>58</v>
      </c>
      <c r="I95">
        <v>34999</v>
      </c>
      <c r="J95">
        <v>70189</v>
      </c>
      <c r="K95">
        <v>0</v>
      </c>
      <c r="L95" t="s">
        <v>62</v>
      </c>
      <c r="M95" t="s">
        <v>117</v>
      </c>
      <c r="N95">
        <v>28</v>
      </c>
      <c r="O95">
        <v>10</v>
      </c>
    </row>
    <row r="96" spans="1:15" x14ac:dyDescent="0.3">
      <c r="A96" t="s">
        <v>192</v>
      </c>
      <c r="B96" t="s">
        <v>193</v>
      </c>
      <c r="C96" t="s">
        <v>83</v>
      </c>
      <c r="D96" t="s">
        <v>109</v>
      </c>
      <c r="E96" t="s">
        <v>59</v>
      </c>
      <c r="F96" t="s">
        <v>60</v>
      </c>
      <c r="G96" t="s">
        <v>79</v>
      </c>
      <c r="H96">
        <v>30</v>
      </c>
      <c r="I96">
        <v>42484</v>
      </c>
      <c r="J96">
        <v>120341</v>
      </c>
      <c r="K96">
        <v>7.0000000000000007E-2</v>
      </c>
      <c r="L96" t="s">
        <v>62</v>
      </c>
      <c r="M96" t="s">
        <v>63</v>
      </c>
      <c r="N96">
        <v>8</v>
      </c>
      <c r="O96">
        <v>5.5</v>
      </c>
    </row>
    <row r="97" spans="1:15" x14ac:dyDescent="0.3">
      <c r="A97" t="s">
        <v>244</v>
      </c>
      <c r="B97" t="s">
        <v>245</v>
      </c>
      <c r="C97" t="s">
        <v>237</v>
      </c>
      <c r="D97" t="s">
        <v>101</v>
      </c>
      <c r="E97" t="s">
        <v>84</v>
      </c>
      <c r="F97" t="s">
        <v>60</v>
      </c>
      <c r="G97" t="s">
        <v>69</v>
      </c>
      <c r="H97">
        <v>51</v>
      </c>
      <c r="I97">
        <v>35055</v>
      </c>
      <c r="J97">
        <v>96475</v>
      </c>
      <c r="K97">
        <v>0</v>
      </c>
      <c r="L97" t="s">
        <v>62</v>
      </c>
      <c r="M97" t="s">
        <v>92</v>
      </c>
      <c r="N97">
        <v>28</v>
      </c>
      <c r="O97">
        <v>10</v>
      </c>
    </row>
    <row r="98" spans="1:15" x14ac:dyDescent="0.3">
      <c r="A98" t="s">
        <v>1208</v>
      </c>
      <c r="B98" t="s">
        <v>1209</v>
      </c>
      <c r="C98" t="s">
        <v>66</v>
      </c>
      <c r="D98" t="s">
        <v>109</v>
      </c>
      <c r="E98" t="s">
        <v>59</v>
      </c>
      <c r="F98" t="s">
        <v>78</v>
      </c>
      <c r="G98" t="s">
        <v>69</v>
      </c>
      <c r="H98">
        <v>48</v>
      </c>
      <c r="I98">
        <v>39302</v>
      </c>
      <c r="J98">
        <v>194723</v>
      </c>
      <c r="K98">
        <v>0.25</v>
      </c>
      <c r="L98" t="s">
        <v>62</v>
      </c>
      <c r="M98" t="s">
        <v>80</v>
      </c>
      <c r="N98">
        <v>17</v>
      </c>
      <c r="O98">
        <v>8</v>
      </c>
    </row>
    <row r="99" spans="1:15" x14ac:dyDescent="0.3">
      <c r="A99" t="s">
        <v>595</v>
      </c>
      <c r="B99" t="s">
        <v>596</v>
      </c>
      <c r="C99" t="s">
        <v>129</v>
      </c>
      <c r="D99" t="s">
        <v>58</v>
      </c>
      <c r="E99" t="s">
        <v>74</v>
      </c>
      <c r="F99" t="s">
        <v>78</v>
      </c>
      <c r="G99" t="s">
        <v>61</v>
      </c>
      <c r="H99">
        <v>42</v>
      </c>
      <c r="I99">
        <v>38984</v>
      </c>
      <c r="J99">
        <v>52733</v>
      </c>
      <c r="K99">
        <v>0</v>
      </c>
      <c r="L99" t="s">
        <v>62</v>
      </c>
      <c r="M99" t="s">
        <v>70</v>
      </c>
      <c r="N99">
        <v>17</v>
      </c>
      <c r="O99">
        <v>8</v>
      </c>
    </row>
    <row r="100" spans="1:15" x14ac:dyDescent="0.3">
      <c r="A100" t="s">
        <v>1161</v>
      </c>
      <c r="B100" t="s">
        <v>1162</v>
      </c>
      <c r="C100" t="s">
        <v>108</v>
      </c>
      <c r="D100" t="s">
        <v>67</v>
      </c>
      <c r="E100" t="s">
        <v>84</v>
      </c>
      <c r="F100" t="s">
        <v>78</v>
      </c>
      <c r="G100" t="s">
        <v>114</v>
      </c>
      <c r="H100">
        <v>29</v>
      </c>
      <c r="I100">
        <v>43439</v>
      </c>
      <c r="J100">
        <v>199504</v>
      </c>
      <c r="K100">
        <v>0.3</v>
      </c>
      <c r="L100" t="s">
        <v>62</v>
      </c>
      <c r="M100" t="s">
        <v>92</v>
      </c>
      <c r="N100">
        <v>5</v>
      </c>
      <c r="O100">
        <v>3</v>
      </c>
    </row>
    <row r="101" spans="1:15" x14ac:dyDescent="0.3">
      <c r="A101" t="s">
        <v>1746</v>
      </c>
      <c r="B101" t="s">
        <v>1747</v>
      </c>
      <c r="C101" t="s">
        <v>83</v>
      </c>
      <c r="D101" t="s">
        <v>109</v>
      </c>
      <c r="E101" t="s">
        <v>68</v>
      </c>
      <c r="F101" t="s">
        <v>78</v>
      </c>
      <c r="G101" t="s">
        <v>79</v>
      </c>
      <c r="H101">
        <v>49</v>
      </c>
      <c r="I101">
        <v>43240</v>
      </c>
      <c r="J101">
        <v>119397</v>
      </c>
      <c r="K101">
        <v>0.09</v>
      </c>
      <c r="L101" t="s">
        <v>1351</v>
      </c>
      <c r="M101" t="s">
        <v>1364</v>
      </c>
      <c r="N101">
        <v>6</v>
      </c>
      <c r="O101">
        <v>4</v>
      </c>
    </row>
    <row r="102" spans="1:15" x14ac:dyDescent="0.3">
      <c r="A102" t="s">
        <v>75</v>
      </c>
      <c r="B102" t="s">
        <v>76</v>
      </c>
      <c r="C102" t="s">
        <v>77</v>
      </c>
      <c r="D102" t="s">
        <v>67</v>
      </c>
      <c r="E102" t="s">
        <v>74</v>
      </c>
      <c r="F102" t="s">
        <v>78</v>
      </c>
      <c r="G102" t="s">
        <v>79</v>
      </c>
      <c r="H102">
        <v>55</v>
      </c>
      <c r="I102">
        <v>35023</v>
      </c>
      <c r="J102">
        <v>95409</v>
      </c>
      <c r="K102">
        <v>0</v>
      </c>
      <c r="L102" t="s">
        <v>62</v>
      </c>
      <c r="M102" t="s">
        <v>80</v>
      </c>
      <c r="N102">
        <v>28</v>
      </c>
      <c r="O102">
        <v>10</v>
      </c>
    </row>
    <row r="103" spans="1:15" x14ac:dyDescent="0.3">
      <c r="A103" t="s">
        <v>1921</v>
      </c>
      <c r="B103" t="s">
        <v>1922</v>
      </c>
      <c r="C103" t="s">
        <v>132</v>
      </c>
      <c r="D103" t="s">
        <v>120</v>
      </c>
      <c r="E103" t="s">
        <v>84</v>
      </c>
      <c r="F103" t="s">
        <v>60</v>
      </c>
      <c r="G103" t="s">
        <v>114</v>
      </c>
      <c r="H103">
        <v>34</v>
      </c>
      <c r="I103">
        <v>41066</v>
      </c>
      <c r="J103">
        <v>72126</v>
      </c>
      <c r="K103">
        <v>0</v>
      </c>
      <c r="L103" t="s">
        <v>1758</v>
      </c>
      <c r="M103" t="s">
        <v>1759</v>
      </c>
      <c r="N103">
        <v>12</v>
      </c>
      <c r="O103">
        <v>8</v>
      </c>
    </row>
    <row r="104" spans="1:15" x14ac:dyDescent="0.3">
      <c r="A104" t="s">
        <v>424</v>
      </c>
      <c r="B104" t="s">
        <v>425</v>
      </c>
      <c r="C104" t="s">
        <v>137</v>
      </c>
      <c r="D104" t="s">
        <v>58</v>
      </c>
      <c r="E104" t="s">
        <v>84</v>
      </c>
      <c r="F104" t="s">
        <v>60</v>
      </c>
      <c r="G104" t="s">
        <v>61</v>
      </c>
      <c r="H104">
        <v>39</v>
      </c>
      <c r="I104">
        <v>43229</v>
      </c>
      <c r="J104">
        <v>73317</v>
      </c>
      <c r="K104">
        <v>0</v>
      </c>
      <c r="L104" t="s">
        <v>62</v>
      </c>
      <c r="M104" t="s">
        <v>88</v>
      </c>
      <c r="N104">
        <v>6</v>
      </c>
      <c r="O104">
        <v>4</v>
      </c>
    </row>
    <row r="105" spans="1:15" x14ac:dyDescent="0.3">
      <c r="A105" t="s">
        <v>923</v>
      </c>
      <c r="B105" t="s">
        <v>924</v>
      </c>
      <c r="C105" t="s">
        <v>108</v>
      </c>
      <c r="D105" t="s">
        <v>67</v>
      </c>
      <c r="E105" t="s">
        <v>59</v>
      </c>
      <c r="F105" t="s">
        <v>60</v>
      </c>
      <c r="G105" t="s">
        <v>79</v>
      </c>
      <c r="H105">
        <v>25</v>
      </c>
      <c r="I105">
        <v>44515</v>
      </c>
      <c r="J105">
        <v>210708</v>
      </c>
      <c r="K105">
        <v>0.33</v>
      </c>
      <c r="L105" t="s">
        <v>62</v>
      </c>
      <c r="M105" t="s">
        <v>70</v>
      </c>
      <c r="N105">
        <v>2</v>
      </c>
      <c r="O105">
        <v>1</v>
      </c>
    </row>
    <row r="106" spans="1:15" x14ac:dyDescent="0.3">
      <c r="A106" t="s">
        <v>1862</v>
      </c>
      <c r="B106" t="s">
        <v>1863</v>
      </c>
      <c r="C106" t="s">
        <v>171</v>
      </c>
      <c r="D106" t="s">
        <v>101</v>
      </c>
      <c r="E106" t="s">
        <v>59</v>
      </c>
      <c r="F106" t="s">
        <v>60</v>
      </c>
      <c r="G106" t="s">
        <v>114</v>
      </c>
      <c r="H106">
        <v>30</v>
      </c>
      <c r="I106">
        <v>43086</v>
      </c>
      <c r="J106">
        <v>87744</v>
      </c>
      <c r="K106">
        <v>0</v>
      </c>
      <c r="L106" t="s">
        <v>1758</v>
      </c>
      <c r="M106" t="s">
        <v>1777</v>
      </c>
      <c r="N106">
        <v>6</v>
      </c>
      <c r="O106">
        <v>4</v>
      </c>
    </row>
    <row r="107" spans="1:15" x14ac:dyDescent="0.3">
      <c r="A107" t="s">
        <v>482</v>
      </c>
      <c r="B107" t="s">
        <v>483</v>
      </c>
      <c r="C107" t="s">
        <v>237</v>
      </c>
      <c r="D107" t="s">
        <v>101</v>
      </c>
      <c r="E107" t="s">
        <v>84</v>
      </c>
      <c r="F107" t="s">
        <v>60</v>
      </c>
      <c r="G107" t="s">
        <v>69</v>
      </c>
      <c r="H107">
        <v>37</v>
      </c>
      <c r="I107">
        <v>42995</v>
      </c>
      <c r="J107">
        <v>70770</v>
      </c>
      <c r="K107">
        <v>0</v>
      </c>
      <c r="L107" t="s">
        <v>62</v>
      </c>
      <c r="M107" t="s">
        <v>88</v>
      </c>
      <c r="N107">
        <v>6</v>
      </c>
      <c r="O107">
        <v>4</v>
      </c>
    </row>
    <row r="108" spans="1:15" x14ac:dyDescent="0.3">
      <c r="A108" t="s">
        <v>947</v>
      </c>
      <c r="B108" t="s">
        <v>948</v>
      </c>
      <c r="C108" t="s">
        <v>222</v>
      </c>
      <c r="D108" t="s">
        <v>120</v>
      </c>
      <c r="E108" t="s">
        <v>74</v>
      </c>
      <c r="F108" t="s">
        <v>60</v>
      </c>
      <c r="G108" t="s">
        <v>79</v>
      </c>
      <c r="H108">
        <v>63</v>
      </c>
      <c r="I108">
        <v>43004</v>
      </c>
      <c r="J108">
        <v>72340</v>
      </c>
      <c r="K108">
        <v>0</v>
      </c>
      <c r="L108" t="s">
        <v>62</v>
      </c>
      <c r="M108" t="s">
        <v>80</v>
      </c>
      <c r="N108">
        <v>6</v>
      </c>
      <c r="O108">
        <v>4</v>
      </c>
    </row>
    <row r="109" spans="1:15" x14ac:dyDescent="0.3">
      <c r="A109" t="s">
        <v>1769</v>
      </c>
      <c r="B109" t="s">
        <v>1770</v>
      </c>
      <c r="C109" t="s">
        <v>57</v>
      </c>
      <c r="D109" t="s">
        <v>58</v>
      </c>
      <c r="E109" t="s">
        <v>84</v>
      </c>
      <c r="F109" t="s">
        <v>60</v>
      </c>
      <c r="G109" t="s">
        <v>114</v>
      </c>
      <c r="H109">
        <v>55</v>
      </c>
      <c r="I109">
        <v>38945</v>
      </c>
      <c r="J109">
        <v>159044</v>
      </c>
      <c r="K109">
        <v>0.1</v>
      </c>
      <c r="L109" t="s">
        <v>1758</v>
      </c>
      <c r="M109" t="s">
        <v>1759</v>
      </c>
      <c r="N109">
        <v>18</v>
      </c>
      <c r="O109">
        <v>9.5</v>
      </c>
    </row>
    <row r="110" spans="1:15" x14ac:dyDescent="0.3">
      <c r="A110" t="s">
        <v>324</v>
      </c>
      <c r="B110" t="s">
        <v>325</v>
      </c>
      <c r="C110" t="s">
        <v>66</v>
      </c>
      <c r="D110" t="s">
        <v>91</v>
      </c>
      <c r="E110" t="s">
        <v>74</v>
      </c>
      <c r="F110" t="s">
        <v>60</v>
      </c>
      <c r="G110" t="s">
        <v>114</v>
      </c>
      <c r="H110">
        <v>27</v>
      </c>
      <c r="I110">
        <v>43276</v>
      </c>
      <c r="J110">
        <v>174097</v>
      </c>
      <c r="K110">
        <v>0.21</v>
      </c>
      <c r="L110" t="s">
        <v>62</v>
      </c>
      <c r="M110" t="s">
        <v>80</v>
      </c>
      <c r="N110">
        <v>6</v>
      </c>
      <c r="O110">
        <v>4</v>
      </c>
    </row>
    <row r="111" spans="1:15" x14ac:dyDescent="0.3">
      <c r="A111" t="s">
        <v>273</v>
      </c>
      <c r="B111" t="s">
        <v>274</v>
      </c>
      <c r="C111" t="s">
        <v>275</v>
      </c>
      <c r="D111" t="s">
        <v>58</v>
      </c>
      <c r="E111" t="s">
        <v>74</v>
      </c>
      <c r="F111" t="s">
        <v>60</v>
      </c>
      <c r="G111" t="s">
        <v>69</v>
      </c>
      <c r="H111">
        <v>63</v>
      </c>
      <c r="I111">
        <v>33695</v>
      </c>
      <c r="J111">
        <v>53809</v>
      </c>
      <c r="K111">
        <v>0</v>
      </c>
      <c r="L111" t="s">
        <v>62</v>
      </c>
      <c r="M111" t="s">
        <v>80</v>
      </c>
      <c r="N111">
        <v>32</v>
      </c>
      <c r="O111">
        <v>15</v>
      </c>
    </row>
    <row r="112" spans="1:15" x14ac:dyDescent="0.3">
      <c r="A112" t="s">
        <v>710</v>
      </c>
      <c r="B112" t="s">
        <v>711</v>
      </c>
      <c r="C112" t="s">
        <v>137</v>
      </c>
      <c r="D112" t="s">
        <v>58</v>
      </c>
      <c r="E112" t="s">
        <v>74</v>
      </c>
      <c r="F112" t="s">
        <v>60</v>
      </c>
      <c r="G112" t="s">
        <v>114</v>
      </c>
      <c r="H112">
        <v>53</v>
      </c>
      <c r="I112">
        <v>38188</v>
      </c>
      <c r="J112">
        <v>65702</v>
      </c>
      <c r="K112">
        <v>0</v>
      </c>
      <c r="L112" t="s">
        <v>62</v>
      </c>
      <c r="M112" t="s">
        <v>117</v>
      </c>
      <c r="N112">
        <v>20</v>
      </c>
      <c r="O112">
        <v>9.5</v>
      </c>
    </row>
    <row r="113" spans="1:15" x14ac:dyDescent="0.3">
      <c r="A113" t="s">
        <v>295</v>
      </c>
      <c r="B113" t="s">
        <v>296</v>
      </c>
      <c r="C113" t="s">
        <v>77</v>
      </c>
      <c r="D113" t="s">
        <v>120</v>
      </c>
      <c r="E113" t="s">
        <v>68</v>
      </c>
      <c r="F113" t="s">
        <v>60</v>
      </c>
      <c r="G113" t="s">
        <v>69</v>
      </c>
      <c r="H113">
        <v>49</v>
      </c>
      <c r="I113">
        <v>35200</v>
      </c>
      <c r="J113">
        <v>86658</v>
      </c>
      <c r="K113">
        <v>0</v>
      </c>
      <c r="L113" t="s">
        <v>62</v>
      </c>
      <c r="M113" t="s">
        <v>80</v>
      </c>
      <c r="N113">
        <v>28</v>
      </c>
      <c r="O113">
        <v>10</v>
      </c>
    </row>
    <row r="114" spans="1:15" x14ac:dyDescent="0.3">
      <c r="A114" t="s">
        <v>2006</v>
      </c>
      <c r="B114" t="s">
        <v>2007</v>
      </c>
      <c r="C114" t="s">
        <v>57</v>
      </c>
      <c r="D114" t="s">
        <v>120</v>
      </c>
      <c r="E114" t="s">
        <v>84</v>
      </c>
      <c r="F114" t="s">
        <v>60</v>
      </c>
      <c r="G114" t="s">
        <v>114</v>
      </c>
      <c r="H114">
        <v>27</v>
      </c>
      <c r="I114">
        <v>43721</v>
      </c>
      <c r="J114">
        <v>133297</v>
      </c>
      <c r="K114">
        <v>0.13</v>
      </c>
      <c r="L114" t="s">
        <v>1758</v>
      </c>
      <c r="M114" t="s">
        <v>1762</v>
      </c>
      <c r="N114">
        <v>4</v>
      </c>
      <c r="O114">
        <v>3</v>
      </c>
    </row>
    <row r="115" spans="1:15" x14ac:dyDescent="0.3">
      <c r="A115" t="s">
        <v>1049</v>
      </c>
      <c r="B115" t="s">
        <v>1050</v>
      </c>
      <c r="C115" t="s">
        <v>137</v>
      </c>
      <c r="D115" t="s">
        <v>58</v>
      </c>
      <c r="E115" t="s">
        <v>59</v>
      </c>
      <c r="F115" t="s">
        <v>60</v>
      </c>
      <c r="G115" t="s">
        <v>69</v>
      </c>
      <c r="H115">
        <v>49</v>
      </c>
      <c r="I115">
        <v>41703</v>
      </c>
      <c r="J115">
        <v>88777</v>
      </c>
      <c r="K115">
        <v>0</v>
      </c>
      <c r="L115" t="s">
        <v>62</v>
      </c>
      <c r="M115" t="s">
        <v>70</v>
      </c>
      <c r="N115">
        <v>10</v>
      </c>
      <c r="O115">
        <v>5.5</v>
      </c>
    </row>
    <row r="116" spans="1:15" x14ac:dyDescent="0.3">
      <c r="A116" t="s">
        <v>1673</v>
      </c>
      <c r="B116" t="s">
        <v>1674</v>
      </c>
      <c r="C116" t="s">
        <v>177</v>
      </c>
      <c r="D116" t="s">
        <v>101</v>
      </c>
      <c r="E116" t="s">
        <v>74</v>
      </c>
      <c r="F116" t="s">
        <v>60</v>
      </c>
      <c r="G116" t="s">
        <v>79</v>
      </c>
      <c r="H116">
        <v>45</v>
      </c>
      <c r="I116">
        <v>38057</v>
      </c>
      <c r="J116">
        <v>109422</v>
      </c>
      <c r="K116">
        <v>0</v>
      </c>
      <c r="L116" t="s">
        <v>1351</v>
      </c>
      <c r="M116" t="s">
        <v>1352</v>
      </c>
      <c r="N116">
        <v>20</v>
      </c>
      <c r="O116">
        <v>9.5</v>
      </c>
    </row>
    <row r="117" spans="1:15" x14ac:dyDescent="0.3">
      <c r="A117" t="s">
        <v>248</v>
      </c>
      <c r="B117" t="s">
        <v>463</v>
      </c>
      <c r="C117" t="s">
        <v>275</v>
      </c>
      <c r="D117" t="s">
        <v>58</v>
      </c>
      <c r="E117" t="s">
        <v>74</v>
      </c>
      <c r="F117" t="s">
        <v>60</v>
      </c>
      <c r="G117" t="s">
        <v>79</v>
      </c>
      <c r="H117">
        <v>34</v>
      </c>
      <c r="I117">
        <v>42512</v>
      </c>
      <c r="J117">
        <v>44614</v>
      </c>
      <c r="K117">
        <v>0</v>
      </c>
      <c r="L117" t="s">
        <v>62</v>
      </c>
      <c r="M117" t="s">
        <v>88</v>
      </c>
      <c r="N117">
        <v>8</v>
      </c>
      <c r="O117">
        <v>5.5</v>
      </c>
    </row>
    <row r="118" spans="1:15" x14ac:dyDescent="0.3">
      <c r="A118" t="s">
        <v>1464</v>
      </c>
      <c r="B118" t="s">
        <v>1465</v>
      </c>
      <c r="C118" t="s">
        <v>275</v>
      </c>
      <c r="D118" t="s">
        <v>58</v>
      </c>
      <c r="E118" t="s">
        <v>59</v>
      </c>
      <c r="F118" t="s">
        <v>78</v>
      </c>
      <c r="G118" t="s">
        <v>79</v>
      </c>
      <c r="H118">
        <v>43</v>
      </c>
      <c r="I118">
        <v>43224</v>
      </c>
      <c r="J118">
        <v>59888</v>
      </c>
      <c r="K118">
        <v>0</v>
      </c>
      <c r="L118" t="s">
        <v>1351</v>
      </c>
      <c r="M118" t="s">
        <v>1364</v>
      </c>
      <c r="N118">
        <v>6</v>
      </c>
      <c r="O118">
        <v>4</v>
      </c>
    </row>
    <row r="119" spans="1:15" x14ac:dyDescent="0.3">
      <c r="A119" t="s">
        <v>929</v>
      </c>
      <c r="B119" t="s">
        <v>930</v>
      </c>
      <c r="C119" t="s">
        <v>66</v>
      </c>
      <c r="D119" t="s">
        <v>97</v>
      </c>
      <c r="E119" t="s">
        <v>84</v>
      </c>
      <c r="F119" t="s">
        <v>78</v>
      </c>
      <c r="G119" t="s">
        <v>69</v>
      </c>
      <c r="H119">
        <v>60</v>
      </c>
      <c r="I119">
        <v>42108</v>
      </c>
      <c r="J119">
        <v>155788</v>
      </c>
      <c r="K119">
        <v>0.17</v>
      </c>
      <c r="L119" t="s">
        <v>62</v>
      </c>
      <c r="M119" t="s">
        <v>63</v>
      </c>
      <c r="N119">
        <v>9</v>
      </c>
      <c r="O119">
        <v>5.5</v>
      </c>
    </row>
    <row r="120" spans="1:15" x14ac:dyDescent="0.3">
      <c r="A120" t="s">
        <v>643</v>
      </c>
      <c r="B120" t="s">
        <v>644</v>
      </c>
      <c r="C120" t="s">
        <v>87</v>
      </c>
      <c r="D120" t="s">
        <v>120</v>
      </c>
      <c r="E120" t="s">
        <v>84</v>
      </c>
      <c r="F120" t="s">
        <v>78</v>
      </c>
      <c r="G120" t="s">
        <v>69</v>
      </c>
      <c r="H120">
        <v>47</v>
      </c>
      <c r="I120">
        <v>41333</v>
      </c>
      <c r="J120">
        <v>54635</v>
      </c>
      <c r="K120">
        <v>0</v>
      </c>
      <c r="L120" t="s">
        <v>62</v>
      </c>
      <c r="M120" t="s">
        <v>70</v>
      </c>
      <c r="N120">
        <v>11</v>
      </c>
      <c r="O120">
        <v>5.5</v>
      </c>
    </row>
    <row r="121" spans="1:15" x14ac:dyDescent="0.3">
      <c r="A121" t="s">
        <v>1163</v>
      </c>
      <c r="B121" t="s">
        <v>1164</v>
      </c>
      <c r="C121" t="s">
        <v>77</v>
      </c>
      <c r="D121" t="s">
        <v>91</v>
      </c>
      <c r="E121" t="s">
        <v>68</v>
      </c>
      <c r="F121" t="s">
        <v>78</v>
      </c>
      <c r="G121" t="s">
        <v>114</v>
      </c>
      <c r="H121">
        <v>62</v>
      </c>
      <c r="I121">
        <v>40591</v>
      </c>
      <c r="J121">
        <v>94422</v>
      </c>
      <c r="K121">
        <v>0</v>
      </c>
      <c r="L121" t="s">
        <v>62</v>
      </c>
      <c r="M121" t="s">
        <v>80</v>
      </c>
      <c r="N121">
        <v>13</v>
      </c>
      <c r="O121">
        <v>8</v>
      </c>
    </row>
    <row r="122" spans="1:15" x14ac:dyDescent="0.3">
      <c r="A122" t="s">
        <v>1876</v>
      </c>
      <c r="B122" t="s">
        <v>1877</v>
      </c>
      <c r="C122" t="s">
        <v>157</v>
      </c>
      <c r="D122" t="s">
        <v>101</v>
      </c>
      <c r="E122" t="s">
        <v>84</v>
      </c>
      <c r="F122" t="s">
        <v>78</v>
      </c>
      <c r="G122" t="s">
        <v>114</v>
      </c>
      <c r="H122">
        <v>46</v>
      </c>
      <c r="I122">
        <v>38464</v>
      </c>
      <c r="J122">
        <v>96639</v>
      </c>
      <c r="K122">
        <v>0</v>
      </c>
      <c r="L122" t="s">
        <v>1758</v>
      </c>
      <c r="M122" t="s">
        <v>1762</v>
      </c>
      <c r="N122">
        <v>19</v>
      </c>
      <c r="O122">
        <v>9.5</v>
      </c>
    </row>
    <row r="123" spans="1:15" x14ac:dyDescent="0.3">
      <c r="A123" t="s">
        <v>497</v>
      </c>
      <c r="B123" t="s">
        <v>498</v>
      </c>
      <c r="C123" t="s">
        <v>57</v>
      </c>
      <c r="D123" t="s">
        <v>120</v>
      </c>
      <c r="E123" t="s">
        <v>74</v>
      </c>
      <c r="F123" t="s">
        <v>60</v>
      </c>
      <c r="G123" t="s">
        <v>69</v>
      </c>
      <c r="H123">
        <v>49</v>
      </c>
      <c r="I123">
        <v>41379</v>
      </c>
      <c r="J123">
        <v>128303</v>
      </c>
      <c r="K123">
        <v>0.15</v>
      </c>
      <c r="L123" t="s">
        <v>62</v>
      </c>
      <c r="M123" t="s">
        <v>80</v>
      </c>
      <c r="N123">
        <v>11</v>
      </c>
      <c r="O123">
        <v>5.5</v>
      </c>
    </row>
    <row r="124" spans="1:15" x14ac:dyDescent="0.3">
      <c r="A124" t="s">
        <v>951</v>
      </c>
      <c r="B124" t="s">
        <v>952</v>
      </c>
      <c r="C124" t="s">
        <v>142</v>
      </c>
      <c r="D124" t="s">
        <v>58</v>
      </c>
      <c r="E124" t="s">
        <v>84</v>
      </c>
      <c r="F124" t="s">
        <v>60</v>
      </c>
      <c r="G124" t="s">
        <v>69</v>
      </c>
      <c r="H124">
        <v>53</v>
      </c>
      <c r="I124">
        <v>35543</v>
      </c>
      <c r="J124">
        <v>78153</v>
      </c>
      <c r="K124">
        <v>0</v>
      </c>
      <c r="L124" t="s">
        <v>62</v>
      </c>
      <c r="M124" t="s">
        <v>88</v>
      </c>
      <c r="N124">
        <v>27</v>
      </c>
      <c r="O124">
        <v>10</v>
      </c>
    </row>
    <row r="125" spans="1:15" x14ac:dyDescent="0.3">
      <c r="A125" t="s">
        <v>1440</v>
      </c>
      <c r="B125" t="s">
        <v>1441</v>
      </c>
      <c r="C125" t="s">
        <v>222</v>
      </c>
      <c r="D125" t="s">
        <v>120</v>
      </c>
      <c r="E125" t="s">
        <v>74</v>
      </c>
      <c r="F125" t="s">
        <v>60</v>
      </c>
      <c r="G125" t="s">
        <v>79</v>
      </c>
      <c r="H125">
        <v>46</v>
      </c>
      <c r="I125">
        <v>38066</v>
      </c>
      <c r="J125">
        <v>73004</v>
      </c>
      <c r="K125">
        <v>0</v>
      </c>
      <c r="L125" t="s">
        <v>1351</v>
      </c>
      <c r="M125" t="s">
        <v>1364</v>
      </c>
      <c r="N125">
        <v>20</v>
      </c>
      <c r="O125">
        <v>9.5</v>
      </c>
    </row>
    <row r="126" spans="1:15" x14ac:dyDescent="0.3">
      <c r="A126" t="s">
        <v>876</v>
      </c>
      <c r="B126" t="s">
        <v>877</v>
      </c>
      <c r="C126" t="s">
        <v>57</v>
      </c>
      <c r="D126" t="s">
        <v>67</v>
      </c>
      <c r="E126" t="s">
        <v>74</v>
      </c>
      <c r="F126" t="s">
        <v>60</v>
      </c>
      <c r="G126" t="s">
        <v>61</v>
      </c>
      <c r="H126">
        <v>33</v>
      </c>
      <c r="I126">
        <v>43763</v>
      </c>
      <c r="J126">
        <v>131652</v>
      </c>
      <c r="K126">
        <v>0.11</v>
      </c>
      <c r="L126" t="s">
        <v>62</v>
      </c>
      <c r="M126" t="s">
        <v>63</v>
      </c>
      <c r="N126">
        <v>4</v>
      </c>
      <c r="O126">
        <v>3</v>
      </c>
    </row>
    <row r="127" spans="1:15" x14ac:dyDescent="0.3">
      <c r="A127" t="s">
        <v>1180</v>
      </c>
      <c r="B127" t="s">
        <v>1181</v>
      </c>
      <c r="C127" t="s">
        <v>66</v>
      </c>
      <c r="D127" t="s">
        <v>91</v>
      </c>
      <c r="E127" t="s">
        <v>59</v>
      </c>
      <c r="F127" t="s">
        <v>60</v>
      </c>
      <c r="G127" t="s">
        <v>69</v>
      </c>
      <c r="H127">
        <v>35</v>
      </c>
      <c r="I127">
        <v>42912</v>
      </c>
      <c r="J127">
        <v>161269</v>
      </c>
      <c r="K127">
        <v>0.27</v>
      </c>
      <c r="L127" t="s">
        <v>62</v>
      </c>
      <c r="M127" t="s">
        <v>88</v>
      </c>
      <c r="N127">
        <v>7</v>
      </c>
      <c r="O127">
        <v>4</v>
      </c>
    </row>
    <row r="128" spans="1:15" x14ac:dyDescent="0.3">
      <c r="A128" t="s">
        <v>670</v>
      </c>
      <c r="B128" t="s">
        <v>671</v>
      </c>
      <c r="C128" t="s">
        <v>77</v>
      </c>
      <c r="D128" t="s">
        <v>109</v>
      </c>
      <c r="E128" t="s">
        <v>84</v>
      </c>
      <c r="F128" t="s">
        <v>60</v>
      </c>
      <c r="G128" t="s">
        <v>114</v>
      </c>
      <c r="H128">
        <v>32</v>
      </c>
      <c r="I128">
        <v>41590</v>
      </c>
      <c r="J128">
        <v>88895</v>
      </c>
      <c r="K128">
        <v>0</v>
      </c>
      <c r="L128" t="s">
        <v>62</v>
      </c>
      <c r="M128" t="s">
        <v>70</v>
      </c>
      <c r="N128">
        <v>10</v>
      </c>
      <c r="O128">
        <v>5.5</v>
      </c>
    </row>
    <row r="129" spans="1:15" x14ac:dyDescent="0.3">
      <c r="A129" t="s">
        <v>110</v>
      </c>
      <c r="B129" t="s">
        <v>111</v>
      </c>
      <c r="C129" t="s">
        <v>66</v>
      </c>
      <c r="D129" t="s">
        <v>67</v>
      </c>
      <c r="E129" t="s">
        <v>59</v>
      </c>
      <c r="F129" t="s">
        <v>60</v>
      </c>
      <c r="G129" t="s">
        <v>61</v>
      </c>
      <c r="H129">
        <v>65</v>
      </c>
      <c r="I129">
        <v>37319</v>
      </c>
      <c r="J129">
        <v>175837</v>
      </c>
      <c r="K129">
        <v>0.2</v>
      </c>
      <c r="L129" t="s">
        <v>62</v>
      </c>
      <c r="M129" t="s">
        <v>80</v>
      </c>
      <c r="N129">
        <v>22</v>
      </c>
      <c r="O129">
        <v>9.5</v>
      </c>
    </row>
    <row r="130" spans="1:15" x14ac:dyDescent="0.3">
      <c r="A130" t="s">
        <v>428</v>
      </c>
      <c r="B130" t="s">
        <v>429</v>
      </c>
      <c r="C130" t="s">
        <v>232</v>
      </c>
      <c r="D130" t="s">
        <v>101</v>
      </c>
      <c r="E130" t="s">
        <v>84</v>
      </c>
      <c r="F130" t="s">
        <v>78</v>
      </c>
      <c r="G130" t="s">
        <v>114</v>
      </c>
      <c r="H130">
        <v>64</v>
      </c>
      <c r="I130">
        <v>33875</v>
      </c>
      <c r="J130">
        <v>70778</v>
      </c>
      <c r="K130">
        <v>0</v>
      </c>
      <c r="L130" t="s">
        <v>62</v>
      </c>
      <c r="M130" t="s">
        <v>92</v>
      </c>
      <c r="N130">
        <v>31</v>
      </c>
      <c r="O130">
        <v>15</v>
      </c>
    </row>
    <row r="131" spans="1:15" x14ac:dyDescent="0.3">
      <c r="A131" t="s">
        <v>588</v>
      </c>
      <c r="B131" t="s">
        <v>589</v>
      </c>
      <c r="C131" t="s">
        <v>132</v>
      </c>
      <c r="D131" t="s">
        <v>67</v>
      </c>
      <c r="E131" t="s">
        <v>68</v>
      </c>
      <c r="F131" t="s">
        <v>78</v>
      </c>
      <c r="G131" t="s">
        <v>69</v>
      </c>
      <c r="H131">
        <v>31</v>
      </c>
      <c r="I131">
        <v>44308</v>
      </c>
      <c r="J131">
        <v>74215</v>
      </c>
      <c r="K131">
        <v>0</v>
      </c>
      <c r="L131" t="s">
        <v>62</v>
      </c>
      <c r="M131" t="s">
        <v>80</v>
      </c>
      <c r="N131">
        <v>3</v>
      </c>
      <c r="O131">
        <v>3</v>
      </c>
    </row>
    <row r="132" spans="1:15" x14ac:dyDescent="0.3">
      <c r="A132" t="s">
        <v>1085</v>
      </c>
      <c r="B132" t="s">
        <v>1086</v>
      </c>
      <c r="C132" t="s">
        <v>252</v>
      </c>
      <c r="D132" t="s">
        <v>58</v>
      </c>
      <c r="E132" t="s">
        <v>84</v>
      </c>
      <c r="F132" t="s">
        <v>78</v>
      </c>
      <c r="G132" t="s">
        <v>79</v>
      </c>
      <c r="H132">
        <v>54</v>
      </c>
      <c r="I132">
        <v>35961</v>
      </c>
      <c r="J132">
        <v>95239</v>
      </c>
      <c r="K132">
        <v>0</v>
      </c>
      <c r="L132" t="s">
        <v>62</v>
      </c>
      <c r="M132" t="s">
        <v>80</v>
      </c>
      <c r="N132">
        <v>26</v>
      </c>
      <c r="O132">
        <v>10</v>
      </c>
    </row>
    <row r="133" spans="1:15" x14ac:dyDescent="0.3">
      <c r="A133" t="s">
        <v>1382</v>
      </c>
      <c r="B133" t="s">
        <v>1383</v>
      </c>
      <c r="C133" t="s">
        <v>73</v>
      </c>
      <c r="D133" t="s">
        <v>58</v>
      </c>
      <c r="E133" t="s">
        <v>74</v>
      </c>
      <c r="F133" t="s">
        <v>78</v>
      </c>
      <c r="G133" t="s">
        <v>79</v>
      </c>
      <c r="H133">
        <v>40</v>
      </c>
      <c r="I133">
        <v>39265</v>
      </c>
      <c r="J133">
        <v>93971</v>
      </c>
      <c r="K133">
        <v>0.08</v>
      </c>
      <c r="L133" t="s">
        <v>1351</v>
      </c>
      <c r="M133" t="s">
        <v>1352</v>
      </c>
      <c r="N133">
        <v>17</v>
      </c>
      <c r="O133">
        <v>8</v>
      </c>
    </row>
    <row r="134" spans="1:15" x14ac:dyDescent="0.3">
      <c r="A134" t="s">
        <v>118</v>
      </c>
      <c r="B134" t="s">
        <v>1040</v>
      </c>
      <c r="C134" t="s">
        <v>219</v>
      </c>
      <c r="D134" t="s">
        <v>58</v>
      </c>
      <c r="E134" t="s">
        <v>59</v>
      </c>
      <c r="F134" t="s">
        <v>78</v>
      </c>
      <c r="G134" t="s">
        <v>114</v>
      </c>
      <c r="H134">
        <v>48</v>
      </c>
      <c r="I134">
        <v>38560</v>
      </c>
      <c r="J134">
        <v>68987</v>
      </c>
      <c r="K134">
        <v>0</v>
      </c>
      <c r="L134" t="s">
        <v>62</v>
      </c>
      <c r="M134" t="s">
        <v>70</v>
      </c>
      <c r="N134">
        <v>19</v>
      </c>
      <c r="O134">
        <v>9.5</v>
      </c>
    </row>
    <row r="135" spans="1:15" x14ac:dyDescent="0.3">
      <c r="A135" t="s">
        <v>657</v>
      </c>
      <c r="B135" t="s">
        <v>1697</v>
      </c>
      <c r="C135" t="s">
        <v>142</v>
      </c>
      <c r="D135" t="s">
        <v>58</v>
      </c>
      <c r="E135" t="s">
        <v>74</v>
      </c>
      <c r="F135" t="s">
        <v>60</v>
      </c>
      <c r="G135" t="s">
        <v>79</v>
      </c>
      <c r="H135">
        <v>45</v>
      </c>
      <c r="I135">
        <v>37445</v>
      </c>
      <c r="J135">
        <v>92655</v>
      </c>
      <c r="K135">
        <v>0</v>
      </c>
      <c r="L135" t="s">
        <v>1351</v>
      </c>
      <c r="M135" t="s">
        <v>1371</v>
      </c>
      <c r="N135">
        <v>22</v>
      </c>
      <c r="O135">
        <v>9.5</v>
      </c>
    </row>
    <row r="136" spans="1:15" x14ac:dyDescent="0.3">
      <c r="A136" t="s">
        <v>724</v>
      </c>
      <c r="B136" t="s">
        <v>725</v>
      </c>
      <c r="C136" t="s">
        <v>57</v>
      </c>
      <c r="D136" t="s">
        <v>67</v>
      </c>
      <c r="E136" t="s">
        <v>84</v>
      </c>
      <c r="F136" t="s">
        <v>60</v>
      </c>
      <c r="G136" t="s">
        <v>61</v>
      </c>
      <c r="H136">
        <v>59</v>
      </c>
      <c r="I136">
        <v>43400</v>
      </c>
      <c r="J136">
        <v>139208</v>
      </c>
      <c r="K136">
        <v>0.11</v>
      </c>
      <c r="L136" t="s">
        <v>62</v>
      </c>
      <c r="M136" t="s">
        <v>92</v>
      </c>
      <c r="N136">
        <v>5</v>
      </c>
      <c r="O136">
        <v>3</v>
      </c>
    </row>
    <row r="137" spans="1:15" x14ac:dyDescent="0.3">
      <c r="A137" t="s">
        <v>857</v>
      </c>
      <c r="B137" t="s">
        <v>858</v>
      </c>
      <c r="C137" t="s">
        <v>87</v>
      </c>
      <c r="D137" t="s">
        <v>109</v>
      </c>
      <c r="E137" t="s">
        <v>68</v>
      </c>
      <c r="F137" t="s">
        <v>60</v>
      </c>
      <c r="G137" t="s">
        <v>69</v>
      </c>
      <c r="H137">
        <v>64</v>
      </c>
      <c r="I137">
        <v>37662</v>
      </c>
      <c r="J137">
        <v>57032</v>
      </c>
      <c r="K137">
        <v>0</v>
      </c>
      <c r="L137" t="s">
        <v>62</v>
      </c>
      <c r="M137" t="s">
        <v>88</v>
      </c>
      <c r="N137">
        <v>21</v>
      </c>
      <c r="O137">
        <v>9.5</v>
      </c>
    </row>
    <row r="138" spans="1:15" x14ac:dyDescent="0.3">
      <c r="A138" t="s">
        <v>349</v>
      </c>
      <c r="B138" t="s">
        <v>350</v>
      </c>
      <c r="C138" t="s">
        <v>348</v>
      </c>
      <c r="D138" t="s">
        <v>58</v>
      </c>
      <c r="E138" t="s">
        <v>74</v>
      </c>
      <c r="F138" t="s">
        <v>60</v>
      </c>
      <c r="G138" t="s">
        <v>114</v>
      </c>
      <c r="H138">
        <v>36</v>
      </c>
      <c r="I138">
        <v>43818</v>
      </c>
      <c r="J138">
        <v>91954</v>
      </c>
      <c r="K138">
        <v>0</v>
      </c>
      <c r="L138" t="s">
        <v>62</v>
      </c>
      <c r="M138" t="s">
        <v>117</v>
      </c>
      <c r="N138">
        <v>4</v>
      </c>
      <c r="O138">
        <v>3</v>
      </c>
    </row>
    <row r="139" spans="1:15" x14ac:dyDescent="0.3">
      <c r="A139" t="s">
        <v>1062</v>
      </c>
      <c r="B139" t="s">
        <v>1063</v>
      </c>
      <c r="C139" t="s">
        <v>129</v>
      </c>
      <c r="D139" t="s">
        <v>58</v>
      </c>
      <c r="E139" t="s">
        <v>74</v>
      </c>
      <c r="F139" t="s">
        <v>60</v>
      </c>
      <c r="G139" t="s">
        <v>114</v>
      </c>
      <c r="H139">
        <v>61</v>
      </c>
      <c r="I139">
        <v>41861</v>
      </c>
      <c r="J139">
        <v>57446</v>
      </c>
      <c r="K139">
        <v>0</v>
      </c>
      <c r="L139" t="s">
        <v>62</v>
      </c>
      <c r="M139" t="s">
        <v>80</v>
      </c>
      <c r="N139">
        <v>10</v>
      </c>
      <c r="O139">
        <v>5.5</v>
      </c>
    </row>
    <row r="140" spans="1:15" x14ac:dyDescent="0.3">
      <c r="A140" t="s">
        <v>752</v>
      </c>
      <c r="B140" t="s">
        <v>753</v>
      </c>
      <c r="C140" t="s">
        <v>618</v>
      </c>
      <c r="D140" t="s">
        <v>58</v>
      </c>
      <c r="E140" t="s">
        <v>74</v>
      </c>
      <c r="F140" t="s">
        <v>60</v>
      </c>
      <c r="G140" t="s">
        <v>114</v>
      </c>
      <c r="H140">
        <v>44</v>
      </c>
      <c r="I140">
        <v>40603</v>
      </c>
      <c r="J140">
        <v>82462</v>
      </c>
      <c r="K140">
        <v>0</v>
      </c>
      <c r="L140" t="s">
        <v>62</v>
      </c>
      <c r="M140" t="s">
        <v>92</v>
      </c>
      <c r="N140">
        <v>13</v>
      </c>
      <c r="O140">
        <v>8</v>
      </c>
    </row>
    <row r="141" spans="1:15" x14ac:dyDescent="0.3">
      <c r="A141" t="s">
        <v>255</v>
      </c>
      <c r="B141" t="s">
        <v>256</v>
      </c>
      <c r="C141" t="s">
        <v>108</v>
      </c>
      <c r="D141" t="s">
        <v>120</v>
      </c>
      <c r="E141" t="s">
        <v>84</v>
      </c>
      <c r="F141" t="s">
        <v>78</v>
      </c>
      <c r="G141" t="s">
        <v>114</v>
      </c>
      <c r="H141">
        <v>61</v>
      </c>
      <c r="I141">
        <v>43732</v>
      </c>
      <c r="J141">
        <v>201464</v>
      </c>
      <c r="K141">
        <v>0.37</v>
      </c>
      <c r="L141" t="s">
        <v>62</v>
      </c>
      <c r="M141" t="s">
        <v>70</v>
      </c>
      <c r="N141">
        <v>4</v>
      </c>
      <c r="O141">
        <v>3</v>
      </c>
    </row>
    <row r="142" spans="1:15" x14ac:dyDescent="0.3">
      <c r="A142" t="s">
        <v>777</v>
      </c>
      <c r="B142" t="s">
        <v>778</v>
      </c>
      <c r="C142" t="s">
        <v>162</v>
      </c>
      <c r="D142" t="s">
        <v>97</v>
      </c>
      <c r="E142" t="s">
        <v>74</v>
      </c>
      <c r="F142" t="s">
        <v>78</v>
      </c>
      <c r="G142" t="s">
        <v>61</v>
      </c>
      <c r="H142">
        <v>45</v>
      </c>
      <c r="I142">
        <v>42357</v>
      </c>
      <c r="J142">
        <v>51983</v>
      </c>
      <c r="K142">
        <v>0</v>
      </c>
      <c r="L142" t="s">
        <v>62</v>
      </c>
      <c r="M142" t="s">
        <v>117</v>
      </c>
      <c r="N142">
        <v>8</v>
      </c>
      <c r="O142">
        <v>5.5</v>
      </c>
    </row>
    <row r="143" spans="1:15" x14ac:dyDescent="0.3">
      <c r="A143" t="s">
        <v>1909</v>
      </c>
      <c r="B143" t="s">
        <v>1910</v>
      </c>
      <c r="C143" t="s">
        <v>83</v>
      </c>
      <c r="D143" t="s">
        <v>97</v>
      </c>
      <c r="E143" t="s">
        <v>74</v>
      </c>
      <c r="F143" t="s">
        <v>78</v>
      </c>
      <c r="G143" t="s">
        <v>114</v>
      </c>
      <c r="H143">
        <v>34</v>
      </c>
      <c r="I143">
        <v>41499</v>
      </c>
      <c r="J143">
        <v>113909</v>
      </c>
      <c r="K143">
        <v>0.06</v>
      </c>
      <c r="L143" t="s">
        <v>1758</v>
      </c>
      <c r="M143" t="s">
        <v>1762</v>
      </c>
      <c r="N143">
        <v>11</v>
      </c>
      <c r="O143">
        <v>5.5</v>
      </c>
    </row>
    <row r="144" spans="1:15" x14ac:dyDescent="0.3">
      <c r="A144" t="s">
        <v>1804</v>
      </c>
      <c r="B144" t="s">
        <v>1805</v>
      </c>
      <c r="C144" t="s">
        <v>618</v>
      </c>
      <c r="D144" t="s">
        <v>58</v>
      </c>
      <c r="E144" t="s">
        <v>59</v>
      </c>
      <c r="F144" t="s">
        <v>78</v>
      </c>
      <c r="G144" t="s">
        <v>114</v>
      </c>
      <c r="H144">
        <v>29</v>
      </c>
      <c r="I144">
        <v>43753</v>
      </c>
      <c r="J144">
        <v>66819</v>
      </c>
      <c r="K144">
        <v>0</v>
      </c>
      <c r="L144" t="s">
        <v>1758</v>
      </c>
      <c r="M144" t="s">
        <v>1762</v>
      </c>
      <c r="N144">
        <v>4</v>
      </c>
      <c r="O144">
        <v>3</v>
      </c>
    </row>
    <row r="145" spans="1:15" x14ac:dyDescent="0.3">
      <c r="A145" t="s">
        <v>1127</v>
      </c>
      <c r="B145" t="s">
        <v>1128</v>
      </c>
      <c r="C145" t="s">
        <v>66</v>
      </c>
      <c r="D145" t="s">
        <v>109</v>
      </c>
      <c r="E145" t="s">
        <v>84</v>
      </c>
      <c r="F145" t="s">
        <v>78</v>
      </c>
      <c r="G145" t="s">
        <v>69</v>
      </c>
      <c r="H145">
        <v>33</v>
      </c>
      <c r="I145">
        <v>42898</v>
      </c>
      <c r="J145">
        <v>164396</v>
      </c>
      <c r="K145">
        <v>0.28999999999999998</v>
      </c>
      <c r="L145" t="s">
        <v>62</v>
      </c>
      <c r="M145" t="s">
        <v>117</v>
      </c>
      <c r="N145">
        <v>7</v>
      </c>
      <c r="O145">
        <v>4</v>
      </c>
    </row>
    <row r="146" spans="1:15" x14ac:dyDescent="0.3">
      <c r="A146" t="s">
        <v>1246</v>
      </c>
      <c r="B146" t="s">
        <v>1247</v>
      </c>
      <c r="C146" t="s">
        <v>318</v>
      </c>
      <c r="D146" t="s">
        <v>120</v>
      </c>
      <c r="E146" t="s">
        <v>84</v>
      </c>
      <c r="F146" t="s">
        <v>78</v>
      </c>
      <c r="G146" t="s">
        <v>79</v>
      </c>
      <c r="H146">
        <v>38</v>
      </c>
      <c r="I146">
        <v>40875</v>
      </c>
      <c r="J146">
        <v>74010</v>
      </c>
      <c r="K146">
        <v>0</v>
      </c>
      <c r="L146" t="s">
        <v>62</v>
      </c>
      <c r="M146" t="s">
        <v>70</v>
      </c>
      <c r="N146">
        <v>12</v>
      </c>
      <c r="O146">
        <v>8</v>
      </c>
    </row>
    <row r="147" spans="1:15" x14ac:dyDescent="0.3">
      <c r="A147" t="s">
        <v>432</v>
      </c>
      <c r="B147" t="s">
        <v>433</v>
      </c>
      <c r="C147" t="s">
        <v>232</v>
      </c>
      <c r="D147" t="s">
        <v>101</v>
      </c>
      <c r="E147" t="s">
        <v>84</v>
      </c>
      <c r="F147" t="s">
        <v>78</v>
      </c>
      <c r="G147" t="s">
        <v>69</v>
      </c>
      <c r="H147">
        <v>50</v>
      </c>
      <c r="I147">
        <v>43447</v>
      </c>
      <c r="J147">
        <v>63098</v>
      </c>
      <c r="K147">
        <v>0</v>
      </c>
      <c r="L147" t="s">
        <v>62</v>
      </c>
      <c r="M147" t="s">
        <v>117</v>
      </c>
      <c r="N147">
        <v>5</v>
      </c>
      <c r="O147">
        <v>3</v>
      </c>
    </row>
    <row r="148" spans="1:15" x14ac:dyDescent="0.3">
      <c r="A148" t="s">
        <v>436</v>
      </c>
      <c r="B148" t="s">
        <v>437</v>
      </c>
      <c r="C148" t="s">
        <v>180</v>
      </c>
      <c r="D148" t="s">
        <v>97</v>
      </c>
      <c r="E148" t="s">
        <v>74</v>
      </c>
      <c r="F148" t="s">
        <v>78</v>
      </c>
      <c r="G148" t="s">
        <v>61</v>
      </c>
      <c r="H148">
        <v>41</v>
      </c>
      <c r="I148">
        <v>38219</v>
      </c>
      <c r="J148">
        <v>49186</v>
      </c>
      <c r="K148">
        <v>0</v>
      </c>
      <c r="L148" t="s">
        <v>62</v>
      </c>
      <c r="M148" t="s">
        <v>92</v>
      </c>
      <c r="N148">
        <v>20</v>
      </c>
      <c r="O148">
        <v>9.5</v>
      </c>
    </row>
    <row r="149" spans="1:15" x14ac:dyDescent="0.3">
      <c r="A149" t="s">
        <v>514</v>
      </c>
      <c r="B149" t="s">
        <v>515</v>
      </c>
      <c r="C149" t="s">
        <v>108</v>
      </c>
      <c r="D149" t="s">
        <v>101</v>
      </c>
      <c r="E149" t="s">
        <v>74</v>
      </c>
      <c r="F149" t="s">
        <v>78</v>
      </c>
      <c r="G149" t="s">
        <v>69</v>
      </c>
      <c r="H149">
        <v>63</v>
      </c>
      <c r="I149">
        <v>42387</v>
      </c>
      <c r="J149">
        <v>180994</v>
      </c>
      <c r="K149">
        <v>0.39</v>
      </c>
      <c r="L149" t="s">
        <v>62</v>
      </c>
      <c r="M149" t="s">
        <v>63</v>
      </c>
      <c r="N149">
        <v>8</v>
      </c>
      <c r="O149">
        <v>5.5</v>
      </c>
    </row>
    <row r="150" spans="1:15" x14ac:dyDescent="0.3">
      <c r="A150" t="s">
        <v>1029</v>
      </c>
      <c r="B150" t="s">
        <v>1030</v>
      </c>
      <c r="C150" t="s">
        <v>83</v>
      </c>
      <c r="D150" t="s">
        <v>109</v>
      </c>
      <c r="E150" t="s">
        <v>74</v>
      </c>
      <c r="F150" t="s">
        <v>60</v>
      </c>
      <c r="G150" t="s">
        <v>114</v>
      </c>
      <c r="H150">
        <v>29</v>
      </c>
      <c r="I150">
        <v>44325</v>
      </c>
      <c r="J150">
        <v>129541</v>
      </c>
      <c r="K150">
        <v>0.08</v>
      </c>
      <c r="L150" t="s">
        <v>62</v>
      </c>
      <c r="M150" t="s">
        <v>80</v>
      </c>
      <c r="N150">
        <v>3</v>
      </c>
      <c r="O150">
        <v>3</v>
      </c>
    </row>
    <row r="151" spans="1:15" x14ac:dyDescent="0.3">
      <c r="A151" t="s">
        <v>984</v>
      </c>
      <c r="B151" t="s">
        <v>985</v>
      </c>
      <c r="C151" t="s">
        <v>83</v>
      </c>
      <c r="D151" t="s">
        <v>109</v>
      </c>
      <c r="E151" t="s">
        <v>59</v>
      </c>
      <c r="F151" t="s">
        <v>60</v>
      </c>
      <c r="G151" t="s">
        <v>61</v>
      </c>
      <c r="H151">
        <v>55</v>
      </c>
      <c r="I151">
        <v>33958</v>
      </c>
      <c r="J151">
        <v>113950</v>
      </c>
      <c r="K151">
        <v>0.09</v>
      </c>
      <c r="L151" t="s">
        <v>62</v>
      </c>
      <c r="M151" t="s">
        <v>88</v>
      </c>
      <c r="N151">
        <v>31</v>
      </c>
      <c r="O151">
        <v>15</v>
      </c>
    </row>
    <row r="152" spans="1:15" x14ac:dyDescent="0.3">
      <c r="A152" t="s">
        <v>1516</v>
      </c>
      <c r="B152" t="s">
        <v>1517</v>
      </c>
      <c r="C152" t="s">
        <v>57</v>
      </c>
      <c r="D152" t="s">
        <v>58</v>
      </c>
      <c r="E152" t="s">
        <v>59</v>
      </c>
      <c r="F152" t="s">
        <v>60</v>
      </c>
      <c r="G152" t="s">
        <v>79</v>
      </c>
      <c r="H152">
        <v>60</v>
      </c>
      <c r="I152">
        <v>40383</v>
      </c>
      <c r="J152">
        <v>126911</v>
      </c>
      <c r="K152">
        <v>0.1</v>
      </c>
      <c r="L152" t="s">
        <v>1351</v>
      </c>
      <c r="M152" t="s">
        <v>1357</v>
      </c>
      <c r="N152">
        <v>14</v>
      </c>
      <c r="O152">
        <v>8</v>
      </c>
    </row>
    <row r="153" spans="1:15" x14ac:dyDescent="0.3">
      <c r="A153" t="s">
        <v>98</v>
      </c>
      <c r="B153" t="s">
        <v>99</v>
      </c>
      <c r="C153" t="s">
        <v>100</v>
      </c>
      <c r="D153" t="s">
        <v>101</v>
      </c>
      <c r="E153" t="s">
        <v>68</v>
      </c>
      <c r="F153" t="s">
        <v>60</v>
      </c>
      <c r="G153" t="s">
        <v>69</v>
      </c>
      <c r="H153">
        <v>27</v>
      </c>
      <c r="I153">
        <v>44490</v>
      </c>
      <c r="J153">
        <v>109851</v>
      </c>
      <c r="K153">
        <v>0</v>
      </c>
      <c r="L153" t="s">
        <v>62</v>
      </c>
      <c r="M153" t="s">
        <v>63</v>
      </c>
      <c r="N153">
        <v>2</v>
      </c>
      <c r="O153">
        <v>1</v>
      </c>
    </row>
    <row r="154" spans="1:15" x14ac:dyDescent="0.3">
      <c r="A154" t="s">
        <v>112</v>
      </c>
      <c r="B154" t="s">
        <v>113</v>
      </c>
      <c r="C154" t="s">
        <v>57</v>
      </c>
      <c r="D154" t="s">
        <v>109</v>
      </c>
      <c r="E154" t="s">
        <v>68</v>
      </c>
      <c r="F154" t="s">
        <v>60</v>
      </c>
      <c r="G154" t="s">
        <v>114</v>
      </c>
      <c r="H154">
        <v>64</v>
      </c>
      <c r="I154">
        <v>37956</v>
      </c>
      <c r="J154">
        <v>154828</v>
      </c>
      <c r="K154">
        <v>0.13</v>
      </c>
      <c r="L154" t="s">
        <v>62</v>
      </c>
      <c r="M154" t="s">
        <v>63</v>
      </c>
      <c r="N154">
        <v>20</v>
      </c>
      <c r="O154">
        <v>9.5</v>
      </c>
    </row>
    <row r="155" spans="1:15" x14ac:dyDescent="0.3">
      <c r="A155" t="s">
        <v>303</v>
      </c>
      <c r="B155" t="s">
        <v>304</v>
      </c>
      <c r="C155" t="s">
        <v>108</v>
      </c>
      <c r="D155" t="s">
        <v>67</v>
      </c>
      <c r="E155" t="s">
        <v>68</v>
      </c>
      <c r="F155" t="s">
        <v>60</v>
      </c>
      <c r="G155" t="s">
        <v>69</v>
      </c>
      <c r="H155">
        <v>32</v>
      </c>
      <c r="I155">
        <v>43102</v>
      </c>
      <c r="J155">
        <v>190253</v>
      </c>
      <c r="K155">
        <v>0.33</v>
      </c>
      <c r="L155" t="s">
        <v>62</v>
      </c>
      <c r="M155" t="s">
        <v>92</v>
      </c>
      <c r="N155">
        <v>6</v>
      </c>
      <c r="O155">
        <v>4</v>
      </c>
    </row>
    <row r="156" spans="1:15" x14ac:dyDescent="0.3">
      <c r="A156" t="s">
        <v>614</v>
      </c>
      <c r="B156" t="s">
        <v>615</v>
      </c>
      <c r="C156" t="s">
        <v>180</v>
      </c>
      <c r="D156" t="s">
        <v>97</v>
      </c>
      <c r="E156" t="s">
        <v>74</v>
      </c>
      <c r="F156" t="s">
        <v>60</v>
      </c>
      <c r="G156" t="s">
        <v>61</v>
      </c>
      <c r="H156">
        <v>42</v>
      </c>
      <c r="I156">
        <v>44092</v>
      </c>
      <c r="J156">
        <v>47071</v>
      </c>
      <c r="K156">
        <v>0</v>
      </c>
      <c r="L156" t="s">
        <v>62</v>
      </c>
      <c r="M156" t="s">
        <v>117</v>
      </c>
      <c r="N156">
        <v>3</v>
      </c>
      <c r="O156">
        <v>3</v>
      </c>
    </row>
    <row r="157" spans="1:15" x14ac:dyDescent="0.3">
      <c r="A157" t="s">
        <v>1840</v>
      </c>
      <c r="B157" t="s">
        <v>1841</v>
      </c>
      <c r="C157" t="s">
        <v>57</v>
      </c>
      <c r="D157" t="s">
        <v>109</v>
      </c>
      <c r="E157" t="s">
        <v>74</v>
      </c>
      <c r="F157" t="s">
        <v>60</v>
      </c>
      <c r="G157" t="s">
        <v>114</v>
      </c>
      <c r="H157">
        <v>45</v>
      </c>
      <c r="I157">
        <v>38218</v>
      </c>
      <c r="J157">
        <v>121065</v>
      </c>
      <c r="K157">
        <v>0.15</v>
      </c>
      <c r="L157" t="s">
        <v>1758</v>
      </c>
      <c r="M157" t="s">
        <v>1762</v>
      </c>
      <c r="N157">
        <v>20</v>
      </c>
      <c r="O157">
        <v>9.5</v>
      </c>
    </row>
    <row r="158" spans="1:15" x14ac:dyDescent="0.3">
      <c r="A158" t="s">
        <v>1540</v>
      </c>
      <c r="B158" t="s">
        <v>1541</v>
      </c>
      <c r="C158" t="s">
        <v>57</v>
      </c>
      <c r="D158" t="s">
        <v>109</v>
      </c>
      <c r="E158" t="s">
        <v>68</v>
      </c>
      <c r="F158" t="s">
        <v>60</v>
      </c>
      <c r="G158" t="s">
        <v>79</v>
      </c>
      <c r="H158">
        <v>31</v>
      </c>
      <c r="I158">
        <v>43695</v>
      </c>
      <c r="J158">
        <v>126353</v>
      </c>
      <c r="K158">
        <v>0.12</v>
      </c>
      <c r="L158" t="s">
        <v>1351</v>
      </c>
      <c r="M158" t="s">
        <v>1357</v>
      </c>
      <c r="N158">
        <v>5</v>
      </c>
      <c r="O158">
        <v>3</v>
      </c>
    </row>
    <row r="159" spans="1:15" x14ac:dyDescent="0.3">
      <c r="A159" t="s">
        <v>133</v>
      </c>
      <c r="B159" t="s">
        <v>134</v>
      </c>
      <c r="C159" t="s">
        <v>87</v>
      </c>
      <c r="D159" t="s">
        <v>67</v>
      </c>
      <c r="E159" t="s">
        <v>59</v>
      </c>
      <c r="F159" t="s">
        <v>60</v>
      </c>
      <c r="G159" t="s">
        <v>69</v>
      </c>
      <c r="H159">
        <v>27</v>
      </c>
      <c r="I159">
        <v>43226</v>
      </c>
      <c r="J159">
        <v>49011</v>
      </c>
      <c r="K159">
        <v>0</v>
      </c>
      <c r="L159" t="s">
        <v>62</v>
      </c>
      <c r="M159" t="s">
        <v>70</v>
      </c>
      <c r="N159">
        <v>6</v>
      </c>
      <c r="O159">
        <v>4</v>
      </c>
    </row>
    <row r="160" spans="1:15" x14ac:dyDescent="0.3">
      <c r="A160" t="s">
        <v>824</v>
      </c>
      <c r="B160" t="s">
        <v>825</v>
      </c>
      <c r="C160" t="s">
        <v>108</v>
      </c>
      <c r="D160" t="s">
        <v>67</v>
      </c>
      <c r="E160" t="s">
        <v>84</v>
      </c>
      <c r="F160" t="s">
        <v>60</v>
      </c>
      <c r="G160" t="s">
        <v>69</v>
      </c>
      <c r="H160">
        <v>36</v>
      </c>
      <c r="I160">
        <v>41650</v>
      </c>
      <c r="J160">
        <v>202323</v>
      </c>
      <c r="K160">
        <v>0.39</v>
      </c>
      <c r="L160" t="s">
        <v>62</v>
      </c>
      <c r="M160" t="s">
        <v>70</v>
      </c>
      <c r="N160">
        <v>10</v>
      </c>
      <c r="O160">
        <v>5.5</v>
      </c>
    </row>
    <row r="161" spans="1:15" x14ac:dyDescent="0.3">
      <c r="A161" t="s">
        <v>1078</v>
      </c>
      <c r="B161" t="s">
        <v>825</v>
      </c>
      <c r="C161" t="s">
        <v>318</v>
      </c>
      <c r="D161" t="s">
        <v>120</v>
      </c>
      <c r="E161" t="s">
        <v>68</v>
      </c>
      <c r="F161" t="s">
        <v>60</v>
      </c>
      <c r="G161" t="s">
        <v>61</v>
      </c>
      <c r="H161">
        <v>60</v>
      </c>
      <c r="I161">
        <v>35641</v>
      </c>
      <c r="J161">
        <v>71677</v>
      </c>
      <c r="K161">
        <v>0</v>
      </c>
      <c r="L161" t="s">
        <v>62</v>
      </c>
      <c r="M161" t="s">
        <v>117</v>
      </c>
      <c r="N161">
        <v>27</v>
      </c>
      <c r="O161">
        <v>10</v>
      </c>
    </row>
    <row r="162" spans="1:15" x14ac:dyDescent="0.3">
      <c r="A162" t="s">
        <v>531</v>
      </c>
      <c r="B162" t="s">
        <v>532</v>
      </c>
      <c r="C162" t="s">
        <v>66</v>
      </c>
      <c r="D162" t="s">
        <v>58</v>
      </c>
      <c r="E162" t="s">
        <v>68</v>
      </c>
      <c r="F162" t="s">
        <v>60</v>
      </c>
      <c r="G162" t="s">
        <v>69</v>
      </c>
      <c r="H162">
        <v>26</v>
      </c>
      <c r="I162">
        <v>44403</v>
      </c>
      <c r="J162">
        <v>151108</v>
      </c>
      <c r="K162">
        <v>0.22</v>
      </c>
      <c r="L162" t="s">
        <v>62</v>
      </c>
      <c r="M162" t="s">
        <v>80</v>
      </c>
      <c r="N162">
        <v>3</v>
      </c>
      <c r="O162">
        <v>3</v>
      </c>
    </row>
    <row r="163" spans="1:15" x14ac:dyDescent="0.3">
      <c r="A163" t="s">
        <v>1976</v>
      </c>
      <c r="B163" t="s">
        <v>1977</v>
      </c>
      <c r="C163" t="s">
        <v>100</v>
      </c>
      <c r="D163" t="s">
        <v>101</v>
      </c>
      <c r="E163" t="s">
        <v>84</v>
      </c>
      <c r="F163" t="s">
        <v>60</v>
      </c>
      <c r="G163" t="s">
        <v>114</v>
      </c>
      <c r="H163">
        <v>29</v>
      </c>
      <c r="I163">
        <v>43114</v>
      </c>
      <c r="J163">
        <v>80516</v>
      </c>
      <c r="K163">
        <v>0</v>
      </c>
      <c r="L163" t="s">
        <v>1758</v>
      </c>
      <c r="M163" t="s">
        <v>1777</v>
      </c>
      <c r="N163">
        <v>6</v>
      </c>
      <c r="O163">
        <v>4</v>
      </c>
    </row>
    <row r="164" spans="1:15" x14ac:dyDescent="0.3">
      <c r="A164" t="s">
        <v>591</v>
      </c>
      <c r="B164" t="s">
        <v>592</v>
      </c>
      <c r="C164" t="s">
        <v>57</v>
      </c>
      <c r="D164" t="s">
        <v>67</v>
      </c>
      <c r="E164" t="s">
        <v>84</v>
      </c>
      <c r="F164" t="s">
        <v>60</v>
      </c>
      <c r="G164" t="s">
        <v>79</v>
      </c>
      <c r="H164">
        <v>41</v>
      </c>
      <c r="I164">
        <v>38060</v>
      </c>
      <c r="J164">
        <v>155004</v>
      </c>
      <c r="K164">
        <v>0.12</v>
      </c>
      <c r="L164" t="s">
        <v>62</v>
      </c>
      <c r="M164" t="s">
        <v>92</v>
      </c>
      <c r="N164">
        <v>20</v>
      </c>
      <c r="O164">
        <v>9.5</v>
      </c>
    </row>
    <row r="165" spans="1:15" x14ac:dyDescent="0.3">
      <c r="A165" t="s">
        <v>1985</v>
      </c>
      <c r="B165" t="s">
        <v>1986</v>
      </c>
      <c r="C165" t="s">
        <v>132</v>
      </c>
      <c r="D165" t="s">
        <v>67</v>
      </c>
      <c r="E165" t="s">
        <v>59</v>
      </c>
      <c r="F165" t="s">
        <v>60</v>
      </c>
      <c r="G165" t="s">
        <v>114</v>
      </c>
      <c r="H165">
        <v>25</v>
      </c>
      <c r="I165">
        <v>44024</v>
      </c>
      <c r="J165">
        <v>56565</v>
      </c>
      <c r="K165">
        <v>0</v>
      </c>
      <c r="L165" t="s">
        <v>1758</v>
      </c>
      <c r="M165" t="s">
        <v>1777</v>
      </c>
      <c r="N165">
        <v>4</v>
      </c>
      <c r="O165">
        <v>3</v>
      </c>
    </row>
    <row r="166" spans="1:15" x14ac:dyDescent="0.3">
      <c r="A166" t="s">
        <v>748</v>
      </c>
      <c r="B166" t="s">
        <v>1575</v>
      </c>
      <c r="C166" t="s">
        <v>66</v>
      </c>
      <c r="D166" t="s">
        <v>67</v>
      </c>
      <c r="E166" t="s">
        <v>84</v>
      </c>
      <c r="F166" t="s">
        <v>78</v>
      </c>
      <c r="G166" t="s">
        <v>79</v>
      </c>
      <c r="H166">
        <v>58</v>
      </c>
      <c r="I166">
        <v>39367</v>
      </c>
      <c r="J166">
        <v>162038</v>
      </c>
      <c r="K166">
        <v>0.24</v>
      </c>
      <c r="L166" t="s">
        <v>1351</v>
      </c>
      <c r="M166" t="s">
        <v>1352</v>
      </c>
      <c r="N166">
        <v>16</v>
      </c>
      <c r="O166">
        <v>8</v>
      </c>
    </row>
    <row r="167" spans="1:15" x14ac:dyDescent="0.3">
      <c r="A167" t="s">
        <v>1362</v>
      </c>
      <c r="B167" t="s">
        <v>1363</v>
      </c>
      <c r="C167" t="s">
        <v>183</v>
      </c>
      <c r="D167" t="s">
        <v>101</v>
      </c>
      <c r="E167" t="s">
        <v>68</v>
      </c>
      <c r="F167" t="s">
        <v>78</v>
      </c>
      <c r="G167" t="s">
        <v>79</v>
      </c>
      <c r="H167">
        <v>64</v>
      </c>
      <c r="I167">
        <v>35403</v>
      </c>
      <c r="J167">
        <v>99354</v>
      </c>
      <c r="K167">
        <v>0.12</v>
      </c>
      <c r="L167" t="s">
        <v>1351</v>
      </c>
      <c r="M167" t="s">
        <v>1364</v>
      </c>
      <c r="N167">
        <v>27</v>
      </c>
      <c r="O167">
        <v>10</v>
      </c>
    </row>
    <row r="168" spans="1:15" x14ac:dyDescent="0.3">
      <c r="A168" t="s">
        <v>560</v>
      </c>
      <c r="B168" t="s">
        <v>1808</v>
      </c>
      <c r="C168" t="s">
        <v>57</v>
      </c>
      <c r="D168" t="s">
        <v>97</v>
      </c>
      <c r="E168" t="s">
        <v>59</v>
      </c>
      <c r="F168" t="s">
        <v>78</v>
      </c>
      <c r="G168" t="s">
        <v>114</v>
      </c>
      <c r="H168">
        <v>29</v>
      </c>
      <c r="I168">
        <v>43594</v>
      </c>
      <c r="J168">
        <v>125828</v>
      </c>
      <c r="K168">
        <v>0.15</v>
      </c>
      <c r="L168" t="s">
        <v>1758</v>
      </c>
      <c r="M168" t="s">
        <v>1777</v>
      </c>
      <c r="N168">
        <v>5</v>
      </c>
      <c r="O168">
        <v>3</v>
      </c>
    </row>
    <row r="169" spans="1:15" x14ac:dyDescent="0.3">
      <c r="A169" t="s">
        <v>1917</v>
      </c>
      <c r="B169" t="s">
        <v>1918</v>
      </c>
      <c r="C169" t="s">
        <v>157</v>
      </c>
      <c r="D169" t="s">
        <v>101</v>
      </c>
      <c r="E169" t="s">
        <v>68</v>
      </c>
      <c r="F169" t="s">
        <v>78</v>
      </c>
      <c r="G169" t="s">
        <v>114</v>
      </c>
      <c r="H169">
        <v>54</v>
      </c>
      <c r="I169">
        <v>41028</v>
      </c>
      <c r="J169">
        <v>96441</v>
      </c>
      <c r="K169">
        <v>0</v>
      </c>
      <c r="L169" t="s">
        <v>1758</v>
      </c>
      <c r="M169" t="s">
        <v>1777</v>
      </c>
      <c r="N169">
        <v>12</v>
      </c>
      <c r="O169">
        <v>8</v>
      </c>
    </row>
    <row r="170" spans="1:15" x14ac:dyDescent="0.3">
      <c r="A170" t="s">
        <v>448</v>
      </c>
      <c r="B170" t="s">
        <v>449</v>
      </c>
      <c r="C170" t="s">
        <v>237</v>
      </c>
      <c r="D170" t="s">
        <v>101</v>
      </c>
      <c r="E170" t="s">
        <v>74</v>
      </c>
      <c r="F170" t="s">
        <v>78</v>
      </c>
      <c r="G170" t="s">
        <v>61</v>
      </c>
      <c r="H170">
        <v>40</v>
      </c>
      <c r="I170">
        <v>38540</v>
      </c>
      <c r="J170">
        <v>74412</v>
      </c>
      <c r="K170">
        <v>0</v>
      </c>
      <c r="L170" t="s">
        <v>62</v>
      </c>
      <c r="M170" t="s">
        <v>63</v>
      </c>
      <c r="N170">
        <v>19</v>
      </c>
      <c r="O170">
        <v>9.5</v>
      </c>
    </row>
    <row r="171" spans="1:15" x14ac:dyDescent="0.3">
      <c r="A171" t="s">
        <v>760</v>
      </c>
      <c r="B171" t="s">
        <v>761</v>
      </c>
      <c r="C171" t="s">
        <v>77</v>
      </c>
      <c r="D171" t="s">
        <v>109</v>
      </c>
      <c r="E171" t="s">
        <v>84</v>
      </c>
      <c r="F171" t="s">
        <v>78</v>
      </c>
      <c r="G171" t="s">
        <v>69</v>
      </c>
      <c r="H171">
        <v>33</v>
      </c>
      <c r="I171">
        <v>42325</v>
      </c>
      <c r="J171">
        <v>91632</v>
      </c>
      <c r="K171">
        <v>0</v>
      </c>
      <c r="L171" t="s">
        <v>62</v>
      </c>
      <c r="M171" t="s">
        <v>80</v>
      </c>
      <c r="N171">
        <v>8</v>
      </c>
      <c r="O171">
        <v>5.5</v>
      </c>
    </row>
    <row r="172" spans="1:15" x14ac:dyDescent="0.3">
      <c r="A172" t="s">
        <v>1819</v>
      </c>
      <c r="B172" t="s">
        <v>1820</v>
      </c>
      <c r="C172" t="s">
        <v>57</v>
      </c>
      <c r="D172" t="s">
        <v>120</v>
      </c>
      <c r="E172" t="s">
        <v>84</v>
      </c>
      <c r="F172" t="s">
        <v>78</v>
      </c>
      <c r="G172" t="s">
        <v>114</v>
      </c>
      <c r="H172">
        <v>55</v>
      </c>
      <c r="I172">
        <v>41594</v>
      </c>
      <c r="J172">
        <v>124129</v>
      </c>
      <c r="K172">
        <v>0.15</v>
      </c>
      <c r="L172" t="s">
        <v>1758</v>
      </c>
      <c r="M172" t="s">
        <v>1777</v>
      </c>
      <c r="N172">
        <v>10</v>
      </c>
      <c r="O172">
        <v>5.5</v>
      </c>
    </row>
    <row r="173" spans="1:15" x14ac:dyDescent="0.3">
      <c r="A173" t="s">
        <v>1961</v>
      </c>
      <c r="B173" t="s">
        <v>1962</v>
      </c>
      <c r="C173" t="s">
        <v>157</v>
      </c>
      <c r="D173" t="s">
        <v>101</v>
      </c>
      <c r="E173" t="s">
        <v>59</v>
      </c>
      <c r="F173" t="s">
        <v>78</v>
      </c>
      <c r="G173" t="s">
        <v>114</v>
      </c>
      <c r="H173">
        <v>27</v>
      </c>
      <c r="I173">
        <v>43371</v>
      </c>
      <c r="J173">
        <v>64247</v>
      </c>
      <c r="K173">
        <v>0</v>
      </c>
      <c r="L173" t="s">
        <v>1758</v>
      </c>
      <c r="M173" t="s">
        <v>1762</v>
      </c>
      <c r="N173">
        <v>5</v>
      </c>
      <c r="O173">
        <v>3</v>
      </c>
    </row>
    <row r="174" spans="1:15" x14ac:dyDescent="0.3">
      <c r="A174" t="s">
        <v>1027</v>
      </c>
      <c r="B174" t="s">
        <v>1028</v>
      </c>
      <c r="C174" t="s">
        <v>275</v>
      </c>
      <c r="D174" t="s">
        <v>58</v>
      </c>
      <c r="E174" t="s">
        <v>68</v>
      </c>
      <c r="F174" t="s">
        <v>78</v>
      </c>
      <c r="G174" t="s">
        <v>69</v>
      </c>
      <c r="H174">
        <v>48</v>
      </c>
      <c r="I174">
        <v>37298</v>
      </c>
      <c r="J174">
        <v>43080</v>
      </c>
      <c r="K174">
        <v>0</v>
      </c>
      <c r="L174" t="s">
        <v>62</v>
      </c>
      <c r="M174" t="s">
        <v>92</v>
      </c>
      <c r="N174">
        <v>22</v>
      </c>
      <c r="O174">
        <v>9.5</v>
      </c>
    </row>
    <row r="175" spans="1:15" x14ac:dyDescent="0.3">
      <c r="A175" t="s">
        <v>1643</v>
      </c>
      <c r="B175" t="s">
        <v>1644</v>
      </c>
      <c r="C175" t="s">
        <v>57</v>
      </c>
      <c r="D175" t="s">
        <v>120</v>
      </c>
      <c r="E175" t="s">
        <v>74</v>
      </c>
      <c r="F175" t="s">
        <v>78</v>
      </c>
      <c r="G175" t="s">
        <v>79</v>
      </c>
      <c r="H175">
        <v>25</v>
      </c>
      <c r="I175">
        <v>44362</v>
      </c>
      <c r="J175">
        <v>142731</v>
      </c>
      <c r="K175">
        <v>0.11</v>
      </c>
      <c r="L175" t="s">
        <v>1351</v>
      </c>
      <c r="M175" t="s">
        <v>1357</v>
      </c>
      <c r="N175">
        <v>3</v>
      </c>
      <c r="O175">
        <v>3</v>
      </c>
    </row>
    <row r="176" spans="1:15" x14ac:dyDescent="0.3">
      <c r="A176" t="s">
        <v>909</v>
      </c>
      <c r="B176" t="s">
        <v>910</v>
      </c>
      <c r="C176" t="s">
        <v>142</v>
      </c>
      <c r="D176" t="s">
        <v>58</v>
      </c>
      <c r="E176" t="s">
        <v>74</v>
      </c>
      <c r="F176" t="s">
        <v>78</v>
      </c>
      <c r="G176" t="s">
        <v>61</v>
      </c>
      <c r="H176">
        <v>34</v>
      </c>
      <c r="I176">
        <v>42416</v>
      </c>
      <c r="J176">
        <v>63411</v>
      </c>
      <c r="K176">
        <v>0</v>
      </c>
      <c r="L176" t="s">
        <v>62</v>
      </c>
      <c r="M176" t="s">
        <v>88</v>
      </c>
      <c r="N176">
        <v>8</v>
      </c>
      <c r="O176">
        <v>5.5</v>
      </c>
    </row>
    <row r="177" spans="1:15" x14ac:dyDescent="0.3">
      <c r="A177" t="s">
        <v>1281</v>
      </c>
      <c r="B177" t="s">
        <v>910</v>
      </c>
      <c r="C177" t="s">
        <v>87</v>
      </c>
      <c r="D177" t="s">
        <v>91</v>
      </c>
      <c r="E177" t="s">
        <v>68</v>
      </c>
      <c r="F177" t="s">
        <v>78</v>
      </c>
      <c r="G177" t="s">
        <v>69</v>
      </c>
      <c r="H177">
        <v>49</v>
      </c>
      <c r="I177">
        <v>40894</v>
      </c>
      <c r="J177">
        <v>56878</v>
      </c>
      <c r="K177">
        <v>0</v>
      </c>
      <c r="L177" t="s">
        <v>62</v>
      </c>
      <c r="M177" t="s">
        <v>63</v>
      </c>
      <c r="N177">
        <v>12</v>
      </c>
      <c r="O177">
        <v>8</v>
      </c>
    </row>
    <row r="178" spans="1:15" x14ac:dyDescent="0.3">
      <c r="A178" t="s">
        <v>456</v>
      </c>
      <c r="B178" t="s">
        <v>457</v>
      </c>
      <c r="C178" t="s">
        <v>162</v>
      </c>
      <c r="D178" t="s">
        <v>97</v>
      </c>
      <c r="E178" t="s">
        <v>68</v>
      </c>
      <c r="F178" t="s">
        <v>78</v>
      </c>
      <c r="G178" t="s">
        <v>69</v>
      </c>
      <c r="H178">
        <v>26</v>
      </c>
      <c r="I178">
        <v>44267</v>
      </c>
      <c r="J178">
        <v>70369</v>
      </c>
      <c r="K178">
        <v>0</v>
      </c>
      <c r="L178" t="s">
        <v>62</v>
      </c>
      <c r="M178" t="s">
        <v>63</v>
      </c>
      <c r="N178">
        <v>3</v>
      </c>
      <c r="O178">
        <v>3</v>
      </c>
    </row>
    <row r="179" spans="1:15" x14ac:dyDescent="0.3">
      <c r="A179" t="s">
        <v>1242</v>
      </c>
      <c r="B179" t="s">
        <v>1243</v>
      </c>
      <c r="C179" t="s">
        <v>132</v>
      </c>
      <c r="D179" t="s">
        <v>120</v>
      </c>
      <c r="E179" t="s">
        <v>74</v>
      </c>
      <c r="F179" t="s">
        <v>60</v>
      </c>
      <c r="G179" t="s">
        <v>69</v>
      </c>
      <c r="H179">
        <v>29</v>
      </c>
      <c r="I179">
        <v>42691</v>
      </c>
      <c r="J179">
        <v>60930</v>
      </c>
      <c r="K179">
        <v>0</v>
      </c>
      <c r="L179" t="s">
        <v>62</v>
      </c>
      <c r="M179" t="s">
        <v>92</v>
      </c>
      <c r="N179">
        <v>7</v>
      </c>
      <c r="O179">
        <v>4</v>
      </c>
    </row>
    <row r="180" spans="1:15" x14ac:dyDescent="0.3">
      <c r="A180" t="s">
        <v>1263</v>
      </c>
      <c r="B180" t="s">
        <v>1264</v>
      </c>
      <c r="C180" t="s">
        <v>83</v>
      </c>
      <c r="D180" t="s">
        <v>120</v>
      </c>
      <c r="E180" t="s">
        <v>59</v>
      </c>
      <c r="F180" t="s">
        <v>60</v>
      </c>
      <c r="G180" t="s">
        <v>79</v>
      </c>
      <c r="H180">
        <v>50</v>
      </c>
      <c r="I180">
        <v>36653</v>
      </c>
      <c r="J180">
        <v>106428</v>
      </c>
      <c r="K180">
        <v>7.0000000000000007E-2</v>
      </c>
      <c r="L180" t="s">
        <v>62</v>
      </c>
      <c r="M180" t="s">
        <v>70</v>
      </c>
      <c r="N180">
        <v>24</v>
      </c>
      <c r="O180">
        <v>9.5</v>
      </c>
    </row>
    <row r="181" spans="1:15" x14ac:dyDescent="0.3">
      <c r="A181" t="s">
        <v>1435</v>
      </c>
      <c r="B181" t="s">
        <v>1436</v>
      </c>
      <c r="C181" t="s">
        <v>219</v>
      </c>
      <c r="D181" t="s">
        <v>58</v>
      </c>
      <c r="E181" t="s">
        <v>74</v>
      </c>
      <c r="F181" t="s">
        <v>60</v>
      </c>
      <c r="G181" t="s">
        <v>79</v>
      </c>
      <c r="H181">
        <v>50</v>
      </c>
      <c r="I181">
        <v>36914</v>
      </c>
      <c r="J181">
        <v>97537</v>
      </c>
      <c r="K181">
        <v>0</v>
      </c>
      <c r="L181" t="s">
        <v>1351</v>
      </c>
      <c r="M181" t="s">
        <v>1371</v>
      </c>
      <c r="N181">
        <v>23</v>
      </c>
      <c r="O181">
        <v>9.5</v>
      </c>
    </row>
    <row r="182" spans="1:15" x14ac:dyDescent="0.3">
      <c r="A182" t="s">
        <v>211</v>
      </c>
      <c r="B182" t="s">
        <v>1835</v>
      </c>
      <c r="C182" t="s">
        <v>73</v>
      </c>
      <c r="D182" t="s">
        <v>58</v>
      </c>
      <c r="E182" t="s">
        <v>74</v>
      </c>
      <c r="F182" t="s">
        <v>60</v>
      </c>
      <c r="G182" t="s">
        <v>114</v>
      </c>
      <c r="H182">
        <v>32</v>
      </c>
      <c r="I182">
        <v>43010</v>
      </c>
      <c r="J182">
        <v>61886</v>
      </c>
      <c r="K182">
        <v>0.09</v>
      </c>
      <c r="L182" t="s">
        <v>1758</v>
      </c>
      <c r="M182" t="s">
        <v>1762</v>
      </c>
      <c r="N182">
        <v>6</v>
      </c>
      <c r="O182">
        <v>4</v>
      </c>
    </row>
    <row r="183" spans="1:15" x14ac:dyDescent="0.3">
      <c r="A183" t="s">
        <v>862</v>
      </c>
      <c r="B183" t="s">
        <v>863</v>
      </c>
      <c r="C183" t="s">
        <v>252</v>
      </c>
      <c r="D183" t="s">
        <v>58</v>
      </c>
      <c r="E183" t="s">
        <v>68</v>
      </c>
      <c r="F183" t="s">
        <v>60</v>
      </c>
      <c r="G183" t="s">
        <v>79</v>
      </c>
      <c r="H183">
        <v>57</v>
      </c>
      <c r="I183">
        <v>41649</v>
      </c>
      <c r="J183">
        <v>74854</v>
      </c>
      <c r="K183">
        <v>0</v>
      </c>
      <c r="L183" t="s">
        <v>62</v>
      </c>
      <c r="M183" t="s">
        <v>63</v>
      </c>
      <c r="N183">
        <v>10</v>
      </c>
      <c r="O183">
        <v>5.5</v>
      </c>
    </row>
    <row r="184" spans="1:15" x14ac:dyDescent="0.3">
      <c r="A184" t="s">
        <v>1667</v>
      </c>
      <c r="B184" t="s">
        <v>1668</v>
      </c>
      <c r="C184" t="s">
        <v>225</v>
      </c>
      <c r="D184" t="s">
        <v>97</v>
      </c>
      <c r="E184" t="s">
        <v>74</v>
      </c>
      <c r="F184" t="s">
        <v>60</v>
      </c>
      <c r="G184" t="s">
        <v>79</v>
      </c>
      <c r="H184">
        <v>63</v>
      </c>
      <c r="I184">
        <v>39204</v>
      </c>
      <c r="J184">
        <v>72805</v>
      </c>
      <c r="K184">
        <v>0</v>
      </c>
      <c r="L184" t="s">
        <v>1351</v>
      </c>
      <c r="M184" t="s">
        <v>1357</v>
      </c>
      <c r="N184">
        <v>17</v>
      </c>
      <c r="O184">
        <v>8</v>
      </c>
    </row>
    <row r="185" spans="1:15" x14ac:dyDescent="0.3">
      <c r="A185" t="s">
        <v>1125</v>
      </c>
      <c r="B185" t="s">
        <v>1126</v>
      </c>
      <c r="C185" t="s">
        <v>492</v>
      </c>
      <c r="D185" t="s">
        <v>58</v>
      </c>
      <c r="E185" t="s">
        <v>74</v>
      </c>
      <c r="F185" t="s">
        <v>60</v>
      </c>
      <c r="G185" t="s">
        <v>69</v>
      </c>
      <c r="H185">
        <v>64</v>
      </c>
      <c r="I185">
        <v>38176</v>
      </c>
      <c r="J185">
        <v>77903</v>
      </c>
      <c r="K185">
        <v>0</v>
      </c>
      <c r="L185" t="s">
        <v>62</v>
      </c>
      <c r="M185" t="s">
        <v>63</v>
      </c>
      <c r="N185">
        <v>20</v>
      </c>
      <c r="O185">
        <v>9.5</v>
      </c>
    </row>
    <row r="186" spans="1:15" x14ac:dyDescent="0.3">
      <c r="A186" t="s">
        <v>810</v>
      </c>
      <c r="B186" t="s">
        <v>811</v>
      </c>
      <c r="C186" t="s">
        <v>57</v>
      </c>
      <c r="D186" t="s">
        <v>97</v>
      </c>
      <c r="E186" t="s">
        <v>68</v>
      </c>
      <c r="F186" t="s">
        <v>60</v>
      </c>
      <c r="G186" t="s">
        <v>114</v>
      </c>
      <c r="H186">
        <v>45</v>
      </c>
      <c r="I186">
        <v>40685</v>
      </c>
      <c r="J186">
        <v>152353</v>
      </c>
      <c r="K186">
        <v>0.14000000000000001</v>
      </c>
      <c r="L186" t="s">
        <v>62</v>
      </c>
      <c r="M186" t="s">
        <v>63</v>
      </c>
      <c r="N186">
        <v>13</v>
      </c>
      <c r="O186">
        <v>8</v>
      </c>
    </row>
    <row r="187" spans="1:15" x14ac:dyDescent="0.3">
      <c r="A187" t="s">
        <v>1613</v>
      </c>
      <c r="B187" t="s">
        <v>1614</v>
      </c>
      <c r="C187" t="s">
        <v>132</v>
      </c>
      <c r="D187" t="s">
        <v>109</v>
      </c>
      <c r="E187" t="s">
        <v>59</v>
      </c>
      <c r="F187" t="s">
        <v>78</v>
      </c>
      <c r="G187" t="s">
        <v>79</v>
      </c>
      <c r="H187">
        <v>65</v>
      </c>
      <c r="I187">
        <v>37181</v>
      </c>
      <c r="J187">
        <v>74631</v>
      </c>
      <c r="K187">
        <v>0</v>
      </c>
      <c r="L187" t="s">
        <v>1351</v>
      </c>
      <c r="M187" t="s">
        <v>1352</v>
      </c>
      <c r="N187">
        <v>22</v>
      </c>
      <c r="O187">
        <v>9.5</v>
      </c>
    </row>
    <row r="188" spans="1:15" x14ac:dyDescent="0.3">
      <c r="A188" t="s">
        <v>1721</v>
      </c>
      <c r="B188" t="s">
        <v>1722</v>
      </c>
      <c r="C188" t="s">
        <v>83</v>
      </c>
      <c r="D188" t="s">
        <v>120</v>
      </c>
      <c r="E188" t="s">
        <v>59</v>
      </c>
      <c r="F188" t="s">
        <v>78</v>
      </c>
      <c r="G188" t="s">
        <v>79</v>
      </c>
      <c r="H188">
        <v>49</v>
      </c>
      <c r="I188">
        <v>41131</v>
      </c>
      <c r="J188">
        <v>109850</v>
      </c>
      <c r="K188">
        <v>7.0000000000000007E-2</v>
      </c>
      <c r="L188" t="s">
        <v>1351</v>
      </c>
      <c r="M188" t="s">
        <v>1364</v>
      </c>
      <c r="N188">
        <v>12</v>
      </c>
      <c r="O188">
        <v>8</v>
      </c>
    </row>
    <row r="189" spans="1:15" x14ac:dyDescent="0.3">
      <c r="A189" t="s">
        <v>921</v>
      </c>
      <c r="B189" t="s">
        <v>922</v>
      </c>
      <c r="C189" t="s">
        <v>87</v>
      </c>
      <c r="D189" t="s">
        <v>109</v>
      </c>
      <c r="E189" t="s">
        <v>84</v>
      </c>
      <c r="F189" t="s">
        <v>78</v>
      </c>
      <c r="G189" t="s">
        <v>114</v>
      </c>
      <c r="H189">
        <v>51</v>
      </c>
      <c r="I189">
        <v>39252</v>
      </c>
      <c r="J189">
        <v>45206</v>
      </c>
      <c r="K189">
        <v>0</v>
      </c>
      <c r="L189" t="s">
        <v>62</v>
      </c>
      <c r="M189" t="s">
        <v>117</v>
      </c>
      <c r="N189">
        <v>17</v>
      </c>
      <c r="O189">
        <v>8</v>
      </c>
    </row>
    <row r="190" spans="1:15" x14ac:dyDescent="0.3">
      <c r="A190" t="s">
        <v>184</v>
      </c>
      <c r="B190" t="s">
        <v>185</v>
      </c>
      <c r="C190" t="s">
        <v>108</v>
      </c>
      <c r="D190" t="s">
        <v>97</v>
      </c>
      <c r="E190" t="s">
        <v>68</v>
      </c>
      <c r="F190" t="s">
        <v>78</v>
      </c>
      <c r="G190" t="s">
        <v>61</v>
      </c>
      <c r="H190">
        <v>45</v>
      </c>
      <c r="I190">
        <v>41493</v>
      </c>
      <c r="J190">
        <v>236946</v>
      </c>
      <c r="K190">
        <v>0.37</v>
      </c>
      <c r="L190" t="s">
        <v>62</v>
      </c>
      <c r="M190" t="s">
        <v>63</v>
      </c>
      <c r="N190">
        <v>11</v>
      </c>
      <c r="O190">
        <v>5.5</v>
      </c>
    </row>
    <row r="191" spans="1:15" x14ac:dyDescent="0.3">
      <c r="A191" t="s">
        <v>1120</v>
      </c>
      <c r="B191" t="s">
        <v>1121</v>
      </c>
      <c r="C191" t="s">
        <v>294</v>
      </c>
      <c r="D191" t="s">
        <v>58</v>
      </c>
      <c r="E191" t="s">
        <v>74</v>
      </c>
      <c r="F191" t="s">
        <v>78</v>
      </c>
      <c r="G191" t="s">
        <v>69</v>
      </c>
      <c r="H191">
        <v>41</v>
      </c>
      <c r="I191">
        <v>43013</v>
      </c>
      <c r="J191">
        <v>67468</v>
      </c>
      <c r="K191">
        <v>0</v>
      </c>
      <c r="L191" t="s">
        <v>62</v>
      </c>
      <c r="M191" t="s">
        <v>88</v>
      </c>
      <c r="N191">
        <v>6</v>
      </c>
      <c r="O191">
        <v>4</v>
      </c>
    </row>
    <row r="192" spans="1:15" x14ac:dyDescent="0.3">
      <c r="A192" t="s">
        <v>931</v>
      </c>
      <c r="B192" t="s">
        <v>932</v>
      </c>
      <c r="C192" t="s">
        <v>100</v>
      </c>
      <c r="D192" t="s">
        <v>101</v>
      </c>
      <c r="E192" t="s">
        <v>84</v>
      </c>
      <c r="F192" t="s">
        <v>78</v>
      </c>
      <c r="G192" t="s">
        <v>79</v>
      </c>
      <c r="H192">
        <v>28</v>
      </c>
      <c r="I192">
        <v>44548</v>
      </c>
      <c r="J192">
        <v>95670</v>
      </c>
      <c r="K192">
        <v>0</v>
      </c>
      <c r="L192" t="s">
        <v>62</v>
      </c>
      <c r="M192" t="s">
        <v>80</v>
      </c>
      <c r="N192">
        <v>2</v>
      </c>
      <c r="O192">
        <v>1</v>
      </c>
    </row>
    <row r="193" spans="1:15" x14ac:dyDescent="0.3">
      <c r="A193" t="s">
        <v>1182</v>
      </c>
      <c r="B193" t="s">
        <v>1183</v>
      </c>
      <c r="C193" t="s">
        <v>137</v>
      </c>
      <c r="D193" t="s">
        <v>58</v>
      </c>
      <c r="E193" t="s">
        <v>68</v>
      </c>
      <c r="F193" t="s">
        <v>78</v>
      </c>
      <c r="G193" t="s">
        <v>69</v>
      </c>
      <c r="H193">
        <v>61</v>
      </c>
      <c r="I193">
        <v>43703</v>
      </c>
      <c r="J193">
        <v>75780</v>
      </c>
      <c r="K193">
        <v>0</v>
      </c>
      <c r="L193" t="s">
        <v>62</v>
      </c>
      <c r="M193" t="s">
        <v>63</v>
      </c>
      <c r="N193">
        <v>5</v>
      </c>
      <c r="O193">
        <v>3</v>
      </c>
    </row>
    <row r="194" spans="1:15" x14ac:dyDescent="0.3">
      <c r="A194" t="s">
        <v>1104</v>
      </c>
      <c r="B194" t="s">
        <v>1105</v>
      </c>
      <c r="C194" t="s">
        <v>108</v>
      </c>
      <c r="D194" t="s">
        <v>91</v>
      </c>
      <c r="E194" t="s">
        <v>74</v>
      </c>
      <c r="F194" t="s">
        <v>78</v>
      </c>
      <c r="G194" t="s">
        <v>79</v>
      </c>
      <c r="H194">
        <v>64</v>
      </c>
      <c r="I194">
        <v>41362</v>
      </c>
      <c r="J194">
        <v>252325</v>
      </c>
      <c r="K194">
        <v>0.4</v>
      </c>
      <c r="L194" t="s">
        <v>62</v>
      </c>
      <c r="M194" t="s">
        <v>117</v>
      </c>
      <c r="N194">
        <v>11</v>
      </c>
      <c r="O194">
        <v>5.5</v>
      </c>
    </row>
    <row r="195" spans="1:15" x14ac:dyDescent="0.3">
      <c r="A195" t="s">
        <v>1590</v>
      </c>
      <c r="B195" t="s">
        <v>1591</v>
      </c>
      <c r="C195" t="s">
        <v>66</v>
      </c>
      <c r="D195" t="s">
        <v>58</v>
      </c>
      <c r="E195" t="s">
        <v>59</v>
      </c>
      <c r="F195" t="s">
        <v>78</v>
      </c>
      <c r="G195" t="s">
        <v>79</v>
      </c>
      <c r="H195">
        <v>55</v>
      </c>
      <c r="I195">
        <v>39154</v>
      </c>
      <c r="J195">
        <v>184648</v>
      </c>
      <c r="K195">
        <v>0.24</v>
      </c>
      <c r="L195" t="s">
        <v>1351</v>
      </c>
      <c r="M195" t="s">
        <v>1357</v>
      </c>
      <c r="N195">
        <v>17</v>
      </c>
      <c r="O195">
        <v>8</v>
      </c>
    </row>
    <row r="196" spans="1:15" x14ac:dyDescent="0.3">
      <c r="A196" t="s">
        <v>470</v>
      </c>
      <c r="B196" t="s">
        <v>471</v>
      </c>
      <c r="C196" t="s">
        <v>183</v>
      </c>
      <c r="D196" t="s">
        <v>101</v>
      </c>
      <c r="E196" t="s">
        <v>59</v>
      </c>
      <c r="F196" t="s">
        <v>78</v>
      </c>
      <c r="G196" t="s">
        <v>114</v>
      </c>
      <c r="H196">
        <v>54</v>
      </c>
      <c r="I196">
        <v>39382</v>
      </c>
      <c r="J196">
        <v>106313</v>
      </c>
      <c r="K196">
        <v>0.15</v>
      </c>
      <c r="L196" t="s">
        <v>62</v>
      </c>
      <c r="M196" t="s">
        <v>70</v>
      </c>
      <c r="N196">
        <v>16</v>
      </c>
      <c r="O196">
        <v>8</v>
      </c>
    </row>
    <row r="197" spans="1:15" x14ac:dyDescent="0.3">
      <c r="A197" t="s">
        <v>282</v>
      </c>
      <c r="B197" t="s">
        <v>1024</v>
      </c>
      <c r="C197" t="s">
        <v>66</v>
      </c>
      <c r="D197" t="s">
        <v>120</v>
      </c>
      <c r="E197" t="s">
        <v>74</v>
      </c>
      <c r="F197" t="s">
        <v>60</v>
      </c>
      <c r="G197" t="s">
        <v>61</v>
      </c>
      <c r="H197">
        <v>61</v>
      </c>
      <c r="I197">
        <v>35661</v>
      </c>
      <c r="J197">
        <v>159567</v>
      </c>
      <c r="K197">
        <v>0.28000000000000003</v>
      </c>
      <c r="L197" t="s">
        <v>62</v>
      </c>
      <c r="M197" t="s">
        <v>80</v>
      </c>
      <c r="N197">
        <v>27</v>
      </c>
      <c r="O197">
        <v>10</v>
      </c>
    </row>
    <row r="198" spans="1:15" x14ac:dyDescent="0.3">
      <c r="A198" t="s">
        <v>716</v>
      </c>
      <c r="B198" t="s">
        <v>717</v>
      </c>
      <c r="C198" t="s">
        <v>171</v>
      </c>
      <c r="D198" t="s">
        <v>101</v>
      </c>
      <c r="E198" t="s">
        <v>84</v>
      </c>
      <c r="F198" t="s">
        <v>60</v>
      </c>
      <c r="G198" t="s">
        <v>69</v>
      </c>
      <c r="H198">
        <v>39</v>
      </c>
      <c r="I198">
        <v>43536</v>
      </c>
      <c r="J198">
        <v>62644</v>
      </c>
      <c r="K198">
        <v>0</v>
      </c>
      <c r="L198" t="s">
        <v>62</v>
      </c>
      <c r="M198" t="s">
        <v>63</v>
      </c>
      <c r="N198">
        <v>5</v>
      </c>
      <c r="O198">
        <v>3</v>
      </c>
    </row>
    <row r="199" spans="1:15" x14ac:dyDescent="0.3">
      <c r="A199" t="s">
        <v>1990</v>
      </c>
      <c r="B199" t="s">
        <v>1991</v>
      </c>
      <c r="C199" t="s">
        <v>108</v>
      </c>
      <c r="D199" t="s">
        <v>109</v>
      </c>
      <c r="E199" t="s">
        <v>74</v>
      </c>
      <c r="F199" t="s">
        <v>60</v>
      </c>
      <c r="G199" t="s">
        <v>114</v>
      </c>
      <c r="H199">
        <v>37</v>
      </c>
      <c r="I199">
        <v>40745</v>
      </c>
      <c r="J199">
        <v>219474</v>
      </c>
      <c r="K199">
        <v>0.36</v>
      </c>
      <c r="L199" t="s">
        <v>1758</v>
      </c>
      <c r="M199" t="s">
        <v>1759</v>
      </c>
      <c r="N199">
        <v>13</v>
      </c>
      <c r="O199">
        <v>8</v>
      </c>
    </row>
    <row r="200" spans="1:15" x14ac:dyDescent="0.3">
      <c r="A200" t="s">
        <v>1544</v>
      </c>
      <c r="B200" t="s">
        <v>1545</v>
      </c>
      <c r="C200" t="s">
        <v>129</v>
      </c>
      <c r="D200" t="s">
        <v>58</v>
      </c>
      <c r="E200" t="s">
        <v>68</v>
      </c>
      <c r="F200" t="s">
        <v>60</v>
      </c>
      <c r="G200" t="s">
        <v>79</v>
      </c>
      <c r="H200">
        <v>39</v>
      </c>
      <c r="I200">
        <v>44153</v>
      </c>
      <c r="J200">
        <v>48415</v>
      </c>
      <c r="K200">
        <v>0</v>
      </c>
      <c r="L200" t="s">
        <v>1351</v>
      </c>
      <c r="M200" t="s">
        <v>1357</v>
      </c>
      <c r="N200">
        <v>3</v>
      </c>
      <c r="O200">
        <v>3</v>
      </c>
    </row>
    <row r="201" spans="1:15" x14ac:dyDescent="0.3">
      <c r="A201" t="s">
        <v>444</v>
      </c>
      <c r="B201" t="s">
        <v>445</v>
      </c>
      <c r="C201" t="s">
        <v>57</v>
      </c>
      <c r="D201" t="s">
        <v>58</v>
      </c>
      <c r="E201" t="s">
        <v>74</v>
      </c>
      <c r="F201" t="s">
        <v>60</v>
      </c>
      <c r="G201" t="s">
        <v>79</v>
      </c>
      <c r="H201">
        <v>39</v>
      </c>
      <c r="I201">
        <v>42819</v>
      </c>
      <c r="J201">
        <v>135325</v>
      </c>
      <c r="K201">
        <v>0.14000000000000001</v>
      </c>
      <c r="L201" t="s">
        <v>62</v>
      </c>
      <c r="M201" t="s">
        <v>80</v>
      </c>
      <c r="N201">
        <v>7</v>
      </c>
      <c r="O201">
        <v>4</v>
      </c>
    </row>
    <row r="202" spans="1:15" x14ac:dyDescent="0.3">
      <c r="A202" t="s">
        <v>941</v>
      </c>
      <c r="B202" t="s">
        <v>1989</v>
      </c>
      <c r="C202" t="s">
        <v>100</v>
      </c>
      <c r="D202" t="s">
        <v>101</v>
      </c>
      <c r="E202" t="s">
        <v>84</v>
      </c>
      <c r="F202" t="s">
        <v>60</v>
      </c>
      <c r="G202" t="s">
        <v>114</v>
      </c>
      <c r="H202">
        <v>47</v>
      </c>
      <c r="I202">
        <v>43375</v>
      </c>
      <c r="J202">
        <v>111404</v>
      </c>
      <c r="K202">
        <v>0</v>
      </c>
      <c r="L202" t="s">
        <v>1758</v>
      </c>
      <c r="M202" t="s">
        <v>1762</v>
      </c>
      <c r="N202">
        <v>5</v>
      </c>
      <c r="O202">
        <v>3</v>
      </c>
    </row>
    <row r="203" spans="1:15" x14ac:dyDescent="0.3">
      <c r="A203" t="s">
        <v>1297</v>
      </c>
      <c r="B203" t="s">
        <v>1298</v>
      </c>
      <c r="C203" t="s">
        <v>492</v>
      </c>
      <c r="D203" t="s">
        <v>58</v>
      </c>
      <c r="E203" t="s">
        <v>68</v>
      </c>
      <c r="F203" t="s">
        <v>78</v>
      </c>
      <c r="G203" t="s">
        <v>114</v>
      </c>
      <c r="H203">
        <v>55</v>
      </c>
      <c r="I203">
        <v>34290</v>
      </c>
      <c r="J203">
        <v>80170</v>
      </c>
      <c r="K203">
        <v>0</v>
      </c>
      <c r="L203" t="s">
        <v>62</v>
      </c>
      <c r="M203" t="s">
        <v>88</v>
      </c>
      <c r="N203">
        <v>30</v>
      </c>
      <c r="O203">
        <v>15</v>
      </c>
    </row>
    <row r="204" spans="1:15" x14ac:dyDescent="0.3">
      <c r="A204" t="s">
        <v>1420</v>
      </c>
      <c r="B204" t="s">
        <v>1421</v>
      </c>
      <c r="C204" t="s">
        <v>83</v>
      </c>
      <c r="D204" t="s">
        <v>97</v>
      </c>
      <c r="E204" t="s">
        <v>74</v>
      </c>
      <c r="F204" t="s">
        <v>78</v>
      </c>
      <c r="G204" t="s">
        <v>79</v>
      </c>
      <c r="H204">
        <v>55</v>
      </c>
      <c r="I204">
        <v>35019</v>
      </c>
      <c r="J204">
        <v>125936</v>
      </c>
      <c r="K204">
        <v>0.08</v>
      </c>
      <c r="L204" t="s">
        <v>1351</v>
      </c>
      <c r="M204" t="s">
        <v>1352</v>
      </c>
      <c r="N204">
        <v>28</v>
      </c>
      <c r="O204">
        <v>10</v>
      </c>
    </row>
    <row r="205" spans="1:15" x14ac:dyDescent="0.3">
      <c r="A205" t="s">
        <v>676</v>
      </c>
      <c r="B205" t="s">
        <v>677</v>
      </c>
      <c r="C205" t="s">
        <v>365</v>
      </c>
      <c r="D205" t="s">
        <v>58</v>
      </c>
      <c r="E205" t="s">
        <v>84</v>
      </c>
      <c r="F205" t="s">
        <v>78</v>
      </c>
      <c r="G205" t="s">
        <v>61</v>
      </c>
      <c r="H205">
        <v>54</v>
      </c>
      <c r="I205">
        <v>36617</v>
      </c>
      <c r="J205">
        <v>76352</v>
      </c>
      <c r="K205">
        <v>0</v>
      </c>
      <c r="L205" t="s">
        <v>62</v>
      </c>
      <c r="M205" t="s">
        <v>92</v>
      </c>
      <c r="N205">
        <v>24</v>
      </c>
      <c r="O205">
        <v>9.5</v>
      </c>
    </row>
    <row r="206" spans="1:15" x14ac:dyDescent="0.3">
      <c r="A206" t="s">
        <v>501</v>
      </c>
      <c r="B206" t="s">
        <v>502</v>
      </c>
      <c r="C206" t="s">
        <v>83</v>
      </c>
      <c r="D206" t="s">
        <v>91</v>
      </c>
      <c r="E206" t="s">
        <v>68</v>
      </c>
      <c r="F206" t="s">
        <v>78</v>
      </c>
      <c r="G206" t="s">
        <v>79</v>
      </c>
      <c r="H206">
        <v>40</v>
      </c>
      <c r="I206">
        <v>43147</v>
      </c>
      <c r="J206">
        <v>120905</v>
      </c>
      <c r="K206">
        <v>0.05</v>
      </c>
      <c r="L206" t="s">
        <v>62</v>
      </c>
      <c r="M206" t="s">
        <v>63</v>
      </c>
      <c r="N206">
        <v>6</v>
      </c>
      <c r="O206">
        <v>4</v>
      </c>
    </row>
    <row r="207" spans="1:15" x14ac:dyDescent="0.3">
      <c r="A207" t="s">
        <v>472</v>
      </c>
      <c r="B207" t="s">
        <v>473</v>
      </c>
      <c r="C207" t="s">
        <v>77</v>
      </c>
      <c r="D207" t="s">
        <v>91</v>
      </c>
      <c r="E207" t="s">
        <v>68</v>
      </c>
      <c r="F207" t="s">
        <v>78</v>
      </c>
      <c r="G207" t="s">
        <v>69</v>
      </c>
      <c r="H207">
        <v>27</v>
      </c>
      <c r="I207">
        <v>44482</v>
      </c>
      <c r="J207">
        <v>74077</v>
      </c>
      <c r="K207">
        <v>0</v>
      </c>
      <c r="L207" t="s">
        <v>62</v>
      </c>
      <c r="M207" t="s">
        <v>63</v>
      </c>
      <c r="N207">
        <v>2</v>
      </c>
      <c r="O207">
        <v>1</v>
      </c>
    </row>
    <row r="208" spans="1:15" x14ac:dyDescent="0.3">
      <c r="A208" t="s">
        <v>257</v>
      </c>
      <c r="B208" t="s">
        <v>258</v>
      </c>
      <c r="C208" t="s">
        <v>66</v>
      </c>
      <c r="D208" t="s">
        <v>97</v>
      </c>
      <c r="E208" t="s">
        <v>84</v>
      </c>
      <c r="F208" t="s">
        <v>78</v>
      </c>
      <c r="G208" t="s">
        <v>69</v>
      </c>
      <c r="H208">
        <v>50</v>
      </c>
      <c r="I208">
        <v>35998</v>
      </c>
      <c r="J208">
        <v>174895</v>
      </c>
      <c r="K208">
        <v>0.15</v>
      </c>
      <c r="L208" t="s">
        <v>62</v>
      </c>
      <c r="M208" t="s">
        <v>70</v>
      </c>
      <c r="N208">
        <v>26</v>
      </c>
      <c r="O208">
        <v>10</v>
      </c>
    </row>
    <row r="209" spans="1:15" x14ac:dyDescent="0.3">
      <c r="A209" t="s">
        <v>1689</v>
      </c>
      <c r="B209" t="s">
        <v>1690</v>
      </c>
      <c r="C209" t="s">
        <v>73</v>
      </c>
      <c r="D209" t="s">
        <v>58</v>
      </c>
      <c r="E209" t="s">
        <v>68</v>
      </c>
      <c r="F209" t="s">
        <v>78</v>
      </c>
      <c r="G209" t="s">
        <v>79</v>
      </c>
      <c r="H209">
        <v>35</v>
      </c>
      <c r="I209">
        <v>42493</v>
      </c>
      <c r="J209">
        <v>73899</v>
      </c>
      <c r="K209">
        <v>0.05</v>
      </c>
      <c r="L209" t="s">
        <v>1351</v>
      </c>
      <c r="M209" t="s">
        <v>1371</v>
      </c>
      <c r="N209">
        <v>8</v>
      </c>
      <c r="O209">
        <v>5.5</v>
      </c>
    </row>
    <row r="210" spans="1:15" x14ac:dyDescent="0.3">
      <c r="A210" t="s">
        <v>238</v>
      </c>
      <c r="B210" t="s">
        <v>239</v>
      </c>
      <c r="C210" t="s">
        <v>132</v>
      </c>
      <c r="D210" t="s">
        <v>91</v>
      </c>
      <c r="E210" t="s">
        <v>68</v>
      </c>
      <c r="F210" t="s">
        <v>78</v>
      </c>
      <c r="G210" t="s">
        <v>69</v>
      </c>
      <c r="H210">
        <v>55</v>
      </c>
      <c r="I210">
        <v>39177</v>
      </c>
      <c r="J210">
        <v>52310</v>
      </c>
      <c r="K210">
        <v>0</v>
      </c>
      <c r="L210" t="s">
        <v>62</v>
      </c>
      <c r="M210" t="s">
        <v>88</v>
      </c>
      <c r="N210">
        <v>17</v>
      </c>
      <c r="O210">
        <v>8</v>
      </c>
    </row>
    <row r="211" spans="1:15" x14ac:dyDescent="0.3">
      <c r="A211" t="s">
        <v>488</v>
      </c>
      <c r="B211" t="s">
        <v>489</v>
      </c>
      <c r="C211" t="s">
        <v>87</v>
      </c>
      <c r="D211" t="s">
        <v>120</v>
      </c>
      <c r="E211" t="s">
        <v>68</v>
      </c>
      <c r="F211" t="s">
        <v>78</v>
      </c>
      <c r="G211" t="s">
        <v>79</v>
      </c>
      <c r="H211">
        <v>25</v>
      </c>
      <c r="I211">
        <v>44405</v>
      </c>
      <c r="J211">
        <v>46845</v>
      </c>
      <c r="K211">
        <v>0</v>
      </c>
      <c r="L211" t="s">
        <v>62</v>
      </c>
      <c r="M211" t="s">
        <v>88</v>
      </c>
      <c r="N211">
        <v>3</v>
      </c>
      <c r="O211">
        <v>3</v>
      </c>
    </row>
    <row r="212" spans="1:15" x14ac:dyDescent="0.3">
      <c r="A212" t="s">
        <v>566</v>
      </c>
      <c r="B212" t="s">
        <v>567</v>
      </c>
      <c r="C212" t="s">
        <v>132</v>
      </c>
      <c r="D212" t="s">
        <v>67</v>
      </c>
      <c r="E212" t="s">
        <v>74</v>
      </c>
      <c r="F212" t="s">
        <v>78</v>
      </c>
      <c r="G212" t="s">
        <v>69</v>
      </c>
      <c r="H212">
        <v>30</v>
      </c>
      <c r="I212">
        <v>43542</v>
      </c>
      <c r="J212">
        <v>54714</v>
      </c>
      <c r="K212">
        <v>0</v>
      </c>
      <c r="L212" t="s">
        <v>62</v>
      </c>
      <c r="M212" t="s">
        <v>117</v>
      </c>
      <c r="N212">
        <v>5</v>
      </c>
      <c r="O212">
        <v>3</v>
      </c>
    </row>
    <row r="213" spans="1:15" x14ac:dyDescent="0.3">
      <c r="A213" t="s">
        <v>242</v>
      </c>
      <c r="B213" t="s">
        <v>1702</v>
      </c>
      <c r="C213" t="s">
        <v>180</v>
      </c>
      <c r="D213" t="s">
        <v>97</v>
      </c>
      <c r="E213" t="s">
        <v>68</v>
      </c>
      <c r="F213" t="s">
        <v>78</v>
      </c>
      <c r="G213" t="s">
        <v>79</v>
      </c>
      <c r="H213">
        <v>58</v>
      </c>
      <c r="I213">
        <v>41810</v>
      </c>
      <c r="J213">
        <v>41728</v>
      </c>
      <c r="K213">
        <v>0</v>
      </c>
      <c r="L213" t="s">
        <v>1351</v>
      </c>
      <c r="M213" t="s">
        <v>1352</v>
      </c>
      <c r="N213">
        <v>10</v>
      </c>
      <c r="O213">
        <v>5.5</v>
      </c>
    </row>
    <row r="214" spans="1:15" x14ac:dyDescent="0.3">
      <c r="A214" t="s">
        <v>764</v>
      </c>
      <c r="B214" t="s">
        <v>1737</v>
      </c>
      <c r="C214" t="s">
        <v>132</v>
      </c>
      <c r="D214" t="s">
        <v>91</v>
      </c>
      <c r="E214" t="s">
        <v>84</v>
      </c>
      <c r="F214" t="s">
        <v>78</v>
      </c>
      <c r="G214" t="s">
        <v>79</v>
      </c>
      <c r="H214">
        <v>49</v>
      </c>
      <c r="I214">
        <v>43671</v>
      </c>
      <c r="J214">
        <v>50883</v>
      </c>
      <c r="K214">
        <v>0</v>
      </c>
      <c r="L214" t="s">
        <v>1351</v>
      </c>
      <c r="M214" t="s">
        <v>1352</v>
      </c>
      <c r="N214">
        <v>5</v>
      </c>
      <c r="O214">
        <v>3</v>
      </c>
    </row>
    <row r="215" spans="1:15" x14ac:dyDescent="0.3">
      <c r="A215" t="s">
        <v>416</v>
      </c>
      <c r="B215" t="s">
        <v>417</v>
      </c>
      <c r="C215" t="s">
        <v>83</v>
      </c>
      <c r="D215" t="s">
        <v>120</v>
      </c>
      <c r="E215" t="s">
        <v>68</v>
      </c>
      <c r="F215" t="s">
        <v>78</v>
      </c>
      <c r="G215" t="s">
        <v>69</v>
      </c>
      <c r="H215">
        <v>43</v>
      </c>
      <c r="I215">
        <v>38748</v>
      </c>
      <c r="J215">
        <v>117518</v>
      </c>
      <c r="K215">
        <v>7.0000000000000007E-2</v>
      </c>
      <c r="L215" t="s">
        <v>62</v>
      </c>
      <c r="M215" t="s">
        <v>63</v>
      </c>
      <c r="N215">
        <v>18</v>
      </c>
      <c r="O215">
        <v>9.5</v>
      </c>
    </row>
    <row r="216" spans="1:15" x14ac:dyDescent="0.3">
      <c r="A216" t="s">
        <v>2008</v>
      </c>
      <c r="B216" t="s">
        <v>2009</v>
      </c>
      <c r="C216" t="s">
        <v>83</v>
      </c>
      <c r="D216" t="s">
        <v>120</v>
      </c>
      <c r="E216" t="s">
        <v>84</v>
      </c>
      <c r="F216" t="s">
        <v>78</v>
      </c>
      <c r="G216" t="s">
        <v>114</v>
      </c>
      <c r="H216">
        <v>50</v>
      </c>
      <c r="I216">
        <v>41024</v>
      </c>
      <c r="J216">
        <v>113269</v>
      </c>
      <c r="K216">
        <v>0.09</v>
      </c>
      <c r="L216" t="s">
        <v>1758</v>
      </c>
      <c r="M216" t="s">
        <v>1777</v>
      </c>
      <c r="N216">
        <v>12</v>
      </c>
      <c r="O216">
        <v>8</v>
      </c>
    </row>
    <row r="217" spans="1:15" x14ac:dyDescent="0.3">
      <c r="A217" t="s">
        <v>1184</v>
      </c>
      <c r="B217" t="s">
        <v>1185</v>
      </c>
      <c r="C217" t="s">
        <v>183</v>
      </c>
      <c r="D217" t="s">
        <v>101</v>
      </c>
      <c r="E217" t="s">
        <v>59</v>
      </c>
      <c r="F217" t="s">
        <v>78</v>
      </c>
      <c r="G217" t="s">
        <v>79</v>
      </c>
      <c r="H217">
        <v>60</v>
      </c>
      <c r="I217">
        <v>43146</v>
      </c>
      <c r="J217">
        <v>106079</v>
      </c>
      <c r="K217">
        <v>0.14000000000000001</v>
      </c>
      <c r="L217" t="s">
        <v>62</v>
      </c>
      <c r="M217" t="s">
        <v>92</v>
      </c>
      <c r="N217">
        <v>6</v>
      </c>
      <c r="O217">
        <v>4</v>
      </c>
    </row>
    <row r="218" spans="1:15" x14ac:dyDescent="0.3">
      <c r="A218" t="s">
        <v>512</v>
      </c>
      <c r="B218" t="s">
        <v>513</v>
      </c>
      <c r="C218" t="s">
        <v>73</v>
      </c>
      <c r="D218" t="s">
        <v>58</v>
      </c>
      <c r="E218" t="s">
        <v>68</v>
      </c>
      <c r="F218" t="s">
        <v>60</v>
      </c>
      <c r="G218" t="s">
        <v>61</v>
      </c>
      <c r="H218">
        <v>45</v>
      </c>
      <c r="I218">
        <v>43185</v>
      </c>
      <c r="J218">
        <v>86478</v>
      </c>
      <c r="K218">
        <v>0.06</v>
      </c>
      <c r="L218" t="s">
        <v>62</v>
      </c>
      <c r="M218" t="s">
        <v>92</v>
      </c>
      <c r="N218">
        <v>6</v>
      </c>
      <c r="O218">
        <v>4</v>
      </c>
    </row>
    <row r="219" spans="1:15" x14ac:dyDescent="0.3">
      <c r="A219" t="s">
        <v>414</v>
      </c>
      <c r="B219" t="s">
        <v>415</v>
      </c>
      <c r="C219" t="s">
        <v>108</v>
      </c>
      <c r="D219" t="s">
        <v>58</v>
      </c>
      <c r="E219" t="s">
        <v>84</v>
      </c>
      <c r="F219" t="s">
        <v>60</v>
      </c>
      <c r="G219" t="s">
        <v>79</v>
      </c>
      <c r="H219">
        <v>53</v>
      </c>
      <c r="I219">
        <v>39568</v>
      </c>
      <c r="J219">
        <v>182202</v>
      </c>
      <c r="K219">
        <v>0.3</v>
      </c>
      <c r="L219" t="s">
        <v>62</v>
      </c>
      <c r="M219" t="s">
        <v>92</v>
      </c>
      <c r="N219">
        <v>16</v>
      </c>
      <c r="O219">
        <v>8</v>
      </c>
    </row>
    <row r="220" spans="1:15" x14ac:dyDescent="0.3">
      <c r="A220" t="s">
        <v>261</v>
      </c>
      <c r="B220" t="s">
        <v>262</v>
      </c>
      <c r="C220" t="s">
        <v>77</v>
      </c>
      <c r="D220" t="s">
        <v>109</v>
      </c>
      <c r="E220" t="s">
        <v>84</v>
      </c>
      <c r="F220" t="s">
        <v>60</v>
      </c>
      <c r="G220" t="s">
        <v>114</v>
      </c>
      <c r="H220">
        <v>42</v>
      </c>
      <c r="I220">
        <v>44198</v>
      </c>
      <c r="J220">
        <v>94430</v>
      </c>
      <c r="K220">
        <v>0</v>
      </c>
      <c r="L220" t="s">
        <v>62</v>
      </c>
      <c r="M220" t="s">
        <v>63</v>
      </c>
      <c r="N220">
        <v>3</v>
      </c>
      <c r="O220">
        <v>3</v>
      </c>
    </row>
    <row r="221" spans="1:15" x14ac:dyDescent="0.3">
      <c r="A221" t="s">
        <v>1638</v>
      </c>
      <c r="B221" t="s">
        <v>1639</v>
      </c>
      <c r="C221" t="s">
        <v>66</v>
      </c>
      <c r="D221" t="s">
        <v>58</v>
      </c>
      <c r="E221" t="s">
        <v>74</v>
      </c>
      <c r="F221" t="s">
        <v>60</v>
      </c>
      <c r="G221" t="s">
        <v>79</v>
      </c>
      <c r="H221">
        <v>27</v>
      </c>
      <c r="I221">
        <v>43103</v>
      </c>
      <c r="J221">
        <v>167100</v>
      </c>
      <c r="K221">
        <v>0.2</v>
      </c>
      <c r="L221" t="s">
        <v>1351</v>
      </c>
      <c r="M221" t="s">
        <v>1371</v>
      </c>
      <c r="N221">
        <v>6</v>
      </c>
      <c r="O221">
        <v>4</v>
      </c>
    </row>
    <row r="222" spans="1:15" x14ac:dyDescent="0.3">
      <c r="A222" t="s">
        <v>366</v>
      </c>
      <c r="B222" t="s">
        <v>367</v>
      </c>
      <c r="C222" t="s">
        <v>177</v>
      </c>
      <c r="D222" t="s">
        <v>101</v>
      </c>
      <c r="E222" t="s">
        <v>68</v>
      </c>
      <c r="F222" t="s">
        <v>78</v>
      </c>
      <c r="G222" t="s">
        <v>69</v>
      </c>
      <c r="H222">
        <v>51</v>
      </c>
      <c r="I222">
        <v>36442</v>
      </c>
      <c r="J222">
        <v>95639</v>
      </c>
      <c r="K222">
        <v>0</v>
      </c>
      <c r="L222" t="s">
        <v>62</v>
      </c>
      <c r="M222" t="s">
        <v>92</v>
      </c>
      <c r="N222">
        <v>24</v>
      </c>
      <c r="O222">
        <v>9.5</v>
      </c>
    </row>
    <row r="223" spans="1:15" x14ac:dyDescent="0.3">
      <c r="A223" t="s">
        <v>597</v>
      </c>
      <c r="B223" t="s">
        <v>598</v>
      </c>
      <c r="C223" t="s">
        <v>108</v>
      </c>
      <c r="D223" t="s">
        <v>97</v>
      </c>
      <c r="E223" t="s">
        <v>84</v>
      </c>
      <c r="F223" t="s">
        <v>78</v>
      </c>
      <c r="G223" t="s">
        <v>79</v>
      </c>
      <c r="H223">
        <v>31</v>
      </c>
      <c r="I223">
        <v>42250</v>
      </c>
      <c r="J223">
        <v>250953</v>
      </c>
      <c r="K223">
        <v>0.34</v>
      </c>
      <c r="L223" t="s">
        <v>62</v>
      </c>
      <c r="M223" t="s">
        <v>117</v>
      </c>
      <c r="N223">
        <v>8</v>
      </c>
      <c r="O223">
        <v>5.5</v>
      </c>
    </row>
    <row r="224" spans="1:15" x14ac:dyDescent="0.3">
      <c r="A224" t="s">
        <v>363</v>
      </c>
      <c r="B224" t="s">
        <v>364</v>
      </c>
      <c r="C224" t="s">
        <v>365</v>
      </c>
      <c r="D224" t="s">
        <v>58</v>
      </c>
      <c r="E224" t="s">
        <v>84</v>
      </c>
      <c r="F224" t="s">
        <v>78</v>
      </c>
      <c r="G224" t="s">
        <v>69</v>
      </c>
      <c r="H224">
        <v>58</v>
      </c>
      <c r="I224">
        <v>34176</v>
      </c>
      <c r="J224">
        <v>69260</v>
      </c>
      <c r="K224">
        <v>0</v>
      </c>
      <c r="L224" t="s">
        <v>62</v>
      </c>
      <c r="M224" t="s">
        <v>80</v>
      </c>
      <c r="N224">
        <v>31</v>
      </c>
      <c r="O224">
        <v>15</v>
      </c>
    </row>
    <row r="225" spans="1:15" x14ac:dyDescent="0.3">
      <c r="A225" t="s">
        <v>572</v>
      </c>
      <c r="B225" t="s">
        <v>573</v>
      </c>
      <c r="C225" t="s">
        <v>137</v>
      </c>
      <c r="D225" t="s">
        <v>58</v>
      </c>
      <c r="E225" t="s">
        <v>59</v>
      </c>
      <c r="F225" t="s">
        <v>78</v>
      </c>
      <c r="G225" t="s">
        <v>69</v>
      </c>
      <c r="H225">
        <v>62</v>
      </c>
      <c r="I225">
        <v>36996</v>
      </c>
      <c r="J225">
        <v>80921</v>
      </c>
      <c r="K225">
        <v>0</v>
      </c>
      <c r="L225" t="s">
        <v>62</v>
      </c>
      <c r="M225" t="s">
        <v>117</v>
      </c>
      <c r="N225">
        <v>23</v>
      </c>
      <c r="O225">
        <v>9.5</v>
      </c>
    </row>
    <row r="226" spans="1:15" x14ac:dyDescent="0.3">
      <c r="A226" t="s">
        <v>312</v>
      </c>
      <c r="B226" t="s">
        <v>313</v>
      </c>
      <c r="C226" t="s">
        <v>66</v>
      </c>
      <c r="D226" t="s">
        <v>101</v>
      </c>
      <c r="E226" t="s">
        <v>68</v>
      </c>
      <c r="F226" t="s">
        <v>78</v>
      </c>
      <c r="G226" t="s">
        <v>69</v>
      </c>
      <c r="H226">
        <v>30</v>
      </c>
      <c r="I226">
        <v>43240</v>
      </c>
      <c r="J226">
        <v>184368</v>
      </c>
      <c r="K226">
        <v>0.28999999999999998</v>
      </c>
      <c r="L226" t="s">
        <v>62</v>
      </c>
      <c r="M226" t="s">
        <v>92</v>
      </c>
      <c r="N226">
        <v>6</v>
      </c>
      <c r="O226">
        <v>4</v>
      </c>
    </row>
    <row r="227" spans="1:15" x14ac:dyDescent="0.3">
      <c r="A227" t="s">
        <v>1636</v>
      </c>
      <c r="B227" t="s">
        <v>1637</v>
      </c>
      <c r="C227" t="s">
        <v>132</v>
      </c>
      <c r="D227" t="s">
        <v>120</v>
      </c>
      <c r="E227" t="s">
        <v>59</v>
      </c>
      <c r="F227" t="s">
        <v>78</v>
      </c>
      <c r="G227" t="s">
        <v>79</v>
      </c>
      <c r="H227">
        <v>41</v>
      </c>
      <c r="I227">
        <v>40333</v>
      </c>
      <c r="J227">
        <v>72425</v>
      </c>
      <c r="K227">
        <v>0</v>
      </c>
      <c r="L227" t="s">
        <v>1351</v>
      </c>
      <c r="M227" t="s">
        <v>1364</v>
      </c>
      <c r="N227">
        <v>14</v>
      </c>
      <c r="O227">
        <v>8</v>
      </c>
    </row>
    <row r="228" spans="1:15" x14ac:dyDescent="0.3">
      <c r="A228" t="s">
        <v>115</v>
      </c>
      <c r="B228" t="s">
        <v>116</v>
      </c>
      <c r="C228" t="s">
        <v>66</v>
      </c>
      <c r="D228" t="s">
        <v>58</v>
      </c>
      <c r="E228" t="s">
        <v>84</v>
      </c>
      <c r="F228" t="s">
        <v>78</v>
      </c>
      <c r="G228" t="s">
        <v>69</v>
      </c>
      <c r="H228">
        <v>64</v>
      </c>
      <c r="I228">
        <v>41581</v>
      </c>
      <c r="J228">
        <v>186503</v>
      </c>
      <c r="K228">
        <v>0.24</v>
      </c>
      <c r="L228" t="s">
        <v>62</v>
      </c>
      <c r="M228" t="s">
        <v>117</v>
      </c>
      <c r="N228">
        <v>10</v>
      </c>
      <c r="O228">
        <v>5.5</v>
      </c>
    </row>
    <row r="229" spans="1:15" x14ac:dyDescent="0.3">
      <c r="A229" t="s">
        <v>203</v>
      </c>
      <c r="B229" t="s">
        <v>204</v>
      </c>
      <c r="C229" t="s">
        <v>100</v>
      </c>
      <c r="D229" t="s">
        <v>101</v>
      </c>
      <c r="E229" t="s">
        <v>84</v>
      </c>
      <c r="F229" t="s">
        <v>78</v>
      </c>
      <c r="G229" t="s">
        <v>79</v>
      </c>
      <c r="H229">
        <v>55</v>
      </c>
      <c r="I229">
        <v>36041</v>
      </c>
      <c r="J229">
        <v>86299</v>
      </c>
      <c r="K229">
        <v>0</v>
      </c>
      <c r="L229" t="s">
        <v>62</v>
      </c>
      <c r="M229" t="s">
        <v>63</v>
      </c>
      <c r="N229">
        <v>25</v>
      </c>
      <c r="O229">
        <v>10</v>
      </c>
    </row>
    <row r="230" spans="1:15" x14ac:dyDescent="0.3">
      <c r="A230" t="s">
        <v>698</v>
      </c>
      <c r="B230" t="s">
        <v>699</v>
      </c>
      <c r="C230" t="s">
        <v>108</v>
      </c>
      <c r="D230" t="s">
        <v>120</v>
      </c>
      <c r="E230" t="s">
        <v>68</v>
      </c>
      <c r="F230" t="s">
        <v>78</v>
      </c>
      <c r="G230" t="s">
        <v>79</v>
      </c>
      <c r="H230">
        <v>47</v>
      </c>
      <c r="I230">
        <v>42696</v>
      </c>
      <c r="J230">
        <v>253249</v>
      </c>
      <c r="K230">
        <v>0.31</v>
      </c>
      <c r="L230" t="s">
        <v>62</v>
      </c>
      <c r="M230" t="s">
        <v>92</v>
      </c>
      <c r="N230">
        <v>7</v>
      </c>
      <c r="O230">
        <v>4</v>
      </c>
    </row>
    <row r="231" spans="1:15" x14ac:dyDescent="0.3">
      <c r="A231" t="s">
        <v>2004</v>
      </c>
      <c r="B231" t="s">
        <v>2005</v>
      </c>
      <c r="C231" t="s">
        <v>183</v>
      </c>
      <c r="D231" t="s">
        <v>101</v>
      </c>
      <c r="E231" t="s">
        <v>68</v>
      </c>
      <c r="F231" t="s">
        <v>78</v>
      </c>
      <c r="G231" t="s">
        <v>114</v>
      </c>
      <c r="H231">
        <v>32</v>
      </c>
      <c r="I231">
        <v>44478</v>
      </c>
      <c r="J231">
        <v>102298</v>
      </c>
      <c r="K231">
        <v>0.13</v>
      </c>
      <c r="L231" t="s">
        <v>1758</v>
      </c>
      <c r="M231" t="s">
        <v>1762</v>
      </c>
      <c r="N231">
        <v>2</v>
      </c>
      <c r="O231">
        <v>1</v>
      </c>
    </row>
    <row r="232" spans="1:15" x14ac:dyDescent="0.3">
      <c r="A232" t="s">
        <v>461</v>
      </c>
      <c r="B232" t="s">
        <v>462</v>
      </c>
      <c r="C232" t="s">
        <v>77</v>
      </c>
      <c r="D232" t="s">
        <v>120</v>
      </c>
      <c r="E232" t="s">
        <v>84</v>
      </c>
      <c r="F232" t="s">
        <v>78</v>
      </c>
      <c r="G232" t="s">
        <v>61</v>
      </c>
      <c r="H232">
        <v>43</v>
      </c>
      <c r="I232">
        <v>38093</v>
      </c>
      <c r="J232">
        <v>94246</v>
      </c>
      <c r="K232">
        <v>0</v>
      </c>
      <c r="L232" t="s">
        <v>62</v>
      </c>
      <c r="M232" t="s">
        <v>92</v>
      </c>
      <c r="N232">
        <v>20</v>
      </c>
      <c r="O232">
        <v>9.5</v>
      </c>
    </row>
    <row r="233" spans="1:15" x14ac:dyDescent="0.3">
      <c r="A233" t="s">
        <v>841</v>
      </c>
      <c r="B233" t="s">
        <v>842</v>
      </c>
      <c r="C233" t="s">
        <v>83</v>
      </c>
      <c r="D233" t="s">
        <v>109</v>
      </c>
      <c r="E233" t="s">
        <v>84</v>
      </c>
      <c r="F233" t="s">
        <v>78</v>
      </c>
      <c r="G233" t="s">
        <v>69</v>
      </c>
      <c r="H233">
        <v>51</v>
      </c>
      <c r="I233">
        <v>35456</v>
      </c>
      <c r="J233">
        <v>104431</v>
      </c>
      <c r="K233">
        <v>7.0000000000000007E-2</v>
      </c>
      <c r="L233" t="s">
        <v>62</v>
      </c>
      <c r="M233" t="s">
        <v>80</v>
      </c>
      <c r="N233">
        <v>27</v>
      </c>
      <c r="O233">
        <v>10</v>
      </c>
    </row>
    <row r="234" spans="1:15" x14ac:dyDescent="0.3">
      <c r="A234" t="s">
        <v>478</v>
      </c>
      <c r="B234" t="s">
        <v>479</v>
      </c>
      <c r="C234" t="s">
        <v>77</v>
      </c>
      <c r="D234" t="s">
        <v>91</v>
      </c>
      <c r="E234" t="s">
        <v>74</v>
      </c>
      <c r="F234" t="s">
        <v>78</v>
      </c>
      <c r="G234" t="s">
        <v>61</v>
      </c>
      <c r="H234">
        <v>51</v>
      </c>
      <c r="I234">
        <v>44113</v>
      </c>
      <c r="J234">
        <v>91853</v>
      </c>
      <c r="K234">
        <v>0</v>
      </c>
      <c r="L234" t="s">
        <v>62</v>
      </c>
      <c r="M234" t="s">
        <v>70</v>
      </c>
      <c r="N234">
        <v>3</v>
      </c>
      <c r="O234">
        <v>3</v>
      </c>
    </row>
    <row r="235" spans="1:15" x14ac:dyDescent="0.3">
      <c r="A235" t="s">
        <v>155</v>
      </c>
      <c r="B235" t="s">
        <v>156</v>
      </c>
      <c r="C235" t="s">
        <v>157</v>
      </c>
      <c r="D235" t="s">
        <v>101</v>
      </c>
      <c r="E235" t="s">
        <v>59</v>
      </c>
      <c r="F235" t="s">
        <v>78</v>
      </c>
      <c r="G235" t="s">
        <v>69</v>
      </c>
      <c r="H235">
        <v>52</v>
      </c>
      <c r="I235">
        <v>41199</v>
      </c>
      <c r="J235">
        <v>71476</v>
      </c>
      <c r="K235">
        <v>0</v>
      </c>
      <c r="L235" t="s">
        <v>62</v>
      </c>
      <c r="M235" t="s">
        <v>80</v>
      </c>
      <c r="N235">
        <v>11</v>
      </c>
      <c r="O235">
        <v>5.5</v>
      </c>
    </row>
    <row r="236" spans="1:15" x14ac:dyDescent="0.3">
      <c r="A236" t="s">
        <v>994</v>
      </c>
      <c r="B236" t="s">
        <v>995</v>
      </c>
      <c r="C236" t="s">
        <v>57</v>
      </c>
      <c r="D236" t="s">
        <v>109</v>
      </c>
      <c r="E236" t="s">
        <v>68</v>
      </c>
      <c r="F236" t="s">
        <v>78</v>
      </c>
      <c r="G236" t="s">
        <v>79</v>
      </c>
      <c r="H236">
        <v>45</v>
      </c>
      <c r="I236">
        <v>38453</v>
      </c>
      <c r="J236">
        <v>128468</v>
      </c>
      <c r="K236">
        <v>0.11</v>
      </c>
      <c r="L236" t="s">
        <v>62</v>
      </c>
      <c r="M236" t="s">
        <v>70</v>
      </c>
      <c r="N236">
        <v>19</v>
      </c>
      <c r="O236">
        <v>9.5</v>
      </c>
    </row>
    <row r="237" spans="1:15" x14ac:dyDescent="0.3">
      <c r="A237" t="s">
        <v>1765</v>
      </c>
      <c r="B237" t="s">
        <v>1766</v>
      </c>
      <c r="C237" t="s">
        <v>87</v>
      </c>
      <c r="D237" t="s">
        <v>67</v>
      </c>
      <c r="E237" t="s">
        <v>74</v>
      </c>
      <c r="F237" t="s">
        <v>78</v>
      </c>
      <c r="G237" t="s">
        <v>114</v>
      </c>
      <c r="H237">
        <v>65</v>
      </c>
      <c r="I237">
        <v>38123</v>
      </c>
      <c r="J237">
        <v>55499</v>
      </c>
      <c r="K237">
        <v>0</v>
      </c>
      <c r="L237" t="s">
        <v>1758</v>
      </c>
      <c r="M237" t="s">
        <v>1759</v>
      </c>
      <c r="N237">
        <v>20</v>
      </c>
      <c r="O237">
        <v>9.5</v>
      </c>
    </row>
    <row r="238" spans="1:15" x14ac:dyDescent="0.3">
      <c r="A238" t="s">
        <v>1594</v>
      </c>
      <c r="B238" t="s">
        <v>1595</v>
      </c>
      <c r="C238" t="s">
        <v>83</v>
      </c>
      <c r="D238" t="s">
        <v>91</v>
      </c>
      <c r="E238" t="s">
        <v>68</v>
      </c>
      <c r="F238" t="s">
        <v>78</v>
      </c>
      <c r="G238" t="s">
        <v>79</v>
      </c>
      <c r="H238">
        <v>34</v>
      </c>
      <c r="I238">
        <v>40952</v>
      </c>
      <c r="J238">
        <v>118708</v>
      </c>
      <c r="K238">
        <v>7.0000000000000007E-2</v>
      </c>
      <c r="L238" t="s">
        <v>1351</v>
      </c>
      <c r="M238" t="s">
        <v>1357</v>
      </c>
      <c r="N238">
        <v>12</v>
      </c>
      <c r="O238">
        <v>8</v>
      </c>
    </row>
    <row r="239" spans="1:15" x14ac:dyDescent="0.3">
      <c r="A239" t="s">
        <v>1598</v>
      </c>
      <c r="B239" t="s">
        <v>1599</v>
      </c>
      <c r="C239" t="s">
        <v>108</v>
      </c>
      <c r="D239" t="s">
        <v>109</v>
      </c>
      <c r="E239" t="s">
        <v>84</v>
      </c>
      <c r="F239" t="s">
        <v>78</v>
      </c>
      <c r="G239" t="s">
        <v>79</v>
      </c>
      <c r="H239">
        <v>41</v>
      </c>
      <c r="I239">
        <v>41916</v>
      </c>
      <c r="J239">
        <v>257194</v>
      </c>
      <c r="K239">
        <v>0.35</v>
      </c>
      <c r="L239" t="s">
        <v>1351</v>
      </c>
      <c r="M239" t="s">
        <v>1352</v>
      </c>
      <c r="N239">
        <v>9</v>
      </c>
      <c r="O239">
        <v>5.5</v>
      </c>
    </row>
    <row r="240" spans="1:15" x14ac:dyDescent="0.3">
      <c r="A240" t="s">
        <v>657</v>
      </c>
      <c r="B240" t="s">
        <v>658</v>
      </c>
      <c r="C240" t="s">
        <v>232</v>
      </c>
      <c r="D240" t="s">
        <v>101</v>
      </c>
      <c r="E240" t="s">
        <v>59</v>
      </c>
      <c r="F240" t="s">
        <v>78</v>
      </c>
      <c r="G240" t="s">
        <v>69</v>
      </c>
      <c r="H240">
        <v>62</v>
      </c>
      <c r="I240">
        <v>40820</v>
      </c>
      <c r="J240">
        <v>63959</v>
      </c>
      <c r="K240">
        <v>0</v>
      </c>
      <c r="L240" t="s">
        <v>62</v>
      </c>
      <c r="M240" t="s">
        <v>63</v>
      </c>
      <c r="N240">
        <v>12</v>
      </c>
      <c r="O240">
        <v>8</v>
      </c>
    </row>
    <row r="241" spans="1:15" x14ac:dyDescent="0.3">
      <c r="A241" t="s">
        <v>889</v>
      </c>
      <c r="B241" t="s">
        <v>890</v>
      </c>
      <c r="C241" t="s">
        <v>77</v>
      </c>
      <c r="D241" t="s">
        <v>120</v>
      </c>
      <c r="E241" t="s">
        <v>84</v>
      </c>
      <c r="F241" t="s">
        <v>78</v>
      </c>
      <c r="G241" t="s">
        <v>69</v>
      </c>
      <c r="H241">
        <v>45</v>
      </c>
      <c r="I241">
        <v>40618</v>
      </c>
      <c r="J241">
        <v>81687</v>
      </c>
      <c r="K241">
        <v>0</v>
      </c>
      <c r="L241" t="s">
        <v>62</v>
      </c>
      <c r="M241" t="s">
        <v>80</v>
      </c>
      <c r="N241">
        <v>13</v>
      </c>
      <c r="O241">
        <v>8</v>
      </c>
    </row>
    <row r="242" spans="1:15" x14ac:dyDescent="0.3">
      <c r="A242" t="s">
        <v>606</v>
      </c>
      <c r="B242" t="s">
        <v>607</v>
      </c>
      <c r="C242" t="s">
        <v>132</v>
      </c>
      <c r="D242" t="s">
        <v>109</v>
      </c>
      <c r="E242" t="s">
        <v>74</v>
      </c>
      <c r="F242" t="s">
        <v>78</v>
      </c>
      <c r="G242" t="s">
        <v>69</v>
      </c>
      <c r="H242">
        <v>48</v>
      </c>
      <c r="I242">
        <v>38623</v>
      </c>
      <c r="J242">
        <v>74655</v>
      </c>
      <c r="K242">
        <v>0</v>
      </c>
      <c r="L242" t="s">
        <v>62</v>
      </c>
      <c r="M242" t="s">
        <v>92</v>
      </c>
      <c r="N242">
        <v>18</v>
      </c>
      <c r="O242">
        <v>9.5</v>
      </c>
    </row>
    <row r="243" spans="1:15" x14ac:dyDescent="0.3">
      <c r="A243" t="s">
        <v>1216</v>
      </c>
      <c r="B243" t="s">
        <v>1217</v>
      </c>
      <c r="C243" t="s">
        <v>57</v>
      </c>
      <c r="D243" t="s">
        <v>97</v>
      </c>
      <c r="E243" t="s">
        <v>68</v>
      </c>
      <c r="F243" t="s">
        <v>78</v>
      </c>
      <c r="G243" t="s">
        <v>79</v>
      </c>
      <c r="H243">
        <v>27</v>
      </c>
      <c r="I243">
        <v>44302</v>
      </c>
      <c r="J243">
        <v>133400</v>
      </c>
      <c r="K243">
        <v>0.11</v>
      </c>
      <c r="L243" t="s">
        <v>62</v>
      </c>
      <c r="M243" t="s">
        <v>80</v>
      </c>
      <c r="N243">
        <v>3</v>
      </c>
      <c r="O243">
        <v>3</v>
      </c>
    </row>
    <row r="244" spans="1:15" x14ac:dyDescent="0.3">
      <c r="A244" t="s">
        <v>1151</v>
      </c>
      <c r="B244" t="s">
        <v>1152</v>
      </c>
      <c r="C244" t="s">
        <v>66</v>
      </c>
      <c r="D244" t="s">
        <v>101</v>
      </c>
      <c r="E244" t="s">
        <v>68</v>
      </c>
      <c r="F244" t="s">
        <v>78</v>
      </c>
      <c r="G244" t="s">
        <v>69</v>
      </c>
      <c r="H244">
        <v>45</v>
      </c>
      <c r="I244">
        <v>40511</v>
      </c>
      <c r="J244">
        <v>153767</v>
      </c>
      <c r="K244">
        <v>0.27</v>
      </c>
      <c r="L244" t="s">
        <v>62</v>
      </c>
      <c r="M244" t="s">
        <v>80</v>
      </c>
      <c r="N244">
        <v>13</v>
      </c>
      <c r="O244">
        <v>8</v>
      </c>
    </row>
    <row r="245" spans="1:15" x14ac:dyDescent="0.3">
      <c r="A245" t="s">
        <v>196</v>
      </c>
      <c r="B245" t="s">
        <v>1330</v>
      </c>
      <c r="C245" t="s">
        <v>66</v>
      </c>
      <c r="D245" t="s">
        <v>67</v>
      </c>
      <c r="E245" t="s">
        <v>84</v>
      </c>
      <c r="F245" t="s">
        <v>78</v>
      </c>
      <c r="G245" t="s">
        <v>79</v>
      </c>
      <c r="H245">
        <v>60</v>
      </c>
      <c r="I245">
        <v>42891</v>
      </c>
      <c r="J245">
        <v>158898</v>
      </c>
      <c r="K245">
        <v>0.18</v>
      </c>
      <c r="L245" t="s">
        <v>62</v>
      </c>
      <c r="M245" t="s">
        <v>88</v>
      </c>
      <c r="N245">
        <v>7</v>
      </c>
      <c r="O245">
        <v>4</v>
      </c>
    </row>
    <row r="246" spans="1:15" x14ac:dyDescent="0.3">
      <c r="A246" t="s">
        <v>1365</v>
      </c>
      <c r="B246" t="s">
        <v>1366</v>
      </c>
      <c r="C246" t="s">
        <v>108</v>
      </c>
      <c r="D246" t="s">
        <v>58</v>
      </c>
      <c r="E246" t="s">
        <v>84</v>
      </c>
      <c r="F246" t="s">
        <v>78</v>
      </c>
      <c r="G246" t="s">
        <v>79</v>
      </c>
      <c r="H246">
        <v>63</v>
      </c>
      <c r="I246">
        <v>41040</v>
      </c>
      <c r="J246">
        <v>231141</v>
      </c>
      <c r="K246">
        <v>0.34</v>
      </c>
      <c r="L246" t="s">
        <v>1351</v>
      </c>
      <c r="M246" t="s">
        <v>1364</v>
      </c>
      <c r="N246">
        <v>12</v>
      </c>
      <c r="O246">
        <v>8</v>
      </c>
    </row>
    <row r="247" spans="1:15" x14ac:dyDescent="0.3">
      <c r="A247" t="s">
        <v>1884</v>
      </c>
      <c r="B247" t="s">
        <v>1885</v>
      </c>
      <c r="C247" t="s">
        <v>77</v>
      </c>
      <c r="D247" t="s">
        <v>109</v>
      </c>
      <c r="E247" t="s">
        <v>59</v>
      </c>
      <c r="F247" t="s">
        <v>78</v>
      </c>
      <c r="G247" t="s">
        <v>114</v>
      </c>
      <c r="H247">
        <v>42</v>
      </c>
      <c r="I247">
        <v>42101</v>
      </c>
      <c r="J247">
        <v>99697</v>
      </c>
      <c r="K247">
        <v>0</v>
      </c>
      <c r="L247" t="s">
        <v>1758</v>
      </c>
      <c r="M247" t="s">
        <v>1762</v>
      </c>
      <c r="N247">
        <v>9</v>
      </c>
      <c r="O247">
        <v>5.5</v>
      </c>
    </row>
    <row r="248" spans="1:15" x14ac:dyDescent="0.3">
      <c r="A248" t="s">
        <v>1723</v>
      </c>
      <c r="B248" t="s">
        <v>1724</v>
      </c>
      <c r="C248" t="s">
        <v>77</v>
      </c>
      <c r="D248" t="s">
        <v>109</v>
      </c>
      <c r="E248" t="s">
        <v>68</v>
      </c>
      <c r="F248" t="s">
        <v>78</v>
      </c>
      <c r="G248" t="s">
        <v>79</v>
      </c>
      <c r="H248">
        <v>55</v>
      </c>
      <c r="I248">
        <v>38909</v>
      </c>
      <c r="J248">
        <v>93343</v>
      </c>
      <c r="K248">
        <v>0</v>
      </c>
      <c r="L248" t="s">
        <v>1351</v>
      </c>
      <c r="M248" t="s">
        <v>1352</v>
      </c>
      <c r="N248">
        <v>18</v>
      </c>
      <c r="O248">
        <v>9.5</v>
      </c>
    </row>
    <row r="249" spans="1:15" x14ac:dyDescent="0.3">
      <c r="A249" t="s">
        <v>493</v>
      </c>
      <c r="B249" t="s">
        <v>494</v>
      </c>
      <c r="C249" t="s">
        <v>162</v>
      </c>
      <c r="D249" t="s">
        <v>97</v>
      </c>
      <c r="E249" t="s">
        <v>74</v>
      </c>
      <c r="F249" t="s">
        <v>78</v>
      </c>
      <c r="G249" t="s">
        <v>114</v>
      </c>
      <c r="H249">
        <v>31</v>
      </c>
      <c r="I249">
        <v>42347</v>
      </c>
      <c r="J249">
        <v>73854</v>
      </c>
      <c r="K249">
        <v>0</v>
      </c>
      <c r="L249" t="s">
        <v>62</v>
      </c>
      <c r="M249" t="s">
        <v>63</v>
      </c>
      <c r="N249">
        <v>8</v>
      </c>
      <c r="O249">
        <v>5.5</v>
      </c>
    </row>
    <row r="250" spans="1:15" x14ac:dyDescent="0.3">
      <c r="A250" t="s">
        <v>570</v>
      </c>
      <c r="B250" t="s">
        <v>571</v>
      </c>
      <c r="C250" t="s">
        <v>66</v>
      </c>
      <c r="D250" t="s">
        <v>101</v>
      </c>
      <c r="E250" t="s">
        <v>74</v>
      </c>
      <c r="F250" t="s">
        <v>78</v>
      </c>
      <c r="G250" t="s">
        <v>79</v>
      </c>
      <c r="H250">
        <v>53</v>
      </c>
      <c r="I250">
        <v>41204</v>
      </c>
      <c r="J250">
        <v>168510</v>
      </c>
      <c r="K250">
        <v>0.28999999999999998</v>
      </c>
      <c r="L250" t="s">
        <v>62</v>
      </c>
      <c r="M250" t="s">
        <v>63</v>
      </c>
      <c r="N250">
        <v>11</v>
      </c>
      <c r="O250">
        <v>5.5</v>
      </c>
    </row>
    <row r="251" spans="1:15" x14ac:dyDescent="0.3">
      <c r="A251" t="s">
        <v>1037</v>
      </c>
      <c r="B251" t="s">
        <v>1038</v>
      </c>
      <c r="C251" t="s">
        <v>365</v>
      </c>
      <c r="D251" t="s">
        <v>58</v>
      </c>
      <c r="E251" t="s">
        <v>59</v>
      </c>
      <c r="F251" t="s">
        <v>78</v>
      </c>
      <c r="G251" t="s">
        <v>69</v>
      </c>
      <c r="H251">
        <v>48</v>
      </c>
      <c r="I251">
        <v>38987</v>
      </c>
      <c r="J251">
        <v>76505</v>
      </c>
      <c r="K251">
        <v>0</v>
      </c>
      <c r="L251" t="s">
        <v>62</v>
      </c>
      <c r="M251" t="s">
        <v>63</v>
      </c>
      <c r="N251">
        <v>17</v>
      </c>
      <c r="O251">
        <v>8</v>
      </c>
    </row>
    <row r="252" spans="1:15" x14ac:dyDescent="0.3">
      <c r="A252" t="s">
        <v>89</v>
      </c>
      <c r="B252" t="s">
        <v>90</v>
      </c>
      <c r="C252" t="s">
        <v>83</v>
      </c>
      <c r="D252" t="s">
        <v>91</v>
      </c>
      <c r="E252" t="s">
        <v>74</v>
      </c>
      <c r="F252" t="s">
        <v>78</v>
      </c>
      <c r="G252" t="s">
        <v>69</v>
      </c>
      <c r="H252">
        <v>29</v>
      </c>
      <c r="I252">
        <v>43490</v>
      </c>
      <c r="J252">
        <v>113527</v>
      </c>
      <c r="K252">
        <v>0.06</v>
      </c>
      <c r="L252" t="s">
        <v>62</v>
      </c>
      <c r="M252" t="s">
        <v>92</v>
      </c>
      <c r="N252">
        <v>5</v>
      </c>
      <c r="O252">
        <v>3</v>
      </c>
    </row>
    <row r="253" spans="1:15" x14ac:dyDescent="0.3">
      <c r="A253" t="s">
        <v>748</v>
      </c>
      <c r="B253" t="s">
        <v>749</v>
      </c>
      <c r="C253" t="s">
        <v>73</v>
      </c>
      <c r="D253" t="s">
        <v>58</v>
      </c>
      <c r="E253" t="s">
        <v>59</v>
      </c>
      <c r="F253" t="s">
        <v>78</v>
      </c>
      <c r="G253" t="s">
        <v>69</v>
      </c>
      <c r="H253">
        <v>52</v>
      </c>
      <c r="I253">
        <v>41417</v>
      </c>
      <c r="J253">
        <v>99557</v>
      </c>
      <c r="K253">
        <v>0.09</v>
      </c>
      <c r="L253" t="s">
        <v>62</v>
      </c>
      <c r="M253" t="s">
        <v>63</v>
      </c>
      <c r="N253">
        <v>11</v>
      </c>
      <c r="O253">
        <v>5.5</v>
      </c>
    </row>
    <row r="254" spans="1:15" x14ac:dyDescent="0.3">
      <c r="A254" t="s">
        <v>1462</v>
      </c>
      <c r="B254" t="s">
        <v>1463</v>
      </c>
      <c r="C254" t="s">
        <v>57</v>
      </c>
      <c r="D254" t="s">
        <v>91</v>
      </c>
      <c r="E254" t="s">
        <v>74</v>
      </c>
      <c r="F254" t="s">
        <v>60</v>
      </c>
      <c r="G254" t="s">
        <v>79</v>
      </c>
      <c r="H254">
        <v>49</v>
      </c>
      <c r="I254">
        <v>36983</v>
      </c>
      <c r="J254">
        <v>129124</v>
      </c>
      <c r="K254">
        <v>0.12</v>
      </c>
      <c r="L254" t="s">
        <v>1351</v>
      </c>
      <c r="M254" t="s">
        <v>1357</v>
      </c>
      <c r="N254">
        <v>23</v>
      </c>
      <c r="O254">
        <v>9.5</v>
      </c>
    </row>
    <row r="255" spans="1:15" x14ac:dyDescent="0.3">
      <c r="A255" t="s">
        <v>1309</v>
      </c>
      <c r="B255" t="s">
        <v>1310</v>
      </c>
      <c r="C255" t="s">
        <v>237</v>
      </c>
      <c r="D255" t="s">
        <v>101</v>
      </c>
      <c r="E255" t="s">
        <v>59</v>
      </c>
      <c r="F255" t="s">
        <v>60</v>
      </c>
      <c r="G255" t="s">
        <v>79</v>
      </c>
      <c r="H255">
        <v>37</v>
      </c>
      <c r="I255">
        <v>43898</v>
      </c>
      <c r="J255">
        <v>80659</v>
      </c>
      <c r="K255">
        <v>0</v>
      </c>
      <c r="L255" t="s">
        <v>62</v>
      </c>
      <c r="M255" t="s">
        <v>80</v>
      </c>
      <c r="N255">
        <v>4</v>
      </c>
      <c r="O255">
        <v>3</v>
      </c>
    </row>
    <row r="256" spans="1:15" x14ac:dyDescent="0.3">
      <c r="A256" t="s">
        <v>1864</v>
      </c>
      <c r="B256" t="s">
        <v>1865</v>
      </c>
      <c r="C256" t="s">
        <v>77</v>
      </c>
      <c r="D256" t="s">
        <v>109</v>
      </c>
      <c r="E256" t="s">
        <v>74</v>
      </c>
      <c r="F256" t="s">
        <v>60</v>
      </c>
      <c r="G256" t="s">
        <v>114</v>
      </c>
      <c r="H256">
        <v>33</v>
      </c>
      <c r="I256">
        <v>41756</v>
      </c>
      <c r="J256">
        <v>75869</v>
      </c>
      <c r="K256">
        <v>0</v>
      </c>
      <c r="L256" t="s">
        <v>1758</v>
      </c>
      <c r="M256" t="s">
        <v>1777</v>
      </c>
      <c r="N256">
        <v>10</v>
      </c>
      <c r="O256">
        <v>5.5</v>
      </c>
    </row>
    <row r="257" spans="1:15" x14ac:dyDescent="0.3">
      <c r="A257" t="s">
        <v>486</v>
      </c>
      <c r="B257" t="s">
        <v>487</v>
      </c>
      <c r="C257" t="s">
        <v>57</v>
      </c>
      <c r="D257" t="s">
        <v>97</v>
      </c>
      <c r="E257" t="s">
        <v>59</v>
      </c>
      <c r="F257" t="s">
        <v>60</v>
      </c>
      <c r="G257" t="s">
        <v>79</v>
      </c>
      <c r="H257">
        <v>64</v>
      </c>
      <c r="I257">
        <v>37962</v>
      </c>
      <c r="J257">
        <v>125807</v>
      </c>
      <c r="K257">
        <v>0.15</v>
      </c>
      <c r="L257" t="s">
        <v>62</v>
      </c>
      <c r="M257" t="s">
        <v>70</v>
      </c>
      <c r="N257">
        <v>20</v>
      </c>
      <c r="O257">
        <v>9.5</v>
      </c>
    </row>
    <row r="258" spans="1:15" x14ac:dyDescent="0.3">
      <c r="A258" t="s">
        <v>1137</v>
      </c>
      <c r="B258" t="s">
        <v>1138</v>
      </c>
      <c r="C258" t="s">
        <v>137</v>
      </c>
      <c r="D258" t="s">
        <v>58</v>
      </c>
      <c r="E258" t="s">
        <v>68</v>
      </c>
      <c r="F258" t="s">
        <v>60</v>
      </c>
      <c r="G258" t="s">
        <v>69</v>
      </c>
      <c r="H258">
        <v>61</v>
      </c>
      <c r="I258">
        <v>38392</v>
      </c>
      <c r="J258">
        <v>64462</v>
      </c>
      <c r="K258">
        <v>0</v>
      </c>
      <c r="L258" t="s">
        <v>62</v>
      </c>
      <c r="M258" t="s">
        <v>70</v>
      </c>
      <c r="N258">
        <v>19</v>
      </c>
      <c r="O258">
        <v>9.5</v>
      </c>
    </row>
    <row r="259" spans="1:15" x14ac:dyDescent="0.3">
      <c r="A259" t="s">
        <v>1611</v>
      </c>
      <c r="B259" t="s">
        <v>1612</v>
      </c>
      <c r="C259" t="s">
        <v>222</v>
      </c>
      <c r="D259" t="s">
        <v>120</v>
      </c>
      <c r="E259" t="s">
        <v>74</v>
      </c>
      <c r="F259" t="s">
        <v>60</v>
      </c>
      <c r="G259" t="s">
        <v>79</v>
      </c>
      <c r="H259">
        <v>62</v>
      </c>
      <c r="I259">
        <v>38977</v>
      </c>
      <c r="J259">
        <v>64669</v>
      </c>
      <c r="K259">
        <v>0</v>
      </c>
      <c r="L259" t="s">
        <v>1351</v>
      </c>
      <c r="M259" t="s">
        <v>1352</v>
      </c>
      <c r="N259">
        <v>17</v>
      </c>
      <c r="O259">
        <v>8</v>
      </c>
    </row>
    <row r="260" spans="1:15" x14ac:dyDescent="0.3">
      <c r="A260" t="s">
        <v>1996</v>
      </c>
      <c r="B260" t="s">
        <v>1997</v>
      </c>
      <c r="C260" t="s">
        <v>66</v>
      </c>
      <c r="D260" t="s">
        <v>120</v>
      </c>
      <c r="E260" t="s">
        <v>68</v>
      </c>
      <c r="F260" t="s">
        <v>60</v>
      </c>
      <c r="G260" t="s">
        <v>114</v>
      </c>
      <c r="H260">
        <v>27</v>
      </c>
      <c r="I260">
        <v>43397</v>
      </c>
      <c r="J260">
        <v>154973</v>
      </c>
      <c r="K260">
        <v>0.28999999999999998</v>
      </c>
      <c r="L260" t="s">
        <v>1758</v>
      </c>
      <c r="M260" t="s">
        <v>1777</v>
      </c>
      <c r="N260">
        <v>5</v>
      </c>
      <c r="O260">
        <v>3</v>
      </c>
    </row>
    <row r="261" spans="1:15" x14ac:dyDescent="0.3">
      <c r="A261" t="s">
        <v>893</v>
      </c>
      <c r="B261" t="s">
        <v>894</v>
      </c>
      <c r="C261" t="s">
        <v>108</v>
      </c>
      <c r="D261" t="s">
        <v>67</v>
      </c>
      <c r="E261" t="s">
        <v>68</v>
      </c>
      <c r="F261" t="s">
        <v>60</v>
      </c>
      <c r="G261" t="s">
        <v>61</v>
      </c>
      <c r="H261">
        <v>38</v>
      </c>
      <c r="I261">
        <v>43413</v>
      </c>
      <c r="J261">
        <v>223805</v>
      </c>
      <c r="K261">
        <v>0.36</v>
      </c>
      <c r="L261" t="s">
        <v>62</v>
      </c>
      <c r="M261" t="s">
        <v>70</v>
      </c>
      <c r="N261">
        <v>5</v>
      </c>
      <c r="O261">
        <v>3</v>
      </c>
    </row>
    <row r="262" spans="1:15" x14ac:dyDescent="0.3">
      <c r="A262" t="s">
        <v>1269</v>
      </c>
      <c r="B262" t="s">
        <v>1270</v>
      </c>
      <c r="C262" t="s">
        <v>83</v>
      </c>
      <c r="D262" t="s">
        <v>91</v>
      </c>
      <c r="E262" t="s">
        <v>74</v>
      </c>
      <c r="F262" t="s">
        <v>60</v>
      </c>
      <c r="G262" t="s">
        <v>69</v>
      </c>
      <c r="H262">
        <v>34</v>
      </c>
      <c r="I262">
        <v>41915</v>
      </c>
      <c r="J262">
        <v>103707</v>
      </c>
      <c r="K262">
        <v>0.09</v>
      </c>
      <c r="L262" t="s">
        <v>62</v>
      </c>
      <c r="M262" t="s">
        <v>117</v>
      </c>
      <c r="N262">
        <v>9</v>
      </c>
      <c r="O262">
        <v>5.5</v>
      </c>
    </row>
    <row r="263" spans="1:15" x14ac:dyDescent="0.3">
      <c r="A263" t="s">
        <v>1536</v>
      </c>
      <c r="B263" t="s">
        <v>1537</v>
      </c>
      <c r="C263" t="s">
        <v>108</v>
      </c>
      <c r="D263" t="s">
        <v>101</v>
      </c>
      <c r="E263" t="s">
        <v>74</v>
      </c>
      <c r="F263" t="s">
        <v>60</v>
      </c>
      <c r="G263" t="s">
        <v>79</v>
      </c>
      <c r="H263">
        <v>50</v>
      </c>
      <c r="I263">
        <v>39734</v>
      </c>
      <c r="J263">
        <v>181801</v>
      </c>
      <c r="K263">
        <v>0.4</v>
      </c>
      <c r="L263" t="s">
        <v>1351</v>
      </c>
      <c r="M263" t="s">
        <v>1352</v>
      </c>
      <c r="N263">
        <v>15</v>
      </c>
      <c r="O263">
        <v>8</v>
      </c>
    </row>
    <row r="264" spans="1:15" x14ac:dyDescent="0.3">
      <c r="A264" t="s">
        <v>800</v>
      </c>
      <c r="B264" t="s">
        <v>1402</v>
      </c>
      <c r="C264" t="s">
        <v>87</v>
      </c>
      <c r="D264" t="s">
        <v>67</v>
      </c>
      <c r="E264" t="s">
        <v>84</v>
      </c>
      <c r="F264" t="s">
        <v>60</v>
      </c>
      <c r="G264" t="s">
        <v>79</v>
      </c>
      <c r="H264">
        <v>52</v>
      </c>
      <c r="I264">
        <v>43515</v>
      </c>
      <c r="J264">
        <v>55859</v>
      </c>
      <c r="K264">
        <v>0</v>
      </c>
      <c r="L264" t="s">
        <v>1351</v>
      </c>
      <c r="M264" t="s">
        <v>1364</v>
      </c>
      <c r="N264">
        <v>5</v>
      </c>
      <c r="O264">
        <v>3</v>
      </c>
    </row>
    <row r="265" spans="1:15" x14ac:dyDescent="0.3">
      <c r="A265" t="s">
        <v>1502</v>
      </c>
      <c r="B265" t="s">
        <v>1503</v>
      </c>
      <c r="C265" t="s">
        <v>66</v>
      </c>
      <c r="D265" t="s">
        <v>97</v>
      </c>
      <c r="E265" t="s">
        <v>59</v>
      </c>
      <c r="F265" t="s">
        <v>78</v>
      </c>
      <c r="G265" t="s">
        <v>79</v>
      </c>
      <c r="H265">
        <v>37</v>
      </c>
      <c r="I265">
        <v>41048</v>
      </c>
      <c r="J265">
        <v>160280</v>
      </c>
      <c r="K265">
        <v>0.19</v>
      </c>
      <c r="L265" t="s">
        <v>1351</v>
      </c>
      <c r="M265" t="s">
        <v>1364</v>
      </c>
      <c r="N265">
        <v>12</v>
      </c>
      <c r="O265">
        <v>8</v>
      </c>
    </row>
    <row r="266" spans="1:15" x14ac:dyDescent="0.3">
      <c r="A266" t="s">
        <v>1478</v>
      </c>
      <c r="B266" t="s">
        <v>1479</v>
      </c>
      <c r="C266" t="s">
        <v>77</v>
      </c>
      <c r="D266" t="s">
        <v>91</v>
      </c>
      <c r="E266" t="s">
        <v>74</v>
      </c>
      <c r="F266" t="s">
        <v>78</v>
      </c>
      <c r="G266" t="s">
        <v>79</v>
      </c>
      <c r="H266">
        <v>40</v>
      </c>
      <c r="I266">
        <v>42384</v>
      </c>
      <c r="J266">
        <v>89984</v>
      </c>
      <c r="K266">
        <v>0</v>
      </c>
      <c r="L266" t="s">
        <v>1351</v>
      </c>
      <c r="M266" t="s">
        <v>1371</v>
      </c>
      <c r="N266">
        <v>8</v>
      </c>
      <c r="O266">
        <v>5.5</v>
      </c>
    </row>
    <row r="267" spans="1:15" x14ac:dyDescent="0.3">
      <c r="A267" t="s">
        <v>102</v>
      </c>
      <c r="B267" t="s">
        <v>103</v>
      </c>
      <c r="C267" t="s">
        <v>83</v>
      </c>
      <c r="D267" t="s">
        <v>97</v>
      </c>
      <c r="E267" t="s">
        <v>74</v>
      </c>
      <c r="F267" t="s">
        <v>78</v>
      </c>
      <c r="G267" t="s">
        <v>69</v>
      </c>
      <c r="H267">
        <v>59</v>
      </c>
      <c r="I267">
        <v>36233</v>
      </c>
      <c r="J267">
        <v>105086</v>
      </c>
      <c r="K267">
        <v>0.09</v>
      </c>
      <c r="L267" t="s">
        <v>62</v>
      </c>
      <c r="M267" t="s">
        <v>92</v>
      </c>
      <c r="N267">
        <v>25</v>
      </c>
      <c r="O267">
        <v>10</v>
      </c>
    </row>
    <row r="268" spans="1:15" x14ac:dyDescent="0.3">
      <c r="A268" t="s">
        <v>1709</v>
      </c>
      <c r="B268" t="s">
        <v>1710</v>
      </c>
      <c r="C268" t="s">
        <v>348</v>
      </c>
      <c r="D268" t="s">
        <v>58</v>
      </c>
      <c r="E268" t="s">
        <v>74</v>
      </c>
      <c r="F268" t="s">
        <v>78</v>
      </c>
      <c r="G268" t="s">
        <v>79</v>
      </c>
      <c r="H268">
        <v>45</v>
      </c>
      <c r="I268">
        <v>40253</v>
      </c>
      <c r="J268">
        <v>88182</v>
      </c>
      <c r="K268">
        <v>0</v>
      </c>
      <c r="L268" t="s">
        <v>1351</v>
      </c>
      <c r="M268" t="s">
        <v>1371</v>
      </c>
      <c r="N268">
        <v>14</v>
      </c>
      <c r="O268">
        <v>8</v>
      </c>
    </row>
    <row r="269" spans="1:15" x14ac:dyDescent="0.3">
      <c r="A269" t="s">
        <v>893</v>
      </c>
      <c r="B269" t="s">
        <v>1003</v>
      </c>
      <c r="C269" t="s">
        <v>275</v>
      </c>
      <c r="D269" t="s">
        <v>58</v>
      </c>
      <c r="E269" t="s">
        <v>84</v>
      </c>
      <c r="F269" t="s">
        <v>78</v>
      </c>
      <c r="G269" t="s">
        <v>69</v>
      </c>
      <c r="H269">
        <v>51</v>
      </c>
      <c r="I269">
        <v>41697</v>
      </c>
      <c r="J269">
        <v>53929</v>
      </c>
      <c r="K269">
        <v>0</v>
      </c>
      <c r="L269" t="s">
        <v>62</v>
      </c>
      <c r="M269" t="s">
        <v>88</v>
      </c>
      <c r="N269">
        <v>10</v>
      </c>
      <c r="O269">
        <v>5.5</v>
      </c>
    </row>
    <row r="270" spans="1:15" x14ac:dyDescent="0.3">
      <c r="A270" t="s">
        <v>1010</v>
      </c>
      <c r="B270" t="s">
        <v>1011</v>
      </c>
      <c r="C270" t="s">
        <v>129</v>
      </c>
      <c r="D270" t="s">
        <v>58</v>
      </c>
      <c r="E270" t="s">
        <v>68</v>
      </c>
      <c r="F270" t="s">
        <v>78</v>
      </c>
      <c r="G270" t="s">
        <v>69</v>
      </c>
      <c r="H270">
        <v>38</v>
      </c>
      <c r="I270">
        <v>42113</v>
      </c>
      <c r="J270">
        <v>48762</v>
      </c>
      <c r="K270">
        <v>0</v>
      </c>
      <c r="L270" t="s">
        <v>62</v>
      </c>
      <c r="M270" t="s">
        <v>63</v>
      </c>
      <c r="N270">
        <v>9</v>
      </c>
      <c r="O270">
        <v>5.5</v>
      </c>
    </row>
    <row r="271" spans="1:15" x14ac:dyDescent="0.3">
      <c r="A271" t="s">
        <v>1806</v>
      </c>
      <c r="B271" t="s">
        <v>1807</v>
      </c>
      <c r="C271" t="s">
        <v>87</v>
      </c>
      <c r="D271" t="s">
        <v>109</v>
      </c>
      <c r="E271" t="s">
        <v>68</v>
      </c>
      <c r="F271" t="s">
        <v>78</v>
      </c>
      <c r="G271" t="s">
        <v>114</v>
      </c>
      <c r="H271">
        <v>38</v>
      </c>
      <c r="I271">
        <v>42492</v>
      </c>
      <c r="J271">
        <v>50784</v>
      </c>
      <c r="K271">
        <v>0</v>
      </c>
      <c r="L271" t="s">
        <v>1758</v>
      </c>
      <c r="M271" t="s">
        <v>1762</v>
      </c>
      <c r="N271">
        <v>8</v>
      </c>
      <c r="O271">
        <v>5.5</v>
      </c>
    </row>
    <row r="272" spans="1:15" x14ac:dyDescent="0.3">
      <c r="A272" t="s">
        <v>1167</v>
      </c>
      <c r="B272" t="s">
        <v>1168</v>
      </c>
      <c r="C272" t="s">
        <v>180</v>
      </c>
      <c r="D272" t="s">
        <v>97</v>
      </c>
      <c r="E272" t="s">
        <v>59</v>
      </c>
      <c r="F272" t="s">
        <v>60</v>
      </c>
      <c r="G272" t="s">
        <v>69</v>
      </c>
      <c r="H272">
        <v>56</v>
      </c>
      <c r="I272">
        <v>40045</v>
      </c>
      <c r="J272">
        <v>52800</v>
      </c>
      <c r="K272">
        <v>0</v>
      </c>
      <c r="L272" t="s">
        <v>62</v>
      </c>
      <c r="M272" t="s">
        <v>80</v>
      </c>
      <c r="N272">
        <v>15</v>
      </c>
      <c r="O272">
        <v>8</v>
      </c>
    </row>
    <row r="273" spans="1:15" x14ac:dyDescent="0.3">
      <c r="A273" t="s">
        <v>667</v>
      </c>
      <c r="B273" t="s">
        <v>668</v>
      </c>
      <c r="C273" t="s">
        <v>183</v>
      </c>
      <c r="D273" t="s">
        <v>101</v>
      </c>
      <c r="E273" t="s">
        <v>68</v>
      </c>
      <c r="F273" t="s">
        <v>60</v>
      </c>
      <c r="G273" t="s">
        <v>69</v>
      </c>
      <c r="H273">
        <v>64</v>
      </c>
      <c r="I273">
        <v>34505</v>
      </c>
      <c r="J273">
        <v>109456</v>
      </c>
      <c r="K273">
        <v>0.1</v>
      </c>
      <c r="L273" t="s">
        <v>62</v>
      </c>
      <c r="M273" t="s">
        <v>70</v>
      </c>
      <c r="N273">
        <v>30</v>
      </c>
      <c r="O273">
        <v>15</v>
      </c>
    </row>
    <row r="274" spans="1:15" x14ac:dyDescent="0.3">
      <c r="A274" t="s">
        <v>990</v>
      </c>
      <c r="B274" t="s">
        <v>991</v>
      </c>
      <c r="C274" t="s">
        <v>232</v>
      </c>
      <c r="D274" t="s">
        <v>101</v>
      </c>
      <c r="E274" t="s">
        <v>59</v>
      </c>
      <c r="F274" t="s">
        <v>60</v>
      </c>
      <c r="G274" t="s">
        <v>79</v>
      </c>
      <c r="H274">
        <v>63</v>
      </c>
      <c r="I274">
        <v>43227</v>
      </c>
      <c r="J274">
        <v>67987</v>
      </c>
      <c r="K274">
        <v>0</v>
      </c>
      <c r="L274" t="s">
        <v>62</v>
      </c>
      <c r="M274" t="s">
        <v>88</v>
      </c>
      <c r="N274">
        <v>6</v>
      </c>
      <c r="O274">
        <v>4</v>
      </c>
    </row>
    <row r="275" spans="1:15" x14ac:dyDescent="0.3">
      <c r="A275" t="s">
        <v>933</v>
      </c>
      <c r="B275" t="s">
        <v>934</v>
      </c>
      <c r="C275" t="s">
        <v>222</v>
      </c>
      <c r="D275" t="s">
        <v>120</v>
      </c>
      <c r="E275" t="s">
        <v>59</v>
      </c>
      <c r="F275" t="s">
        <v>60</v>
      </c>
      <c r="G275" t="s">
        <v>61</v>
      </c>
      <c r="H275">
        <v>65</v>
      </c>
      <c r="I275">
        <v>36798</v>
      </c>
      <c r="J275">
        <v>67837</v>
      </c>
      <c r="K275">
        <v>0</v>
      </c>
      <c r="L275" t="s">
        <v>62</v>
      </c>
      <c r="M275" t="s">
        <v>92</v>
      </c>
      <c r="N275">
        <v>23</v>
      </c>
      <c r="O275">
        <v>9.5</v>
      </c>
    </row>
    <row r="276" spans="1:15" x14ac:dyDescent="0.3">
      <c r="A276" t="s">
        <v>649</v>
      </c>
      <c r="B276" t="s">
        <v>650</v>
      </c>
      <c r="C276" t="s">
        <v>108</v>
      </c>
      <c r="D276" t="s">
        <v>109</v>
      </c>
      <c r="E276" t="s">
        <v>84</v>
      </c>
      <c r="F276" t="s">
        <v>78</v>
      </c>
      <c r="G276" t="s">
        <v>79</v>
      </c>
      <c r="H276">
        <v>57</v>
      </c>
      <c r="I276">
        <v>42951</v>
      </c>
      <c r="J276">
        <v>183190</v>
      </c>
      <c r="K276">
        <v>0.36</v>
      </c>
      <c r="L276" t="s">
        <v>62</v>
      </c>
      <c r="M276" t="s">
        <v>70</v>
      </c>
      <c r="N276">
        <v>7</v>
      </c>
      <c r="O276">
        <v>4</v>
      </c>
    </row>
    <row r="277" spans="1:15" x14ac:dyDescent="0.3">
      <c r="A277" t="s">
        <v>1444</v>
      </c>
      <c r="B277" t="s">
        <v>1445</v>
      </c>
      <c r="C277" t="s">
        <v>83</v>
      </c>
      <c r="D277" t="s">
        <v>120</v>
      </c>
      <c r="E277" t="s">
        <v>84</v>
      </c>
      <c r="F277" t="s">
        <v>78</v>
      </c>
      <c r="G277" t="s">
        <v>79</v>
      </c>
      <c r="H277">
        <v>28</v>
      </c>
      <c r="I277">
        <v>44274</v>
      </c>
      <c r="J277">
        <v>127543</v>
      </c>
      <c r="K277">
        <v>0.06</v>
      </c>
      <c r="L277" t="s">
        <v>1351</v>
      </c>
      <c r="M277" t="s">
        <v>1357</v>
      </c>
      <c r="N277">
        <v>3</v>
      </c>
      <c r="O277">
        <v>3</v>
      </c>
    </row>
    <row r="278" spans="1:15" x14ac:dyDescent="0.3">
      <c r="A278" t="s">
        <v>1756</v>
      </c>
      <c r="B278" t="s">
        <v>1757</v>
      </c>
      <c r="C278" t="s">
        <v>57</v>
      </c>
      <c r="D278" t="s">
        <v>58</v>
      </c>
      <c r="E278" t="s">
        <v>74</v>
      </c>
      <c r="F278" t="s">
        <v>78</v>
      </c>
      <c r="G278" t="s">
        <v>114</v>
      </c>
      <c r="H278">
        <v>56</v>
      </c>
      <c r="I278">
        <v>40917</v>
      </c>
      <c r="J278">
        <v>146140</v>
      </c>
      <c r="K278">
        <v>0.1</v>
      </c>
      <c r="L278" t="s">
        <v>1758</v>
      </c>
      <c r="M278" t="s">
        <v>1759</v>
      </c>
      <c r="N278">
        <v>12</v>
      </c>
      <c r="O278">
        <v>8</v>
      </c>
    </row>
    <row r="279" spans="1:15" x14ac:dyDescent="0.3">
      <c r="A279" t="s">
        <v>883</v>
      </c>
      <c r="B279" t="s">
        <v>1561</v>
      </c>
      <c r="C279" t="s">
        <v>66</v>
      </c>
      <c r="D279" t="s">
        <v>101</v>
      </c>
      <c r="E279" t="s">
        <v>68</v>
      </c>
      <c r="F279" t="s">
        <v>78</v>
      </c>
      <c r="G279" t="s">
        <v>79</v>
      </c>
      <c r="H279">
        <v>64</v>
      </c>
      <c r="I279">
        <v>34940</v>
      </c>
      <c r="J279">
        <v>158787</v>
      </c>
      <c r="K279">
        <v>0.18</v>
      </c>
      <c r="L279" t="s">
        <v>1351</v>
      </c>
      <c r="M279" t="s">
        <v>1371</v>
      </c>
      <c r="N279">
        <v>29</v>
      </c>
      <c r="O279">
        <v>10</v>
      </c>
    </row>
    <row r="280" spans="1:15" x14ac:dyDescent="0.3">
      <c r="A280" t="s">
        <v>314</v>
      </c>
      <c r="B280" t="s">
        <v>315</v>
      </c>
      <c r="C280" t="s">
        <v>57</v>
      </c>
      <c r="D280" t="s">
        <v>67</v>
      </c>
      <c r="E280" t="s">
        <v>84</v>
      </c>
      <c r="F280" t="s">
        <v>78</v>
      </c>
      <c r="G280" t="s">
        <v>114</v>
      </c>
      <c r="H280">
        <v>45</v>
      </c>
      <c r="I280">
        <v>44554</v>
      </c>
      <c r="J280">
        <v>144754</v>
      </c>
      <c r="K280">
        <v>0.15</v>
      </c>
      <c r="L280" t="s">
        <v>62</v>
      </c>
      <c r="M280" t="s">
        <v>80</v>
      </c>
      <c r="N280">
        <v>2</v>
      </c>
      <c r="O280">
        <v>1</v>
      </c>
    </row>
    <row r="281" spans="1:15" x14ac:dyDescent="0.3">
      <c r="A281" t="s">
        <v>201</v>
      </c>
      <c r="B281" t="s">
        <v>1422</v>
      </c>
      <c r="C281" t="s">
        <v>492</v>
      </c>
      <c r="D281" t="s">
        <v>58</v>
      </c>
      <c r="E281" t="s">
        <v>59</v>
      </c>
      <c r="F281" t="s">
        <v>78</v>
      </c>
      <c r="G281" t="s">
        <v>79</v>
      </c>
      <c r="H281">
        <v>54</v>
      </c>
      <c r="I281">
        <v>41468</v>
      </c>
      <c r="J281">
        <v>83639</v>
      </c>
      <c r="K281">
        <v>0</v>
      </c>
      <c r="L281" t="s">
        <v>1351</v>
      </c>
      <c r="M281" t="s">
        <v>1364</v>
      </c>
      <c r="N281">
        <v>11</v>
      </c>
      <c r="O281">
        <v>5.5</v>
      </c>
    </row>
    <row r="282" spans="1:15" x14ac:dyDescent="0.3">
      <c r="A282" t="s">
        <v>1198</v>
      </c>
      <c r="B282" t="s">
        <v>1199</v>
      </c>
      <c r="C282" t="s">
        <v>57</v>
      </c>
      <c r="D282" t="s">
        <v>120</v>
      </c>
      <c r="E282" t="s">
        <v>59</v>
      </c>
      <c r="F282" t="s">
        <v>78</v>
      </c>
      <c r="G282" t="s">
        <v>69</v>
      </c>
      <c r="H282">
        <v>53</v>
      </c>
      <c r="I282">
        <v>41931</v>
      </c>
      <c r="J282">
        <v>159538</v>
      </c>
      <c r="K282">
        <v>0.11</v>
      </c>
      <c r="L282" t="s">
        <v>62</v>
      </c>
      <c r="M282" t="s">
        <v>88</v>
      </c>
      <c r="N282">
        <v>9</v>
      </c>
      <c r="O282">
        <v>5.5</v>
      </c>
    </row>
    <row r="283" spans="1:15" x14ac:dyDescent="0.3">
      <c r="A283" t="s">
        <v>301</v>
      </c>
      <c r="B283" t="s">
        <v>302</v>
      </c>
      <c r="C283" t="s">
        <v>83</v>
      </c>
      <c r="D283" t="s">
        <v>58</v>
      </c>
      <c r="E283" t="s">
        <v>84</v>
      </c>
      <c r="F283" t="s">
        <v>78</v>
      </c>
      <c r="G283" t="s">
        <v>69</v>
      </c>
      <c r="H283">
        <v>32</v>
      </c>
      <c r="I283">
        <v>41642</v>
      </c>
      <c r="J283">
        <v>127148</v>
      </c>
      <c r="K283">
        <v>0.1</v>
      </c>
      <c r="L283" t="s">
        <v>62</v>
      </c>
      <c r="M283" t="s">
        <v>88</v>
      </c>
      <c r="N283">
        <v>10</v>
      </c>
      <c r="O283">
        <v>5.5</v>
      </c>
    </row>
    <row r="284" spans="1:15" x14ac:dyDescent="0.3">
      <c r="A284" t="s">
        <v>357</v>
      </c>
      <c r="B284" t="s">
        <v>358</v>
      </c>
      <c r="C284" t="s">
        <v>108</v>
      </c>
      <c r="D284" t="s">
        <v>101</v>
      </c>
      <c r="E284" t="s">
        <v>74</v>
      </c>
      <c r="F284" t="s">
        <v>78</v>
      </c>
      <c r="G284" t="s">
        <v>79</v>
      </c>
      <c r="H284">
        <v>35</v>
      </c>
      <c r="I284">
        <v>40826</v>
      </c>
      <c r="J284">
        <v>245482</v>
      </c>
      <c r="K284">
        <v>0.39</v>
      </c>
      <c r="L284" t="s">
        <v>62</v>
      </c>
      <c r="M284" t="s">
        <v>63</v>
      </c>
      <c r="N284">
        <v>12</v>
      </c>
      <c r="O284">
        <v>8</v>
      </c>
    </row>
    <row r="285" spans="1:15" x14ac:dyDescent="0.3">
      <c r="A285" t="s">
        <v>2013</v>
      </c>
      <c r="B285" t="s">
        <v>2014</v>
      </c>
      <c r="C285" t="s">
        <v>57</v>
      </c>
      <c r="D285" t="s">
        <v>58</v>
      </c>
      <c r="E285" t="s">
        <v>68</v>
      </c>
      <c r="F285" t="s">
        <v>78</v>
      </c>
      <c r="G285" t="s">
        <v>114</v>
      </c>
      <c r="H285">
        <v>33</v>
      </c>
      <c r="I285">
        <v>41267</v>
      </c>
      <c r="J285">
        <v>132544</v>
      </c>
      <c r="K285">
        <v>0.1</v>
      </c>
      <c r="L285" t="s">
        <v>1758</v>
      </c>
      <c r="M285" t="s">
        <v>1762</v>
      </c>
      <c r="N285">
        <v>11</v>
      </c>
      <c r="O285">
        <v>5.5</v>
      </c>
    </row>
    <row r="286" spans="1:15" x14ac:dyDescent="0.3">
      <c r="A286" t="s">
        <v>372</v>
      </c>
      <c r="B286" t="s">
        <v>373</v>
      </c>
      <c r="C286" t="s">
        <v>57</v>
      </c>
      <c r="D286" t="s">
        <v>120</v>
      </c>
      <c r="E286" t="s">
        <v>74</v>
      </c>
      <c r="F286" t="s">
        <v>78</v>
      </c>
      <c r="G286" t="s">
        <v>69</v>
      </c>
      <c r="H286">
        <v>29</v>
      </c>
      <c r="I286">
        <v>42810</v>
      </c>
      <c r="J286">
        <v>151413</v>
      </c>
      <c r="K286">
        <v>0.15</v>
      </c>
      <c r="L286" t="s">
        <v>62</v>
      </c>
      <c r="M286" t="s">
        <v>63</v>
      </c>
      <c r="N286">
        <v>7</v>
      </c>
      <c r="O286">
        <v>4</v>
      </c>
    </row>
    <row r="287" spans="1:15" x14ac:dyDescent="0.3">
      <c r="A287" t="s">
        <v>619</v>
      </c>
      <c r="B287" t="s">
        <v>620</v>
      </c>
      <c r="C287" t="s">
        <v>222</v>
      </c>
      <c r="D287" t="s">
        <v>120</v>
      </c>
      <c r="E287" t="s">
        <v>74</v>
      </c>
      <c r="F287" t="s">
        <v>60</v>
      </c>
      <c r="G287" t="s">
        <v>69</v>
      </c>
      <c r="H287">
        <v>26</v>
      </c>
      <c r="I287">
        <v>44521</v>
      </c>
      <c r="J287">
        <v>63137</v>
      </c>
      <c r="K287">
        <v>0</v>
      </c>
      <c r="L287" t="s">
        <v>62</v>
      </c>
      <c r="M287" t="s">
        <v>70</v>
      </c>
      <c r="N287">
        <v>2</v>
      </c>
      <c r="O287">
        <v>1</v>
      </c>
    </row>
    <row r="288" spans="1:15" x14ac:dyDescent="0.3">
      <c r="A288" t="s">
        <v>1014</v>
      </c>
      <c r="B288" t="s">
        <v>1015</v>
      </c>
      <c r="C288" t="s">
        <v>137</v>
      </c>
      <c r="D288" t="s">
        <v>58</v>
      </c>
      <c r="E288" t="s">
        <v>59</v>
      </c>
      <c r="F288" t="s">
        <v>60</v>
      </c>
      <c r="G288" t="s">
        <v>79</v>
      </c>
      <c r="H288">
        <v>36</v>
      </c>
      <c r="I288">
        <v>42489</v>
      </c>
      <c r="J288">
        <v>75862</v>
      </c>
      <c r="K288">
        <v>0</v>
      </c>
      <c r="L288" t="s">
        <v>62</v>
      </c>
      <c r="M288" t="s">
        <v>92</v>
      </c>
      <c r="N288">
        <v>8</v>
      </c>
      <c r="O288">
        <v>5.5</v>
      </c>
    </row>
    <row r="289" spans="1:15" x14ac:dyDescent="0.3">
      <c r="A289" t="s">
        <v>306</v>
      </c>
      <c r="B289" t="s">
        <v>1784</v>
      </c>
      <c r="C289" t="s">
        <v>294</v>
      </c>
      <c r="D289" t="s">
        <v>58</v>
      </c>
      <c r="E289" t="s">
        <v>84</v>
      </c>
      <c r="F289" t="s">
        <v>60</v>
      </c>
      <c r="G289" t="s">
        <v>114</v>
      </c>
      <c r="H289">
        <v>48</v>
      </c>
      <c r="I289">
        <v>43650</v>
      </c>
      <c r="J289">
        <v>76588</v>
      </c>
      <c r="K289">
        <v>0</v>
      </c>
      <c r="L289" t="s">
        <v>1758</v>
      </c>
      <c r="M289" t="s">
        <v>1762</v>
      </c>
      <c r="N289">
        <v>5</v>
      </c>
      <c r="O289">
        <v>3</v>
      </c>
    </row>
    <row r="290" spans="1:15" x14ac:dyDescent="0.3">
      <c r="A290" t="s">
        <v>1731</v>
      </c>
      <c r="B290" t="s">
        <v>1732</v>
      </c>
      <c r="C290" t="s">
        <v>57</v>
      </c>
      <c r="D290" t="s">
        <v>97</v>
      </c>
      <c r="E290" t="s">
        <v>68</v>
      </c>
      <c r="F290" t="s">
        <v>60</v>
      </c>
      <c r="G290" t="s">
        <v>79</v>
      </c>
      <c r="H290">
        <v>36</v>
      </c>
      <c r="I290">
        <v>40248</v>
      </c>
      <c r="J290">
        <v>134006</v>
      </c>
      <c r="K290">
        <v>0.13</v>
      </c>
      <c r="L290" t="s">
        <v>1351</v>
      </c>
      <c r="M290" t="s">
        <v>1364</v>
      </c>
      <c r="N290">
        <v>14</v>
      </c>
      <c r="O290">
        <v>8</v>
      </c>
    </row>
    <row r="291" spans="1:15" x14ac:dyDescent="0.3">
      <c r="A291" t="s">
        <v>1713</v>
      </c>
      <c r="B291" t="s">
        <v>1714</v>
      </c>
      <c r="C291" t="s">
        <v>73</v>
      </c>
      <c r="D291" t="s">
        <v>58</v>
      </c>
      <c r="E291" t="s">
        <v>68</v>
      </c>
      <c r="F291" t="s">
        <v>60</v>
      </c>
      <c r="G291" t="s">
        <v>79</v>
      </c>
      <c r="H291">
        <v>48</v>
      </c>
      <c r="I291">
        <v>41749</v>
      </c>
      <c r="J291">
        <v>91679</v>
      </c>
      <c r="K291">
        <v>7.0000000000000007E-2</v>
      </c>
      <c r="L291" t="s">
        <v>1351</v>
      </c>
      <c r="M291" t="s">
        <v>1352</v>
      </c>
      <c r="N291">
        <v>10</v>
      </c>
      <c r="O291">
        <v>5.5</v>
      </c>
    </row>
    <row r="292" spans="1:15" x14ac:dyDescent="0.3">
      <c r="A292" t="s">
        <v>1484</v>
      </c>
      <c r="B292" t="s">
        <v>1640</v>
      </c>
      <c r="C292" t="s">
        <v>87</v>
      </c>
      <c r="D292" t="s">
        <v>67</v>
      </c>
      <c r="E292" t="s">
        <v>68</v>
      </c>
      <c r="F292" t="s">
        <v>60</v>
      </c>
      <c r="G292" t="s">
        <v>79</v>
      </c>
      <c r="H292">
        <v>62</v>
      </c>
      <c r="I292">
        <v>37519</v>
      </c>
      <c r="J292">
        <v>49738</v>
      </c>
      <c r="K292">
        <v>0</v>
      </c>
      <c r="L292" t="s">
        <v>1351</v>
      </c>
      <c r="M292" t="s">
        <v>1364</v>
      </c>
      <c r="N292">
        <v>21</v>
      </c>
      <c r="O292">
        <v>9.5</v>
      </c>
    </row>
    <row r="293" spans="1:15" x14ac:dyDescent="0.3">
      <c r="A293" t="s">
        <v>737</v>
      </c>
      <c r="B293" t="s">
        <v>738</v>
      </c>
      <c r="C293" t="s">
        <v>108</v>
      </c>
      <c r="D293" t="s">
        <v>109</v>
      </c>
      <c r="E293" t="s">
        <v>84</v>
      </c>
      <c r="F293" t="s">
        <v>60</v>
      </c>
      <c r="G293" t="s">
        <v>79</v>
      </c>
      <c r="H293">
        <v>45</v>
      </c>
      <c r="I293">
        <v>42428</v>
      </c>
      <c r="J293">
        <v>211637</v>
      </c>
      <c r="K293">
        <v>0.31</v>
      </c>
      <c r="L293" t="s">
        <v>62</v>
      </c>
      <c r="M293" t="s">
        <v>70</v>
      </c>
      <c r="N293">
        <v>8</v>
      </c>
      <c r="O293">
        <v>5.5</v>
      </c>
    </row>
    <row r="294" spans="1:15" x14ac:dyDescent="0.3">
      <c r="A294" t="s">
        <v>386</v>
      </c>
      <c r="B294" t="s">
        <v>387</v>
      </c>
      <c r="C294" t="s">
        <v>87</v>
      </c>
      <c r="D294" t="s">
        <v>67</v>
      </c>
      <c r="E294" t="s">
        <v>74</v>
      </c>
      <c r="F294" t="s">
        <v>60</v>
      </c>
      <c r="G294" t="s">
        <v>69</v>
      </c>
      <c r="H294">
        <v>51</v>
      </c>
      <c r="I294">
        <v>42753</v>
      </c>
      <c r="J294">
        <v>53799</v>
      </c>
      <c r="K294">
        <v>0</v>
      </c>
      <c r="L294" t="s">
        <v>62</v>
      </c>
      <c r="M294" t="s">
        <v>117</v>
      </c>
      <c r="N294">
        <v>7</v>
      </c>
      <c r="O294">
        <v>4</v>
      </c>
    </row>
    <row r="295" spans="1:15" x14ac:dyDescent="0.3">
      <c r="A295" t="s">
        <v>230</v>
      </c>
      <c r="B295" t="s">
        <v>770</v>
      </c>
      <c r="C295" t="s">
        <v>132</v>
      </c>
      <c r="D295" t="s">
        <v>67</v>
      </c>
      <c r="E295" t="s">
        <v>68</v>
      </c>
      <c r="F295" t="s">
        <v>60</v>
      </c>
      <c r="G295" t="s">
        <v>69</v>
      </c>
      <c r="H295">
        <v>52</v>
      </c>
      <c r="I295">
        <v>43819</v>
      </c>
      <c r="J295">
        <v>61026</v>
      </c>
      <c r="K295">
        <v>0</v>
      </c>
      <c r="L295" t="s">
        <v>62</v>
      </c>
      <c r="M295" t="s">
        <v>80</v>
      </c>
      <c r="N295">
        <v>4</v>
      </c>
      <c r="O295">
        <v>3</v>
      </c>
    </row>
    <row r="296" spans="1:15" x14ac:dyDescent="0.3">
      <c r="A296" t="s">
        <v>1571</v>
      </c>
      <c r="B296" t="s">
        <v>1572</v>
      </c>
      <c r="C296" t="s">
        <v>348</v>
      </c>
      <c r="D296" t="s">
        <v>58</v>
      </c>
      <c r="E296" t="s">
        <v>84</v>
      </c>
      <c r="F296" t="s">
        <v>60</v>
      </c>
      <c r="G296" t="s">
        <v>79</v>
      </c>
      <c r="H296">
        <v>60</v>
      </c>
      <c r="I296">
        <v>38027</v>
      </c>
      <c r="J296">
        <v>90258</v>
      </c>
      <c r="K296">
        <v>0</v>
      </c>
      <c r="L296" t="s">
        <v>1351</v>
      </c>
      <c r="M296" t="s">
        <v>1352</v>
      </c>
      <c r="N296">
        <v>20</v>
      </c>
      <c r="O296">
        <v>9.5</v>
      </c>
    </row>
    <row r="297" spans="1:15" x14ac:dyDescent="0.3">
      <c r="A297" t="s">
        <v>359</v>
      </c>
      <c r="B297" t="s">
        <v>360</v>
      </c>
      <c r="C297" t="s">
        <v>237</v>
      </c>
      <c r="D297" t="s">
        <v>101</v>
      </c>
      <c r="E297" t="s">
        <v>74</v>
      </c>
      <c r="F297" t="s">
        <v>60</v>
      </c>
      <c r="G297" t="s">
        <v>69</v>
      </c>
      <c r="H297">
        <v>25</v>
      </c>
      <c r="I297">
        <v>43850</v>
      </c>
      <c r="J297">
        <v>71359</v>
      </c>
      <c r="K297">
        <v>0</v>
      </c>
      <c r="L297" t="s">
        <v>62</v>
      </c>
      <c r="M297" t="s">
        <v>80</v>
      </c>
      <c r="N297">
        <v>4</v>
      </c>
      <c r="O297">
        <v>3</v>
      </c>
    </row>
    <row r="298" spans="1:15" x14ac:dyDescent="0.3">
      <c r="A298" t="s">
        <v>1488</v>
      </c>
      <c r="B298" t="s">
        <v>1489</v>
      </c>
      <c r="C298" t="s">
        <v>57</v>
      </c>
      <c r="D298" t="s">
        <v>109</v>
      </c>
      <c r="E298" t="s">
        <v>84</v>
      </c>
      <c r="F298" t="s">
        <v>60</v>
      </c>
      <c r="G298" t="s">
        <v>79</v>
      </c>
      <c r="H298">
        <v>59</v>
      </c>
      <c r="I298">
        <v>39689</v>
      </c>
      <c r="J298">
        <v>157969</v>
      </c>
      <c r="K298">
        <v>0.1</v>
      </c>
      <c r="L298" t="s">
        <v>1351</v>
      </c>
      <c r="M298" t="s">
        <v>1352</v>
      </c>
      <c r="N298">
        <v>16</v>
      </c>
      <c r="O298">
        <v>8</v>
      </c>
    </row>
    <row r="299" spans="1:15" x14ac:dyDescent="0.3">
      <c r="A299" t="s">
        <v>1923</v>
      </c>
      <c r="B299" t="s">
        <v>1924</v>
      </c>
      <c r="C299" t="s">
        <v>57</v>
      </c>
      <c r="D299" t="s">
        <v>97</v>
      </c>
      <c r="E299" t="s">
        <v>84</v>
      </c>
      <c r="F299" t="s">
        <v>60</v>
      </c>
      <c r="G299" t="s">
        <v>114</v>
      </c>
      <c r="H299">
        <v>29</v>
      </c>
      <c r="I299">
        <v>44025</v>
      </c>
      <c r="J299">
        <v>141555</v>
      </c>
      <c r="K299">
        <v>0.11</v>
      </c>
      <c r="L299" t="s">
        <v>1758</v>
      </c>
      <c r="M299" t="s">
        <v>1759</v>
      </c>
      <c r="N299">
        <v>4</v>
      </c>
      <c r="O299">
        <v>3</v>
      </c>
    </row>
    <row r="300" spans="1:15" x14ac:dyDescent="0.3">
      <c r="A300" t="s">
        <v>758</v>
      </c>
      <c r="B300" t="s">
        <v>759</v>
      </c>
      <c r="C300" t="s">
        <v>108</v>
      </c>
      <c r="D300" t="s">
        <v>97</v>
      </c>
      <c r="E300" t="s">
        <v>84</v>
      </c>
      <c r="F300" t="s">
        <v>60</v>
      </c>
      <c r="G300" t="s">
        <v>61</v>
      </c>
      <c r="H300">
        <v>28</v>
      </c>
      <c r="I300">
        <v>43121</v>
      </c>
      <c r="J300">
        <v>208210</v>
      </c>
      <c r="K300">
        <v>0.3</v>
      </c>
      <c r="L300" t="s">
        <v>62</v>
      </c>
      <c r="M300" t="s">
        <v>63</v>
      </c>
      <c r="N300">
        <v>6</v>
      </c>
      <c r="O300">
        <v>4</v>
      </c>
    </row>
    <row r="301" spans="1:15" x14ac:dyDescent="0.3">
      <c r="A301" t="s">
        <v>637</v>
      </c>
      <c r="B301" t="s">
        <v>638</v>
      </c>
      <c r="C301" t="s">
        <v>66</v>
      </c>
      <c r="D301" t="s">
        <v>120</v>
      </c>
      <c r="E301" t="s">
        <v>74</v>
      </c>
      <c r="F301" t="s">
        <v>60</v>
      </c>
      <c r="G301" t="s">
        <v>69</v>
      </c>
      <c r="H301">
        <v>55</v>
      </c>
      <c r="I301">
        <v>35001</v>
      </c>
      <c r="J301">
        <v>153271</v>
      </c>
      <c r="K301">
        <v>0.15</v>
      </c>
      <c r="L301" t="s">
        <v>62</v>
      </c>
      <c r="M301" t="s">
        <v>92</v>
      </c>
      <c r="N301">
        <v>28</v>
      </c>
      <c r="O301">
        <v>10</v>
      </c>
    </row>
    <row r="302" spans="1:15" x14ac:dyDescent="0.3">
      <c r="A302" t="s">
        <v>1623</v>
      </c>
      <c r="B302" t="s">
        <v>1624</v>
      </c>
      <c r="C302" t="s">
        <v>83</v>
      </c>
      <c r="D302" t="s">
        <v>120</v>
      </c>
      <c r="E302" t="s">
        <v>68</v>
      </c>
      <c r="F302" t="s">
        <v>60</v>
      </c>
      <c r="G302" t="s">
        <v>79</v>
      </c>
      <c r="H302">
        <v>45</v>
      </c>
      <c r="I302">
        <v>40836</v>
      </c>
      <c r="J302">
        <v>123640</v>
      </c>
      <c r="K302">
        <v>7.0000000000000007E-2</v>
      </c>
      <c r="L302" t="s">
        <v>1351</v>
      </c>
      <c r="M302" t="s">
        <v>1357</v>
      </c>
      <c r="N302">
        <v>12</v>
      </c>
      <c r="O302">
        <v>8</v>
      </c>
    </row>
    <row r="303" spans="1:15" x14ac:dyDescent="0.3">
      <c r="A303" t="s">
        <v>1218</v>
      </c>
      <c r="B303" t="s">
        <v>1219</v>
      </c>
      <c r="C303" t="s">
        <v>492</v>
      </c>
      <c r="D303" t="s">
        <v>58</v>
      </c>
      <c r="E303" t="s">
        <v>68</v>
      </c>
      <c r="F303" t="s">
        <v>60</v>
      </c>
      <c r="G303" t="s">
        <v>79</v>
      </c>
      <c r="H303">
        <v>39</v>
      </c>
      <c r="I303">
        <v>43943</v>
      </c>
      <c r="J303">
        <v>90535</v>
      </c>
      <c r="K303">
        <v>0</v>
      </c>
      <c r="L303" t="s">
        <v>62</v>
      </c>
      <c r="M303" t="s">
        <v>88</v>
      </c>
      <c r="N303">
        <v>4</v>
      </c>
      <c r="O303">
        <v>3</v>
      </c>
    </row>
    <row r="304" spans="1:15" x14ac:dyDescent="0.3">
      <c r="A304" t="s">
        <v>454</v>
      </c>
      <c r="B304" t="s">
        <v>455</v>
      </c>
      <c r="C304" t="s">
        <v>108</v>
      </c>
      <c r="D304" t="s">
        <v>120</v>
      </c>
      <c r="E304" t="s">
        <v>59</v>
      </c>
      <c r="F304" t="s">
        <v>60</v>
      </c>
      <c r="G304" t="s">
        <v>114</v>
      </c>
      <c r="H304">
        <v>42</v>
      </c>
      <c r="I304">
        <v>41528</v>
      </c>
      <c r="J304">
        <v>181452</v>
      </c>
      <c r="K304">
        <v>0.3</v>
      </c>
      <c r="L304" t="s">
        <v>62</v>
      </c>
      <c r="M304" t="s">
        <v>117</v>
      </c>
      <c r="N304">
        <v>10</v>
      </c>
      <c r="O304">
        <v>5.5</v>
      </c>
    </row>
    <row r="305" spans="1:15" x14ac:dyDescent="0.3">
      <c r="A305" t="s">
        <v>1549</v>
      </c>
      <c r="B305" t="s">
        <v>1550</v>
      </c>
      <c r="C305" t="s">
        <v>180</v>
      </c>
      <c r="D305" t="s">
        <v>97</v>
      </c>
      <c r="E305" t="s">
        <v>59</v>
      </c>
      <c r="F305" t="s">
        <v>60</v>
      </c>
      <c r="G305" t="s">
        <v>79</v>
      </c>
      <c r="H305">
        <v>45</v>
      </c>
      <c r="I305">
        <v>36755</v>
      </c>
      <c r="J305">
        <v>55563</v>
      </c>
      <c r="K305">
        <v>0</v>
      </c>
      <c r="L305" t="s">
        <v>1351</v>
      </c>
      <c r="M305" t="s">
        <v>1371</v>
      </c>
      <c r="N305">
        <v>24</v>
      </c>
      <c r="O305">
        <v>9.5</v>
      </c>
    </row>
    <row r="306" spans="1:15" x14ac:dyDescent="0.3">
      <c r="A306" t="s">
        <v>945</v>
      </c>
      <c r="B306" t="s">
        <v>946</v>
      </c>
      <c r="C306" t="s">
        <v>222</v>
      </c>
      <c r="D306" t="s">
        <v>120</v>
      </c>
      <c r="E306" t="s">
        <v>59</v>
      </c>
      <c r="F306" t="s">
        <v>60</v>
      </c>
      <c r="G306" t="s">
        <v>79</v>
      </c>
      <c r="H306">
        <v>40</v>
      </c>
      <c r="I306">
        <v>43175</v>
      </c>
      <c r="J306">
        <v>55457</v>
      </c>
      <c r="K306">
        <v>0</v>
      </c>
      <c r="L306" t="s">
        <v>62</v>
      </c>
      <c r="M306" t="s">
        <v>117</v>
      </c>
      <c r="N306">
        <v>6</v>
      </c>
      <c r="O306">
        <v>4</v>
      </c>
    </row>
    <row r="307" spans="1:15" x14ac:dyDescent="0.3">
      <c r="A307" t="s">
        <v>1698</v>
      </c>
      <c r="B307" t="s">
        <v>1699</v>
      </c>
      <c r="C307" t="s">
        <v>100</v>
      </c>
      <c r="D307" t="s">
        <v>101</v>
      </c>
      <c r="E307" t="s">
        <v>84</v>
      </c>
      <c r="F307" t="s">
        <v>60</v>
      </c>
      <c r="G307" t="s">
        <v>79</v>
      </c>
      <c r="H307">
        <v>25</v>
      </c>
      <c r="I307">
        <v>44370</v>
      </c>
      <c r="J307">
        <v>86464</v>
      </c>
      <c r="K307">
        <v>0</v>
      </c>
      <c r="L307" t="s">
        <v>1351</v>
      </c>
      <c r="M307" t="s">
        <v>1357</v>
      </c>
      <c r="N307">
        <v>3</v>
      </c>
      <c r="O307">
        <v>3</v>
      </c>
    </row>
    <row r="308" spans="1:15" x14ac:dyDescent="0.3">
      <c r="A308" t="s">
        <v>901</v>
      </c>
      <c r="B308" t="s">
        <v>902</v>
      </c>
      <c r="C308" t="s">
        <v>132</v>
      </c>
      <c r="D308" t="s">
        <v>109</v>
      </c>
      <c r="E308" t="s">
        <v>84</v>
      </c>
      <c r="F308" t="s">
        <v>60</v>
      </c>
      <c r="G308" t="s">
        <v>69</v>
      </c>
      <c r="H308">
        <v>39</v>
      </c>
      <c r="I308">
        <v>42843</v>
      </c>
      <c r="J308">
        <v>58745</v>
      </c>
      <c r="K308">
        <v>0</v>
      </c>
      <c r="L308" t="s">
        <v>62</v>
      </c>
      <c r="M308" t="s">
        <v>92</v>
      </c>
      <c r="N308">
        <v>7</v>
      </c>
      <c r="O308">
        <v>4</v>
      </c>
    </row>
    <row r="309" spans="1:15" x14ac:dyDescent="0.3">
      <c r="A309" t="s">
        <v>388</v>
      </c>
      <c r="B309" t="s">
        <v>389</v>
      </c>
      <c r="C309" t="s">
        <v>77</v>
      </c>
      <c r="D309" t="s">
        <v>120</v>
      </c>
      <c r="E309" t="s">
        <v>84</v>
      </c>
      <c r="F309" t="s">
        <v>60</v>
      </c>
      <c r="G309" t="s">
        <v>69</v>
      </c>
      <c r="H309">
        <v>28</v>
      </c>
      <c r="I309">
        <v>44380</v>
      </c>
      <c r="J309">
        <v>82739</v>
      </c>
      <c r="K309">
        <v>0</v>
      </c>
      <c r="L309" t="s">
        <v>62</v>
      </c>
      <c r="M309" t="s">
        <v>80</v>
      </c>
      <c r="N309">
        <v>3</v>
      </c>
      <c r="O309">
        <v>3</v>
      </c>
    </row>
    <row r="310" spans="1:15" x14ac:dyDescent="0.3">
      <c r="A310" t="s">
        <v>503</v>
      </c>
      <c r="B310" t="s">
        <v>504</v>
      </c>
      <c r="C310" t="s">
        <v>108</v>
      </c>
      <c r="D310" t="s">
        <v>67</v>
      </c>
      <c r="E310" t="s">
        <v>74</v>
      </c>
      <c r="F310" t="s">
        <v>60</v>
      </c>
      <c r="G310" t="s">
        <v>69</v>
      </c>
      <c r="H310">
        <v>48</v>
      </c>
      <c r="I310">
        <v>43253</v>
      </c>
      <c r="J310">
        <v>231567</v>
      </c>
      <c r="K310">
        <v>0.36</v>
      </c>
      <c r="L310" t="s">
        <v>62</v>
      </c>
      <c r="M310" t="s">
        <v>63</v>
      </c>
      <c r="N310">
        <v>6</v>
      </c>
      <c r="O310">
        <v>4</v>
      </c>
    </row>
    <row r="311" spans="1:15" x14ac:dyDescent="0.3">
      <c r="A311" t="s">
        <v>1750</v>
      </c>
      <c r="B311" t="s">
        <v>1751</v>
      </c>
      <c r="C311" t="s">
        <v>171</v>
      </c>
      <c r="D311" t="s">
        <v>101</v>
      </c>
      <c r="E311" t="s">
        <v>84</v>
      </c>
      <c r="F311" t="s">
        <v>60</v>
      </c>
      <c r="G311" t="s">
        <v>79</v>
      </c>
      <c r="H311">
        <v>45</v>
      </c>
      <c r="I311">
        <v>40967</v>
      </c>
      <c r="J311">
        <v>89659</v>
      </c>
      <c r="K311">
        <v>0</v>
      </c>
      <c r="L311" t="s">
        <v>1351</v>
      </c>
      <c r="M311" t="s">
        <v>1364</v>
      </c>
      <c r="N311">
        <v>12</v>
      </c>
      <c r="O311">
        <v>8</v>
      </c>
    </row>
    <row r="312" spans="1:15" x14ac:dyDescent="0.3">
      <c r="A312" t="s">
        <v>1271</v>
      </c>
      <c r="B312" t="s">
        <v>1272</v>
      </c>
      <c r="C312" t="s">
        <v>108</v>
      </c>
      <c r="D312" t="s">
        <v>91</v>
      </c>
      <c r="E312" t="s">
        <v>68</v>
      </c>
      <c r="F312" t="s">
        <v>60</v>
      </c>
      <c r="G312" t="s">
        <v>69</v>
      </c>
      <c r="H312">
        <v>41</v>
      </c>
      <c r="I312">
        <v>41130</v>
      </c>
      <c r="J312">
        <v>245360</v>
      </c>
      <c r="K312">
        <v>0.37</v>
      </c>
      <c r="L312" t="s">
        <v>62</v>
      </c>
      <c r="M312" t="s">
        <v>92</v>
      </c>
      <c r="N312">
        <v>12</v>
      </c>
      <c r="O312">
        <v>8</v>
      </c>
    </row>
    <row r="313" spans="1:15" x14ac:dyDescent="0.3">
      <c r="A313" t="s">
        <v>939</v>
      </c>
      <c r="B313" t="s">
        <v>940</v>
      </c>
      <c r="C313" t="s">
        <v>132</v>
      </c>
      <c r="D313" t="s">
        <v>67</v>
      </c>
      <c r="E313" t="s">
        <v>74</v>
      </c>
      <c r="F313" t="s">
        <v>60</v>
      </c>
      <c r="G313" t="s">
        <v>79</v>
      </c>
      <c r="H313">
        <v>48</v>
      </c>
      <c r="I313">
        <v>37796</v>
      </c>
      <c r="J313">
        <v>55760</v>
      </c>
      <c r="K313">
        <v>0</v>
      </c>
      <c r="L313" t="s">
        <v>62</v>
      </c>
      <c r="M313" t="s">
        <v>92</v>
      </c>
      <c r="N313">
        <v>21</v>
      </c>
      <c r="O313">
        <v>9.5</v>
      </c>
    </row>
    <row r="314" spans="1:15" x14ac:dyDescent="0.3">
      <c r="A314" t="s">
        <v>404</v>
      </c>
      <c r="B314" t="s">
        <v>405</v>
      </c>
      <c r="C314" t="s">
        <v>232</v>
      </c>
      <c r="D314" t="s">
        <v>101</v>
      </c>
      <c r="E314" t="s">
        <v>59</v>
      </c>
      <c r="F314" t="s">
        <v>60</v>
      </c>
      <c r="G314" t="s">
        <v>114</v>
      </c>
      <c r="H314">
        <v>42</v>
      </c>
      <c r="I314">
        <v>43062</v>
      </c>
      <c r="J314">
        <v>96023</v>
      </c>
      <c r="K314">
        <v>0</v>
      </c>
      <c r="L314" t="s">
        <v>62</v>
      </c>
      <c r="M314" t="s">
        <v>88</v>
      </c>
      <c r="N314">
        <v>6</v>
      </c>
      <c r="O314">
        <v>4</v>
      </c>
    </row>
    <row r="315" spans="1:15" x14ac:dyDescent="0.3">
      <c r="A315" t="s">
        <v>941</v>
      </c>
      <c r="B315" t="s">
        <v>942</v>
      </c>
      <c r="C315" t="s">
        <v>108</v>
      </c>
      <c r="D315" t="s">
        <v>91</v>
      </c>
      <c r="E315" t="s">
        <v>84</v>
      </c>
      <c r="F315" t="s">
        <v>60</v>
      </c>
      <c r="G315" t="s">
        <v>69</v>
      </c>
      <c r="H315">
        <v>36</v>
      </c>
      <c r="I315">
        <v>43843</v>
      </c>
      <c r="J315">
        <v>253294</v>
      </c>
      <c r="K315">
        <v>0.4</v>
      </c>
      <c r="L315" t="s">
        <v>62</v>
      </c>
      <c r="M315" t="s">
        <v>88</v>
      </c>
      <c r="N315">
        <v>4</v>
      </c>
      <c r="O315">
        <v>3</v>
      </c>
    </row>
    <row r="316" spans="1:15" x14ac:dyDescent="0.3">
      <c r="A316" t="s">
        <v>1858</v>
      </c>
      <c r="B316" t="s">
        <v>1859</v>
      </c>
      <c r="C316" t="s">
        <v>132</v>
      </c>
      <c r="D316" t="s">
        <v>120</v>
      </c>
      <c r="E316" t="s">
        <v>74</v>
      </c>
      <c r="F316" t="s">
        <v>60</v>
      </c>
      <c r="G316" t="s">
        <v>114</v>
      </c>
      <c r="H316">
        <v>56</v>
      </c>
      <c r="I316">
        <v>33770</v>
      </c>
      <c r="J316">
        <v>59591</v>
      </c>
      <c r="K316">
        <v>0</v>
      </c>
      <c r="L316" t="s">
        <v>1758</v>
      </c>
      <c r="M316" t="s">
        <v>1777</v>
      </c>
      <c r="N316">
        <v>32</v>
      </c>
      <c r="O316">
        <v>15</v>
      </c>
    </row>
    <row r="317" spans="1:15" x14ac:dyDescent="0.3">
      <c r="A317" t="s">
        <v>55</v>
      </c>
      <c r="B317" t="s">
        <v>56</v>
      </c>
      <c r="C317" t="s">
        <v>57</v>
      </c>
      <c r="D317" t="s">
        <v>58</v>
      </c>
      <c r="E317" t="s">
        <v>59</v>
      </c>
      <c r="F317" t="s">
        <v>60</v>
      </c>
      <c r="G317" t="s">
        <v>61</v>
      </c>
      <c r="H317">
        <v>55</v>
      </c>
      <c r="I317">
        <v>42468</v>
      </c>
      <c r="J317">
        <v>141604</v>
      </c>
      <c r="K317">
        <v>0.15</v>
      </c>
      <c r="L317" t="s">
        <v>62</v>
      </c>
      <c r="M317" t="s">
        <v>63</v>
      </c>
      <c r="N317">
        <v>8</v>
      </c>
      <c r="O317">
        <v>5.5</v>
      </c>
    </row>
    <row r="318" spans="1:15" x14ac:dyDescent="0.3">
      <c r="A318" t="s">
        <v>1018</v>
      </c>
      <c r="B318" t="s">
        <v>1019</v>
      </c>
      <c r="C318" t="s">
        <v>183</v>
      </c>
      <c r="D318" t="s">
        <v>101</v>
      </c>
      <c r="E318" t="s">
        <v>84</v>
      </c>
      <c r="F318" t="s">
        <v>60</v>
      </c>
      <c r="G318" t="s">
        <v>79</v>
      </c>
      <c r="H318">
        <v>32</v>
      </c>
      <c r="I318">
        <v>41977</v>
      </c>
      <c r="J318">
        <v>99202</v>
      </c>
      <c r="K318">
        <v>0.11</v>
      </c>
      <c r="L318" t="s">
        <v>62</v>
      </c>
      <c r="M318" t="s">
        <v>80</v>
      </c>
      <c r="N318">
        <v>9</v>
      </c>
      <c r="O318">
        <v>5.5</v>
      </c>
    </row>
    <row r="319" spans="1:15" x14ac:dyDescent="0.3">
      <c r="A319" t="s">
        <v>1216</v>
      </c>
      <c r="B319" t="s">
        <v>1220</v>
      </c>
      <c r="C319" t="s">
        <v>162</v>
      </c>
      <c r="D319" t="s">
        <v>97</v>
      </c>
      <c r="E319" t="s">
        <v>84</v>
      </c>
      <c r="F319" t="s">
        <v>60</v>
      </c>
      <c r="G319" t="s">
        <v>79</v>
      </c>
      <c r="H319">
        <v>44</v>
      </c>
      <c r="I319">
        <v>38771</v>
      </c>
      <c r="J319">
        <v>63705</v>
      </c>
      <c r="K319">
        <v>0</v>
      </c>
      <c r="L319" t="s">
        <v>62</v>
      </c>
      <c r="M319" t="s">
        <v>88</v>
      </c>
      <c r="N319">
        <v>18</v>
      </c>
      <c r="O319">
        <v>9.5</v>
      </c>
    </row>
    <row r="320" spans="1:15" x14ac:dyDescent="0.3">
      <c r="A320" t="s">
        <v>1122</v>
      </c>
      <c r="B320" t="s">
        <v>1123</v>
      </c>
      <c r="C320" t="s">
        <v>77</v>
      </c>
      <c r="D320" t="s">
        <v>67</v>
      </c>
      <c r="E320" t="s">
        <v>74</v>
      </c>
      <c r="F320" t="s">
        <v>60</v>
      </c>
      <c r="G320" t="s">
        <v>79</v>
      </c>
      <c r="H320">
        <v>35</v>
      </c>
      <c r="I320">
        <v>43542</v>
      </c>
      <c r="J320">
        <v>74779</v>
      </c>
      <c r="K320">
        <v>0</v>
      </c>
      <c r="L320" t="s">
        <v>62</v>
      </c>
      <c r="M320" t="s">
        <v>80</v>
      </c>
      <c r="N320">
        <v>5</v>
      </c>
      <c r="O320">
        <v>3</v>
      </c>
    </row>
    <row r="321" spans="1:15" x14ac:dyDescent="0.3">
      <c r="A321" t="s">
        <v>316</v>
      </c>
      <c r="B321" t="s">
        <v>317</v>
      </c>
      <c r="C321" t="s">
        <v>318</v>
      </c>
      <c r="D321" t="s">
        <v>120</v>
      </c>
      <c r="E321" t="s">
        <v>59</v>
      </c>
      <c r="F321" t="s">
        <v>60</v>
      </c>
      <c r="G321" t="s">
        <v>69</v>
      </c>
      <c r="H321">
        <v>30</v>
      </c>
      <c r="I321">
        <v>42722</v>
      </c>
      <c r="J321">
        <v>89458</v>
      </c>
      <c r="K321">
        <v>0</v>
      </c>
      <c r="L321" t="s">
        <v>62</v>
      </c>
      <c r="M321" t="s">
        <v>92</v>
      </c>
      <c r="N321">
        <v>7</v>
      </c>
      <c r="O321">
        <v>4</v>
      </c>
    </row>
    <row r="322" spans="1:15" x14ac:dyDescent="0.3">
      <c r="A322" t="s">
        <v>1556</v>
      </c>
      <c r="B322" t="s">
        <v>1557</v>
      </c>
      <c r="C322" t="s">
        <v>87</v>
      </c>
      <c r="D322" t="s">
        <v>91</v>
      </c>
      <c r="E322" t="s">
        <v>84</v>
      </c>
      <c r="F322" t="s">
        <v>60</v>
      </c>
      <c r="G322" t="s">
        <v>79</v>
      </c>
      <c r="H322">
        <v>27</v>
      </c>
      <c r="I322">
        <v>43701</v>
      </c>
      <c r="J322">
        <v>50809</v>
      </c>
      <c r="K322">
        <v>0</v>
      </c>
      <c r="L322" t="s">
        <v>1351</v>
      </c>
      <c r="M322" t="s">
        <v>1352</v>
      </c>
      <c r="N322">
        <v>5</v>
      </c>
      <c r="O322">
        <v>3</v>
      </c>
    </row>
    <row r="323" spans="1:15" x14ac:dyDescent="0.3">
      <c r="A323" t="s">
        <v>336</v>
      </c>
      <c r="B323" t="s">
        <v>337</v>
      </c>
      <c r="C323" t="s">
        <v>129</v>
      </c>
      <c r="D323" t="s">
        <v>58</v>
      </c>
      <c r="E323" t="s">
        <v>74</v>
      </c>
      <c r="F323" t="s">
        <v>60</v>
      </c>
      <c r="G323" t="s">
        <v>69</v>
      </c>
      <c r="H323">
        <v>54</v>
      </c>
      <c r="I323">
        <v>42731</v>
      </c>
      <c r="J323">
        <v>41673</v>
      </c>
      <c r="K323">
        <v>0</v>
      </c>
      <c r="L323" t="s">
        <v>62</v>
      </c>
      <c r="M323" t="s">
        <v>88</v>
      </c>
      <c r="N323">
        <v>7</v>
      </c>
      <c r="O323">
        <v>4</v>
      </c>
    </row>
    <row r="324" spans="1:15" x14ac:dyDescent="0.3">
      <c r="A324" t="s">
        <v>1959</v>
      </c>
      <c r="B324" t="s">
        <v>1960</v>
      </c>
      <c r="C324" t="s">
        <v>171</v>
      </c>
      <c r="D324" t="s">
        <v>101</v>
      </c>
      <c r="E324" t="s">
        <v>68</v>
      </c>
      <c r="F324" t="s">
        <v>60</v>
      </c>
      <c r="G324" t="s">
        <v>114</v>
      </c>
      <c r="H324">
        <v>52</v>
      </c>
      <c r="I324">
        <v>39532</v>
      </c>
      <c r="J324">
        <v>97398</v>
      </c>
      <c r="K324">
        <v>0</v>
      </c>
      <c r="L324" t="s">
        <v>1758</v>
      </c>
      <c r="M324" t="s">
        <v>1759</v>
      </c>
      <c r="N324">
        <v>16</v>
      </c>
      <c r="O324">
        <v>8</v>
      </c>
    </row>
    <row r="325" spans="1:15" x14ac:dyDescent="0.3">
      <c r="A325" t="s">
        <v>623</v>
      </c>
      <c r="B325" t="s">
        <v>624</v>
      </c>
      <c r="C325" t="s">
        <v>492</v>
      </c>
      <c r="D325" t="s">
        <v>58</v>
      </c>
      <c r="E325" t="s">
        <v>74</v>
      </c>
      <c r="F325" t="s">
        <v>60</v>
      </c>
      <c r="G325" t="s">
        <v>69</v>
      </c>
      <c r="H325">
        <v>28</v>
      </c>
      <c r="I325">
        <v>43122</v>
      </c>
      <c r="J325">
        <v>68176</v>
      </c>
      <c r="K325">
        <v>0</v>
      </c>
      <c r="L325" t="s">
        <v>62</v>
      </c>
      <c r="M325" t="s">
        <v>63</v>
      </c>
      <c r="N325">
        <v>6</v>
      </c>
      <c r="O325">
        <v>4</v>
      </c>
    </row>
    <row r="326" spans="1:15" x14ac:dyDescent="0.3">
      <c r="A326" t="s">
        <v>340</v>
      </c>
      <c r="B326" t="s">
        <v>341</v>
      </c>
      <c r="C326" t="s">
        <v>225</v>
      </c>
      <c r="D326" t="s">
        <v>97</v>
      </c>
      <c r="E326" t="s">
        <v>74</v>
      </c>
      <c r="F326" t="s">
        <v>78</v>
      </c>
      <c r="G326" t="s">
        <v>69</v>
      </c>
      <c r="H326">
        <v>33</v>
      </c>
      <c r="I326">
        <v>42951</v>
      </c>
      <c r="J326">
        <v>92610</v>
      </c>
      <c r="K326">
        <v>0</v>
      </c>
      <c r="L326" t="s">
        <v>62</v>
      </c>
      <c r="M326" t="s">
        <v>117</v>
      </c>
      <c r="N326">
        <v>7</v>
      </c>
      <c r="O326">
        <v>4</v>
      </c>
    </row>
    <row r="327" spans="1:15" x14ac:dyDescent="0.3">
      <c r="A327" t="s">
        <v>728</v>
      </c>
      <c r="B327" t="s">
        <v>729</v>
      </c>
      <c r="C327" t="s">
        <v>129</v>
      </c>
      <c r="D327" t="s">
        <v>58</v>
      </c>
      <c r="E327" t="s">
        <v>59</v>
      </c>
      <c r="F327" t="s">
        <v>78</v>
      </c>
      <c r="G327" t="s">
        <v>69</v>
      </c>
      <c r="H327">
        <v>45</v>
      </c>
      <c r="I327">
        <v>43248</v>
      </c>
      <c r="J327">
        <v>49219</v>
      </c>
      <c r="K327">
        <v>0</v>
      </c>
      <c r="L327" t="s">
        <v>62</v>
      </c>
      <c r="M327" t="s">
        <v>117</v>
      </c>
      <c r="N327">
        <v>6</v>
      </c>
      <c r="O327">
        <v>4</v>
      </c>
    </row>
    <row r="328" spans="1:15" x14ac:dyDescent="0.3">
      <c r="A328" t="s">
        <v>820</v>
      </c>
      <c r="B328" t="s">
        <v>1110</v>
      </c>
      <c r="C328" t="s">
        <v>66</v>
      </c>
      <c r="D328" t="s">
        <v>120</v>
      </c>
      <c r="E328" t="s">
        <v>59</v>
      </c>
      <c r="F328" t="s">
        <v>78</v>
      </c>
      <c r="G328" t="s">
        <v>79</v>
      </c>
      <c r="H328">
        <v>49</v>
      </c>
      <c r="I328">
        <v>37092</v>
      </c>
      <c r="J328">
        <v>199176</v>
      </c>
      <c r="K328">
        <v>0.24</v>
      </c>
      <c r="L328" t="s">
        <v>62</v>
      </c>
      <c r="M328" t="s">
        <v>80</v>
      </c>
      <c r="N328">
        <v>23</v>
      </c>
      <c r="O328">
        <v>9.5</v>
      </c>
    </row>
    <row r="329" spans="1:15" x14ac:dyDescent="0.3">
      <c r="A329" t="s">
        <v>1043</v>
      </c>
      <c r="B329" t="s">
        <v>1044</v>
      </c>
      <c r="C329" t="s">
        <v>77</v>
      </c>
      <c r="D329" t="s">
        <v>91</v>
      </c>
      <c r="E329" t="s">
        <v>68</v>
      </c>
      <c r="F329" t="s">
        <v>78</v>
      </c>
      <c r="G329" t="s">
        <v>79</v>
      </c>
      <c r="H329">
        <v>54</v>
      </c>
      <c r="I329">
        <v>42494</v>
      </c>
      <c r="J329">
        <v>93668</v>
      </c>
      <c r="K329">
        <v>0</v>
      </c>
      <c r="L329" t="s">
        <v>62</v>
      </c>
      <c r="M329" t="s">
        <v>70</v>
      </c>
      <c r="N329">
        <v>8</v>
      </c>
      <c r="O329">
        <v>5.5</v>
      </c>
    </row>
    <row r="330" spans="1:15" x14ac:dyDescent="0.3">
      <c r="A330" t="s">
        <v>1946</v>
      </c>
      <c r="B330" t="s">
        <v>1947</v>
      </c>
      <c r="C330" t="s">
        <v>73</v>
      </c>
      <c r="D330" t="s">
        <v>58</v>
      </c>
      <c r="E330" t="s">
        <v>74</v>
      </c>
      <c r="F330" t="s">
        <v>60</v>
      </c>
      <c r="G330" t="s">
        <v>114</v>
      </c>
      <c r="H330">
        <v>46</v>
      </c>
      <c r="I330">
        <v>42849</v>
      </c>
      <c r="J330">
        <v>77461</v>
      </c>
      <c r="K330">
        <v>0.09</v>
      </c>
      <c r="L330" t="s">
        <v>1758</v>
      </c>
      <c r="M330" t="s">
        <v>1777</v>
      </c>
      <c r="N330">
        <v>7</v>
      </c>
      <c r="O330">
        <v>4</v>
      </c>
    </row>
    <row r="331" spans="1:15" x14ac:dyDescent="0.3">
      <c r="A331" t="s">
        <v>153</v>
      </c>
      <c r="B331" t="s">
        <v>154</v>
      </c>
      <c r="C331" t="s">
        <v>66</v>
      </c>
      <c r="D331" t="s">
        <v>58</v>
      </c>
      <c r="E331" t="s">
        <v>59</v>
      </c>
      <c r="F331" t="s">
        <v>60</v>
      </c>
      <c r="G331" t="s">
        <v>61</v>
      </c>
      <c r="H331">
        <v>37</v>
      </c>
      <c r="I331">
        <v>40076</v>
      </c>
      <c r="J331">
        <v>167199</v>
      </c>
      <c r="K331">
        <v>0.2</v>
      </c>
      <c r="L331" t="s">
        <v>62</v>
      </c>
      <c r="M331" t="s">
        <v>63</v>
      </c>
      <c r="N331">
        <v>14</v>
      </c>
      <c r="O331">
        <v>8</v>
      </c>
    </row>
    <row r="332" spans="1:15" x14ac:dyDescent="0.3">
      <c r="A332" t="s">
        <v>1957</v>
      </c>
      <c r="B332" t="s">
        <v>1958</v>
      </c>
      <c r="C332" t="s">
        <v>57</v>
      </c>
      <c r="D332" t="s">
        <v>120</v>
      </c>
      <c r="E332" t="s">
        <v>68</v>
      </c>
      <c r="F332" t="s">
        <v>60</v>
      </c>
      <c r="G332" t="s">
        <v>114</v>
      </c>
      <c r="H332">
        <v>45</v>
      </c>
      <c r="I332">
        <v>43305</v>
      </c>
      <c r="J332">
        <v>148991</v>
      </c>
      <c r="K332">
        <v>0.12</v>
      </c>
      <c r="L332" t="s">
        <v>1758</v>
      </c>
      <c r="M332" t="s">
        <v>1777</v>
      </c>
      <c r="N332">
        <v>6</v>
      </c>
      <c r="O332">
        <v>4</v>
      </c>
    </row>
    <row r="333" spans="1:15" x14ac:dyDescent="0.3">
      <c r="A333" t="s">
        <v>408</v>
      </c>
      <c r="B333" t="s">
        <v>409</v>
      </c>
      <c r="C333" t="s">
        <v>132</v>
      </c>
      <c r="D333" t="s">
        <v>120</v>
      </c>
      <c r="E333" t="s">
        <v>59</v>
      </c>
      <c r="F333" t="s">
        <v>60</v>
      </c>
      <c r="G333" t="s">
        <v>114</v>
      </c>
      <c r="H333">
        <v>48</v>
      </c>
      <c r="I333">
        <v>41773</v>
      </c>
      <c r="J333">
        <v>61216</v>
      </c>
      <c r="K333">
        <v>0</v>
      </c>
      <c r="L333" t="s">
        <v>62</v>
      </c>
      <c r="M333" t="s">
        <v>63</v>
      </c>
      <c r="N333">
        <v>10</v>
      </c>
      <c r="O333">
        <v>5.5</v>
      </c>
    </row>
    <row r="334" spans="1:15" x14ac:dyDescent="0.3">
      <c r="A334" t="s">
        <v>1844</v>
      </c>
      <c r="B334" t="s">
        <v>1845</v>
      </c>
      <c r="C334" t="s">
        <v>162</v>
      </c>
      <c r="D334" t="s">
        <v>97</v>
      </c>
      <c r="E334" t="s">
        <v>84</v>
      </c>
      <c r="F334" t="s">
        <v>60</v>
      </c>
      <c r="G334" t="s">
        <v>114</v>
      </c>
      <c r="H334">
        <v>31</v>
      </c>
      <c r="I334">
        <v>44297</v>
      </c>
      <c r="J334">
        <v>72235</v>
      </c>
      <c r="K334">
        <v>0</v>
      </c>
      <c r="L334" t="s">
        <v>1758</v>
      </c>
      <c r="M334" t="s">
        <v>1759</v>
      </c>
      <c r="N334">
        <v>3</v>
      </c>
      <c r="O334">
        <v>3</v>
      </c>
    </row>
    <row r="335" spans="1:15" x14ac:dyDescent="0.3">
      <c r="A335" t="s">
        <v>434</v>
      </c>
      <c r="B335" t="s">
        <v>435</v>
      </c>
      <c r="C335" t="s">
        <v>57</v>
      </c>
      <c r="D335" t="s">
        <v>97</v>
      </c>
      <c r="E335" t="s">
        <v>74</v>
      </c>
      <c r="F335" t="s">
        <v>60</v>
      </c>
      <c r="G335" t="s">
        <v>61</v>
      </c>
      <c r="H335">
        <v>55</v>
      </c>
      <c r="I335">
        <v>38301</v>
      </c>
      <c r="J335">
        <v>142318</v>
      </c>
      <c r="K335">
        <v>0.14000000000000001</v>
      </c>
      <c r="L335" t="s">
        <v>62</v>
      </c>
      <c r="M335" t="s">
        <v>70</v>
      </c>
      <c r="N335">
        <v>19</v>
      </c>
      <c r="O335">
        <v>9.5</v>
      </c>
    </row>
    <row r="336" spans="1:15" x14ac:dyDescent="0.3">
      <c r="A336" t="s">
        <v>118</v>
      </c>
      <c r="B336" t="s">
        <v>119</v>
      </c>
      <c r="C336" t="s">
        <v>66</v>
      </c>
      <c r="D336" t="s">
        <v>120</v>
      </c>
      <c r="E336" t="s">
        <v>74</v>
      </c>
      <c r="F336" t="s">
        <v>60</v>
      </c>
      <c r="G336" t="s">
        <v>114</v>
      </c>
      <c r="H336">
        <v>36</v>
      </c>
      <c r="I336">
        <v>44288</v>
      </c>
      <c r="J336">
        <v>151703</v>
      </c>
      <c r="K336">
        <v>0.21</v>
      </c>
      <c r="L336" t="s">
        <v>62</v>
      </c>
      <c r="M336" t="s">
        <v>88</v>
      </c>
      <c r="N336">
        <v>3</v>
      </c>
      <c r="O336">
        <v>3</v>
      </c>
    </row>
    <row r="337" spans="1:15" x14ac:dyDescent="0.3">
      <c r="A337" t="s">
        <v>253</v>
      </c>
      <c r="B337" t="s">
        <v>254</v>
      </c>
      <c r="C337" t="s">
        <v>66</v>
      </c>
      <c r="D337" t="s">
        <v>120</v>
      </c>
      <c r="E337" t="s">
        <v>59</v>
      </c>
      <c r="F337" t="s">
        <v>60</v>
      </c>
      <c r="G337" t="s">
        <v>79</v>
      </c>
      <c r="H337">
        <v>41</v>
      </c>
      <c r="I337">
        <v>43322</v>
      </c>
      <c r="J337">
        <v>171173</v>
      </c>
      <c r="K337">
        <v>0.21</v>
      </c>
      <c r="L337" t="s">
        <v>62</v>
      </c>
      <c r="M337" t="s">
        <v>117</v>
      </c>
      <c r="N337">
        <v>6</v>
      </c>
      <c r="O337">
        <v>4</v>
      </c>
    </row>
    <row r="338" spans="1:15" x14ac:dyDescent="0.3">
      <c r="A338" t="s">
        <v>1409</v>
      </c>
      <c r="B338" t="s">
        <v>1410</v>
      </c>
      <c r="C338" t="s">
        <v>87</v>
      </c>
      <c r="D338" t="s">
        <v>120</v>
      </c>
      <c r="E338" t="s">
        <v>59</v>
      </c>
      <c r="F338" t="s">
        <v>60</v>
      </c>
      <c r="G338" t="s">
        <v>79</v>
      </c>
      <c r="H338">
        <v>30</v>
      </c>
      <c r="I338">
        <v>44241</v>
      </c>
      <c r="J338">
        <v>48340</v>
      </c>
      <c r="K338">
        <v>0</v>
      </c>
      <c r="L338" t="s">
        <v>1351</v>
      </c>
      <c r="M338" t="s">
        <v>1364</v>
      </c>
      <c r="N338">
        <v>3</v>
      </c>
      <c r="O338">
        <v>3</v>
      </c>
    </row>
    <row r="339" spans="1:15" x14ac:dyDescent="0.3">
      <c r="A339" t="s">
        <v>426</v>
      </c>
      <c r="B339" t="s">
        <v>427</v>
      </c>
      <c r="C339" t="s">
        <v>348</v>
      </c>
      <c r="D339" t="s">
        <v>58</v>
      </c>
      <c r="E339" t="s">
        <v>68</v>
      </c>
      <c r="F339" t="s">
        <v>60</v>
      </c>
      <c r="G339" t="s">
        <v>79</v>
      </c>
      <c r="H339">
        <v>40</v>
      </c>
      <c r="I339">
        <v>41451</v>
      </c>
      <c r="J339">
        <v>69096</v>
      </c>
      <c r="K339">
        <v>0</v>
      </c>
      <c r="L339" t="s">
        <v>62</v>
      </c>
      <c r="M339" t="s">
        <v>63</v>
      </c>
      <c r="N339">
        <v>11</v>
      </c>
      <c r="O339">
        <v>5.5</v>
      </c>
    </row>
    <row r="340" spans="1:15" x14ac:dyDescent="0.3">
      <c r="A340" t="s">
        <v>228</v>
      </c>
      <c r="B340" t="s">
        <v>880</v>
      </c>
      <c r="C340" t="s">
        <v>492</v>
      </c>
      <c r="D340" t="s">
        <v>58</v>
      </c>
      <c r="E340" t="s">
        <v>74</v>
      </c>
      <c r="F340" t="s">
        <v>78</v>
      </c>
      <c r="G340" t="s">
        <v>79</v>
      </c>
      <c r="H340">
        <v>43</v>
      </c>
      <c r="I340">
        <v>42753</v>
      </c>
      <c r="J340">
        <v>86417</v>
      </c>
      <c r="K340">
        <v>0</v>
      </c>
      <c r="L340" t="s">
        <v>62</v>
      </c>
      <c r="M340" t="s">
        <v>70</v>
      </c>
      <c r="N340">
        <v>7</v>
      </c>
      <c r="O340">
        <v>4</v>
      </c>
    </row>
    <row r="341" spans="1:15" x14ac:dyDescent="0.3">
      <c r="A341" t="s">
        <v>692</v>
      </c>
      <c r="B341" t="s">
        <v>693</v>
      </c>
      <c r="C341" t="s">
        <v>365</v>
      </c>
      <c r="D341" t="s">
        <v>58</v>
      </c>
      <c r="E341" t="s">
        <v>59</v>
      </c>
      <c r="F341" t="s">
        <v>78</v>
      </c>
      <c r="G341" t="s">
        <v>79</v>
      </c>
      <c r="H341">
        <v>45</v>
      </c>
      <c r="I341">
        <v>40235</v>
      </c>
      <c r="J341">
        <v>90770</v>
      </c>
      <c r="K341">
        <v>0</v>
      </c>
      <c r="L341" t="s">
        <v>62</v>
      </c>
      <c r="M341" t="s">
        <v>117</v>
      </c>
      <c r="N341">
        <v>14</v>
      </c>
      <c r="O341">
        <v>8</v>
      </c>
    </row>
    <row r="342" spans="1:15" x14ac:dyDescent="0.3">
      <c r="A342" t="s">
        <v>1905</v>
      </c>
      <c r="B342" t="s">
        <v>1906</v>
      </c>
      <c r="C342" t="s">
        <v>492</v>
      </c>
      <c r="D342" t="s">
        <v>58</v>
      </c>
      <c r="E342" t="s">
        <v>68</v>
      </c>
      <c r="F342" t="s">
        <v>78</v>
      </c>
      <c r="G342" t="s">
        <v>114</v>
      </c>
      <c r="H342">
        <v>57</v>
      </c>
      <c r="I342">
        <v>41830</v>
      </c>
      <c r="J342">
        <v>66649</v>
      </c>
      <c r="K342">
        <v>0</v>
      </c>
      <c r="L342" t="s">
        <v>1758</v>
      </c>
      <c r="M342" t="s">
        <v>1762</v>
      </c>
      <c r="N342">
        <v>10</v>
      </c>
      <c r="O342">
        <v>5.5</v>
      </c>
    </row>
    <row r="343" spans="1:15" x14ac:dyDescent="0.3">
      <c r="A343" t="s">
        <v>783</v>
      </c>
      <c r="B343" t="s">
        <v>784</v>
      </c>
      <c r="C343" t="s">
        <v>132</v>
      </c>
      <c r="D343" t="s">
        <v>109</v>
      </c>
      <c r="E343" t="s">
        <v>74</v>
      </c>
      <c r="F343" t="s">
        <v>60</v>
      </c>
      <c r="G343" t="s">
        <v>69</v>
      </c>
      <c r="H343">
        <v>33</v>
      </c>
      <c r="I343">
        <v>43904</v>
      </c>
      <c r="J343">
        <v>68846</v>
      </c>
      <c r="K343">
        <v>0</v>
      </c>
      <c r="L343" t="s">
        <v>62</v>
      </c>
      <c r="M343" t="s">
        <v>70</v>
      </c>
      <c r="N343">
        <v>4</v>
      </c>
      <c r="O343">
        <v>3</v>
      </c>
    </row>
    <row r="344" spans="1:15" x14ac:dyDescent="0.3">
      <c r="A344" t="s">
        <v>278</v>
      </c>
      <c r="B344" t="s">
        <v>279</v>
      </c>
      <c r="C344" t="s">
        <v>66</v>
      </c>
      <c r="D344" t="s">
        <v>97</v>
      </c>
      <c r="E344" t="s">
        <v>74</v>
      </c>
      <c r="F344" t="s">
        <v>60</v>
      </c>
      <c r="G344" t="s">
        <v>114</v>
      </c>
      <c r="H344">
        <v>54</v>
      </c>
      <c r="I344">
        <v>43122</v>
      </c>
      <c r="J344">
        <v>176294</v>
      </c>
      <c r="K344">
        <v>0.28000000000000003</v>
      </c>
      <c r="L344" t="s">
        <v>62</v>
      </c>
      <c r="M344" t="s">
        <v>92</v>
      </c>
      <c r="N344">
        <v>6</v>
      </c>
      <c r="O344">
        <v>4</v>
      </c>
    </row>
    <row r="345" spans="1:15" x14ac:dyDescent="0.3">
      <c r="A345" t="s">
        <v>1780</v>
      </c>
      <c r="B345" t="s">
        <v>1781</v>
      </c>
      <c r="C345" t="s">
        <v>66</v>
      </c>
      <c r="D345" t="s">
        <v>101</v>
      </c>
      <c r="E345" t="s">
        <v>59</v>
      </c>
      <c r="F345" t="s">
        <v>60</v>
      </c>
      <c r="G345" t="s">
        <v>114</v>
      </c>
      <c r="H345">
        <v>30</v>
      </c>
      <c r="I345">
        <v>42512</v>
      </c>
      <c r="J345">
        <v>189702</v>
      </c>
      <c r="K345">
        <v>0.28000000000000003</v>
      </c>
      <c r="L345" t="s">
        <v>1758</v>
      </c>
      <c r="M345" t="s">
        <v>1759</v>
      </c>
      <c r="N345">
        <v>8</v>
      </c>
      <c r="O345">
        <v>5.5</v>
      </c>
    </row>
    <row r="346" spans="1:15" x14ac:dyDescent="0.3">
      <c r="A346" t="s">
        <v>450</v>
      </c>
      <c r="B346" t="s">
        <v>451</v>
      </c>
      <c r="C346" t="s">
        <v>66</v>
      </c>
      <c r="D346" t="s">
        <v>91</v>
      </c>
      <c r="E346" t="s">
        <v>59</v>
      </c>
      <c r="F346" t="s">
        <v>60</v>
      </c>
      <c r="G346" t="s">
        <v>79</v>
      </c>
      <c r="H346">
        <v>58</v>
      </c>
      <c r="I346">
        <v>37755</v>
      </c>
      <c r="J346">
        <v>173071</v>
      </c>
      <c r="K346">
        <v>0.28999999999999998</v>
      </c>
      <c r="L346" t="s">
        <v>62</v>
      </c>
      <c r="M346" t="s">
        <v>117</v>
      </c>
      <c r="N346">
        <v>21</v>
      </c>
      <c r="O346">
        <v>9.5</v>
      </c>
    </row>
    <row r="347" spans="1:15" x14ac:dyDescent="0.3">
      <c r="A347" t="s">
        <v>1355</v>
      </c>
      <c r="B347" t="s">
        <v>1356</v>
      </c>
      <c r="C347" t="s">
        <v>57</v>
      </c>
      <c r="D347" t="s">
        <v>67</v>
      </c>
      <c r="E347" t="s">
        <v>59</v>
      </c>
      <c r="F347" t="s">
        <v>60</v>
      </c>
      <c r="G347" t="s">
        <v>79</v>
      </c>
      <c r="H347">
        <v>51</v>
      </c>
      <c r="I347">
        <v>44357</v>
      </c>
      <c r="J347">
        <v>146742</v>
      </c>
      <c r="K347">
        <v>0.1</v>
      </c>
      <c r="L347" t="s">
        <v>1351</v>
      </c>
      <c r="M347" t="s">
        <v>1357</v>
      </c>
      <c r="N347">
        <v>3</v>
      </c>
      <c r="O347">
        <v>3</v>
      </c>
    </row>
    <row r="348" spans="1:15" x14ac:dyDescent="0.3">
      <c r="A348" t="s">
        <v>1888</v>
      </c>
      <c r="B348" t="s">
        <v>1889</v>
      </c>
      <c r="C348" t="s">
        <v>171</v>
      </c>
      <c r="D348" t="s">
        <v>101</v>
      </c>
      <c r="E348" t="s">
        <v>68</v>
      </c>
      <c r="F348" t="s">
        <v>60</v>
      </c>
      <c r="G348" t="s">
        <v>114</v>
      </c>
      <c r="H348">
        <v>42</v>
      </c>
      <c r="I348">
        <v>44232</v>
      </c>
      <c r="J348">
        <v>65507</v>
      </c>
      <c r="K348">
        <v>0</v>
      </c>
      <c r="L348" t="s">
        <v>1758</v>
      </c>
      <c r="M348" t="s">
        <v>1759</v>
      </c>
      <c r="N348">
        <v>3</v>
      </c>
      <c r="O348">
        <v>3</v>
      </c>
    </row>
    <row r="349" spans="1:15" x14ac:dyDescent="0.3">
      <c r="A349" t="s">
        <v>804</v>
      </c>
      <c r="B349" t="s">
        <v>805</v>
      </c>
      <c r="C349" t="s">
        <v>232</v>
      </c>
      <c r="D349" t="s">
        <v>101</v>
      </c>
      <c r="E349" t="s">
        <v>59</v>
      </c>
      <c r="F349" t="s">
        <v>60</v>
      </c>
      <c r="G349" t="s">
        <v>79</v>
      </c>
      <c r="H349">
        <v>36</v>
      </c>
      <c r="I349">
        <v>43448</v>
      </c>
      <c r="J349">
        <v>96757</v>
      </c>
      <c r="K349">
        <v>0</v>
      </c>
      <c r="L349" t="s">
        <v>62</v>
      </c>
      <c r="M349" t="s">
        <v>117</v>
      </c>
      <c r="N349">
        <v>5</v>
      </c>
      <c r="O349">
        <v>3</v>
      </c>
    </row>
    <row r="350" spans="1:15" x14ac:dyDescent="0.3">
      <c r="A350" t="s">
        <v>75</v>
      </c>
      <c r="B350" t="s">
        <v>859</v>
      </c>
      <c r="C350" t="s">
        <v>87</v>
      </c>
      <c r="D350" t="s">
        <v>67</v>
      </c>
      <c r="E350" t="s">
        <v>74</v>
      </c>
      <c r="F350" t="s">
        <v>60</v>
      </c>
      <c r="G350" t="s">
        <v>69</v>
      </c>
      <c r="H350">
        <v>55</v>
      </c>
      <c r="I350">
        <v>44302</v>
      </c>
      <c r="J350">
        <v>48266</v>
      </c>
      <c r="K350">
        <v>0</v>
      </c>
      <c r="L350" t="s">
        <v>62</v>
      </c>
      <c r="M350" t="s">
        <v>70</v>
      </c>
      <c r="N350">
        <v>3</v>
      </c>
      <c r="O350">
        <v>3</v>
      </c>
    </row>
    <row r="351" spans="1:15" x14ac:dyDescent="0.3">
      <c r="A351" t="s">
        <v>160</v>
      </c>
      <c r="B351" t="s">
        <v>161</v>
      </c>
      <c r="C351" t="s">
        <v>162</v>
      </c>
      <c r="D351" t="s">
        <v>97</v>
      </c>
      <c r="E351" t="s">
        <v>59</v>
      </c>
      <c r="F351" t="s">
        <v>60</v>
      </c>
      <c r="G351" t="s">
        <v>69</v>
      </c>
      <c r="H351">
        <v>64</v>
      </c>
      <c r="I351">
        <v>37184</v>
      </c>
      <c r="J351">
        <v>64057</v>
      </c>
      <c r="K351">
        <v>0</v>
      </c>
      <c r="L351" t="s">
        <v>62</v>
      </c>
      <c r="M351" t="s">
        <v>80</v>
      </c>
      <c r="N351">
        <v>22</v>
      </c>
      <c r="O351">
        <v>9.5</v>
      </c>
    </row>
    <row r="352" spans="1:15" x14ac:dyDescent="0.3">
      <c r="A352" t="s">
        <v>576</v>
      </c>
      <c r="B352" t="s">
        <v>577</v>
      </c>
      <c r="C352" t="s">
        <v>294</v>
      </c>
      <c r="D352" t="s">
        <v>58</v>
      </c>
      <c r="E352" t="s">
        <v>68</v>
      </c>
      <c r="F352" t="s">
        <v>60</v>
      </c>
      <c r="G352" t="s">
        <v>69</v>
      </c>
      <c r="H352">
        <v>59</v>
      </c>
      <c r="I352">
        <v>43028</v>
      </c>
      <c r="J352">
        <v>86831</v>
      </c>
      <c r="K352">
        <v>0</v>
      </c>
      <c r="L352" t="s">
        <v>62</v>
      </c>
      <c r="M352" t="s">
        <v>80</v>
      </c>
      <c r="N352">
        <v>6</v>
      </c>
      <c r="O352">
        <v>4</v>
      </c>
    </row>
    <row r="353" spans="1:15" x14ac:dyDescent="0.3">
      <c r="A353" t="s">
        <v>1389</v>
      </c>
      <c r="B353" t="s">
        <v>1390</v>
      </c>
      <c r="C353" t="s">
        <v>57</v>
      </c>
      <c r="D353" t="s">
        <v>67</v>
      </c>
      <c r="E353" t="s">
        <v>68</v>
      </c>
      <c r="F353" t="s">
        <v>60</v>
      </c>
      <c r="G353" t="s">
        <v>79</v>
      </c>
      <c r="H353">
        <v>33</v>
      </c>
      <c r="I353">
        <v>43211</v>
      </c>
      <c r="J353">
        <v>140402</v>
      </c>
      <c r="K353">
        <v>0.15</v>
      </c>
      <c r="L353" t="s">
        <v>1351</v>
      </c>
      <c r="M353" t="s">
        <v>1364</v>
      </c>
      <c r="N353">
        <v>6</v>
      </c>
      <c r="O353">
        <v>4</v>
      </c>
    </row>
    <row r="354" spans="1:15" x14ac:dyDescent="0.3">
      <c r="A354" t="s">
        <v>404</v>
      </c>
      <c r="B354" t="s">
        <v>543</v>
      </c>
      <c r="C354" t="s">
        <v>108</v>
      </c>
      <c r="D354" t="s">
        <v>58</v>
      </c>
      <c r="E354" t="s">
        <v>84</v>
      </c>
      <c r="F354" t="s">
        <v>60</v>
      </c>
      <c r="G354" t="s">
        <v>69</v>
      </c>
      <c r="H354">
        <v>48</v>
      </c>
      <c r="I354">
        <v>42053</v>
      </c>
      <c r="J354">
        <v>194871</v>
      </c>
      <c r="K354">
        <v>0.35</v>
      </c>
      <c r="L354" t="s">
        <v>62</v>
      </c>
      <c r="M354" t="s">
        <v>117</v>
      </c>
      <c r="N354">
        <v>9</v>
      </c>
      <c r="O354">
        <v>5.5</v>
      </c>
    </row>
    <row r="355" spans="1:15" x14ac:dyDescent="0.3">
      <c r="A355" t="s">
        <v>986</v>
      </c>
      <c r="B355" t="s">
        <v>987</v>
      </c>
      <c r="C355" t="s">
        <v>108</v>
      </c>
      <c r="D355" t="s">
        <v>109</v>
      </c>
      <c r="E355" t="s">
        <v>68</v>
      </c>
      <c r="F355" t="s">
        <v>60</v>
      </c>
      <c r="G355" t="s">
        <v>79</v>
      </c>
      <c r="H355">
        <v>52</v>
      </c>
      <c r="I355">
        <v>35886</v>
      </c>
      <c r="J355">
        <v>182035</v>
      </c>
      <c r="K355">
        <v>0.3</v>
      </c>
      <c r="L355" t="s">
        <v>62</v>
      </c>
      <c r="M355" t="s">
        <v>70</v>
      </c>
      <c r="N355">
        <v>26</v>
      </c>
      <c r="O355">
        <v>10</v>
      </c>
    </row>
    <row r="356" spans="1:15" x14ac:dyDescent="0.3">
      <c r="A356" t="s">
        <v>1671</v>
      </c>
      <c r="B356" t="s">
        <v>1672</v>
      </c>
      <c r="C356" t="s">
        <v>180</v>
      </c>
      <c r="D356" t="s">
        <v>97</v>
      </c>
      <c r="E356" t="s">
        <v>74</v>
      </c>
      <c r="F356" t="s">
        <v>60</v>
      </c>
      <c r="G356" t="s">
        <v>79</v>
      </c>
      <c r="H356">
        <v>25</v>
      </c>
      <c r="I356">
        <v>44270</v>
      </c>
      <c r="J356">
        <v>47974</v>
      </c>
      <c r="K356">
        <v>0</v>
      </c>
      <c r="L356" t="s">
        <v>1351</v>
      </c>
      <c r="M356" t="s">
        <v>1352</v>
      </c>
      <c r="N356">
        <v>3</v>
      </c>
      <c r="O356">
        <v>3</v>
      </c>
    </row>
    <row r="357" spans="1:15" x14ac:dyDescent="0.3">
      <c r="A357" t="s">
        <v>190</v>
      </c>
      <c r="B357" t="s">
        <v>191</v>
      </c>
      <c r="C357" t="s">
        <v>162</v>
      </c>
      <c r="D357" t="s">
        <v>97</v>
      </c>
      <c r="E357" t="s">
        <v>68</v>
      </c>
      <c r="F357" t="s">
        <v>60</v>
      </c>
      <c r="G357" t="s">
        <v>69</v>
      </c>
      <c r="H357">
        <v>41</v>
      </c>
      <c r="I357">
        <v>40109</v>
      </c>
      <c r="J357">
        <v>54415</v>
      </c>
      <c r="K357">
        <v>0</v>
      </c>
      <c r="L357" t="s">
        <v>62</v>
      </c>
      <c r="M357" t="s">
        <v>63</v>
      </c>
      <c r="N357">
        <v>14</v>
      </c>
      <c r="O357">
        <v>8</v>
      </c>
    </row>
    <row r="358" spans="1:15" x14ac:dyDescent="0.3">
      <c r="A358" t="s">
        <v>321</v>
      </c>
      <c r="B358" t="s">
        <v>191</v>
      </c>
      <c r="C358" t="s">
        <v>57</v>
      </c>
      <c r="D358" t="s">
        <v>120</v>
      </c>
      <c r="E358" t="s">
        <v>59</v>
      </c>
      <c r="F358" t="s">
        <v>60</v>
      </c>
      <c r="G358" t="s">
        <v>69</v>
      </c>
      <c r="H358">
        <v>62</v>
      </c>
      <c r="I358">
        <v>36374</v>
      </c>
      <c r="J358">
        <v>137995</v>
      </c>
      <c r="K358">
        <v>0.14000000000000001</v>
      </c>
      <c r="L358" t="s">
        <v>62</v>
      </c>
      <c r="M358" t="s">
        <v>92</v>
      </c>
      <c r="N358">
        <v>25</v>
      </c>
      <c r="O358">
        <v>10</v>
      </c>
    </row>
    <row r="359" spans="1:15" x14ac:dyDescent="0.3">
      <c r="A359" t="s">
        <v>659</v>
      </c>
      <c r="B359" t="s">
        <v>660</v>
      </c>
      <c r="C359" t="s">
        <v>77</v>
      </c>
      <c r="D359" t="s">
        <v>67</v>
      </c>
      <c r="E359" t="s">
        <v>74</v>
      </c>
      <c r="F359" t="s">
        <v>78</v>
      </c>
      <c r="G359" t="s">
        <v>69</v>
      </c>
      <c r="H359">
        <v>55</v>
      </c>
      <c r="I359">
        <v>37456</v>
      </c>
      <c r="J359">
        <v>77396</v>
      </c>
      <c r="K359">
        <v>0</v>
      </c>
      <c r="L359" t="s">
        <v>62</v>
      </c>
      <c r="M359" t="s">
        <v>88</v>
      </c>
      <c r="N359">
        <v>22</v>
      </c>
      <c r="O359">
        <v>9.5</v>
      </c>
    </row>
    <row r="360" spans="1:15" x14ac:dyDescent="0.3">
      <c r="A360" t="s">
        <v>1955</v>
      </c>
      <c r="B360" t="s">
        <v>1956</v>
      </c>
      <c r="C360" t="s">
        <v>66</v>
      </c>
      <c r="D360" t="s">
        <v>101</v>
      </c>
      <c r="E360" t="s">
        <v>68</v>
      </c>
      <c r="F360" t="s">
        <v>78</v>
      </c>
      <c r="G360" t="s">
        <v>114</v>
      </c>
      <c r="H360">
        <v>40</v>
      </c>
      <c r="I360">
        <v>43868</v>
      </c>
      <c r="J360">
        <v>187187</v>
      </c>
      <c r="K360">
        <v>0.18</v>
      </c>
      <c r="L360" t="s">
        <v>1758</v>
      </c>
      <c r="M360" t="s">
        <v>1759</v>
      </c>
      <c r="N360">
        <v>4</v>
      </c>
      <c r="O360">
        <v>3</v>
      </c>
    </row>
    <row r="361" spans="1:15" x14ac:dyDescent="0.3">
      <c r="A361" t="s">
        <v>248</v>
      </c>
      <c r="B361" t="s">
        <v>249</v>
      </c>
      <c r="C361" t="s">
        <v>66</v>
      </c>
      <c r="D361" t="s">
        <v>67</v>
      </c>
      <c r="E361" t="s">
        <v>59</v>
      </c>
      <c r="F361" t="s">
        <v>78</v>
      </c>
      <c r="G361" t="s">
        <v>79</v>
      </c>
      <c r="H361">
        <v>42</v>
      </c>
      <c r="I361">
        <v>37636</v>
      </c>
      <c r="J361">
        <v>166599</v>
      </c>
      <c r="K361">
        <v>0.26</v>
      </c>
      <c r="L361" t="s">
        <v>62</v>
      </c>
      <c r="M361" t="s">
        <v>63</v>
      </c>
      <c r="N361">
        <v>21</v>
      </c>
      <c r="O361">
        <v>9.5</v>
      </c>
    </row>
    <row r="362" spans="1:15" x14ac:dyDescent="0.3">
      <c r="A362" t="s">
        <v>1518</v>
      </c>
      <c r="B362" t="s">
        <v>1519</v>
      </c>
      <c r="C362" t="s">
        <v>108</v>
      </c>
      <c r="D362" t="s">
        <v>120</v>
      </c>
      <c r="E362" t="s">
        <v>59</v>
      </c>
      <c r="F362" t="s">
        <v>78</v>
      </c>
      <c r="G362" t="s">
        <v>79</v>
      </c>
      <c r="H362">
        <v>56</v>
      </c>
      <c r="I362">
        <v>38042</v>
      </c>
      <c r="J362">
        <v>216949</v>
      </c>
      <c r="K362">
        <v>0.32</v>
      </c>
      <c r="L362" t="s">
        <v>1351</v>
      </c>
      <c r="M362" t="s">
        <v>1357</v>
      </c>
      <c r="N362">
        <v>20</v>
      </c>
      <c r="O362">
        <v>9.5</v>
      </c>
    </row>
    <row r="363" spans="1:15" x14ac:dyDescent="0.3">
      <c r="A363" t="s">
        <v>410</v>
      </c>
      <c r="B363" t="s">
        <v>411</v>
      </c>
      <c r="C363" t="s">
        <v>57</v>
      </c>
      <c r="D363" t="s">
        <v>91</v>
      </c>
      <c r="E363" t="s">
        <v>84</v>
      </c>
      <c r="F363" t="s">
        <v>78</v>
      </c>
      <c r="G363" t="s">
        <v>69</v>
      </c>
      <c r="H363">
        <v>33</v>
      </c>
      <c r="I363">
        <v>41315</v>
      </c>
      <c r="J363">
        <v>144231</v>
      </c>
      <c r="K363">
        <v>0.14000000000000001</v>
      </c>
      <c r="L363" t="s">
        <v>62</v>
      </c>
      <c r="M363" t="s">
        <v>117</v>
      </c>
      <c r="N363">
        <v>11</v>
      </c>
      <c r="O363">
        <v>5.5</v>
      </c>
    </row>
    <row r="364" spans="1:15" x14ac:dyDescent="0.3">
      <c r="A364" t="s">
        <v>127</v>
      </c>
      <c r="B364" t="s">
        <v>128</v>
      </c>
      <c r="C364" t="s">
        <v>129</v>
      </c>
      <c r="D364" t="s">
        <v>58</v>
      </c>
      <c r="E364" t="s">
        <v>59</v>
      </c>
      <c r="F364" t="s">
        <v>78</v>
      </c>
      <c r="G364" t="s">
        <v>79</v>
      </c>
      <c r="H364">
        <v>28</v>
      </c>
      <c r="I364">
        <v>42911</v>
      </c>
      <c r="J364">
        <v>54775</v>
      </c>
      <c r="K364">
        <v>0</v>
      </c>
      <c r="L364" t="s">
        <v>62</v>
      </c>
      <c r="M364" t="s">
        <v>117</v>
      </c>
      <c r="N364">
        <v>7</v>
      </c>
      <c r="O364">
        <v>4</v>
      </c>
    </row>
    <row r="365" spans="1:15" x14ac:dyDescent="0.3">
      <c r="A365" t="s">
        <v>276</v>
      </c>
      <c r="B365" t="s">
        <v>277</v>
      </c>
      <c r="C365" t="s">
        <v>57</v>
      </c>
      <c r="D365" t="s">
        <v>58</v>
      </c>
      <c r="E365" t="s">
        <v>74</v>
      </c>
      <c r="F365" t="s">
        <v>78</v>
      </c>
      <c r="G365" t="s">
        <v>69</v>
      </c>
      <c r="H365">
        <v>37</v>
      </c>
      <c r="I365">
        <v>41695</v>
      </c>
      <c r="J365">
        <v>128984</v>
      </c>
      <c r="K365">
        <v>0.12</v>
      </c>
      <c r="L365" t="s">
        <v>62</v>
      </c>
      <c r="M365" t="s">
        <v>88</v>
      </c>
      <c r="N365">
        <v>10</v>
      </c>
      <c r="O365">
        <v>5.5</v>
      </c>
    </row>
    <row r="366" spans="1:15" x14ac:dyDescent="0.3">
      <c r="A366" t="s">
        <v>1091</v>
      </c>
      <c r="B366" t="s">
        <v>1092</v>
      </c>
      <c r="C366" t="s">
        <v>132</v>
      </c>
      <c r="D366" t="s">
        <v>120</v>
      </c>
      <c r="E366" t="s">
        <v>59</v>
      </c>
      <c r="F366" t="s">
        <v>78</v>
      </c>
      <c r="G366" t="s">
        <v>69</v>
      </c>
      <c r="H366">
        <v>37</v>
      </c>
      <c r="I366">
        <v>40291</v>
      </c>
      <c r="J366">
        <v>57531</v>
      </c>
      <c r="K366">
        <v>0</v>
      </c>
      <c r="L366" t="s">
        <v>62</v>
      </c>
      <c r="M366" t="s">
        <v>70</v>
      </c>
      <c r="N366">
        <v>14</v>
      </c>
      <c r="O366">
        <v>8</v>
      </c>
    </row>
    <row r="367" spans="1:15" x14ac:dyDescent="0.3">
      <c r="A367" t="s">
        <v>1008</v>
      </c>
      <c r="B367" t="s">
        <v>1009</v>
      </c>
      <c r="C367" t="s">
        <v>108</v>
      </c>
      <c r="D367" t="s">
        <v>67</v>
      </c>
      <c r="E367" t="s">
        <v>59</v>
      </c>
      <c r="F367" t="s">
        <v>78</v>
      </c>
      <c r="G367" t="s">
        <v>79</v>
      </c>
      <c r="H367">
        <v>52</v>
      </c>
      <c r="I367">
        <v>35576</v>
      </c>
      <c r="J367">
        <v>216999</v>
      </c>
      <c r="K367">
        <v>0.37</v>
      </c>
      <c r="L367" t="s">
        <v>62</v>
      </c>
      <c r="M367" t="s">
        <v>88</v>
      </c>
      <c r="N367">
        <v>27</v>
      </c>
      <c r="O367">
        <v>10</v>
      </c>
    </row>
    <row r="368" spans="1:15" x14ac:dyDescent="0.3">
      <c r="A368" t="s">
        <v>775</v>
      </c>
      <c r="B368" t="s">
        <v>776</v>
      </c>
      <c r="C368" t="s">
        <v>157</v>
      </c>
      <c r="D368" t="s">
        <v>101</v>
      </c>
      <c r="E368" t="s">
        <v>59</v>
      </c>
      <c r="F368" t="s">
        <v>78</v>
      </c>
      <c r="G368" t="s">
        <v>114</v>
      </c>
      <c r="H368">
        <v>41</v>
      </c>
      <c r="I368">
        <v>40929</v>
      </c>
      <c r="J368">
        <v>94658</v>
      </c>
      <c r="K368">
        <v>0</v>
      </c>
      <c r="L368" t="s">
        <v>62</v>
      </c>
      <c r="M368" t="s">
        <v>88</v>
      </c>
      <c r="N368">
        <v>12</v>
      </c>
      <c r="O368">
        <v>8</v>
      </c>
    </row>
    <row r="369" spans="1:15" x14ac:dyDescent="0.3">
      <c r="A369" t="s">
        <v>85</v>
      </c>
      <c r="B369" t="s">
        <v>460</v>
      </c>
      <c r="C369" t="s">
        <v>174</v>
      </c>
      <c r="D369" t="s">
        <v>101</v>
      </c>
      <c r="E369" t="s">
        <v>68</v>
      </c>
      <c r="F369" t="s">
        <v>78</v>
      </c>
      <c r="G369" t="s">
        <v>69</v>
      </c>
      <c r="H369">
        <v>38</v>
      </c>
      <c r="I369">
        <v>40360</v>
      </c>
      <c r="J369">
        <v>78237</v>
      </c>
      <c r="K369">
        <v>0</v>
      </c>
      <c r="L369" t="s">
        <v>62</v>
      </c>
      <c r="M369" t="s">
        <v>80</v>
      </c>
      <c r="N369">
        <v>14</v>
      </c>
      <c r="O369">
        <v>8</v>
      </c>
    </row>
    <row r="370" spans="1:15" x14ac:dyDescent="0.3">
      <c r="A370" t="s">
        <v>524</v>
      </c>
      <c r="B370" t="s">
        <v>460</v>
      </c>
      <c r="C370" t="s">
        <v>365</v>
      </c>
      <c r="D370" t="s">
        <v>58</v>
      </c>
      <c r="E370" t="s">
        <v>74</v>
      </c>
      <c r="F370" t="s">
        <v>78</v>
      </c>
      <c r="G370" t="s">
        <v>61</v>
      </c>
      <c r="H370">
        <v>31</v>
      </c>
      <c r="I370">
        <v>42497</v>
      </c>
      <c r="J370">
        <v>71192</v>
      </c>
      <c r="K370">
        <v>0</v>
      </c>
      <c r="L370" t="s">
        <v>62</v>
      </c>
      <c r="M370" t="s">
        <v>92</v>
      </c>
      <c r="N370">
        <v>8</v>
      </c>
      <c r="O370">
        <v>5.5</v>
      </c>
    </row>
    <row r="371" spans="1:15" x14ac:dyDescent="0.3">
      <c r="A371" t="s">
        <v>1133</v>
      </c>
      <c r="B371" t="s">
        <v>1134</v>
      </c>
      <c r="C371" t="s">
        <v>87</v>
      </c>
      <c r="D371" t="s">
        <v>67</v>
      </c>
      <c r="E371" t="s">
        <v>74</v>
      </c>
      <c r="F371" t="s">
        <v>78</v>
      </c>
      <c r="G371" t="s">
        <v>79</v>
      </c>
      <c r="H371">
        <v>56</v>
      </c>
      <c r="I371">
        <v>38847</v>
      </c>
      <c r="J371">
        <v>41561</v>
      </c>
      <c r="K371">
        <v>0</v>
      </c>
      <c r="L371" t="s">
        <v>62</v>
      </c>
      <c r="M371" t="s">
        <v>92</v>
      </c>
      <c r="N371">
        <v>18</v>
      </c>
      <c r="O371">
        <v>9.5</v>
      </c>
    </row>
    <row r="372" spans="1:15" x14ac:dyDescent="0.3">
      <c r="A372" t="s">
        <v>818</v>
      </c>
      <c r="B372" t="s">
        <v>819</v>
      </c>
      <c r="C372" t="s">
        <v>348</v>
      </c>
      <c r="D372" t="s">
        <v>58</v>
      </c>
      <c r="E372" t="s">
        <v>74</v>
      </c>
      <c r="F372" t="s">
        <v>78</v>
      </c>
      <c r="G372" t="s">
        <v>69</v>
      </c>
      <c r="H372">
        <v>55</v>
      </c>
      <c r="I372">
        <v>41565</v>
      </c>
      <c r="J372">
        <v>70334</v>
      </c>
      <c r="K372">
        <v>0</v>
      </c>
      <c r="L372" t="s">
        <v>62</v>
      </c>
      <c r="M372" t="s">
        <v>88</v>
      </c>
      <c r="N372">
        <v>10</v>
      </c>
      <c r="O372">
        <v>5.5</v>
      </c>
    </row>
    <row r="373" spans="1:15" x14ac:dyDescent="0.3">
      <c r="A373" t="s">
        <v>217</v>
      </c>
      <c r="B373" t="s">
        <v>218</v>
      </c>
      <c r="C373" t="s">
        <v>219</v>
      </c>
      <c r="D373" t="s">
        <v>58</v>
      </c>
      <c r="E373" t="s">
        <v>74</v>
      </c>
      <c r="F373" t="s">
        <v>78</v>
      </c>
      <c r="G373" t="s">
        <v>69</v>
      </c>
      <c r="H373">
        <v>29</v>
      </c>
      <c r="I373">
        <v>43444</v>
      </c>
      <c r="J373">
        <v>84596</v>
      </c>
      <c r="K373">
        <v>0</v>
      </c>
      <c r="L373" t="s">
        <v>62</v>
      </c>
      <c r="M373" t="s">
        <v>88</v>
      </c>
      <c r="N373">
        <v>5</v>
      </c>
      <c r="O373">
        <v>3</v>
      </c>
    </row>
    <row r="374" spans="1:15" x14ac:dyDescent="0.3">
      <c r="A374" t="s">
        <v>682</v>
      </c>
      <c r="B374" t="s">
        <v>683</v>
      </c>
      <c r="C374" t="s">
        <v>232</v>
      </c>
      <c r="D374" t="s">
        <v>101</v>
      </c>
      <c r="E374" t="s">
        <v>74</v>
      </c>
      <c r="F374" t="s">
        <v>78</v>
      </c>
      <c r="G374" t="s">
        <v>69</v>
      </c>
      <c r="H374">
        <v>57</v>
      </c>
      <c r="I374">
        <v>43299</v>
      </c>
      <c r="J374">
        <v>71167</v>
      </c>
      <c r="K374">
        <v>0</v>
      </c>
      <c r="L374" t="s">
        <v>62</v>
      </c>
      <c r="M374" t="s">
        <v>117</v>
      </c>
      <c r="N374">
        <v>6</v>
      </c>
      <c r="O374">
        <v>4</v>
      </c>
    </row>
    <row r="375" spans="1:15" x14ac:dyDescent="0.3">
      <c r="A375" t="s">
        <v>149</v>
      </c>
      <c r="B375" t="s">
        <v>150</v>
      </c>
      <c r="C375" t="s">
        <v>137</v>
      </c>
      <c r="D375" t="s">
        <v>58</v>
      </c>
      <c r="E375" t="s">
        <v>59</v>
      </c>
      <c r="F375" t="s">
        <v>78</v>
      </c>
      <c r="G375" t="s">
        <v>69</v>
      </c>
      <c r="H375">
        <v>40</v>
      </c>
      <c r="I375">
        <v>40486</v>
      </c>
      <c r="J375">
        <v>92952</v>
      </c>
      <c r="K375">
        <v>0</v>
      </c>
      <c r="L375" t="s">
        <v>62</v>
      </c>
      <c r="M375" t="s">
        <v>63</v>
      </c>
      <c r="N375">
        <v>13</v>
      </c>
      <c r="O375">
        <v>8</v>
      </c>
    </row>
    <row r="376" spans="1:15" x14ac:dyDescent="0.3">
      <c r="A376" t="s">
        <v>1035</v>
      </c>
      <c r="B376" t="s">
        <v>1036</v>
      </c>
      <c r="C376" t="s">
        <v>66</v>
      </c>
      <c r="D376" t="s">
        <v>101</v>
      </c>
      <c r="E376" t="s">
        <v>74</v>
      </c>
      <c r="F376" t="s">
        <v>78</v>
      </c>
      <c r="G376" t="s">
        <v>69</v>
      </c>
      <c r="H376">
        <v>52</v>
      </c>
      <c r="I376">
        <v>39018</v>
      </c>
      <c r="J376">
        <v>187992</v>
      </c>
      <c r="K376">
        <v>0.28000000000000003</v>
      </c>
      <c r="L376" t="s">
        <v>62</v>
      </c>
      <c r="M376" t="s">
        <v>88</v>
      </c>
      <c r="N376">
        <v>17</v>
      </c>
      <c r="O376">
        <v>8</v>
      </c>
    </row>
    <row r="377" spans="1:15" x14ac:dyDescent="0.3">
      <c r="A377" t="s">
        <v>1530</v>
      </c>
      <c r="B377" t="s">
        <v>1531</v>
      </c>
      <c r="C377" t="s">
        <v>142</v>
      </c>
      <c r="D377" t="s">
        <v>58</v>
      </c>
      <c r="E377" t="s">
        <v>68</v>
      </c>
      <c r="F377" t="s">
        <v>78</v>
      </c>
      <c r="G377" t="s">
        <v>79</v>
      </c>
      <c r="H377">
        <v>42</v>
      </c>
      <c r="I377">
        <v>41813</v>
      </c>
      <c r="J377">
        <v>64677</v>
      </c>
      <c r="K377">
        <v>0</v>
      </c>
      <c r="L377" t="s">
        <v>1351</v>
      </c>
      <c r="M377" t="s">
        <v>1352</v>
      </c>
      <c r="N377">
        <v>10</v>
      </c>
      <c r="O377">
        <v>5.5</v>
      </c>
    </row>
    <row r="378" spans="1:15" x14ac:dyDescent="0.3">
      <c r="A378" t="s">
        <v>1232</v>
      </c>
      <c r="B378" t="s">
        <v>1675</v>
      </c>
      <c r="C378" t="s">
        <v>129</v>
      </c>
      <c r="D378" t="s">
        <v>58</v>
      </c>
      <c r="E378" t="s">
        <v>74</v>
      </c>
      <c r="F378" t="s">
        <v>78</v>
      </c>
      <c r="G378" t="s">
        <v>79</v>
      </c>
      <c r="H378">
        <v>25</v>
      </c>
      <c r="I378">
        <v>44213</v>
      </c>
      <c r="J378">
        <v>41844</v>
      </c>
      <c r="K378">
        <v>0</v>
      </c>
      <c r="L378" t="s">
        <v>1351</v>
      </c>
      <c r="M378" t="s">
        <v>1352</v>
      </c>
      <c r="N378">
        <v>3</v>
      </c>
      <c r="O378">
        <v>3</v>
      </c>
    </row>
    <row r="379" spans="1:15" x14ac:dyDescent="0.3">
      <c r="A379" t="s">
        <v>1396</v>
      </c>
      <c r="B379" t="s">
        <v>1397</v>
      </c>
      <c r="C379" t="s">
        <v>318</v>
      </c>
      <c r="D379" t="s">
        <v>120</v>
      </c>
      <c r="E379" t="s">
        <v>84</v>
      </c>
      <c r="F379" t="s">
        <v>60</v>
      </c>
      <c r="G379" t="s">
        <v>79</v>
      </c>
      <c r="H379">
        <v>41</v>
      </c>
      <c r="I379">
        <v>38398</v>
      </c>
      <c r="J379">
        <v>95372</v>
      </c>
      <c r="K379">
        <v>0</v>
      </c>
      <c r="L379" t="s">
        <v>1351</v>
      </c>
      <c r="M379" t="s">
        <v>1357</v>
      </c>
      <c r="N379">
        <v>19</v>
      </c>
      <c r="O379">
        <v>9.5</v>
      </c>
    </row>
    <row r="380" spans="1:15" x14ac:dyDescent="0.3">
      <c r="A380" t="s">
        <v>518</v>
      </c>
      <c r="B380" t="s">
        <v>669</v>
      </c>
      <c r="C380" t="s">
        <v>73</v>
      </c>
      <c r="D380" t="s">
        <v>58</v>
      </c>
      <c r="E380" t="s">
        <v>59</v>
      </c>
      <c r="F380" t="s">
        <v>60</v>
      </c>
      <c r="G380" t="s">
        <v>69</v>
      </c>
      <c r="H380">
        <v>42</v>
      </c>
      <c r="I380">
        <v>38777</v>
      </c>
      <c r="J380">
        <v>97433</v>
      </c>
      <c r="K380">
        <v>0.05</v>
      </c>
      <c r="L380" t="s">
        <v>62</v>
      </c>
      <c r="M380" t="s">
        <v>63</v>
      </c>
      <c r="N380">
        <v>18</v>
      </c>
      <c r="O380">
        <v>9.5</v>
      </c>
    </row>
    <row r="381" spans="1:15" x14ac:dyDescent="0.3">
      <c r="A381" t="s">
        <v>1735</v>
      </c>
      <c r="B381" t="s">
        <v>1736</v>
      </c>
      <c r="C381" t="s">
        <v>73</v>
      </c>
      <c r="D381" t="s">
        <v>58</v>
      </c>
      <c r="E381" t="s">
        <v>68</v>
      </c>
      <c r="F381" t="s">
        <v>60</v>
      </c>
      <c r="G381" t="s">
        <v>79</v>
      </c>
      <c r="H381">
        <v>36</v>
      </c>
      <c r="I381">
        <v>41972</v>
      </c>
      <c r="J381">
        <v>88730</v>
      </c>
      <c r="K381">
        <v>0.08</v>
      </c>
      <c r="L381" t="s">
        <v>1351</v>
      </c>
      <c r="M381" t="s">
        <v>1352</v>
      </c>
      <c r="N381">
        <v>9</v>
      </c>
      <c r="O381">
        <v>5.5</v>
      </c>
    </row>
    <row r="382" spans="1:15" x14ac:dyDescent="0.3">
      <c r="A382" t="s">
        <v>633</v>
      </c>
      <c r="B382" t="s">
        <v>634</v>
      </c>
      <c r="C382" t="s">
        <v>87</v>
      </c>
      <c r="D382" t="s">
        <v>67</v>
      </c>
      <c r="E382" t="s">
        <v>84</v>
      </c>
      <c r="F382" t="s">
        <v>60</v>
      </c>
      <c r="G382" t="s">
        <v>69</v>
      </c>
      <c r="H382">
        <v>63</v>
      </c>
      <c r="I382">
        <v>40984</v>
      </c>
      <c r="J382">
        <v>46081</v>
      </c>
      <c r="K382">
        <v>0</v>
      </c>
      <c r="L382" t="s">
        <v>62</v>
      </c>
      <c r="M382" t="s">
        <v>70</v>
      </c>
      <c r="N382">
        <v>12</v>
      </c>
      <c r="O382">
        <v>8</v>
      </c>
    </row>
    <row r="383" spans="1:15" x14ac:dyDescent="0.3">
      <c r="A383" t="s">
        <v>1520</v>
      </c>
      <c r="B383" t="s">
        <v>1521</v>
      </c>
      <c r="C383" t="s">
        <v>77</v>
      </c>
      <c r="D383" t="s">
        <v>109</v>
      </c>
      <c r="E383" t="s">
        <v>84</v>
      </c>
      <c r="F383" t="s">
        <v>60</v>
      </c>
      <c r="G383" t="s">
        <v>79</v>
      </c>
      <c r="H383">
        <v>46</v>
      </c>
      <c r="I383">
        <v>37271</v>
      </c>
      <c r="J383">
        <v>86510</v>
      </c>
      <c r="K383">
        <v>0</v>
      </c>
      <c r="L383" t="s">
        <v>1351</v>
      </c>
      <c r="M383" t="s">
        <v>1364</v>
      </c>
      <c r="N383">
        <v>22</v>
      </c>
      <c r="O383">
        <v>9.5</v>
      </c>
    </row>
    <row r="384" spans="1:15" x14ac:dyDescent="0.3">
      <c r="A384" t="s">
        <v>155</v>
      </c>
      <c r="B384" t="s">
        <v>732</v>
      </c>
      <c r="C384" t="s">
        <v>83</v>
      </c>
      <c r="D384" t="s">
        <v>67</v>
      </c>
      <c r="E384" t="s">
        <v>84</v>
      </c>
      <c r="F384" t="s">
        <v>60</v>
      </c>
      <c r="G384" t="s">
        <v>69</v>
      </c>
      <c r="H384">
        <v>48</v>
      </c>
      <c r="I384">
        <v>36272</v>
      </c>
      <c r="J384">
        <v>102847</v>
      </c>
      <c r="K384">
        <v>0.05</v>
      </c>
      <c r="L384" t="s">
        <v>62</v>
      </c>
      <c r="M384" t="s">
        <v>70</v>
      </c>
      <c r="N384">
        <v>25</v>
      </c>
      <c r="O384">
        <v>10</v>
      </c>
    </row>
    <row r="385" spans="1:15" x14ac:dyDescent="0.3">
      <c r="A385" t="s">
        <v>1782</v>
      </c>
      <c r="B385" t="s">
        <v>1783</v>
      </c>
      <c r="C385" t="s">
        <v>198</v>
      </c>
      <c r="D385" t="s">
        <v>58</v>
      </c>
      <c r="E385" t="s">
        <v>84</v>
      </c>
      <c r="F385" t="s">
        <v>60</v>
      </c>
      <c r="G385" t="s">
        <v>114</v>
      </c>
      <c r="H385">
        <v>41</v>
      </c>
      <c r="I385">
        <v>39931</v>
      </c>
      <c r="J385">
        <v>69803</v>
      </c>
      <c r="K385">
        <v>0</v>
      </c>
      <c r="L385" t="s">
        <v>1758</v>
      </c>
      <c r="M385" t="s">
        <v>1759</v>
      </c>
      <c r="N385">
        <v>15</v>
      </c>
      <c r="O385">
        <v>8</v>
      </c>
    </row>
    <row r="386" spans="1:15" x14ac:dyDescent="0.3">
      <c r="A386" t="s">
        <v>288</v>
      </c>
      <c r="B386" t="s">
        <v>289</v>
      </c>
      <c r="C386" t="s">
        <v>57</v>
      </c>
      <c r="D386" t="s">
        <v>120</v>
      </c>
      <c r="E386" t="s">
        <v>84</v>
      </c>
      <c r="F386" t="s">
        <v>60</v>
      </c>
      <c r="G386" t="s">
        <v>69</v>
      </c>
      <c r="H386">
        <v>46</v>
      </c>
      <c r="I386">
        <v>41473</v>
      </c>
      <c r="J386">
        <v>149712</v>
      </c>
      <c r="K386">
        <v>0.14000000000000001</v>
      </c>
      <c r="L386" t="s">
        <v>62</v>
      </c>
      <c r="M386" t="s">
        <v>117</v>
      </c>
      <c r="N386">
        <v>11</v>
      </c>
      <c r="O386">
        <v>5.5</v>
      </c>
    </row>
    <row r="387" spans="1:15" x14ac:dyDescent="0.3">
      <c r="A387" t="s">
        <v>1155</v>
      </c>
      <c r="B387" t="s">
        <v>1156</v>
      </c>
      <c r="C387" t="s">
        <v>83</v>
      </c>
      <c r="D387" t="s">
        <v>97</v>
      </c>
      <c r="E387" t="s">
        <v>68</v>
      </c>
      <c r="F387" t="s">
        <v>60</v>
      </c>
      <c r="G387" t="s">
        <v>61</v>
      </c>
      <c r="H387">
        <v>33</v>
      </c>
      <c r="I387">
        <v>41507</v>
      </c>
      <c r="J387">
        <v>105390</v>
      </c>
      <c r="K387">
        <v>0.06</v>
      </c>
      <c r="L387" t="s">
        <v>62</v>
      </c>
      <c r="M387" t="s">
        <v>117</v>
      </c>
      <c r="N387">
        <v>11</v>
      </c>
      <c r="O387">
        <v>5.5</v>
      </c>
    </row>
    <row r="388" spans="1:15" x14ac:dyDescent="0.3">
      <c r="A388" t="s">
        <v>554</v>
      </c>
      <c r="B388" t="s">
        <v>555</v>
      </c>
      <c r="C388" t="s">
        <v>252</v>
      </c>
      <c r="D388" t="s">
        <v>58</v>
      </c>
      <c r="E388" t="s">
        <v>59</v>
      </c>
      <c r="F388" t="s">
        <v>60</v>
      </c>
      <c r="G388" t="s">
        <v>79</v>
      </c>
      <c r="H388">
        <v>51</v>
      </c>
      <c r="I388">
        <v>40964</v>
      </c>
      <c r="J388">
        <v>64170</v>
      </c>
      <c r="K388">
        <v>0</v>
      </c>
      <c r="L388" t="s">
        <v>62</v>
      </c>
      <c r="M388" t="s">
        <v>117</v>
      </c>
      <c r="N388">
        <v>12</v>
      </c>
      <c r="O388">
        <v>8</v>
      </c>
    </row>
    <row r="389" spans="1:15" x14ac:dyDescent="0.3">
      <c r="A389" t="s">
        <v>826</v>
      </c>
      <c r="B389" t="s">
        <v>827</v>
      </c>
      <c r="C389" t="s">
        <v>66</v>
      </c>
      <c r="D389" t="s">
        <v>67</v>
      </c>
      <c r="E389" t="s">
        <v>68</v>
      </c>
      <c r="F389" t="s">
        <v>60</v>
      </c>
      <c r="G389" t="s">
        <v>79</v>
      </c>
      <c r="H389">
        <v>34</v>
      </c>
      <c r="I389">
        <v>44032</v>
      </c>
      <c r="J389">
        <v>184960</v>
      </c>
      <c r="K389">
        <v>0.18</v>
      </c>
      <c r="L389" t="s">
        <v>62</v>
      </c>
      <c r="M389" t="s">
        <v>63</v>
      </c>
      <c r="N389">
        <v>4</v>
      </c>
      <c r="O389">
        <v>3</v>
      </c>
    </row>
    <row r="390" spans="1:15" x14ac:dyDescent="0.3">
      <c r="A390" t="s">
        <v>1693</v>
      </c>
      <c r="B390" t="s">
        <v>1694</v>
      </c>
      <c r="C390" t="s">
        <v>83</v>
      </c>
      <c r="D390" t="s">
        <v>58</v>
      </c>
      <c r="E390" t="s">
        <v>59</v>
      </c>
      <c r="F390" t="s">
        <v>60</v>
      </c>
      <c r="G390" t="s">
        <v>79</v>
      </c>
      <c r="H390">
        <v>55</v>
      </c>
      <c r="I390">
        <v>38391</v>
      </c>
      <c r="J390">
        <v>115145</v>
      </c>
      <c r="K390">
        <v>0.05</v>
      </c>
      <c r="L390" t="s">
        <v>1351</v>
      </c>
      <c r="M390" t="s">
        <v>1352</v>
      </c>
      <c r="N390">
        <v>19</v>
      </c>
      <c r="O390">
        <v>9.5</v>
      </c>
    </row>
    <row r="391" spans="1:15" x14ac:dyDescent="0.3">
      <c r="A391" t="s">
        <v>310</v>
      </c>
      <c r="B391" t="s">
        <v>311</v>
      </c>
      <c r="C391" t="s">
        <v>157</v>
      </c>
      <c r="D391" t="s">
        <v>101</v>
      </c>
      <c r="E391" t="s">
        <v>59</v>
      </c>
      <c r="F391" t="s">
        <v>60</v>
      </c>
      <c r="G391" t="s">
        <v>61</v>
      </c>
      <c r="H391">
        <v>27</v>
      </c>
      <c r="I391">
        <v>44224</v>
      </c>
      <c r="J391">
        <v>95786</v>
      </c>
      <c r="K391">
        <v>0</v>
      </c>
      <c r="L391" t="s">
        <v>62</v>
      </c>
      <c r="M391" t="s">
        <v>70</v>
      </c>
      <c r="N391">
        <v>3</v>
      </c>
      <c r="O391">
        <v>3</v>
      </c>
    </row>
    <row r="392" spans="1:15" x14ac:dyDescent="0.3">
      <c r="A392" t="s">
        <v>1860</v>
      </c>
      <c r="B392" t="s">
        <v>1861</v>
      </c>
      <c r="C392" t="s">
        <v>66</v>
      </c>
      <c r="D392" t="s">
        <v>101</v>
      </c>
      <c r="E392" t="s">
        <v>59</v>
      </c>
      <c r="F392" t="s">
        <v>60</v>
      </c>
      <c r="G392" t="s">
        <v>114</v>
      </c>
      <c r="H392">
        <v>37</v>
      </c>
      <c r="I392">
        <v>39528</v>
      </c>
      <c r="J392">
        <v>156277</v>
      </c>
      <c r="K392">
        <v>0.22</v>
      </c>
      <c r="L392" t="s">
        <v>1758</v>
      </c>
      <c r="M392" t="s">
        <v>1759</v>
      </c>
      <c r="N392">
        <v>16</v>
      </c>
      <c r="O392">
        <v>8</v>
      </c>
    </row>
    <row r="393" spans="1:15" x14ac:dyDescent="0.3">
      <c r="A393" t="s">
        <v>1255</v>
      </c>
      <c r="B393" t="s">
        <v>1256</v>
      </c>
      <c r="C393" t="s">
        <v>57</v>
      </c>
      <c r="D393" t="s">
        <v>97</v>
      </c>
      <c r="E393" t="s">
        <v>68</v>
      </c>
      <c r="F393" t="s">
        <v>60</v>
      </c>
      <c r="G393" t="s">
        <v>61</v>
      </c>
      <c r="H393">
        <v>25</v>
      </c>
      <c r="I393">
        <v>44272</v>
      </c>
      <c r="J393">
        <v>155080</v>
      </c>
      <c r="K393">
        <v>0.1</v>
      </c>
      <c r="L393" t="s">
        <v>62</v>
      </c>
      <c r="M393" t="s">
        <v>92</v>
      </c>
      <c r="N393">
        <v>3</v>
      </c>
      <c r="O393">
        <v>3</v>
      </c>
    </row>
    <row r="394" spans="1:15" x14ac:dyDescent="0.3">
      <c r="A394" t="s">
        <v>1684</v>
      </c>
      <c r="B394" t="s">
        <v>1685</v>
      </c>
      <c r="C394" t="s">
        <v>66</v>
      </c>
      <c r="D394" t="s">
        <v>67</v>
      </c>
      <c r="E394" t="s">
        <v>59</v>
      </c>
      <c r="F394" t="s">
        <v>60</v>
      </c>
      <c r="G394" t="s">
        <v>79</v>
      </c>
      <c r="H394">
        <v>25</v>
      </c>
      <c r="I394">
        <v>44303</v>
      </c>
      <c r="J394">
        <v>186870</v>
      </c>
      <c r="K394">
        <v>0.2</v>
      </c>
      <c r="L394" t="s">
        <v>1351</v>
      </c>
      <c r="M394" t="s">
        <v>1357</v>
      </c>
      <c r="N394">
        <v>3</v>
      </c>
      <c r="O394">
        <v>3</v>
      </c>
    </row>
    <row r="395" spans="1:15" x14ac:dyDescent="0.3">
      <c r="A395" t="s">
        <v>400</v>
      </c>
      <c r="B395" t="s">
        <v>700</v>
      </c>
      <c r="C395" t="s">
        <v>108</v>
      </c>
      <c r="D395" t="s">
        <v>58</v>
      </c>
      <c r="E395" t="s">
        <v>84</v>
      </c>
      <c r="F395" t="s">
        <v>78</v>
      </c>
      <c r="G395" t="s">
        <v>69</v>
      </c>
      <c r="H395">
        <v>38</v>
      </c>
      <c r="I395">
        <v>42543</v>
      </c>
      <c r="J395">
        <v>249870</v>
      </c>
      <c r="K395">
        <v>0.34</v>
      </c>
      <c r="L395" t="s">
        <v>62</v>
      </c>
      <c r="M395" t="s">
        <v>70</v>
      </c>
      <c r="N395">
        <v>8</v>
      </c>
      <c r="O395">
        <v>5.5</v>
      </c>
    </row>
    <row r="396" spans="1:15" x14ac:dyDescent="0.3">
      <c r="A396" t="s">
        <v>1615</v>
      </c>
      <c r="B396" t="s">
        <v>1616</v>
      </c>
      <c r="C396" t="s">
        <v>183</v>
      </c>
      <c r="D396" t="s">
        <v>101</v>
      </c>
      <c r="E396" t="s">
        <v>68</v>
      </c>
      <c r="F396" t="s">
        <v>78</v>
      </c>
      <c r="G396" t="s">
        <v>79</v>
      </c>
      <c r="H396">
        <v>46</v>
      </c>
      <c r="I396">
        <v>40836</v>
      </c>
      <c r="J396">
        <v>114250</v>
      </c>
      <c r="K396">
        <v>0.14000000000000001</v>
      </c>
      <c r="L396" t="s">
        <v>1351</v>
      </c>
      <c r="M396" t="s">
        <v>1371</v>
      </c>
      <c r="N396">
        <v>12</v>
      </c>
      <c r="O396">
        <v>8</v>
      </c>
    </row>
    <row r="397" spans="1:15" x14ac:dyDescent="0.3">
      <c r="A397" t="s">
        <v>851</v>
      </c>
      <c r="B397" t="s">
        <v>852</v>
      </c>
      <c r="C397" t="s">
        <v>108</v>
      </c>
      <c r="D397" t="s">
        <v>58</v>
      </c>
      <c r="E397" t="s">
        <v>59</v>
      </c>
      <c r="F397" t="s">
        <v>78</v>
      </c>
      <c r="G397" t="s">
        <v>79</v>
      </c>
      <c r="H397">
        <v>26</v>
      </c>
      <c r="I397">
        <v>43960</v>
      </c>
      <c r="J397">
        <v>256561</v>
      </c>
      <c r="K397">
        <v>0.39</v>
      </c>
      <c r="L397" t="s">
        <v>62</v>
      </c>
      <c r="M397" t="s">
        <v>92</v>
      </c>
      <c r="N397">
        <v>4</v>
      </c>
      <c r="O397">
        <v>3</v>
      </c>
    </row>
    <row r="398" spans="1:15" x14ac:dyDescent="0.3">
      <c r="A398" t="s">
        <v>240</v>
      </c>
      <c r="B398" t="s">
        <v>241</v>
      </c>
      <c r="C398" t="s">
        <v>57</v>
      </c>
      <c r="D398" t="s">
        <v>67</v>
      </c>
      <c r="E398" t="s">
        <v>68</v>
      </c>
      <c r="F398" t="s">
        <v>78</v>
      </c>
      <c r="G398" t="s">
        <v>61</v>
      </c>
      <c r="H398">
        <v>64</v>
      </c>
      <c r="I398">
        <v>41454</v>
      </c>
      <c r="J398">
        <v>159571</v>
      </c>
      <c r="K398">
        <v>0.1</v>
      </c>
      <c r="L398" t="s">
        <v>62</v>
      </c>
      <c r="M398" t="s">
        <v>117</v>
      </c>
      <c r="N398">
        <v>11</v>
      </c>
      <c r="O398">
        <v>5.5</v>
      </c>
    </row>
    <row r="399" spans="1:15" x14ac:dyDescent="0.3">
      <c r="A399" t="s">
        <v>1169</v>
      </c>
      <c r="B399" t="s">
        <v>1170</v>
      </c>
      <c r="C399" t="s">
        <v>177</v>
      </c>
      <c r="D399" t="s">
        <v>101</v>
      </c>
      <c r="E399" t="s">
        <v>68</v>
      </c>
      <c r="F399" t="s">
        <v>78</v>
      </c>
      <c r="G399" t="s">
        <v>69</v>
      </c>
      <c r="H399">
        <v>54</v>
      </c>
      <c r="I399">
        <v>40517</v>
      </c>
      <c r="J399">
        <v>113982</v>
      </c>
      <c r="K399">
        <v>0</v>
      </c>
      <c r="L399" t="s">
        <v>62</v>
      </c>
      <c r="M399" t="s">
        <v>63</v>
      </c>
      <c r="N399">
        <v>13</v>
      </c>
      <c r="O399">
        <v>8</v>
      </c>
    </row>
    <row r="400" spans="1:15" x14ac:dyDescent="0.3">
      <c r="A400" t="s">
        <v>1600</v>
      </c>
      <c r="B400" t="s">
        <v>1601</v>
      </c>
      <c r="C400" t="s">
        <v>157</v>
      </c>
      <c r="D400" t="s">
        <v>101</v>
      </c>
      <c r="E400" t="s">
        <v>59</v>
      </c>
      <c r="F400" t="s">
        <v>78</v>
      </c>
      <c r="G400" t="s">
        <v>79</v>
      </c>
      <c r="H400">
        <v>55</v>
      </c>
      <c r="I400">
        <v>40663</v>
      </c>
      <c r="J400">
        <v>89419</v>
      </c>
      <c r="K400">
        <v>0</v>
      </c>
      <c r="L400" t="s">
        <v>1351</v>
      </c>
      <c r="M400" t="s">
        <v>1357</v>
      </c>
      <c r="N400">
        <v>13</v>
      </c>
      <c r="O400">
        <v>8</v>
      </c>
    </row>
    <row r="401" spans="1:15" x14ac:dyDescent="0.3">
      <c r="A401" t="s">
        <v>706</v>
      </c>
      <c r="B401" t="s">
        <v>707</v>
      </c>
      <c r="C401" t="s">
        <v>180</v>
      </c>
      <c r="D401" t="s">
        <v>97</v>
      </c>
      <c r="E401" t="s">
        <v>74</v>
      </c>
      <c r="F401" t="s">
        <v>78</v>
      </c>
      <c r="G401" t="s">
        <v>114</v>
      </c>
      <c r="H401">
        <v>34</v>
      </c>
      <c r="I401">
        <v>42219</v>
      </c>
      <c r="J401">
        <v>52200</v>
      </c>
      <c r="K401">
        <v>0</v>
      </c>
      <c r="L401" t="s">
        <v>62</v>
      </c>
      <c r="M401" t="s">
        <v>117</v>
      </c>
      <c r="N401">
        <v>9</v>
      </c>
      <c r="O401">
        <v>5.5</v>
      </c>
    </row>
    <row r="402" spans="1:15" x14ac:dyDescent="0.3">
      <c r="A402" t="s">
        <v>1020</v>
      </c>
      <c r="B402" t="s">
        <v>1021</v>
      </c>
      <c r="C402" t="s">
        <v>492</v>
      </c>
      <c r="D402" t="s">
        <v>58</v>
      </c>
      <c r="E402" t="s">
        <v>84</v>
      </c>
      <c r="F402" t="s">
        <v>78</v>
      </c>
      <c r="G402" t="s">
        <v>69</v>
      </c>
      <c r="H402">
        <v>54</v>
      </c>
      <c r="I402">
        <v>33785</v>
      </c>
      <c r="J402">
        <v>63196</v>
      </c>
      <c r="K402">
        <v>0</v>
      </c>
      <c r="L402" t="s">
        <v>62</v>
      </c>
      <c r="M402" t="s">
        <v>70</v>
      </c>
      <c r="N402">
        <v>32</v>
      </c>
      <c r="O402">
        <v>15</v>
      </c>
    </row>
    <row r="403" spans="1:15" x14ac:dyDescent="0.3">
      <c r="A403" t="s">
        <v>520</v>
      </c>
      <c r="B403" t="s">
        <v>521</v>
      </c>
      <c r="C403" t="s">
        <v>66</v>
      </c>
      <c r="D403" t="s">
        <v>91</v>
      </c>
      <c r="E403" t="s">
        <v>74</v>
      </c>
      <c r="F403" t="s">
        <v>78</v>
      </c>
      <c r="G403" t="s">
        <v>69</v>
      </c>
      <c r="H403">
        <v>29</v>
      </c>
      <c r="I403">
        <v>42785</v>
      </c>
      <c r="J403">
        <v>181854</v>
      </c>
      <c r="K403">
        <v>0.28999999999999998</v>
      </c>
      <c r="L403" t="s">
        <v>62</v>
      </c>
      <c r="M403" t="s">
        <v>63</v>
      </c>
      <c r="N403">
        <v>7</v>
      </c>
      <c r="O403">
        <v>4</v>
      </c>
    </row>
    <row r="404" spans="1:15" x14ac:dyDescent="0.3">
      <c r="A404" t="s">
        <v>1652</v>
      </c>
      <c r="B404" t="s">
        <v>1653</v>
      </c>
      <c r="C404" t="s">
        <v>83</v>
      </c>
      <c r="D404" t="s">
        <v>97</v>
      </c>
      <c r="E404" t="s">
        <v>84</v>
      </c>
      <c r="F404" t="s">
        <v>78</v>
      </c>
      <c r="G404" t="s">
        <v>79</v>
      </c>
      <c r="H404">
        <v>48</v>
      </c>
      <c r="I404">
        <v>42201</v>
      </c>
      <c r="J404">
        <v>110565</v>
      </c>
      <c r="K404">
        <v>0.09</v>
      </c>
      <c r="L404" t="s">
        <v>1351</v>
      </c>
      <c r="M404" t="s">
        <v>1364</v>
      </c>
      <c r="N404">
        <v>9</v>
      </c>
      <c r="O404">
        <v>5.5</v>
      </c>
    </row>
    <row r="405" spans="1:15" x14ac:dyDescent="0.3">
      <c r="A405" t="s">
        <v>1592</v>
      </c>
      <c r="B405" t="s">
        <v>1593</v>
      </c>
      <c r="C405" t="s">
        <v>237</v>
      </c>
      <c r="D405" t="s">
        <v>101</v>
      </c>
      <c r="E405" t="s">
        <v>74</v>
      </c>
      <c r="F405" t="s">
        <v>78</v>
      </c>
      <c r="G405" t="s">
        <v>79</v>
      </c>
      <c r="H405">
        <v>60</v>
      </c>
      <c r="I405">
        <v>39944</v>
      </c>
      <c r="J405">
        <v>62239</v>
      </c>
      <c r="K405">
        <v>0</v>
      </c>
      <c r="L405" t="s">
        <v>1351</v>
      </c>
      <c r="M405" t="s">
        <v>1364</v>
      </c>
      <c r="N405">
        <v>15</v>
      </c>
      <c r="O405">
        <v>8</v>
      </c>
    </row>
    <row r="406" spans="1:15" x14ac:dyDescent="0.3">
      <c r="A406" t="s">
        <v>402</v>
      </c>
      <c r="B406" t="s">
        <v>403</v>
      </c>
      <c r="C406" t="s">
        <v>108</v>
      </c>
      <c r="D406" t="s">
        <v>91</v>
      </c>
      <c r="E406" t="s">
        <v>74</v>
      </c>
      <c r="F406" t="s">
        <v>78</v>
      </c>
      <c r="G406" t="s">
        <v>79</v>
      </c>
      <c r="H406">
        <v>25</v>
      </c>
      <c r="I406">
        <v>44235</v>
      </c>
      <c r="J406">
        <v>198243</v>
      </c>
      <c r="K406">
        <v>0.31</v>
      </c>
      <c r="L406" t="s">
        <v>62</v>
      </c>
      <c r="M406" t="s">
        <v>88</v>
      </c>
      <c r="N406">
        <v>3</v>
      </c>
      <c r="O406">
        <v>3</v>
      </c>
    </row>
    <row r="407" spans="1:15" x14ac:dyDescent="0.3">
      <c r="A407" t="s">
        <v>267</v>
      </c>
      <c r="B407" t="s">
        <v>268</v>
      </c>
      <c r="C407" t="s">
        <v>198</v>
      </c>
      <c r="D407" t="s">
        <v>58</v>
      </c>
      <c r="E407" t="s">
        <v>68</v>
      </c>
      <c r="F407" t="s">
        <v>78</v>
      </c>
      <c r="G407" t="s">
        <v>61</v>
      </c>
      <c r="H407">
        <v>28</v>
      </c>
      <c r="I407">
        <v>43530</v>
      </c>
      <c r="J407">
        <v>90304</v>
      </c>
      <c r="K407">
        <v>0</v>
      </c>
      <c r="L407" t="s">
        <v>62</v>
      </c>
      <c r="M407" t="s">
        <v>70</v>
      </c>
      <c r="N407">
        <v>5</v>
      </c>
      <c r="O407">
        <v>3</v>
      </c>
    </row>
    <row r="408" spans="1:15" x14ac:dyDescent="0.3">
      <c r="A408" t="s">
        <v>564</v>
      </c>
      <c r="B408" t="s">
        <v>565</v>
      </c>
      <c r="C408" t="s">
        <v>66</v>
      </c>
      <c r="D408" t="s">
        <v>101</v>
      </c>
      <c r="E408" t="s">
        <v>84</v>
      </c>
      <c r="F408" t="s">
        <v>60</v>
      </c>
      <c r="G408" t="s">
        <v>114</v>
      </c>
      <c r="H408">
        <v>60</v>
      </c>
      <c r="I408">
        <v>42739</v>
      </c>
      <c r="J408">
        <v>178502</v>
      </c>
      <c r="K408">
        <v>0.2</v>
      </c>
      <c r="L408" t="s">
        <v>62</v>
      </c>
      <c r="M408" t="s">
        <v>92</v>
      </c>
      <c r="N408">
        <v>7</v>
      </c>
      <c r="O408">
        <v>4</v>
      </c>
    </row>
    <row r="409" spans="1:15" x14ac:dyDescent="0.3">
      <c r="A409" t="s">
        <v>1108</v>
      </c>
      <c r="B409" t="s">
        <v>1109</v>
      </c>
      <c r="C409" t="s">
        <v>108</v>
      </c>
      <c r="D409" t="s">
        <v>91</v>
      </c>
      <c r="E409" t="s">
        <v>84</v>
      </c>
      <c r="F409" t="s">
        <v>60</v>
      </c>
      <c r="G409" t="s">
        <v>79</v>
      </c>
      <c r="H409">
        <v>47</v>
      </c>
      <c r="I409">
        <v>44556</v>
      </c>
      <c r="J409">
        <v>243568</v>
      </c>
      <c r="K409">
        <v>0.33</v>
      </c>
      <c r="L409" t="s">
        <v>62</v>
      </c>
      <c r="M409" t="s">
        <v>92</v>
      </c>
      <c r="N409">
        <v>2</v>
      </c>
      <c r="O409">
        <v>1</v>
      </c>
    </row>
    <row r="410" spans="1:15" x14ac:dyDescent="0.3">
      <c r="A410" t="s">
        <v>1206</v>
      </c>
      <c r="B410" t="s">
        <v>1207</v>
      </c>
      <c r="C410" t="s">
        <v>275</v>
      </c>
      <c r="D410" t="s">
        <v>58</v>
      </c>
      <c r="E410" t="s">
        <v>59</v>
      </c>
      <c r="F410" t="s">
        <v>60</v>
      </c>
      <c r="G410" t="s">
        <v>69</v>
      </c>
      <c r="H410">
        <v>52</v>
      </c>
      <c r="I410">
        <v>38406</v>
      </c>
      <c r="J410">
        <v>45286</v>
      </c>
      <c r="K410">
        <v>0</v>
      </c>
      <c r="L410" t="s">
        <v>62</v>
      </c>
      <c r="M410" t="s">
        <v>70</v>
      </c>
      <c r="N410">
        <v>19</v>
      </c>
      <c r="O410">
        <v>9.5</v>
      </c>
    </row>
    <row r="411" spans="1:15" x14ac:dyDescent="0.3">
      <c r="A411" t="s">
        <v>1870</v>
      </c>
      <c r="B411" t="s">
        <v>1871</v>
      </c>
      <c r="C411" t="s">
        <v>57</v>
      </c>
      <c r="D411" t="s">
        <v>58</v>
      </c>
      <c r="E411" t="s">
        <v>59</v>
      </c>
      <c r="F411" t="s">
        <v>60</v>
      </c>
      <c r="G411" t="s">
        <v>114</v>
      </c>
      <c r="H411">
        <v>49</v>
      </c>
      <c r="I411">
        <v>38000</v>
      </c>
      <c r="J411">
        <v>125086</v>
      </c>
      <c r="K411">
        <v>0.1</v>
      </c>
      <c r="L411" t="s">
        <v>1758</v>
      </c>
      <c r="M411" t="s">
        <v>1777</v>
      </c>
      <c r="N411">
        <v>20</v>
      </c>
      <c r="O411">
        <v>9.5</v>
      </c>
    </row>
    <row r="412" spans="1:15" x14ac:dyDescent="0.3">
      <c r="A412" t="s">
        <v>351</v>
      </c>
      <c r="B412" t="s">
        <v>352</v>
      </c>
      <c r="C412" t="s">
        <v>108</v>
      </c>
      <c r="D412" t="s">
        <v>109</v>
      </c>
      <c r="E412" t="s">
        <v>84</v>
      </c>
      <c r="F412" t="s">
        <v>60</v>
      </c>
      <c r="G412" t="s">
        <v>61</v>
      </c>
      <c r="H412">
        <v>30</v>
      </c>
      <c r="I412">
        <v>42634</v>
      </c>
      <c r="J412">
        <v>221217</v>
      </c>
      <c r="K412">
        <v>0.32</v>
      </c>
      <c r="L412" t="s">
        <v>62</v>
      </c>
      <c r="M412" t="s">
        <v>117</v>
      </c>
      <c r="N412">
        <v>7</v>
      </c>
      <c r="O412">
        <v>4</v>
      </c>
    </row>
    <row r="413" spans="1:15" x14ac:dyDescent="0.3">
      <c r="A413" t="s">
        <v>1212</v>
      </c>
      <c r="B413" t="s">
        <v>1213</v>
      </c>
      <c r="C413" t="s">
        <v>180</v>
      </c>
      <c r="D413" t="s">
        <v>97</v>
      </c>
      <c r="E413" t="s">
        <v>68</v>
      </c>
      <c r="F413" t="s">
        <v>60</v>
      </c>
      <c r="G413" t="s">
        <v>79</v>
      </c>
      <c r="H413">
        <v>31</v>
      </c>
      <c r="I413">
        <v>43171</v>
      </c>
      <c r="J413">
        <v>47913</v>
      </c>
      <c r="K413">
        <v>0</v>
      </c>
      <c r="L413" t="s">
        <v>62</v>
      </c>
      <c r="M413" t="s">
        <v>63</v>
      </c>
      <c r="N413">
        <v>6</v>
      </c>
      <c r="O413">
        <v>4</v>
      </c>
    </row>
    <row r="414" spans="1:15" x14ac:dyDescent="0.3">
      <c r="A414" t="s">
        <v>1607</v>
      </c>
      <c r="B414" t="s">
        <v>1608</v>
      </c>
      <c r="C414" t="s">
        <v>83</v>
      </c>
      <c r="D414" t="s">
        <v>109</v>
      </c>
      <c r="E414" t="s">
        <v>74</v>
      </c>
      <c r="F414" t="s">
        <v>60</v>
      </c>
      <c r="G414" t="s">
        <v>79</v>
      </c>
      <c r="H414">
        <v>64</v>
      </c>
      <c r="I414">
        <v>43729</v>
      </c>
      <c r="J414">
        <v>108780</v>
      </c>
      <c r="K414">
        <v>0.06</v>
      </c>
      <c r="L414" t="s">
        <v>1351</v>
      </c>
      <c r="M414" t="s">
        <v>1357</v>
      </c>
      <c r="N414">
        <v>4</v>
      </c>
      <c r="O414">
        <v>3</v>
      </c>
    </row>
    <row r="415" spans="1:15" x14ac:dyDescent="0.3">
      <c r="A415" t="s">
        <v>911</v>
      </c>
      <c r="B415" t="s">
        <v>912</v>
      </c>
      <c r="C415" t="s">
        <v>100</v>
      </c>
      <c r="D415" t="s">
        <v>101</v>
      </c>
      <c r="E415" t="s">
        <v>74</v>
      </c>
      <c r="F415" t="s">
        <v>60</v>
      </c>
      <c r="G415" t="s">
        <v>61</v>
      </c>
      <c r="H415">
        <v>55</v>
      </c>
      <c r="I415">
        <v>44276</v>
      </c>
      <c r="J415">
        <v>95562</v>
      </c>
      <c r="K415">
        <v>0</v>
      </c>
      <c r="L415" t="s">
        <v>62</v>
      </c>
      <c r="M415" t="s">
        <v>70</v>
      </c>
      <c r="N415">
        <v>3</v>
      </c>
      <c r="O415">
        <v>3</v>
      </c>
    </row>
    <row r="416" spans="1:15" x14ac:dyDescent="0.3">
      <c r="A416" t="s">
        <v>1289</v>
      </c>
      <c r="B416" t="s">
        <v>1290</v>
      </c>
      <c r="C416" t="s">
        <v>222</v>
      </c>
      <c r="D416" t="s">
        <v>120</v>
      </c>
      <c r="E416" t="s">
        <v>59</v>
      </c>
      <c r="F416" t="s">
        <v>60</v>
      </c>
      <c r="G416" t="s">
        <v>79</v>
      </c>
      <c r="H416">
        <v>33</v>
      </c>
      <c r="I416">
        <v>44218</v>
      </c>
      <c r="J416">
        <v>56405</v>
      </c>
      <c r="K416">
        <v>0</v>
      </c>
      <c r="L416" t="s">
        <v>62</v>
      </c>
      <c r="M416" t="s">
        <v>70</v>
      </c>
      <c r="N416">
        <v>3</v>
      </c>
      <c r="O416">
        <v>3</v>
      </c>
    </row>
    <row r="417" spans="1:15" x14ac:dyDescent="0.3">
      <c r="A417" t="s">
        <v>1508</v>
      </c>
      <c r="B417" t="s">
        <v>1509</v>
      </c>
      <c r="C417" t="s">
        <v>108</v>
      </c>
      <c r="D417" t="s">
        <v>97</v>
      </c>
      <c r="E417" t="s">
        <v>74</v>
      </c>
      <c r="F417" t="s">
        <v>60</v>
      </c>
      <c r="G417" t="s">
        <v>79</v>
      </c>
      <c r="H417">
        <v>52</v>
      </c>
      <c r="I417">
        <v>41113</v>
      </c>
      <c r="J417">
        <v>187048</v>
      </c>
      <c r="K417">
        <v>0.32</v>
      </c>
      <c r="L417" t="s">
        <v>1351</v>
      </c>
      <c r="M417" t="s">
        <v>1371</v>
      </c>
      <c r="N417">
        <v>12</v>
      </c>
      <c r="O417">
        <v>8</v>
      </c>
    </row>
    <row r="418" spans="1:15" x14ac:dyDescent="0.3">
      <c r="A418" t="s">
        <v>406</v>
      </c>
      <c r="B418" t="s">
        <v>1509</v>
      </c>
      <c r="C418" t="s">
        <v>57</v>
      </c>
      <c r="D418" t="s">
        <v>67</v>
      </c>
      <c r="E418" t="s">
        <v>74</v>
      </c>
      <c r="F418" t="s">
        <v>60</v>
      </c>
      <c r="G418" t="s">
        <v>79</v>
      </c>
      <c r="H418">
        <v>42</v>
      </c>
      <c r="I418">
        <v>40620</v>
      </c>
      <c r="J418">
        <v>150034</v>
      </c>
      <c r="K418">
        <v>0.12</v>
      </c>
      <c r="L418" t="s">
        <v>1351</v>
      </c>
      <c r="M418" t="s">
        <v>1364</v>
      </c>
      <c r="N418">
        <v>13</v>
      </c>
      <c r="O418">
        <v>8</v>
      </c>
    </row>
    <row r="419" spans="1:15" x14ac:dyDescent="0.3">
      <c r="A419" t="s">
        <v>1983</v>
      </c>
      <c r="B419" t="s">
        <v>1984</v>
      </c>
      <c r="C419" t="s">
        <v>108</v>
      </c>
      <c r="D419" t="s">
        <v>109</v>
      </c>
      <c r="E419" t="s">
        <v>84</v>
      </c>
      <c r="F419" t="s">
        <v>60</v>
      </c>
      <c r="G419" t="s">
        <v>114</v>
      </c>
      <c r="H419">
        <v>32</v>
      </c>
      <c r="I419">
        <v>41675</v>
      </c>
      <c r="J419">
        <v>203445</v>
      </c>
      <c r="K419">
        <v>0.34</v>
      </c>
      <c r="L419" t="s">
        <v>1758</v>
      </c>
      <c r="M419" t="s">
        <v>1759</v>
      </c>
      <c r="N419">
        <v>10</v>
      </c>
      <c r="O419">
        <v>5.5</v>
      </c>
    </row>
    <row r="420" spans="1:15" x14ac:dyDescent="0.3">
      <c r="A420" t="s">
        <v>1482</v>
      </c>
      <c r="B420" t="s">
        <v>1483</v>
      </c>
      <c r="C420" t="s">
        <v>66</v>
      </c>
      <c r="D420" t="s">
        <v>97</v>
      </c>
      <c r="E420" t="s">
        <v>84</v>
      </c>
      <c r="F420" t="s">
        <v>60</v>
      </c>
      <c r="G420" t="s">
        <v>79</v>
      </c>
      <c r="H420">
        <v>57</v>
      </c>
      <c r="I420">
        <v>42667</v>
      </c>
      <c r="J420">
        <v>176324</v>
      </c>
      <c r="K420">
        <v>0.23</v>
      </c>
      <c r="L420" t="s">
        <v>1351</v>
      </c>
      <c r="M420" t="s">
        <v>1357</v>
      </c>
      <c r="N420">
        <v>7</v>
      </c>
      <c r="O420">
        <v>4</v>
      </c>
    </row>
    <row r="421" spans="1:15" x14ac:dyDescent="0.3">
      <c r="A421" t="s">
        <v>1682</v>
      </c>
      <c r="B421" t="s">
        <v>1683</v>
      </c>
      <c r="C421" t="s">
        <v>83</v>
      </c>
      <c r="D421" t="s">
        <v>67</v>
      </c>
      <c r="E421" t="s">
        <v>59</v>
      </c>
      <c r="F421" t="s">
        <v>60</v>
      </c>
      <c r="G421" t="s">
        <v>79</v>
      </c>
      <c r="H421">
        <v>37</v>
      </c>
      <c r="I421">
        <v>42605</v>
      </c>
      <c r="J421">
        <v>124928</v>
      </c>
      <c r="K421">
        <v>0.06</v>
      </c>
      <c r="L421" t="s">
        <v>1351</v>
      </c>
      <c r="M421" t="s">
        <v>1352</v>
      </c>
      <c r="N421">
        <v>8</v>
      </c>
      <c r="O421">
        <v>5.5</v>
      </c>
    </row>
    <row r="422" spans="1:15" x14ac:dyDescent="0.3">
      <c r="A422" t="s">
        <v>893</v>
      </c>
      <c r="B422" t="s">
        <v>963</v>
      </c>
      <c r="C422" t="s">
        <v>57</v>
      </c>
      <c r="D422" t="s">
        <v>91</v>
      </c>
      <c r="E422" t="s">
        <v>84</v>
      </c>
      <c r="F422" t="s">
        <v>60</v>
      </c>
      <c r="G422" t="s">
        <v>61</v>
      </c>
      <c r="H422">
        <v>31</v>
      </c>
      <c r="I422">
        <v>42755</v>
      </c>
      <c r="J422">
        <v>124629</v>
      </c>
      <c r="K422">
        <v>0.1</v>
      </c>
      <c r="L422" t="s">
        <v>62</v>
      </c>
      <c r="M422" t="s">
        <v>117</v>
      </c>
      <c r="N422">
        <v>7</v>
      </c>
      <c r="O422">
        <v>4</v>
      </c>
    </row>
    <row r="423" spans="1:15" x14ac:dyDescent="0.3">
      <c r="A423" t="s">
        <v>1588</v>
      </c>
      <c r="B423" t="s">
        <v>1589</v>
      </c>
      <c r="C423" t="s">
        <v>83</v>
      </c>
      <c r="D423" t="s">
        <v>91</v>
      </c>
      <c r="E423" t="s">
        <v>84</v>
      </c>
      <c r="F423" t="s">
        <v>60</v>
      </c>
      <c r="G423" t="s">
        <v>79</v>
      </c>
      <c r="H423">
        <v>52</v>
      </c>
      <c r="I423">
        <v>44519</v>
      </c>
      <c r="J423">
        <v>111006</v>
      </c>
      <c r="K423">
        <v>0.08</v>
      </c>
      <c r="L423" t="s">
        <v>1351</v>
      </c>
      <c r="M423" t="s">
        <v>1352</v>
      </c>
      <c r="N423">
        <v>2</v>
      </c>
      <c r="O423">
        <v>1</v>
      </c>
    </row>
    <row r="424" spans="1:15" x14ac:dyDescent="0.3">
      <c r="A424" t="s">
        <v>1703</v>
      </c>
      <c r="B424" t="s">
        <v>1704</v>
      </c>
      <c r="C424" t="s">
        <v>222</v>
      </c>
      <c r="D424" t="s">
        <v>120</v>
      </c>
      <c r="E424" t="s">
        <v>59</v>
      </c>
      <c r="F424" t="s">
        <v>60</v>
      </c>
      <c r="G424" t="s">
        <v>79</v>
      </c>
      <c r="H424">
        <v>54</v>
      </c>
      <c r="I424">
        <v>44271</v>
      </c>
      <c r="J424">
        <v>56239</v>
      </c>
      <c r="K424">
        <v>0</v>
      </c>
      <c r="L424" t="s">
        <v>1351</v>
      </c>
      <c r="M424" t="s">
        <v>1352</v>
      </c>
      <c r="N424">
        <v>3</v>
      </c>
      <c r="O424">
        <v>3</v>
      </c>
    </row>
    <row r="425" spans="1:15" x14ac:dyDescent="0.3">
      <c r="A425" t="s">
        <v>544</v>
      </c>
      <c r="B425" t="s">
        <v>545</v>
      </c>
      <c r="C425" t="s">
        <v>142</v>
      </c>
      <c r="D425" t="s">
        <v>58</v>
      </c>
      <c r="E425" t="s">
        <v>74</v>
      </c>
      <c r="F425" t="s">
        <v>60</v>
      </c>
      <c r="G425" t="s">
        <v>114</v>
      </c>
      <c r="H425">
        <v>25</v>
      </c>
      <c r="I425">
        <v>44327</v>
      </c>
      <c r="J425">
        <v>83934</v>
      </c>
      <c r="K425">
        <v>0</v>
      </c>
      <c r="L425" t="s">
        <v>62</v>
      </c>
      <c r="M425" t="s">
        <v>88</v>
      </c>
      <c r="N425">
        <v>3</v>
      </c>
      <c r="O425">
        <v>3</v>
      </c>
    </row>
    <row r="426" spans="1:15" x14ac:dyDescent="0.3">
      <c r="A426" t="s">
        <v>1744</v>
      </c>
      <c r="B426" t="s">
        <v>1745</v>
      </c>
      <c r="C426" t="s">
        <v>83</v>
      </c>
      <c r="D426" t="s">
        <v>91</v>
      </c>
      <c r="E426" t="s">
        <v>68</v>
      </c>
      <c r="F426" t="s">
        <v>60</v>
      </c>
      <c r="G426" t="s">
        <v>79</v>
      </c>
      <c r="H426">
        <v>25</v>
      </c>
      <c r="I426">
        <v>44545</v>
      </c>
      <c r="J426">
        <v>114893</v>
      </c>
      <c r="K426">
        <v>0.06</v>
      </c>
      <c r="L426" t="s">
        <v>1351</v>
      </c>
      <c r="M426" t="s">
        <v>1371</v>
      </c>
      <c r="N426">
        <v>2</v>
      </c>
      <c r="O426">
        <v>1</v>
      </c>
    </row>
    <row r="427" spans="1:15" x14ac:dyDescent="0.3">
      <c r="A427" t="s">
        <v>764</v>
      </c>
      <c r="B427" t="s">
        <v>765</v>
      </c>
      <c r="C427" t="s">
        <v>83</v>
      </c>
      <c r="D427" t="s">
        <v>91</v>
      </c>
      <c r="E427" t="s">
        <v>68</v>
      </c>
      <c r="F427" t="s">
        <v>60</v>
      </c>
      <c r="G427" t="s">
        <v>69</v>
      </c>
      <c r="H427">
        <v>31</v>
      </c>
      <c r="I427">
        <v>41919</v>
      </c>
      <c r="J427">
        <v>114911</v>
      </c>
      <c r="K427">
        <v>7.0000000000000007E-2</v>
      </c>
      <c r="L427" t="s">
        <v>62</v>
      </c>
      <c r="M427" t="s">
        <v>70</v>
      </c>
      <c r="N427">
        <v>9</v>
      </c>
      <c r="O427">
        <v>5.5</v>
      </c>
    </row>
    <row r="428" spans="1:15" x14ac:dyDescent="0.3">
      <c r="A428" t="s">
        <v>1192</v>
      </c>
      <c r="B428" t="s">
        <v>1193</v>
      </c>
      <c r="C428" t="s">
        <v>83</v>
      </c>
      <c r="D428" t="s">
        <v>109</v>
      </c>
      <c r="E428" t="s">
        <v>74</v>
      </c>
      <c r="F428" t="s">
        <v>60</v>
      </c>
      <c r="G428" t="s">
        <v>114</v>
      </c>
      <c r="H428">
        <v>65</v>
      </c>
      <c r="I428">
        <v>38967</v>
      </c>
      <c r="J428">
        <v>127626</v>
      </c>
      <c r="K428">
        <v>0.1</v>
      </c>
      <c r="L428" t="s">
        <v>62</v>
      </c>
      <c r="M428" t="s">
        <v>88</v>
      </c>
      <c r="N428">
        <v>17</v>
      </c>
      <c r="O428">
        <v>8</v>
      </c>
    </row>
    <row r="429" spans="1:15" x14ac:dyDescent="0.3">
      <c r="A429" t="s">
        <v>974</v>
      </c>
      <c r="B429" t="s">
        <v>975</v>
      </c>
      <c r="C429" t="s">
        <v>108</v>
      </c>
      <c r="D429" t="s">
        <v>109</v>
      </c>
      <c r="E429" t="s">
        <v>84</v>
      </c>
      <c r="F429" t="s">
        <v>60</v>
      </c>
      <c r="G429" t="s">
        <v>114</v>
      </c>
      <c r="H429">
        <v>47</v>
      </c>
      <c r="I429">
        <v>36232</v>
      </c>
      <c r="J429">
        <v>239394</v>
      </c>
      <c r="K429">
        <v>0.32</v>
      </c>
      <c r="L429" t="s">
        <v>62</v>
      </c>
      <c r="M429" t="s">
        <v>92</v>
      </c>
      <c r="N429">
        <v>25</v>
      </c>
      <c r="O429">
        <v>10</v>
      </c>
    </row>
    <row r="430" spans="1:15" x14ac:dyDescent="0.3">
      <c r="A430" t="s">
        <v>282</v>
      </c>
      <c r="B430" t="s">
        <v>283</v>
      </c>
      <c r="C430" t="s">
        <v>77</v>
      </c>
      <c r="D430" t="s">
        <v>109</v>
      </c>
      <c r="E430" t="s">
        <v>68</v>
      </c>
      <c r="F430" t="s">
        <v>60</v>
      </c>
      <c r="G430" t="s">
        <v>69</v>
      </c>
      <c r="H430">
        <v>35</v>
      </c>
      <c r="I430">
        <v>43715</v>
      </c>
      <c r="J430">
        <v>70992</v>
      </c>
      <c r="K430">
        <v>0</v>
      </c>
      <c r="L430" t="s">
        <v>62</v>
      </c>
      <c r="M430" t="s">
        <v>92</v>
      </c>
      <c r="N430">
        <v>4</v>
      </c>
      <c r="O430">
        <v>3</v>
      </c>
    </row>
    <row r="431" spans="1:15" x14ac:dyDescent="0.3">
      <c r="A431" t="s">
        <v>1006</v>
      </c>
      <c r="B431" t="s">
        <v>1007</v>
      </c>
      <c r="C431" t="s">
        <v>57</v>
      </c>
      <c r="D431" t="s">
        <v>91</v>
      </c>
      <c r="E431" t="s">
        <v>84</v>
      </c>
      <c r="F431" t="s">
        <v>60</v>
      </c>
      <c r="G431" t="s">
        <v>69</v>
      </c>
      <c r="H431">
        <v>62</v>
      </c>
      <c r="I431">
        <v>39843</v>
      </c>
      <c r="J431">
        <v>150555</v>
      </c>
      <c r="K431">
        <v>0.13</v>
      </c>
      <c r="L431" t="s">
        <v>62</v>
      </c>
      <c r="M431" t="s">
        <v>80</v>
      </c>
      <c r="N431">
        <v>15</v>
      </c>
      <c r="O431">
        <v>8</v>
      </c>
    </row>
    <row r="432" spans="1:15" x14ac:dyDescent="0.3">
      <c r="A432" t="s">
        <v>446</v>
      </c>
      <c r="B432" t="s">
        <v>447</v>
      </c>
      <c r="C432" t="s">
        <v>77</v>
      </c>
      <c r="D432" t="s">
        <v>120</v>
      </c>
      <c r="E432" t="s">
        <v>68</v>
      </c>
      <c r="F432" t="s">
        <v>60</v>
      </c>
      <c r="G432" t="s">
        <v>69</v>
      </c>
      <c r="H432">
        <v>26</v>
      </c>
      <c r="I432">
        <v>43752</v>
      </c>
      <c r="J432">
        <v>79356</v>
      </c>
      <c r="K432">
        <v>0</v>
      </c>
      <c r="L432" t="s">
        <v>62</v>
      </c>
      <c r="M432" t="s">
        <v>80</v>
      </c>
      <c r="N432">
        <v>4</v>
      </c>
      <c r="O432">
        <v>3</v>
      </c>
    </row>
    <row r="433" spans="1:15" x14ac:dyDescent="0.3">
      <c r="A433" t="s">
        <v>1409</v>
      </c>
      <c r="B433" t="s">
        <v>1566</v>
      </c>
      <c r="C433" t="s">
        <v>157</v>
      </c>
      <c r="D433" t="s">
        <v>101</v>
      </c>
      <c r="E433" t="s">
        <v>74</v>
      </c>
      <c r="F433" t="s">
        <v>60</v>
      </c>
      <c r="G433" t="s">
        <v>79</v>
      </c>
      <c r="H433">
        <v>50</v>
      </c>
      <c r="I433">
        <v>37446</v>
      </c>
      <c r="J433">
        <v>92209</v>
      </c>
      <c r="K433">
        <v>0</v>
      </c>
      <c r="L433" t="s">
        <v>1351</v>
      </c>
      <c r="M433" t="s">
        <v>1357</v>
      </c>
      <c r="N433">
        <v>22</v>
      </c>
      <c r="O433">
        <v>9.5</v>
      </c>
    </row>
    <row r="434" spans="1:15" x14ac:dyDescent="0.3">
      <c r="A434" t="s">
        <v>1632</v>
      </c>
      <c r="B434" t="s">
        <v>1633</v>
      </c>
      <c r="C434" t="s">
        <v>132</v>
      </c>
      <c r="D434" t="s">
        <v>67</v>
      </c>
      <c r="E434" t="s">
        <v>74</v>
      </c>
      <c r="F434" t="s">
        <v>60</v>
      </c>
      <c r="G434" t="s">
        <v>79</v>
      </c>
      <c r="H434">
        <v>45</v>
      </c>
      <c r="I434">
        <v>42711</v>
      </c>
      <c r="J434">
        <v>71454</v>
      </c>
      <c r="K434">
        <v>0</v>
      </c>
      <c r="L434" t="s">
        <v>1351</v>
      </c>
      <c r="M434" t="s">
        <v>1357</v>
      </c>
      <c r="N434">
        <v>7</v>
      </c>
      <c r="O434">
        <v>4</v>
      </c>
    </row>
    <row r="435" spans="1:15" x14ac:dyDescent="0.3">
      <c r="A435" t="s">
        <v>1994</v>
      </c>
      <c r="B435" t="s">
        <v>1995</v>
      </c>
      <c r="C435" t="s">
        <v>180</v>
      </c>
      <c r="D435" t="s">
        <v>97</v>
      </c>
      <c r="E435" t="s">
        <v>59</v>
      </c>
      <c r="F435" t="s">
        <v>60</v>
      </c>
      <c r="G435" t="s">
        <v>114</v>
      </c>
      <c r="H435">
        <v>62</v>
      </c>
      <c r="I435">
        <v>41748</v>
      </c>
      <c r="J435">
        <v>45295</v>
      </c>
      <c r="K435">
        <v>0</v>
      </c>
      <c r="L435" t="s">
        <v>1758</v>
      </c>
      <c r="M435" t="s">
        <v>1777</v>
      </c>
      <c r="N435">
        <v>10</v>
      </c>
      <c r="O435">
        <v>5.5</v>
      </c>
    </row>
    <row r="436" spans="1:15" x14ac:dyDescent="0.3">
      <c r="A436" t="s">
        <v>1785</v>
      </c>
      <c r="B436" t="s">
        <v>1914</v>
      </c>
      <c r="C436" t="s">
        <v>162</v>
      </c>
      <c r="D436" t="s">
        <v>97</v>
      </c>
      <c r="E436" t="s">
        <v>59</v>
      </c>
      <c r="F436" t="s">
        <v>60</v>
      </c>
      <c r="G436" t="s">
        <v>114</v>
      </c>
      <c r="H436">
        <v>52</v>
      </c>
      <c r="I436">
        <v>44304</v>
      </c>
      <c r="J436">
        <v>50548</v>
      </c>
      <c r="K436">
        <v>0</v>
      </c>
      <c r="L436" t="s">
        <v>1758</v>
      </c>
      <c r="M436" t="s">
        <v>1777</v>
      </c>
      <c r="N436">
        <v>3</v>
      </c>
      <c r="O436">
        <v>3</v>
      </c>
    </row>
    <row r="437" spans="1:15" x14ac:dyDescent="0.3">
      <c r="A437" t="s">
        <v>1068</v>
      </c>
      <c r="B437" t="s">
        <v>1069</v>
      </c>
      <c r="C437" t="s">
        <v>171</v>
      </c>
      <c r="D437" t="s">
        <v>101</v>
      </c>
      <c r="E437" t="s">
        <v>84</v>
      </c>
      <c r="F437" t="s">
        <v>60</v>
      </c>
      <c r="G437" t="s">
        <v>69</v>
      </c>
      <c r="H437">
        <v>32</v>
      </c>
      <c r="I437">
        <v>42317</v>
      </c>
      <c r="J437">
        <v>65247</v>
      </c>
      <c r="K437">
        <v>0</v>
      </c>
      <c r="L437" t="s">
        <v>62</v>
      </c>
      <c r="M437" t="s">
        <v>80</v>
      </c>
      <c r="N437">
        <v>8</v>
      </c>
      <c r="O437">
        <v>5.5</v>
      </c>
    </row>
    <row r="438" spans="1:15" x14ac:dyDescent="0.3">
      <c r="A438" t="s">
        <v>1196</v>
      </c>
      <c r="B438" t="s">
        <v>1197</v>
      </c>
      <c r="C438" t="s">
        <v>57</v>
      </c>
      <c r="D438" t="s">
        <v>120</v>
      </c>
      <c r="E438" t="s">
        <v>68</v>
      </c>
      <c r="F438" t="s">
        <v>60</v>
      </c>
      <c r="G438" t="s">
        <v>61</v>
      </c>
      <c r="H438">
        <v>30</v>
      </c>
      <c r="I438">
        <v>42960</v>
      </c>
      <c r="J438">
        <v>154624</v>
      </c>
      <c r="K438">
        <v>0.15</v>
      </c>
      <c r="L438" t="s">
        <v>62</v>
      </c>
      <c r="M438" t="s">
        <v>92</v>
      </c>
      <c r="N438">
        <v>7</v>
      </c>
      <c r="O438">
        <v>4</v>
      </c>
    </row>
    <row r="439" spans="1:15" x14ac:dyDescent="0.3">
      <c r="A439" t="s">
        <v>1831</v>
      </c>
      <c r="B439" t="s">
        <v>1832</v>
      </c>
      <c r="C439" t="s">
        <v>225</v>
      </c>
      <c r="D439" t="s">
        <v>97</v>
      </c>
      <c r="E439" t="s">
        <v>74</v>
      </c>
      <c r="F439" t="s">
        <v>78</v>
      </c>
      <c r="G439" t="s">
        <v>114</v>
      </c>
      <c r="H439">
        <v>48</v>
      </c>
      <c r="I439">
        <v>38454</v>
      </c>
      <c r="J439">
        <v>87158</v>
      </c>
      <c r="K439">
        <v>0</v>
      </c>
      <c r="L439" t="s">
        <v>1758</v>
      </c>
      <c r="M439" t="s">
        <v>1759</v>
      </c>
      <c r="N439">
        <v>19</v>
      </c>
      <c r="O439">
        <v>9.5</v>
      </c>
    </row>
    <row r="440" spans="1:15" x14ac:dyDescent="0.3">
      <c r="A440" t="s">
        <v>674</v>
      </c>
      <c r="B440" t="s">
        <v>675</v>
      </c>
      <c r="C440" t="s">
        <v>57</v>
      </c>
      <c r="D440" t="s">
        <v>97</v>
      </c>
      <c r="E440" t="s">
        <v>84</v>
      </c>
      <c r="F440" t="s">
        <v>78</v>
      </c>
      <c r="G440" t="s">
        <v>114</v>
      </c>
      <c r="H440">
        <v>38</v>
      </c>
      <c r="I440">
        <v>40083</v>
      </c>
      <c r="J440">
        <v>127801</v>
      </c>
      <c r="K440">
        <v>0.15</v>
      </c>
      <c r="L440" t="s">
        <v>62</v>
      </c>
      <c r="M440" t="s">
        <v>80</v>
      </c>
      <c r="N440">
        <v>14</v>
      </c>
      <c r="O440">
        <v>8</v>
      </c>
    </row>
    <row r="441" spans="1:15" x14ac:dyDescent="0.3">
      <c r="A441" t="s">
        <v>1907</v>
      </c>
      <c r="B441" t="s">
        <v>1908</v>
      </c>
      <c r="C441" t="s">
        <v>57</v>
      </c>
      <c r="D441" t="s">
        <v>67</v>
      </c>
      <c r="E441" t="s">
        <v>74</v>
      </c>
      <c r="F441" t="s">
        <v>78</v>
      </c>
      <c r="G441" t="s">
        <v>114</v>
      </c>
      <c r="H441">
        <v>46</v>
      </c>
      <c r="I441">
        <v>40378</v>
      </c>
      <c r="J441">
        <v>134881</v>
      </c>
      <c r="K441">
        <v>0.15</v>
      </c>
      <c r="L441" t="s">
        <v>1758</v>
      </c>
      <c r="M441" t="s">
        <v>1759</v>
      </c>
      <c r="N441">
        <v>14</v>
      </c>
      <c r="O441">
        <v>8</v>
      </c>
    </row>
    <row r="442" spans="1:15" x14ac:dyDescent="0.3">
      <c r="A442" t="s">
        <v>1248</v>
      </c>
      <c r="B442" t="s">
        <v>1249</v>
      </c>
      <c r="C442" t="s">
        <v>318</v>
      </c>
      <c r="D442" t="s">
        <v>120</v>
      </c>
      <c r="E442" t="s">
        <v>68</v>
      </c>
      <c r="F442" t="s">
        <v>78</v>
      </c>
      <c r="G442" t="s">
        <v>69</v>
      </c>
      <c r="H442">
        <v>32</v>
      </c>
      <c r="I442">
        <v>43864</v>
      </c>
      <c r="J442">
        <v>96598</v>
      </c>
      <c r="K442">
        <v>0</v>
      </c>
      <c r="L442" t="s">
        <v>62</v>
      </c>
      <c r="M442" t="s">
        <v>80</v>
      </c>
      <c r="N442">
        <v>4</v>
      </c>
      <c r="O442">
        <v>3</v>
      </c>
    </row>
    <row r="443" spans="1:15" x14ac:dyDescent="0.3">
      <c r="A443" t="s">
        <v>1083</v>
      </c>
      <c r="B443" t="s">
        <v>1084</v>
      </c>
      <c r="C443" t="s">
        <v>174</v>
      </c>
      <c r="D443" t="s">
        <v>101</v>
      </c>
      <c r="E443" t="s">
        <v>74</v>
      </c>
      <c r="F443" t="s">
        <v>78</v>
      </c>
      <c r="G443" t="s">
        <v>79</v>
      </c>
      <c r="H443">
        <v>57</v>
      </c>
      <c r="I443">
        <v>43157</v>
      </c>
      <c r="J443">
        <v>103183</v>
      </c>
      <c r="K443">
        <v>0</v>
      </c>
      <c r="L443" t="s">
        <v>62</v>
      </c>
      <c r="M443" t="s">
        <v>92</v>
      </c>
      <c r="N443">
        <v>6</v>
      </c>
      <c r="O443">
        <v>4</v>
      </c>
    </row>
    <row r="444" spans="1:15" x14ac:dyDescent="0.3">
      <c r="A444" t="s">
        <v>1524</v>
      </c>
      <c r="B444" t="s">
        <v>1525</v>
      </c>
      <c r="C444" t="s">
        <v>66</v>
      </c>
      <c r="D444" t="s">
        <v>91</v>
      </c>
      <c r="E444" t="s">
        <v>74</v>
      </c>
      <c r="F444" t="s">
        <v>78</v>
      </c>
      <c r="G444" t="s">
        <v>79</v>
      </c>
      <c r="H444">
        <v>55</v>
      </c>
      <c r="I444">
        <v>40340</v>
      </c>
      <c r="J444">
        <v>187389</v>
      </c>
      <c r="K444">
        <v>0.25</v>
      </c>
      <c r="L444" t="s">
        <v>1351</v>
      </c>
      <c r="M444" t="s">
        <v>1371</v>
      </c>
      <c r="N444">
        <v>14</v>
      </c>
      <c r="O444">
        <v>8</v>
      </c>
    </row>
    <row r="445" spans="1:15" x14ac:dyDescent="0.3">
      <c r="A445" t="s">
        <v>560</v>
      </c>
      <c r="B445" t="s">
        <v>561</v>
      </c>
      <c r="C445" t="s">
        <v>108</v>
      </c>
      <c r="D445" t="s">
        <v>109</v>
      </c>
      <c r="E445" t="s">
        <v>68</v>
      </c>
      <c r="F445" t="s">
        <v>78</v>
      </c>
      <c r="G445" t="s">
        <v>79</v>
      </c>
      <c r="H445">
        <v>38</v>
      </c>
      <c r="I445">
        <v>44433</v>
      </c>
      <c r="J445">
        <v>255230</v>
      </c>
      <c r="K445">
        <v>0.36</v>
      </c>
      <c r="L445" t="s">
        <v>62</v>
      </c>
      <c r="M445" t="s">
        <v>92</v>
      </c>
      <c r="N445">
        <v>3</v>
      </c>
      <c r="O445">
        <v>3</v>
      </c>
    </row>
    <row r="446" spans="1:15" x14ac:dyDescent="0.3">
      <c r="A446" t="s">
        <v>913</v>
      </c>
      <c r="B446" t="s">
        <v>914</v>
      </c>
      <c r="C446" t="s">
        <v>77</v>
      </c>
      <c r="D446" t="s">
        <v>120</v>
      </c>
      <c r="E446" t="s">
        <v>59</v>
      </c>
      <c r="F446" t="s">
        <v>78</v>
      </c>
      <c r="G446" t="s">
        <v>69</v>
      </c>
      <c r="H446">
        <v>30</v>
      </c>
      <c r="I446">
        <v>43773</v>
      </c>
      <c r="J446">
        <v>96092</v>
      </c>
      <c r="K446">
        <v>0</v>
      </c>
      <c r="L446" t="s">
        <v>62</v>
      </c>
      <c r="M446" t="s">
        <v>92</v>
      </c>
      <c r="N446">
        <v>4</v>
      </c>
      <c r="O446">
        <v>3</v>
      </c>
    </row>
    <row r="447" spans="1:15" x14ac:dyDescent="0.3">
      <c r="A447" t="s">
        <v>308</v>
      </c>
      <c r="B447" t="s">
        <v>309</v>
      </c>
      <c r="C447" t="s">
        <v>183</v>
      </c>
      <c r="D447" t="s">
        <v>101</v>
      </c>
      <c r="E447" t="s">
        <v>68</v>
      </c>
      <c r="F447" t="s">
        <v>78</v>
      </c>
      <c r="G447" t="s">
        <v>79</v>
      </c>
      <c r="H447">
        <v>34</v>
      </c>
      <c r="I447">
        <v>43055</v>
      </c>
      <c r="J447">
        <v>110054</v>
      </c>
      <c r="K447">
        <v>0.15</v>
      </c>
      <c r="L447" t="s">
        <v>62</v>
      </c>
      <c r="M447" t="s">
        <v>88</v>
      </c>
      <c r="N447">
        <v>6</v>
      </c>
      <c r="O447">
        <v>4</v>
      </c>
    </row>
    <row r="448" spans="1:15" x14ac:dyDescent="0.3">
      <c r="A448" t="s">
        <v>686</v>
      </c>
      <c r="B448" t="s">
        <v>687</v>
      </c>
      <c r="C448" t="s">
        <v>132</v>
      </c>
      <c r="D448" t="s">
        <v>91</v>
      </c>
      <c r="E448" t="s">
        <v>74</v>
      </c>
      <c r="F448" t="s">
        <v>78</v>
      </c>
      <c r="G448" t="s">
        <v>61</v>
      </c>
      <c r="H448">
        <v>30</v>
      </c>
      <c r="I448">
        <v>44124</v>
      </c>
      <c r="J448">
        <v>67753</v>
      </c>
      <c r="K448">
        <v>0</v>
      </c>
      <c r="L448" t="s">
        <v>62</v>
      </c>
      <c r="M448" t="s">
        <v>80</v>
      </c>
      <c r="N448">
        <v>3</v>
      </c>
      <c r="O448">
        <v>3</v>
      </c>
    </row>
    <row r="449" spans="1:15" x14ac:dyDescent="0.3">
      <c r="A449" t="s">
        <v>905</v>
      </c>
      <c r="B449" t="s">
        <v>906</v>
      </c>
      <c r="C449" t="s">
        <v>108</v>
      </c>
      <c r="D449" t="s">
        <v>120</v>
      </c>
      <c r="E449" t="s">
        <v>68</v>
      </c>
      <c r="F449" t="s">
        <v>78</v>
      </c>
      <c r="G449" t="s">
        <v>61</v>
      </c>
      <c r="H449">
        <v>36</v>
      </c>
      <c r="I449">
        <v>43178</v>
      </c>
      <c r="J449">
        <v>195200</v>
      </c>
      <c r="K449">
        <v>0.36</v>
      </c>
      <c r="L449" t="s">
        <v>62</v>
      </c>
      <c r="M449" t="s">
        <v>92</v>
      </c>
      <c r="N449">
        <v>6</v>
      </c>
      <c r="O449">
        <v>4</v>
      </c>
    </row>
    <row r="450" spans="1:15" x14ac:dyDescent="0.3">
      <c r="A450" t="s">
        <v>1025</v>
      </c>
      <c r="B450" t="s">
        <v>1026</v>
      </c>
      <c r="C450" t="s">
        <v>108</v>
      </c>
      <c r="D450" t="s">
        <v>97</v>
      </c>
      <c r="E450" t="s">
        <v>84</v>
      </c>
      <c r="F450" t="s">
        <v>78</v>
      </c>
      <c r="G450" t="s">
        <v>114</v>
      </c>
      <c r="H450">
        <v>62</v>
      </c>
      <c r="I450">
        <v>37484</v>
      </c>
      <c r="J450">
        <v>234594</v>
      </c>
      <c r="K450">
        <v>0.33</v>
      </c>
      <c r="L450" t="s">
        <v>62</v>
      </c>
      <c r="M450" t="s">
        <v>63</v>
      </c>
      <c r="N450">
        <v>22</v>
      </c>
      <c r="O450">
        <v>9.5</v>
      </c>
    </row>
    <row r="451" spans="1:15" x14ac:dyDescent="0.3">
      <c r="A451" t="s">
        <v>1815</v>
      </c>
      <c r="B451" t="s">
        <v>1816</v>
      </c>
      <c r="C451" t="s">
        <v>77</v>
      </c>
      <c r="D451" t="s">
        <v>67</v>
      </c>
      <c r="E451" t="s">
        <v>84</v>
      </c>
      <c r="F451" t="s">
        <v>78</v>
      </c>
      <c r="G451" t="s">
        <v>114</v>
      </c>
      <c r="H451">
        <v>46</v>
      </c>
      <c r="I451">
        <v>41294</v>
      </c>
      <c r="J451">
        <v>86061</v>
      </c>
      <c r="K451">
        <v>0</v>
      </c>
      <c r="L451" t="s">
        <v>1758</v>
      </c>
      <c r="M451" t="s">
        <v>1762</v>
      </c>
      <c r="N451">
        <v>11</v>
      </c>
      <c r="O451">
        <v>5.5</v>
      </c>
    </row>
    <row r="452" spans="1:15" x14ac:dyDescent="0.3">
      <c r="A452" t="s">
        <v>870</v>
      </c>
      <c r="B452" t="s">
        <v>871</v>
      </c>
      <c r="C452" t="s">
        <v>177</v>
      </c>
      <c r="D452" t="s">
        <v>101</v>
      </c>
      <c r="E452" t="s">
        <v>84</v>
      </c>
      <c r="F452" t="s">
        <v>78</v>
      </c>
      <c r="G452" t="s">
        <v>69</v>
      </c>
      <c r="H452">
        <v>47</v>
      </c>
      <c r="I452">
        <v>43990</v>
      </c>
      <c r="J452">
        <v>115765</v>
      </c>
      <c r="K452">
        <v>0</v>
      </c>
      <c r="L452" t="s">
        <v>62</v>
      </c>
      <c r="M452" t="s">
        <v>88</v>
      </c>
      <c r="N452">
        <v>4</v>
      </c>
      <c r="O452">
        <v>3</v>
      </c>
    </row>
    <row r="453" spans="1:15" x14ac:dyDescent="0.3">
      <c r="A453" t="s">
        <v>1915</v>
      </c>
      <c r="B453" t="s">
        <v>1916</v>
      </c>
      <c r="C453" t="s">
        <v>132</v>
      </c>
      <c r="D453" t="s">
        <v>109</v>
      </c>
      <c r="E453" t="s">
        <v>59</v>
      </c>
      <c r="F453" t="s">
        <v>78</v>
      </c>
      <c r="G453" t="s">
        <v>114</v>
      </c>
      <c r="H453">
        <v>61</v>
      </c>
      <c r="I453">
        <v>39568</v>
      </c>
      <c r="J453">
        <v>69352</v>
      </c>
      <c r="K453">
        <v>0</v>
      </c>
      <c r="L453" t="s">
        <v>1758</v>
      </c>
      <c r="M453" t="s">
        <v>1762</v>
      </c>
      <c r="N453">
        <v>16</v>
      </c>
      <c r="O453">
        <v>8</v>
      </c>
    </row>
    <row r="454" spans="1:15" x14ac:dyDescent="0.3">
      <c r="A454" t="s">
        <v>1882</v>
      </c>
      <c r="B454" t="s">
        <v>1883</v>
      </c>
      <c r="C454" t="s">
        <v>66</v>
      </c>
      <c r="D454" t="s">
        <v>101</v>
      </c>
      <c r="E454" t="s">
        <v>84</v>
      </c>
      <c r="F454" t="s">
        <v>78</v>
      </c>
      <c r="G454" t="s">
        <v>114</v>
      </c>
      <c r="H454">
        <v>48</v>
      </c>
      <c r="I454">
        <v>43809</v>
      </c>
      <c r="J454">
        <v>183113</v>
      </c>
      <c r="K454">
        <v>0.24</v>
      </c>
      <c r="L454" t="s">
        <v>1758</v>
      </c>
      <c r="M454" t="s">
        <v>1762</v>
      </c>
      <c r="N454">
        <v>4</v>
      </c>
      <c r="O454">
        <v>3</v>
      </c>
    </row>
    <row r="455" spans="1:15" x14ac:dyDescent="0.3">
      <c r="A455" t="s">
        <v>1925</v>
      </c>
      <c r="B455" t="s">
        <v>1926</v>
      </c>
      <c r="C455" t="s">
        <v>225</v>
      </c>
      <c r="D455" t="s">
        <v>97</v>
      </c>
      <c r="E455" t="s">
        <v>59</v>
      </c>
      <c r="F455" t="s">
        <v>78</v>
      </c>
      <c r="G455" t="s">
        <v>114</v>
      </c>
      <c r="H455">
        <v>32</v>
      </c>
      <c r="I455">
        <v>44295</v>
      </c>
      <c r="J455">
        <v>70980</v>
      </c>
      <c r="K455">
        <v>0</v>
      </c>
      <c r="L455" t="s">
        <v>1758</v>
      </c>
      <c r="M455" t="s">
        <v>1762</v>
      </c>
      <c r="N455">
        <v>3</v>
      </c>
      <c r="O455">
        <v>3</v>
      </c>
    </row>
    <row r="456" spans="1:15" x14ac:dyDescent="0.3">
      <c r="A456" t="s">
        <v>688</v>
      </c>
      <c r="B456" t="s">
        <v>689</v>
      </c>
      <c r="C456" t="s">
        <v>73</v>
      </c>
      <c r="D456" t="s">
        <v>58</v>
      </c>
      <c r="E456" t="s">
        <v>84</v>
      </c>
      <c r="F456" t="s">
        <v>78</v>
      </c>
      <c r="G456" t="s">
        <v>61</v>
      </c>
      <c r="H456">
        <v>31</v>
      </c>
      <c r="I456">
        <v>42656</v>
      </c>
      <c r="J456">
        <v>63744</v>
      </c>
      <c r="K456">
        <v>0.08</v>
      </c>
      <c r="L456" t="s">
        <v>62</v>
      </c>
      <c r="M456" t="s">
        <v>92</v>
      </c>
      <c r="N456">
        <v>7</v>
      </c>
      <c r="O456">
        <v>4</v>
      </c>
    </row>
    <row r="457" spans="1:15" x14ac:dyDescent="0.3">
      <c r="A457" t="s">
        <v>582</v>
      </c>
      <c r="B457" t="s">
        <v>583</v>
      </c>
      <c r="C457" t="s">
        <v>83</v>
      </c>
      <c r="D457" t="s">
        <v>120</v>
      </c>
      <c r="E457" t="s">
        <v>68</v>
      </c>
      <c r="F457" t="s">
        <v>78</v>
      </c>
      <c r="G457" t="s">
        <v>79</v>
      </c>
      <c r="H457">
        <v>52</v>
      </c>
      <c r="I457">
        <v>41858</v>
      </c>
      <c r="J457">
        <v>117062</v>
      </c>
      <c r="K457">
        <v>7.0000000000000007E-2</v>
      </c>
      <c r="L457" t="s">
        <v>62</v>
      </c>
      <c r="M457" t="s">
        <v>80</v>
      </c>
      <c r="N457">
        <v>10</v>
      </c>
      <c r="O457">
        <v>5.5</v>
      </c>
    </row>
    <row r="458" spans="1:15" x14ac:dyDescent="0.3">
      <c r="A458" t="s">
        <v>324</v>
      </c>
      <c r="B458" t="s">
        <v>1982</v>
      </c>
      <c r="C458" t="s">
        <v>87</v>
      </c>
      <c r="D458" t="s">
        <v>120</v>
      </c>
      <c r="E458" t="s">
        <v>74</v>
      </c>
      <c r="F458" t="s">
        <v>78</v>
      </c>
      <c r="G458" t="s">
        <v>114</v>
      </c>
      <c r="H458">
        <v>26</v>
      </c>
      <c r="I458">
        <v>44257</v>
      </c>
      <c r="J458">
        <v>44732</v>
      </c>
      <c r="K458">
        <v>0</v>
      </c>
      <c r="L458" t="s">
        <v>1758</v>
      </c>
      <c r="M458" t="s">
        <v>1762</v>
      </c>
      <c r="N458">
        <v>3</v>
      </c>
      <c r="O458">
        <v>3</v>
      </c>
    </row>
    <row r="459" spans="1:15" x14ac:dyDescent="0.3">
      <c r="A459" t="s">
        <v>1534</v>
      </c>
      <c r="B459" t="s">
        <v>1535</v>
      </c>
      <c r="C459" t="s">
        <v>77</v>
      </c>
      <c r="D459" t="s">
        <v>109</v>
      </c>
      <c r="E459" t="s">
        <v>74</v>
      </c>
      <c r="F459" t="s">
        <v>78</v>
      </c>
      <c r="G459" t="s">
        <v>79</v>
      </c>
      <c r="H459">
        <v>51</v>
      </c>
      <c r="I459">
        <v>41013</v>
      </c>
      <c r="J459">
        <v>82300</v>
      </c>
      <c r="K459">
        <v>0</v>
      </c>
      <c r="L459" t="s">
        <v>1351</v>
      </c>
      <c r="M459" t="s">
        <v>1371</v>
      </c>
      <c r="N459">
        <v>12</v>
      </c>
      <c r="O459">
        <v>8</v>
      </c>
    </row>
    <row r="460" spans="1:15" x14ac:dyDescent="0.3">
      <c r="A460" t="s">
        <v>913</v>
      </c>
      <c r="B460" t="s">
        <v>1284</v>
      </c>
      <c r="C460" t="s">
        <v>108</v>
      </c>
      <c r="D460" t="s">
        <v>97</v>
      </c>
      <c r="E460" t="s">
        <v>68</v>
      </c>
      <c r="F460" t="s">
        <v>78</v>
      </c>
      <c r="G460" t="s">
        <v>79</v>
      </c>
      <c r="H460">
        <v>31</v>
      </c>
      <c r="I460">
        <v>42018</v>
      </c>
      <c r="J460">
        <v>230025</v>
      </c>
      <c r="K460">
        <v>0.34</v>
      </c>
      <c r="L460" t="s">
        <v>62</v>
      </c>
      <c r="M460" t="s">
        <v>80</v>
      </c>
      <c r="N460">
        <v>9</v>
      </c>
      <c r="O460">
        <v>5.5</v>
      </c>
    </row>
    <row r="461" spans="1:15" x14ac:dyDescent="0.3">
      <c r="A461" t="s">
        <v>1225</v>
      </c>
      <c r="B461" t="s">
        <v>1226</v>
      </c>
      <c r="C461" t="s">
        <v>87</v>
      </c>
      <c r="D461" t="s">
        <v>120</v>
      </c>
      <c r="E461" t="s">
        <v>74</v>
      </c>
      <c r="F461" t="s">
        <v>78</v>
      </c>
      <c r="G461" t="s">
        <v>69</v>
      </c>
      <c r="H461">
        <v>54</v>
      </c>
      <c r="I461">
        <v>36062</v>
      </c>
      <c r="J461">
        <v>58006</v>
      </c>
      <c r="K461">
        <v>0</v>
      </c>
      <c r="L461" t="s">
        <v>62</v>
      </c>
      <c r="M461" t="s">
        <v>63</v>
      </c>
      <c r="N461">
        <v>25</v>
      </c>
      <c r="O461">
        <v>10</v>
      </c>
    </row>
    <row r="462" spans="1:15" x14ac:dyDescent="0.3">
      <c r="A462" t="s">
        <v>1604</v>
      </c>
      <c r="B462" t="s">
        <v>1605</v>
      </c>
      <c r="C462" t="s">
        <v>171</v>
      </c>
      <c r="D462" t="s">
        <v>101</v>
      </c>
      <c r="E462" t="s">
        <v>74</v>
      </c>
      <c r="F462" t="s">
        <v>78</v>
      </c>
      <c r="G462" t="s">
        <v>79</v>
      </c>
      <c r="H462">
        <v>60</v>
      </c>
      <c r="I462">
        <v>33890</v>
      </c>
      <c r="J462">
        <v>88213</v>
      </c>
      <c r="K462">
        <v>0</v>
      </c>
      <c r="L462" t="s">
        <v>1351</v>
      </c>
      <c r="M462" t="s">
        <v>1352</v>
      </c>
      <c r="N462">
        <v>31</v>
      </c>
      <c r="O462">
        <v>15</v>
      </c>
    </row>
    <row r="463" spans="1:15" x14ac:dyDescent="0.3">
      <c r="A463" t="s">
        <v>499</v>
      </c>
      <c r="B463" t="s">
        <v>500</v>
      </c>
      <c r="C463" t="s">
        <v>294</v>
      </c>
      <c r="D463" t="s">
        <v>58</v>
      </c>
      <c r="E463" t="s">
        <v>68</v>
      </c>
      <c r="F463" t="s">
        <v>78</v>
      </c>
      <c r="G463" t="s">
        <v>61</v>
      </c>
      <c r="H463">
        <v>46</v>
      </c>
      <c r="I463">
        <v>38513</v>
      </c>
      <c r="J463">
        <v>67374</v>
      </c>
      <c r="K463">
        <v>0</v>
      </c>
      <c r="L463" t="s">
        <v>62</v>
      </c>
      <c r="M463" t="s">
        <v>92</v>
      </c>
      <c r="N463">
        <v>19</v>
      </c>
      <c r="O463">
        <v>9.5</v>
      </c>
    </row>
    <row r="464" spans="1:15" x14ac:dyDescent="0.3">
      <c r="A464" t="s">
        <v>552</v>
      </c>
      <c r="B464" t="s">
        <v>553</v>
      </c>
      <c r="C464" t="s">
        <v>162</v>
      </c>
      <c r="D464" t="s">
        <v>97</v>
      </c>
      <c r="E464" t="s">
        <v>74</v>
      </c>
      <c r="F464" t="s">
        <v>78</v>
      </c>
      <c r="G464" t="s">
        <v>69</v>
      </c>
      <c r="H464">
        <v>49</v>
      </c>
      <c r="I464">
        <v>36979</v>
      </c>
      <c r="J464">
        <v>57606</v>
      </c>
      <c r="K464">
        <v>0</v>
      </c>
      <c r="L464" t="s">
        <v>62</v>
      </c>
      <c r="M464" t="s">
        <v>88</v>
      </c>
      <c r="N464">
        <v>23</v>
      </c>
      <c r="O464">
        <v>9.5</v>
      </c>
    </row>
    <row r="465" spans="1:15" x14ac:dyDescent="0.3">
      <c r="A465" t="s">
        <v>1200</v>
      </c>
      <c r="B465" t="s">
        <v>1201</v>
      </c>
      <c r="C465" t="s">
        <v>66</v>
      </c>
      <c r="D465" t="s">
        <v>109</v>
      </c>
      <c r="E465" t="s">
        <v>68</v>
      </c>
      <c r="F465" t="s">
        <v>78</v>
      </c>
      <c r="G465" t="s">
        <v>69</v>
      </c>
      <c r="H465">
        <v>25</v>
      </c>
      <c r="I465">
        <v>44058</v>
      </c>
      <c r="J465">
        <v>172007</v>
      </c>
      <c r="K465">
        <v>0.26</v>
      </c>
      <c r="L465" t="s">
        <v>62</v>
      </c>
      <c r="M465" t="s">
        <v>88</v>
      </c>
      <c r="N465">
        <v>4</v>
      </c>
      <c r="O465">
        <v>3</v>
      </c>
    </row>
    <row r="466" spans="1:15" x14ac:dyDescent="0.3">
      <c r="A466" t="s">
        <v>740</v>
      </c>
      <c r="B466" t="s">
        <v>741</v>
      </c>
      <c r="C466" t="s">
        <v>83</v>
      </c>
      <c r="D466" t="s">
        <v>120</v>
      </c>
      <c r="E466" t="s">
        <v>84</v>
      </c>
      <c r="F466" t="s">
        <v>78</v>
      </c>
      <c r="G466" t="s">
        <v>69</v>
      </c>
      <c r="H466">
        <v>28</v>
      </c>
      <c r="I466">
        <v>44204</v>
      </c>
      <c r="J466">
        <v>108826</v>
      </c>
      <c r="K466">
        <v>0.1</v>
      </c>
      <c r="L466" t="s">
        <v>62</v>
      </c>
      <c r="M466" t="s">
        <v>88</v>
      </c>
      <c r="N466">
        <v>3</v>
      </c>
      <c r="O466">
        <v>3</v>
      </c>
    </row>
    <row r="467" spans="1:15" x14ac:dyDescent="0.3">
      <c r="A467" t="s">
        <v>1072</v>
      </c>
      <c r="B467" t="s">
        <v>1073</v>
      </c>
      <c r="C467" t="s">
        <v>83</v>
      </c>
      <c r="D467" t="s">
        <v>97</v>
      </c>
      <c r="E467" t="s">
        <v>84</v>
      </c>
      <c r="F467" t="s">
        <v>78</v>
      </c>
      <c r="G467" t="s">
        <v>79</v>
      </c>
      <c r="H467">
        <v>41</v>
      </c>
      <c r="I467">
        <v>43502</v>
      </c>
      <c r="J467">
        <v>126950</v>
      </c>
      <c r="K467">
        <v>0.1</v>
      </c>
      <c r="L467" t="s">
        <v>62</v>
      </c>
      <c r="M467" t="s">
        <v>70</v>
      </c>
      <c r="N467">
        <v>5</v>
      </c>
      <c r="O467">
        <v>3</v>
      </c>
    </row>
    <row r="468" spans="1:15" x14ac:dyDescent="0.3">
      <c r="A468" t="s">
        <v>1210</v>
      </c>
      <c r="B468" t="s">
        <v>1211</v>
      </c>
      <c r="C468" t="s">
        <v>365</v>
      </c>
      <c r="D468" t="s">
        <v>58</v>
      </c>
      <c r="E468" t="s">
        <v>74</v>
      </c>
      <c r="F468" t="s">
        <v>60</v>
      </c>
      <c r="G468" t="s">
        <v>69</v>
      </c>
      <c r="H468">
        <v>36</v>
      </c>
      <c r="I468">
        <v>40413</v>
      </c>
      <c r="J468">
        <v>61310</v>
      </c>
      <c r="K468">
        <v>0</v>
      </c>
      <c r="L468" t="s">
        <v>62</v>
      </c>
      <c r="M468" t="s">
        <v>80</v>
      </c>
      <c r="N468">
        <v>14</v>
      </c>
      <c r="O468">
        <v>8</v>
      </c>
    </row>
    <row r="469" spans="1:15" x14ac:dyDescent="0.3">
      <c r="A469" t="s">
        <v>1074</v>
      </c>
      <c r="B469" t="s">
        <v>1075</v>
      </c>
      <c r="C469" t="s">
        <v>137</v>
      </c>
      <c r="D469" t="s">
        <v>58</v>
      </c>
      <c r="E469" t="s">
        <v>74</v>
      </c>
      <c r="F469" t="s">
        <v>60</v>
      </c>
      <c r="G469" t="s">
        <v>79</v>
      </c>
      <c r="H469">
        <v>36</v>
      </c>
      <c r="I469">
        <v>41964</v>
      </c>
      <c r="J469">
        <v>97500</v>
      </c>
      <c r="K469">
        <v>0</v>
      </c>
      <c r="L469" t="s">
        <v>62</v>
      </c>
      <c r="M469" t="s">
        <v>88</v>
      </c>
      <c r="N469">
        <v>9</v>
      </c>
      <c r="O469">
        <v>5.5</v>
      </c>
    </row>
    <row r="470" spans="1:15" x14ac:dyDescent="0.3">
      <c r="A470" t="s">
        <v>1311</v>
      </c>
      <c r="B470" t="s">
        <v>1312</v>
      </c>
      <c r="C470" t="s">
        <v>365</v>
      </c>
      <c r="D470" t="s">
        <v>58</v>
      </c>
      <c r="E470" t="s">
        <v>59</v>
      </c>
      <c r="F470" t="s">
        <v>60</v>
      </c>
      <c r="G470" t="s">
        <v>69</v>
      </c>
      <c r="H470">
        <v>58</v>
      </c>
      <c r="I470">
        <v>42486</v>
      </c>
      <c r="J470">
        <v>72045</v>
      </c>
      <c r="K470">
        <v>0</v>
      </c>
      <c r="L470" t="s">
        <v>62</v>
      </c>
      <c r="M470" t="s">
        <v>80</v>
      </c>
      <c r="N470">
        <v>8</v>
      </c>
      <c r="O470">
        <v>5.5</v>
      </c>
    </row>
    <row r="471" spans="1:15" x14ac:dyDescent="0.3">
      <c r="A471" t="s">
        <v>1833</v>
      </c>
      <c r="B471" t="s">
        <v>1834</v>
      </c>
      <c r="C471" t="s">
        <v>108</v>
      </c>
      <c r="D471" t="s">
        <v>67</v>
      </c>
      <c r="E471" t="s">
        <v>84</v>
      </c>
      <c r="F471" t="s">
        <v>60</v>
      </c>
      <c r="G471" t="s">
        <v>114</v>
      </c>
      <c r="H471">
        <v>27</v>
      </c>
      <c r="I471">
        <v>44545</v>
      </c>
      <c r="J471">
        <v>255369</v>
      </c>
      <c r="K471">
        <v>0.33</v>
      </c>
      <c r="L471" t="s">
        <v>1758</v>
      </c>
      <c r="M471" t="s">
        <v>1777</v>
      </c>
      <c r="N471">
        <v>2</v>
      </c>
      <c r="O471">
        <v>1</v>
      </c>
    </row>
    <row r="472" spans="1:15" x14ac:dyDescent="0.3">
      <c r="A472" t="s">
        <v>106</v>
      </c>
      <c r="B472" t="s">
        <v>107</v>
      </c>
      <c r="C472" t="s">
        <v>108</v>
      </c>
      <c r="D472" t="s">
        <v>109</v>
      </c>
      <c r="E472" t="s">
        <v>59</v>
      </c>
      <c r="F472" t="s">
        <v>60</v>
      </c>
      <c r="G472" t="s">
        <v>79</v>
      </c>
      <c r="H472">
        <v>41</v>
      </c>
      <c r="I472">
        <v>41346</v>
      </c>
      <c r="J472">
        <v>249270</v>
      </c>
      <c r="K472">
        <v>0.3</v>
      </c>
      <c r="L472" t="s">
        <v>62</v>
      </c>
      <c r="M472" t="s">
        <v>63</v>
      </c>
      <c r="N472">
        <v>11</v>
      </c>
      <c r="O472">
        <v>5.5</v>
      </c>
    </row>
    <row r="473" spans="1:15" x14ac:dyDescent="0.3">
      <c r="A473" t="s">
        <v>1854</v>
      </c>
      <c r="B473" t="s">
        <v>1855</v>
      </c>
      <c r="C473" t="s">
        <v>222</v>
      </c>
      <c r="D473" t="s">
        <v>120</v>
      </c>
      <c r="E473" t="s">
        <v>59</v>
      </c>
      <c r="F473" t="s">
        <v>60</v>
      </c>
      <c r="G473" t="s">
        <v>114</v>
      </c>
      <c r="H473">
        <v>29</v>
      </c>
      <c r="I473">
        <v>43239</v>
      </c>
      <c r="J473">
        <v>65334</v>
      </c>
      <c r="K473">
        <v>0</v>
      </c>
      <c r="L473" t="s">
        <v>1758</v>
      </c>
      <c r="M473" t="s">
        <v>1762</v>
      </c>
      <c r="N473">
        <v>6</v>
      </c>
      <c r="O473">
        <v>4</v>
      </c>
    </row>
    <row r="474" spans="1:15" x14ac:dyDescent="0.3">
      <c r="A474" t="s">
        <v>1773</v>
      </c>
      <c r="B474" t="s">
        <v>1774</v>
      </c>
      <c r="C474" t="s">
        <v>83</v>
      </c>
      <c r="D474" t="s">
        <v>91</v>
      </c>
      <c r="E474" t="s">
        <v>68</v>
      </c>
      <c r="F474" t="s">
        <v>60</v>
      </c>
      <c r="G474" t="s">
        <v>114</v>
      </c>
      <c r="H474">
        <v>38</v>
      </c>
      <c r="I474">
        <v>44516</v>
      </c>
      <c r="J474">
        <v>109812</v>
      </c>
      <c r="K474">
        <v>0.09</v>
      </c>
      <c r="L474" t="s">
        <v>1758</v>
      </c>
      <c r="M474" t="s">
        <v>1759</v>
      </c>
      <c r="N474">
        <v>2</v>
      </c>
      <c r="O474">
        <v>1</v>
      </c>
    </row>
    <row r="475" spans="1:15" x14ac:dyDescent="0.3">
      <c r="A475" t="s">
        <v>1153</v>
      </c>
      <c r="B475" t="s">
        <v>1936</v>
      </c>
      <c r="C475" t="s">
        <v>57</v>
      </c>
      <c r="D475" t="s">
        <v>91</v>
      </c>
      <c r="E475" t="s">
        <v>68</v>
      </c>
      <c r="F475" t="s">
        <v>60</v>
      </c>
      <c r="G475" t="s">
        <v>114</v>
      </c>
      <c r="H475">
        <v>28</v>
      </c>
      <c r="I475">
        <v>43652</v>
      </c>
      <c r="J475">
        <v>152036</v>
      </c>
      <c r="K475">
        <v>0.15</v>
      </c>
      <c r="L475" t="s">
        <v>1758</v>
      </c>
      <c r="M475" t="s">
        <v>1762</v>
      </c>
      <c r="N475">
        <v>5</v>
      </c>
      <c r="O475">
        <v>3</v>
      </c>
    </row>
    <row r="476" spans="1:15" x14ac:dyDescent="0.3">
      <c r="A476" t="s">
        <v>468</v>
      </c>
      <c r="B476" t="s">
        <v>469</v>
      </c>
      <c r="C476" t="s">
        <v>142</v>
      </c>
      <c r="D476" t="s">
        <v>58</v>
      </c>
      <c r="E476" t="s">
        <v>74</v>
      </c>
      <c r="F476" t="s">
        <v>60</v>
      </c>
      <c r="G476" t="s">
        <v>79</v>
      </c>
      <c r="H476">
        <v>58</v>
      </c>
      <c r="I476">
        <v>38521</v>
      </c>
      <c r="J476">
        <v>86089</v>
      </c>
      <c r="K476">
        <v>0</v>
      </c>
      <c r="L476" t="s">
        <v>62</v>
      </c>
      <c r="M476" t="s">
        <v>70</v>
      </c>
      <c r="N476">
        <v>19</v>
      </c>
      <c r="O476">
        <v>9.5</v>
      </c>
    </row>
    <row r="477" spans="1:15" x14ac:dyDescent="0.3">
      <c r="A477" t="s">
        <v>1407</v>
      </c>
      <c r="B477" t="s">
        <v>1408</v>
      </c>
      <c r="C477" t="s">
        <v>108</v>
      </c>
      <c r="D477" t="s">
        <v>67</v>
      </c>
      <c r="E477" t="s">
        <v>84</v>
      </c>
      <c r="F477" t="s">
        <v>60</v>
      </c>
      <c r="G477" t="s">
        <v>79</v>
      </c>
      <c r="H477">
        <v>37</v>
      </c>
      <c r="I477">
        <v>40883</v>
      </c>
      <c r="J477">
        <v>225558</v>
      </c>
      <c r="K477">
        <v>0.33</v>
      </c>
      <c r="L477" t="s">
        <v>1351</v>
      </c>
      <c r="M477" t="s">
        <v>1357</v>
      </c>
      <c r="N477">
        <v>12</v>
      </c>
      <c r="O477">
        <v>8</v>
      </c>
    </row>
    <row r="478" spans="1:15" x14ac:dyDescent="0.3">
      <c r="A478" t="s">
        <v>319</v>
      </c>
      <c r="B478" t="s">
        <v>320</v>
      </c>
      <c r="C478" t="s">
        <v>108</v>
      </c>
      <c r="D478" t="s">
        <v>91</v>
      </c>
      <c r="E478" t="s">
        <v>84</v>
      </c>
      <c r="F478" t="s">
        <v>60</v>
      </c>
      <c r="G478" t="s">
        <v>79</v>
      </c>
      <c r="H478">
        <v>56</v>
      </c>
      <c r="I478">
        <v>41714</v>
      </c>
      <c r="J478">
        <v>190815</v>
      </c>
      <c r="K478">
        <v>0.4</v>
      </c>
      <c r="L478" t="s">
        <v>62</v>
      </c>
      <c r="M478" t="s">
        <v>92</v>
      </c>
      <c r="N478">
        <v>10</v>
      </c>
      <c r="O478">
        <v>5.5</v>
      </c>
    </row>
    <row r="479" spans="1:15" x14ac:dyDescent="0.3">
      <c r="A479" t="s">
        <v>621</v>
      </c>
      <c r="B479" t="s">
        <v>622</v>
      </c>
      <c r="C479" t="s">
        <v>157</v>
      </c>
      <c r="D479" t="s">
        <v>101</v>
      </c>
      <c r="E479" t="s">
        <v>59</v>
      </c>
      <c r="F479" t="s">
        <v>60</v>
      </c>
      <c r="G479" t="s">
        <v>79</v>
      </c>
      <c r="H479">
        <v>50</v>
      </c>
      <c r="I479">
        <v>41404</v>
      </c>
      <c r="J479">
        <v>79388</v>
      </c>
      <c r="K479">
        <v>0</v>
      </c>
      <c r="L479" t="s">
        <v>62</v>
      </c>
      <c r="M479" t="s">
        <v>92</v>
      </c>
      <c r="N479">
        <v>11</v>
      </c>
      <c r="O479">
        <v>5.5</v>
      </c>
    </row>
    <row r="480" spans="1:15" x14ac:dyDescent="0.3">
      <c r="A480" t="s">
        <v>466</v>
      </c>
      <c r="B480" t="s">
        <v>590</v>
      </c>
      <c r="C480" t="s">
        <v>57</v>
      </c>
      <c r="D480" t="s">
        <v>97</v>
      </c>
      <c r="E480" t="s">
        <v>68</v>
      </c>
      <c r="F480" t="s">
        <v>60</v>
      </c>
      <c r="G480" t="s">
        <v>69</v>
      </c>
      <c r="H480">
        <v>41</v>
      </c>
      <c r="I480">
        <v>39747</v>
      </c>
      <c r="J480">
        <v>131841</v>
      </c>
      <c r="K480">
        <v>0.13</v>
      </c>
      <c r="L480" t="s">
        <v>62</v>
      </c>
      <c r="M480" t="s">
        <v>117</v>
      </c>
      <c r="N480">
        <v>15</v>
      </c>
      <c r="O480">
        <v>8</v>
      </c>
    </row>
    <row r="481" spans="1:15" x14ac:dyDescent="0.3">
      <c r="A481" t="s">
        <v>1725</v>
      </c>
      <c r="B481" t="s">
        <v>1726</v>
      </c>
      <c r="C481" t="s">
        <v>100</v>
      </c>
      <c r="D481" t="s">
        <v>101</v>
      </c>
      <c r="E481" t="s">
        <v>59</v>
      </c>
      <c r="F481" t="s">
        <v>60</v>
      </c>
      <c r="G481" t="s">
        <v>79</v>
      </c>
      <c r="H481">
        <v>59</v>
      </c>
      <c r="I481">
        <v>36990</v>
      </c>
      <c r="J481">
        <v>119699</v>
      </c>
      <c r="K481">
        <v>0</v>
      </c>
      <c r="L481" t="s">
        <v>1351</v>
      </c>
      <c r="M481" t="s">
        <v>1357</v>
      </c>
      <c r="N481">
        <v>23</v>
      </c>
      <c r="O481">
        <v>9.5</v>
      </c>
    </row>
    <row r="482" spans="1:15" x14ac:dyDescent="0.3">
      <c r="A482" t="s">
        <v>242</v>
      </c>
      <c r="B482" t="s">
        <v>243</v>
      </c>
      <c r="C482" t="s">
        <v>171</v>
      </c>
      <c r="D482" t="s">
        <v>101</v>
      </c>
      <c r="E482" t="s">
        <v>59</v>
      </c>
      <c r="F482" t="s">
        <v>60</v>
      </c>
      <c r="G482" t="s">
        <v>114</v>
      </c>
      <c r="H482">
        <v>50</v>
      </c>
      <c r="I482">
        <v>35726</v>
      </c>
      <c r="J482">
        <v>91763</v>
      </c>
      <c r="K482">
        <v>0</v>
      </c>
      <c r="L482" t="s">
        <v>62</v>
      </c>
      <c r="M482" t="s">
        <v>92</v>
      </c>
      <c r="N482">
        <v>26</v>
      </c>
      <c r="O482">
        <v>10</v>
      </c>
    </row>
    <row r="483" spans="1:15" x14ac:dyDescent="0.3">
      <c r="A483" t="s">
        <v>1658</v>
      </c>
      <c r="B483" t="s">
        <v>1659</v>
      </c>
      <c r="C483" t="s">
        <v>237</v>
      </c>
      <c r="D483" t="s">
        <v>101</v>
      </c>
      <c r="E483" t="s">
        <v>68</v>
      </c>
      <c r="F483" t="s">
        <v>60</v>
      </c>
      <c r="G483" t="s">
        <v>79</v>
      </c>
      <c r="H483">
        <v>48</v>
      </c>
      <c r="I483">
        <v>41032</v>
      </c>
      <c r="J483">
        <v>65340</v>
      </c>
      <c r="K483">
        <v>0</v>
      </c>
      <c r="L483" t="s">
        <v>1351</v>
      </c>
      <c r="M483" t="s">
        <v>1357</v>
      </c>
      <c r="N483">
        <v>12</v>
      </c>
      <c r="O483">
        <v>8</v>
      </c>
    </row>
    <row r="484" spans="1:15" x14ac:dyDescent="0.3">
      <c r="A484" t="s">
        <v>1236</v>
      </c>
      <c r="B484" t="s">
        <v>1237</v>
      </c>
      <c r="C484" t="s">
        <v>83</v>
      </c>
      <c r="D484" t="s">
        <v>91</v>
      </c>
      <c r="E484" t="s">
        <v>59</v>
      </c>
      <c r="F484" t="s">
        <v>78</v>
      </c>
      <c r="G484" t="s">
        <v>69</v>
      </c>
      <c r="H484">
        <v>44</v>
      </c>
      <c r="I484">
        <v>37296</v>
      </c>
      <c r="J484">
        <v>117545</v>
      </c>
      <c r="K484">
        <v>0.06</v>
      </c>
      <c r="L484" t="s">
        <v>62</v>
      </c>
      <c r="M484" t="s">
        <v>80</v>
      </c>
      <c r="N484">
        <v>22</v>
      </c>
      <c r="O484">
        <v>9.5</v>
      </c>
    </row>
    <row r="485" spans="1:15" x14ac:dyDescent="0.3">
      <c r="A485" t="s">
        <v>1500</v>
      </c>
      <c r="B485" t="s">
        <v>1501</v>
      </c>
      <c r="C485" t="s">
        <v>348</v>
      </c>
      <c r="D485" t="s">
        <v>58</v>
      </c>
      <c r="E485" t="s">
        <v>68</v>
      </c>
      <c r="F485" t="s">
        <v>78</v>
      </c>
      <c r="G485" t="s">
        <v>79</v>
      </c>
      <c r="H485">
        <v>31</v>
      </c>
      <c r="I485">
        <v>42780</v>
      </c>
      <c r="J485">
        <v>95963</v>
      </c>
      <c r="K485">
        <v>0</v>
      </c>
      <c r="L485" t="s">
        <v>1351</v>
      </c>
      <c r="M485" t="s">
        <v>1371</v>
      </c>
      <c r="N485">
        <v>7</v>
      </c>
      <c r="O485">
        <v>4</v>
      </c>
    </row>
    <row r="486" spans="1:15" x14ac:dyDescent="0.3">
      <c r="A486" t="s">
        <v>733</v>
      </c>
      <c r="B486" t="s">
        <v>734</v>
      </c>
      <c r="C486" t="s">
        <v>108</v>
      </c>
      <c r="D486" t="s">
        <v>58</v>
      </c>
      <c r="E486" t="s">
        <v>74</v>
      </c>
      <c r="F486" t="s">
        <v>78</v>
      </c>
      <c r="G486" t="s">
        <v>69</v>
      </c>
      <c r="H486">
        <v>56</v>
      </c>
      <c r="I486">
        <v>38866</v>
      </c>
      <c r="J486">
        <v>228822</v>
      </c>
      <c r="K486">
        <v>0.36</v>
      </c>
      <c r="L486" t="s">
        <v>62</v>
      </c>
      <c r="M486" t="s">
        <v>88</v>
      </c>
      <c r="N486">
        <v>18</v>
      </c>
      <c r="O486">
        <v>9.5</v>
      </c>
    </row>
    <row r="487" spans="1:15" x14ac:dyDescent="0.3">
      <c r="A487" t="s">
        <v>338</v>
      </c>
      <c r="B487" t="s">
        <v>339</v>
      </c>
      <c r="C487" t="s">
        <v>87</v>
      </c>
      <c r="D487" t="s">
        <v>109</v>
      </c>
      <c r="E487" t="s">
        <v>84</v>
      </c>
      <c r="F487" t="s">
        <v>78</v>
      </c>
      <c r="G487" t="s">
        <v>69</v>
      </c>
      <c r="H487">
        <v>55</v>
      </c>
      <c r="I487">
        <v>38328</v>
      </c>
      <c r="J487">
        <v>40752</v>
      </c>
      <c r="K487">
        <v>0</v>
      </c>
      <c r="L487" t="s">
        <v>62</v>
      </c>
      <c r="M487" t="s">
        <v>80</v>
      </c>
      <c r="N487">
        <v>19</v>
      </c>
      <c r="O487">
        <v>9.5</v>
      </c>
    </row>
    <row r="488" spans="1:15" x14ac:dyDescent="0.3">
      <c r="A488" t="s">
        <v>1386</v>
      </c>
      <c r="B488" t="s">
        <v>1387</v>
      </c>
      <c r="C488" t="s">
        <v>66</v>
      </c>
      <c r="D488" t="s">
        <v>97</v>
      </c>
      <c r="E488" t="s">
        <v>74</v>
      </c>
      <c r="F488" t="s">
        <v>78</v>
      </c>
      <c r="G488" t="s">
        <v>79</v>
      </c>
      <c r="H488">
        <v>42</v>
      </c>
      <c r="I488">
        <v>41655</v>
      </c>
      <c r="J488">
        <v>152214</v>
      </c>
      <c r="K488">
        <v>0.3</v>
      </c>
      <c r="L488" t="s">
        <v>1351</v>
      </c>
      <c r="M488" t="s">
        <v>1364</v>
      </c>
      <c r="N488">
        <v>10</v>
      </c>
      <c r="O488">
        <v>5.5</v>
      </c>
    </row>
    <row r="489" spans="1:15" x14ac:dyDescent="0.3">
      <c r="A489" t="s">
        <v>418</v>
      </c>
      <c r="B489" t="s">
        <v>419</v>
      </c>
      <c r="C489" t="s">
        <v>83</v>
      </c>
      <c r="D489" t="s">
        <v>109</v>
      </c>
      <c r="E489" t="s">
        <v>74</v>
      </c>
      <c r="F489" t="s">
        <v>78</v>
      </c>
      <c r="G489" t="s">
        <v>69</v>
      </c>
      <c r="H489">
        <v>38</v>
      </c>
      <c r="I489">
        <v>39544</v>
      </c>
      <c r="J489">
        <v>126856</v>
      </c>
      <c r="K489">
        <v>0.06</v>
      </c>
      <c r="L489" t="s">
        <v>62</v>
      </c>
      <c r="M489" t="s">
        <v>117</v>
      </c>
      <c r="N489">
        <v>16</v>
      </c>
      <c r="O489">
        <v>8</v>
      </c>
    </row>
    <row r="490" spans="1:15" x14ac:dyDescent="0.3">
      <c r="A490" t="s">
        <v>978</v>
      </c>
      <c r="B490" t="s">
        <v>1388</v>
      </c>
      <c r="C490" t="s">
        <v>83</v>
      </c>
      <c r="D490" t="s">
        <v>109</v>
      </c>
      <c r="E490" t="s">
        <v>59</v>
      </c>
      <c r="F490" t="s">
        <v>78</v>
      </c>
      <c r="G490" t="s">
        <v>79</v>
      </c>
      <c r="H490">
        <v>27</v>
      </c>
      <c r="I490">
        <v>43368</v>
      </c>
      <c r="J490">
        <v>114441</v>
      </c>
      <c r="K490">
        <v>0.1</v>
      </c>
      <c r="L490" t="s">
        <v>1351</v>
      </c>
      <c r="M490" t="s">
        <v>1352</v>
      </c>
      <c r="N490">
        <v>5</v>
      </c>
      <c r="O490">
        <v>3</v>
      </c>
    </row>
    <row r="491" spans="1:15" x14ac:dyDescent="0.3">
      <c r="A491" t="s">
        <v>1656</v>
      </c>
      <c r="B491" t="s">
        <v>1657</v>
      </c>
      <c r="C491" t="s">
        <v>77</v>
      </c>
      <c r="D491" t="s">
        <v>109</v>
      </c>
      <c r="E491" t="s">
        <v>84</v>
      </c>
      <c r="F491" t="s">
        <v>78</v>
      </c>
      <c r="G491" t="s">
        <v>79</v>
      </c>
      <c r="H491">
        <v>45</v>
      </c>
      <c r="I491">
        <v>39347</v>
      </c>
      <c r="J491">
        <v>92293</v>
      </c>
      <c r="K491">
        <v>0</v>
      </c>
      <c r="L491" t="s">
        <v>1351</v>
      </c>
      <c r="M491" t="s">
        <v>1371</v>
      </c>
      <c r="N491">
        <v>16</v>
      </c>
      <c r="O491">
        <v>8</v>
      </c>
    </row>
    <row r="492" spans="1:15" x14ac:dyDescent="0.3">
      <c r="A492" t="s">
        <v>1821</v>
      </c>
      <c r="B492" t="s">
        <v>1822</v>
      </c>
      <c r="C492" t="s">
        <v>66</v>
      </c>
      <c r="D492" t="s">
        <v>101</v>
      </c>
      <c r="E492" t="s">
        <v>59</v>
      </c>
      <c r="F492" t="s">
        <v>78</v>
      </c>
      <c r="G492" t="s">
        <v>114</v>
      </c>
      <c r="H492">
        <v>31</v>
      </c>
      <c r="I492">
        <v>44069</v>
      </c>
      <c r="J492">
        <v>189290</v>
      </c>
      <c r="K492">
        <v>0.22</v>
      </c>
      <c r="L492" t="s">
        <v>1758</v>
      </c>
      <c r="M492" t="s">
        <v>1777</v>
      </c>
      <c r="N492">
        <v>4</v>
      </c>
      <c r="O492">
        <v>3</v>
      </c>
    </row>
    <row r="493" spans="1:15" x14ac:dyDescent="0.3">
      <c r="A493" t="s">
        <v>1676</v>
      </c>
      <c r="B493" t="s">
        <v>1677</v>
      </c>
      <c r="C493" t="s">
        <v>132</v>
      </c>
      <c r="D493" t="s">
        <v>91</v>
      </c>
      <c r="E493" t="s">
        <v>59</v>
      </c>
      <c r="F493" t="s">
        <v>78</v>
      </c>
      <c r="G493" t="s">
        <v>79</v>
      </c>
      <c r="H493">
        <v>43</v>
      </c>
      <c r="I493">
        <v>41680</v>
      </c>
      <c r="J493">
        <v>58875</v>
      </c>
      <c r="K493">
        <v>0</v>
      </c>
      <c r="L493" t="s">
        <v>1351</v>
      </c>
      <c r="M493" t="s">
        <v>1371</v>
      </c>
      <c r="N493">
        <v>10</v>
      </c>
      <c r="O493">
        <v>5.5</v>
      </c>
    </row>
    <row r="494" spans="1:15" x14ac:dyDescent="0.3">
      <c r="A494" t="s">
        <v>1223</v>
      </c>
      <c r="B494" t="s">
        <v>1224</v>
      </c>
      <c r="C494" t="s">
        <v>180</v>
      </c>
      <c r="D494" t="s">
        <v>97</v>
      </c>
      <c r="E494" t="s">
        <v>59</v>
      </c>
      <c r="F494" t="s">
        <v>78</v>
      </c>
      <c r="G494" t="s">
        <v>61</v>
      </c>
      <c r="H494">
        <v>48</v>
      </c>
      <c r="I494">
        <v>44095</v>
      </c>
      <c r="J494">
        <v>54654</v>
      </c>
      <c r="K494">
        <v>0</v>
      </c>
      <c r="L494" t="s">
        <v>62</v>
      </c>
      <c r="M494" t="s">
        <v>80</v>
      </c>
      <c r="N494">
        <v>3</v>
      </c>
      <c r="O494">
        <v>3</v>
      </c>
    </row>
    <row r="495" spans="1:15" x14ac:dyDescent="0.3">
      <c r="A495" t="s">
        <v>1968</v>
      </c>
      <c r="B495" t="s">
        <v>1969</v>
      </c>
      <c r="C495" t="s">
        <v>66</v>
      </c>
      <c r="D495" t="s">
        <v>120</v>
      </c>
      <c r="E495" t="s">
        <v>84</v>
      </c>
      <c r="F495" t="s">
        <v>78</v>
      </c>
      <c r="G495" t="s">
        <v>114</v>
      </c>
      <c r="H495">
        <v>52</v>
      </c>
      <c r="I495">
        <v>44099</v>
      </c>
      <c r="J495">
        <v>163143</v>
      </c>
      <c r="K495">
        <v>0.28000000000000003</v>
      </c>
      <c r="L495" t="s">
        <v>1758</v>
      </c>
      <c r="M495" t="s">
        <v>1777</v>
      </c>
      <c r="N495">
        <v>3</v>
      </c>
      <c r="O495">
        <v>3</v>
      </c>
    </row>
    <row r="496" spans="1:15" x14ac:dyDescent="0.3">
      <c r="A496" t="s">
        <v>138</v>
      </c>
      <c r="B496" t="s">
        <v>139</v>
      </c>
      <c r="C496" t="s">
        <v>108</v>
      </c>
      <c r="D496" t="s">
        <v>109</v>
      </c>
      <c r="E496" t="s">
        <v>59</v>
      </c>
      <c r="F496" t="s">
        <v>78</v>
      </c>
      <c r="G496" t="s">
        <v>69</v>
      </c>
      <c r="H496">
        <v>27</v>
      </c>
      <c r="I496">
        <v>43758</v>
      </c>
      <c r="J496">
        <v>256420</v>
      </c>
      <c r="K496">
        <v>0.3</v>
      </c>
      <c r="L496" t="s">
        <v>62</v>
      </c>
      <c r="M496" t="s">
        <v>80</v>
      </c>
      <c r="N496">
        <v>4</v>
      </c>
      <c r="O496">
        <v>3</v>
      </c>
    </row>
    <row r="497" spans="1:15" x14ac:dyDescent="0.3">
      <c r="A497" t="s">
        <v>820</v>
      </c>
      <c r="B497" t="s">
        <v>821</v>
      </c>
      <c r="C497" t="s">
        <v>157</v>
      </c>
      <c r="D497" t="s">
        <v>101</v>
      </c>
      <c r="E497" t="s">
        <v>59</v>
      </c>
      <c r="F497" t="s">
        <v>78</v>
      </c>
      <c r="G497" t="s">
        <v>79</v>
      </c>
      <c r="H497">
        <v>59</v>
      </c>
      <c r="I497">
        <v>40170</v>
      </c>
      <c r="J497">
        <v>78006</v>
      </c>
      <c r="K497">
        <v>0</v>
      </c>
      <c r="L497" t="s">
        <v>62</v>
      </c>
      <c r="M497" t="s">
        <v>88</v>
      </c>
      <c r="N497">
        <v>14</v>
      </c>
      <c r="O497">
        <v>8</v>
      </c>
    </row>
    <row r="498" spans="1:15" x14ac:dyDescent="0.3">
      <c r="A498" t="s">
        <v>546</v>
      </c>
      <c r="B498" t="s">
        <v>547</v>
      </c>
      <c r="C498" t="s">
        <v>66</v>
      </c>
      <c r="D498" t="s">
        <v>91</v>
      </c>
      <c r="E498" t="s">
        <v>59</v>
      </c>
      <c r="F498" t="s">
        <v>78</v>
      </c>
      <c r="G498" t="s">
        <v>69</v>
      </c>
      <c r="H498">
        <v>36</v>
      </c>
      <c r="I498">
        <v>42616</v>
      </c>
      <c r="J498">
        <v>150399</v>
      </c>
      <c r="K498">
        <v>0.28000000000000003</v>
      </c>
      <c r="L498" t="s">
        <v>62</v>
      </c>
      <c r="M498" t="s">
        <v>70</v>
      </c>
      <c r="N498">
        <v>7</v>
      </c>
      <c r="O498">
        <v>4</v>
      </c>
    </row>
    <row r="499" spans="1:15" x14ac:dyDescent="0.3">
      <c r="A499" t="s">
        <v>798</v>
      </c>
      <c r="B499" t="s">
        <v>799</v>
      </c>
      <c r="C499" t="s">
        <v>132</v>
      </c>
      <c r="D499" t="s">
        <v>120</v>
      </c>
      <c r="E499" t="s">
        <v>68</v>
      </c>
      <c r="F499" t="s">
        <v>78</v>
      </c>
      <c r="G499" t="s">
        <v>79</v>
      </c>
      <c r="H499">
        <v>55</v>
      </c>
      <c r="I499">
        <v>44410</v>
      </c>
      <c r="J499">
        <v>67130</v>
      </c>
      <c r="K499">
        <v>0</v>
      </c>
      <c r="L499" t="s">
        <v>62</v>
      </c>
      <c r="M499" t="s">
        <v>88</v>
      </c>
      <c r="N499">
        <v>3</v>
      </c>
      <c r="O499">
        <v>3</v>
      </c>
    </row>
    <row r="500" spans="1:15" x14ac:dyDescent="0.3">
      <c r="A500" t="s">
        <v>1553</v>
      </c>
      <c r="B500" t="s">
        <v>1554</v>
      </c>
      <c r="C500" t="s">
        <v>73</v>
      </c>
      <c r="D500" t="s">
        <v>58</v>
      </c>
      <c r="E500" t="s">
        <v>68</v>
      </c>
      <c r="F500" t="s">
        <v>78</v>
      </c>
      <c r="G500" t="s">
        <v>79</v>
      </c>
      <c r="H500">
        <v>53</v>
      </c>
      <c r="I500">
        <v>39487</v>
      </c>
      <c r="J500">
        <v>84193</v>
      </c>
      <c r="K500">
        <v>0.09</v>
      </c>
      <c r="L500" t="s">
        <v>1351</v>
      </c>
      <c r="M500" t="s">
        <v>1357</v>
      </c>
      <c r="N500">
        <v>16</v>
      </c>
      <c r="O500">
        <v>8</v>
      </c>
    </row>
    <row r="501" spans="1:15" x14ac:dyDescent="0.3">
      <c r="A501" t="s">
        <v>535</v>
      </c>
      <c r="B501" t="s">
        <v>536</v>
      </c>
      <c r="C501" t="s">
        <v>237</v>
      </c>
      <c r="D501" t="s">
        <v>101</v>
      </c>
      <c r="E501" t="s">
        <v>59</v>
      </c>
      <c r="F501" t="s">
        <v>60</v>
      </c>
      <c r="G501" t="s">
        <v>114</v>
      </c>
      <c r="H501">
        <v>47</v>
      </c>
      <c r="I501">
        <v>42245</v>
      </c>
      <c r="J501">
        <v>68488</v>
      </c>
      <c r="K501">
        <v>0</v>
      </c>
      <c r="L501" t="s">
        <v>62</v>
      </c>
      <c r="M501" t="s">
        <v>63</v>
      </c>
      <c r="N501">
        <v>9</v>
      </c>
      <c r="O501">
        <v>5.5</v>
      </c>
    </row>
    <row r="502" spans="1:15" x14ac:dyDescent="0.3">
      <c r="A502" t="s">
        <v>1903</v>
      </c>
      <c r="B502" t="s">
        <v>1904</v>
      </c>
      <c r="C502" t="s">
        <v>77</v>
      </c>
      <c r="D502" t="s">
        <v>120</v>
      </c>
      <c r="E502" t="s">
        <v>74</v>
      </c>
      <c r="F502" t="s">
        <v>60</v>
      </c>
      <c r="G502" t="s">
        <v>114</v>
      </c>
      <c r="H502">
        <v>33</v>
      </c>
      <c r="I502">
        <v>41043</v>
      </c>
      <c r="J502">
        <v>88343</v>
      </c>
      <c r="K502">
        <v>0</v>
      </c>
      <c r="L502" t="s">
        <v>1758</v>
      </c>
      <c r="M502" t="s">
        <v>1762</v>
      </c>
      <c r="N502">
        <v>12</v>
      </c>
      <c r="O502">
        <v>8</v>
      </c>
    </row>
    <row r="503" spans="1:15" x14ac:dyDescent="0.3">
      <c r="A503" t="s">
        <v>645</v>
      </c>
      <c r="B503" t="s">
        <v>646</v>
      </c>
      <c r="C503" t="s">
        <v>198</v>
      </c>
      <c r="D503" t="s">
        <v>58</v>
      </c>
      <c r="E503" t="s">
        <v>84</v>
      </c>
      <c r="F503" t="s">
        <v>60</v>
      </c>
      <c r="G503" t="s">
        <v>69</v>
      </c>
      <c r="H503">
        <v>42</v>
      </c>
      <c r="I503">
        <v>43866</v>
      </c>
      <c r="J503">
        <v>96636</v>
      </c>
      <c r="K503">
        <v>0</v>
      </c>
      <c r="L503" t="s">
        <v>62</v>
      </c>
      <c r="M503" t="s">
        <v>117</v>
      </c>
      <c r="N503">
        <v>4</v>
      </c>
      <c r="O503">
        <v>3</v>
      </c>
    </row>
    <row r="504" spans="1:15" x14ac:dyDescent="0.3">
      <c r="A504" t="s">
        <v>440</v>
      </c>
      <c r="B504" t="s">
        <v>441</v>
      </c>
      <c r="C504" t="s">
        <v>66</v>
      </c>
      <c r="D504" t="s">
        <v>58</v>
      </c>
      <c r="E504" t="s">
        <v>68</v>
      </c>
      <c r="F504" t="s">
        <v>60</v>
      </c>
      <c r="G504" t="s">
        <v>79</v>
      </c>
      <c r="H504">
        <v>47</v>
      </c>
      <c r="I504">
        <v>41208</v>
      </c>
      <c r="J504">
        <v>183156</v>
      </c>
      <c r="K504">
        <v>0.3</v>
      </c>
      <c r="L504" t="s">
        <v>62</v>
      </c>
      <c r="M504" t="s">
        <v>63</v>
      </c>
      <c r="N504">
        <v>11</v>
      </c>
      <c r="O504">
        <v>5.5</v>
      </c>
    </row>
    <row r="505" spans="1:15" x14ac:dyDescent="0.3">
      <c r="A505" t="s">
        <v>201</v>
      </c>
      <c r="B505" t="s">
        <v>202</v>
      </c>
      <c r="C505" t="s">
        <v>66</v>
      </c>
      <c r="D505" t="s">
        <v>67</v>
      </c>
      <c r="E505" t="s">
        <v>68</v>
      </c>
      <c r="F505" t="s">
        <v>60</v>
      </c>
      <c r="G505" t="s">
        <v>114</v>
      </c>
      <c r="H505">
        <v>37</v>
      </c>
      <c r="I505">
        <v>43493</v>
      </c>
      <c r="J505">
        <v>165927</v>
      </c>
      <c r="K505">
        <v>0.2</v>
      </c>
      <c r="L505" t="s">
        <v>62</v>
      </c>
      <c r="M505" t="s">
        <v>80</v>
      </c>
      <c r="N505">
        <v>5</v>
      </c>
      <c r="O505">
        <v>3</v>
      </c>
    </row>
    <row r="506" spans="1:15" x14ac:dyDescent="0.3">
      <c r="A506" t="s">
        <v>1486</v>
      </c>
      <c r="B506" t="s">
        <v>1487</v>
      </c>
      <c r="C506" t="s">
        <v>222</v>
      </c>
      <c r="D506" t="s">
        <v>120</v>
      </c>
      <c r="E506" t="s">
        <v>68</v>
      </c>
      <c r="F506" t="s">
        <v>60</v>
      </c>
      <c r="G506" t="s">
        <v>79</v>
      </c>
      <c r="H506">
        <v>47</v>
      </c>
      <c r="I506">
        <v>42195</v>
      </c>
      <c r="J506">
        <v>63880</v>
      </c>
      <c r="K506">
        <v>0</v>
      </c>
      <c r="L506" t="s">
        <v>1351</v>
      </c>
      <c r="M506" t="s">
        <v>1352</v>
      </c>
      <c r="N506">
        <v>9</v>
      </c>
      <c r="O506">
        <v>5.5</v>
      </c>
    </row>
    <row r="507" spans="1:15" x14ac:dyDescent="0.3">
      <c r="A507" t="s">
        <v>1456</v>
      </c>
      <c r="B507" t="s">
        <v>1457</v>
      </c>
      <c r="C507" t="s">
        <v>83</v>
      </c>
      <c r="D507" t="s">
        <v>67</v>
      </c>
      <c r="E507" t="s">
        <v>74</v>
      </c>
      <c r="F507" t="s">
        <v>78</v>
      </c>
      <c r="G507" t="s">
        <v>79</v>
      </c>
      <c r="H507">
        <v>64</v>
      </c>
      <c r="I507">
        <v>35996</v>
      </c>
      <c r="J507">
        <v>122753</v>
      </c>
      <c r="K507">
        <v>0.09</v>
      </c>
      <c r="L507" t="s">
        <v>1351</v>
      </c>
      <c r="M507" t="s">
        <v>1352</v>
      </c>
      <c r="N507">
        <v>26</v>
      </c>
      <c r="O507">
        <v>10</v>
      </c>
    </row>
    <row r="508" spans="1:15" x14ac:dyDescent="0.3">
      <c r="A508" t="s">
        <v>1911</v>
      </c>
      <c r="B508" t="s">
        <v>1912</v>
      </c>
      <c r="C508" t="s">
        <v>108</v>
      </c>
      <c r="D508" t="s">
        <v>58</v>
      </c>
      <c r="E508" t="s">
        <v>74</v>
      </c>
      <c r="F508" t="s">
        <v>78</v>
      </c>
      <c r="G508" t="s">
        <v>114</v>
      </c>
      <c r="H508">
        <v>51</v>
      </c>
      <c r="I508">
        <v>37091</v>
      </c>
      <c r="J508">
        <v>247874</v>
      </c>
      <c r="K508">
        <v>0.33</v>
      </c>
      <c r="L508" t="s">
        <v>1758</v>
      </c>
      <c r="M508" t="s">
        <v>1759</v>
      </c>
      <c r="N508">
        <v>23</v>
      </c>
      <c r="O508">
        <v>9.5</v>
      </c>
    </row>
    <row r="509" spans="1:15" x14ac:dyDescent="0.3">
      <c r="A509" t="s">
        <v>1504</v>
      </c>
      <c r="B509" t="s">
        <v>1631</v>
      </c>
      <c r="C509" t="s">
        <v>83</v>
      </c>
      <c r="D509" t="s">
        <v>97</v>
      </c>
      <c r="E509" t="s">
        <v>68</v>
      </c>
      <c r="F509" t="s">
        <v>78</v>
      </c>
      <c r="G509" t="s">
        <v>79</v>
      </c>
      <c r="H509">
        <v>54</v>
      </c>
      <c r="I509">
        <v>35500</v>
      </c>
      <c r="J509">
        <v>128136</v>
      </c>
      <c r="K509">
        <v>0.05</v>
      </c>
      <c r="L509" t="s">
        <v>1351</v>
      </c>
      <c r="M509" t="s">
        <v>1364</v>
      </c>
      <c r="N509">
        <v>27</v>
      </c>
      <c r="O509">
        <v>10</v>
      </c>
    </row>
    <row r="510" spans="1:15" x14ac:dyDescent="0.3">
      <c r="A510" t="s">
        <v>1619</v>
      </c>
      <c r="B510" t="s">
        <v>1620</v>
      </c>
      <c r="C510" t="s">
        <v>66</v>
      </c>
      <c r="D510" t="s">
        <v>109</v>
      </c>
      <c r="E510" t="s">
        <v>84</v>
      </c>
      <c r="F510" t="s">
        <v>78</v>
      </c>
      <c r="G510" t="s">
        <v>79</v>
      </c>
      <c r="H510">
        <v>45</v>
      </c>
      <c r="I510">
        <v>39519</v>
      </c>
      <c r="J510">
        <v>186138</v>
      </c>
      <c r="K510">
        <v>0.28000000000000003</v>
      </c>
      <c r="L510" t="s">
        <v>1351</v>
      </c>
      <c r="M510" t="s">
        <v>1352</v>
      </c>
      <c r="N510">
        <v>16</v>
      </c>
      <c r="O510">
        <v>8</v>
      </c>
    </row>
    <row r="511" spans="1:15" x14ac:dyDescent="0.3">
      <c r="A511" t="s">
        <v>1012</v>
      </c>
      <c r="B511" t="s">
        <v>1013</v>
      </c>
      <c r="C511" t="s">
        <v>66</v>
      </c>
      <c r="D511" t="s">
        <v>109</v>
      </c>
      <c r="E511" t="s">
        <v>68</v>
      </c>
      <c r="F511" t="s">
        <v>78</v>
      </c>
      <c r="G511" t="s">
        <v>69</v>
      </c>
      <c r="H511">
        <v>32</v>
      </c>
      <c r="I511">
        <v>42702</v>
      </c>
      <c r="J511">
        <v>177443</v>
      </c>
      <c r="K511">
        <v>0.16</v>
      </c>
      <c r="L511" t="s">
        <v>62</v>
      </c>
      <c r="M511" t="s">
        <v>63</v>
      </c>
      <c r="N511">
        <v>7</v>
      </c>
      <c r="O511">
        <v>4</v>
      </c>
    </row>
    <row r="512" spans="1:15" x14ac:dyDescent="0.3">
      <c r="A512" t="s">
        <v>1801</v>
      </c>
      <c r="B512" t="s">
        <v>1802</v>
      </c>
      <c r="C512" t="s">
        <v>137</v>
      </c>
      <c r="D512" t="s">
        <v>58</v>
      </c>
      <c r="E512" t="s">
        <v>74</v>
      </c>
      <c r="F512" t="s">
        <v>78</v>
      </c>
      <c r="G512" t="s">
        <v>114</v>
      </c>
      <c r="H512">
        <v>47</v>
      </c>
      <c r="I512">
        <v>36233</v>
      </c>
      <c r="J512">
        <v>92897</v>
      </c>
      <c r="K512">
        <v>0</v>
      </c>
      <c r="L512" t="s">
        <v>1758</v>
      </c>
      <c r="M512" t="s">
        <v>1777</v>
      </c>
      <c r="N512">
        <v>25</v>
      </c>
      <c r="O512">
        <v>10</v>
      </c>
    </row>
    <row r="513" spans="1:15" x14ac:dyDescent="0.3">
      <c r="A513" t="s">
        <v>1573</v>
      </c>
      <c r="B513" t="s">
        <v>1574</v>
      </c>
      <c r="C513" t="s">
        <v>108</v>
      </c>
      <c r="D513" t="s">
        <v>109</v>
      </c>
      <c r="E513" t="s">
        <v>59</v>
      </c>
      <c r="F513" t="s">
        <v>78</v>
      </c>
      <c r="G513" t="s">
        <v>79</v>
      </c>
      <c r="H513">
        <v>39</v>
      </c>
      <c r="I513">
        <v>43804</v>
      </c>
      <c r="J513">
        <v>254057</v>
      </c>
      <c r="K513">
        <v>0.39</v>
      </c>
      <c r="L513" t="s">
        <v>1351</v>
      </c>
      <c r="M513" t="s">
        <v>1357</v>
      </c>
      <c r="N513">
        <v>4</v>
      </c>
      <c r="O513">
        <v>3</v>
      </c>
    </row>
    <row r="514" spans="1:15" x14ac:dyDescent="0.3">
      <c r="A514" t="s">
        <v>735</v>
      </c>
      <c r="B514" t="s">
        <v>736</v>
      </c>
      <c r="C514" t="s">
        <v>87</v>
      </c>
      <c r="D514" t="s">
        <v>109</v>
      </c>
      <c r="E514" t="s">
        <v>74</v>
      </c>
      <c r="F514" t="s">
        <v>78</v>
      </c>
      <c r="G514" t="s">
        <v>69</v>
      </c>
      <c r="H514">
        <v>28</v>
      </c>
      <c r="I514">
        <v>44395</v>
      </c>
      <c r="J514">
        <v>43391</v>
      </c>
      <c r="K514">
        <v>0</v>
      </c>
      <c r="L514" t="s">
        <v>62</v>
      </c>
      <c r="M514" t="s">
        <v>117</v>
      </c>
      <c r="N514">
        <v>3</v>
      </c>
      <c r="O514">
        <v>3</v>
      </c>
    </row>
    <row r="515" spans="1:15" x14ac:dyDescent="0.3">
      <c r="A515" t="s">
        <v>802</v>
      </c>
      <c r="B515" t="s">
        <v>803</v>
      </c>
      <c r="C515" t="s">
        <v>237</v>
      </c>
      <c r="D515" t="s">
        <v>101</v>
      </c>
      <c r="E515" t="s">
        <v>68</v>
      </c>
      <c r="F515" t="s">
        <v>78</v>
      </c>
      <c r="G515" t="s">
        <v>114</v>
      </c>
      <c r="H515">
        <v>62</v>
      </c>
      <c r="I515">
        <v>34616</v>
      </c>
      <c r="J515">
        <v>98230</v>
      </c>
      <c r="K515">
        <v>0</v>
      </c>
      <c r="L515" t="s">
        <v>62</v>
      </c>
      <c r="M515" t="s">
        <v>88</v>
      </c>
      <c r="N515">
        <v>29</v>
      </c>
      <c r="O515">
        <v>10</v>
      </c>
    </row>
    <row r="516" spans="1:15" x14ac:dyDescent="0.3">
      <c r="A516" t="s">
        <v>186</v>
      </c>
      <c r="B516" t="s">
        <v>855</v>
      </c>
      <c r="C516" t="s">
        <v>142</v>
      </c>
      <c r="D516" t="s">
        <v>58</v>
      </c>
      <c r="E516" t="s">
        <v>84</v>
      </c>
      <c r="F516" t="s">
        <v>78</v>
      </c>
      <c r="G516" t="s">
        <v>69</v>
      </c>
      <c r="H516">
        <v>37</v>
      </c>
      <c r="I516">
        <v>39493</v>
      </c>
      <c r="J516">
        <v>71695</v>
      </c>
      <c r="K516">
        <v>0</v>
      </c>
      <c r="L516" t="s">
        <v>62</v>
      </c>
      <c r="M516" t="s">
        <v>80</v>
      </c>
      <c r="N516">
        <v>16</v>
      </c>
      <c r="O516">
        <v>8</v>
      </c>
    </row>
    <row r="517" spans="1:15" x14ac:dyDescent="0.3">
      <c r="A517" t="s">
        <v>1313</v>
      </c>
      <c r="B517" t="s">
        <v>1314</v>
      </c>
      <c r="C517" t="s">
        <v>294</v>
      </c>
      <c r="D517" t="s">
        <v>58</v>
      </c>
      <c r="E517" t="s">
        <v>59</v>
      </c>
      <c r="F517" t="s">
        <v>78</v>
      </c>
      <c r="G517" t="s">
        <v>69</v>
      </c>
      <c r="H517">
        <v>61</v>
      </c>
      <c r="I517">
        <v>42437</v>
      </c>
      <c r="J517">
        <v>96566</v>
      </c>
      <c r="K517">
        <v>0</v>
      </c>
      <c r="L517" t="s">
        <v>62</v>
      </c>
      <c r="M517" t="s">
        <v>117</v>
      </c>
      <c r="N517">
        <v>8</v>
      </c>
      <c r="O517">
        <v>5.5</v>
      </c>
    </row>
    <row r="518" spans="1:15" x14ac:dyDescent="0.3">
      <c r="A518" t="s">
        <v>1687</v>
      </c>
      <c r="B518" t="s">
        <v>1688</v>
      </c>
      <c r="C518" t="s">
        <v>77</v>
      </c>
      <c r="D518" t="s">
        <v>120</v>
      </c>
      <c r="E518" t="s">
        <v>68</v>
      </c>
      <c r="F518" t="s">
        <v>78</v>
      </c>
      <c r="G518" t="s">
        <v>79</v>
      </c>
      <c r="H518">
        <v>59</v>
      </c>
      <c r="I518">
        <v>35502</v>
      </c>
      <c r="J518">
        <v>83685</v>
      </c>
      <c r="K518">
        <v>0</v>
      </c>
      <c r="L518" t="s">
        <v>1351</v>
      </c>
      <c r="M518" t="s">
        <v>1364</v>
      </c>
      <c r="N518">
        <v>27</v>
      </c>
      <c r="O518">
        <v>10</v>
      </c>
    </row>
    <row r="519" spans="1:15" x14ac:dyDescent="0.3">
      <c r="A519" t="s">
        <v>1425</v>
      </c>
      <c r="B519" t="s">
        <v>1426</v>
      </c>
      <c r="C519" t="s">
        <v>294</v>
      </c>
      <c r="D519" t="s">
        <v>58</v>
      </c>
      <c r="E519" t="s">
        <v>74</v>
      </c>
      <c r="F519" t="s">
        <v>78</v>
      </c>
      <c r="G519" t="s">
        <v>79</v>
      </c>
      <c r="H519">
        <v>33</v>
      </c>
      <c r="I519">
        <v>44036</v>
      </c>
      <c r="J519">
        <v>69453</v>
      </c>
      <c r="K519">
        <v>0</v>
      </c>
      <c r="L519" t="s">
        <v>1351</v>
      </c>
      <c r="M519" t="s">
        <v>1371</v>
      </c>
      <c r="N519">
        <v>4</v>
      </c>
      <c r="O519">
        <v>3</v>
      </c>
    </row>
    <row r="520" spans="1:15" x14ac:dyDescent="0.3">
      <c r="A520" t="s">
        <v>1175</v>
      </c>
      <c r="B520" t="s">
        <v>1176</v>
      </c>
      <c r="C520" t="s">
        <v>171</v>
      </c>
      <c r="D520" t="s">
        <v>101</v>
      </c>
      <c r="E520" t="s">
        <v>59</v>
      </c>
      <c r="F520" t="s">
        <v>78</v>
      </c>
      <c r="G520" t="s">
        <v>69</v>
      </c>
      <c r="H520">
        <v>59</v>
      </c>
      <c r="I520">
        <v>35153</v>
      </c>
      <c r="J520">
        <v>62605</v>
      </c>
      <c r="K520">
        <v>0</v>
      </c>
      <c r="L520" t="s">
        <v>62</v>
      </c>
      <c r="M520" t="s">
        <v>92</v>
      </c>
      <c r="N520">
        <v>28</v>
      </c>
      <c r="O520">
        <v>10</v>
      </c>
    </row>
    <row r="521" spans="1:15" x14ac:dyDescent="0.3">
      <c r="A521" t="s">
        <v>1490</v>
      </c>
      <c r="B521" t="s">
        <v>1491</v>
      </c>
      <c r="C521" t="s">
        <v>57</v>
      </c>
      <c r="D521" t="s">
        <v>120</v>
      </c>
      <c r="E521" t="s">
        <v>74</v>
      </c>
      <c r="F521" t="s">
        <v>78</v>
      </c>
      <c r="G521" t="s">
        <v>79</v>
      </c>
      <c r="H521">
        <v>45</v>
      </c>
      <c r="I521">
        <v>39332</v>
      </c>
      <c r="J521">
        <v>151027</v>
      </c>
      <c r="K521">
        <v>0.1</v>
      </c>
      <c r="L521" t="s">
        <v>1351</v>
      </c>
      <c r="M521" t="s">
        <v>1357</v>
      </c>
      <c r="N521">
        <v>16</v>
      </c>
      <c r="O521">
        <v>8</v>
      </c>
    </row>
    <row r="522" spans="1:15" x14ac:dyDescent="0.3">
      <c r="A522" t="s">
        <v>1287</v>
      </c>
      <c r="B522" t="s">
        <v>1288</v>
      </c>
      <c r="C522" t="s">
        <v>83</v>
      </c>
      <c r="D522" t="s">
        <v>67</v>
      </c>
      <c r="E522" t="s">
        <v>74</v>
      </c>
      <c r="F522" t="s">
        <v>78</v>
      </c>
      <c r="G522" t="s">
        <v>69</v>
      </c>
      <c r="H522">
        <v>32</v>
      </c>
      <c r="I522">
        <v>43936</v>
      </c>
      <c r="J522">
        <v>126671</v>
      </c>
      <c r="K522">
        <v>0.09</v>
      </c>
      <c r="L522" t="s">
        <v>62</v>
      </c>
      <c r="M522" t="s">
        <v>88</v>
      </c>
      <c r="N522">
        <v>4</v>
      </c>
      <c r="O522">
        <v>3</v>
      </c>
    </row>
    <row r="523" spans="1:15" x14ac:dyDescent="0.3">
      <c r="A523" t="s">
        <v>794</v>
      </c>
      <c r="B523" t="s">
        <v>1546</v>
      </c>
      <c r="C523" t="s">
        <v>57</v>
      </c>
      <c r="D523" t="s">
        <v>109</v>
      </c>
      <c r="E523" t="s">
        <v>59</v>
      </c>
      <c r="F523" t="s">
        <v>78</v>
      </c>
      <c r="G523" t="s">
        <v>79</v>
      </c>
      <c r="H523">
        <v>45</v>
      </c>
      <c r="I523">
        <v>37014</v>
      </c>
      <c r="J523">
        <v>147752</v>
      </c>
      <c r="K523">
        <v>0.12</v>
      </c>
      <c r="L523" t="s">
        <v>1351</v>
      </c>
      <c r="M523" t="s">
        <v>1357</v>
      </c>
      <c r="N523">
        <v>23</v>
      </c>
      <c r="O523">
        <v>9.5</v>
      </c>
    </row>
    <row r="524" spans="1:15" x14ac:dyDescent="0.3">
      <c r="A524" t="s">
        <v>1188</v>
      </c>
      <c r="B524" t="s">
        <v>1189</v>
      </c>
      <c r="C524" t="s">
        <v>171</v>
      </c>
      <c r="D524" t="s">
        <v>101</v>
      </c>
      <c r="E524" t="s">
        <v>74</v>
      </c>
      <c r="F524" t="s">
        <v>78</v>
      </c>
      <c r="G524" t="s">
        <v>79</v>
      </c>
      <c r="H524">
        <v>64</v>
      </c>
      <c r="I524">
        <v>43527</v>
      </c>
      <c r="J524">
        <v>67114</v>
      </c>
      <c r="K524">
        <v>0</v>
      </c>
      <c r="L524" t="s">
        <v>62</v>
      </c>
      <c r="M524" t="s">
        <v>80</v>
      </c>
      <c r="N524">
        <v>5</v>
      </c>
      <c r="O524">
        <v>3</v>
      </c>
    </row>
    <row r="525" spans="1:15" x14ac:dyDescent="0.3">
      <c r="A525" t="s">
        <v>322</v>
      </c>
      <c r="B525" t="s">
        <v>323</v>
      </c>
      <c r="C525" t="s">
        <v>108</v>
      </c>
      <c r="D525" t="s">
        <v>97</v>
      </c>
      <c r="E525" t="s">
        <v>59</v>
      </c>
      <c r="F525" t="s">
        <v>78</v>
      </c>
      <c r="G525" t="s">
        <v>79</v>
      </c>
      <c r="H525">
        <v>48</v>
      </c>
      <c r="I525">
        <v>41706</v>
      </c>
      <c r="J525">
        <v>197367</v>
      </c>
      <c r="K525">
        <v>0.39</v>
      </c>
      <c r="L525" t="s">
        <v>62</v>
      </c>
      <c r="M525" t="s">
        <v>92</v>
      </c>
      <c r="N525">
        <v>10</v>
      </c>
      <c r="O525">
        <v>5.5</v>
      </c>
    </row>
    <row r="526" spans="1:15" x14ac:dyDescent="0.3">
      <c r="A526" t="s">
        <v>1799</v>
      </c>
      <c r="B526" t="s">
        <v>1800</v>
      </c>
      <c r="C526" t="s">
        <v>77</v>
      </c>
      <c r="D526" t="s">
        <v>120</v>
      </c>
      <c r="E526" t="s">
        <v>68</v>
      </c>
      <c r="F526" t="s">
        <v>78</v>
      </c>
      <c r="G526" t="s">
        <v>114</v>
      </c>
      <c r="H526">
        <v>61</v>
      </c>
      <c r="I526">
        <v>42858</v>
      </c>
      <c r="J526">
        <v>90855</v>
      </c>
      <c r="K526">
        <v>0</v>
      </c>
      <c r="L526" t="s">
        <v>1758</v>
      </c>
      <c r="M526" t="s">
        <v>1777</v>
      </c>
      <c r="N526">
        <v>7</v>
      </c>
      <c r="O526">
        <v>4</v>
      </c>
    </row>
    <row r="527" spans="1:15" x14ac:dyDescent="0.3">
      <c r="A527" t="s">
        <v>1147</v>
      </c>
      <c r="B527" t="s">
        <v>1148</v>
      </c>
      <c r="C527" t="s">
        <v>183</v>
      </c>
      <c r="D527" t="s">
        <v>101</v>
      </c>
      <c r="E527" t="s">
        <v>59</v>
      </c>
      <c r="F527" t="s">
        <v>78</v>
      </c>
      <c r="G527" t="s">
        <v>114</v>
      </c>
      <c r="H527">
        <v>56</v>
      </c>
      <c r="I527">
        <v>43363</v>
      </c>
      <c r="J527">
        <v>78938</v>
      </c>
      <c r="K527">
        <v>0.14000000000000001</v>
      </c>
      <c r="L527" t="s">
        <v>62</v>
      </c>
      <c r="M527" t="s">
        <v>80</v>
      </c>
      <c r="N527">
        <v>5</v>
      </c>
      <c r="O527">
        <v>3</v>
      </c>
    </row>
    <row r="528" spans="1:15" x14ac:dyDescent="0.3">
      <c r="A528" t="s">
        <v>346</v>
      </c>
      <c r="B528" t="s">
        <v>347</v>
      </c>
      <c r="C528" t="s">
        <v>348</v>
      </c>
      <c r="D528" t="s">
        <v>58</v>
      </c>
      <c r="E528" t="s">
        <v>74</v>
      </c>
      <c r="F528" t="s">
        <v>78</v>
      </c>
      <c r="G528" t="s">
        <v>61</v>
      </c>
      <c r="H528">
        <v>54</v>
      </c>
      <c r="I528">
        <v>40540</v>
      </c>
      <c r="J528">
        <v>64417</v>
      </c>
      <c r="K528">
        <v>0</v>
      </c>
      <c r="L528" t="s">
        <v>62</v>
      </c>
      <c r="M528" t="s">
        <v>117</v>
      </c>
      <c r="N528">
        <v>13</v>
      </c>
      <c r="O528">
        <v>8</v>
      </c>
    </row>
    <row r="529" spans="1:15" x14ac:dyDescent="0.3">
      <c r="A529" t="s">
        <v>1848</v>
      </c>
      <c r="B529" t="s">
        <v>1849</v>
      </c>
      <c r="C529" t="s">
        <v>83</v>
      </c>
      <c r="D529" t="s">
        <v>97</v>
      </c>
      <c r="E529" t="s">
        <v>84</v>
      </c>
      <c r="F529" t="s">
        <v>78</v>
      </c>
      <c r="G529" t="s">
        <v>114</v>
      </c>
      <c r="H529">
        <v>46</v>
      </c>
      <c r="I529">
        <v>40810</v>
      </c>
      <c r="J529">
        <v>102167</v>
      </c>
      <c r="K529">
        <v>0.06</v>
      </c>
      <c r="L529" t="s">
        <v>1758</v>
      </c>
      <c r="M529" t="s">
        <v>1762</v>
      </c>
      <c r="N529">
        <v>12</v>
      </c>
      <c r="O529">
        <v>8</v>
      </c>
    </row>
    <row r="530" spans="1:15" x14ac:dyDescent="0.3">
      <c r="A530" t="s">
        <v>1093</v>
      </c>
      <c r="B530" t="s">
        <v>1094</v>
      </c>
      <c r="C530" t="s">
        <v>87</v>
      </c>
      <c r="D530" t="s">
        <v>67</v>
      </c>
      <c r="E530" t="s">
        <v>59</v>
      </c>
      <c r="F530" t="s">
        <v>78</v>
      </c>
      <c r="G530" t="s">
        <v>79</v>
      </c>
      <c r="H530">
        <v>46</v>
      </c>
      <c r="I530">
        <v>40657</v>
      </c>
      <c r="J530">
        <v>55894</v>
      </c>
      <c r="K530">
        <v>0</v>
      </c>
      <c r="L530" t="s">
        <v>62</v>
      </c>
      <c r="M530" t="s">
        <v>63</v>
      </c>
      <c r="N530">
        <v>13</v>
      </c>
      <c r="O530">
        <v>8</v>
      </c>
    </row>
    <row r="531" spans="1:15" x14ac:dyDescent="0.3">
      <c r="A531" t="s">
        <v>1053</v>
      </c>
      <c r="B531" t="s">
        <v>1054</v>
      </c>
      <c r="C531" t="s">
        <v>83</v>
      </c>
      <c r="D531" t="s">
        <v>97</v>
      </c>
      <c r="E531" t="s">
        <v>74</v>
      </c>
      <c r="F531" t="s">
        <v>78</v>
      </c>
      <c r="G531" t="s">
        <v>69</v>
      </c>
      <c r="H531">
        <v>64</v>
      </c>
      <c r="I531">
        <v>33964</v>
      </c>
      <c r="J531">
        <v>104668</v>
      </c>
      <c r="K531">
        <v>0.08</v>
      </c>
      <c r="L531" t="s">
        <v>62</v>
      </c>
      <c r="M531" t="s">
        <v>117</v>
      </c>
      <c r="N531">
        <v>31</v>
      </c>
      <c r="O531">
        <v>15</v>
      </c>
    </row>
    <row r="532" spans="1:15" x14ac:dyDescent="0.3">
      <c r="A532" t="s">
        <v>1303</v>
      </c>
      <c r="B532" t="s">
        <v>1304</v>
      </c>
      <c r="C532" t="s">
        <v>132</v>
      </c>
      <c r="D532" t="s">
        <v>91</v>
      </c>
      <c r="E532" t="s">
        <v>59</v>
      </c>
      <c r="F532" t="s">
        <v>78</v>
      </c>
      <c r="G532" t="s">
        <v>114</v>
      </c>
      <c r="H532">
        <v>58</v>
      </c>
      <c r="I532">
        <v>38819</v>
      </c>
      <c r="J532">
        <v>64202</v>
      </c>
      <c r="K532">
        <v>0</v>
      </c>
      <c r="L532" t="s">
        <v>62</v>
      </c>
      <c r="M532" t="s">
        <v>117</v>
      </c>
      <c r="N532">
        <v>18</v>
      </c>
      <c r="O532">
        <v>9.5</v>
      </c>
    </row>
    <row r="533" spans="1:15" x14ac:dyDescent="0.3">
      <c r="A533" t="s">
        <v>1437</v>
      </c>
      <c r="B533" t="s">
        <v>1438</v>
      </c>
      <c r="C533" t="s">
        <v>618</v>
      </c>
      <c r="D533" t="s">
        <v>58</v>
      </c>
      <c r="E533" t="s">
        <v>59</v>
      </c>
      <c r="F533" t="s">
        <v>78</v>
      </c>
      <c r="G533" t="s">
        <v>79</v>
      </c>
      <c r="H533">
        <v>31</v>
      </c>
      <c r="I533">
        <v>44086</v>
      </c>
      <c r="J533">
        <v>96567</v>
      </c>
      <c r="K533">
        <v>0</v>
      </c>
      <c r="L533" t="s">
        <v>1351</v>
      </c>
      <c r="M533" t="s">
        <v>1357</v>
      </c>
      <c r="N533">
        <v>3</v>
      </c>
      <c r="O533">
        <v>3</v>
      </c>
    </row>
    <row r="534" spans="1:15" x14ac:dyDescent="0.3">
      <c r="A534" t="s">
        <v>1234</v>
      </c>
      <c r="B534" t="s">
        <v>1235</v>
      </c>
      <c r="C534" t="s">
        <v>219</v>
      </c>
      <c r="D534" t="s">
        <v>58</v>
      </c>
      <c r="E534" t="s">
        <v>74</v>
      </c>
      <c r="F534" t="s">
        <v>78</v>
      </c>
      <c r="G534" t="s">
        <v>114</v>
      </c>
      <c r="H534">
        <v>26</v>
      </c>
      <c r="I534">
        <v>43569</v>
      </c>
      <c r="J534">
        <v>74467</v>
      </c>
      <c r="K534">
        <v>0</v>
      </c>
      <c r="L534" t="s">
        <v>62</v>
      </c>
      <c r="M534" t="s">
        <v>117</v>
      </c>
      <c r="N534">
        <v>5</v>
      </c>
      <c r="O534">
        <v>3</v>
      </c>
    </row>
    <row r="535" spans="1:15" x14ac:dyDescent="0.3">
      <c r="A535" t="s">
        <v>1576</v>
      </c>
      <c r="B535" t="s">
        <v>1577</v>
      </c>
      <c r="C535" t="s">
        <v>294</v>
      </c>
      <c r="D535" t="s">
        <v>58</v>
      </c>
      <c r="E535" t="s">
        <v>74</v>
      </c>
      <c r="F535" t="s">
        <v>78</v>
      </c>
      <c r="G535" t="s">
        <v>79</v>
      </c>
      <c r="H535">
        <v>50</v>
      </c>
      <c r="I535">
        <v>36956</v>
      </c>
      <c r="J535">
        <v>73907</v>
      </c>
      <c r="K535">
        <v>0</v>
      </c>
      <c r="L535" t="s">
        <v>1351</v>
      </c>
      <c r="M535" t="s">
        <v>1357</v>
      </c>
      <c r="N535">
        <v>23</v>
      </c>
      <c r="O535">
        <v>9.5</v>
      </c>
    </row>
    <row r="536" spans="1:15" x14ac:dyDescent="0.3">
      <c r="A536" t="s">
        <v>1738</v>
      </c>
      <c r="B536" t="s">
        <v>1739</v>
      </c>
      <c r="C536" t="s">
        <v>66</v>
      </c>
      <c r="D536" t="s">
        <v>97</v>
      </c>
      <c r="E536" t="s">
        <v>68</v>
      </c>
      <c r="F536" t="s">
        <v>78</v>
      </c>
      <c r="G536" t="s">
        <v>79</v>
      </c>
      <c r="H536">
        <v>47</v>
      </c>
      <c r="I536">
        <v>43772</v>
      </c>
      <c r="J536">
        <v>195385</v>
      </c>
      <c r="K536">
        <v>0.21</v>
      </c>
      <c r="L536" t="s">
        <v>1351</v>
      </c>
      <c r="M536" t="s">
        <v>1371</v>
      </c>
      <c r="N536">
        <v>4</v>
      </c>
      <c r="O536">
        <v>3</v>
      </c>
    </row>
    <row r="537" spans="1:15" x14ac:dyDescent="0.3">
      <c r="A537" t="s">
        <v>1378</v>
      </c>
      <c r="B537" t="s">
        <v>1379</v>
      </c>
      <c r="C537" t="s">
        <v>57</v>
      </c>
      <c r="D537" t="s">
        <v>109</v>
      </c>
      <c r="E537" t="s">
        <v>59</v>
      </c>
      <c r="F537" t="s">
        <v>78</v>
      </c>
      <c r="G537" t="s">
        <v>79</v>
      </c>
      <c r="H537">
        <v>45</v>
      </c>
      <c r="I537">
        <v>44266</v>
      </c>
      <c r="J537">
        <v>135062</v>
      </c>
      <c r="K537">
        <v>0.15</v>
      </c>
      <c r="L537" t="s">
        <v>1351</v>
      </c>
      <c r="M537" t="s">
        <v>1371</v>
      </c>
      <c r="N537">
        <v>3</v>
      </c>
      <c r="O537">
        <v>3</v>
      </c>
    </row>
    <row r="538" spans="1:15" x14ac:dyDescent="0.3">
      <c r="A538" t="s">
        <v>165</v>
      </c>
      <c r="B538" t="s">
        <v>166</v>
      </c>
      <c r="C538" t="s">
        <v>132</v>
      </c>
      <c r="D538" t="s">
        <v>109</v>
      </c>
      <c r="E538" t="s">
        <v>74</v>
      </c>
      <c r="F538" t="s">
        <v>78</v>
      </c>
      <c r="G538" t="s">
        <v>114</v>
      </c>
      <c r="H538">
        <v>35</v>
      </c>
      <c r="I538">
        <v>40678</v>
      </c>
      <c r="J538">
        <v>66889</v>
      </c>
      <c r="K538">
        <v>0</v>
      </c>
      <c r="L538" t="s">
        <v>62</v>
      </c>
      <c r="M538" t="s">
        <v>117</v>
      </c>
      <c r="N538">
        <v>13</v>
      </c>
      <c r="O538">
        <v>8</v>
      </c>
    </row>
    <row r="539" spans="1:15" x14ac:dyDescent="0.3">
      <c r="A539" t="s">
        <v>1715</v>
      </c>
      <c r="B539" t="s">
        <v>1716</v>
      </c>
      <c r="C539" t="s">
        <v>66</v>
      </c>
      <c r="D539" t="s">
        <v>120</v>
      </c>
      <c r="E539" t="s">
        <v>84</v>
      </c>
      <c r="F539" t="s">
        <v>78</v>
      </c>
      <c r="G539" t="s">
        <v>79</v>
      </c>
      <c r="H539">
        <v>58</v>
      </c>
      <c r="I539">
        <v>33682</v>
      </c>
      <c r="J539">
        <v>199848</v>
      </c>
      <c r="K539">
        <v>0.16</v>
      </c>
      <c r="L539" t="s">
        <v>1351</v>
      </c>
      <c r="M539" t="s">
        <v>1352</v>
      </c>
      <c r="N539">
        <v>32</v>
      </c>
      <c r="O539">
        <v>15</v>
      </c>
    </row>
    <row r="540" spans="1:15" x14ac:dyDescent="0.3">
      <c r="A540" t="s">
        <v>1186</v>
      </c>
      <c r="B540" t="s">
        <v>1187</v>
      </c>
      <c r="C540" t="s">
        <v>198</v>
      </c>
      <c r="D540" t="s">
        <v>58</v>
      </c>
      <c r="E540" t="s">
        <v>84</v>
      </c>
      <c r="F540" t="s">
        <v>78</v>
      </c>
      <c r="G540" t="s">
        <v>114</v>
      </c>
      <c r="H540">
        <v>30</v>
      </c>
      <c r="I540">
        <v>42777</v>
      </c>
      <c r="J540">
        <v>92058</v>
      </c>
      <c r="K540">
        <v>0</v>
      </c>
      <c r="L540" t="s">
        <v>62</v>
      </c>
      <c r="M540" t="s">
        <v>92</v>
      </c>
      <c r="N540">
        <v>7</v>
      </c>
      <c r="O540">
        <v>4</v>
      </c>
    </row>
    <row r="541" spans="1:15" x14ac:dyDescent="0.3">
      <c r="A541" t="s">
        <v>986</v>
      </c>
      <c r="B541" t="s">
        <v>1580</v>
      </c>
      <c r="C541" t="s">
        <v>77</v>
      </c>
      <c r="D541" t="s">
        <v>120</v>
      </c>
      <c r="E541" t="s">
        <v>68</v>
      </c>
      <c r="F541" t="s">
        <v>78</v>
      </c>
      <c r="G541" t="s">
        <v>79</v>
      </c>
      <c r="H541">
        <v>63</v>
      </c>
      <c r="I541">
        <v>43171</v>
      </c>
      <c r="J541">
        <v>73200</v>
      </c>
      <c r="K541">
        <v>0</v>
      </c>
      <c r="L541" t="s">
        <v>1351</v>
      </c>
      <c r="M541" t="s">
        <v>1357</v>
      </c>
      <c r="N541">
        <v>6</v>
      </c>
      <c r="O541">
        <v>4</v>
      </c>
    </row>
    <row r="542" spans="1:15" x14ac:dyDescent="0.3">
      <c r="A542" t="s">
        <v>145</v>
      </c>
      <c r="B542" t="s">
        <v>146</v>
      </c>
      <c r="C542" t="s">
        <v>108</v>
      </c>
      <c r="D542" t="s">
        <v>58</v>
      </c>
      <c r="E542" t="s">
        <v>68</v>
      </c>
      <c r="F542" t="s">
        <v>78</v>
      </c>
      <c r="G542" t="s">
        <v>69</v>
      </c>
      <c r="H542">
        <v>52</v>
      </c>
      <c r="I542">
        <v>38664</v>
      </c>
      <c r="J542">
        <v>199808</v>
      </c>
      <c r="K542">
        <v>0.32</v>
      </c>
      <c r="L542" t="s">
        <v>62</v>
      </c>
      <c r="M542" t="s">
        <v>63</v>
      </c>
      <c r="N542">
        <v>18</v>
      </c>
      <c r="O542">
        <v>9.5</v>
      </c>
    </row>
    <row r="543" spans="1:15" x14ac:dyDescent="0.3">
      <c r="A543" t="s">
        <v>207</v>
      </c>
      <c r="B543" t="s">
        <v>208</v>
      </c>
      <c r="C543" t="s">
        <v>57</v>
      </c>
      <c r="D543" t="s">
        <v>67</v>
      </c>
      <c r="E543" t="s">
        <v>74</v>
      </c>
      <c r="F543" t="s">
        <v>78</v>
      </c>
      <c r="G543" t="s">
        <v>114</v>
      </c>
      <c r="H543">
        <v>60</v>
      </c>
      <c r="I543">
        <v>42270</v>
      </c>
      <c r="J543">
        <v>141899</v>
      </c>
      <c r="K543">
        <v>0.15</v>
      </c>
      <c r="L543" t="s">
        <v>62</v>
      </c>
      <c r="M543" t="s">
        <v>80</v>
      </c>
      <c r="N543">
        <v>8</v>
      </c>
      <c r="O543">
        <v>5.5</v>
      </c>
    </row>
    <row r="544" spans="1:15" x14ac:dyDescent="0.3">
      <c r="A544" t="s">
        <v>1236</v>
      </c>
      <c r="B544" t="s">
        <v>1705</v>
      </c>
      <c r="C544" t="s">
        <v>66</v>
      </c>
      <c r="D544" t="s">
        <v>109</v>
      </c>
      <c r="E544" t="s">
        <v>84</v>
      </c>
      <c r="F544" t="s">
        <v>78</v>
      </c>
      <c r="G544" t="s">
        <v>79</v>
      </c>
      <c r="H544">
        <v>49</v>
      </c>
      <c r="I544">
        <v>41816</v>
      </c>
      <c r="J544">
        <v>153961</v>
      </c>
      <c r="K544">
        <v>0.25</v>
      </c>
      <c r="L544" t="s">
        <v>1351</v>
      </c>
      <c r="M544" t="s">
        <v>1357</v>
      </c>
      <c r="N544">
        <v>10</v>
      </c>
      <c r="O544">
        <v>5.5</v>
      </c>
    </row>
    <row r="545" spans="1:15" x14ac:dyDescent="0.3">
      <c r="A545" t="s">
        <v>1825</v>
      </c>
      <c r="B545" t="s">
        <v>1826</v>
      </c>
      <c r="C545" t="s">
        <v>108</v>
      </c>
      <c r="D545" t="s">
        <v>67</v>
      </c>
      <c r="E545" t="s">
        <v>84</v>
      </c>
      <c r="F545" t="s">
        <v>78</v>
      </c>
      <c r="G545" t="s">
        <v>114</v>
      </c>
      <c r="H545">
        <v>50</v>
      </c>
      <c r="I545">
        <v>38004</v>
      </c>
      <c r="J545">
        <v>247939</v>
      </c>
      <c r="K545">
        <v>0.35</v>
      </c>
      <c r="L545" t="s">
        <v>1758</v>
      </c>
      <c r="M545" t="s">
        <v>1762</v>
      </c>
      <c r="N545">
        <v>20</v>
      </c>
      <c r="O545">
        <v>9.5</v>
      </c>
    </row>
    <row r="546" spans="1:15" x14ac:dyDescent="0.3">
      <c r="A546" t="s">
        <v>353</v>
      </c>
      <c r="B546" t="s">
        <v>354</v>
      </c>
      <c r="C546" t="s">
        <v>252</v>
      </c>
      <c r="D546" t="s">
        <v>58</v>
      </c>
      <c r="E546" t="s">
        <v>74</v>
      </c>
      <c r="F546" t="s">
        <v>78</v>
      </c>
      <c r="G546" t="s">
        <v>114</v>
      </c>
      <c r="H546">
        <v>29</v>
      </c>
      <c r="I546">
        <v>42866</v>
      </c>
      <c r="J546">
        <v>87536</v>
      </c>
      <c r="K546">
        <v>0</v>
      </c>
      <c r="L546" t="s">
        <v>62</v>
      </c>
      <c r="M546" t="s">
        <v>63</v>
      </c>
      <c r="N546">
        <v>7</v>
      </c>
      <c r="O546">
        <v>4</v>
      </c>
    </row>
    <row r="547" spans="1:15" x14ac:dyDescent="0.3">
      <c r="A547" t="s">
        <v>828</v>
      </c>
      <c r="B547" t="s">
        <v>829</v>
      </c>
      <c r="C547" t="s">
        <v>108</v>
      </c>
      <c r="D547" t="s">
        <v>58</v>
      </c>
      <c r="E547" t="s">
        <v>74</v>
      </c>
      <c r="F547" t="s">
        <v>78</v>
      </c>
      <c r="G547" t="s">
        <v>79</v>
      </c>
      <c r="H547">
        <v>37</v>
      </c>
      <c r="I547">
        <v>40719</v>
      </c>
      <c r="J547">
        <v>221592</v>
      </c>
      <c r="K547">
        <v>0.31</v>
      </c>
      <c r="L547" t="s">
        <v>62</v>
      </c>
      <c r="M547" t="s">
        <v>117</v>
      </c>
      <c r="N547">
        <v>13</v>
      </c>
      <c r="O547">
        <v>8</v>
      </c>
    </row>
    <row r="548" spans="1:15" x14ac:dyDescent="0.3">
      <c r="A548" t="s">
        <v>1295</v>
      </c>
      <c r="B548" t="s">
        <v>1560</v>
      </c>
      <c r="C548" t="s">
        <v>222</v>
      </c>
      <c r="D548" t="s">
        <v>120</v>
      </c>
      <c r="E548" t="s">
        <v>74</v>
      </c>
      <c r="F548" t="s">
        <v>78</v>
      </c>
      <c r="G548" t="s">
        <v>79</v>
      </c>
      <c r="H548">
        <v>35</v>
      </c>
      <c r="I548">
        <v>41516</v>
      </c>
      <c r="J548">
        <v>59646</v>
      </c>
      <c r="K548">
        <v>0</v>
      </c>
      <c r="L548" t="s">
        <v>1351</v>
      </c>
      <c r="M548" t="s">
        <v>1357</v>
      </c>
      <c r="N548">
        <v>11</v>
      </c>
      <c r="O548">
        <v>5.5</v>
      </c>
    </row>
    <row r="549" spans="1:15" x14ac:dyDescent="0.3">
      <c r="A549" t="s">
        <v>1492</v>
      </c>
      <c r="B549" t="s">
        <v>1493</v>
      </c>
      <c r="C549" t="s">
        <v>83</v>
      </c>
      <c r="D549" t="s">
        <v>109</v>
      </c>
      <c r="E549" t="s">
        <v>84</v>
      </c>
      <c r="F549" t="s">
        <v>78</v>
      </c>
      <c r="G549" t="s">
        <v>79</v>
      </c>
      <c r="H549">
        <v>28</v>
      </c>
      <c r="I549">
        <v>43863</v>
      </c>
      <c r="J549">
        <v>115417</v>
      </c>
      <c r="K549">
        <v>0.06</v>
      </c>
      <c r="L549" t="s">
        <v>1351</v>
      </c>
      <c r="M549" t="s">
        <v>1357</v>
      </c>
      <c r="N549">
        <v>4</v>
      </c>
      <c r="O549">
        <v>3</v>
      </c>
    </row>
    <row r="550" spans="1:15" x14ac:dyDescent="0.3">
      <c r="A550" t="s">
        <v>883</v>
      </c>
      <c r="B550" t="s">
        <v>884</v>
      </c>
      <c r="C550" t="s">
        <v>132</v>
      </c>
      <c r="D550" t="s">
        <v>91</v>
      </c>
      <c r="E550" t="s">
        <v>68</v>
      </c>
      <c r="F550" t="s">
        <v>78</v>
      </c>
      <c r="G550" t="s">
        <v>79</v>
      </c>
      <c r="H550">
        <v>28</v>
      </c>
      <c r="I550">
        <v>43336</v>
      </c>
      <c r="J550">
        <v>61410</v>
      </c>
      <c r="K550">
        <v>0</v>
      </c>
      <c r="L550" t="s">
        <v>62</v>
      </c>
      <c r="M550" t="s">
        <v>80</v>
      </c>
      <c r="N550">
        <v>6</v>
      </c>
      <c r="O550">
        <v>4</v>
      </c>
    </row>
    <row r="551" spans="1:15" x14ac:dyDescent="0.3">
      <c r="A551" t="s">
        <v>1852</v>
      </c>
      <c r="B551" t="s">
        <v>1853</v>
      </c>
      <c r="C551" t="s">
        <v>77</v>
      </c>
      <c r="D551" t="s">
        <v>91</v>
      </c>
      <c r="E551" t="s">
        <v>59</v>
      </c>
      <c r="F551" t="s">
        <v>78</v>
      </c>
      <c r="G551" t="s">
        <v>114</v>
      </c>
      <c r="H551">
        <v>58</v>
      </c>
      <c r="I551">
        <v>34592</v>
      </c>
      <c r="J551">
        <v>98769</v>
      </c>
      <c r="K551">
        <v>0</v>
      </c>
      <c r="L551" t="s">
        <v>1758</v>
      </c>
      <c r="M551" t="s">
        <v>1762</v>
      </c>
      <c r="N551">
        <v>29</v>
      </c>
      <c r="O551">
        <v>10</v>
      </c>
    </row>
    <row r="552" spans="1:15" x14ac:dyDescent="0.3">
      <c r="A552" t="s">
        <v>1319</v>
      </c>
      <c r="B552" t="s">
        <v>1320</v>
      </c>
      <c r="C552" t="s">
        <v>108</v>
      </c>
      <c r="D552" t="s">
        <v>97</v>
      </c>
      <c r="E552" t="s">
        <v>84</v>
      </c>
      <c r="F552" t="s">
        <v>78</v>
      </c>
      <c r="G552" t="s">
        <v>61</v>
      </c>
      <c r="H552">
        <v>45</v>
      </c>
      <c r="I552">
        <v>40524</v>
      </c>
      <c r="J552">
        <v>190512</v>
      </c>
      <c r="K552">
        <v>0.32</v>
      </c>
      <c r="L552" t="s">
        <v>62</v>
      </c>
      <c r="M552" t="s">
        <v>117</v>
      </c>
      <c r="N552">
        <v>13</v>
      </c>
      <c r="O552">
        <v>8</v>
      </c>
    </row>
    <row r="553" spans="1:15" x14ac:dyDescent="0.3">
      <c r="A553" t="s">
        <v>361</v>
      </c>
      <c r="B553" t="s">
        <v>362</v>
      </c>
      <c r="C553" t="s">
        <v>66</v>
      </c>
      <c r="D553" t="s">
        <v>101</v>
      </c>
      <c r="E553" t="s">
        <v>68</v>
      </c>
      <c r="F553" t="s">
        <v>78</v>
      </c>
      <c r="G553" t="s">
        <v>79</v>
      </c>
      <c r="H553">
        <v>45</v>
      </c>
      <c r="I553">
        <v>41879</v>
      </c>
      <c r="J553">
        <v>183161</v>
      </c>
      <c r="K553">
        <v>0.22</v>
      </c>
      <c r="L553" t="s">
        <v>62</v>
      </c>
      <c r="M553" t="s">
        <v>88</v>
      </c>
      <c r="N553">
        <v>10</v>
      </c>
      <c r="O553">
        <v>5.5</v>
      </c>
    </row>
    <row r="554" spans="1:15" x14ac:dyDescent="0.3">
      <c r="A554" t="s">
        <v>1116</v>
      </c>
      <c r="B554" t="s">
        <v>1117</v>
      </c>
      <c r="C554" t="s">
        <v>57</v>
      </c>
      <c r="D554" t="s">
        <v>109</v>
      </c>
      <c r="E554" t="s">
        <v>74</v>
      </c>
      <c r="F554" t="s">
        <v>78</v>
      </c>
      <c r="G554" t="s">
        <v>79</v>
      </c>
      <c r="H554">
        <v>32</v>
      </c>
      <c r="I554">
        <v>42764</v>
      </c>
      <c r="J554">
        <v>143970</v>
      </c>
      <c r="K554">
        <v>0.12</v>
      </c>
      <c r="L554" t="s">
        <v>62</v>
      </c>
      <c r="M554" t="s">
        <v>63</v>
      </c>
      <c r="N554">
        <v>7</v>
      </c>
      <c r="O554">
        <v>4</v>
      </c>
    </row>
    <row r="555" spans="1:15" x14ac:dyDescent="0.3">
      <c r="A555" t="s">
        <v>586</v>
      </c>
      <c r="B555" t="s">
        <v>587</v>
      </c>
      <c r="C555" t="s">
        <v>252</v>
      </c>
      <c r="D555" t="s">
        <v>58</v>
      </c>
      <c r="E555" t="s">
        <v>68</v>
      </c>
      <c r="F555" t="s">
        <v>78</v>
      </c>
      <c r="G555" t="s">
        <v>69</v>
      </c>
      <c r="H555">
        <v>43</v>
      </c>
      <c r="I555">
        <v>42467</v>
      </c>
      <c r="J555">
        <v>67976</v>
      </c>
      <c r="K555">
        <v>0</v>
      </c>
      <c r="L555" t="s">
        <v>62</v>
      </c>
      <c r="M555" t="s">
        <v>63</v>
      </c>
      <c r="N555">
        <v>8</v>
      </c>
      <c r="O555">
        <v>5.5</v>
      </c>
    </row>
    <row r="556" spans="1:15" x14ac:dyDescent="0.3">
      <c r="A556" t="s">
        <v>123</v>
      </c>
      <c r="B556" t="s">
        <v>124</v>
      </c>
      <c r="C556" t="s">
        <v>66</v>
      </c>
      <c r="D556" t="s">
        <v>97</v>
      </c>
      <c r="E556" t="s">
        <v>68</v>
      </c>
      <c r="F556" t="s">
        <v>78</v>
      </c>
      <c r="G556" t="s">
        <v>61</v>
      </c>
      <c r="H556">
        <v>41</v>
      </c>
      <c r="I556">
        <v>42111</v>
      </c>
      <c r="J556">
        <v>152239</v>
      </c>
      <c r="K556">
        <v>0.23</v>
      </c>
      <c r="L556" t="s">
        <v>62</v>
      </c>
      <c r="M556" t="s">
        <v>117</v>
      </c>
      <c r="N556">
        <v>9</v>
      </c>
      <c r="O556">
        <v>5.5</v>
      </c>
    </row>
    <row r="557" spans="1:15" x14ac:dyDescent="0.3">
      <c r="A557" t="s">
        <v>1442</v>
      </c>
      <c r="B557" t="s">
        <v>1443</v>
      </c>
      <c r="C557" t="s">
        <v>183</v>
      </c>
      <c r="D557" t="s">
        <v>101</v>
      </c>
      <c r="E557" t="s">
        <v>84</v>
      </c>
      <c r="F557" t="s">
        <v>78</v>
      </c>
      <c r="G557" t="s">
        <v>79</v>
      </c>
      <c r="H557">
        <v>57</v>
      </c>
      <c r="I557">
        <v>36275</v>
      </c>
      <c r="J557">
        <v>95061</v>
      </c>
      <c r="K557">
        <v>0.1</v>
      </c>
      <c r="L557" t="s">
        <v>1351</v>
      </c>
      <c r="M557" t="s">
        <v>1357</v>
      </c>
      <c r="N557">
        <v>25</v>
      </c>
      <c r="O557">
        <v>10</v>
      </c>
    </row>
    <row r="558" spans="1:15" x14ac:dyDescent="0.3">
      <c r="A558" t="s">
        <v>1813</v>
      </c>
      <c r="B558" t="s">
        <v>1814</v>
      </c>
      <c r="C558" t="s">
        <v>100</v>
      </c>
      <c r="D558" t="s">
        <v>101</v>
      </c>
      <c r="E558" t="s">
        <v>74</v>
      </c>
      <c r="F558" t="s">
        <v>78</v>
      </c>
      <c r="G558" t="s">
        <v>114</v>
      </c>
      <c r="H558">
        <v>40</v>
      </c>
      <c r="I558">
        <v>39506</v>
      </c>
      <c r="J558">
        <v>113987</v>
      </c>
      <c r="K558">
        <v>0</v>
      </c>
      <c r="L558" t="s">
        <v>1758</v>
      </c>
      <c r="M558" t="s">
        <v>1759</v>
      </c>
      <c r="N558">
        <v>16</v>
      </c>
      <c r="O558">
        <v>8</v>
      </c>
    </row>
    <row r="559" spans="1:15" x14ac:dyDescent="0.3">
      <c r="A559" t="s">
        <v>1307</v>
      </c>
      <c r="B559" t="s">
        <v>1308</v>
      </c>
      <c r="C559" t="s">
        <v>66</v>
      </c>
      <c r="D559" t="s">
        <v>109</v>
      </c>
      <c r="E559" t="s">
        <v>59</v>
      </c>
      <c r="F559" t="s">
        <v>78</v>
      </c>
      <c r="G559" t="s">
        <v>69</v>
      </c>
      <c r="H559">
        <v>26</v>
      </c>
      <c r="I559">
        <v>43753</v>
      </c>
      <c r="J559">
        <v>151556</v>
      </c>
      <c r="K559">
        <v>0.2</v>
      </c>
      <c r="L559" t="s">
        <v>62</v>
      </c>
      <c r="M559" t="s">
        <v>88</v>
      </c>
      <c r="N559">
        <v>4</v>
      </c>
      <c r="O559">
        <v>3</v>
      </c>
    </row>
    <row r="560" spans="1:15" x14ac:dyDescent="0.3">
      <c r="A560" t="s">
        <v>211</v>
      </c>
      <c r="B560" t="s">
        <v>212</v>
      </c>
      <c r="C560" t="s">
        <v>183</v>
      </c>
      <c r="D560" t="s">
        <v>101</v>
      </c>
      <c r="E560" t="s">
        <v>59</v>
      </c>
      <c r="F560" t="s">
        <v>78</v>
      </c>
      <c r="G560" t="s">
        <v>69</v>
      </c>
      <c r="H560">
        <v>53</v>
      </c>
      <c r="I560">
        <v>33702</v>
      </c>
      <c r="J560">
        <v>116878</v>
      </c>
      <c r="K560">
        <v>0.11</v>
      </c>
      <c r="L560" t="s">
        <v>62</v>
      </c>
      <c r="M560" t="s">
        <v>88</v>
      </c>
      <c r="N560">
        <v>32</v>
      </c>
      <c r="O560">
        <v>15</v>
      </c>
    </row>
    <row r="561" spans="1:15" x14ac:dyDescent="0.3">
      <c r="A561" t="s">
        <v>1033</v>
      </c>
      <c r="B561" t="s">
        <v>1034</v>
      </c>
      <c r="C561" t="s">
        <v>57</v>
      </c>
      <c r="D561" t="s">
        <v>67</v>
      </c>
      <c r="E561" t="s">
        <v>68</v>
      </c>
      <c r="F561" t="s">
        <v>78</v>
      </c>
      <c r="G561" t="s">
        <v>79</v>
      </c>
      <c r="H561">
        <v>44</v>
      </c>
      <c r="I561">
        <v>40274</v>
      </c>
      <c r="J561">
        <v>142878</v>
      </c>
      <c r="K561">
        <v>0.12</v>
      </c>
      <c r="L561" t="s">
        <v>62</v>
      </c>
      <c r="M561" t="s">
        <v>117</v>
      </c>
      <c r="N561">
        <v>14</v>
      </c>
      <c r="O561">
        <v>8</v>
      </c>
    </row>
    <row r="562" spans="1:15" x14ac:dyDescent="0.3">
      <c r="A562" t="s">
        <v>1427</v>
      </c>
      <c r="B562" t="s">
        <v>1428</v>
      </c>
      <c r="C562" t="s">
        <v>108</v>
      </c>
      <c r="D562" t="s">
        <v>109</v>
      </c>
      <c r="E562" t="s">
        <v>68</v>
      </c>
      <c r="F562" t="s">
        <v>78</v>
      </c>
      <c r="G562" t="s">
        <v>79</v>
      </c>
      <c r="H562">
        <v>40</v>
      </c>
      <c r="I562">
        <v>39872</v>
      </c>
      <c r="J562">
        <v>242919</v>
      </c>
      <c r="K562">
        <v>0.31</v>
      </c>
      <c r="L562" t="s">
        <v>1351</v>
      </c>
      <c r="M562" t="s">
        <v>1352</v>
      </c>
      <c r="N562">
        <v>15</v>
      </c>
      <c r="O562">
        <v>8</v>
      </c>
    </row>
    <row r="563" spans="1:15" x14ac:dyDescent="0.3">
      <c r="A563" t="s">
        <v>209</v>
      </c>
      <c r="B563" t="s">
        <v>210</v>
      </c>
      <c r="C563" t="s">
        <v>132</v>
      </c>
      <c r="D563" t="s">
        <v>109</v>
      </c>
      <c r="E563" t="s">
        <v>84</v>
      </c>
      <c r="F563" t="s">
        <v>78</v>
      </c>
      <c r="G563" t="s">
        <v>61</v>
      </c>
      <c r="H563">
        <v>41</v>
      </c>
      <c r="I563">
        <v>42626</v>
      </c>
      <c r="J563">
        <v>64847</v>
      </c>
      <c r="K563">
        <v>0</v>
      </c>
      <c r="L563" t="s">
        <v>62</v>
      </c>
      <c r="M563" t="s">
        <v>88</v>
      </c>
      <c r="N563">
        <v>7</v>
      </c>
      <c r="O563">
        <v>4</v>
      </c>
    </row>
    <row r="564" spans="1:15" x14ac:dyDescent="0.3">
      <c r="A564" t="s">
        <v>1797</v>
      </c>
      <c r="B564" t="s">
        <v>1798</v>
      </c>
      <c r="C564" t="s">
        <v>171</v>
      </c>
      <c r="D564" t="s">
        <v>101</v>
      </c>
      <c r="E564" t="s">
        <v>74</v>
      </c>
      <c r="F564" t="s">
        <v>78</v>
      </c>
      <c r="G564" t="s">
        <v>114</v>
      </c>
      <c r="H564">
        <v>45</v>
      </c>
      <c r="I564">
        <v>37313</v>
      </c>
      <c r="J564">
        <v>75819</v>
      </c>
      <c r="K564">
        <v>0</v>
      </c>
      <c r="L564" t="s">
        <v>1758</v>
      </c>
      <c r="M564" t="s">
        <v>1777</v>
      </c>
      <c r="N564">
        <v>22</v>
      </c>
      <c r="O564">
        <v>9.5</v>
      </c>
    </row>
    <row r="565" spans="1:15" x14ac:dyDescent="0.3">
      <c r="A565" t="s">
        <v>584</v>
      </c>
      <c r="B565" t="s">
        <v>585</v>
      </c>
      <c r="C565" t="s">
        <v>57</v>
      </c>
      <c r="D565" t="s">
        <v>91</v>
      </c>
      <c r="E565" t="s">
        <v>68</v>
      </c>
      <c r="F565" t="s">
        <v>78</v>
      </c>
      <c r="G565" t="s">
        <v>114</v>
      </c>
      <c r="H565">
        <v>40</v>
      </c>
      <c r="I565">
        <v>43488</v>
      </c>
      <c r="J565">
        <v>159031</v>
      </c>
      <c r="K565">
        <v>0.1</v>
      </c>
      <c r="L565" t="s">
        <v>62</v>
      </c>
      <c r="M565" t="s">
        <v>88</v>
      </c>
      <c r="N565">
        <v>5</v>
      </c>
      <c r="O565">
        <v>3</v>
      </c>
    </row>
    <row r="566" spans="1:15" x14ac:dyDescent="0.3">
      <c r="A566" t="s">
        <v>1998</v>
      </c>
      <c r="B566" t="s">
        <v>1999</v>
      </c>
      <c r="C566" t="s">
        <v>66</v>
      </c>
      <c r="D566" t="s">
        <v>97</v>
      </c>
      <c r="E566" t="s">
        <v>68</v>
      </c>
      <c r="F566" t="s">
        <v>60</v>
      </c>
      <c r="G566" t="s">
        <v>114</v>
      </c>
      <c r="H566">
        <v>40</v>
      </c>
      <c r="I566">
        <v>44094</v>
      </c>
      <c r="J566">
        <v>198176</v>
      </c>
      <c r="K566">
        <v>0.17</v>
      </c>
      <c r="L566" t="s">
        <v>1758</v>
      </c>
      <c r="M566" t="s">
        <v>1759</v>
      </c>
      <c r="N566">
        <v>3</v>
      </c>
      <c r="O566">
        <v>3</v>
      </c>
    </row>
    <row r="567" spans="1:15" x14ac:dyDescent="0.3">
      <c r="A567" t="s">
        <v>1145</v>
      </c>
      <c r="B567" t="s">
        <v>1146</v>
      </c>
      <c r="C567" t="s">
        <v>252</v>
      </c>
      <c r="D567" t="s">
        <v>58</v>
      </c>
      <c r="E567" t="s">
        <v>74</v>
      </c>
      <c r="F567" t="s">
        <v>60</v>
      </c>
      <c r="G567" t="s">
        <v>69</v>
      </c>
      <c r="H567">
        <v>57</v>
      </c>
      <c r="I567">
        <v>35113</v>
      </c>
      <c r="J567">
        <v>75354</v>
      </c>
      <c r="K567">
        <v>0</v>
      </c>
      <c r="L567" t="s">
        <v>62</v>
      </c>
      <c r="M567" t="s">
        <v>92</v>
      </c>
      <c r="N567">
        <v>28</v>
      </c>
      <c r="O567">
        <v>10</v>
      </c>
    </row>
    <row r="568" spans="1:15" x14ac:dyDescent="0.3">
      <c r="A568" t="s">
        <v>1866</v>
      </c>
      <c r="B568" t="s">
        <v>1867</v>
      </c>
      <c r="C568" t="s">
        <v>171</v>
      </c>
      <c r="D568" t="s">
        <v>101</v>
      </c>
      <c r="E568" t="s">
        <v>68</v>
      </c>
      <c r="F568" t="s">
        <v>60</v>
      </c>
      <c r="G568" t="s">
        <v>114</v>
      </c>
      <c r="H568">
        <v>36</v>
      </c>
      <c r="I568">
        <v>42443</v>
      </c>
      <c r="J568">
        <v>85870</v>
      </c>
      <c r="K568">
        <v>0</v>
      </c>
      <c r="L568" t="s">
        <v>1758</v>
      </c>
      <c r="M568" t="s">
        <v>1777</v>
      </c>
      <c r="N568">
        <v>8</v>
      </c>
      <c r="O568">
        <v>5.5</v>
      </c>
    </row>
    <row r="569" spans="1:15" x14ac:dyDescent="0.3">
      <c r="A569" t="s">
        <v>968</v>
      </c>
      <c r="B569" t="s">
        <v>969</v>
      </c>
      <c r="C569" t="s">
        <v>57</v>
      </c>
      <c r="D569" t="s">
        <v>109</v>
      </c>
      <c r="E569" t="s">
        <v>74</v>
      </c>
      <c r="F569" t="s">
        <v>78</v>
      </c>
      <c r="G569" t="s">
        <v>79</v>
      </c>
      <c r="H569">
        <v>60</v>
      </c>
      <c r="I569">
        <v>44403</v>
      </c>
      <c r="J569">
        <v>121480</v>
      </c>
      <c r="K569">
        <v>0.14000000000000001</v>
      </c>
      <c r="L569" t="s">
        <v>62</v>
      </c>
      <c r="M569" t="s">
        <v>80</v>
      </c>
      <c r="N569">
        <v>3</v>
      </c>
      <c r="O569">
        <v>3</v>
      </c>
    </row>
    <row r="570" spans="1:15" x14ac:dyDescent="0.3">
      <c r="A570" t="s">
        <v>1929</v>
      </c>
      <c r="B570" t="s">
        <v>1930</v>
      </c>
      <c r="C570" t="s">
        <v>57</v>
      </c>
      <c r="D570" t="s">
        <v>67</v>
      </c>
      <c r="E570" t="s">
        <v>84</v>
      </c>
      <c r="F570" t="s">
        <v>78</v>
      </c>
      <c r="G570" t="s">
        <v>114</v>
      </c>
      <c r="H570">
        <v>44</v>
      </c>
      <c r="I570">
        <v>39305</v>
      </c>
      <c r="J570">
        <v>126277</v>
      </c>
      <c r="K570">
        <v>0.13</v>
      </c>
      <c r="L570" t="s">
        <v>1758</v>
      </c>
      <c r="M570" t="s">
        <v>1759</v>
      </c>
      <c r="N570">
        <v>17</v>
      </c>
      <c r="O570">
        <v>8</v>
      </c>
    </row>
    <row r="571" spans="1:15" x14ac:dyDescent="0.3">
      <c r="A571" t="s">
        <v>1470</v>
      </c>
      <c r="B571" t="s">
        <v>1471</v>
      </c>
      <c r="C571" t="s">
        <v>108</v>
      </c>
      <c r="D571" t="s">
        <v>101</v>
      </c>
      <c r="E571" t="s">
        <v>68</v>
      </c>
      <c r="F571" t="s">
        <v>78</v>
      </c>
      <c r="G571" t="s">
        <v>79</v>
      </c>
      <c r="H571">
        <v>47</v>
      </c>
      <c r="I571">
        <v>41071</v>
      </c>
      <c r="J571">
        <v>222941</v>
      </c>
      <c r="K571">
        <v>0.39</v>
      </c>
      <c r="L571" t="s">
        <v>1351</v>
      </c>
      <c r="M571" t="s">
        <v>1364</v>
      </c>
      <c r="N571">
        <v>12</v>
      </c>
      <c r="O571">
        <v>8</v>
      </c>
    </row>
    <row r="572" spans="1:15" x14ac:dyDescent="0.3">
      <c r="A572" t="s">
        <v>1353</v>
      </c>
      <c r="B572" t="s">
        <v>1354</v>
      </c>
      <c r="C572" t="s">
        <v>222</v>
      </c>
      <c r="D572" t="s">
        <v>120</v>
      </c>
      <c r="E572" t="s">
        <v>84</v>
      </c>
      <c r="F572" t="s">
        <v>78</v>
      </c>
      <c r="G572" t="s">
        <v>79</v>
      </c>
      <c r="H572">
        <v>57</v>
      </c>
      <c r="I572">
        <v>42759</v>
      </c>
      <c r="J572">
        <v>50994</v>
      </c>
      <c r="K572">
        <v>0</v>
      </c>
      <c r="L572" t="s">
        <v>1351</v>
      </c>
      <c r="M572" t="s">
        <v>1352</v>
      </c>
      <c r="N572">
        <v>7</v>
      </c>
      <c r="O572">
        <v>4</v>
      </c>
    </row>
    <row r="573" spans="1:15" x14ac:dyDescent="0.3">
      <c r="A573" t="s">
        <v>1901</v>
      </c>
      <c r="B573" t="s">
        <v>1902</v>
      </c>
      <c r="C573" t="s">
        <v>132</v>
      </c>
      <c r="D573" t="s">
        <v>67</v>
      </c>
      <c r="E573" t="s">
        <v>74</v>
      </c>
      <c r="F573" t="s">
        <v>78</v>
      </c>
      <c r="G573" t="s">
        <v>114</v>
      </c>
      <c r="H573">
        <v>46</v>
      </c>
      <c r="I573">
        <v>42129</v>
      </c>
      <c r="J573">
        <v>64364</v>
      </c>
      <c r="K573">
        <v>0</v>
      </c>
      <c r="L573" t="s">
        <v>1758</v>
      </c>
      <c r="M573" t="s">
        <v>1777</v>
      </c>
      <c r="N573">
        <v>9</v>
      </c>
      <c r="O573">
        <v>5.5</v>
      </c>
    </row>
    <row r="574" spans="1:15" x14ac:dyDescent="0.3">
      <c r="A574" t="s">
        <v>1567</v>
      </c>
      <c r="B574" t="s">
        <v>1568</v>
      </c>
      <c r="C574" t="s">
        <v>142</v>
      </c>
      <c r="D574" t="s">
        <v>58</v>
      </c>
      <c r="E574" t="s">
        <v>59</v>
      </c>
      <c r="F574" t="s">
        <v>78</v>
      </c>
      <c r="G574" t="s">
        <v>79</v>
      </c>
      <c r="H574">
        <v>37</v>
      </c>
      <c r="I574">
        <v>42405</v>
      </c>
      <c r="J574">
        <v>80055</v>
      </c>
      <c r="K574">
        <v>0</v>
      </c>
      <c r="L574" t="s">
        <v>1351</v>
      </c>
      <c r="M574" t="s">
        <v>1364</v>
      </c>
      <c r="N574">
        <v>8</v>
      </c>
      <c r="O574">
        <v>5.5</v>
      </c>
    </row>
    <row r="575" spans="1:15" x14ac:dyDescent="0.3">
      <c r="A575" t="s">
        <v>1279</v>
      </c>
      <c r="B575" t="s">
        <v>1280</v>
      </c>
      <c r="C575" t="s">
        <v>57</v>
      </c>
      <c r="D575" t="s">
        <v>97</v>
      </c>
      <c r="E575" t="s">
        <v>59</v>
      </c>
      <c r="F575" t="s">
        <v>78</v>
      </c>
      <c r="G575" t="s">
        <v>61</v>
      </c>
      <c r="H575">
        <v>42</v>
      </c>
      <c r="I575">
        <v>37914</v>
      </c>
      <c r="J575">
        <v>135558</v>
      </c>
      <c r="K575">
        <v>0.14000000000000001</v>
      </c>
      <c r="L575" t="s">
        <v>62</v>
      </c>
      <c r="M575" t="s">
        <v>80</v>
      </c>
      <c r="N575">
        <v>20</v>
      </c>
      <c r="O575">
        <v>9.5</v>
      </c>
    </row>
    <row r="576" spans="1:15" x14ac:dyDescent="0.3">
      <c r="A576" t="s">
        <v>2011</v>
      </c>
      <c r="B576" t="s">
        <v>2012</v>
      </c>
      <c r="C576" t="s">
        <v>108</v>
      </c>
      <c r="D576" t="s">
        <v>97</v>
      </c>
      <c r="E576" t="s">
        <v>84</v>
      </c>
      <c r="F576" t="s">
        <v>78</v>
      </c>
      <c r="G576" t="s">
        <v>114</v>
      </c>
      <c r="H576">
        <v>44</v>
      </c>
      <c r="I576">
        <v>39335</v>
      </c>
      <c r="J576">
        <v>181247</v>
      </c>
      <c r="K576">
        <v>0.33</v>
      </c>
      <c r="L576" t="s">
        <v>1758</v>
      </c>
      <c r="M576" t="s">
        <v>1777</v>
      </c>
      <c r="N576">
        <v>16</v>
      </c>
      <c r="O576">
        <v>8</v>
      </c>
    </row>
    <row r="577" spans="1:15" x14ac:dyDescent="0.3">
      <c r="A577" t="s">
        <v>1717</v>
      </c>
      <c r="B577" t="s">
        <v>1718</v>
      </c>
      <c r="C577" t="s">
        <v>219</v>
      </c>
      <c r="D577" t="s">
        <v>58</v>
      </c>
      <c r="E577" t="s">
        <v>74</v>
      </c>
      <c r="F577" t="s">
        <v>78</v>
      </c>
      <c r="G577" t="s">
        <v>79</v>
      </c>
      <c r="H577">
        <v>34</v>
      </c>
      <c r="I577">
        <v>43414</v>
      </c>
      <c r="J577">
        <v>61944</v>
      </c>
      <c r="K577">
        <v>0</v>
      </c>
      <c r="L577" t="s">
        <v>1351</v>
      </c>
      <c r="M577" t="s">
        <v>1357</v>
      </c>
      <c r="N577">
        <v>5</v>
      </c>
      <c r="O577">
        <v>3</v>
      </c>
    </row>
    <row r="578" spans="1:15" x14ac:dyDescent="0.3">
      <c r="A578" t="s">
        <v>714</v>
      </c>
      <c r="B578" t="s">
        <v>715</v>
      </c>
      <c r="C578" t="s">
        <v>83</v>
      </c>
      <c r="D578" t="s">
        <v>58</v>
      </c>
      <c r="E578" t="s">
        <v>59</v>
      </c>
      <c r="F578" t="s">
        <v>78</v>
      </c>
      <c r="G578" t="s">
        <v>69</v>
      </c>
      <c r="H578">
        <v>46</v>
      </c>
      <c r="I578">
        <v>44419</v>
      </c>
      <c r="J578">
        <v>127559</v>
      </c>
      <c r="K578">
        <v>0.1</v>
      </c>
      <c r="L578" t="s">
        <v>62</v>
      </c>
      <c r="M578" t="s">
        <v>92</v>
      </c>
      <c r="N578">
        <v>3</v>
      </c>
      <c r="O578">
        <v>3</v>
      </c>
    </row>
    <row r="579" spans="1:15" x14ac:dyDescent="0.3">
      <c r="A579" t="s">
        <v>1214</v>
      </c>
      <c r="B579" t="s">
        <v>1215</v>
      </c>
      <c r="C579" t="s">
        <v>180</v>
      </c>
      <c r="D579" t="s">
        <v>97</v>
      </c>
      <c r="E579" t="s">
        <v>68</v>
      </c>
      <c r="F579" t="s">
        <v>60</v>
      </c>
      <c r="G579" t="s">
        <v>79</v>
      </c>
      <c r="H579">
        <v>53</v>
      </c>
      <c r="I579">
        <v>42985</v>
      </c>
      <c r="J579">
        <v>46727</v>
      </c>
      <c r="K579">
        <v>0</v>
      </c>
      <c r="L579" t="s">
        <v>62</v>
      </c>
      <c r="M579" t="s">
        <v>117</v>
      </c>
      <c r="N579">
        <v>6</v>
      </c>
      <c r="O579">
        <v>4</v>
      </c>
    </row>
    <row r="580" spans="1:15" x14ac:dyDescent="0.3">
      <c r="A580" t="s">
        <v>1514</v>
      </c>
      <c r="B580" t="s">
        <v>1515</v>
      </c>
      <c r="C580" t="s">
        <v>57</v>
      </c>
      <c r="D580" t="s">
        <v>91</v>
      </c>
      <c r="E580" t="s">
        <v>59</v>
      </c>
      <c r="F580" t="s">
        <v>60</v>
      </c>
      <c r="G580" t="s">
        <v>79</v>
      </c>
      <c r="H580">
        <v>55</v>
      </c>
      <c r="I580">
        <v>38888</v>
      </c>
      <c r="J580">
        <v>142628</v>
      </c>
      <c r="K580">
        <v>0.12</v>
      </c>
      <c r="L580" t="s">
        <v>1351</v>
      </c>
      <c r="M580" t="s">
        <v>1352</v>
      </c>
      <c r="N580">
        <v>18</v>
      </c>
      <c r="O580">
        <v>9.5</v>
      </c>
    </row>
    <row r="581" spans="1:15" x14ac:dyDescent="0.3">
      <c r="A581" t="s">
        <v>1645</v>
      </c>
      <c r="B581" t="s">
        <v>1646</v>
      </c>
      <c r="C581" t="s">
        <v>83</v>
      </c>
      <c r="D581" t="s">
        <v>109</v>
      </c>
      <c r="E581" t="s">
        <v>74</v>
      </c>
      <c r="F581" t="s">
        <v>60</v>
      </c>
      <c r="G581" t="s">
        <v>79</v>
      </c>
      <c r="H581">
        <v>50</v>
      </c>
      <c r="I581">
        <v>40979</v>
      </c>
      <c r="J581">
        <v>108134</v>
      </c>
      <c r="K581">
        <v>0.1</v>
      </c>
      <c r="L581" t="s">
        <v>1351</v>
      </c>
      <c r="M581" t="s">
        <v>1357</v>
      </c>
      <c r="N581">
        <v>12</v>
      </c>
      <c r="O581">
        <v>8</v>
      </c>
    </row>
    <row r="582" spans="1:15" x14ac:dyDescent="0.3">
      <c r="A582" t="s">
        <v>708</v>
      </c>
      <c r="B582" t="s">
        <v>709</v>
      </c>
      <c r="C582" t="s">
        <v>57</v>
      </c>
      <c r="D582" t="s">
        <v>97</v>
      </c>
      <c r="E582" t="s">
        <v>84</v>
      </c>
      <c r="F582" t="s">
        <v>60</v>
      </c>
      <c r="G582" t="s">
        <v>69</v>
      </c>
      <c r="H582">
        <v>60</v>
      </c>
      <c r="I582">
        <v>39739</v>
      </c>
      <c r="J582">
        <v>150855</v>
      </c>
      <c r="K582">
        <v>0.11</v>
      </c>
      <c r="L582" t="s">
        <v>62</v>
      </c>
      <c r="M582" t="s">
        <v>80</v>
      </c>
      <c r="N582">
        <v>15</v>
      </c>
      <c r="O582">
        <v>8</v>
      </c>
    </row>
    <row r="583" spans="1:15" x14ac:dyDescent="0.3">
      <c r="A583" t="s">
        <v>1480</v>
      </c>
      <c r="B583" t="s">
        <v>1481</v>
      </c>
      <c r="C583" t="s">
        <v>183</v>
      </c>
      <c r="D583" t="s">
        <v>101</v>
      </c>
      <c r="E583" t="s">
        <v>68</v>
      </c>
      <c r="F583" t="s">
        <v>60</v>
      </c>
      <c r="G583" t="s">
        <v>79</v>
      </c>
      <c r="H583">
        <v>65</v>
      </c>
      <c r="I583">
        <v>38792</v>
      </c>
      <c r="J583">
        <v>83756</v>
      </c>
      <c r="K583">
        <v>0.14000000000000001</v>
      </c>
      <c r="L583" t="s">
        <v>1351</v>
      </c>
      <c r="M583" t="s">
        <v>1357</v>
      </c>
      <c r="N583">
        <v>18</v>
      </c>
      <c r="O583">
        <v>9.5</v>
      </c>
    </row>
    <row r="584" spans="1:15" x14ac:dyDescent="0.3">
      <c r="A584" t="s">
        <v>999</v>
      </c>
      <c r="B584" t="s">
        <v>1000</v>
      </c>
      <c r="C584" t="s">
        <v>83</v>
      </c>
      <c r="D584" t="s">
        <v>97</v>
      </c>
      <c r="E584" t="s">
        <v>84</v>
      </c>
      <c r="F584" t="s">
        <v>60</v>
      </c>
      <c r="G584" t="s">
        <v>114</v>
      </c>
      <c r="H584">
        <v>42</v>
      </c>
      <c r="I584">
        <v>43058</v>
      </c>
      <c r="J584">
        <v>101143</v>
      </c>
      <c r="K584">
        <v>0.06</v>
      </c>
      <c r="L584" t="s">
        <v>62</v>
      </c>
      <c r="M584" t="s">
        <v>88</v>
      </c>
      <c r="N584">
        <v>6</v>
      </c>
      <c r="O584">
        <v>4</v>
      </c>
    </row>
    <row r="585" spans="1:15" x14ac:dyDescent="0.3">
      <c r="A585" t="s">
        <v>2017</v>
      </c>
      <c r="B585" t="s">
        <v>2018</v>
      </c>
      <c r="C585" t="s">
        <v>275</v>
      </c>
      <c r="D585" t="s">
        <v>58</v>
      </c>
      <c r="E585" t="s">
        <v>68</v>
      </c>
      <c r="F585" t="s">
        <v>78</v>
      </c>
      <c r="G585" t="s">
        <v>114</v>
      </c>
      <c r="H585">
        <v>29</v>
      </c>
      <c r="I585">
        <v>42509</v>
      </c>
      <c r="J585">
        <v>52693</v>
      </c>
      <c r="K585">
        <v>0</v>
      </c>
      <c r="L585" t="s">
        <v>1758</v>
      </c>
      <c r="M585" t="s">
        <v>1762</v>
      </c>
      <c r="N585">
        <v>8</v>
      </c>
      <c r="O585">
        <v>5.5</v>
      </c>
    </row>
    <row r="586" spans="1:15" x14ac:dyDescent="0.3">
      <c r="A586" t="s">
        <v>1413</v>
      </c>
      <c r="B586" t="s">
        <v>1414</v>
      </c>
      <c r="C586" t="s">
        <v>157</v>
      </c>
      <c r="D586" t="s">
        <v>101</v>
      </c>
      <c r="E586" t="s">
        <v>68</v>
      </c>
      <c r="F586" t="s">
        <v>78</v>
      </c>
      <c r="G586" t="s">
        <v>79</v>
      </c>
      <c r="H586">
        <v>61</v>
      </c>
      <c r="I586">
        <v>37582</v>
      </c>
      <c r="J586">
        <v>80950</v>
      </c>
      <c r="K586">
        <v>0</v>
      </c>
      <c r="L586" t="s">
        <v>1351</v>
      </c>
      <c r="M586" t="s">
        <v>1352</v>
      </c>
      <c r="N586">
        <v>21</v>
      </c>
      <c r="O586">
        <v>9.5</v>
      </c>
    </row>
    <row r="587" spans="1:15" x14ac:dyDescent="0.3">
      <c r="A587" t="s">
        <v>959</v>
      </c>
      <c r="B587" t="s">
        <v>960</v>
      </c>
      <c r="C587" t="s">
        <v>618</v>
      </c>
      <c r="D587" t="s">
        <v>58</v>
      </c>
      <c r="E587" t="s">
        <v>84</v>
      </c>
      <c r="F587" t="s">
        <v>78</v>
      </c>
      <c r="G587" t="s">
        <v>79</v>
      </c>
      <c r="H587">
        <v>51</v>
      </c>
      <c r="I587">
        <v>37638</v>
      </c>
      <c r="J587">
        <v>91399</v>
      </c>
      <c r="K587">
        <v>0</v>
      </c>
      <c r="L587" t="s">
        <v>62</v>
      </c>
      <c r="M587" t="s">
        <v>63</v>
      </c>
      <c r="N587">
        <v>21</v>
      </c>
      <c r="O587">
        <v>9.5</v>
      </c>
    </row>
    <row r="588" spans="1:15" x14ac:dyDescent="0.3">
      <c r="A588" t="s">
        <v>334</v>
      </c>
      <c r="B588" t="s">
        <v>335</v>
      </c>
      <c r="C588" t="s">
        <v>83</v>
      </c>
      <c r="D588" t="s">
        <v>109</v>
      </c>
      <c r="E588" t="s">
        <v>59</v>
      </c>
      <c r="F588" t="s">
        <v>78</v>
      </c>
      <c r="G588" t="s">
        <v>69</v>
      </c>
      <c r="H588">
        <v>51</v>
      </c>
      <c r="I588">
        <v>44014</v>
      </c>
      <c r="J588">
        <v>100099</v>
      </c>
      <c r="K588">
        <v>0.08</v>
      </c>
      <c r="L588" t="s">
        <v>62</v>
      </c>
      <c r="M588" t="s">
        <v>88</v>
      </c>
      <c r="N588">
        <v>4</v>
      </c>
      <c r="O588">
        <v>3</v>
      </c>
    </row>
    <row r="589" spans="1:15" x14ac:dyDescent="0.3">
      <c r="A589" t="s">
        <v>394</v>
      </c>
      <c r="B589" t="s">
        <v>395</v>
      </c>
      <c r="C589" t="s">
        <v>183</v>
      </c>
      <c r="D589" t="s">
        <v>101</v>
      </c>
      <c r="E589" t="s">
        <v>84</v>
      </c>
      <c r="F589" t="s">
        <v>78</v>
      </c>
      <c r="G589" t="s">
        <v>79</v>
      </c>
      <c r="H589">
        <v>45</v>
      </c>
      <c r="I589">
        <v>36993</v>
      </c>
      <c r="J589">
        <v>95743</v>
      </c>
      <c r="K589">
        <v>0.15</v>
      </c>
      <c r="L589" t="s">
        <v>62</v>
      </c>
      <c r="M589" t="s">
        <v>92</v>
      </c>
      <c r="N589">
        <v>23</v>
      </c>
      <c r="O589">
        <v>9.5</v>
      </c>
    </row>
    <row r="590" spans="1:15" x14ac:dyDescent="0.3">
      <c r="A590" t="s">
        <v>641</v>
      </c>
      <c r="B590" t="s">
        <v>642</v>
      </c>
      <c r="C590" t="s">
        <v>237</v>
      </c>
      <c r="D590" t="s">
        <v>101</v>
      </c>
      <c r="E590" t="s">
        <v>74</v>
      </c>
      <c r="F590" t="s">
        <v>78</v>
      </c>
      <c r="G590" t="s">
        <v>114</v>
      </c>
      <c r="H590">
        <v>35</v>
      </c>
      <c r="I590">
        <v>42878</v>
      </c>
      <c r="J590">
        <v>65566</v>
      </c>
      <c r="K590">
        <v>0</v>
      </c>
      <c r="L590" t="s">
        <v>62</v>
      </c>
      <c r="M590" t="s">
        <v>63</v>
      </c>
      <c r="N590">
        <v>7</v>
      </c>
      <c r="O590">
        <v>4</v>
      </c>
    </row>
    <row r="591" spans="1:15" x14ac:dyDescent="0.3">
      <c r="A591" t="s">
        <v>255</v>
      </c>
      <c r="B591" t="s">
        <v>1101</v>
      </c>
      <c r="C591" t="s">
        <v>198</v>
      </c>
      <c r="D591" t="s">
        <v>58</v>
      </c>
      <c r="E591" t="s">
        <v>59</v>
      </c>
      <c r="F591" t="s">
        <v>78</v>
      </c>
      <c r="G591" t="s">
        <v>69</v>
      </c>
      <c r="H591">
        <v>48</v>
      </c>
      <c r="I591">
        <v>40435</v>
      </c>
      <c r="J591">
        <v>99335</v>
      </c>
      <c r="K591">
        <v>0</v>
      </c>
      <c r="L591" t="s">
        <v>62</v>
      </c>
      <c r="M591" t="s">
        <v>80</v>
      </c>
      <c r="N591">
        <v>13</v>
      </c>
      <c r="O591">
        <v>8</v>
      </c>
    </row>
    <row r="592" spans="1:15" x14ac:dyDescent="0.3">
      <c r="A592" t="s">
        <v>1927</v>
      </c>
      <c r="B592" t="s">
        <v>1928</v>
      </c>
      <c r="C592" t="s">
        <v>87</v>
      </c>
      <c r="D592" t="s">
        <v>91</v>
      </c>
      <c r="E592" t="s">
        <v>74</v>
      </c>
      <c r="F592" t="s">
        <v>78</v>
      </c>
      <c r="G592" t="s">
        <v>114</v>
      </c>
      <c r="H592">
        <v>58</v>
      </c>
      <c r="I592">
        <v>40287</v>
      </c>
      <c r="J592">
        <v>56350</v>
      </c>
      <c r="K592">
        <v>0</v>
      </c>
      <c r="L592" t="s">
        <v>1758</v>
      </c>
      <c r="M592" t="s">
        <v>1762</v>
      </c>
      <c r="N592">
        <v>14</v>
      </c>
      <c r="O592">
        <v>8</v>
      </c>
    </row>
    <row r="593" spans="1:15" x14ac:dyDescent="0.3">
      <c r="A593" t="s">
        <v>533</v>
      </c>
      <c r="B593" t="s">
        <v>534</v>
      </c>
      <c r="C593" t="s">
        <v>73</v>
      </c>
      <c r="D593" t="s">
        <v>58</v>
      </c>
      <c r="E593" t="s">
        <v>74</v>
      </c>
      <c r="F593" t="s">
        <v>60</v>
      </c>
      <c r="G593" t="s">
        <v>79</v>
      </c>
      <c r="H593">
        <v>42</v>
      </c>
      <c r="I593">
        <v>38640</v>
      </c>
      <c r="J593">
        <v>67398</v>
      </c>
      <c r="K593">
        <v>7.0000000000000007E-2</v>
      </c>
      <c r="L593" t="s">
        <v>62</v>
      </c>
      <c r="M593" t="s">
        <v>80</v>
      </c>
      <c r="N593">
        <v>18</v>
      </c>
      <c r="O593">
        <v>9.5</v>
      </c>
    </row>
    <row r="594" spans="1:15" x14ac:dyDescent="0.3">
      <c r="A594" t="s">
        <v>143</v>
      </c>
      <c r="B594" t="s">
        <v>144</v>
      </c>
      <c r="C594" t="s">
        <v>83</v>
      </c>
      <c r="D594" t="s">
        <v>109</v>
      </c>
      <c r="E594" t="s">
        <v>68</v>
      </c>
      <c r="F594" t="s">
        <v>60</v>
      </c>
      <c r="G594" t="s">
        <v>69</v>
      </c>
      <c r="H594">
        <v>53</v>
      </c>
      <c r="I594">
        <v>41601</v>
      </c>
      <c r="J594">
        <v>113135</v>
      </c>
      <c r="K594">
        <v>0.05</v>
      </c>
      <c r="L594" t="s">
        <v>62</v>
      </c>
      <c r="M594" t="s">
        <v>92</v>
      </c>
      <c r="N594">
        <v>10</v>
      </c>
      <c r="O594">
        <v>5.5</v>
      </c>
    </row>
    <row r="595" spans="1:15" x14ac:dyDescent="0.3">
      <c r="A595" t="s">
        <v>1411</v>
      </c>
      <c r="B595" t="s">
        <v>1412</v>
      </c>
      <c r="C595" t="s">
        <v>108</v>
      </c>
      <c r="D595" t="s">
        <v>97</v>
      </c>
      <c r="E595" t="s">
        <v>74</v>
      </c>
      <c r="F595" t="s">
        <v>60</v>
      </c>
      <c r="G595" t="s">
        <v>79</v>
      </c>
      <c r="H595">
        <v>49</v>
      </c>
      <c r="I595">
        <v>37680</v>
      </c>
      <c r="J595">
        <v>211291</v>
      </c>
      <c r="K595">
        <v>0.37</v>
      </c>
      <c r="L595" t="s">
        <v>1351</v>
      </c>
      <c r="M595" t="s">
        <v>1352</v>
      </c>
      <c r="N595">
        <v>21</v>
      </c>
      <c r="O595">
        <v>9.5</v>
      </c>
    </row>
    <row r="596" spans="1:15" x14ac:dyDescent="0.3">
      <c r="A596" t="s">
        <v>410</v>
      </c>
      <c r="B596" t="s">
        <v>1935</v>
      </c>
      <c r="C596" t="s">
        <v>183</v>
      </c>
      <c r="D596" t="s">
        <v>101</v>
      </c>
      <c r="E596" t="s">
        <v>59</v>
      </c>
      <c r="F596" t="s">
        <v>60</v>
      </c>
      <c r="G596" t="s">
        <v>114</v>
      </c>
      <c r="H596">
        <v>37</v>
      </c>
      <c r="I596">
        <v>43461</v>
      </c>
      <c r="J596">
        <v>87359</v>
      </c>
      <c r="K596">
        <v>0.11</v>
      </c>
      <c r="L596" t="s">
        <v>1758</v>
      </c>
      <c r="M596" t="s">
        <v>1762</v>
      </c>
      <c r="N596">
        <v>5</v>
      </c>
      <c r="O596">
        <v>3</v>
      </c>
    </row>
    <row r="597" spans="1:15" x14ac:dyDescent="0.3">
      <c r="A597" t="s">
        <v>1163</v>
      </c>
      <c r="B597" t="s">
        <v>1945</v>
      </c>
      <c r="C597" t="s">
        <v>180</v>
      </c>
      <c r="D597" t="s">
        <v>97</v>
      </c>
      <c r="E597" t="s">
        <v>74</v>
      </c>
      <c r="F597" t="s">
        <v>60</v>
      </c>
      <c r="G597" t="s">
        <v>114</v>
      </c>
      <c r="H597">
        <v>45</v>
      </c>
      <c r="I597">
        <v>38639</v>
      </c>
      <c r="J597">
        <v>51404</v>
      </c>
      <c r="K597">
        <v>0</v>
      </c>
      <c r="L597" t="s">
        <v>1758</v>
      </c>
      <c r="M597" t="s">
        <v>1759</v>
      </c>
      <c r="N597">
        <v>18</v>
      </c>
      <c r="O597">
        <v>9.5</v>
      </c>
    </row>
    <row r="598" spans="1:15" x14ac:dyDescent="0.3">
      <c r="A598" t="s">
        <v>1476</v>
      </c>
      <c r="B598" t="s">
        <v>1477</v>
      </c>
      <c r="C598" t="s">
        <v>66</v>
      </c>
      <c r="D598" t="s">
        <v>67</v>
      </c>
      <c r="E598" t="s">
        <v>59</v>
      </c>
      <c r="F598" t="s">
        <v>60</v>
      </c>
      <c r="G598" t="s">
        <v>79</v>
      </c>
      <c r="H598">
        <v>63</v>
      </c>
      <c r="I598">
        <v>36826</v>
      </c>
      <c r="J598">
        <v>155320</v>
      </c>
      <c r="K598">
        <v>0.17</v>
      </c>
      <c r="L598" t="s">
        <v>1351</v>
      </c>
      <c r="M598" t="s">
        <v>1352</v>
      </c>
      <c r="N598">
        <v>23</v>
      </c>
      <c r="O598">
        <v>9.5</v>
      </c>
    </row>
    <row r="599" spans="1:15" x14ac:dyDescent="0.3">
      <c r="A599" t="s">
        <v>442</v>
      </c>
      <c r="B599" t="s">
        <v>443</v>
      </c>
      <c r="C599" t="s">
        <v>108</v>
      </c>
      <c r="D599" t="s">
        <v>58</v>
      </c>
      <c r="E599" t="s">
        <v>68</v>
      </c>
      <c r="F599" t="s">
        <v>60</v>
      </c>
      <c r="G599" t="s">
        <v>114</v>
      </c>
      <c r="H599">
        <v>32</v>
      </c>
      <c r="I599">
        <v>44034</v>
      </c>
      <c r="J599">
        <v>192749</v>
      </c>
      <c r="K599">
        <v>0.31</v>
      </c>
      <c r="L599" t="s">
        <v>62</v>
      </c>
      <c r="M599" t="s">
        <v>70</v>
      </c>
      <c r="N599">
        <v>4</v>
      </c>
      <c r="O599">
        <v>3</v>
      </c>
    </row>
    <row r="600" spans="1:15" x14ac:dyDescent="0.3">
      <c r="A600" t="s">
        <v>750</v>
      </c>
      <c r="B600" t="s">
        <v>751</v>
      </c>
      <c r="C600" t="s">
        <v>174</v>
      </c>
      <c r="D600" t="s">
        <v>101</v>
      </c>
      <c r="E600" t="s">
        <v>68</v>
      </c>
      <c r="F600" t="s">
        <v>60</v>
      </c>
      <c r="G600" t="s">
        <v>69</v>
      </c>
      <c r="H600">
        <v>28</v>
      </c>
      <c r="I600">
        <v>43418</v>
      </c>
      <c r="J600">
        <v>115854</v>
      </c>
      <c r="K600">
        <v>0</v>
      </c>
      <c r="L600" t="s">
        <v>62</v>
      </c>
      <c r="M600" t="s">
        <v>80</v>
      </c>
      <c r="N600">
        <v>5</v>
      </c>
      <c r="O600">
        <v>3</v>
      </c>
    </row>
    <row r="601" spans="1:15" x14ac:dyDescent="0.3">
      <c r="A601" t="s">
        <v>980</v>
      </c>
      <c r="B601" t="s">
        <v>981</v>
      </c>
      <c r="C601" t="s">
        <v>87</v>
      </c>
      <c r="D601" t="s">
        <v>91</v>
      </c>
      <c r="E601" t="s">
        <v>74</v>
      </c>
      <c r="F601" t="s">
        <v>60</v>
      </c>
      <c r="G601" t="s">
        <v>69</v>
      </c>
      <c r="H601">
        <v>28</v>
      </c>
      <c r="I601">
        <v>43610</v>
      </c>
      <c r="J601">
        <v>45819</v>
      </c>
      <c r="K601">
        <v>0</v>
      </c>
      <c r="L601" t="s">
        <v>62</v>
      </c>
      <c r="M601" t="s">
        <v>88</v>
      </c>
      <c r="N601">
        <v>5</v>
      </c>
      <c r="O601">
        <v>3</v>
      </c>
    </row>
    <row r="602" spans="1:15" x14ac:dyDescent="0.3">
      <c r="A602" t="s">
        <v>878</v>
      </c>
      <c r="B602" t="s">
        <v>879</v>
      </c>
      <c r="C602" t="s">
        <v>66</v>
      </c>
      <c r="D602" t="s">
        <v>109</v>
      </c>
      <c r="E602" t="s">
        <v>74</v>
      </c>
      <c r="F602" t="s">
        <v>60</v>
      </c>
      <c r="G602" t="s">
        <v>61</v>
      </c>
      <c r="H602">
        <v>45</v>
      </c>
      <c r="I602">
        <v>39507</v>
      </c>
      <c r="J602">
        <v>150577</v>
      </c>
      <c r="K602">
        <v>0.25</v>
      </c>
      <c r="L602" t="s">
        <v>62</v>
      </c>
      <c r="M602" t="s">
        <v>88</v>
      </c>
      <c r="N602">
        <v>16</v>
      </c>
      <c r="O602">
        <v>8</v>
      </c>
    </row>
    <row r="603" spans="1:15" x14ac:dyDescent="0.3">
      <c r="A603" t="s">
        <v>220</v>
      </c>
      <c r="B603" t="s">
        <v>2010</v>
      </c>
      <c r="C603" t="s">
        <v>66</v>
      </c>
      <c r="D603" t="s">
        <v>97</v>
      </c>
      <c r="E603" t="s">
        <v>68</v>
      </c>
      <c r="F603" t="s">
        <v>60</v>
      </c>
      <c r="G603" t="s">
        <v>114</v>
      </c>
      <c r="H603">
        <v>52</v>
      </c>
      <c r="I603">
        <v>34209</v>
      </c>
      <c r="J603">
        <v>177443</v>
      </c>
      <c r="K603">
        <v>0.25</v>
      </c>
      <c r="L603" t="s">
        <v>1758</v>
      </c>
      <c r="M603" t="s">
        <v>1777</v>
      </c>
      <c r="N603">
        <v>31</v>
      </c>
      <c r="O603">
        <v>15</v>
      </c>
    </row>
    <row r="604" spans="1:15" x14ac:dyDescent="0.3">
      <c r="A604" t="s">
        <v>1817</v>
      </c>
      <c r="B604" t="s">
        <v>1818</v>
      </c>
      <c r="C604" t="s">
        <v>108</v>
      </c>
      <c r="D604" t="s">
        <v>91</v>
      </c>
      <c r="E604" t="s">
        <v>84</v>
      </c>
      <c r="F604" t="s">
        <v>60</v>
      </c>
      <c r="G604" t="s">
        <v>114</v>
      </c>
      <c r="H604">
        <v>33</v>
      </c>
      <c r="I604">
        <v>44181</v>
      </c>
      <c r="J604">
        <v>258426</v>
      </c>
      <c r="K604">
        <v>0.4</v>
      </c>
      <c r="L604" t="s">
        <v>1758</v>
      </c>
      <c r="M604" t="s">
        <v>1762</v>
      </c>
      <c r="N604">
        <v>3</v>
      </c>
      <c r="O604">
        <v>3</v>
      </c>
    </row>
    <row r="605" spans="1:15" x14ac:dyDescent="0.3">
      <c r="A605" t="s">
        <v>680</v>
      </c>
      <c r="B605" t="s">
        <v>681</v>
      </c>
      <c r="C605" t="s">
        <v>108</v>
      </c>
      <c r="D605" t="s">
        <v>109</v>
      </c>
      <c r="E605" t="s">
        <v>84</v>
      </c>
      <c r="F605" t="s">
        <v>78</v>
      </c>
      <c r="G605" t="s">
        <v>69</v>
      </c>
      <c r="H605">
        <v>26</v>
      </c>
      <c r="I605">
        <v>44101</v>
      </c>
      <c r="J605">
        <v>223055</v>
      </c>
      <c r="K605">
        <v>0.3</v>
      </c>
      <c r="L605" t="s">
        <v>62</v>
      </c>
      <c r="M605" t="s">
        <v>117</v>
      </c>
      <c r="N605">
        <v>3</v>
      </c>
      <c r="O605">
        <v>3</v>
      </c>
    </row>
    <row r="606" spans="1:15" x14ac:dyDescent="0.3">
      <c r="A606" t="s">
        <v>1238</v>
      </c>
      <c r="B606" t="s">
        <v>1239</v>
      </c>
      <c r="C606" t="s">
        <v>83</v>
      </c>
      <c r="D606" t="s">
        <v>97</v>
      </c>
      <c r="E606" t="s">
        <v>68</v>
      </c>
      <c r="F606" t="s">
        <v>78</v>
      </c>
      <c r="G606" t="s">
        <v>79</v>
      </c>
      <c r="H606">
        <v>50</v>
      </c>
      <c r="I606">
        <v>40983</v>
      </c>
      <c r="J606">
        <v>117226</v>
      </c>
      <c r="K606">
        <v>0.08</v>
      </c>
      <c r="L606" t="s">
        <v>62</v>
      </c>
      <c r="M606" t="s">
        <v>80</v>
      </c>
      <c r="N606">
        <v>12</v>
      </c>
      <c r="O606">
        <v>8</v>
      </c>
    </row>
    <row r="607" spans="1:15" x14ac:dyDescent="0.3">
      <c r="A607" t="s">
        <v>1836</v>
      </c>
      <c r="B607" t="s">
        <v>1837</v>
      </c>
      <c r="C607" t="s">
        <v>77</v>
      </c>
      <c r="D607" t="s">
        <v>91</v>
      </c>
      <c r="E607" t="s">
        <v>74</v>
      </c>
      <c r="F607" t="s">
        <v>78</v>
      </c>
      <c r="G607" t="s">
        <v>114</v>
      </c>
      <c r="H607">
        <v>38</v>
      </c>
      <c r="I607">
        <v>39634</v>
      </c>
      <c r="J607">
        <v>78056</v>
      </c>
      <c r="K607">
        <v>0</v>
      </c>
      <c r="L607" t="s">
        <v>1758</v>
      </c>
      <c r="M607" t="s">
        <v>1777</v>
      </c>
      <c r="N607">
        <v>16</v>
      </c>
      <c r="O607">
        <v>8</v>
      </c>
    </row>
    <row r="608" spans="1:15" x14ac:dyDescent="0.3">
      <c r="A608" t="s">
        <v>505</v>
      </c>
      <c r="B608" t="s">
        <v>506</v>
      </c>
      <c r="C608" t="s">
        <v>108</v>
      </c>
      <c r="D608" t="s">
        <v>58</v>
      </c>
      <c r="E608" t="s">
        <v>59</v>
      </c>
      <c r="F608" t="s">
        <v>78</v>
      </c>
      <c r="G608" t="s">
        <v>79</v>
      </c>
      <c r="H608">
        <v>31</v>
      </c>
      <c r="I608">
        <v>42197</v>
      </c>
      <c r="J608">
        <v>215388</v>
      </c>
      <c r="K608">
        <v>0.33</v>
      </c>
      <c r="L608" t="s">
        <v>62</v>
      </c>
      <c r="M608" t="s">
        <v>88</v>
      </c>
      <c r="N608">
        <v>9</v>
      </c>
      <c r="O608">
        <v>5.5</v>
      </c>
    </row>
    <row r="609" spans="1:15" x14ac:dyDescent="0.3">
      <c r="A609" t="s">
        <v>1204</v>
      </c>
      <c r="B609" t="s">
        <v>1205</v>
      </c>
      <c r="C609" t="s">
        <v>162</v>
      </c>
      <c r="D609" t="s">
        <v>97</v>
      </c>
      <c r="E609" t="s">
        <v>68</v>
      </c>
      <c r="F609" t="s">
        <v>78</v>
      </c>
      <c r="G609" t="s">
        <v>79</v>
      </c>
      <c r="H609">
        <v>25</v>
      </c>
      <c r="I609">
        <v>44217</v>
      </c>
      <c r="J609">
        <v>67299</v>
      </c>
      <c r="K609">
        <v>0</v>
      </c>
      <c r="L609" t="s">
        <v>62</v>
      </c>
      <c r="M609" t="s">
        <v>80</v>
      </c>
      <c r="N609">
        <v>3</v>
      </c>
      <c r="O609">
        <v>3</v>
      </c>
    </row>
    <row r="610" spans="1:15" x14ac:dyDescent="0.3">
      <c r="A610" t="s">
        <v>1173</v>
      </c>
      <c r="B610" t="s">
        <v>1174</v>
      </c>
      <c r="C610" t="s">
        <v>618</v>
      </c>
      <c r="D610" t="s">
        <v>58</v>
      </c>
      <c r="E610" t="s">
        <v>68</v>
      </c>
      <c r="F610" t="s">
        <v>60</v>
      </c>
      <c r="G610" t="s">
        <v>69</v>
      </c>
      <c r="H610">
        <v>26</v>
      </c>
      <c r="I610">
        <v>44266</v>
      </c>
      <c r="J610">
        <v>74170</v>
      </c>
      <c r="K610">
        <v>0</v>
      </c>
      <c r="L610" t="s">
        <v>62</v>
      </c>
      <c r="M610" t="s">
        <v>92</v>
      </c>
      <c r="N610">
        <v>3</v>
      </c>
      <c r="O610">
        <v>3</v>
      </c>
    </row>
    <row r="611" spans="1:15" x14ac:dyDescent="0.3">
      <c r="A611" t="s">
        <v>402</v>
      </c>
      <c r="B611" t="s">
        <v>785</v>
      </c>
      <c r="C611" t="s">
        <v>492</v>
      </c>
      <c r="D611" t="s">
        <v>58</v>
      </c>
      <c r="E611" t="s">
        <v>84</v>
      </c>
      <c r="F611" t="s">
        <v>60</v>
      </c>
      <c r="G611" t="s">
        <v>114</v>
      </c>
      <c r="H611">
        <v>59</v>
      </c>
      <c r="I611">
        <v>41717</v>
      </c>
      <c r="J611">
        <v>90901</v>
      </c>
      <c r="K611">
        <v>0</v>
      </c>
      <c r="L611" t="s">
        <v>62</v>
      </c>
      <c r="M611" t="s">
        <v>63</v>
      </c>
      <c r="N611">
        <v>10</v>
      </c>
      <c r="O611">
        <v>5.5</v>
      </c>
    </row>
    <row r="612" spans="1:15" x14ac:dyDescent="0.3">
      <c r="A612" t="s">
        <v>812</v>
      </c>
      <c r="B612" t="s">
        <v>813</v>
      </c>
      <c r="C612" t="s">
        <v>57</v>
      </c>
      <c r="D612" t="s">
        <v>91</v>
      </c>
      <c r="E612" t="s">
        <v>68</v>
      </c>
      <c r="F612" t="s">
        <v>60</v>
      </c>
      <c r="G612" t="s">
        <v>69</v>
      </c>
      <c r="H612">
        <v>48</v>
      </c>
      <c r="I612">
        <v>40389</v>
      </c>
      <c r="J612">
        <v>124774</v>
      </c>
      <c r="K612">
        <v>0.12</v>
      </c>
      <c r="L612" t="s">
        <v>62</v>
      </c>
      <c r="M612" t="s">
        <v>80</v>
      </c>
      <c r="N612">
        <v>14</v>
      </c>
      <c r="O612">
        <v>8</v>
      </c>
    </row>
    <row r="613" spans="1:15" x14ac:dyDescent="0.3">
      <c r="A613" t="s">
        <v>1823</v>
      </c>
      <c r="B613" t="s">
        <v>1824</v>
      </c>
      <c r="C613" t="s">
        <v>57</v>
      </c>
      <c r="D613" t="s">
        <v>67</v>
      </c>
      <c r="E613" t="s">
        <v>74</v>
      </c>
      <c r="F613" t="s">
        <v>60</v>
      </c>
      <c r="G613" t="s">
        <v>114</v>
      </c>
      <c r="H613">
        <v>37</v>
      </c>
      <c r="I613">
        <v>41329</v>
      </c>
      <c r="J613">
        <v>157474</v>
      </c>
      <c r="K613">
        <v>0.11</v>
      </c>
      <c r="L613" t="s">
        <v>1758</v>
      </c>
      <c r="M613" t="s">
        <v>1762</v>
      </c>
      <c r="N613">
        <v>11</v>
      </c>
      <c r="O613">
        <v>5.5</v>
      </c>
    </row>
    <row r="614" spans="1:15" x14ac:dyDescent="0.3">
      <c r="A614" t="s">
        <v>1081</v>
      </c>
      <c r="B614" t="s">
        <v>1082</v>
      </c>
      <c r="C614" t="s">
        <v>129</v>
      </c>
      <c r="D614" t="s">
        <v>58</v>
      </c>
      <c r="E614" t="s">
        <v>74</v>
      </c>
      <c r="F614" t="s">
        <v>60</v>
      </c>
      <c r="G614" t="s">
        <v>69</v>
      </c>
      <c r="H614">
        <v>55</v>
      </c>
      <c r="I614">
        <v>38107</v>
      </c>
      <c r="J614">
        <v>40124</v>
      </c>
      <c r="K614">
        <v>0</v>
      </c>
      <c r="L614" t="s">
        <v>62</v>
      </c>
      <c r="M614" t="s">
        <v>92</v>
      </c>
      <c r="N614">
        <v>20</v>
      </c>
      <c r="O614">
        <v>9.5</v>
      </c>
    </row>
    <row r="615" spans="1:15" x14ac:dyDescent="0.3">
      <c r="A615" t="s">
        <v>635</v>
      </c>
      <c r="B615" t="s">
        <v>1606</v>
      </c>
      <c r="C615" t="s">
        <v>66</v>
      </c>
      <c r="D615" t="s">
        <v>109</v>
      </c>
      <c r="E615" t="s">
        <v>84</v>
      </c>
      <c r="F615" t="s">
        <v>60</v>
      </c>
      <c r="G615" t="s">
        <v>79</v>
      </c>
      <c r="H615">
        <v>36</v>
      </c>
      <c r="I615">
        <v>40434</v>
      </c>
      <c r="J615">
        <v>157070</v>
      </c>
      <c r="K615">
        <v>0.28000000000000003</v>
      </c>
      <c r="L615" t="s">
        <v>1351</v>
      </c>
      <c r="M615" t="s">
        <v>1352</v>
      </c>
      <c r="N615">
        <v>13</v>
      </c>
      <c r="O615">
        <v>8</v>
      </c>
    </row>
    <row r="616" spans="1:15" x14ac:dyDescent="0.3">
      <c r="A616" t="s">
        <v>1070</v>
      </c>
      <c r="B616" t="s">
        <v>1071</v>
      </c>
      <c r="C616" t="s">
        <v>83</v>
      </c>
      <c r="D616" t="s">
        <v>97</v>
      </c>
      <c r="E616" t="s">
        <v>59</v>
      </c>
      <c r="F616" t="s">
        <v>60</v>
      </c>
      <c r="G616" t="s">
        <v>69</v>
      </c>
      <c r="H616">
        <v>33</v>
      </c>
      <c r="I616">
        <v>41071</v>
      </c>
      <c r="J616">
        <v>118253</v>
      </c>
      <c r="K616">
        <v>0.08</v>
      </c>
      <c r="L616" t="s">
        <v>62</v>
      </c>
      <c r="M616" t="s">
        <v>92</v>
      </c>
      <c r="N616">
        <v>12</v>
      </c>
      <c r="O616">
        <v>8</v>
      </c>
    </row>
    <row r="617" spans="1:15" x14ac:dyDescent="0.3">
      <c r="A617" t="s">
        <v>1767</v>
      </c>
      <c r="B617" t="s">
        <v>1768</v>
      </c>
      <c r="C617" t="s">
        <v>137</v>
      </c>
      <c r="D617" t="s">
        <v>58</v>
      </c>
      <c r="E617" t="s">
        <v>84</v>
      </c>
      <c r="F617" t="s">
        <v>60</v>
      </c>
      <c r="G617" t="s">
        <v>114</v>
      </c>
      <c r="H617">
        <v>57</v>
      </c>
      <c r="I617">
        <v>34337</v>
      </c>
      <c r="J617">
        <v>82872</v>
      </c>
      <c r="K617">
        <v>0</v>
      </c>
      <c r="L617" t="s">
        <v>1758</v>
      </c>
      <c r="M617" t="s">
        <v>1759</v>
      </c>
      <c r="N617">
        <v>30</v>
      </c>
      <c r="O617">
        <v>15</v>
      </c>
    </row>
    <row r="618" spans="1:15" x14ac:dyDescent="0.3">
      <c r="A618" t="s">
        <v>684</v>
      </c>
      <c r="B618" t="s">
        <v>685</v>
      </c>
      <c r="C618" t="s">
        <v>142</v>
      </c>
      <c r="D618" t="s">
        <v>58</v>
      </c>
      <c r="E618" t="s">
        <v>68</v>
      </c>
      <c r="F618" t="s">
        <v>60</v>
      </c>
      <c r="G618" t="s">
        <v>69</v>
      </c>
      <c r="H618">
        <v>59</v>
      </c>
      <c r="I618">
        <v>40272</v>
      </c>
      <c r="J618">
        <v>76027</v>
      </c>
      <c r="K618">
        <v>0</v>
      </c>
      <c r="L618" t="s">
        <v>62</v>
      </c>
      <c r="M618" t="s">
        <v>63</v>
      </c>
      <c r="N618">
        <v>14</v>
      </c>
      <c r="O618">
        <v>8</v>
      </c>
    </row>
    <row r="619" spans="1:15" x14ac:dyDescent="0.3">
      <c r="A619" t="s">
        <v>163</v>
      </c>
      <c r="B619" t="s">
        <v>164</v>
      </c>
      <c r="C619" t="s">
        <v>132</v>
      </c>
      <c r="D619" t="s">
        <v>109</v>
      </c>
      <c r="E619" t="s">
        <v>74</v>
      </c>
      <c r="F619" t="s">
        <v>60</v>
      </c>
      <c r="G619" t="s">
        <v>61</v>
      </c>
      <c r="H619">
        <v>27</v>
      </c>
      <c r="I619">
        <v>44460</v>
      </c>
      <c r="J619">
        <v>68728</v>
      </c>
      <c r="K619">
        <v>0</v>
      </c>
      <c r="L619" t="s">
        <v>62</v>
      </c>
      <c r="M619" t="s">
        <v>80</v>
      </c>
      <c r="N619">
        <v>2</v>
      </c>
      <c r="O619">
        <v>1</v>
      </c>
    </row>
    <row r="620" spans="1:15" x14ac:dyDescent="0.3">
      <c r="A620" t="s">
        <v>1394</v>
      </c>
      <c r="B620" t="s">
        <v>1395</v>
      </c>
      <c r="C620" t="s">
        <v>66</v>
      </c>
      <c r="D620" t="s">
        <v>97</v>
      </c>
      <c r="E620" t="s">
        <v>84</v>
      </c>
      <c r="F620" t="s">
        <v>60</v>
      </c>
      <c r="G620" t="s">
        <v>79</v>
      </c>
      <c r="H620">
        <v>27</v>
      </c>
      <c r="I620">
        <v>44250</v>
      </c>
      <c r="J620">
        <v>199041</v>
      </c>
      <c r="K620">
        <v>0.16</v>
      </c>
      <c r="L620" t="s">
        <v>1351</v>
      </c>
      <c r="M620" t="s">
        <v>1364</v>
      </c>
      <c r="N620">
        <v>3</v>
      </c>
      <c r="O620">
        <v>3</v>
      </c>
    </row>
    <row r="621" spans="1:15" x14ac:dyDescent="0.3">
      <c r="A621" t="s">
        <v>1629</v>
      </c>
      <c r="B621" t="s">
        <v>1630</v>
      </c>
      <c r="C621" t="s">
        <v>77</v>
      </c>
      <c r="D621" t="s">
        <v>91</v>
      </c>
      <c r="E621" t="s">
        <v>74</v>
      </c>
      <c r="F621" t="s">
        <v>60</v>
      </c>
      <c r="G621" t="s">
        <v>79</v>
      </c>
      <c r="H621">
        <v>43</v>
      </c>
      <c r="I621">
        <v>41662</v>
      </c>
      <c r="J621">
        <v>92940</v>
      </c>
      <c r="K621">
        <v>0</v>
      </c>
      <c r="L621" t="s">
        <v>1351</v>
      </c>
      <c r="M621" t="s">
        <v>1371</v>
      </c>
      <c r="N621">
        <v>10</v>
      </c>
      <c r="O621">
        <v>5.5</v>
      </c>
    </row>
    <row r="622" spans="1:15" x14ac:dyDescent="0.3">
      <c r="A622" t="s">
        <v>1175</v>
      </c>
      <c r="B622" t="s">
        <v>1227</v>
      </c>
      <c r="C622" t="s">
        <v>66</v>
      </c>
      <c r="D622" t="s">
        <v>97</v>
      </c>
      <c r="E622" t="s">
        <v>68</v>
      </c>
      <c r="F622" t="s">
        <v>60</v>
      </c>
      <c r="G622" t="s">
        <v>79</v>
      </c>
      <c r="H622">
        <v>38</v>
      </c>
      <c r="I622">
        <v>39232</v>
      </c>
      <c r="J622">
        <v>198562</v>
      </c>
      <c r="K622">
        <v>0.22</v>
      </c>
      <c r="L622" t="s">
        <v>62</v>
      </c>
      <c r="M622" t="s">
        <v>63</v>
      </c>
      <c r="N622">
        <v>17</v>
      </c>
      <c r="O622">
        <v>8</v>
      </c>
    </row>
    <row r="623" spans="1:15" x14ac:dyDescent="0.3">
      <c r="A623" t="s">
        <v>1433</v>
      </c>
      <c r="B623" t="s">
        <v>1434</v>
      </c>
      <c r="C623" t="s">
        <v>77</v>
      </c>
      <c r="D623" t="s">
        <v>109</v>
      </c>
      <c r="E623" t="s">
        <v>68</v>
      </c>
      <c r="F623" t="s">
        <v>60</v>
      </c>
      <c r="G623" t="s">
        <v>79</v>
      </c>
      <c r="H623">
        <v>47</v>
      </c>
      <c r="I623">
        <v>42928</v>
      </c>
      <c r="J623">
        <v>70996</v>
      </c>
      <c r="K623">
        <v>0</v>
      </c>
      <c r="L623" t="s">
        <v>1351</v>
      </c>
      <c r="M623" t="s">
        <v>1371</v>
      </c>
      <c r="N623">
        <v>7</v>
      </c>
      <c r="O623">
        <v>4</v>
      </c>
    </row>
    <row r="624" spans="1:15" x14ac:dyDescent="0.3">
      <c r="A624" t="s">
        <v>1890</v>
      </c>
      <c r="B624" t="s">
        <v>1891</v>
      </c>
      <c r="C624" t="s">
        <v>83</v>
      </c>
      <c r="D624" t="s">
        <v>67</v>
      </c>
      <c r="E624" t="s">
        <v>59</v>
      </c>
      <c r="F624" t="s">
        <v>78</v>
      </c>
      <c r="G624" t="s">
        <v>114</v>
      </c>
      <c r="H624">
        <v>54</v>
      </c>
      <c r="I624">
        <v>35913</v>
      </c>
      <c r="J624">
        <v>108268</v>
      </c>
      <c r="K624">
        <v>0.09</v>
      </c>
      <c r="L624" t="s">
        <v>1758</v>
      </c>
      <c r="M624" t="s">
        <v>1777</v>
      </c>
      <c r="N624">
        <v>26</v>
      </c>
      <c r="O624">
        <v>10</v>
      </c>
    </row>
    <row r="625" spans="1:15" x14ac:dyDescent="0.3">
      <c r="A625" t="s">
        <v>2021</v>
      </c>
      <c r="B625" t="s">
        <v>2022</v>
      </c>
      <c r="C625" t="s">
        <v>225</v>
      </c>
      <c r="D625" t="s">
        <v>97</v>
      </c>
      <c r="E625" t="s">
        <v>59</v>
      </c>
      <c r="F625" t="s">
        <v>78</v>
      </c>
      <c r="G625" t="s">
        <v>114</v>
      </c>
      <c r="H625">
        <v>48</v>
      </c>
      <c r="I625">
        <v>35907</v>
      </c>
      <c r="J625">
        <v>85369</v>
      </c>
      <c r="K625">
        <v>0</v>
      </c>
      <c r="L625" t="s">
        <v>1758</v>
      </c>
      <c r="M625" t="s">
        <v>1759</v>
      </c>
      <c r="N625">
        <v>26</v>
      </c>
      <c r="O625">
        <v>10</v>
      </c>
    </row>
    <row r="626" spans="1:15" x14ac:dyDescent="0.3">
      <c r="A626" t="s">
        <v>1664</v>
      </c>
      <c r="B626" t="s">
        <v>1665</v>
      </c>
      <c r="C626" t="s">
        <v>57</v>
      </c>
      <c r="D626" t="s">
        <v>97</v>
      </c>
      <c r="E626" t="s">
        <v>74</v>
      </c>
      <c r="F626" t="s">
        <v>78</v>
      </c>
      <c r="G626" t="s">
        <v>79</v>
      </c>
      <c r="H626">
        <v>62</v>
      </c>
      <c r="I626">
        <v>43061</v>
      </c>
      <c r="J626">
        <v>138808</v>
      </c>
      <c r="K626">
        <v>0.15</v>
      </c>
      <c r="L626" t="s">
        <v>1351</v>
      </c>
      <c r="M626" t="s">
        <v>1352</v>
      </c>
      <c r="N626">
        <v>6</v>
      </c>
      <c r="O626">
        <v>4</v>
      </c>
    </row>
    <row r="627" spans="1:15" x14ac:dyDescent="0.3">
      <c r="A627" t="s">
        <v>529</v>
      </c>
      <c r="B627" t="s">
        <v>530</v>
      </c>
      <c r="C627" t="s">
        <v>275</v>
      </c>
      <c r="D627" t="s">
        <v>58</v>
      </c>
      <c r="E627" t="s">
        <v>84</v>
      </c>
      <c r="F627" t="s">
        <v>78</v>
      </c>
      <c r="G627" t="s">
        <v>69</v>
      </c>
      <c r="H627">
        <v>47</v>
      </c>
      <c r="I627">
        <v>43944</v>
      </c>
      <c r="J627">
        <v>50069</v>
      </c>
      <c r="K627">
        <v>0</v>
      </c>
      <c r="L627" t="s">
        <v>62</v>
      </c>
      <c r="M627" t="s">
        <v>63</v>
      </c>
      <c r="N627">
        <v>4</v>
      </c>
      <c r="O627">
        <v>3</v>
      </c>
    </row>
    <row r="628" spans="1:15" x14ac:dyDescent="0.3">
      <c r="A628" t="s">
        <v>121</v>
      </c>
      <c r="B628" t="s">
        <v>122</v>
      </c>
      <c r="C628" t="s">
        <v>87</v>
      </c>
      <c r="D628" t="s">
        <v>120</v>
      </c>
      <c r="E628" t="s">
        <v>68</v>
      </c>
      <c r="F628" t="s">
        <v>78</v>
      </c>
      <c r="G628" t="s">
        <v>69</v>
      </c>
      <c r="H628">
        <v>37</v>
      </c>
      <c r="I628">
        <v>43713</v>
      </c>
      <c r="J628">
        <v>49998</v>
      </c>
      <c r="K628">
        <v>0</v>
      </c>
      <c r="L628" t="s">
        <v>62</v>
      </c>
      <c r="M628" t="s">
        <v>63</v>
      </c>
      <c r="N628">
        <v>4</v>
      </c>
      <c r="O628">
        <v>3</v>
      </c>
    </row>
    <row r="629" spans="1:15" x14ac:dyDescent="0.3">
      <c r="A629" t="s">
        <v>1584</v>
      </c>
      <c r="B629" t="s">
        <v>1585</v>
      </c>
      <c r="C629" t="s">
        <v>157</v>
      </c>
      <c r="D629" t="s">
        <v>101</v>
      </c>
      <c r="E629" t="s">
        <v>68</v>
      </c>
      <c r="F629" t="s">
        <v>78</v>
      </c>
      <c r="G629" t="s">
        <v>79</v>
      </c>
      <c r="H629">
        <v>29</v>
      </c>
      <c r="I629">
        <v>44515</v>
      </c>
      <c r="J629">
        <v>91782</v>
      </c>
      <c r="K629">
        <v>0</v>
      </c>
      <c r="L629" t="s">
        <v>1351</v>
      </c>
      <c r="M629" t="s">
        <v>1352</v>
      </c>
      <c r="N629">
        <v>2</v>
      </c>
      <c r="O629">
        <v>1</v>
      </c>
    </row>
    <row r="630" spans="1:15" x14ac:dyDescent="0.3">
      <c r="A630" t="s">
        <v>1300</v>
      </c>
      <c r="B630" t="s">
        <v>1301</v>
      </c>
      <c r="C630" t="s">
        <v>83</v>
      </c>
      <c r="D630" t="s">
        <v>67</v>
      </c>
      <c r="E630" t="s">
        <v>74</v>
      </c>
      <c r="F630" t="s">
        <v>78</v>
      </c>
      <c r="G630" t="s">
        <v>79</v>
      </c>
      <c r="H630">
        <v>52</v>
      </c>
      <c r="I630">
        <v>36523</v>
      </c>
      <c r="J630">
        <v>116527</v>
      </c>
      <c r="K630">
        <v>7.0000000000000007E-2</v>
      </c>
      <c r="L630" t="s">
        <v>62</v>
      </c>
      <c r="M630" t="s">
        <v>80</v>
      </c>
      <c r="N630">
        <v>24</v>
      </c>
      <c r="O630">
        <v>9.5</v>
      </c>
    </row>
    <row r="631" spans="1:15" x14ac:dyDescent="0.3">
      <c r="A631" t="s">
        <v>400</v>
      </c>
      <c r="B631" t="s">
        <v>401</v>
      </c>
      <c r="C631" t="s">
        <v>83</v>
      </c>
      <c r="D631" t="s">
        <v>67</v>
      </c>
      <c r="E631" t="s">
        <v>68</v>
      </c>
      <c r="F631" t="s">
        <v>78</v>
      </c>
      <c r="G631" t="s">
        <v>61</v>
      </c>
      <c r="H631">
        <v>51</v>
      </c>
      <c r="I631">
        <v>34746</v>
      </c>
      <c r="J631">
        <v>125375</v>
      </c>
      <c r="K631">
        <v>0.09</v>
      </c>
      <c r="L631" t="s">
        <v>62</v>
      </c>
      <c r="M631" t="s">
        <v>70</v>
      </c>
      <c r="N631">
        <v>29</v>
      </c>
      <c r="O631">
        <v>10</v>
      </c>
    </row>
    <row r="632" spans="1:15" x14ac:dyDescent="0.3">
      <c r="A632" t="s">
        <v>368</v>
      </c>
      <c r="B632" t="s">
        <v>369</v>
      </c>
      <c r="C632" t="s">
        <v>77</v>
      </c>
      <c r="D632" t="s">
        <v>120</v>
      </c>
      <c r="E632" t="s">
        <v>84</v>
      </c>
      <c r="F632" t="s">
        <v>78</v>
      </c>
      <c r="G632" t="s">
        <v>61</v>
      </c>
      <c r="H632">
        <v>36</v>
      </c>
      <c r="I632">
        <v>44556</v>
      </c>
      <c r="J632">
        <v>75119</v>
      </c>
      <c r="K632">
        <v>0</v>
      </c>
      <c r="L632" t="s">
        <v>62</v>
      </c>
      <c r="M632" t="s">
        <v>70</v>
      </c>
      <c r="N632">
        <v>2</v>
      </c>
      <c r="O632">
        <v>1</v>
      </c>
    </row>
    <row r="633" spans="1:15" x14ac:dyDescent="0.3">
      <c r="A633" t="s">
        <v>1795</v>
      </c>
      <c r="B633" t="s">
        <v>1796</v>
      </c>
      <c r="C633" t="s">
        <v>108</v>
      </c>
      <c r="D633" t="s">
        <v>120</v>
      </c>
      <c r="E633" t="s">
        <v>59</v>
      </c>
      <c r="F633" t="s">
        <v>78</v>
      </c>
      <c r="G633" t="s">
        <v>114</v>
      </c>
      <c r="H633">
        <v>39</v>
      </c>
      <c r="I633">
        <v>40778</v>
      </c>
      <c r="J633">
        <v>249506</v>
      </c>
      <c r="K633">
        <v>0.3</v>
      </c>
      <c r="L633" t="s">
        <v>1758</v>
      </c>
      <c r="M633" t="s">
        <v>1762</v>
      </c>
      <c r="N633">
        <v>13</v>
      </c>
      <c r="O633">
        <v>8</v>
      </c>
    </row>
    <row r="634" spans="1:15" x14ac:dyDescent="0.3">
      <c r="A634" t="s">
        <v>1972</v>
      </c>
      <c r="B634" t="s">
        <v>1973</v>
      </c>
      <c r="C634" t="s">
        <v>275</v>
      </c>
      <c r="D634" t="s">
        <v>58</v>
      </c>
      <c r="E634" t="s">
        <v>59</v>
      </c>
      <c r="F634" t="s">
        <v>78</v>
      </c>
      <c r="G634" t="s">
        <v>114</v>
      </c>
      <c r="H634">
        <v>64</v>
      </c>
      <c r="I634">
        <v>44009</v>
      </c>
      <c r="J634">
        <v>40316</v>
      </c>
      <c r="K634">
        <v>0</v>
      </c>
      <c r="L634" t="s">
        <v>1758</v>
      </c>
      <c r="M634" t="s">
        <v>1759</v>
      </c>
      <c r="N634">
        <v>4</v>
      </c>
      <c r="O634">
        <v>3</v>
      </c>
    </row>
    <row r="635" spans="1:15" x14ac:dyDescent="0.3">
      <c r="A635" t="s">
        <v>398</v>
      </c>
      <c r="B635" t="s">
        <v>399</v>
      </c>
      <c r="C635" t="s">
        <v>225</v>
      </c>
      <c r="D635" t="s">
        <v>97</v>
      </c>
      <c r="E635" t="s">
        <v>59</v>
      </c>
      <c r="F635" t="s">
        <v>78</v>
      </c>
      <c r="G635" t="s">
        <v>69</v>
      </c>
      <c r="H635">
        <v>30</v>
      </c>
      <c r="I635">
        <v>42078</v>
      </c>
      <c r="J635">
        <v>93734</v>
      </c>
      <c r="K635">
        <v>0</v>
      </c>
      <c r="L635" t="s">
        <v>62</v>
      </c>
      <c r="M635" t="s">
        <v>80</v>
      </c>
      <c r="N635">
        <v>9</v>
      </c>
      <c r="O635">
        <v>5.5</v>
      </c>
    </row>
    <row r="636" spans="1:15" x14ac:dyDescent="0.3">
      <c r="A636" t="s">
        <v>201</v>
      </c>
      <c r="B636" t="s">
        <v>739</v>
      </c>
      <c r="C636" t="s">
        <v>73</v>
      </c>
      <c r="D636" t="s">
        <v>58</v>
      </c>
      <c r="E636" t="s">
        <v>74</v>
      </c>
      <c r="F636" t="s">
        <v>78</v>
      </c>
      <c r="G636" t="s">
        <v>69</v>
      </c>
      <c r="H636">
        <v>28</v>
      </c>
      <c r="I636">
        <v>44051</v>
      </c>
      <c r="J636">
        <v>73255</v>
      </c>
      <c r="K636">
        <v>0.09</v>
      </c>
      <c r="L636" t="s">
        <v>62</v>
      </c>
      <c r="M636" t="s">
        <v>80</v>
      </c>
      <c r="N636">
        <v>4</v>
      </c>
      <c r="O636">
        <v>3</v>
      </c>
    </row>
    <row r="637" spans="1:15" x14ac:dyDescent="0.3">
      <c r="A637" t="s">
        <v>1400</v>
      </c>
      <c r="B637" t="s">
        <v>1401</v>
      </c>
      <c r="C637" t="s">
        <v>83</v>
      </c>
      <c r="D637" t="s">
        <v>67</v>
      </c>
      <c r="E637" t="s">
        <v>84</v>
      </c>
      <c r="F637" t="s">
        <v>78</v>
      </c>
      <c r="G637" t="s">
        <v>79</v>
      </c>
      <c r="H637">
        <v>39</v>
      </c>
      <c r="I637">
        <v>40192</v>
      </c>
      <c r="J637">
        <v>103504</v>
      </c>
      <c r="K637">
        <v>7.0000000000000007E-2</v>
      </c>
      <c r="L637" t="s">
        <v>1351</v>
      </c>
      <c r="M637" t="s">
        <v>1371</v>
      </c>
      <c r="N637">
        <v>14</v>
      </c>
      <c r="O637">
        <v>8</v>
      </c>
    </row>
    <row r="638" spans="1:15" x14ac:dyDescent="0.3">
      <c r="A638" t="s">
        <v>376</v>
      </c>
      <c r="B638" t="s">
        <v>1090</v>
      </c>
      <c r="C638" t="s">
        <v>225</v>
      </c>
      <c r="D638" t="s">
        <v>97</v>
      </c>
      <c r="E638" t="s">
        <v>84</v>
      </c>
      <c r="F638" t="s">
        <v>78</v>
      </c>
      <c r="G638" t="s">
        <v>69</v>
      </c>
      <c r="H638">
        <v>46</v>
      </c>
      <c r="I638">
        <v>39133</v>
      </c>
      <c r="J638">
        <v>75579</v>
      </c>
      <c r="K638">
        <v>0</v>
      </c>
      <c r="L638" t="s">
        <v>62</v>
      </c>
      <c r="M638" t="s">
        <v>63</v>
      </c>
      <c r="N638">
        <v>17</v>
      </c>
      <c r="O638">
        <v>8</v>
      </c>
    </row>
    <row r="639" spans="1:15" x14ac:dyDescent="0.3">
      <c r="A639" t="s">
        <v>839</v>
      </c>
      <c r="B639" t="s">
        <v>840</v>
      </c>
      <c r="C639" t="s">
        <v>66</v>
      </c>
      <c r="D639" t="s">
        <v>109</v>
      </c>
      <c r="E639" t="s">
        <v>59</v>
      </c>
      <c r="F639" t="s">
        <v>78</v>
      </c>
      <c r="G639" t="s">
        <v>79</v>
      </c>
      <c r="H639">
        <v>29</v>
      </c>
      <c r="I639">
        <v>44454</v>
      </c>
      <c r="J639">
        <v>199783</v>
      </c>
      <c r="K639">
        <v>0.21</v>
      </c>
      <c r="L639" t="s">
        <v>62</v>
      </c>
      <c r="M639" t="s">
        <v>70</v>
      </c>
      <c r="N639">
        <v>2</v>
      </c>
      <c r="O639">
        <v>1</v>
      </c>
    </row>
    <row r="640" spans="1:15" x14ac:dyDescent="0.3">
      <c r="A640" t="s">
        <v>1504</v>
      </c>
      <c r="B640" t="s">
        <v>1505</v>
      </c>
      <c r="C640" t="s">
        <v>348</v>
      </c>
      <c r="D640" t="s">
        <v>58</v>
      </c>
      <c r="E640" t="s">
        <v>74</v>
      </c>
      <c r="F640" t="s">
        <v>60</v>
      </c>
      <c r="G640" t="s">
        <v>79</v>
      </c>
      <c r="H640">
        <v>30</v>
      </c>
      <c r="I640">
        <v>43553</v>
      </c>
      <c r="J640">
        <v>86774</v>
      </c>
      <c r="K640">
        <v>0</v>
      </c>
      <c r="L640" t="s">
        <v>1351</v>
      </c>
      <c r="M640" t="s">
        <v>1371</v>
      </c>
      <c r="N640">
        <v>5</v>
      </c>
      <c r="O640">
        <v>3</v>
      </c>
    </row>
    <row r="641" spans="1:15" x14ac:dyDescent="0.3">
      <c r="A641" t="s">
        <v>703</v>
      </c>
      <c r="B641" t="s">
        <v>704</v>
      </c>
      <c r="C641" t="s">
        <v>180</v>
      </c>
      <c r="D641" t="s">
        <v>97</v>
      </c>
      <c r="E641" t="s">
        <v>74</v>
      </c>
      <c r="F641" t="s">
        <v>60</v>
      </c>
      <c r="G641" t="s">
        <v>114</v>
      </c>
      <c r="H641">
        <v>58</v>
      </c>
      <c r="I641">
        <v>40463</v>
      </c>
      <c r="J641">
        <v>43001</v>
      </c>
      <c r="K641">
        <v>0</v>
      </c>
      <c r="L641" t="s">
        <v>62</v>
      </c>
      <c r="M641" t="s">
        <v>92</v>
      </c>
      <c r="N641">
        <v>13</v>
      </c>
      <c r="O641">
        <v>8</v>
      </c>
    </row>
    <row r="642" spans="1:15" x14ac:dyDescent="0.3">
      <c r="A642" t="s">
        <v>712</v>
      </c>
      <c r="B642" t="s">
        <v>713</v>
      </c>
      <c r="C642" t="s">
        <v>57</v>
      </c>
      <c r="D642" t="s">
        <v>109</v>
      </c>
      <c r="E642" t="s">
        <v>59</v>
      </c>
      <c r="F642" t="s">
        <v>60</v>
      </c>
      <c r="G642" t="s">
        <v>79</v>
      </c>
      <c r="H642">
        <v>25</v>
      </c>
      <c r="I642">
        <v>43930</v>
      </c>
      <c r="J642">
        <v>157057</v>
      </c>
      <c r="K642">
        <v>0.1</v>
      </c>
      <c r="L642" t="s">
        <v>62</v>
      </c>
      <c r="M642" t="s">
        <v>117</v>
      </c>
      <c r="N642">
        <v>4</v>
      </c>
      <c r="O642">
        <v>3</v>
      </c>
    </row>
    <row r="643" spans="1:15" x14ac:dyDescent="0.3">
      <c r="A643" t="s">
        <v>1974</v>
      </c>
      <c r="B643" t="s">
        <v>1975</v>
      </c>
      <c r="C643" t="s">
        <v>198</v>
      </c>
      <c r="D643" t="s">
        <v>58</v>
      </c>
      <c r="E643" t="s">
        <v>74</v>
      </c>
      <c r="F643" t="s">
        <v>60</v>
      </c>
      <c r="G643" t="s">
        <v>114</v>
      </c>
      <c r="H643">
        <v>43</v>
      </c>
      <c r="I643">
        <v>39885</v>
      </c>
      <c r="J643">
        <v>62335</v>
      </c>
      <c r="K643">
        <v>0</v>
      </c>
      <c r="L643" t="s">
        <v>1758</v>
      </c>
      <c r="M643" t="s">
        <v>1759</v>
      </c>
      <c r="N643">
        <v>15</v>
      </c>
      <c r="O643">
        <v>8</v>
      </c>
    </row>
    <row r="644" spans="1:15" x14ac:dyDescent="0.3">
      <c r="A644" t="s">
        <v>1752</v>
      </c>
      <c r="B644" t="s">
        <v>1753</v>
      </c>
      <c r="C644" t="s">
        <v>87</v>
      </c>
      <c r="D644" t="s">
        <v>67</v>
      </c>
      <c r="E644" t="s">
        <v>68</v>
      </c>
      <c r="F644" t="s">
        <v>60</v>
      </c>
      <c r="G644" t="s">
        <v>79</v>
      </c>
      <c r="H644">
        <v>44</v>
      </c>
      <c r="I644">
        <v>40329</v>
      </c>
      <c r="J644">
        <v>47387</v>
      </c>
      <c r="K644">
        <v>0</v>
      </c>
      <c r="L644" t="s">
        <v>1351</v>
      </c>
      <c r="M644" t="s">
        <v>1371</v>
      </c>
      <c r="N644">
        <v>14</v>
      </c>
      <c r="O644">
        <v>8</v>
      </c>
    </row>
    <row r="645" spans="1:15" x14ac:dyDescent="0.3">
      <c r="A645" t="s">
        <v>1474</v>
      </c>
      <c r="B645" t="s">
        <v>1475</v>
      </c>
      <c r="C645" t="s">
        <v>87</v>
      </c>
      <c r="D645" t="s">
        <v>109</v>
      </c>
      <c r="E645" t="s">
        <v>59</v>
      </c>
      <c r="F645" t="s">
        <v>60</v>
      </c>
      <c r="G645" t="s">
        <v>79</v>
      </c>
      <c r="H645">
        <v>40</v>
      </c>
      <c r="I645">
        <v>44251</v>
      </c>
      <c r="J645">
        <v>46833</v>
      </c>
      <c r="K645">
        <v>0</v>
      </c>
      <c r="L645" t="s">
        <v>1351</v>
      </c>
      <c r="M645" t="s">
        <v>1371</v>
      </c>
      <c r="N645">
        <v>3</v>
      </c>
      <c r="O645">
        <v>3</v>
      </c>
    </row>
    <row r="646" spans="1:15" x14ac:dyDescent="0.3">
      <c r="A646" t="s">
        <v>790</v>
      </c>
      <c r="B646" t="s">
        <v>791</v>
      </c>
      <c r="C646" t="s">
        <v>66</v>
      </c>
      <c r="D646" t="s">
        <v>101</v>
      </c>
      <c r="E646" t="s">
        <v>84</v>
      </c>
      <c r="F646" t="s">
        <v>60</v>
      </c>
      <c r="G646" t="s">
        <v>114</v>
      </c>
      <c r="H646">
        <v>27</v>
      </c>
      <c r="I646">
        <v>43441</v>
      </c>
      <c r="J646">
        <v>170164</v>
      </c>
      <c r="K646">
        <v>0.17</v>
      </c>
      <c r="L646" t="s">
        <v>62</v>
      </c>
      <c r="M646" t="s">
        <v>92</v>
      </c>
      <c r="N646">
        <v>5</v>
      </c>
      <c r="O646">
        <v>3</v>
      </c>
    </row>
    <row r="647" spans="1:15" x14ac:dyDescent="0.3">
      <c r="A647" t="s">
        <v>292</v>
      </c>
      <c r="B647" t="s">
        <v>293</v>
      </c>
      <c r="C647" t="s">
        <v>294</v>
      </c>
      <c r="D647" t="s">
        <v>58</v>
      </c>
      <c r="E647" t="s">
        <v>59</v>
      </c>
      <c r="F647" t="s">
        <v>60</v>
      </c>
      <c r="G647" t="s">
        <v>69</v>
      </c>
      <c r="H647">
        <v>54</v>
      </c>
      <c r="I647">
        <v>35933</v>
      </c>
      <c r="J647">
        <v>68268</v>
      </c>
      <c r="K647">
        <v>0</v>
      </c>
      <c r="L647" t="s">
        <v>62</v>
      </c>
      <c r="M647" t="s">
        <v>80</v>
      </c>
      <c r="N647">
        <v>26</v>
      </c>
      <c r="O647">
        <v>10</v>
      </c>
    </row>
    <row r="648" spans="1:15" x14ac:dyDescent="0.3">
      <c r="A648" t="s">
        <v>1190</v>
      </c>
      <c r="B648" t="s">
        <v>1191</v>
      </c>
      <c r="C648" t="s">
        <v>162</v>
      </c>
      <c r="D648" t="s">
        <v>97</v>
      </c>
      <c r="E648" t="s">
        <v>74</v>
      </c>
      <c r="F648" t="s">
        <v>60</v>
      </c>
      <c r="G648" t="s">
        <v>69</v>
      </c>
      <c r="H648">
        <v>61</v>
      </c>
      <c r="I648">
        <v>40683</v>
      </c>
      <c r="J648">
        <v>64937</v>
      </c>
      <c r="K648">
        <v>0</v>
      </c>
      <c r="L648" t="s">
        <v>62</v>
      </c>
      <c r="M648" t="s">
        <v>80</v>
      </c>
      <c r="N648">
        <v>13</v>
      </c>
      <c r="O648">
        <v>8</v>
      </c>
    </row>
    <row r="649" spans="1:15" x14ac:dyDescent="0.3">
      <c r="A649" t="s">
        <v>1754</v>
      </c>
      <c r="B649" t="s">
        <v>1755</v>
      </c>
      <c r="C649" t="s">
        <v>77</v>
      </c>
      <c r="D649" t="s">
        <v>67</v>
      </c>
      <c r="E649" t="s">
        <v>68</v>
      </c>
      <c r="F649" t="s">
        <v>60</v>
      </c>
      <c r="G649" t="s">
        <v>79</v>
      </c>
      <c r="H649">
        <v>33</v>
      </c>
      <c r="I649">
        <v>40936</v>
      </c>
      <c r="J649">
        <v>95960</v>
      </c>
      <c r="K649">
        <v>0</v>
      </c>
      <c r="L649" t="s">
        <v>1351</v>
      </c>
      <c r="M649" t="s">
        <v>1371</v>
      </c>
      <c r="N649">
        <v>12</v>
      </c>
      <c r="O649">
        <v>8</v>
      </c>
    </row>
    <row r="650" spans="1:15" x14ac:dyDescent="0.3">
      <c r="A650" t="s">
        <v>837</v>
      </c>
      <c r="B650" t="s">
        <v>838</v>
      </c>
      <c r="C650" t="s">
        <v>83</v>
      </c>
      <c r="D650" t="s">
        <v>97</v>
      </c>
      <c r="E650" t="s">
        <v>68</v>
      </c>
      <c r="F650" t="s">
        <v>60</v>
      </c>
      <c r="G650" t="s">
        <v>114</v>
      </c>
      <c r="H650">
        <v>55</v>
      </c>
      <c r="I650">
        <v>40233</v>
      </c>
      <c r="J650">
        <v>102839</v>
      </c>
      <c r="K650">
        <v>0.05</v>
      </c>
      <c r="L650" t="s">
        <v>62</v>
      </c>
      <c r="M650" t="s">
        <v>88</v>
      </c>
      <c r="N650">
        <v>14</v>
      </c>
      <c r="O650">
        <v>8</v>
      </c>
    </row>
    <row r="651" spans="1:15" x14ac:dyDescent="0.3">
      <c r="A651" t="s">
        <v>1634</v>
      </c>
      <c r="B651" t="s">
        <v>1635</v>
      </c>
      <c r="C651" t="s">
        <v>132</v>
      </c>
      <c r="D651" t="s">
        <v>120</v>
      </c>
      <c r="E651" t="s">
        <v>68</v>
      </c>
      <c r="F651" t="s">
        <v>78</v>
      </c>
      <c r="G651" t="s">
        <v>79</v>
      </c>
      <c r="H651">
        <v>31</v>
      </c>
      <c r="I651">
        <v>43878</v>
      </c>
      <c r="J651">
        <v>67171</v>
      </c>
      <c r="K651">
        <v>0</v>
      </c>
      <c r="L651" t="s">
        <v>1351</v>
      </c>
      <c r="M651" t="s">
        <v>1352</v>
      </c>
      <c r="N651">
        <v>4</v>
      </c>
      <c r="O651">
        <v>3</v>
      </c>
    </row>
    <row r="652" spans="1:15" x14ac:dyDescent="0.3">
      <c r="A652" t="s">
        <v>215</v>
      </c>
      <c r="B652" t="s">
        <v>216</v>
      </c>
      <c r="C652" t="s">
        <v>66</v>
      </c>
      <c r="D652" t="s">
        <v>91</v>
      </c>
      <c r="E652" t="s">
        <v>68</v>
      </c>
      <c r="F652" t="s">
        <v>78</v>
      </c>
      <c r="G652" t="s">
        <v>69</v>
      </c>
      <c r="H652">
        <v>26</v>
      </c>
      <c r="I652">
        <v>44040</v>
      </c>
      <c r="J652">
        <v>180664</v>
      </c>
      <c r="K652">
        <v>0.27</v>
      </c>
      <c r="L652" t="s">
        <v>62</v>
      </c>
      <c r="M652" t="s">
        <v>70</v>
      </c>
      <c r="N652">
        <v>4</v>
      </c>
      <c r="O652">
        <v>3</v>
      </c>
    </row>
    <row r="653" spans="1:15" x14ac:dyDescent="0.3">
      <c r="A653" t="s">
        <v>843</v>
      </c>
      <c r="B653" t="s">
        <v>844</v>
      </c>
      <c r="C653" t="s">
        <v>180</v>
      </c>
      <c r="D653" t="s">
        <v>97</v>
      </c>
      <c r="E653" t="s">
        <v>68</v>
      </c>
      <c r="F653" t="s">
        <v>78</v>
      </c>
      <c r="G653" t="s">
        <v>69</v>
      </c>
      <c r="H653">
        <v>28</v>
      </c>
      <c r="I653">
        <v>44374</v>
      </c>
      <c r="J653">
        <v>48510</v>
      </c>
      <c r="K653">
        <v>0</v>
      </c>
      <c r="L653" t="s">
        <v>62</v>
      </c>
      <c r="M653" t="s">
        <v>70</v>
      </c>
      <c r="N653">
        <v>3</v>
      </c>
      <c r="O653">
        <v>3</v>
      </c>
    </row>
    <row r="654" spans="1:15" x14ac:dyDescent="0.3">
      <c r="A654" t="s">
        <v>1066</v>
      </c>
      <c r="B654" t="s">
        <v>1067</v>
      </c>
      <c r="C654" t="s">
        <v>57</v>
      </c>
      <c r="D654" t="s">
        <v>67</v>
      </c>
      <c r="E654" t="s">
        <v>74</v>
      </c>
      <c r="F654" t="s">
        <v>78</v>
      </c>
      <c r="G654" t="s">
        <v>79</v>
      </c>
      <c r="H654">
        <v>63</v>
      </c>
      <c r="I654">
        <v>37295</v>
      </c>
      <c r="J654">
        <v>128703</v>
      </c>
      <c r="K654">
        <v>0.13</v>
      </c>
      <c r="L654" t="s">
        <v>62</v>
      </c>
      <c r="M654" t="s">
        <v>92</v>
      </c>
      <c r="N654">
        <v>22</v>
      </c>
      <c r="O654">
        <v>9.5</v>
      </c>
    </row>
    <row r="655" spans="1:15" x14ac:dyDescent="0.3">
      <c r="A655" t="s">
        <v>316</v>
      </c>
      <c r="B655" t="s">
        <v>1067</v>
      </c>
      <c r="C655" t="s">
        <v>252</v>
      </c>
      <c r="D655" t="s">
        <v>58</v>
      </c>
      <c r="E655" t="s">
        <v>59</v>
      </c>
      <c r="F655" t="s">
        <v>78</v>
      </c>
      <c r="G655" t="s">
        <v>79</v>
      </c>
      <c r="H655">
        <v>55</v>
      </c>
      <c r="I655">
        <v>42683</v>
      </c>
      <c r="J655">
        <v>87851</v>
      </c>
      <c r="K655">
        <v>0</v>
      </c>
      <c r="L655" t="s">
        <v>1351</v>
      </c>
      <c r="M655" t="s">
        <v>1352</v>
      </c>
      <c r="N655">
        <v>7</v>
      </c>
      <c r="O655">
        <v>4</v>
      </c>
    </row>
    <row r="656" spans="1:15" x14ac:dyDescent="0.3">
      <c r="A656" t="s">
        <v>1149</v>
      </c>
      <c r="B656" t="s">
        <v>1150</v>
      </c>
      <c r="C656" t="s">
        <v>177</v>
      </c>
      <c r="D656" t="s">
        <v>101</v>
      </c>
      <c r="E656" t="s">
        <v>84</v>
      </c>
      <c r="F656" t="s">
        <v>78</v>
      </c>
      <c r="G656" t="s">
        <v>114</v>
      </c>
      <c r="H656">
        <v>59</v>
      </c>
      <c r="I656">
        <v>39701</v>
      </c>
      <c r="J656">
        <v>96313</v>
      </c>
      <c r="K656">
        <v>0</v>
      </c>
      <c r="L656" t="s">
        <v>62</v>
      </c>
      <c r="M656" t="s">
        <v>92</v>
      </c>
      <c r="N656">
        <v>15</v>
      </c>
      <c r="O656">
        <v>8</v>
      </c>
    </row>
    <row r="657" spans="1:15" x14ac:dyDescent="0.3">
      <c r="A657" t="s">
        <v>190</v>
      </c>
      <c r="B657" t="s">
        <v>705</v>
      </c>
      <c r="C657" t="s">
        <v>73</v>
      </c>
      <c r="D657" t="s">
        <v>58</v>
      </c>
      <c r="E657" t="s">
        <v>74</v>
      </c>
      <c r="F657" t="s">
        <v>78</v>
      </c>
      <c r="G657" t="s">
        <v>114</v>
      </c>
      <c r="H657">
        <v>60</v>
      </c>
      <c r="I657">
        <v>36010</v>
      </c>
      <c r="J657">
        <v>85120</v>
      </c>
      <c r="K657">
        <v>0.09</v>
      </c>
      <c r="L657" t="s">
        <v>62</v>
      </c>
      <c r="M657" t="s">
        <v>63</v>
      </c>
      <c r="N657">
        <v>26</v>
      </c>
      <c r="O657">
        <v>10</v>
      </c>
    </row>
    <row r="658" spans="1:15" x14ac:dyDescent="0.3">
      <c r="A658" t="s">
        <v>899</v>
      </c>
      <c r="B658" t="s">
        <v>900</v>
      </c>
      <c r="C658" t="s">
        <v>77</v>
      </c>
      <c r="D658" t="s">
        <v>67</v>
      </c>
      <c r="E658" t="s">
        <v>84</v>
      </c>
      <c r="F658" t="s">
        <v>78</v>
      </c>
      <c r="G658" t="s">
        <v>79</v>
      </c>
      <c r="H658">
        <v>49</v>
      </c>
      <c r="I658">
        <v>43623</v>
      </c>
      <c r="J658">
        <v>80700</v>
      </c>
      <c r="K658">
        <v>0</v>
      </c>
      <c r="L658" t="s">
        <v>62</v>
      </c>
      <c r="M658" t="s">
        <v>117</v>
      </c>
      <c r="N658">
        <v>5</v>
      </c>
      <c r="O658">
        <v>3</v>
      </c>
    </row>
    <row r="659" spans="1:15" x14ac:dyDescent="0.3">
      <c r="A659" t="s">
        <v>466</v>
      </c>
      <c r="B659" t="s">
        <v>467</v>
      </c>
      <c r="C659" t="s">
        <v>57</v>
      </c>
      <c r="D659" t="s">
        <v>109</v>
      </c>
      <c r="E659" t="s">
        <v>68</v>
      </c>
      <c r="F659" t="s">
        <v>78</v>
      </c>
      <c r="G659" t="s">
        <v>69</v>
      </c>
      <c r="H659">
        <v>30</v>
      </c>
      <c r="I659">
        <v>44030</v>
      </c>
      <c r="J659">
        <v>148485</v>
      </c>
      <c r="K659">
        <v>0.15</v>
      </c>
      <c r="L659" t="s">
        <v>62</v>
      </c>
      <c r="M659" t="s">
        <v>88</v>
      </c>
      <c r="N659">
        <v>4</v>
      </c>
      <c r="O659">
        <v>3</v>
      </c>
    </row>
    <row r="660" spans="1:15" x14ac:dyDescent="0.3">
      <c r="A660" t="s">
        <v>612</v>
      </c>
      <c r="B660" t="s">
        <v>613</v>
      </c>
      <c r="C660" t="s">
        <v>77</v>
      </c>
      <c r="D660" t="s">
        <v>109</v>
      </c>
      <c r="E660" t="s">
        <v>59</v>
      </c>
      <c r="F660" t="s">
        <v>78</v>
      </c>
      <c r="G660" t="s">
        <v>114</v>
      </c>
      <c r="H660">
        <v>33</v>
      </c>
      <c r="I660">
        <v>41973</v>
      </c>
      <c r="J660">
        <v>91280</v>
      </c>
      <c r="K660">
        <v>0</v>
      </c>
      <c r="L660" t="s">
        <v>62</v>
      </c>
      <c r="M660" t="s">
        <v>88</v>
      </c>
      <c r="N660">
        <v>9</v>
      </c>
      <c r="O660">
        <v>5.5</v>
      </c>
    </row>
    <row r="661" spans="1:15" x14ac:dyDescent="0.3">
      <c r="A661" t="s">
        <v>992</v>
      </c>
      <c r="B661" t="s">
        <v>993</v>
      </c>
      <c r="C661" t="s">
        <v>132</v>
      </c>
      <c r="D661" t="s">
        <v>109</v>
      </c>
      <c r="E661" t="s">
        <v>74</v>
      </c>
      <c r="F661" t="s">
        <v>78</v>
      </c>
      <c r="G661" t="s">
        <v>69</v>
      </c>
      <c r="H661">
        <v>65</v>
      </c>
      <c r="I661">
        <v>38584</v>
      </c>
      <c r="J661">
        <v>59833</v>
      </c>
      <c r="K661">
        <v>0</v>
      </c>
      <c r="L661" t="s">
        <v>62</v>
      </c>
      <c r="M661" t="s">
        <v>117</v>
      </c>
      <c r="N661">
        <v>19</v>
      </c>
      <c r="O661">
        <v>9.5</v>
      </c>
    </row>
    <row r="662" spans="1:15" x14ac:dyDescent="0.3">
      <c r="A662" t="s">
        <v>1760</v>
      </c>
      <c r="B662" t="s">
        <v>1761</v>
      </c>
      <c r="C662" t="s">
        <v>66</v>
      </c>
      <c r="D662" t="s">
        <v>58</v>
      </c>
      <c r="E662" t="s">
        <v>59</v>
      </c>
      <c r="F662" t="s">
        <v>78</v>
      </c>
      <c r="G662" t="s">
        <v>114</v>
      </c>
      <c r="H662">
        <v>59</v>
      </c>
      <c r="I662">
        <v>37400</v>
      </c>
      <c r="J662">
        <v>172787</v>
      </c>
      <c r="K662">
        <v>0.28000000000000003</v>
      </c>
      <c r="L662" t="s">
        <v>1758</v>
      </c>
      <c r="M662" t="s">
        <v>1762</v>
      </c>
      <c r="N662">
        <v>22</v>
      </c>
      <c r="O662">
        <v>9.5</v>
      </c>
    </row>
    <row r="663" spans="1:15" x14ac:dyDescent="0.3">
      <c r="A663" t="s">
        <v>860</v>
      </c>
      <c r="B663" t="s">
        <v>861</v>
      </c>
      <c r="C663" t="s">
        <v>108</v>
      </c>
      <c r="D663" t="s">
        <v>67</v>
      </c>
      <c r="E663" t="s">
        <v>59</v>
      </c>
      <c r="F663" t="s">
        <v>78</v>
      </c>
      <c r="G663" t="s">
        <v>114</v>
      </c>
      <c r="H663">
        <v>36</v>
      </c>
      <c r="I663">
        <v>43330</v>
      </c>
      <c r="J663">
        <v>223404</v>
      </c>
      <c r="K663">
        <v>0.32</v>
      </c>
      <c r="L663" t="s">
        <v>62</v>
      </c>
      <c r="M663" t="s">
        <v>117</v>
      </c>
      <c r="N663">
        <v>6</v>
      </c>
      <c r="O663">
        <v>4</v>
      </c>
    </row>
    <row r="664" spans="1:15" x14ac:dyDescent="0.3">
      <c r="A664" t="s">
        <v>1448</v>
      </c>
      <c r="B664" t="s">
        <v>1449</v>
      </c>
      <c r="C664" t="s">
        <v>83</v>
      </c>
      <c r="D664" t="s">
        <v>97</v>
      </c>
      <c r="E664" t="s">
        <v>59</v>
      </c>
      <c r="F664" t="s">
        <v>78</v>
      </c>
      <c r="G664" t="s">
        <v>79</v>
      </c>
      <c r="H664">
        <v>48</v>
      </c>
      <c r="I664">
        <v>38168</v>
      </c>
      <c r="J664">
        <v>120660</v>
      </c>
      <c r="K664">
        <v>7.0000000000000007E-2</v>
      </c>
      <c r="L664" t="s">
        <v>1351</v>
      </c>
      <c r="M664" t="s">
        <v>1371</v>
      </c>
      <c r="N664">
        <v>20</v>
      </c>
      <c r="O664">
        <v>9.5</v>
      </c>
    </row>
    <row r="665" spans="1:15" x14ac:dyDescent="0.3">
      <c r="A665" t="s">
        <v>1097</v>
      </c>
      <c r="B665" t="s">
        <v>1098</v>
      </c>
      <c r="C665" t="s">
        <v>83</v>
      </c>
      <c r="D665" t="s">
        <v>67</v>
      </c>
      <c r="E665" t="s">
        <v>68</v>
      </c>
      <c r="F665" t="s">
        <v>78</v>
      </c>
      <c r="G665" t="s">
        <v>69</v>
      </c>
      <c r="H665">
        <v>60</v>
      </c>
      <c r="I665">
        <v>40344</v>
      </c>
      <c r="J665">
        <v>106578</v>
      </c>
      <c r="K665">
        <v>0.09</v>
      </c>
      <c r="L665" t="s">
        <v>62</v>
      </c>
      <c r="M665" t="s">
        <v>88</v>
      </c>
      <c r="N665">
        <v>14</v>
      </c>
      <c r="O665">
        <v>8</v>
      </c>
    </row>
    <row r="666" spans="1:15" x14ac:dyDescent="0.3">
      <c r="A666" t="s">
        <v>1564</v>
      </c>
      <c r="B666" t="s">
        <v>1565</v>
      </c>
      <c r="C666" t="s">
        <v>66</v>
      </c>
      <c r="D666" t="s">
        <v>109</v>
      </c>
      <c r="E666" t="s">
        <v>84</v>
      </c>
      <c r="F666" t="s">
        <v>78</v>
      </c>
      <c r="G666" t="s">
        <v>79</v>
      </c>
      <c r="H666">
        <v>45</v>
      </c>
      <c r="I666">
        <v>38332</v>
      </c>
      <c r="J666">
        <v>168846</v>
      </c>
      <c r="K666">
        <v>0.24</v>
      </c>
      <c r="L666" t="s">
        <v>1351</v>
      </c>
      <c r="M666" t="s">
        <v>1352</v>
      </c>
      <c r="N666">
        <v>19</v>
      </c>
      <c r="O666">
        <v>9.5</v>
      </c>
    </row>
    <row r="667" spans="1:15" x14ac:dyDescent="0.3">
      <c r="A667" t="s">
        <v>428</v>
      </c>
      <c r="B667" t="s">
        <v>996</v>
      </c>
      <c r="C667" t="s">
        <v>83</v>
      </c>
      <c r="D667" t="s">
        <v>120</v>
      </c>
      <c r="E667" t="s">
        <v>84</v>
      </c>
      <c r="F667" t="s">
        <v>78</v>
      </c>
      <c r="G667" t="s">
        <v>61</v>
      </c>
      <c r="H667">
        <v>42</v>
      </c>
      <c r="I667">
        <v>40692</v>
      </c>
      <c r="J667">
        <v>102440</v>
      </c>
      <c r="K667">
        <v>0.06</v>
      </c>
      <c r="L667" t="s">
        <v>62</v>
      </c>
      <c r="M667" t="s">
        <v>70</v>
      </c>
      <c r="N667">
        <v>13</v>
      </c>
      <c r="O667">
        <v>8</v>
      </c>
    </row>
    <row r="668" spans="1:15" x14ac:dyDescent="0.3">
      <c r="A668" t="s">
        <v>1528</v>
      </c>
      <c r="B668" t="s">
        <v>1529</v>
      </c>
      <c r="C668" t="s">
        <v>66</v>
      </c>
      <c r="D668" t="s">
        <v>109</v>
      </c>
      <c r="E668" t="s">
        <v>59</v>
      </c>
      <c r="F668" t="s">
        <v>78</v>
      </c>
      <c r="G668" t="s">
        <v>79</v>
      </c>
      <c r="H668">
        <v>49</v>
      </c>
      <c r="I668">
        <v>36210</v>
      </c>
      <c r="J668">
        <v>191807</v>
      </c>
      <c r="K668">
        <v>0.21</v>
      </c>
      <c r="L668" t="s">
        <v>1351</v>
      </c>
      <c r="M668" t="s">
        <v>1352</v>
      </c>
      <c r="N668">
        <v>25</v>
      </c>
      <c r="O668">
        <v>10</v>
      </c>
    </row>
    <row r="669" spans="1:15" x14ac:dyDescent="0.3">
      <c r="A669" t="s">
        <v>556</v>
      </c>
      <c r="B669" t="s">
        <v>557</v>
      </c>
      <c r="C669" t="s">
        <v>225</v>
      </c>
      <c r="D669" t="s">
        <v>97</v>
      </c>
      <c r="E669" t="s">
        <v>68</v>
      </c>
      <c r="F669" t="s">
        <v>78</v>
      </c>
      <c r="G669" t="s">
        <v>114</v>
      </c>
      <c r="H669">
        <v>56</v>
      </c>
      <c r="I669">
        <v>35816</v>
      </c>
      <c r="J669">
        <v>72303</v>
      </c>
      <c r="K669">
        <v>0</v>
      </c>
      <c r="L669" t="s">
        <v>62</v>
      </c>
      <c r="M669" t="s">
        <v>80</v>
      </c>
      <c r="N669">
        <v>26</v>
      </c>
      <c r="O669">
        <v>10</v>
      </c>
    </row>
    <row r="670" spans="1:15" x14ac:dyDescent="0.3">
      <c r="A670" t="s">
        <v>207</v>
      </c>
      <c r="B670" t="s">
        <v>305</v>
      </c>
      <c r="C670" t="s">
        <v>83</v>
      </c>
      <c r="D670" t="s">
        <v>91</v>
      </c>
      <c r="E670" t="s">
        <v>59</v>
      </c>
      <c r="F670" t="s">
        <v>78</v>
      </c>
      <c r="G670" t="s">
        <v>69</v>
      </c>
      <c r="H670">
        <v>55</v>
      </c>
      <c r="I670">
        <v>36644</v>
      </c>
      <c r="J670">
        <v>115798</v>
      </c>
      <c r="K670">
        <v>0.05</v>
      </c>
      <c r="L670" t="s">
        <v>62</v>
      </c>
      <c r="M670" t="s">
        <v>88</v>
      </c>
      <c r="N670">
        <v>24</v>
      </c>
      <c r="O670">
        <v>9.5</v>
      </c>
    </row>
    <row r="671" spans="1:15" x14ac:dyDescent="0.3">
      <c r="A671" t="s">
        <v>158</v>
      </c>
      <c r="B671" t="s">
        <v>159</v>
      </c>
      <c r="C671" t="s">
        <v>66</v>
      </c>
      <c r="D671" t="s">
        <v>101</v>
      </c>
      <c r="E671" t="s">
        <v>74</v>
      </c>
      <c r="F671" t="s">
        <v>60</v>
      </c>
      <c r="G671" t="s">
        <v>69</v>
      </c>
      <c r="H671">
        <v>45</v>
      </c>
      <c r="I671">
        <v>41941</v>
      </c>
      <c r="J671">
        <v>189420</v>
      </c>
      <c r="K671">
        <v>0.2</v>
      </c>
      <c r="L671" t="s">
        <v>62</v>
      </c>
      <c r="M671" t="s">
        <v>63</v>
      </c>
      <c r="N671">
        <v>9</v>
      </c>
      <c r="O671">
        <v>5.5</v>
      </c>
    </row>
    <row r="672" spans="1:15" x14ac:dyDescent="0.3">
      <c r="A672" t="s">
        <v>1943</v>
      </c>
      <c r="B672" t="s">
        <v>1944</v>
      </c>
      <c r="C672" t="s">
        <v>492</v>
      </c>
      <c r="D672" t="s">
        <v>58</v>
      </c>
      <c r="E672" t="s">
        <v>68</v>
      </c>
      <c r="F672" t="s">
        <v>60</v>
      </c>
      <c r="G672" t="s">
        <v>114</v>
      </c>
      <c r="H672">
        <v>43</v>
      </c>
      <c r="I672">
        <v>40290</v>
      </c>
      <c r="J672">
        <v>76912</v>
      </c>
      <c r="K672">
        <v>0</v>
      </c>
      <c r="L672" t="s">
        <v>1758</v>
      </c>
      <c r="M672" t="s">
        <v>1777</v>
      </c>
      <c r="N672">
        <v>14</v>
      </c>
      <c r="O672">
        <v>8</v>
      </c>
    </row>
    <row r="673" spans="1:15" x14ac:dyDescent="0.3">
      <c r="A673" t="s">
        <v>847</v>
      </c>
      <c r="B673" t="s">
        <v>848</v>
      </c>
      <c r="C673" t="s">
        <v>57</v>
      </c>
      <c r="D673" t="s">
        <v>67</v>
      </c>
      <c r="E673" t="s">
        <v>59</v>
      </c>
      <c r="F673" t="s">
        <v>60</v>
      </c>
      <c r="G673" t="s">
        <v>114</v>
      </c>
      <c r="H673">
        <v>45</v>
      </c>
      <c r="I673">
        <v>42379</v>
      </c>
      <c r="J673">
        <v>149761</v>
      </c>
      <c r="K673">
        <v>0.12</v>
      </c>
      <c r="L673" t="s">
        <v>62</v>
      </c>
      <c r="M673" t="s">
        <v>117</v>
      </c>
      <c r="N673">
        <v>8</v>
      </c>
      <c r="O673">
        <v>5.5</v>
      </c>
    </row>
    <row r="674" spans="1:15" x14ac:dyDescent="0.3">
      <c r="A674" t="s">
        <v>1454</v>
      </c>
      <c r="B674" t="s">
        <v>1455</v>
      </c>
      <c r="C674" t="s">
        <v>318</v>
      </c>
      <c r="D674" t="s">
        <v>120</v>
      </c>
      <c r="E674" t="s">
        <v>84</v>
      </c>
      <c r="F674" t="s">
        <v>60</v>
      </c>
      <c r="G674" t="s">
        <v>79</v>
      </c>
      <c r="H674">
        <v>40</v>
      </c>
      <c r="I674">
        <v>40563</v>
      </c>
      <c r="J674">
        <v>96719</v>
      </c>
      <c r="K674">
        <v>0</v>
      </c>
      <c r="L674" t="s">
        <v>1351</v>
      </c>
      <c r="M674" t="s">
        <v>1371</v>
      </c>
      <c r="N674">
        <v>13</v>
      </c>
      <c r="O674">
        <v>8</v>
      </c>
    </row>
    <row r="675" spans="1:15" x14ac:dyDescent="0.3">
      <c r="A675" t="s">
        <v>580</v>
      </c>
      <c r="B675" t="s">
        <v>581</v>
      </c>
      <c r="C675" t="s">
        <v>83</v>
      </c>
      <c r="D675" t="s">
        <v>58</v>
      </c>
      <c r="E675" t="s">
        <v>59</v>
      </c>
      <c r="F675" t="s">
        <v>60</v>
      </c>
      <c r="G675" t="s">
        <v>69</v>
      </c>
      <c r="H675">
        <v>57</v>
      </c>
      <c r="I675">
        <v>43948</v>
      </c>
      <c r="J675">
        <v>103058</v>
      </c>
      <c r="K675">
        <v>7.0000000000000007E-2</v>
      </c>
      <c r="L675" t="s">
        <v>62</v>
      </c>
      <c r="M675" t="s">
        <v>117</v>
      </c>
      <c r="N675">
        <v>4</v>
      </c>
      <c r="O675">
        <v>3</v>
      </c>
    </row>
    <row r="676" spans="1:15" x14ac:dyDescent="0.3">
      <c r="A676" t="s">
        <v>1460</v>
      </c>
      <c r="B676" t="s">
        <v>1461</v>
      </c>
      <c r="C676" t="s">
        <v>162</v>
      </c>
      <c r="D676" t="s">
        <v>97</v>
      </c>
      <c r="E676" t="s">
        <v>59</v>
      </c>
      <c r="F676" t="s">
        <v>78</v>
      </c>
      <c r="G676" t="s">
        <v>79</v>
      </c>
      <c r="H676">
        <v>41</v>
      </c>
      <c r="I676">
        <v>39379</v>
      </c>
      <c r="J676">
        <v>51630</v>
      </c>
      <c r="K676">
        <v>0</v>
      </c>
      <c r="L676" t="s">
        <v>1351</v>
      </c>
      <c r="M676" t="s">
        <v>1364</v>
      </c>
      <c r="N676">
        <v>16</v>
      </c>
      <c r="O676">
        <v>8</v>
      </c>
    </row>
    <row r="677" spans="1:15" x14ac:dyDescent="0.3">
      <c r="A677" t="s">
        <v>85</v>
      </c>
      <c r="B677" t="s">
        <v>86</v>
      </c>
      <c r="C677" t="s">
        <v>87</v>
      </c>
      <c r="D677" t="s">
        <v>67</v>
      </c>
      <c r="E677" t="s">
        <v>74</v>
      </c>
      <c r="F677" t="s">
        <v>78</v>
      </c>
      <c r="G677" t="s">
        <v>61</v>
      </c>
      <c r="H677">
        <v>25</v>
      </c>
      <c r="I677">
        <v>43967</v>
      </c>
      <c r="J677">
        <v>41336</v>
      </c>
      <c r="K677">
        <v>0</v>
      </c>
      <c r="L677" t="s">
        <v>62</v>
      </c>
      <c r="M677" t="s">
        <v>88</v>
      </c>
      <c r="N677">
        <v>4</v>
      </c>
      <c r="O677">
        <v>3</v>
      </c>
    </row>
    <row r="678" spans="1:15" x14ac:dyDescent="0.3">
      <c r="A678" t="s">
        <v>1827</v>
      </c>
      <c r="B678" t="s">
        <v>1828</v>
      </c>
      <c r="C678" t="s">
        <v>66</v>
      </c>
      <c r="D678" t="s">
        <v>101</v>
      </c>
      <c r="E678" t="s">
        <v>68</v>
      </c>
      <c r="F678" t="s">
        <v>78</v>
      </c>
      <c r="G678" t="s">
        <v>114</v>
      </c>
      <c r="H678">
        <v>64</v>
      </c>
      <c r="I678">
        <v>42972</v>
      </c>
      <c r="J678">
        <v>169509</v>
      </c>
      <c r="K678">
        <v>0.18</v>
      </c>
      <c r="L678" t="s">
        <v>1758</v>
      </c>
      <c r="M678" t="s">
        <v>1759</v>
      </c>
      <c r="N678">
        <v>7</v>
      </c>
      <c r="O678">
        <v>4</v>
      </c>
    </row>
    <row r="679" spans="1:15" x14ac:dyDescent="0.3">
      <c r="A679" t="s">
        <v>1965</v>
      </c>
      <c r="B679" t="s">
        <v>1966</v>
      </c>
      <c r="C679" t="s">
        <v>57</v>
      </c>
      <c r="D679" t="s">
        <v>97</v>
      </c>
      <c r="E679" t="s">
        <v>74</v>
      </c>
      <c r="F679" t="s">
        <v>78</v>
      </c>
      <c r="G679" t="s">
        <v>114</v>
      </c>
      <c r="H679">
        <v>41</v>
      </c>
      <c r="I679">
        <v>42365</v>
      </c>
      <c r="J679">
        <v>129903</v>
      </c>
      <c r="K679">
        <v>0.13</v>
      </c>
      <c r="L679" t="s">
        <v>1758</v>
      </c>
      <c r="M679" t="s">
        <v>1777</v>
      </c>
      <c r="N679">
        <v>8</v>
      </c>
      <c r="O679">
        <v>5.5</v>
      </c>
    </row>
    <row r="680" spans="1:15" x14ac:dyDescent="0.3">
      <c r="A680" t="s">
        <v>1740</v>
      </c>
      <c r="B680" t="s">
        <v>1741</v>
      </c>
      <c r="C680" t="s">
        <v>57</v>
      </c>
      <c r="D680" t="s">
        <v>109</v>
      </c>
      <c r="E680" t="s">
        <v>68</v>
      </c>
      <c r="F680" t="s">
        <v>78</v>
      </c>
      <c r="G680" t="s">
        <v>79</v>
      </c>
      <c r="H680">
        <v>52</v>
      </c>
      <c r="I680">
        <v>43255</v>
      </c>
      <c r="J680">
        <v>154884</v>
      </c>
      <c r="K680">
        <v>0.1</v>
      </c>
      <c r="L680" t="s">
        <v>1351</v>
      </c>
      <c r="M680" t="s">
        <v>1357</v>
      </c>
      <c r="N680">
        <v>6</v>
      </c>
      <c r="O680">
        <v>4</v>
      </c>
    </row>
    <row r="681" spans="1:15" x14ac:dyDescent="0.3">
      <c r="A681" t="s">
        <v>742</v>
      </c>
      <c r="B681" t="s">
        <v>743</v>
      </c>
      <c r="C681" t="s">
        <v>492</v>
      </c>
      <c r="D681" t="s">
        <v>58</v>
      </c>
      <c r="E681" t="s">
        <v>68</v>
      </c>
      <c r="F681" t="s">
        <v>78</v>
      </c>
      <c r="G681" t="s">
        <v>69</v>
      </c>
      <c r="H681">
        <v>34</v>
      </c>
      <c r="I681">
        <v>42514</v>
      </c>
      <c r="J681">
        <v>94352</v>
      </c>
      <c r="K681">
        <v>0</v>
      </c>
      <c r="L681" t="s">
        <v>62</v>
      </c>
      <c r="M681" t="s">
        <v>88</v>
      </c>
      <c r="N681">
        <v>8</v>
      </c>
      <c r="O681">
        <v>5.5</v>
      </c>
    </row>
    <row r="682" spans="1:15" x14ac:dyDescent="0.3">
      <c r="A682" t="s">
        <v>1496</v>
      </c>
      <c r="B682" t="s">
        <v>1497</v>
      </c>
      <c r="C682" t="s">
        <v>66</v>
      </c>
      <c r="D682" t="s">
        <v>97</v>
      </c>
      <c r="E682" t="s">
        <v>68</v>
      </c>
      <c r="F682" t="s">
        <v>78</v>
      </c>
      <c r="G682" t="s">
        <v>79</v>
      </c>
      <c r="H682">
        <v>39</v>
      </c>
      <c r="I682">
        <v>39049</v>
      </c>
      <c r="J682">
        <v>161690</v>
      </c>
      <c r="K682">
        <v>0.28999999999999998</v>
      </c>
      <c r="L682" t="s">
        <v>1351</v>
      </c>
      <c r="M682" t="s">
        <v>1364</v>
      </c>
      <c r="N682">
        <v>17</v>
      </c>
      <c r="O682">
        <v>8</v>
      </c>
    </row>
    <row r="683" spans="1:15" x14ac:dyDescent="0.3">
      <c r="A683" t="s">
        <v>1446</v>
      </c>
      <c r="B683" t="s">
        <v>1447</v>
      </c>
      <c r="C683" t="s">
        <v>108</v>
      </c>
      <c r="D683" t="s">
        <v>120</v>
      </c>
      <c r="E683" t="s">
        <v>74</v>
      </c>
      <c r="F683" t="s">
        <v>60</v>
      </c>
      <c r="G683" t="s">
        <v>79</v>
      </c>
      <c r="H683">
        <v>36</v>
      </c>
      <c r="I683">
        <v>41692</v>
      </c>
      <c r="J683">
        <v>218530</v>
      </c>
      <c r="K683">
        <v>0.3</v>
      </c>
      <c r="L683" t="s">
        <v>1351</v>
      </c>
      <c r="M683" t="s">
        <v>1357</v>
      </c>
      <c r="N683">
        <v>10</v>
      </c>
      <c r="O683">
        <v>5.5</v>
      </c>
    </row>
    <row r="684" spans="1:15" x14ac:dyDescent="0.3">
      <c r="A684" t="s">
        <v>64</v>
      </c>
      <c r="B684" t="s">
        <v>65</v>
      </c>
      <c r="C684" t="s">
        <v>66</v>
      </c>
      <c r="D684" t="s">
        <v>67</v>
      </c>
      <c r="E684" t="s">
        <v>68</v>
      </c>
      <c r="F684" t="s">
        <v>60</v>
      </c>
      <c r="G684" t="s">
        <v>69</v>
      </c>
      <c r="H684">
        <v>50</v>
      </c>
      <c r="I684">
        <v>39016</v>
      </c>
      <c r="J684">
        <v>163099</v>
      </c>
      <c r="K684">
        <v>0.2</v>
      </c>
      <c r="L684" t="s">
        <v>62</v>
      </c>
      <c r="M684" t="s">
        <v>70</v>
      </c>
      <c r="N684">
        <v>17</v>
      </c>
      <c r="O684">
        <v>8</v>
      </c>
    </row>
    <row r="685" spans="1:15" x14ac:dyDescent="0.3">
      <c r="A685" t="s">
        <v>378</v>
      </c>
      <c r="B685" t="s">
        <v>379</v>
      </c>
      <c r="C685" t="s">
        <v>77</v>
      </c>
      <c r="D685" t="s">
        <v>67</v>
      </c>
      <c r="E685" t="s">
        <v>84</v>
      </c>
      <c r="F685" t="s">
        <v>60</v>
      </c>
      <c r="G685" t="s">
        <v>69</v>
      </c>
      <c r="H685">
        <v>28</v>
      </c>
      <c r="I685">
        <v>44078</v>
      </c>
      <c r="J685">
        <v>95045</v>
      </c>
      <c r="K685">
        <v>0</v>
      </c>
      <c r="L685" t="s">
        <v>62</v>
      </c>
      <c r="M685" t="s">
        <v>70</v>
      </c>
      <c r="N685">
        <v>3</v>
      </c>
      <c r="O685">
        <v>3</v>
      </c>
    </row>
    <row r="686" spans="1:15" x14ac:dyDescent="0.3">
      <c r="A686" t="s">
        <v>655</v>
      </c>
      <c r="B686" t="s">
        <v>656</v>
      </c>
      <c r="C686" t="s">
        <v>365</v>
      </c>
      <c r="D686" t="s">
        <v>58</v>
      </c>
      <c r="E686" t="s">
        <v>74</v>
      </c>
      <c r="F686" t="s">
        <v>60</v>
      </c>
      <c r="G686" t="s">
        <v>69</v>
      </c>
      <c r="H686">
        <v>47</v>
      </c>
      <c r="I686">
        <v>43309</v>
      </c>
      <c r="J686">
        <v>87806</v>
      </c>
      <c r="K686">
        <v>0</v>
      </c>
      <c r="L686" t="s">
        <v>62</v>
      </c>
      <c r="M686" t="s">
        <v>63</v>
      </c>
      <c r="N686">
        <v>6</v>
      </c>
      <c r="O686">
        <v>4</v>
      </c>
    </row>
    <row r="687" spans="1:15" x14ac:dyDescent="0.3">
      <c r="A687" t="s">
        <v>1941</v>
      </c>
      <c r="B687" t="s">
        <v>1942</v>
      </c>
      <c r="C687" t="s">
        <v>57</v>
      </c>
      <c r="D687" t="s">
        <v>109</v>
      </c>
      <c r="E687" t="s">
        <v>68</v>
      </c>
      <c r="F687" t="s">
        <v>60</v>
      </c>
      <c r="G687" t="s">
        <v>114</v>
      </c>
      <c r="H687">
        <v>29</v>
      </c>
      <c r="I687">
        <v>43966</v>
      </c>
      <c r="J687">
        <v>137106</v>
      </c>
      <c r="K687">
        <v>0.12</v>
      </c>
      <c r="L687" t="s">
        <v>1758</v>
      </c>
      <c r="M687" t="s">
        <v>1777</v>
      </c>
      <c r="N687">
        <v>4</v>
      </c>
      <c r="O687">
        <v>3</v>
      </c>
    </row>
    <row r="688" spans="1:15" x14ac:dyDescent="0.3">
      <c r="A688" t="s">
        <v>781</v>
      </c>
      <c r="B688" t="s">
        <v>782</v>
      </c>
      <c r="C688" t="s">
        <v>222</v>
      </c>
      <c r="D688" t="s">
        <v>120</v>
      </c>
      <c r="E688" t="s">
        <v>68</v>
      </c>
      <c r="F688" t="s">
        <v>60</v>
      </c>
      <c r="G688" t="s">
        <v>79</v>
      </c>
      <c r="H688">
        <v>45</v>
      </c>
      <c r="I688">
        <v>36754</v>
      </c>
      <c r="J688">
        <v>60113</v>
      </c>
      <c r="K688">
        <v>0</v>
      </c>
      <c r="L688" t="s">
        <v>62</v>
      </c>
      <c r="M688" t="s">
        <v>70</v>
      </c>
      <c r="N688">
        <v>24</v>
      </c>
      <c r="O688">
        <v>9.5</v>
      </c>
    </row>
    <row r="689" spans="1:15" x14ac:dyDescent="0.3">
      <c r="A689" t="s">
        <v>1963</v>
      </c>
      <c r="B689" t="s">
        <v>1964</v>
      </c>
      <c r="C689" t="s">
        <v>83</v>
      </c>
      <c r="D689" t="s">
        <v>67</v>
      </c>
      <c r="E689" t="s">
        <v>68</v>
      </c>
      <c r="F689" t="s">
        <v>60</v>
      </c>
      <c r="G689" t="s">
        <v>114</v>
      </c>
      <c r="H689">
        <v>51</v>
      </c>
      <c r="I689">
        <v>41439</v>
      </c>
      <c r="J689">
        <v>108221</v>
      </c>
      <c r="K689">
        <v>0.05</v>
      </c>
      <c r="L689" t="s">
        <v>1758</v>
      </c>
      <c r="M689" t="s">
        <v>1759</v>
      </c>
      <c r="N689">
        <v>11</v>
      </c>
      <c r="O689">
        <v>5.5</v>
      </c>
    </row>
    <row r="690" spans="1:15" x14ac:dyDescent="0.3">
      <c r="A690" t="s">
        <v>647</v>
      </c>
      <c r="B690" t="s">
        <v>648</v>
      </c>
      <c r="C690" t="s">
        <v>252</v>
      </c>
      <c r="D690" t="s">
        <v>58</v>
      </c>
      <c r="E690" t="s">
        <v>74</v>
      </c>
      <c r="F690" t="s">
        <v>60</v>
      </c>
      <c r="G690" t="s">
        <v>61</v>
      </c>
      <c r="H690">
        <v>35</v>
      </c>
      <c r="I690">
        <v>41941</v>
      </c>
      <c r="J690">
        <v>91592</v>
      </c>
      <c r="K690">
        <v>0</v>
      </c>
      <c r="L690" t="s">
        <v>62</v>
      </c>
      <c r="M690" t="s">
        <v>70</v>
      </c>
      <c r="N690">
        <v>9</v>
      </c>
      <c r="O690">
        <v>5.5</v>
      </c>
    </row>
    <row r="691" spans="1:15" x14ac:dyDescent="0.3">
      <c r="A691" t="s">
        <v>744</v>
      </c>
      <c r="B691" t="s">
        <v>745</v>
      </c>
      <c r="C691" t="s">
        <v>618</v>
      </c>
      <c r="D691" t="s">
        <v>58</v>
      </c>
      <c r="E691" t="s">
        <v>59</v>
      </c>
      <c r="F691" t="s">
        <v>60</v>
      </c>
      <c r="G691" t="s">
        <v>114</v>
      </c>
      <c r="H691">
        <v>55</v>
      </c>
      <c r="I691">
        <v>34576</v>
      </c>
      <c r="J691">
        <v>73955</v>
      </c>
      <c r="K691">
        <v>0</v>
      </c>
      <c r="L691" t="s">
        <v>62</v>
      </c>
      <c r="M691" t="s">
        <v>80</v>
      </c>
      <c r="N691">
        <v>30</v>
      </c>
      <c r="O691">
        <v>15</v>
      </c>
    </row>
    <row r="692" spans="1:15" x14ac:dyDescent="0.3">
      <c r="A692" t="s">
        <v>1016</v>
      </c>
      <c r="B692" t="s">
        <v>1017</v>
      </c>
      <c r="C692" t="s">
        <v>225</v>
      </c>
      <c r="D692" t="s">
        <v>97</v>
      </c>
      <c r="E692" t="s">
        <v>59</v>
      </c>
      <c r="F692" t="s">
        <v>60</v>
      </c>
      <c r="G692" t="s">
        <v>79</v>
      </c>
      <c r="H692">
        <v>45</v>
      </c>
      <c r="I692">
        <v>43581</v>
      </c>
      <c r="J692">
        <v>90870</v>
      </c>
      <c r="K692">
        <v>0</v>
      </c>
      <c r="L692" t="s">
        <v>62</v>
      </c>
      <c r="M692" t="s">
        <v>70</v>
      </c>
      <c r="N692">
        <v>5</v>
      </c>
      <c r="O692">
        <v>3</v>
      </c>
    </row>
    <row r="693" spans="1:15" x14ac:dyDescent="0.3">
      <c r="A693" t="s">
        <v>1060</v>
      </c>
      <c r="B693" t="s">
        <v>1061</v>
      </c>
      <c r="C693" t="s">
        <v>57</v>
      </c>
      <c r="D693" t="s">
        <v>58</v>
      </c>
      <c r="E693" t="s">
        <v>68</v>
      </c>
      <c r="F693" t="s">
        <v>60</v>
      </c>
      <c r="G693" t="s">
        <v>69</v>
      </c>
      <c r="H693">
        <v>43</v>
      </c>
      <c r="I693">
        <v>42090</v>
      </c>
      <c r="J693">
        <v>120321</v>
      </c>
      <c r="K693">
        <v>0.12</v>
      </c>
      <c r="L693" t="s">
        <v>62</v>
      </c>
      <c r="M693" t="s">
        <v>92</v>
      </c>
      <c r="N693">
        <v>9</v>
      </c>
      <c r="O693">
        <v>5.5</v>
      </c>
    </row>
    <row r="694" spans="1:15" x14ac:dyDescent="0.3">
      <c r="A694" t="s">
        <v>1004</v>
      </c>
      <c r="B694" t="s">
        <v>1005</v>
      </c>
      <c r="C694" t="s">
        <v>108</v>
      </c>
      <c r="D694" t="s">
        <v>91</v>
      </c>
      <c r="E694" t="s">
        <v>74</v>
      </c>
      <c r="F694" t="s">
        <v>60</v>
      </c>
      <c r="G694" t="s">
        <v>79</v>
      </c>
      <c r="H694">
        <v>38</v>
      </c>
      <c r="I694">
        <v>41256</v>
      </c>
      <c r="J694">
        <v>191571</v>
      </c>
      <c r="K694">
        <v>0.32</v>
      </c>
      <c r="L694" t="s">
        <v>62</v>
      </c>
      <c r="M694" t="s">
        <v>92</v>
      </c>
      <c r="N694">
        <v>11</v>
      </c>
      <c r="O694">
        <v>5.5</v>
      </c>
    </row>
    <row r="695" spans="1:15" x14ac:dyDescent="0.3">
      <c r="A695" t="s">
        <v>1899</v>
      </c>
      <c r="B695" t="s">
        <v>1900</v>
      </c>
      <c r="C695" t="s">
        <v>318</v>
      </c>
      <c r="D695" t="s">
        <v>120</v>
      </c>
      <c r="E695" t="s">
        <v>68</v>
      </c>
      <c r="F695" t="s">
        <v>60</v>
      </c>
      <c r="G695" t="s">
        <v>114</v>
      </c>
      <c r="H695">
        <v>26</v>
      </c>
      <c r="I695">
        <v>44236</v>
      </c>
      <c r="J695">
        <v>87427</v>
      </c>
      <c r="K695">
        <v>0</v>
      </c>
      <c r="L695" t="s">
        <v>1758</v>
      </c>
      <c r="M695" t="s">
        <v>1777</v>
      </c>
      <c r="N695">
        <v>3</v>
      </c>
      <c r="O695">
        <v>3</v>
      </c>
    </row>
    <row r="696" spans="1:15" x14ac:dyDescent="0.3">
      <c r="A696" t="s">
        <v>907</v>
      </c>
      <c r="B696" t="s">
        <v>908</v>
      </c>
      <c r="C696" t="s">
        <v>198</v>
      </c>
      <c r="D696" t="s">
        <v>58</v>
      </c>
      <c r="E696" t="s">
        <v>74</v>
      </c>
      <c r="F696" t="s">
        <v>60</v>
      </c>
      <c r="G696" t="s">
        <v>69</v>
      </c>
      <c r="H696">
        <v>30</v>
      </c>
      <c r="I696">
        <v>43864</v>
      </c>
      <c r="J696">
        <v>94652</v>
      </c>
      <c r="K696">
        <v>0</v>
      </c>
      <c r="L696" t="s">
        <v>62</v>
      </c>
      <c r="M696" t="s">
        <v>63</v>
      </c>
      <c r="N696">
        <v>4</v>
      </c>
      <c r="O696">
        <v>3</v>
      </c>
    </row>
    <row r="697" spans="1:15" x14ac:dyDescent="0.3">
      <c r="A697" t="s">
        <v>600</v>
      </c>
      <c r="B697" t="s">
        <v>601</v>
      </c>
      <c r="C697" t="s">
        <v>57</v>
      </c>
      <c r="D697" t="s">
        <v>67</v>
      </c>
      <c r="E697" t="s">
        <v>59</v>
      </c>
      <c r="F697" t="s">
        <v>60</v>
      </c>
      <c r="G697" t="s">
        <v>69</v>
      </c>
      <c r="H697">
        <v>51</v>
      </c>
      <c r="I697">
        <v>38835</v>
      </c>
      <c r="J697">
        <v>150758</v>
      </c>
      <c r="K697">
        <v>0.13</v>
      </c>
      <c r="L697" t="s">
        <v>62</v>
      </c>
      <c r="M697" t="s">
        <v>70</v>
      </c>
      <c r="N697">
        <v>18</v>
      </c>
      <c r="O697">
        <v>9.5</v>
      </c>
    </row>
    <row r="698" spans="1:15" x14ac:dyDescent="0.3">
      <c r="A698" t="s">
        <v>1937</v>
      </c>
      <c r="B698" t="s">
        <v>1938</v>
      </c>
      <c r="C698" t="s">
        <v>225</v>
      </c>
      <c r="D698" t="s">
        <v>97</v>
      </c>
      <c r="E698" t="s">
        <v>68</v>
      </c>
      <c r="F698" t="s">
        <v>60</v>
      </c>
      <c r="G698" t="s">
        <v>114</v>
      </c>
      <c r="H698">
        <v>45</v>
      </c>
      <c r="I698">
        <v>43581</v>
      </c>
      <c r="J698">
        <v>74891</v>
      </c>
      <c r="K698">
        <v>0</v>
      </c>
      <c r="L698" t="s">
        <v>1758</v>
      </c>
      <c r="M698" t="s">
        <v>1762</v>
      </c>
      <c r="N698">
        <v>5</v>
      </c>
      <c r="O698">
        <v>3</v>
      </c>
    </row>
    <row r="699" spans="1:15" x14ac:dyDescent="0.3">
      <c r="A699" t="s">
        <v>1494</v>
      </c>
      <c r="B699" t="s">
        <v>1495</v>
      </c>
      <c r="C699" t="s">
        <v>275</v>
      </c>
      <c r="D699" t="s">
        <v>58</v>
      </c>
      <c r="E699" t="s">
        <v>59</v>
      </c>
      <c r="F699" t="s">
        <v>60</v>
      </c>
      <c r="G699" t="s">
        <v>79</v>
      </c>
      <c r="H699">
        <v>28</v>
      </c>
      <c r="I699">
        <v>43763</v>
      </c>
      <c r="J699">
        <v>50111</v>
      </c>
      <c r="K699">
        <v>0</v>
      </c>
      <c r="L699" t="s">
        <v>1351</v>
      </c>
      <c r="M699" t="s">
        <v>1371</v>
      </c>
      <c r="N699">
        <v>4</v>
      </c>
      <c r="O699">
        <v>3</v>
      </c>
    </row>
    <row r="700" spans="1:15" x14ac:dyDescent="0.3">
      <c r="A700" t="s">
        <v>233</v>
      </c>
      <c r="B700" t="s">
        <v>234</v>
      </c>
      <c r="C700" t="s">
        <v>73</v>
      </c>
      <c r="D700" t="s">
        <v>58</v>
      </c>
      <c r="E700" t="s">
        <v>68</v>
      </c>
      <c r="F700" t="s">
        <v>60</v>
      </c>
      <c r="G700" t="s">
        <v>79</v>
      </c>
      <c r="H700">
        <v>48</v>
      </c>
      <c r="I700">
        <v>39091</v>
      </c>
      <c r="J700">
        <v>74546</v>
      </c>
      <c r="K700">
        <v>0.09</v>
      </c>
      <c r="L700" t="s">
        <v>62</v>
      </c>
      <c r="M700" t="s">
        <v>63</v>
      </c>
      <c r="N700">
        <v>17</v>
      </c>
      <c r="O700">
        <v>8</v>
      </c>
    </row>
    <row r="701" spans="1:15" x14ac:dyDescent="0.3">
      <c r="A701" t="s">
        <v>93</v>
      </c>
      <c r="B701" t="s">
        <v>94</v>
      </c>
      <c r="C701" t="s">
        <v>77</v>
      </c>
      <c r="D701" t="s">
        <v>67</v>
      </c>
      <c r="E701" t="s">
        <v>68</v>
      </c>
      <c r="F701" t="s">
        <v>60</v>
      </c>
      <c r="G701" t="s">
        <v>69</v>
      </c>
      <c r="H701">
        <v>34</v>
      </c>
      <c r="I701">
        <v>43264</v>
      </c>
      <c r="J701">
        <v>77203</v>
      </c>
      <c r="K701">
        <v>0</v>
      </c>
      <c r="L701" t="s">
        <v>62</v>
      </c>
      <c r="M701" t="s">
        <v>70</v>
      </c>
      <c r="N701">
        <v>6</v>
      </c>
      <c r="O701">
        <v>4</v>
      </c>
    </row>
    <row r="702" spans="1:15" x14ac:dyDescent="0.3">
      <c r="A702" t="s">
        <v>1228</v>
      </c>
      <c r="B702" t="s">
        <v>1229</v>
      </c>
      <c r="C702" t="s">
        <v>222</v>
      </c>
      <c r="D702" t="s">
        <v>120</v>
      </c>
      <c r="E702" t="s">
        <v>59</v>
      </c>
      <c r="F702" t="s">
        <v>60</v>
      </c>
      <c r="G702" t="s">
        <v>61</v>
      </c>
      <c r="H702">
        <v>40</v>
      </c>
      <c r="I702">
        <v>39960</v>
      </c>
      <c r="J702">
        <v>62411</v>
      </c>
      <c r="K702">
        <v>0</v>
      </c>
      <c r="L702" t="s">
        <v>62</v>
      </c>
      <c r="M702" t="s">
        <v>88</v>
      </c>
      <c r="N702">
        <v>15</v>
      </c>
      <c r="O702">
        <v>8</v>
      </c>
    </row>
    <row r="703" spans="1:15" x14ac:dyDescent="0.3">
      <c r="A703" t="s">
        <v>1163</v>
      </c>
      <c r="B703" t="s">
        <v>1250</v>
      </c>
      <c r="C703" t="s">
        <v>83</v>
      </c>
      <c r="D703" t="s">
        <v>120</v>
      </c>
      <c r="E703" t="s">
        <v>68</v>
      </c>
      <c r="F703" t="s">
        <v>60</v>
      </c>
      <c r="G703" t="s">
        <v>79</v>
      </c>
      <c r="H703">
        <v>64</v>
      </c>
      <c r="I703">
        <v>37762</v>
      </c>
      <c r="J703">
        <v>106444</v>
      </c>
      <c r="K703">
        <v>0.05</v>
      </c>
      <c r="L703" t="s">
        <v>62</v>
      </c>
      <c r="M703" t="s">
        <v>80</v>
      </c>
      <c r="N703">
        <v>21</v>
      </c>
      <c r="O703">
        <v>9.5</v>
      </c>
    </row>
    <row r="704" spans="1:15" x14ac:dyDescent="0.3">
      <c r="A704" t="s">
        <v>694</v>
      </c>
      <c r="B704" t="s">
        <v>695</v>
      </c>
      <c r="C704" t="s">
        <v>87</v>
      </c>
      <c r="D704" t="s">
        <v>120</v>
      </c>
      <c r="E704" t="s">
        <v>68</v>
      </c>
      <c r="F704" t="s">
        <v>60</v>
      </c>
      <c r="G704" t="s">
        <v>79</v>
      </c>
      <c r="H704">
        <v>64</v>
      </c>
      <c r="I704">
        <v>38380</v>
      </c>
      <c r="J704">
        <v>55369</v>
      </c>
      <c r="K704">
        <v>0</v>
      </c>
      <c r="L704" t="s">
        <v>62</v>
      </c>
      <c r="M704" t="s">
        <v>80</v>
      </c>
      <c r="N704">
        <v>19</v>
      </c>
      <c r="O704">
        <v>9.5</v>
      </c>
    </row>
    <row r="705" spans="1:15" x14ac:dyDescent="0.3">
      <c r="A705" t="s">
        <v>1328</v>
      </c>
      <c r="B705" t="s">
        <v>1329</v>
      </c>
      <c r="C705" t="s">
        <v>57</v>
      </c>
      <c r="D705" t="s">
        <v>58</v>
      </c>
      <c r="E705" t="s">
        <v>59</v>
      </c>
      <c r="F705" t="s">
        <v>60</v>
      </c>
      <c r="G705" t="s">
        <v>69</v>
      </c>
      <c r="H705">
        <v>46</v>
      </c>
      <c r="I705">
        <v>37265</v>
      </c>
      <c r="J705">
        <v>148035</v>
      </c>
      <c r="K705">
        <v>0.14000000000000001</v>
      </c>
      <c r="L705" t="s">
        <v>62</v>
      </c>
      <c r="M705" t="s">
        <v>80</v>
      </c>
      <c r="N705">
        <v>22</v>
      </c>
      <c r="O705">
        <v>9.5</v>
      </c>
    </row>
    <row r="706" spans="1:15" x14ac:dyDescent="0.3">
      <c r="A706" t="s">
        <v>153</v>
      </c>
      <c r="B706" t="s">
        <v>1111</v>
      </c>
      <c r="C706" t="s">
        <v>142</v>
      </c>
      <c r="D706" t="s">
        <v>58</v>
      </c>
      <c r="E706" t="s">
        <v>68</v>
      </c>
      <c r="F706" t="s">
        <v>60</v>
      </c>
      <c r="G706" t="s">
        <v>79</v>
      </c>
      <c r="H706">
        <v>56</v>
      </c>
      <c r="I706">
        <v>35238</v>
      </c>
      <c r="J706">
        <v>82806</v>
      </c>
      <c r="K706">
        <v>0</v>
      </c>
      <c r="L706" t="s">
        <v>62</v>
      </c>
      <c r="M706" t="s">
        <v>63</v>
      </c>
      <c r="N706">
        <v>28</v>
      </c>
      <c r="O706">
        <v>10</v>
      </c>
    </row>
    <row r="707" spans="1:15" x14ac:dyDescent="0.3">
      <c r="A707" t="s">
        <v>1317</v>
      </c>
      <c r="B707" t="s">
        <v>1318</v>
      </c>
      <c r="C707" t="s">
        <v>365</v>
      </c>
      <c r="D707" t="s">
        <v>58</v>
      </c>
      <c r="E707" t="s">
        <v>84</v>
      </c>
      <c r="F707" t="s">
        <v>60</v>
      </c>
      <c r="G707" t="s">
        <v>69</v>
      </c>
      <c r="H707">
        <v>40</v>
      </c>
      <c r="I707">
        <v>40944</v>
      </c>
      <c r="J707">
        <v>61523</v>
      </c>
      <c r="K707">
        <v>0</v>
      </c>
      <c r="L707" t="s">
        <v>62</v>
      </c>
      <c r="M707" t="s">
        <v>117</v>
      </c>
      <c r="N707">
        <v>12</v>
      </c>
      <c r="O707">
        <v>8</v>
      </c>
    </row>
    <row r="708" spans="1:15" x14ac:dyDescent="0.3">
      <c r="A708" t="s">
        <v>1542</v>
      </c>
      <c r="B708" t="s">
        <v>1543</v>
      </c>
      <c r="C708" t="s">
        <v>66</v>
      </c>
      <c r="D708" t="s">
        <v>91</v>
      </c>
      <c r="E708" t="s">
        <v>68</v>
      </c>
      <c r="F708" t="s">
        <v>60</v>
      </c>
      <c r="G708" t="s">
        <v>79</v>
      </c>
      <c r="H708">
        <v>55</v>
      </c>
      <c r="I708">
        <v>40468</v>
      </c>
      <c r="J708">
        <v>188727</v>
      </c>
      <c r="K708">
        <v>0.23</v>
      </c>
      <c r="L708" t="s">
        <v>1351</v>
      </c>
      <c r="M708" t="s">
        <v>1371</v>
      </c>
      <c r="N708">
        <v>13</v>
      </c>
      <c r="O708">
        <v>8</v>
      </c>
    </row>
    <row r="709" spans="1:15" x14ac:dyDescent="0.3">
      <c r="A709" t="s">
        <v>1625</v>
      </c>
      <c r="B709" t="s">
        <v>1626</v>
      </c>
      <c r="C709" t="s">
        <v>66</v>
      </c>
      <c r="D709" t="s">
        <v>109</v>
      </c>
      <c r="E709" t="s">
        <v>74</v>
      </c>
      <c r="F709" t="s">
        <v>60</v>
      </c>
      <c r="G709" t="s">
        <v>79</v>
      </c>
      <c r="H709">
        <v>35</v>
      </c>
      <c r="I709">
        <v>42800</v>
      </c>
      <c r="J709">
        <v>171426</v>
      </c>
      <c r="K709">
        <v>0.15</v>
      </c>
      <c r="L709" t="s">
        <v>1351</v>
      </c>
      <c r="M709" t="s">
        <v>1364</v>
      </c>
      <c r="N709">
        <v>7</v>
      </c>
      <c r="O709">
        <v>4</v>
      </c>
    </row>
    <row r="710" spans="1:15" x14ac:dyDescent="0.3">
      <c r="A710" t="s">
        <v>895</v>
      </c>
      <c r="B710" t="s">
        <v>896</v>
      </c>
      <c r="C710" t="s">
        <v>66</v>
      </c>
      <c r="D710" t="s">
        <v>91</v>
      </c>
      <c r="E710" t="s">
        <v>84</v>
      </c>
      <c r="F710" t="s">
        <v>60</v>
      </c>
      <c r="G710" t="s">
        <v>69</v>
      </c>
      <c r="H710">
        <v>27</v>
      </c>
      <c r="I710">
        <v>44393</v>
      </c>
      <c r="J710">
        <v>161759</v>
      </c>
      <c r="K710">
        <v>0.16</v>
      </c>
      <c r="L710" t="s">
        <v>62</v>
      </c>
      <c r="M710" t="s">
        <v>88</v>
      </c>
      <c r="N710">
        <v>3</v>
      </c>
      <c r="O710">
        <v>3</v>
      </c>
    </row>
    <row r="711" spans="1:15" x14ac:dyDescent="0.3">
      <c r="A711" t="s">
        <v>1472</v>
      </c>
      <c r="B711" t="s">
        <v>1473</v>
      </c>
      <c r="C711" t="s">
        <v>87</v>
      </c>
      <c r="D711" t="s">
        <v>109</v>
      </c>
      <c r="E711" t="s">
        <v>74</v>
      </c>
      <c r="F711" t="s">
        <v>60</v>
      </c>
      <c r="G711" t="s">
        <v>79</v>
      </c>
      <c r="H711">
        <v>65</v>
      </c>
      <c r="I711">
        <v>41543</v>
      </c>
      <c r="J711">
        <v>50341</v>
      </c>
      <c r="K711">
        <v>0</v>
      </c>
      <c r="L711" t="s">
        <v>1351</v>
      </c>
      <c r="M711" t="s">
        <v>1364</v>
      </c>
      <c r="N711">
        <v>10</v>
      </c>
      <c r="O711">
        <v>5.5</v>
      </c>
    </row>
    <row r="712" spans="1:15" x14ac:dyDescent="0.3">
      <c r="A712" t="s">
        <v>328</v>
      </c>
      <c r="B712" t="s">
        <v>329</v>
      </c>
      <c r="C712" t="s">
        <v>83</v>
      </c>
      <c r="D712" t="s">
        <v>109</v>
      </c>
      <c r="E712" t="s">
        <v>74</v>
      </c>
      <c r="F712" t="s">
        <v>60</v>
      </c>
      <c r="G712" t="s">
        <v>69</v>
      </c>
      <c r="H712">
        <v>59</v>
      </c>
      <c r="I712">
        <v>39197</v>
      </c>
      <c r="J712">
        <v>129708</v>
      </c>
      <c r="K712">
        <v>0.05</v>
      </c>
      <c r="L712" t="s">
        <v>62</v>
      </c>
      <c r="M712" t="s">
        <v>88</v>
      </c>
      <c r="N712">
        <v>17</v>
      </c>
      <c r="O712">
        <v>8</v>
      </c>
    </row>
    <row r="713" spans="1:15" x14ac:dyDescent="0.3">
      <c r="A713" t="s">
        <v>1484</v>
      </c>
      <c r="B713" t="s">
        <v>1485</v>
      </c>
      <c r="C713" t="s">
        <v>618</v>
      </c>
      <c r="D713" t="s">
        <v>58</v>
      </c>
      <c r="E713" t="s">
        <v>84</v>
      </c>
      <c r="F713" t="s">
        <v>60</v>
      </c>
      <c r="G713" t="s">
        <v>79</v>
      </c>
      <c r="H713">
        <v>45</v>
      </c>
      <c r="I713">
        <v>40418</v>
      </c>
      <c r="J713">
        <v>82162</v>
      </c>
      <c r="K713">
        <v>0</v>
      </c>
      <c r="L713" t="s">
        <v>1351</v>
      </c>
      <c r="M713" t="s">
        <v>1364</v>
      </c>
      <c r="N713">
        <v>14</v>
      </c>
      <c r="O713">
        <v>8</v>
      </c>
    </row>
    <row r="714" spans="1:15" x14ac:dyDescent="0.3">
      <c r="A714" t="s">
        <v>1431</v>
      </c>
      <c r="B714" t="s">
        <v>1432</v>
      </c>
      <c r="C714" t="s">
        <v>108</v>
      </c>
      <c r="D714" t="s">
        <v>67</v>
      </c>
      <c r="E714" t="s">
        <v>68</v>
      </c>
      <c r="F714" t="s">
        <v>60</v>
      </c>
      <c r="G714" t="s">
        <v>79</v>
      </c>
      <c r="H714">
        <v>43</v>
      </c>
      <c r="I714">
        <v>38564</v>
      </c>
      <c r="J714">
        <v>249686</v>
      </c>
      <c r="K714">
        <v>0.31</v>
      </c>
      <c r="L714" t="s">
        <v>1351</v>
      </c>
      <c r="M714" t="s">
        <v>1352</v>
      </c>
      <c r="N714">
        <v>19</v>
      </c>
      <c r="O714">
        <v>9.5</v>
      </c>
    </row>
    <row r="715" spans="1:15" x14ac:dyDescent="0.3">
      <c r="A715" t="s">
        <v>1748</v>
      </c>
      <c r="B715" t="s">
        <v>1749</v>
      </c>
      <c r="C715" t="s">
        <v>66</v>
      </c>
      <c r="D715" t="s">
        <v>120</v>
      </c>
      <c r="E715" t="s">
        <v>84</v>
      </c>
      <c r="F715" t="s">
        <v>60</v>
      </c>
      <c r="G715" t="s">
        <v>79</v>
      </c>
      <c r="H715">
        <v>25</v>
      </c>
      <c r="I715">
        <v>44549</v>
      </c>
      <c r="J715">
        <v>150666</v>
      </c>
      <c r="K715">
        <v>0.23</v>
      </c>
      <c r="L715" t="s">
        <v>1351</v>
      </c>
      <c r="M715" t="s">
        <v>1371</v>
      </c>
      <c r="N715">
        <v>2</v>
      </c>
      <c r="O715">
        <v>1</v>
      </c>
    </row>
    <row r="716" spans="1:15" x14ac:dyDescent="0.3">
      <c r="A716" t="s">
        <v>541</v>
      </c>
      <c r="B716" t="s">
        <v>542</v>
      </c>
      <c r="C716" t="s">
        <v>108</v>
      </c>
      <c r="D716" t="s">
        <v>101</v>
      </c>
      <c r="E716" t="s">
        <v>59</v>
      </c>
      <c r="F716" t="s">
        <v>60</v>
      </c>
      <c r="G716" t="s">
        <v>69</v>
      </c>
      <c r="H716">
        <v>51</v>
      </c>
      <c r="I716">
        <v>35230</v>
      </c>
      <c r="J716">
        <v>200246</v>
      </c>
      <c r="K716">
        <v>0.34</v>
      </c>
      <c r="L716" t="s">
        <v>62</v>
      </c>
      <c r="M716" t="s">
        <v>117</v>
      </c>
      <c r="N716">
        <v>28</v>
      </c>
      <c r="O716">
        <v>10</v>
      </c>
    </row>
    <row r="717" spans="1:15" x14ac:dyDescent="0.3">
      <c r="A717" t="s">
        <v>1468</v>
      </c>
      <c r="B717" t="s">
        <v>1469</v>
      </c>
      <c r="C717" t="s">
        <v>132</v>
      </c>
      <c r="D717" t="s">
        <v>67</v>
      </c>
      <c r="E717" t="s">
        <v>84</v>
      </c>
      <c r="F717" t="s">
        <v>78</v>
      </c>
      <c r="G717" t="s">
        <v>79</v>
      </c>
      <c r="H717">
        <v>52</v>
      </c>
      <c r="I717">
        <v>42992</v>
      </c>
      <c r="J717">
        <v>74449</v>
      </c>
      <c r="K717">
        <v>0</v>
      </c>
      <c r="L717" t="s">
        <v>1351</v>
      </c>
      <c r="M717" t="s">
        <v>1364</v>
      </c>
      <c r="N717">
        <v>6</v>
      </c>
      <c r="O717">
        <v>4</v>
      </c>
    </row>
    <row r="718" spans="1:15" x14ac:dyDescent="0.3">
      <c r="A718" t="s">
        <v>370</v>
      </c>
      <c r="B718" t="s">
        <v>371</v>
      </c>
      <c r="C718" t="s">
        <v>108</v>
      </c>
      <c r="D718" t="s">
        <v>91</v>
      </c>
      <c r="E718" t="s">
        <v>59</v>
      </c>
      <c r="F718" t="s">
        <v>78</v>
      </c>
      <c r="G718" t="s">
        <v>79</v>
      </c>
      <c r="H718">
        <v>59</v>
      </c>
      <c r="I718">
        <v>40681</v>
      </c>
      <c r="J718">
        <v>192213</v>
      </c>
      <c r="K718">
        <v>0.4</v>
      </c>
      <c r="L718" t="s">
        <v>62</v>
      </c>
      <c r="M718" t="s">
        <v>70</v>
      </c>
      <c r="N718">
        <v>13</v>
      </c>
      <c r="O718">
        <v>8</v>
      </c>
    </row>
    <row r="719" spans="1:15" x14ac:dyDescent="0.3">
      <c r="A719" t="s">
        <v>814</v>
      </c>
      <c r="B719" t="s">
        <v>815</v>
      </c>
      <c r="C719" t="s">
        <v>57</v>
      </c>
      <c r="D719" t="s">
        <v>67</v>
      </c>
      <c r="E719" t="s">
        <v>68</v>
      </c>
      <c r="F719" t="s">
        <v>78</v>
      </c>
      <c r="G719" t="s">
        <v>114</v>
      </c>
      <c r="H719">
        <v>44</v>
      </c>
      <c r="I719">
        <v>43685</v>
      </c>
      <c r="J719">
        <v>130133</v>
      </c>
      <c r="K719">
        <v>0.15</v>
      </c>
      <c r="L719" t="s">
        <v>62</v>
      </c>
      <c r="M719" t="s">
        <v>92</v>
      </c>
      <c r="N719">
        <v>5</v>
      </c>
      <c r="O719">
        <v>3</v>
      </c>
    </row>
    <row r="720" spans="1:15" x14ac:dyDescent="0.3">
      <c r="A720" t="s">
        <v>319</v>
      </c>
      <c r="B720" t="s">
        <v>599</v>
      </c>
      <c r="C720" t="s">
        <v>57</v>
      </c>
      <c r="D720" t="s">
        <v>58</v>
      </c>
      <c r="E720" t="s">
        <v>84</v>
      </c>
      <c r="F720" t="s">
        <v>78</v>
      </c>
      <c r="G720" t="s">
        <v>69</v>
      </c>
      <c r="H720">
        <v>46</v>
      </c>
      <c r="I720">
        <v>38244</v>
      </c>
      <c r="J720">
        <v>130274</v>
      </c>
      <c r="K720">
        <v>0.11</v>
      </c>
      <c r="L720" t="s">
        <v>62</v>
      </c>
      <c r="M720" t="s">
        <v>70</v>
      </c>
      <c r="N720">
        <v>19</v>
      </c>
      <c r="O720">
        <v>9.5</v>
      </c>
    </row>
    <row r="721" spans="1:15" x14ac:dyDescent="0.3">
      <c r="A721" t="s">
        <v>1429</v>
      </c>
      <c r="B721" t="s">
        <v>1430</v>
      </c>
      <c r="C721" t="s">
        <v>142</v>
      </c>
      <c r="D721" t="s">
        <v>58</v>
      </c>
      <c r="E721" t="s">
        <v>59</v>
      </c>
      <c r="F721" t="s">
        <v>78</v>
      </c>
      <c r="G721" t="s">
        <v>79</v>
      </c>
      <c r="H721">
        <v>46</v>
      </c>
      <c r="I721">
        <v>44495</v>
      </c>
      <c r="J721">
        <v>94790</v>
      </c>
      <c r="K721">
        <v>0</v>
      </c>
      <c r="L721" t="s">
        <v>1351</v>
      </c>
      <c r="M721" t="s">
        <v>1352</v>
      </c>
      <c r="N721">
        <v>2</v>
      </c>
      <c r="O721">
        <v>1</v>
      </c>
    </row>
    <row r="722" spans="1:15" x14ac:dyDescent="0.3">
      <c r="A722" t="s">
        <v>1405</v>
      </c>
      <c r="B722" t="s">
        <v>1406</v>
      </c>
      <c r="C722" t="s">
        <v>171</v>
      </c>
      <c r="D722" t="s">
        <v>101</v>
      </c>
      <c r="E722" t="s">
        <v>68</v>
      </c>
      <c r="F722" t="s">
        <v>78</v>
      </c>
      <c r="G722" t="s">
        <v>79</v>
      </c>
      <c r="H722">
        <v>27</v>
      </c>
      <c r="I722">
        <v>43937</v>
      </c>
      <c r="J722">
        <v>71864</v>
      </c>
      <c r="K722">
        <v>0</v>
      </c>
      <c r="L722" t="s">
        <v>1351</v>
      </c>
      <c r="M722" t="s">
        <v>1371</v>
      </c>
      <c r="N722">
        <v>4</v>
      </c>
      <c r="O722">
        <v>3</v>
      </c>
    </row>
    <row r="723" spans="1:15" x14ac:dyDescent="0.3">
      <c r="A723" t="s">
        <v>955</v>
      </c>
      <c r="B723" t="s">
        <v>956</v>
      </c>
      <c r="C723" t="s">
        <v>83</v>
      </c>
      <c r="D723" t="s">
        <v>58</v>
      </c>
      <c r="E723" t="s">
        <v>84</v>
      </c>
      <c r="F723" t="s">
        <v>78</v>
      </c>
      <c r="G723" t="s">
        <v>69</v>
      </c>
      <c r="H723">
        <v>30</v>
      </c>
      <c r="I723">
        <v>42952</v>
      </c>
      <c r="J723">
        <v>119906</v>
      </c>
      <c r="K723">
        <v>0.05</v>
      </c>
      <c r="L723" t="s">
        <v>62</v>
      </c>
      <c r="M723" t="s">
        <v>117</v>
      </c>
      <c r="N723">
        <v>7</v>
      </c>
      <c r="O723">
        <v>4</v>
      </c>
    </row>
    <row r="724" spans="1:15" x14ac:dyDescent="0.3">
      <c r="A724" t="s">
        <v>1360</v>
      </c>
      <c r="B724" t="s">
        <v>1361</v>
      </c>
      <c r="C724" t="s">
        <v>108</v>
      </c>
      <c r="D724" t="s">
        <v>120</v>
      </c>
      <c r="E724" t="s">
        <v>68</v>
      </c>
      <c r="F724" t="s">
        <v>78</v>
      </c>
      <c r="G724" t="s">
        <v>79</v>
      </c>
      <c r="H724">
        <v>44</v>
      </c>
      <c r="I724">
        <v>41700</v>
      </c>
      <c r="J724">
        <v>207172</v>
      </c>
      <c r="K724">
        <v>0.31</v>
      </c>
      <c r="L724" t="s">
        <v>1351</v>
      </c>
      <c r="M724" t="s">
        <v>1352</v>
      </c>
      <c r="N724">
        <v>10</v>
      </c>
      <c r="O724">
        <v>5.5</v>
      </c>
    </row>
    <row r="725" spans="1:15" x14ac:dyDescent="0.3">
      <c r="A725" t="s">
        <v>376</v>
      </c>
      <c r="B725" t="s">
        <v>377</v>
      </c>
      <c r="C725" t="s">
        <v>237</v>
      </c>
      <c r="D725" t="s">
        <v>101</v>
      </c>
      <c r="E725" t="s">
        <v>59</v>
      </c>
      <c r="F725" t="s">
        <v>78</v>
      </c>
      <c r="G725" t="s">
        <v>114</v>
      </c>
      <c r="H725">
        <v>47</v>
      </c>
      <c r="I725">
        <v>35990</v>
      </c>
      <c r="J725">
        <v>99091</v>
      </c>
      <c r="K725">
        <v>0</v>
      </c>
      <c r="L725" t="s">
        <v>62</v>
      </c>
      <c r="M725" t="s">
        <v>92</v>
      </c>
      <c r="N725">
        <v>26</v>
      </c>
      <c r="O725">
        <v>10</v>
      </c>
    </row>
    <row r="726" spans="1:15" x14ac:dyDescent="0.3">
      <c r="A726" t="s">
        <v>1367</v>
      </c>
      <c r="B726" t="s">
        <v>1368</v>
      </c>
      <c r="C726" t="s">
        <v>222</v>
      </c>
      <c r="D726" t="s">
        <v>120</v>
      </c>
      <c r="E726" t="s">
        <v>68</v>
      </c>
      <c r="F726" t="s">
        <v>78</v>
      </c>
      <c r="G726" t="s">
        <v>79</v>
      </c>
      <c r="H726">
        <v>30</v>
      </c>
      <c r="I726">
        <v>42642</v>
      </c>
      <c r="J726">
        <v>59100</v>
      </c>
      <c r="K726">
        <v>0</v>
      </c>
      <c r="L726" t="s">
        <v>1351</v>
      </c>
      <c r="M726" t="s">
        <v>1352</v>
      </c>
      <c r="N726">
        <v>7</v>
      </c>
      <c r="O726">
        <v>4</v>
      </c>
    </row>
    <row r="727" spans="1:15" x14ac:dyDescent="0.3">
      <c r="A727" t="s">
        <v>280</v>
      </c>
      <c r="B727" t="s">
        <v>281</v>
      </c>
      <c r="C727" t="s">
        <v>137</v>
      </c>
      <c r="D727" t="s">
        <v>58</v>
      </c>
      <c r="E727" t="s">
        <v>74</v>
      </c>
      <c r="F727" t="s">
        <v>78</v>
      </c>
      <c r="G727" t="s">
        <v>69</v>
      </c>
      <c r="H727">
        <v>40</v>
      </c>
      <c r="I727">
        <v>40565</v>
      </c>
      <c r="J727">
        <v>97339</v>
      </c>
      <c r="K727">
        <v>0</v>
      </c>
      <c r="L727" t="s">
        <v>62</v>
      </c>
      <c r="M727" t="s">
        <v>92</v>
      </c>
      <c r="N727">
        <v>13</v>
      </c>
      <c r="O727">
        <v>8</v>
      </c>
    </row>
    <row r="728" spans="1:15" x14ac:dyDescent="0.3">
      <c r="A728" t="s">
        <v>223</v>
      </c>
      <c r="B728" t="s">
        <v>224</v>
      </c>
      <c r="C728" t="s">
        <v>225</v>
      </c>
      <c r="D728" t="s">
        <v>97</v>
      </c>
      <c r="E728" t="s">
        <v>59</v>
      </c>
      <c r="F728" t="s">
        <v>78</v>
      </c>
      <c r="G728" t="s">
        <v>79</v>
      </c>
      <c r="H728">
        <v>53</v>
      </c>
      <c r="I728">
        <v>37576</v>
      </c>
      <c r="J728">
        <v>95998</v>
      </c>
      <c r="K728">
        <v>0</v>
      </c>
      <c r="L728" t="s">
        <v>62</v>
      </c>
      <c r="M728" t="s">
        <v>63</v>
      </c>
      <c r="N728">
        <v>21</v>
      </c>
      <c r="O728">
        <v>9.5</v>
      </c>
    </row>
    <row r="729" spans="1:15" x14ac:dyDescent="0.3">
      <c r="A729" t="s">
        <v>1418</v>
      </c>
      <c r="B729" t="s">
        <v>1419</v>
      </c>
      <c r="C729" t="s">
        <v>219</v>
      </c>
      <c r="D729" t="s">
        <v>58</v>
      </c>
      <c r="E729" t="s">
        <v>68</v>
      </c>
      <c r="F729" t="s">
        <v>78</v>
      </c>
      <c r="G729" t="s">
        <v>79</v>
      </c>
      <c r="H729">
        <v>45</v>
      </c>
      <c r="I729">
        <v>38613</v>
      </c>
      <c r="J729">
        <v>67686</v>
      </c>
      <c r="K729">
        <v>0</v>
      </c>
      <c r="L729" t="s">
        <v>1351</v>
      </c>
      <c r="M729" t="s">
        <v>1364</v>
      </c>
      <c r="N729">
        <v>18</v>
      </c>
      <c r="O729">
        <v>9.5</v>
      </c>
    </row>
    <row r="730" spans="1:15" x14ac:dyDescent="0.3">
      <c r="A730" t="s">
        <v>730</v>
      </c>
      <c r="B730" t="s">
        <v>731</v>
      </c>
      <c r="C730" t="s">
        <v>66</v>
      </c>
      <c r="D730" t="s">
        <v>97</v>
      </c>
      <c r="E730" t="s">
        <v>74</v>
      </c>
      <c r="F730" t="s">
        <v>78</v>
      </c>
      <c r="G730" t="s">
        <v>69</v>
      </c>
      <c r="H730">
        <v>50</v>
      </c>
      <c r="I730">
        <v>44486</v>
      </c>
      <c r="J730">
        <v>172180</v>
      </c>
      <c r="K730">
        <v>0.3</v>
      </c>
      <c r="L730" t="s">
        <v>62</v>
      </c>
      <c r="M730" t="s">
        <v>117</v>
      </c>
      <c r="N730">
        <v>2</v>
      </c>
      <c r="O730">
        <v>1</v>
      </c>
    </row>
    <row r="731" spans="1:15" x14ac:dyDescent="0.3">
      <c r="A731" t="s">
        <v>432</v>
      </c>
      <c r="B731" t="s">
        <v>626</v>
      </c>
      <c r="C731" t="s">
        <v>77</v>
      </c>
      <c r="D731" t="s">
        <v>120</v>
      </c>
      <c r="E731" t="s">
        <v>59</v>
      </c>
      <c r="F731" t="s">
        <v>78</v>
      </c>
      <c r="G731" t="s">
        <v>79</v>
      </c>
      <c r="H731">
        <v>52</v>
      </c>
      <c r="I731">
        <v>34383</v>
      </c>
      <c r="J731">
        <v>99624</v>
      </c>
      <c r="K731">
        <v>0</v>
      </c>
      <c r="L731" t="s">
        <v>62</v>
      </c>
      <c r="M731" t="s">
        <v>63</v>
      </c>
      <c r="N731">
        <v>30</v>
      </c>
      <c r="O731">
        <v>15</v>
      </c>
    </row>
    <row r="732" spans="1:15" x14ac:dyDescent="0.3">
      <c r="A732" t="s">
        <v>1097</v>
      </c>
      <c r="B732" t="s">
        <v>1324</v>
      </c>
      <c r="C732" t="s">
        <v>618</v>
      </c>
      <c r="D732" t="s">
        <v>58</v>
      </c>
      <c r="E732" t="s">
        <v>84</v>
      </c>
      <c r="F732" t="s">
        <v>78</v>
      </c>
      <c r="G732" t="s">
        <v>114</v>
      </c>
      <c r="H732">
        <v>48</v>
      </c>
      <c r="I732">
        <v>39635</v>
      </c>
      <c r="J732">
        <v>94815</v>
      </c>
      <c r="K732">
        <v>0</v>
      </c>
      <c r="L732" t="s">
        <v>62</v>
      </c>
      <c r="M732" t="s">
        <v>70</v>
      </c>
      <c r="N732">
        <v>16</v>
      </c>
      <c r="O732">
        <v>8</v>
      </c>
    </row>
    <row r="733" spans="1:15" x14ac:dyDescent="0.3">
      <c r="A733" t="s">
        <v>917</v>
      </c>
      <c r="B733" t="s">
        <v>918</v>
      </c>
      <c r="C733" t="s">
        <v>73</v>
      </c>
      <c r="D733" t="s">
        <v>58</v>
      </c>
      <c r="E733" t="s">
        <v>59</v>
      </c>
      <c r="F733" t="s">
        <v>78</v>
      </c>
      <c r="G733" t="s">
        <v>69</v>
      </c>
      <c r="H733">
        <v>26</v>
      </c>
      <c r="I733">
        <v>43656</v>
      </c>
      <c r="J733">
        <v>69110</v>
      </c>
      <c r="K733">
        <v>0.05</v>
      </c>
      <c r="L733" t="s">
        <v>62</v>
      </c>
      <c r="M733" t="s">
        <v>70</v>
      </c>
      <c r="N733">
        <v>5</v>
      </c>
      <c r="O733">
        <v>3</v>
      </c>
    </row>
    <row r="734" spans="1:15" x14ac:dyDescent="0.3">
      <c r="A734" t="s">
        <v>868</v>
      </c>
      <c r="B734" t="s">
        <v>869</v>
      </c>
      <c r="C734" t="s">
        <v>132</v>
      </c>
      <c r="D734" t="s">
        <v>120</v>
      </c>
      <c r="E734" t="s">
        <v>59</v>
      </c>
      <c r="F734" t="s">
        <v>78</v>
      </c>
      <c r="G734" t="s">
        <v>79</v>
      </c>
      <c r="H734">
        <v>34</v>
      </c>
      <c r="I734">
        <v>43169</v>
      </c>
      <c r="J734">
        <v>58993</v>
      </c>
      <c r="K734">
        <v>0</v>
      </c>
      <c r="L734" t="s">
        <v>62</v>
      </c>
      <c r="M734" t="s">
        <v>92</v>
      </c>
      <c r="N734">
        <v>6</v>
      </c>
      <c r="O734">
        <v>4</v>
      </c>
    </row>
    <row r="735" spans="1:15" x14ac:dyDescent="0.3">
      <c r="A735" t="s">
        <v>1282</v>
      </c>
      <c r="B735" t="s">
        <v>1283</v>
      </c>
      <c r="C735" t="s">
        <v>132</v>
      </c>
      <c r="D735" t="s">
        <v>120</v>
      </c>
      <c r="E735" t="s">
        <v>74</v>
      </c>
      <c r="F735" t="s">
        <v>78</v>
      </c>
      <c r="G735" t="s">
        <v>114</v>
      </c>
      <c r="H735">
        <v>39</v>
      </c>
      <c r="I735">
        <v>39229</v>
      </c>
      <c r="J735">
        <v>51234</v>
      </c>
      <c r="K735">
        <v>0</v>
      </c>
      <c r="L735" t="s">
        <v>62</v>
      </c>
      <c r="M735" t="s">
        <v>63</v>
      </c>
      <c r="N735">
        <v>17</v>
      </c>
      <c r="O735">
        <v>8</v>
      </c>
    </row>
    <row r="736" spans="1:15" x14ac:dyDescent="0.3">
      <c r="A736" t="s">
        <v>593</v>
      </c>
      <c r="B736" t="s">
        <v>594</v>
      </c>
      <c r="C736" t="s">
        <v>275</v>
      </c>
      <c r="D736" t="s">
        <v>58</v>
      </c>
      <c r="E736" t="s">
        <v>74</v>
      </c>
      <c r="F736" t="s">
        <v>78</v>
      </c>
      <c r="G736" t="s">
        <v>79</v>
      </c>
      <c r="H736">
        <v>40</v>
      </c>
      <c r="I736">
        <v>39293</v>
      </c>
      <c r="J736">
        <v>41859</v>
      </c>
      <c r="K736">
        <v>0</v>
      </c>
      <c r="L736" t="s">
        <v>62</v>
      </c>
      <c r="M736" t="s">
        <v>63</v>
      </c>
      <c r="N736">
        <v>17</v>
      </c>
      <c r="O736">
        <v>8</v>
      </c>
    </row>
    <row r="737" spans="1:15" x14ac:dyDescent="0.3">
      <c r="A737" t="s">
        <v>1742</v>
      </c>
      <c r="B737" t="s">
        <v>1743</v>
      </c>
      <c r="C737" t="s">
        <v>100</v>
      </c>
      <c r="D737" t="s">
        <v>101</v>
      </c>
      <c r="E737" t="s">
        <v>68</v>
      </c>
      <c r="F737" t="s">
        <v>60</v>
      </c>
      <c r="G737" t="s">
        <v>79</v>
      </c>
      <c r="H737">
        <v>37</v>
      </c>
      <c r="I737">
        <v>41318</v>
      </c>
      <c r="J737">
        <v>124827</v>
      </c>
      <c r="K737">
        <v>0</v>
      </c>
      <c r="L737" t="s">
        <v>1351</v>
      </c>
      <c r="M737" t="s">
        <v>1364</v>
      </c>
      <c r="N737">
        <v>11</v>
      </c>
      <c r="O737">
        <v>5.5</v>
      </c>
    </row>
    <row r="738" spans="1:15" x14ac:dyDescent="0.3">
      <c r="A738" t="s">
        <v>627</v>
      </c>
      <c r="B738" t="s">
        <v>628</v>
      </c>
      <c r="C738" t="s">
        <v>83</v>
      </c>
      <c r="D738" t="s">
        <v>120</v>
      </c>
      <c r="E738" t="s">
        <v>68</v>
      </c>
      <c r="F738" t="s">
        <v>60</v>
      </c>
      <c r="G738" t="s">
        <v>79</v>
      </c>
      <c r="H738">
        <v>55</v>
      </c>
      <c r="I738">
        <v>41202</v>
      </c>
      <c r="J738">
        <v>108686</v>
      </c>
      <c r="K738">
        <v>0.06</v>
      </c>
      <c r="L738" t="s">
        <v>62</v>
      </c>
      <c r="M738" t="s">
        <v>117</v>
      </c>
      <c r="N738">
        <v>11</v>
      </c>
      <c r="O738">
        <v>5.5</v>
      </c>
    </row>
    <row r="739" spans="1:15" x14ac:dyDescent="0.3">
      <c r="A739" t="s">
        <v>756</v>
      </c>
      <c r="B739" t="s">
        <v>757</v>
      </c>
      <c r="C739" t="s">
        <v>57</v>
      </c>
      <c r="D739" t="s">
        <v>67</v>
      </c>
      <c r="E739" t="s">
        <v>84</v>
      </c>
      <c r="F739" t="s">
        <v>60</v>
      </c>
      <c r="G739" t="s">
        <v>79</v>
      </c>
      <c r="H739">
        <v>43</v>
      </c>
      <c r="I739">
        <v>39005</v>
      </c>
      <c r="J739">
        <v>153492</v>
      </c>
      <c r="K739">
        <v>0.11</v>
      </c>
      <c r="L739" t="s">
        <v>62</v>
      </c>
      <c r="M739" t="s">
        <v>70</v>
      </c>
      <c r="N739">
        <v>17</v>
      </c>
      <c r="O739">
        <v>8</v>
      </c>
    </row>
    <row r="740" spans="1:15" x14ac:dyDescent="0.3">
      <c r="A740" t="s">
        <v>396</v>
      </c>
      <c r="B740" t="s">
        <v>397</v>
      </c>
      <c r="C740" t="s">
        <v>237</v>
      </c>
      <c r="D740" t="s">
        <v>101</v>
      </c>
      <c r="E740" t="s">
        <v>59</v>
      </c>
      <c r="F740" t="s">
        <v>60</v>
      </c>
      <c r="G740" t="s">
        <v>69</v>
      </c>
      <c r="H740">
        <v>44</v>
      </c>
      <c r="I740">
        <v>40060</v>
      </c>
      <c r="J740">
        <v>89695</v>
      </c>
      <c r="K740">
        <v>0</v>
      </c>
      <c r="L740" t="s">
        <v>62</v>
      </c>
      <c r="M740" t="s">
        <v>92</v>
      </c>
      <c r="N740">
        <v>14</v>
      </c>
      <c r="O740">
        <v>8</v>
      </c>
    </row>
    <row r="741" spans="1:15" x14ac:dyDescent="0.3">
      <c r="A741" t="s">
        <v>1139</v>
      </c>
      <c r="B741" t="s">
        <v>1140</v>
      </c>
      <c r="C741" t="s">
        <v>157</v>
      </c>
      <c r="D741" t="s">
        <v>101</v>
      </c>
      <c r="E741" t="s">
        <v>84</v>
      </c>
      <c r="F741" t="s">
        <v>60</v>
      </c>
      <c r="G741" t="s">
        <v>69</v>
      </c>
      <c r="H741">
        <v>41</v>
      </c>
      <c r="I741">
        <v>38632</v>
      </c>
      <c r="J741">
        <v>79352</v>
      </c>
      <c r="K741">
        <v>0</v>
      </c>
      <c r="L741" t="s">
        <v>62</v>
      </c>
      <c r="M741" t="s">
        <v>63</v>
      </c>
      <c r="N741">
        <v>18</v>
      </c>
      <c r="O741">
        <v>9.5</v>
      </c>
    </row>
    <row r="742" spans="1:15" x14ac:dyDescent="0.3">
      <c r="A742" t="s">
        <v>516</v>
      </c>
      <c r="B742" t="s">
        <v>517</v>
      </c>
      <c r="C742" t="s">
        <v>132</v>
      </c>
      <c r="D742" t="s">
        <v>67</v>
      </c>
      <c r="E742" t="s">
        <v>59</v>
      </c>
      <c r="F742" t="s">
        <v>60</v>
      </c>
      <c r="G742" t="s">
        <v>79</v>
      </c>
      <c r="H742">
        <v>55</v>
      </c>
      <c r="I742">
        <v>39418</v>
      </c>
      <c r="J742">
        <v>64494</v>
      </c>
      <c r="K742">
        <v>0</v>
      </c>
      <c r="L742" t="s">
        <v>62</v>
      </c>
      <c r="M742" t="s">
        <v>117</v>
      </c>
      <c r="N742">
        <v>16</v>
      </c>
      <c r="O742">
        <v>8</v>
      </c>
    </row>
    <row r="743" spans="1:15" x14ac:dyDescent="0.3">
      <c r="A743" t="s">
        <v>822</v>
      </c>
      <c r="B743" t="s">
        <v>823</v>
      </c>
      <c r="C743" t="s">
        <v>66</v>
      </c>
      <c r="D743" t="s">
        <v>58</v>
      </c>
      <c r="E743" t="s">
        <v>74</v>
      </c>
      <c r="F743" t="s">
        <v>60</v>
      </c>
      <c r="G743" t="s">
        <v>114</v>
      </c>
      <c r="H743">
        <v>28</v>
      </c>
      <c r="I743">
        <v>44221</v>
      </c>
      <c r="J743">
        <v>160385</v>
      </c>
      <c r="K743">
        <v>0.23</v>
      </c>
      <c r="L743" t="s">
        <v>62</v>
      </c>
      <c r="M743" t="s">
        <v>88</v>
      </c>
      <c r="N743">
        <v>3</v>
      </c>
      <c r="O743">
        <v>3</v>
      </c>
    </row>
    <row r="744" spans="1:15" x14ac:dyDescent="0.3">
      <c r="A744" t="s">
        <v>226</v>
      </c>
      <c r="B744" t="s">
        <v>227</v>
      </c>
      <c r="C744" t="s">
        <v>57</v>
      </c>
      <c r="D744" t="s">
        <v>120</v>
      </c>
      <c r="E744" t="s">
        <v>74</v>
      </c>
      <c r="F744" t="s">
        <v>60</v>
      </c>
      <c r="G744" t="s">
        <v>79</v>
      </c>
      <c r="H744">
        <v>34</v>
      </c>
      <c r="I744">
        <v>42116</v>
      </c>
      <c r="J744">
        <v>154941</v>
      </c>
      <c r="K744">
        <v>0.13</v>
      </c>
      <c r="L744" t="s">
        <v>62</v>
      </c>
      <c r="M744" t="s">
        <v>80</v>
      </c>
      <c r="N744">
        <v>9</v>
      </c>
      <c r="O744">
        <v>5.5</v>
      </c>
    </row>
    <row r="745" spans="1:15" x14ac:dyDescent="0.3">
      <c r="A745" t="s">
        <v>2002</v>
      </c>
      <c r="B745" t="s">
        <v>2003</v>
      </c>
      <c r="C745" t="s">
        <v>66</v>
      </c>
      <c r="D745" t="s">
        <v>109</v>
      </c>
      <c r="E745" t="s">
        <v>59</v>
      </c>
      <c r="F745" t="s">
        <v>60</v>
      </c>
      <c r="G745" t="s">
        <v>114</v>
      </c>
      <c r="H745">
        <v>43</v>
      </c>
      <c r="I745">
        <v>41928</v>
      </c>
      <c r="J745">
        <v>171360</v>
      </c>
      <c r="K745">
        <v>0.23</v>
      </c>
      <c r="L745" t="s">
        <v>1758</v>
      </c>
      <c r="M745" t="s">
        <v>1759</v>
      </c>
      <c r="N745">
        <v>9</v>
      </c>
      <c r="O745">
        <v>5.5</v>
      </c>
    </row>
    <row r="746" spans="1:15" x14ac:dyDescent="0.3">
      <c r="A746" t="s">
        <v>259</v>
      </c>
      <c r="B746" t="s">
        <v>260</v>
      </c>
      <c r="C746" t="s">
        <v>57</v>
      </c>
      <c r="D746" t="s">
        <v>58</v>
      </c>
      <c r="E746" t="s">
        <v>74</v>
      </c>
      <c r="F746" t="s">
        <v>60</v>
      </c>
      <c r="G746" t="s">
        <v>79</v>
      </c>
      <c r="H746">
        <v>49</v>
      </c>
      <c r="I746">
        <v>38825</v>
      </c>
      <c r="J746">
        <v>134486</v>
      </c>
      <c r="K746">
        <v>0.14000000000000001</v>
      </c>
      <c r="L746" t="s">
        <v>62</v>
      </c>
      <c r="M746" t="s">
        <v>92</v>
      </c>
      <c r="N746">
        <v>18</v>
      </c>
      <c r="O746">
        <v>9.5</v>
      </c>
    </row>
    <row r="747" spans="1:15" x14ac:dyDescent="0.3">
      <c r="A747" t="s">
        <v>1512</v>
      </c>
      <c r="B747" t="s">
        <v>1513</v>
      </c>
      <c r="C747" t="s">
        <v>137</v>
      </c>
      <c r="D747" t="s">
        <v>58</v>
      </c>
      <c r="E747" t="s">
        <v>84</v>
      </c>
      <c r="F747" t="s">
        <v>60</v>
      </c>
      <c r="G747" t="s">
        <v>79</v>
      </c>
      <c r="H747">
        <v>45</v>
      </c>
      <c r="I747">
        <v>41511</v>
      </c>
      <c r="J747">
        <v>99169</v>
      </c>
      <c r="K747">
        <v>0</v>
      </c>
      <c r="L747" t="s">
        <v>1351</v>
      </c>
      <c r="M747" t="s">
        <v>1364</v>
      </c>
      <c r="N747">
        <v>11</v>
      </c>
      <c r="O747">
        <v>5.5</v>
      </c>
    </row>
    <row r="748" spans="1:15" x14ac:dyDescent="0.3">
      <c r="A748" t="s">
        <v>937</v>
      </c>
      <c r="B748" t="s">
        <v>938</v>
      </c>
      <c r="C748" t="s">
        <v>100</v>
      </c>
      <c r="D748" t="s">
        <v>101</v>
      </c>
      <c r="E748" t="s">
        <v>84</v>
      </c>
      <c r="F748" t="s">
        <v>60</v>
      </c>
      <c r="G748" t="s">
        <v>69</v>
      </c>
      <c r="H748">
        <v>56</v>
      </c>
      <c r="I748">
        <v>42291</v>
      </c>
      <c r="J748">
        <v>76272</v>
      </c>
      <c r="K748">
        <v>0</v>
      </c>
      <c r="L748" t="s">
        <v>62</v>
      </c>
      <c r="M748" t="s">
        <v>88</v>
      </c>
      <c r="N748">
        <v>8</v>
      </c>
      <c r="O748">
        <v>5.5</v>
      </c>
    </row>
    <row r="749" spans="1:15" x14ac:dyDescent="0.3">
      <c r="A749" t="s">
        <v>1380</v>
      </c>
      <c r="B749" t="s">
        <v>1381</v>
      </c>
      <c r="C749" t="s">
        <v>232</v>
      </c>
      <c r="D749" t="s">
        <v>101</v>
      </c>
      <c r="E749" t="s">
        <v>59</v>
      </c>
      <c r="F749" t="s">
        <v>60</v>
      </c>
      <c r="G749" t="s">
        <v>79</v>
      </c>
      <c r="H749">
        <v>30</v>
      </c>
      <c r="I749">
        <v>42877</v>
      </c>
      <c r="J749">
        <v>86858</v>
      </c>
      <c r="K749">
        <v>0</v>
      </c>
      <c r="L749" t="s">
        <v>1351</v>
      </c>
      <c r="M749" t="s">
        <v>1352</v>
      </c>
      <c r="N749">
        <v>7</v>
      </c>
      <c r="O749">
        <v>4</v>
      </c>
    </row>
    <row r="750" spans="1:15" x14ac:dyDescent="0.3">
      <c r="A750" t="s">
        <v>1868</v>
      </c>
      <c r="B750" t="s">
        <v>1869</v>
      </c>
      <c r="C750" t="s">
        <v>83</v>
      </c>
      <c r="D750" t="s">
        <v>120</v>
      </c>
      <c r="E750" t="s">
        <v>68</v>
      </c>
      <c r="F750" t="s">
        <v>60</v>
      </c>
      <c r="G750" t="s">
        <v>114</v>
      </c>
      <c r="H750">
        <v>38</v>
      </c>
      <c r="I750">
        <v>42999</v>
      </c>
      <c r="J750">
        <v>119647</v>
      </c>
      <c r="K750">
        <v>0.09</v>
      </c>
      <c r="L750" t="s">
        <v>1758</v>
      </c>
      <c r="M750" t="s">
        <v>1777</v>
      </c>
      <c r="N750">
        <v>6</v>
      </c>
      <c r="O750">
        <v>4</v>
      </c>
    </row>
    <row r="751" spans="1:15" x14ac:dyDescent="0.3">
      <c r="A751" t="s">
        <v>1403</v>
      </c>
      <c r="B751" t="s">
        <v>1404</v>
      </c>
      <c r="C751" t="s">
        <v>77</v>
      </c>
      <c r="D751" t="s">
        <v>109</v>
      </c>
      <c r="E751" t="s">
        <v>84</v>
      </c>
      <c r="F751" t="s">
        <v>60</v>
      </c>
      <c r="G751" t="s">
        <v>79</v>
      </c>
      <c r="H751">
        <v>39</v>
      </c>
      <c r="I751">
        <v>39391</v>
      </c>
      <c r="J751">
        <v>99017</v>
      </c>
      <c r="K751">
        <v>0</v>
      </c>
      <c r="L751" t="s">
        <v>1351</v>
      </c>
      <c r="M751" t="s">
        <v>1364</v>
      </c>
      <c r="N751">
        <v>16</v>
      </c>
      <c r="O751">
        <v>8</v>
      </c>
    </row>
    <row r="752" spans="1:15" x14ac:dyDescent="0.3">
      <c r="A752" t="s">
        <v>505</v>
      </c>
      <c r="B752" t="s">
        <v>1803</v>
      </c>
      <c r="C752" t="s">
        <v>225</v>
      </c>
      <c r="D752" t="s">
        <v>97</v>
      </c>
      <c r="E752" t="s">
        <v>74</v>
      </c>
      <c r="F752" t="s">
        <v>60</v>
      </c>
      <c r="G752" t="s">
        <v>114</v>
      </c>
      <c r="H752">
        <v>45</v>
      </c>
      <c r="I752">
        <v>39437</v>
      </c>
      <c r="J752">
        <v>93840</v>
      </c>
      <c r="K752">
        <v>0</v>
      </c>
      <c r="L752" t="s">
        <v>1758</v>
      </c>
      <c r="M752" t="s">
        <v>1759</v>
      </c>
      <c r="N752">
        <v>16</v>
      </c>
      <c r="O752">
        <v>8</v>
      </c>
    </row>
    <row r="753" spans="1:15" x14ac:dyDescent="0.3">
      <c r="A753" t="s">
        <v>796</v>
      </c>
      <c r="B753" t="s">
        <v>797</v>
      </c>
      <c r="C753" t="s">
        <v>225</v>
      </c>
      <c r="D753" t="s">
        <v>97</v>
      </c>
      <c r="E753" t="s">
        <v>84</v>
      </c>
      <c r="F753" t="s">
        <v>60</v>
      </c>
      <c r="G753" t="s">
        <v>69</v>
      </c>
      <c r="H753">
        <v>30</v>
      </c>
      <c r="I753">
        <v>42761</v>
      </c>
      <c r="J753">
        <v>88663</v>
      </c>
      <c r="K753">
        <v>0</v>
      </c>
      <c r="L753" t="s">
        <v>62</v>
      </c>
      <c r="M753" t="s">
        <v>80</v>
      </c>
      <c r="N753">
        <v>7</v>
      </c>
      <c r="O753">
        <v>4</v>
      </c>
    </row>
    <row r="754" spans="1:15" x14ac:dyDescent="0.3">
      <c r="A754" t="s">
        <v>1878</v>
      </c>
      <c r="B754" t="s">
        <v>1879</v>
      </c>
      <c r="C754" t="s">
        <v>66</v>
      </c>
      <c r="D754" t="s">
        <v>67</v>
      </c>
      <c r="E754" t="s">
        <v>59</v>
      </c>
      <c r="F754" t="s">
        <v>60</v>
      </c>
      <c r="G754" t="s">
        <v>114</v>
      </c>
      <c r="H754">
        <v>65</v>
      </c>
      <c r="I754">
        <v>39728</v>
      </c>
      <c r="J754">
        <v>170221</v>
      </c>
      <c r="K754">
        <v>0.15</v>
      </c>
      <c r="L754" t="s">
        <v>1758</v>
      </c>
      <c r="M754" t="s">
        <v>1759</v>
      </c>
      <c r="N754">
        <v>15</v>
      </c>
      <c r="O754">
        <v>8</v>
      </c>
    </row>
    <row r="755" spans="1:15" x14ac:dyDescent="0.3">
      <c r="A755" t="s">
        <v>537</v>
      </c>
      <c r="B755" t="s">
        <v>538</v>
      </c>
      <c r="C755" t="s">
        <v>157</v>
      </c>
      <c r="D755" t="s">
        <v>101</v>
      </c>
      <c r="E755" t="s">
        <v>74</v>
      </c>
      <c r="F755" t="s">
        <v>60</v>
      </c>
      <c r="G755" t="s">
        <v>114</v>
      </c>
      <c r="H755">
        <v>60</v>
      </c>
      <c r="I755">
        <v>35992</v>
      </c>
      <c r="J755">
        <v>92932</v>
      </c>
      <c r="K755">
        <v>0</v>
      </c>
      <c r="L755" t="s">
        <v>62</v>
      </c>
      <c r="M755" t="s">
        <v>117</v>
      </c>
      <c r="N755">
        <v>26</v>
      </c>
      <c r="O755">
        <v>10</v>
      </c>
    </row>
    <row r="756" spans="1:15" x14ac:dyDescent="0.3">
      <c r="A756" t="s">
        <v>121</v>
      </c>
      <c r="B756" t="s">
        <v>1439</v>
      </c>
      <c r="C756" t="s">
        <v>275</v>
      </c>
      <c r="D756" t="s">
        <v>58</v>
      </c>
      <c r="E756" t="s">
        <v>68</v>
      </c>
      <c r="F756" t="s">
        <v>78</v>
      </c>
      <c r="G756" t="s">
        <v>79</v>
      </c>
      <c r="H756">
        <v>47</v>
      </c>
      <c r="I756">
        <v>36229</v>
      </c>
      <c r="J756">
        <v>49404</v>
      </c>
      <c r="K756">
        <v>0</v>
      </c>
      <c r="L756" t="s">
        <v>1351</v>
      </c>
      <c r="M756" t="s">
        <v>1364</v>
      </c>
      <c r="N756">
        <v>25</v>
      </c>
      <c r="O756">
        <v>10</v>
      </c>
    </row>
    <row r="757" spans="1:15" x14ac:dyDescent="0.3">
      <c r="A757" t="s">
        <v>1079</v>
      </c>
      <c r="B757" t="s">
        <v>1080</v>
      </c>
      <c r="C757" t="s">
        <v>129</v>
      </c>
      <c r="D757" t="s">
        <v>58</v>
      </c>
      <c r="E757" t="s">
        <v>68</v>
      </c>
      <c r="F757" t="s">
        <v>78</v>
      </c>
      <c r="G757" t="s">
        <v>79</v>
      </c>
      <c r="H757">
        <v>61</v>
      </c>
      <c r="I757">
        <v>36793</v>
      </c>
      <c r="J757">
        <v>40063</v>
      </c>
      <c r="K757">
        <v>0</v>
      </c>
      <c r="L757" t="s">
        <v>62</v>
      </c>
      <c r="M757" t="s">
        <v>88</v>
      </c>
      <c r="N757">
        <v>23</v>
      </c>
      <c r="O757">
        <v>9.5</v>
      </c>
    </row>
    <row r="758" spans="1:15" x14ac:dyDescent="0.3">
      <c r="A758" t="s">
        <v>527</v>
      </c>
      <c r="B758" t="s">
        <v>528</v>
      </c>
      <c r="C758" t="s">
        <v>294</v>
      </c>
      <c r="D758" t="s">
        <v>58</v>
      </c>
      <c r="E758" t="s">
        <v>74</v>
      </c>
      <c r="F758" t="s">
        <v>78</v>
      </c>
      <c r="G758" t="s">
        <v>69</v>
      </c>
      <c r="H758">
        <v>54</v>
      </c>
      <c r="I758">
        <v>34631</v>
      </c>
      <c r="J758">
        <v>87216</v>
      </c>
      <c r="K758">
        <v>0</v>
      </c>
      <c r="L758" t="s">
        <v>62</v>
      </c>
      <c r="M758" t="s">
        <v>88</v>
      </c>
      <c r="N758">
        <v>29</v>
      </c>
      <c r="O758">
        <v>10</v>
      </c>
    </row>
    <row r="759" spans="1:15" x14ac:dyDescent="0.3">
      <c r="A759" t="s">
        <v>1423</v>
      </c>
      <c r="B759" t="s">
        <v>1424</v>
      </c>
      <c r="C759" t="s">
        <v>132</v>
      </c>
      <c r="D759" t="s">
        <v>67</v>
      </c>
      <c r="E759" t="s">
        <v>59</v>
      </c>
      <c r="F759" t="s">
        <v>78</v>
      </c>
      <c r="G759" t="s">
        <v>79</v>
      </c>
      <c r="H759">
        <v>55</v>
      </c>
      <c r="I759">
        <v>41714</v>
      </c>
      <c r="J759">
        <v>74552</v>
      </c>
      <c r="K759">
        <v>0</v>
      </c>
      <c r="L759" t="s">
        <v>1351</v>
      </c>
      <c r="M759" t="s">
        <v>1371</v>
      </c>
      <c r="N759">
        <v>10</v>
      </c>
      <c r="O759">
        <v>5.5</v>
      </c>
    </row>
    <row r="760" spans="1:15" x14ac:dyDescent="0.3">
      <c r="A760" t="s">
        <v>458</v>
      </c>
      <c r="B760" t="s">
        <v>459</v>
      </c>
      <c r="C760" t="s">
        <v>66</v>
      </c>
      <c r="D760" t="s">
        <v>67</v>
      </c>
      <c r="E760" t="s">
        <v>59</v>
      </c>
      <c r="F760" t="s">
        <v>78</v>
      </c>
      <c r="G760" t="s">
        <v>79</v>
      </c>
      <c r="H760">
        <v>64</v>
      </c>
      <c r="I760">
        <v>35187</v>
      </c>
      <c r="J760">
        <v>189933</v>
      </c>
      <c r="K760">
        <v>0.23</v>
      </c>
      <c r="L760" t="s">
        <v>62</v>
      </c>
      <c r="M760" t="s">
        <v>88</v>
      </c>
      <c r="N760">
        <v>28</v>
      </c>
      <c r="O760">
        <v>10</v>
      </c>
    </row>
    <row r="761" spans="1:15" x14ac:dyDescent="0.3">
      <c r="A761" t="s">
        <v>1581</v>
      </c>
      <c r="B761" t="s">
        <v>459</v>
      </c>
      <c r="C761" t="s">
        <v>83</v>
      </c>
      <c r="D761" t="s">
        <v>67</v>
      </c>
      <c r="E761" t="s">
        <v>74</v>
      </c>
      <c r="F761" t="s">
        <v>78</v>
      </c>
      <c r="G761" t="s">
        <v>79</v>
      </c>
      <c r="H761">
        <v>50</v>
      </c>
      <c r="I761">
        <v>43239</v>
      </c>
      <c r="J761">
        <v>106437</v>
      </c>
      <c r="K761">
        <v>7.0000000000000007E-2</v>
      </c>
      <c r="L761" t="s">
        <v>1351</v>
      </c>
      <c r="M761" t="s">
        <v>1352</v>
      </c>
      <c r="N761">
        <v>6</v>
      </c>
      <c r="O761">
        <v>4</v>
      </c>
    </row>
    <row r="762" spans="1:15" x14ac:dyDescent="0.3">
      <c r="A762" t="s">
        <v>1778</v>
      </c>
      <c r="B762" t="s">
        <v>1779</v>
      </c>
      <c r="C762" t="s">
        <v>129</v>
      </c>
      <c r="D762" t="s">
        <v>58</v>
      </c>
      <c r="E762" t="s">
        <v>74</v>
      </c>
      <c r="F762" t="s">
        <v>78</v>
      </c>
      <c r="G762" t="s">
        <v>114</v>
      </c>
      <c r="H762">
        <v>36</v>
      </c>
      <c r="I762">
        <v>40535</v>
      </c>
      <c r="J762">
        <v>53215</v>
      </c>
      <c r="K762">
        <v>0</v>
      </c>
      <c r="L762" t="s">
        <v>1758</v>
      </c>
      <c r="M762" t="s">
        <v>1777</v>
      </c>
      <c r="N762">
        <v>13</v>
      </c>
      <c r="O762">
        <v>8</v>
      </c>
    </row>
    <row r="763" spans="1:15" x14ac:dyDescent="0.3">
      <c r="A763" t="s">
        <v>1047</v>
      </c>
      <c r="B763" t="s">
        <v>1048</v>
      </c>
      <c r="C763" t="s">
        <v>252</v>
      </c>
      <c r="D763" t="s">
        <v>58</v>
      </c>
      <c r="E763" t="s">
        <v>84</v>
      </c>
      <c r="F763" t="s">
        <v>78</v>
      </c>
      <c r="G763" t="s">
        <v>79</v>
      </c>
      <c r="H763">
        <v>57</v>
      </c>
      <c r="I763">
        <v>37798</v>
      </c>
      <c r="J763">
        <v>63318</v>
      </c>
      <c r="K763">
        <v>0</v>
      </c>
      <c r="L763" t="s">
        <v>62</v>
      </c>
      <c r="M763" t="s">
        <v>117</v>
      </c>
      <c r="N763">
        <v>21</v>
      </c>
      <c r="O763">
        <v>9.5</v>
      </c>
    </row>
    <row r="764" spans="1:15" x14ac:dyDescent="0.3">
      <c r="A764" t="s">
        <v>102</v>
      </c>
      <c r="B764" t="s">
        <v>1621</v>
      </c>
      <c r="C764" t="s">
        <v>57</v>
      </c>
      <c r="D764" t="s">
        <v>120</v>
      </c>
      <c r="E764" t="s">
        <v>74</v>
      </c>
      <c r="F764" t="s">
        <v>60</v>
      </c>
      <c r="G764" t="s">
        <v>79</v>
      </c>
      <c r="H764">
        <v>46</v>
      </c>
      <c r="I764">
        <v>38046</v>
      </c>
      <c r="J764">
        <v>158897</v>
      </c>
      <c r="K764">
        <v>0.1</v>
      </c>
      <c r="L764" t="s">
        <v>1351</v>
      </c>
      <c r="M764" t="s">
        <v>1352</v>
      </c>
      <c r="N764">
        <v>20</v>
      </c>
      <c r="O764">
        <v>9.5</v>
      </c>
    </row>
    <row r="765" spans="1:15" x14ac:dyDescent="0.3">
      <c r="A765" t="s">
        <v>949</v>
      </c>
      <c r="B765" t="s">
        <v>950</v>
      </c>
      <c r="C765" t="s">
        <v>83</v>
      </c>
      <c r="D765" t="s">
        <v>109</v>
      </c>
      <c r="E765" t="s">
        <v>84</v>
      </c>
      <c r="F765" t="s">
        <v>60</v>
      </c>
      <c r="G765" t="s">
        <v>69</v>
      </c>
      <c r="H765">
        <v>29</v>
      </c>
      <c r="I765">
        <v>42676</v>
      </c>
      <c r="J765">
        <v>122054</v>
      </c>
      <c r="K765">
        <v>0.06</v>
      </c>
      <c r="L765" t="s">
        <v>62</v>
      </c>
      <c r="M765" t="s">
        <v>80</v>
      </c>
      <c r="N765">
        <v>7</v>
      </c>
      <c r="O765">
        <v>4</v>
      </c>
    </row>
    <row r="766" spans="1:15" x14ac:dyDescent="0.3">
      <c r="A766" t="s">
        <v>1177</v>
      </c>
      <c r="B766" t="s">
        <v>1178</v>
      </c>
      <c r="C766" t="s">
        <v>83</v>
      </c>
      <c r="D766" t="s">
        <v>58</v>
      </c>
      <c r="E766" t="s">
        <v>68</v>
      </c>
      <c r="F766" t="s">
        <v>60</v>
      </c>
      <c r="G766" t="s">
        <v>69</v>
      </c>
      <c r="H766">
        <v>51</v>
      </c>
      <c r="I766">
        <v>43903</v>
      </c>
      <c r="J766">
        <v>107195</v>
      </c>
      <c r="K766">
        <v>0.09</v>
      </c>
      <c r="L766" t="s">
        <v>62</v>
      </c>
      <c r="M766" t="s">
        <v>92</v>
      </c>
      <c r="N766">
        <v>4</v>
      </c>
      <c r="O766">
        <v>3</v>
      </c>
    </row>
    <row r="767" spans="1:15" x14ac:dyDescent="0.3">
      <c r="A767" t="s">
        <v>1602</v>
      </c>
      <c r="B767" t="s">
        <v>1603</v>
      </c>
      <c r="C767" t="s">
        <v>66</v>
      </c>
      <c r="D767" t="s">
        <v>67</v>
      </c>
      <c r="E767" t="s">
        <v>84</v>
      </c>
      <c r="F767" t="s">
        <v>60</v>
      </c>
      <c r="G767" t="s">
        <v>79</v>
      </c>
      <c r="H767">
        <v>53</v>
      </c>
      <c r="I767">
        <v>37304</v>
      </c>
      <c r="J767">
        <v>179494</v>
      </c>
      <c r="K767">
        <v>0.2</v>
      </c>
      <c r="L767" t="s">
        <v>1351</v>
      </c>
      <c r="M767" t="s">
        <v>1352</v>
      </c>
      <c r="N767">
        <v>22</v>
      </c>
      <c r="O767">
        <v>9.5</v>
      </c>
    </row>
    <row r="768" spans="1:15" x14ac:dyDescent="0.3">
      <c r="A768" t="s">
        <v>720</v>
      </c>
      <c r="B768" t="s">
        <v>721</v>
      </c>
      <c r="C768" t="s">
        <v>108</v>
      </c>
      <c r="D768" t="s">
        <v>97</v>
      </c>
      <c r="E768" t="s">
        <v>68</v>
      </c>
      <c r="F768" t="s">
        <v>60</v>
      </c>
      <c r="G768" t="s">
        <v>79</v>
      </c>
      <c r="H768">
        <v>45</v>
      </c>
      <c r="I768">
        <v>44461</v>
      </c>
      <c r="J768">
        <v>201396</v>
      </c>
      <c r="K768">
        <v>0.32</v>
      </c>
      <c r="L768" t="s">
        <v>62</v>
      </c>
      <c r="M768" t="s">
        <v>88</v>
      </c>
      <c r="N768">
        <v>2</v>
      </c>
      <c r="O768">
        <v>1</v>
      </c>
    </row>
    <row r="769" spans="1:15" x14ac:dyDescent="0.3">
      <c r="A769" t="s">
        <v>271</v>
      </c>
      <c r="B769" t="s">
        <v>272</v>
      </c>
      <c r="C769" t="s">
        <v>177</v>
      </c>
      <c r="D769" t="s">
        <v>101</v>
      </c>
      <c r="E769" t="s">
        <v>84</v>
      </c>
      <c r="F769" t="s">
        <v>60</v>
      </c>
      <c r="G769" t="s">
        <v>114</v>
      </c>
      <c r="H769">
        <v>62</v>
      </c>
      <c r="I769">
        <v>39002</v>
      </c>
      <c r="J769">
        <v>79785</v>
      </c>
      <c r="K769">
        <v>0</v>
      </c>
      <c r="L769" t="s">
        <v>62</v>
      </c>
      <c r="M769" t="s">
        <v>92</v>
      </c>
      <c r="N769">
        <v>17</v>
      </c>
      <c r="O769">
        <v>8</v>
      </c>
    </row>
    <row r="770" spans="1:15" x14ac:dyDescent="0.3">
      <c r="A770" t="s">
        <v>474</v>
      </c>
      <c r="B770" t="s">
        <v>475</v>
      </c>
      <c r="C770" t="s">
        <v>83</v>
      </c>
      <c r="D770" t="s">
        <v>97</v>
      </c>
      <c r="E770" t="s">
        <v>74</v>
      </c>
      <c r="F770" t="s">
        <v>60</v>
      </c>
      <c r="G770" t="s">
        <v>69</v>
      </c>
      <c r="H770">
        <v>31</v>
      </c>
      <c r="I770">
        <v>44214</v>
      </c>
      <c r="J770">
        <v>104162</v>
      </c>
      <c r="K770">
        <v>7.0000000000000007E-2</v>
      </c>
      <c r="L770" t="s">
        <v>62</v>
      </c>
      <c r="M770" t="s">
        <v>92</v>
      </c>
      <c r="N770">
        <v>3</v>
      </c>
      <c r="O770">
        <v>3</v>
      </c>
    </row>
    <row r="771" spans="1:15" x14ac:dyDescent="0.3">
      <c r="A771" t="s">
        <v>1771</v>
      </c>
      <c r="B771" t="s">
        <v>1772</v>
      </c>
      <c r="C771" t="s">
        <v>77</v>
      </c>
      <c r="D771" t="s">
        <v>91</v>
      </c>
      <c r="E771" t="s">
        <v>74</v>
      </c>
      <c r="F771" t="s">
        <v>60</v>
      </c>
      <c r="G771" t="s">
        <v>114</v>
      </c>
      <c r="H771">
        <v>44</v>
      </c>
      <c r="I771">
        <v>43467</v>
      </c>
      <c r="J771">
        <v>74691</v>
      </c>
      <c r="K771">
        <v>0</v>
      </c>
      <c r="L771" t="s">
        <v>1758</v>
      </c>
      <c r="M771" t="s">
        <v>1759</v>
      </c>
      <c r="N771">
        <v>5</v>
      </c>
      <c r="O771">
        <v>3</v>
      </c>
    </row>
    <row r="772" spans="1:15" x14ac:dyDescent="0.3">
      <c r="A772" t="s">
        <v>1135</v>
      </c>
      <c r="B772" t="s">
        <v>1950</v>
      </c>
      <c r="C772" t="s">
        <v>108</v>
      </c>
      <c r="D772" t="s">
        <v>97</v>
      </c>
      <c r="E772" t="s">
        <v>68</v>
      </c>
      <c r="F772" t="s">
        <v>60</v>
      </c>
      <c r="G772" t="s">
        <v>114</v>
      </c>
      <c r="H772">
        <v>45</v>
      </c>
      <c r="I772">
        <v>43521</v>
      </c>
      <c r="J772">
        <v>249801</v>
      </c>
      <c r="K772">
        <v>0.39</v>
      </c>
      <c r="L772" t="s">
        <v>1758</v>
      </c>
      <c r="M772" t="s">
        <v>1777</v>
      </c>
      <c r="N772">
        <v>5</v>
      </c>
      <c r="O772">
        <v>3</v>
      </c>
    </row>
    <row r="773" spans="1:15" x14ac:dyDescent="0.3">
      <c r="A773" t="s">
        <v>982</v>
      </c>
      <c r="B773" t="s">
        <v>983</v>
      </c>
      <c r="C773" t="s">
        <v>87</v>
      </c>
      <c r="D773" t="s">
        <v>91</v>
      </c>
      <c r="E773" t="s">
        <v>59</v>
      </c>
      <c r="F773" t="s">
        <v>60</v>
      </c>
      <c r="G773" t="s">
        <v>79</v>
      </c>
      <c r="H773">
        <v>54</v>
      </c>
      <c r="I773">
        <v>39080</v>
      </c>
      <c r="J773">
        <v>55518</v>
      </c>
      <c r="K773">
        <v>0</v>
      </c>
      <c r="L773" t="s">
        <v>62</v>
      </c>
      <c r="M773" t="s">
        <v>117</v>
      </c>
      <c r="N773">
        <v>17</v>
      </c>
      <c r="O773">
        <v>8</v>
      </c>
    </row>
    <row r="774" spans="1:15" x14ac:dyDescent="0.3">
      <c r="A774" t="s">
        <v>1267</v>
      </c>
      <c r="B774" t="s">
        <v>1268</v>
      </c>
      <c r="C774" t="s">
        <v>66</v>
      </c>
      <c r="D774" t="s">
        <v>67</v>
      </c>
      <c r="E774" t="s">
        <v>84</v>
      </c>
      <c r="F774" t="s">
        <v>60</v>
      </c>
      <c r="G774" t="s">
        <v>69</v>
      </c>
      <c r="H774">
        <v>64</v>
      </c>
      <c r="I774">
        <v>41264</v>
      </c>
      <c r="J774">
        <v>153253</v>
      </c>
      <c r="K774">
        <v>0.24</v>
      </c>
      <c r="L774" t="s">
        <v>62</v>
      </c>
      <c r="M774" t="s">
        <v>92</v>
      </c>
      <c r="N774">
        <v>11</v>
      </c>
      <c r="O774">
        <v>5.5</v>
      </c>
    </row>
    <row r="775" spans="1:15" x14ac:dyDescent="0.3">
      <c r="A775" t="s">
        <v>661</v>
      </c>
      <c r="B775" t="s">
        <v>662</v>
      </c>
      <c r="C775" t="s">
        <v>77</v>
      </c>
      <c r="D775" t="s">
        <v>67</v>
      </c>
      <c r="E775" t="s">
        <v>68</v>
      </c>
      <c r="F775" t="s">
        <v>60</v>
      </c>
      <c r="G775" t="s">
        <v>79</v>
      </c>
      <c r="H775">
        <v>63</v>
      </c>
      <c r="I775">
        <v>36525</v>
      </c>
      <c r="J775">
        <v>89523</v>
      </c>
      <c r="K775">
        <v>0</v>
      </c>
      <c r="L775" t="s">
        <v>62</v>
      </c>
      <c r="M775" t="s">
        <v>80</v>
      </c>
      <c r="N775">
        <v>24</v>
      </c>
      <c r="O775">
        <v>9.5</v>
      </c>
    </row>
    <row r="776" spans="1:15" x14ac:dyDescent="0.3">
      <c r="A776" t="s">
        <v>832</v>
      </c>
      <c r="B776" t="s">
        <v>833</v>
      </c>
      <c r="C776" t="s">
        <v>198</v>
      </c>
      <c r="D776" t="s">
        <v>58</v>
      </c>
      <c r="E776" t="s">
        <v>84</v>
      </c>
      <c r="F776" t="s">
        <v>78</v>
      </c>
      <c r="G776" t="s">
        <v>79</v>
      </c>
      <c r="H776">
        <v>45</v>
      </c>
      <c r="I776">
        <v>36587</v>
      </c>
      <c r="J776">
        <v>91276</v>
      </c>
      <c r="K776">
        <v>0</v>
      </c>
      <c r="L776" t="s">
        <v>62</v>
      </c>
      <c r="M776" t="s">
        <v>63</v>
      </c>
      <c r="N776">
        <v>24</v>
      </c>
      <c r="O776">
        <v>9.5</v>
      </c>
    </row>
    <row r="777" spans="1:15" x14ac:dyDescent="0.3">
      <c r="A777" t="s">
        <v>672</v>
      </c>
      <c r="B777" t="s">
        <v>673</v>
      </c>
      <c r="C777" t="s">
        <v>180</v>
      </c>
      <c r="D777" t="s">
        <v>97</v>
      </c>
      <c r="E777" t="s">
        <v>59</v>
      </c>
      <c r="F777" t="s">
        <v>78</v>
      </c>
      <c r="G777" t="s">
        <v>79</v>
      </c>
      <c r="H777">
        <v>35</v>
      </c>
      <c r="I777">
        <v>40596</v>
      </c>
      <c r="J777">
        <v>43336</v>
      </c>
      <c r="K777">
        <v>0</v>
      </c>
      <c r="L777" t="s">
        <v>62</v>
      </c>
      <c r="M777" t="s">
        <v>92</v>
      </c>
      <c r="N777">
        <v>13</v>
      </c>
      <c r="O777">
        <v>8</v>
      </c>
    </row>
    <row r="778" spans="1:15" x14ac:dyDescent="0.3">
      <c r="A778" t="s">
        <v>1285</v>
      </c>
      <c r="B778" t="s">
        <v>1286</v>
      </c>
      <c r="C778" t="s">
        <v>87</v>
      </c>
      <c r="D778" t="s">
        <v>91</v>
      </c>
      <c r="E778" t="s">
        <v>74</v>
      </c>
      <c r="F778" t="s">
        <v>78</v>
      </c>
      <c r="G778" t="s">
        <v>79</v>
      </c>
      <c r="H778">
        <v>29</v>
      </c>
      <c r="I778">
        <v>42602</v>
      </c>
      <c r="J778">
        <v>58703</v>
      </c>
      <c r="K778">
        <v>0</v>
      </c>
      <c r="L778" t="s">
        <v>62</v>
      </c>
      <c r="M778" t="s">
        <v>117</v>
      </c>
      <c r="N778">
        <v>8</v>
      </c>
      <c r="O778">
        <v>5.5</v>
      </c>
    </row>
    <row r="779" spans="1:15" x14ac:dyDescent="0.3">
      <c r="A779" t="s">
        <v>326</v>
      </c>
      <c r="B779" t="s">
        <v>327</v>
      </c>
      <c r="C779" t="s">
        <v>83</v>
      </c>
      <c r="D779" t="s">
        <v>58</v>
      </c>
      <c r="E779" t="s">
        <v>68</v>
      </c>
      <c r="F779" t="s">
        <v>78</v>
      </c>
      <c r="G779" t="s">
        <v>114</v>
      </c>
      <c r="H779">
        <v>53</v>
      </c>
      <c r="I779">
        <v>39021</v>
      </c>
      <c r="J779">
        <v>120128</v>
      </c>
      <c r="K779">
        <v>0.1</v>
      </c>
      <c r="L779" t="s">
        <v>62</v>
      </c>
      <c r="M779" t="s">
        <v>92</v>
      </c>
      <c r="N779">
        <v>17</v>
      </c>
      <c r="O779">
        <v>8</v>
      </c>
    </row>
    <row r="780" spans="1:15" x14ac:dyDescent="0.3">
      <c r="A780" t="s">
        <v>845</v>
      </c>
      <c r="B780" t="s">
        <v>846</v>
      </c>
      <c r="C780" t="s">
        <v>157</v>
      </c>
      <c r="D780" t="s">
        <v>101</v>
      </c>
      <c r="E780" t="s">
        <v>68</v>
      </c>
      <c r="F780" t="s">
        <v>78</v>
      </c>
      <c r="G780" t="s">
        <v>61</v>
      </c>
      <c r="H780">
        <v>27</v>
      </c>
      <c r="I780">
        <v>43613</v>
      </c>
      <c r="J780">
        <v>70110</v>
      </c>
      <c r="K780">
        <v>0</v>
      </c>
      <c r="L780" t="s">
        <v>62</v>
      </c>
      <c r="M780" t="s">
        <v>88</v>
      </c>
      <c r="N780">
        <v>5</v>
      </c>
      <c r="O780">
        <v>3</v>
      </c>
    </row>
    <row r="781" spans="1:15" x14ac:dyDescent="0.3">
      <c r="A781" t="s">
        <v>495</v>
      </c>
      <c r="B781" t="s">
        <v>496</v>
      </c>
      <c r="C781" t="s">
        <v>57</v>
      </c>
      <c r="D781" t="s">
        <v>91</v>
      </c>
      <c r="E781" t="s">
        <v>74</v>
      </c>
      <c r="F781" t="s">
        <v>78</v>
      </c>
      <c r="G781" t="s">
        <v>79</v>
      </c>
      <c r="H781">
        <v>45</v>
      </c>
      <c r="I781">
        <v>39063</v>
      </c>
      <c r="J781">
        <v>149537</v>
      </c>
      <c r="K781">
        <v>0.14000000000000001</v>
      </c>
      <c r="L781" t="s">
        <v>62</v>
      </c>
      <c r="M781" t="s">
        <v>63</v>
      </c>
      <c r="N781">
        <v>17</v>
      </c>
      <c r="O781">
        <v>8</v>
      </c>
    </row>
    <row r="782" spans="1:15" x14ac:dyDescent="0.3">
      <c r="A782" t="s">
        <v>1510</v>
      </c>
      <c r="B782" t="s">
        <v>1511</v>
      </c>
      <c r="C782" t="s">
        <v>83</v>
      </c>
      <c r="D782" t="s">
        <v>91</v>
      </c>
      <c r="E782" t="s">
        <v>68</v>
      </c>
      <c r="F782" t="s">
        <v>78</v>
      </c>
      <c r="G782" t="s">
        <v>79</v>
      </c>
      <c r="H782">
        <v>63</v>
      </c>
      <c r="I782">
        <v>42214</v>
      </c>
      <c r="J782">
        <v>103724</v>
      </c>
      <c r="K782">
        <v>0.05</v>
      </c>
      <c r="L782" t="s">
        <v>1351</v>
      </c>
      <c r="M782" t="s">
        <v>1357</v>
      </c>
      <c r="N782">
        <v>9</v>
      </c>
      <c r="O782">
        <v>5.5</v>
      </c>
    </row>
    <row r="783" spans="1:15" x14ac:dyDescent="0.3">
      <c r="A783" t="s">
        <v>1114</v>
      </c>
      <c r="B783" t="s">
        <v>1115</v>
      </c>
      <c r="C783" t="s">
        <v>57</v>
      </c>
      <c r="D783" t="s">
        <v>97</v>
      </c>
      <c r="E783" t="s">
        <v>74</v>
      </c>
      <c r="F783" t="s">
        <v>60</v>
      </c>
      <c r="G783" t="s">
        <v>79</v>
      </c>
      <c r="H783">
        <v>32</v>
      </c>
      <c r="I783">
        <v>42839</v>
      </c>
      <c r="J783">
        <v>154956</v>
      </c>
      <c r="K783">
        <v>0.13</v>
      </c>
      <c r="L783" t="s">
        <v>62</v>
      </c>
      <c r="M783" t="s">
        <v>80</v>
      </c>
      <c r="N783">
        <v>7</v>
      </c>
      <c r="O783">
        <v>4</v>
      </c>
    </row>
    <row r="784" spans="1:15" x14ac:dyDescent="0.3">
      <c r="A784" t="s">
        <v>1157</v>
      </c>
      <c r="B784" t="s">
        <v>1158</v>
      </c>
      <c r="C784" t="s">
        <v>492</v>
      </c>
      <c r="D784" t="s">
        <v>58</v>
      </c>
      <c r="E784" t="s">
        <v>68</v>
      </c>
      <c r="F784" t="s">
        <v>60</v>
      </c>
      <c r="G784" t="s">
        <v>69</v>
      </c>
      <c r="H784">
        <v>45</v>
      </c>
      <c r="I784">
        <v>43042</v>
      </c>
      <c r="J784">
        <v>66660</v>
      </c>
      <c r="K784">
        <v>0</v>
      </c>
      <c r="L784" t="s">
        <v>62</v>
      </c>
      <c r="M784" t="s">
        <v>92</v>
      </c>
      <c r="N784">
        <v>6</v>
      </c>
      <c r="O784">
        <v>4</v>
      </c>
    </row>
    <row r="785" spans="1:15" x14ac:dyDescent="0.3">
      <c r="A785" t="s">
        <v>228</v>
      </c>
      <c r="B785" t="s">
        <v>229</v>
      </c>
      <c r="C785" t="s">
        <v>108</v>
      </c>
      <c r="D785" t="s">
        <v>120</v>
      </c>
      <c r="E785" t="s">
        <v>74</v>
      </c>
      <c r="F785" t="s">
        <v>60</v>
      </c>
      <c r="G785" t="s">
        <v>69</v>
      </c>
      <c r="H785">
        <v>31</v>
      </c>
      <c r="I785">
        <v>44063</v>
      </c>
      <c r="J785">
        <v>219693</v>
      </c>
      <c r="K785">
        <v>0.3</v>
      </c>
      <c r="L785" t="s">
        <v>62</v>
      </c>
      <c r="M785" t="s">
        <v>92</v>
      </c>
      <c r="N785">
        <v>4</v>
      </c>
      <c r="O785">
        <v>3</v>
      </c>
    </row>
    <row r="786" spans="1:15" x14ac:dyDescent="0.3">
      <c r="A786" t="s">
        <v>847</v>
      </c>
      <c r="B786" t="s">
        <v>1415</v>
      </c>
      <c r="C786" t="s">
        <v>174</v>
      </c>
      <c r="D786" t="s">
        <v>101</v>
      </c>
      <c r="E786" t="s">
        <v>59</v>
      </c>
      <c r="F786" t="s">
        <v>60</v>
      </c>
      <c r="G786" t="s">
        <v>79</v>
      </c>
      <c r="H786">
        <v>46</v>
      </c>
      <c r="I786">
        <v>44206</v>
      </c>
      <c r="J786">
        <v>86538</v>
      </c>
      <c r="K786">
        <v>0</v>
      </c>
      <c r="L786" t="s">
        <v>1351</v>
      </c>
      <c r="M786" t="s">
        <v>1371</v>
      </c>
      <c r="N786">
        <v>3</v>
      </c>
      <c r="O786">
        <v>3</v>
      </c>
    </row>
    <row r="787" spans="1:15" x14ac:dyDescent="0.3">
      <c r="A787" t="s">
        <v>961</v>
      </c>
      <c r="B787" t="s">
        <v>962</v>
      </c>
      <c r="C787" t="s">
        <v>137</v>
      </c>
      <c r="D787" t="s">
        <v>58</v>
      </c>
      <c r="E787" t="s">
        <v>59</v>
      </c>
      <c r="F787" t="s">
        <v>78</v>
      </c>
      <c r="G787" t="s">
        <v>114</v>
      </c>
      <c r="H787">
        <v>28</v>
      </c>
      <c r="I787">
        <v>43006</v>
      </c>
      <c r="J787">
        <v>97336</v>
      </c>
      <c r="K787">
        <v>0</v>
      </c>
      <c r="L787" t="s">
        <v>62</v>
      </c>
      <c r="M787" t="s">
        <v>92</v>
      </c>
      <c r="N787">
        <v>6</v>
      </c>
      <c r="O787">
        <v>4</v>
      </c>
    </row>
    <row r="788" spans="1:15" x14ac:dyDescent="0.3">
      <c r="A788" t="s">
        <v>604</v>
      </c>
      <c r="B788" t="s">
        <v>605</v>
      </c>
      <c r="C788" t="s">
        <v>132</v>
      </c>
      <c r="D788" t="s">
        <v>91</v>
      </c>
      <c r="E788" t="s">
        <v>74</v>
      </c>
      <c r="F788" t="s">
        <v>78</v>
      </c>
      <c r="G788" t="s">
        <v>69</v>
      </c>
      <c r="H788">
        <v>43</v>
      </c>
      <c r="I788">
        <v>43028</v>
      </c>
      <c r="J788">
        <v>56555</v>
      </c>
      <c r="K788">
        <v>0</v>
      </c>
      <c r="L788" t="s">
        <v>62</v>
      </c>
      <c r="M788" t="s">
        <v>80</v>
      </c>
      <c r="N788">
        <v>6</v>
      </c>
      <c r="O788">
        <v>4</v>
      </c>
    </row>
    <row r="789" spans="1:15" x14ac:dyDescent="0.3">
      <c r="A789" t="s">
        <v>1880</v>
      </c>
      <c r="B789" t="s">
        <v>1881</v>
      </c>
      <c r="C789" t="s">
        <v>66</v>
      </c>
      <c r="D789" t="s">
        <v>101</v>
      </c>
      <c r="E789" t="s">
        <v>84</v>
      </c>
      <c r="F789" t="s">
        <v>78</v>
      </c>
      <c r="G789" t="s">
        <v>114</v>
      </c>
      <c r="H789">
        <v>45</v>
      </c>
      <c r="I789">
        <v>39185</v>
      </c>
      <c r="J789">
        <v>189680</v>
      </c>
      <c r="K789">
        <v>0.23</v>
      </c>
      <c r="L789" t="s">
        <v>1758</v>
      </c>
      <c r="M789" t="s">
        <v>1777</v>
      </c>
      <c r="N789">
        <v>17</v>
      </c>
      <c r="O789">
        <v>8</v>
      </c>
    </row>
    <row r="790" spans="1:15" x14ac:dyDescent="0.3">
      <c r="A790" t="s">
        <v>1582</v>
      </c>
      <c r="B790" t="s">
        <v>1583</v>
      </c>
      <c r="C790" t="s">
        <v>132</v>
      </c>
      <c r="D790" t="s">
        <v>109</v>
      </c>
      <c r="E790" t="s">
        <v>74</v>
      </c>
      <c r="F790" t="s">
        <v>78</v>
      </c>
      <c r="G790" t="s">
        <v>79</v>
      </c>
      <c r="H790">
        <v>52</v>
      </c>
      <c r="I790">
        <v>36303</v>
      </c>
      <c r="J790">
        <v>68807</v>
      </c>
      <c r="K790">
        <v>0</v>
      </c>
      <c r="L790" t="s">
        <v>1351</v>
      </c>
      <c r="M790" t="s">
        <v>1371</v>
      </c>
      <c r="N790">
        <v>25</v>
      </c>
      <c r="O790">
        <v>10</v>
      </c>
    </row>
    <row r="791" spans="1:15" x14ac:dyDescent="0.3">
      <c r="A791" t="s">
        <v>1157</v>
      </c>
      <c r="B791" t="s">
        <v>1302</v>
      </c>
      <c r="C791" t="s">
        <v>66</v>
      </c>
      <c r="D791" t="s">
        <v>120</v>
      </c>
      <c r="E791" t="s">
        <v>59</v>
      </c>
      <c r="F791" t="s">
        <v>78</v>
      </c>
      <c r="G791" t="s">
        <v>79</v>
      </c>
      <c r="H791">
        <v>27</v>
      </c>
      <c r="I791">
        <v>43776</v>
      </c>
      <c r="J791">
        <v>174607</v>
      </c>
      <c r="K791">
        <v>0.28999999999999998</v>
      </c>
      <c r="L791" t="s">
        <v>62</v>
      </c>
      <c r="M791" t="s">
        <v>117</v>
      </c>
      <c r="N791">
        <v>4</v>
      </c>
      <c r="O791">
        <v>3</v>
      </c>
    </row>
    <row r="792" spans="1:15" x14ac:dyDescent="0.3">
      <c r="A792" t="s">
        <v>533</v>
      </c>
      <c r="B792" t="s">
        <v>1570</v>
      </c>
      <c r="C792" t="s">
        <v>57</v>
      </c>
      <c r="D792" t="s">
        <v>109</v>
      </c>
      <c r="E792" t="s">
        <v>74</v>
      </c>
      <c r="F792" t="s">
        <v>78</v>
      </c>
      <c r="G792" t="s">
        <v>79</v>
      </c>
      <c r="H792">
        <v>63</v>
      </c>
      <c r="I792">
        <v>42064</v>
      </c>
      <c r="J792">
        <v>148321</v>
      </c>
      <c r="K792">
        <v>0.15</v>
      </c>
      <c r="L792" t="s">
        <v>1351</v>
      </c>
      <c r="M792" t="s">
        <v>1364</v>
      </c>
      <c r="N792">
        <v>9</v>
      </c>
      <c r="O792">
        <v>5.5</v>
      </c>
    </row>
    <row r="793" spans="1:15" x14ac:dyDescent="0.3">
      <c r="A793" t="s">
        <v>235</v>
      </c>
      <c r="B793" t="s">
        <v>236</v>
      </c>
      <c r="C793" t="s">
        <v>237</v>
      </c>
      <c r="D793" t="s">
        <v>101</v>
      </c>
      <c r="E793" t="s">
        <v>68</v>
      </c>
      <c r="F793" t="s">
        <v>78</v>
      </c>
      <c r="G793" t="s">
        <v>61</v>
      </c>
      <c r="H793">
        <v>56</v>
      </c>
      <c r="I793">
        <v>42031</v>
      </c>
      <c r="J793">
        <v>62575</v>
      </c>
      <c r="K793">
        <v>0</v>
      </c>
      <c r="L793" t="s">
        <v>62</v>
      </c>
      <c r="M793" t="s">
        <v>88</v>
      </c>
      <c r="N793">
        <v>9</v>
      </c>
      <c r="O793">
        <v>5.5</v>
      </c>
    </row>
    <row r="794" spans="1:15" x14ac:dyDescent="0.3">
      <c r="A794" t="s">
        <v>1392</v>
      </c>
      <c r="B794" t="s">
        <v>1393</v>
      </c>
      <c r="C794" t="s">
        <v>73</v>
      </c>
      <c r="D794" t="s">
        <v>58</v>
      </c>
      <c r="E794" t="s">
        <v>59</v>
      </c>
      <c r="F794" t="s">
        <v>78</v>
      </c>
      <c r="G794" t="s">
        <v>79</v>
      </c>
      <c r="H794">
        <v>28</v>
      </c>
      <c r="I794">
        <v>43977</v>
      </c>
      <c r="J794">
        <v>67925</v>
      </c>
      <c r="K794">
        <v>0.08</v>
      </c>
      <c r="L794" t="s">
        <v>1351</v>
      </c>
      <c r="M794" t="s">
        <v>1357</v>
      </c>
      <c r="N794">
        <v>4</v>
      </c>
      <c r="O794">
        <v>3</v>
      </c>
    </row>
    <row r="795" spans="1:15" x14ac:dyDescent="0.3">
      <c r="A795" t="s">
        <v>1791</v>
      </c>
      <c r="B795" t="s">
        <v>1792</v>
      </c>
      <c r="C795" t="s">
        <v>171</v>
      </c>
      <c r="D795" t="s">
        <v>101</v>
      </c>
      <c r="E795" t="s">
        <v>68</v>
      </c>
      <c r="F795" t="s">
        <v>78</v>
      </c>
      <c r="G795" t="s">
        <v>114</v>
      </c>
      <c r="H795">
        <v>46</v>
      </c>
      <c r="I795">
        <v>36331</v>
      </c>
      <c r="J795">
        <v>96997</v>
      </c>
      <c r="K795">
        <v>0</v>
      </c>
      <c r="L795" t="s">
        <v>1758</v>
      </c>
      <c r="M795" t="s">
        <v>1777</v>
      </c>
      <c r="N795">
        <v>25</v>
      </c>
      <c r="O795">
        <v>10</v>
      </c>
    </row>
    <row r="796" spans="1:15" x14ac:dyDescent="0.3">
      <c r="A796" t="s">
        <v>1919</v>
      </c>
      <c r="B796" t="s">
        <v>1920</v>
      </c>
      <c r="C796" t="s">
        <v>73</v>
      </c>
      <c r="D796" t="s">
        <v>58</v>
      </c>
      <c r="E796" t="s">
        <v>84</v>
      </c>
      <c r="F796" t="s">
        <v>78</v>
      </c>
      <c r="G796" t="s">
        <v>114</v>
      </c>
      <c r="H796">
        <v>36</v>
      </c>
      <c r="I796">
        <v>44192</v>
      </c>
      <c r="J796">
        <v>70165</v>
      </c>
      <c r="K796">
        <v>7.0000000000000007E-2</v>
      </c>
      <c r="L796" t="s">
        <v>1758</v>
      </c>
      <c r="M796" t="s">
        <v>1759</v>
      </c>
      <c r="N796">
        <v>3</v>
      </c>
      <c r="O796">
        <v>3</v>
      </c>
    </row>
    <row r="797" spans="1:15" x14ac:dyDescent="0.3">
      <c r="A797" t="s">
        <v>1809</v>
      </c>
      <c r="B797" t="s">
        <v>1810</v>
      </c>
      <c r="C797" t="s">
        <v>87</v>
      </c>
      <c r="D797" t="s">
        <v>109</v>
      </c>
      <c r="E797" t="s">
        <v>74</v>
      </c>
      <c r="F797" t="s">
        <v>78</v>
      </c>
      <c r="G797" t="s">
        <v>114</v>
      </c>
      <c r="H797">
        <v>30</v>
      </c>
      <c r="I797">
        <v>43272</v>
      </c>
      <c r="J797">
        <v>56154</v>
      </c>
      <c r="K797">
        <v>0</v>
      </c>
      <c r="L797" t="s">
        <v>1758</v>
      </c>
      <c r="M797" t="s">
        <v>1777</v>
      </c>
      <c r="N797">
        <v>6</v>
      </c>
      <c r="O797">
        <v>4</v>
      </c>
    </row>
    <row r="798" spans="1:15" x14ac:dyDescent="0.3">
      <c r="A798" t="s">
        <v>135</v>
      </c>
      <c r="B798" t="s">
        <v>136</v>
      </c>
      <c r="C798" t="s">
        <v>137</v>
      </c>
      <c r="D798" t="s">
        <v>58</v>
      </c>
      <c r="E798" t="s">
        <v>74</v>
      </c>
      <c r="F798" t="s">
        <v>60</v>
      </c>
      <c r="G798" t="s">
        <v>69</v>
      </c>
      <c r="H798">
        <v>32</v>
      </c>
      <c r="I798">
        <v>41681</v>
      </c>
      <c r="J798">
        <v>99575</v>
      </c>
      <c r="K798">
        <v>0</v>
      </c>
      <c r="L798" t="s">
        <v>62</v>
      </c>
      <c r="M798" t="s">
        <v>92</v>
      </c>
      <c r="N798">
        <v>10</v>
      </c>
      <c r="O798">
        <v>5.5</v>
      </c>
    </row>
    <row r="799" spans="1:15" x14ac:dyDescent="0.3">
      <c r="A799" t="s">
        <v>1293</v>
      </c>
      <c r="B799" t="s">
        <v>1294</v>
      </c>
      <c r="C799" t="s">
        <v>57</v>
      </c>
      <c r="D799" t="s">
        <v>58</v>
      </c>
      <c r="E799" t="s">
        <v>74</v>
      </c>
      <c r="F799" t="s">
        <v>60</v>
      </c>
      <c r="G799" t="s">
        <v>79</v>
      </c>
      <c r="H799">
        <v>53</v>
      </c>
      <c r="I799">
        <v>35532</v>
      </c>
      <c r="J799">
        <v>154388</v>
      </c>
      <c r="K799">
        <v>0.1</v>
      </c>
      <c r="L799" t="s">
        <v>62</v>
      </c>
      <c r="M799" t="s">
        <v>63</v>
      </c>
      <c r="N799">
        <v>27</v>
      </c>
      <c r="O799">
        <v>10</v>
      </c>
    </row>
    <row r="800" spans="1:15" x14ac:dyDescent="0.3">
      <c r="A800" t="s">
        <v>866</v>
      </c>
      <c r="B800" t="s">
        <v>867</v>
      </c>
      <c r="C800" t="s">
        <v>132</v>
      </c>
      <c r="D800" t="s">
        <v>67</v>
      </c>
      <c r="E800" t="s">
        <v>74</v>
      </c>
      <c r="F800" t="s">
        <v>60</v>
      </c>
      <c r="G800" t="s">
        <v>69</v>
      </c>
      <c r="H800">
        <v>41</v>
      </c>
      <c r="I800">
        <v>39091</v>
      </c>
      <c r="J800">
        <v>50685</v>
      </c>
      <c r="K800">
        <v>0</v>
      </c>
      <c r="L800" t="s">
        <v>62</v>
      </c>
      <c r="M800" t="s">
        <v>117</v>
      </c>
      <c r="N800">
        <v>17</v>
      </c>
      <c r="O800">
        <v>8</v>
      </c>
    </row>
    <row r="801" spans="1:15" x14ac:dyDescent="0.3">
      <c r="A801" t="s">
        <v>2000</v>
      </c>
      <c r="B801" t="s">
        <v>2001</v>
      </c>
      <c r="C801" t="s">
        <v>132</v>
      </c>
      <c r="D801" t="s">
        <v>67</v>
      </c>
      <c r="E801" t="s">
        <v>59</v>
      </c>
      <c r="F801" t="s">
        <v>60</v>
      </c>
      <c r="G801" t="s">
        <v>114</v>
      </c>
      <c r="H801">
        <v>45</v>
      </c>
      <c r="I801">
        <v>41127</v>
      </c>
      <c r="J801">
        <v>58586</v>
      </c>
      <c r="K801">
        <v>0</v>
      </c>
      <c r="L801" t="s">
        <v>1758</v>
      </c>
      <c r="M801" t="s">
        <v>1777</v>
      </c>
      <c r="N801">
        <v>12</v>
      </c>
      <c r="O801">
        <v>8</v>
      </c>
    </row>
    <row r="802" spans="1:15" x14ac:dyDescent="0.3">
      <c r="A802" t="s">
        <v>768</v>
      </c>
      <c r="B802" t="s">
        <v>769</v>
      </c>
      <c r="C802" t="s">
        <v>66</v>
      </c>
      <c r="D802" t="s">
        <v>91</v>
      </c>
      <c r="E802" t="s">
        <v>68</v>
      </c>
      <c r="F802" t="s">
        <v>60</v>
      </c>
      <c r="G802" t="s">
        <v>79</v>
      </c>
      <c r="H802">
        <v>29</v>
      </c>
      <c r="I802">
        <v>42914</v>
      </c>
      <c r="J802">
        <v>197649</v>
      </c>
      <c r="K802">
        <v>0.2</v>
      </c>
      <c r="L802" t="s">
        <v>62</v>
      </c>
      <c r="M802" t="s">
        <v>117</v>
      </c>
      <c r="N802">
        <v>7</v>
      </c>
      <c r="O802">
        <v>4</v>
      </c>
    </row>
    <row r="803" spans="1:15" x14ac:dyDescent="0.3">
      <c r="A803" t="s">
        <v>1838</v>
      </c>
      <c r="B803" t="s">
        <v>1839</v>
      </c>
      <c r="C803" t="s">
        <v>87</v>
      </c>
      <c r="D803" t="s">
        <v>91</v>
      </c>
      <c r="E803" t="s">
        <v>59</v>
      </c>
      <c r="F803" t="s">
        <v>60</v>
      </c>
      <c r="G803" t="s">
        <v>114</v>
      </c>
      <c r="H803">
        <v>55</v>
      </c>
      <c r="I803">
        <v>35242</v>
      </c>
      <c r="J803">
        <v>48687</v>
      </c>
      <c r="K803">
        <v>0</v>
      </c>
      <c r="L803" t="s">
        <v>1758</v>
      </c>
      <c r="M803" t="s">
        <v>1762</v>
      </c>
      <c r="N803">
        <v>28</v>
      </c>
      <c r="O803">
        <v>10</v>
      </c>
    </row>
    <row r="804" spans="1:15" x14ac:dyDescent="0.3">
      <c r="A804" t="s">
        <v>250</v>
      </c>
      <c r="B804" t="s">
        <v>251</v>
      </c>
      <c r="C804" t="s">
        <v>252</v>
      </c>
      <c r="D804" t="s">
        <v>58</v>
      </c>
      <c r="E804" t="s">
        <v>74</v>
      </c>
      <c r="F804" t="s">
        <v>60</v>
      </c>
      <c r="G804" t="s">
        <v>69</v>
      </c>
      <c r="H804">
        <v>44</v>
      </c>
      <c r="I804">
        <v>39064</v>
      </c>
      <c r="J804">
        <v>74738</v>
      </c>
      <c r="K804">
        <v>0</v>
      </c>
      <c r="L804" t="s">
        <v>62</v>
      </c>
      <c r="M804" t="s">
        <v>88</v>
      </c>
      <c r="N804">
        <v>17</v>
      </c>
      <c r="O804">
        <v>8</v>
      </c>
    </row>
    <row r="805" spans="1:15" x14ac:dyDescent="0.3">
      <c r="A805" t="s">
        <v>1811</v>
      </c>
      <c r="B805" t="s">
        <v>1812</v>
      </c>
      <c r="C805" t="s">
        <v>222</v>
      </c>
      <c r="D805" t="s">
        <v>120</v>
      </c>
      <c r="E805" t="s">
        <v>68</v>
      </c>
      <c r="F805" t="s">
        <v>60</v>
      </c>
      <c r="G805" t="s">
        <v>114</v>
      </c>
      <c r="H805">
        <v>45</v>
      </c>
      <c r="I805">
        <v>41769</v>
      </c>
      <c r="J805">
        <v>65047</v>
      </c>
      <c r="K805">
        <v>0</v>
      </c>
      <c r="L805" t="s">
        <v>1758</v>
      </c>
      <c r="M805" t="s">
        <v>1777</v>
      </c>
      <c r="N805">
        <v>10</v>
      </c>
      <c r="O805">
        <v>5.5</v>
      </c>
    </row>
    <row r="806" spans="1:15" x14ac:dyDescent="0.3">
      <c r="A806" t="s">
        <v>718</v>
      </c>
      <c r="B806" t="s">
        <v>719</v>
      </c>
      <c r="C806" t="s">
        <v>77</v>
      </c>
      <c r="D806" t="s">
        <v>91</v>
      </c>
      <c r="E806" t="s">
        <v>74</v>
      </c>
      <c r="F806" t="s">
        <v>60</v>
      </c>
      <c r="G806" t="s">
        <v>69</v>
      </c>
      <c r="H806">
        <v>56</v>
      </c>
      <c r="I806">
        <v>43169</v>
      </c>
      <c r="J806">
        <v>90040</v>
      </c>
      <c r="K806">
        <v>0</v>
      </c>
      <c r="L806" t="s">
        <v>62</v>
      </c>
      <c r="M806" t="s">
        <v>70</v>
      </c>
      <c r="N806">
        <v>6</v>
      </c>
      <c r="O806">
        <v>4</v>
      </c>
    </row>
    <row r="807" spans="1:15" x14ac:dyDescent="0.3">
      <c r="A807" t="s">
        <v>1131</v>
      </c>
      <c r="B807" t="s">
        <v>1132</v>
      </c>
      <c r="C807" t="s">
        <v>83</v>
      </c>
      <c r="D807" t="s">
        <v>97</v>
      </c>
      <c r="E807" t="s">
        <v>68</v>
      </c>
      <c r="F807" t="s">
        <v>60</v>
      </c>
      <c r="G807" t="s">
        <v>79</v>
      </c>
      <c r="H807">
        <v>32</v>
      </c>
      <c r="I807">
        <v>42738</v>
      </c>
      <c r="J807">
        <v>101870</v>
      </c>
      <c r="K807">
        <v>0.1</v>
      </c>
      <c r="L807" t="s">
        <v>62</v>
      </c>
      <c r="M807" t="s">
        <v>80</v>
      </c>
      <c r="N807">
        <v>7</v>
      </c>
      <c r="O807">
        <v>4</v>
      </c>
    </row>
    <row r="808" spans="1:15" x14ac:dyDescent="0.3">
      <c r="A808" t="s">
        <v>1244</v>
      </c>
      <c r="B808" t="s">
        <v>1245</v>
      </c>
      <c r="C808" t="s">
        <v>198</v>
      </c>
      <c r="D808" t="s">
        <v>58</v>
      </c>
      <c r="E808" t="s">
        <v>74</v>
      </c>
      <c r="F808" t="s">
        <v>60</v>
      </c>
      <c r="G808" t="s">
        <v>79</v>
      </c>
      <c r="H808">
        <v>33</v>
      </c>
      <c r="I808">
        <v>43029</v>
      </c>
      <c r="J808">
        <v>69332</v>
      </c>
      <c r="K808">
        <v>0</v>
      </c>
      <c r="L808" t="s">
        <v>62</v>
      </c>
      <c r="M808" t="s">
        <v>117</v>
      </c>
      <c r="N808">
        <v>6</v>
      </c>
      <c r="O808">
        <v>4</v>
      </c>
    </row>
    <row r="809" spans="1:15" x14ac:dyDescent="0.3">
      <c r="A809" t="s">
        <v>885</v>
      </c>
      <c r="B809" t="s">
        <v>886</v>
      </c>
      <c r="C809" t="s">
        <v>83</v>
      </c>
      <c r="D809" t="s">
        <v>67</v>
      </c>
      <c r="E809" t="s">
        <v>68</v>
      </c>
      <c r="F809" t="s">
        <v>60</v>
      </c>
      <c r="G809" t="s">
        <v>61</v>
      </c>
      <c r="H809">
        <v>61</v>
      </c>
      <c r="I809">
        <v>40293</v>
      </c>
      <c r="J809">
        <v>110302</v>
      </c>
      <c r="K809">
        <v>0.06</v>
      </c>
      <c r="L809" t="s">
        <v>62</v>
      </c>
      <c r="M809" t="s">
        <v>88</v>
      </c>
      <c r="N809">
        <v>14</v>
      </c>
      <c r="O809">
        <v>8</v>
      </c>
    </row>
    <row r="810" spans="1:15" x14ac:dyDescent="0.3">
      <c r="A810" t="s">
        <v>1129</v>
      </c>
      <c r="B810" t="s">
        <v>1130</v>
      </c>
      <c r="C810" t="s">
        <v>618</v>
      </c>
      <c r="D810" t="s">
        <v>58</v>
      </c>
      <c r="E810" t="s">
        <v>84</v>
      </c>
      <c r="F810" t="s">
        <v>78</v>
      </c>
      <c r="G810" t="s">
        <v>79</v>
      </c>
      <c r="H810">
        <v>29</v>
      </c>
      <c r="I810">
        <v>44375</v>
      </c>
      <c r="J810">
        <v>71234</v>
      </c>
      <c r="K810">
        <v>0</v>
      </c>
      <c r="L810" t="s">
        <v>62</v>
      </c>
      <c r="M810" t="s">
        <v>63</v>
      </c>
      <c r="N810">
        <v>3</v>
      </c>
      <c r="O810">
        <v>3</v>
      </c>
    </row>
    <row r="811" spans="1:15" x14ac:dyDescent="0.3">
      <c r="A811" t="s">
        <v>1345</v>
      </c>
      <c r="B811" t="s">
        <v>1346</v>
      </c>
      <c r="C811" t="s">
        <v>66</v>
      </c>
      <c r="D811" t="s">
        <v>109</v>
      </c>
      <c r="E811" t="s">
        <v>68</v>
      </c>
      <c r="F811" t="s">
        <v>78</v>
      </c>
      <c r="G811" t="s">
        <v>79</v>
      </c>
      <c r="H811">
        <v>31</v>
      </c>
      <c r="I811">
        <v>43626</v>
      </c>
      <c r="J811">
        <v>176710</v>
      </c>
      <c r="K811">
        <v>0.15</v>
      </c>
      <c r="L811" t="s">
        <v>62</v>
      </c>
      <c r="M811" t="s">
        <v>88</v>
      </c>
      <c r="N811">
        <v>5</v>
      </c>
      <c r="O811">
        <v>3</v>
      </c>
    </row>
    <row r="812" spans="1:15" x14ac:dyDescent="0.3">
      <c r="A812" t="s">
        <v>1153</v>
      </c>
      <c r="B812" t="s">
        <v>1154</v>
      </c>
      <c r="C812" t="s">
        <v>83</v>
      </c>
      <c r="D812" t="s">
        <v>109</v>
      </c>
      <c r="E812" t="s">
        <v>59</v>
      </c>
      <c r="F812" t="s">
        <v>60</v>
      </c>
      <c r="G812" t="s">
        <v>61</v>
      </c>
      <c r="H812">
        <v>42</v>
      </c>
      <c r="I812">
        <v>42266</v>
      </c>
      <c r="J812">
        <v>103423</v>
      </c>
      <c r="K812">
        <v>0.06</v>
      </c>
      <c r="L812" t="s">
        <v>62</v>
      </c>
      <c r="M812" t="s">
        <v>117</v>
      </c>
      <c r="N812">
        <v>8</v>
      </c>
      <c r="O812">
        <v>5.5</v>
      </c>
    </row>
    <row r="813" spans="1:15" x14ac:dyDescent="0.3">
      <c r="A813" t="s">
        <v>631</v>
      </c>
      <c r="B813" t="s">
        <v>632</v>
      </c>
      <c r="C813" t="s">
        <v>66</v>
      </c>
      <c r="D813" t="s">
        <v>120</v>
      </c>
      <c r="E813" t="s">
        <v>68</v>
      </c>
      <c r="F813" t="s">
        <v>60</v>
      </c>
      <c r="G813" t="s">
        <v>69</v>
      </c>
      <c r="H813">
        <v>63</v>
      </c>
      <c r="I813">
        <v>43996</v>
      </c>
      <c r="J813">
        <v>181216</v>
      </c>
      <c r="K813">
        <v>0.27</v>
      </c>
      <c r="L813" t="s">
        <v>62</v>
      </c>
      <c r="M813" t="s">
        <v>117</v>
      </c>
      <c r="N813">
        <v>4</v>
      </c>
      <c r="O813">
        <v>3</v>
      </c>
    </row>
    <row r="814" spans="1:15" x14ac:dyDescent="0.3">
      <c r="A814" t="s">
        <v>1458</v>
      </c>
      <c r="B814" t="s">
        <v>1459</v>
      </c>
      <c r="C814" t="s">
        <v>87</v>
      </c>
      <c r="D814" t="s">
        <v>91</v>
      </c>
      <c r="E814" t="s">
        <v>84</v>
      </c>
      <c r="F814" t="s">
        <v>78</v>
      </c>
      <c r="G814" t="s">
        <v>79</v>
      </c>
      <c r="H814">
        <v>28</v>
      </c>
      <c r="I814">
        <v>42867</v>
      </c>
      <c r="J814">
        <v>52069</v>
      </c>
      <c r="K814">
        <v>0</v>
      </c>
      <c r="L814" t="s">
        <v>1351</v>
      </c>
      <c r="M814" t="s">
        <v>1352</v>
      </c>
      <c r="N814">
        <v>7</v>
      </c>
      <c r="O814">
        <v>4</v>
      </c>
    </row>
    <row r="815" spans="1:15" x14ac:dyDescent="0.3">
      <c r="A815" t="s">
        <v>1372</v>
      </c>
      <c r="B815" t="s">
        <v>1373</v>
      </c>
      <c r="C815" t="s">
        <v>225</v>
      </c>
      <c r="D815" t="s">
        <v>97</v>
      </c>
      <c r="E815" t="s">
        <v>68</v>
      </c>
      <c r="F815" t="s">
        <v>78</v>
      </c>
      <c r="G815" t="s">
        <v>79</v>
      </c>
      <c r="H815">
        <v>30</v>
      </c>
      <c r="I815">
        <v>42884</v>
      </c>
      <c r="J815">
        <v>86317</v>
      </c>
      <c r="K815">
        <v>0</v>
      </c>
      <c r="L815" t="s">
        <v>1351</v>
      </c>
      <c r="M815" t="s">
        <v>1371</v>
      </c>
      <c r="N815">
        <v>7</v>
      </c>
      <c r="O815">
        <v>4</v>
      </c>
    </row>
    <row r="816" spans="1:15" x14ac:dyDescent="0.3">
      <c r="A816" t="s">
        <v>1277</v>
      </c>
      <c r="B816" t="s">
        <v>1278</v>
      </c>
      <c r="C816" t="s">
        <v>198</v>
      </c>
      <c r="D816" t="s">
        <v>58</v>
      </c>
      <c r="E816" t="s">
        <v>74</v>
      </c>
      <c r="F816" t="s">
        <v>60</v>
      </c>
      <c r="G816" t="s">
        <v>61</v>
      </c>
      <c r="H816">
        <v>37</v>
      </c>
      <c r="I816">
        <v>42487</v>
      </c>
      <c r="J816">
        <v>91400</v>
      </c>
      <c r="K816">
        <v>0</v>
      </c>
      <c r="L816" t="s">
        <v>62</v>
      </c>
      <c r="M816" t="s">
        <v>70</v>
      </c>
      <c r="N816">
        <v>8</v>
      </c>
      <c r="O816">
        <v>5.5</v>
      </c>
    </row>
    <row r="817" spans="1:15" x14ac:dyDescent="0.3">
      <c r="A817" t="s">
        <v>1931</v>
      </c>
      <c r="B817" t="s">
        <v>1932</v>
      </c>
      <c r="C817" t="s">
        <v>77</v>
      </c>
      <c r="D817" t="s">
        <v>120</v>
      </c>
      <c r="E817" t="s">
        <v>74</v>
      </c>
      <c r="F817" t="s">
        <v>60</v>
      </c>
      <c r="G817" t="s">
        <v>114</v>
      </c>
      <c r="H817">
        <v>57</v>
      </c>
      <c r="I817">
        <v>39357</v>
      </c>
      <c r="J817">
        <v>98150</v>
      </c>
      <c r="K817">
        <v>0</v>
      </c>
      <c r="L817" t="s">
        <v>1758</v>
      </c>
      <c r="M817" t="s">
        <v>1762</v>
      </c>
      <c r="N817">
        <v>16</v>
      </c>
      <c r="O817">
        <v>8</v>
      </c>
    </row>
    <row r="818" spans="1:15" x14ac:dyDescent="0.3">
      <c r="A818" t="s">
        <v>970</v>
      </c>
      <c r="B818" t="s">
        <v>971</v>
      </c>
      <c r="C818" t="s">
        <v>66</v>
      </c>
      <c r="D818" t="s">
        <v>97</v>
      </c>
      <c r="E818" t="s">
        <v>68</v>
      </c>
      <c r="F818" t="s">
        <v>60</v>
      </c>
      <c r="G818" t="s">
        <v>69</v>
      </c>
      <c r="H818">
        <v>41</v>
      </c>
      <c r="I818">
        <v>40319</v>
      </c>
      <c r="J818">
        <v>153275</v>
      </c>
      <c r="K818">
        <v>0.24</v>
      </c>
      <c r="L818" t="s">
        <v>62</v>
      </c>
      <c r="M818" t="s">
        <v>117</v>
      </c>
      <c r="N818">
        <v>14</v>
      </c>
      <c r="O818">
        <v>8</v>
      </c>
    </row>
    <row r="819" spans="1:15" x14ac:dyDescent="0.3">
      <c r="A819" t="s">
        <v>574</v>
      </c>
      <c r="B819" t="s">
        <v>575</v>
      </c>
      <c r="C819" t="s">
        <v>183</v>
      </c>
      <c r="D819" t="s">
        <v>101</v>
      </c>
      <c r="E819" t="s">
        <v>59</v>
      </c>
      <c r="F819" t="s">
        <v>60</v>
      </c>
      <c r="G819" t="s">
        <v>69</v>
      </c>
      <c r="H819">
        <v>61</v>
      </c>
      <c r="I819">
        <v>40193</v>
      </c>
      <c r="J819">
        <v>98110</v>
      </c>
      <c r="K819">
        <v>0.13</v>
      </c>
      <c r="L819" t="s">
        <v>62</v>
      </c>
      <c r="M819" t="s">
        <v>70</v>
      </c>
      <c r="N819">
        <v>14</v>
      </c>
      <c r="O819">
        <v>8</v>
      </c>
    </row>
    <row r="820" spans="1:15" x14ac:dyDescent="0.3">
      <c r="A820" t="s">
        <v>1416</v>
      </c>
      <c r="B820" t="s">
        <v>1417</v>
      </c>
      <c r="C820" t="s">
        <v>108</v>
      </c>
      <c r="D820" t="s">
        <v>97</v>
      </c>
      <c r="E820" t="s">
        <v>84</v>
      </c>
      <c r="F820" t="s">
        <v>60</v>
      </c>
      <c r="G820" t="s">
        <v>79</v>
      </c>
      <c r="H820">
        <v>61</v>
      </c>
      <c r="I820">
        <v>42804</v>
      </c>
      <c r="J820">
        <v>196951</v>
      </c>
      <c r="K820">
        <v>0.33</v>
      </c>
      <c r="L820" t="s">
        <v>1351</v>
      </c>
      <c r="M820" t="s">
        <v>1364</v>
      </c>
      <c r="N820">
        <v>7</v>
      </c>
      <c r="O820">
        <v>4</v>
      </c>
    </row>
    <row r="821" spans="1:15" x14ac:dyDescent="0.3">
      <c r="A821" t="s">
        <v>1141</v>
      </c>
      <c r="B821" t="s">
        <v>1142</v>
      </c>
      <c r="C821" t="s">
        <v>57</v>
      </c>
      <c r="D821" t="s">
        <v>109</v>
      </c>
      <c r="E821" t="s">
        <v>68</v>
      </c>
      <c r="F821" t="s">
        <v>60</v>
      </c>
      <c r="G821" t="s">
        <v>69</v>
      </c>
      <c r="H821">
        <v>55</v>
      </c>
      <c r="I821">
        <v>36977</v>
      </c>
      <c r="J821">
        <v>157812</v>
      </c>
      <c r="K821">
        <v>0.11</v>
      </c>
      <c r="L821" t="s">
        <v>62</v>
      </c>
      <c r="M821" t="s">
        <v>88</v>
      </c>
      <c r="N821">
        <v>23</v>
      </c>
      <c r="O821">
        <v>9.5</v>
      </c>
    </row>
    <row r="822" spans="1:15" x14ac:dyDescent="0.3">
      <c r="A822" t="s">
        <v>903</v>
      </c>
      <c r="B822" t="s">
        <v>904</v>
      </c>
      <c r="C822" t="s">
        <v>142</v>
      </c>
      <c r="D822" t="s">
        <v>58</v>
      </c>
      <c r="E822" t="s">
        <v>84</v>
      </c>
      <c r="F822" t="s">
        <v>60</v>
      </c>
      <c r="G822" t="s">
        <v>79</v>
      </c>
      <c r="H822">
        <v>57</v>
      </c>
      <c r="I822">
        <v>33728</v>
      </c>
      <c r="J822">
        <v>76202</v>
      </c>
      <c r="K822">
        <v>0</v>
      </c>
      <c r="L822" t="s">
        <v>62</v>
      </c>
      <c r="M822" t="s">
        <v>92</v>
      </c>
      <c r="N822">
        <v>32</v>
      </c>
      <c r="O822">
        <v>15</v>
      </c>
    </row>
    <row r="823" spans="1:15" x14ac:dyDescent="0.3">
      <c r="A823" t="s">
        <v>1257</v>
      </c>
      <c r="B823" t="s">
        <v>1258</v>
      </c>
      <c r="C823" t="s">
        <v>77</v>
      </c>
      <c r="D823" t="s">
        <v>120</v>
      </c>
      <c r="E823" t="s">
        <v>68</v>
      </c>
      <c r="F823" t="s">
        <v>78</v>
      </c>
      <c r="G823" t="s">
        <v>69</v>
      </c>
      <c r="H823">
        <v>31</v>
      </c>
      <c r="I823">
        <v>43325</v>
      </c>
      <c r="J823">
        <v>81828</v>
      </c>
      <c r="K823">
        <v>0</v>
      </c>
      <c r="L823" t="s">
        <v>62</v>
      </c>
      <c r="M823" t="s">
        <v>88</v>
      </c>
      <c r="N823">
        <v>6</v>
      </c>
      <c r="O823">
        <v>4</v>
      </c>
    </row>
    <row r="824" spans="1:15" x14ac:dyDescent="0.3">
      <c r="A824" t="s">
        <v>2019</v>
      </c>
      <c r="B824" t="s">
        <v>2020</v>
      </c>
      <c r="C824" t="s">
        <v>132</v>
      </c>
      <c r="D824" t="s">
        <v>109</v>
      </c>
      <c r="E824" t="s">
        <v>74</v>
      </c>
      <c r="F824" t="s">
        <v>78</v>
      </c>
      <c r="G824" t="s">
        <v>114</v>
      </c>
      <c r="H824">
        <v>47</v>
      </c>
      <c r="I824">
        <v>38684</v>
      </c>
      <c r="J824">
        <v>62749</v>
      </c>
      <c r="K824">
        <v>0</v>
      </c>
      <c r="L824" t="s">
        <v>1758</v>
      </c>
      <c r="M824" t="s">
        <v>1759</v>
      </c>
      <c r="N824">
        <v>18</v>
      </c>
      <c r="O824">
        <v>9.5</v>
      </c>
    </row>
    <row r="825" spans="1:15" x14ac:dyDescent="0.3">
      <c r="A825" t="s">
        <v>213</v>
      </c>
      <c r="B825" t="s">
        <v>214</v>
      </c>
      <c r="C825" t="s">
        <v>157</v>
      </c>
      <c r="D825" t="s">
        <v>101</v>
      </c>
      <c r="E825" t="s">
        <v>68</v>
      </c>
      <c r="F825" t="s">
        <v>78</v>
      </c>
      <c r="G825" t="s">
        <v>61</v>
      </c>
      <c r="H825">
        <v>45</v>
      </c>
      <c r="I825">
        <v>38388</v>
      </c>
      <c r="J825">
        <v>70505</v>
      </c>
      <c r="K825">
        <v>0</v>
      </c>
      <c r="L825" t="s">
        <v>62</v>
      </c>
      <c r="M825" t="s">
        <v>92</v>
      </c>
      <c r="N825">
        <v>19</v>
      </c>
      <c r="O825">
        <v>9.5</v>
      </c>
    </row>
    <row r="826" spans="1:15" x14ac:dyDescent="0.3">
      <c r="A826" t="s">
        <v>1159</v>
      </c>
      <c r="B826" t="s">
        <v>1160</v>
      </c>
      <c r="C826" t="s">
        <v>83</v>
      </c>
      <c r="D826" t="s">
        <v>97</v>
      </c>
      <c r="E826" t="s">
        <v>68</v>
      </c>
      <c r="F826" t="s">
        <v>78</v>
      </c>
      <c r="G826" t="s">
        <v>114</v>
      </c>
      <c r="H826">
        <v>59</v>
      </c>
      <c r="I826">
        <v>42165</v>
      </c>
      <c r="J826">
        <v>101985</v>
      </c>
      <c r="K826">
        <v>7.0000000000000007E-2</v>
      </c>
      <c r="L826" t="s">
        <v>62</v>
      </c>
      <c r="M826" t="s">
        <v>88</v>
      </c>
      <c r="N826">
        <v>9</v>
      </c>
      <c r="O826">
        <v>5.5</v>
      </c>
    </row>
    <row r="827" spans="1:15" x14ac:dyDescent="0.3">
      <c r="A827" t="s">
        <v>794</v>
      </c>
      <c r="B827" t="s">
        <v>795</v>
      </c>
      <c r="C827" t="s">
        <v>87</v>
      </c>
      <c r="D827" t="s">
        <v>120</v>
      </c>
      <c r="E827" t="s">
        <v>84</v>
      </c>
      <c r="F827" t="s">
        <v>78</v>
      </c>
      <c r="G827" t="s">
        <v>79</v>
      </c>
      <c r="H827">
        <v>40</v>
      </c>
      <c r="I827">
        <v>42721</v>
      </c>
      <c r="J827">
        <v>50733</v>
      </c>
      <c r="K827">
        <v>0</v>
      </c>
      <c r="L827" t="s">
        <v>62</v>
      </c>
      <c r="M827" t="s">
        <v>88</v>
      </c>
      <c r="N827">
        <v>7</v>
      </c>
      <c r="O827">
        <v>4</v>
      </c>
    </row>
    <row r="828" spans="1:15" x14ac:dyDescent="0.3">
      <c r="A828" t="s">
        <v>1522</v>
      </c>
      <c r="B828" t="s">
        <v>1523</v>
      </c>
      <c r="C828" t="s">
        <v>142</v>
      </c>
      <c r="D828" t="s">
        <v>58</v>
      </c>
      <c r="E828" t="s">
        <v>68</v>
      </c>
      <c r="F828" t="s">
        <v>60</v>
      </c>
      <c r="G828" t="s">
        <v>79</v>
      </c>
      <c r="H828">
        <v>49</v>
      </c>
      <c r="I828">
        <v>40431</v>
      </c>
      <c r="J828">
        <v>72826</v>
      </c>
      <c r="K828">
        <v>0</v>
      </c>
      <c r="L828" t="s">
        <v>1351</v>
      </c>
      <c r="M828" t="s">
        <v>1364</v>
      </c>
      <c r="N828">
        <v>13</v>
      </c>
      <c r="O828">
        <v>8</v>
      </c>
    </row>
    <row r="829" spans="1:15" x14ac:dyDescent="0.3">
      <c r="A829" t="s">
        <v>186</v>
      </c>
      <c r="B829" t="s">
        <v>187</v>
      </c>
      <c r="C829" t="s">
        <v>87</v>
      </c>
      <c r="D829" t="s">
        <v>67</v>
      </c>
      <c r="E829" t="s">
        <v>84</v>
      </c>
      <c r="F829" t="s">
        <v>60</v>
      </c>
      <c r="G829" t="s">
        <v>61</v>
      </c>
      <c r="H829">
        <v>36</v>
      </c>
      <c r="I829">
        <v>44435</v>
      </c>
      <c r="J829">
        <v>48906</v>
      </c>
      <c r="K829">
        <v>0</v>
      </c>
      <c r="L829" t="s">
        <v>62</v>
      </c>
      <c r="M829" t="s">
        <v>88</v>
      </c>
      <c r="N829">
        <v>3</v>
      </c>
      <c r="O829">
        <v>3</v>
      </c>
    </row>
    <row r="830" spans="1:15" x14ac:dyDescent="0.3">
      <c r="A830" t="s">
        <v>1300</v>
      </c>
      <c r="B830" t="s">
        <v>1666</v>
      </c>
      <c r="C830" t="s">
        <v>66</v>
      </c>
      <c r="D830" t="s">
        <v>91</v>
      </c>
      <c r="E830" t="s">
        <v>84</v>
      </c>
      <c r="F830" t="s">
        <v>60</v>
      </c>
      <c r="G830" t="s">
        <v>79</v>
      </c>
      <c r="H830">
        <v>60</v>
      </c>
      <c r="I830">
        <v>38121</v>
      </c>
      <c r="J830">
        <v>186378</v>
      </c>
      <c r="K830">
        <v>0.26</v>
      </c>
      <c r="L830" t="s">
        <v>1351</v>
      </c>
      <c r="M830" t="s">
        <v>1352</v>
      </c>
      <c r="N830">
        <v>20</v>
      </c>
      <c r="O830">
        <v>9.5</v>
      </c>
    </row>
    <row r="831" spans="1:15" x14ac:dyDescent="0.3">
      <c r="A831" t="s">
        <v>935</v>
      </c>
      <c r="B831" t="s">
        <v>936</v>
      </c>
      <c r="C831" t="s">
        <v>77</v>
      </c>
      <c r="D831" t="s">
        <v>120</v>
      </c>
      <c r="E831" t="s">
        <v>84</v>
      </c>
      <c r="F831" t="s">
        <v>60</v>
      </c>
      <c r="G831" t="s">
        <v>114</v>
      </c>
      <c r="H831">
        <v>52</v>
      </c>
      <c r="I831">
        <v>34623</v>
      </c>
      <c r="J831">
        <v>93103</v>
      </c>
      <c r="K831">
        <v>0</v>
      </c>
      <c r="L831" t="s">
        <v>62</v>
      </c>
      <c r="M831" t="s">
        <v>80</v>
      </c>
      <c r="N831">
        <v>29</v>
      </c>
      <c r="O831">
        <v>10</v>
      </c>
    </row>
    <row r="832" spans="1:15" x14ac:dyDescent="0.3">
      <c r="A832" t="s">
        <v>788</v>
      </c>
      <c r="B832" t="s">
        <v>789</v>
      </c>
      <c r="C832" t="s">
        <v>66</v>
      </c>
      <c r="D832" t="s">
        <v>120</v>
      </c>
      <c r="E832" t="s">
        <v>74</v>
      </c>
      <c r="F832" t="s">
        <v>60</v>
      </c>
      <c r="G832" t="s">
        <v>69</v>
      </c>
      <c r="H832">
        <v>61</v>
      </c>
      <c r="I832">
        <v>44219</v>
      </c>
      <c r="J832">
        <v>151783</v>
      </c>
      <c r="K832">
        <v>0.26</v>
      </c>
      <c r="L832" t="s">
        <v>62</v>
      </c>
      <c r="M832" t="s">
        <v>63</v>
      </c>
      <c r="N832">
        <v>3</v>
      </c>
      <c r="O832">
        <v>3</v>
      </c>
    </row>
    <row r="833" spans="1:15" x14ac:dyDescent="0.3">
      <c r="A833" t="s">
        <v>194</v>
      </c>
      <c r="B833" t="s">
        <v>195</v>
      </c>
      <c r="C833" t="s">
        <v>108</v>
      </c>
      <c r="D833" t="s">
        <v>58</v>
      </c>
      <c r="E833" t="s">
        <v>68</v>
      </c>
      <c r="F833" t="s">
        <v>60</v>
      </c>
      <c r="G833" t="s">
        <v>114</v>
      </c>
      <c r="H833">
        <v>43</v>
      </c>
      <c r="I833">
        <v>40029</v>
      </c>
      <c r="J833">
        <v>208415</v>
      </c>
      <c r="K833">
        <v>0.35</v>
      </c>
      <c r="L833" t="s">
        <v>62</v>
      </c>
      <c r="M833" t="s">
        <v>63</v>
      </c>
      <c r="N833">
        <v>15</v>
      </c>
      <c r="O833">
        <v>8</v>
      </c>
    </row>
    <row r="834" spans="1:15" x14ac:dyDescent="0.3">
      <c r="A834" t="s">
        <v>406</v>
      </c>
      <c r="B834" t="s">
        <v>407</v>
      </c>
      <c r="C834" t="s">
        <v>77</v>
      </c>
      <c r="D834" t="s">
        <v>109</v>
      </c>
      <c r="E834" t="s">
        <v>59</v>
      </c>
      <c r="F834" t="s">
        <v>60</v>
      </c>
      <c r="G834" t="s">
        <v>69</v>
      </c>
      <c r="H834">
        <v>34</v>
      </c>
      <c r="I834">
        <v>41085</v>
      </c>
      <c r="J834">
        <v>83066</v>
      </c>
      <c r="K834">
        <v>0</v>
      </c>
      <c r="L834" t="s">
        <v>62</v>
      </c>
      <c r="M834" t="s">
        <v>70</v>
      </c>
      <c r="N834">
        <v>12</v>
      </c>
      <c r="O834">
        <v>8</v>
      </c>
    </row>
    <row r="835" spans="1:15" x14ac:dyDescent="0.3">
      <c r="A835" t="s">
        <v>71</v>
      </c>
      <c r="B835" t="s">
        <v>72</v>
      </c>
      <c r="C835" t="s">
        <v>73</v>
      </c>
      <c r="D835" t="s">
        <v>58</v>
      </c>
      <c r="E835" t="s">
        <v>74</v>
      </c>
      <c r="F835" t="s">
        <v>60</v>
      </c>
      <c r="G835" t="s">
        <v>69</v>
      </c>
      <c r="H835">
        <v>26</v>
      </c>
      <c r="I835">
        <v>43735</v>
      </c>
      <c r="J835">
        <v>84913</v>
      </c>
      <c r="K835">
        <v>7.0000000000000007E-2</v>
      </c>
      <c r="L835" t="s">
        <v>62</v>
      </c>
      <c r="M835" t="s">
        <v>70</v>
      </c>
      <c r="N835">
        <v>4</v>
      </c>
      <c r="O835">
        <v>3</v>
      </c>
    </row>
    <row r="836" spans="1:15" x14ac:dyDescent="0.3">
      <c r="A836" t="s">
        <v>1970</v>
      </c>
      <c r="B836" t="s">
        <v>1971</v>
      </c>
      <c r="C836" t="s">
        <v>183</v>
      </c>
      <c r="D836" t="s">
        <v>101</v>
      </c>
      <c r="E836" t="s">
        <v>74</v>
      </c>
      <c r="F836" t="s">
        <v>60</v>
      </c>
      <c r="G836" t="s">
        <v>114</v>
      </c>
      <c r="H836">
        <v>49</v>
      </c>
      <c r="I836">
        <v>42441</v>
      </c>
      <c r="J836">
        <v>100810</v>
      </c>
      <c r="K836">
        <v>0.12</v>
      </c>
      <c r="L836" t="s">
        <v>1758</v>
      </c>
      <c r="M836" t="s">
        <v>1762</v>
      </c>
      <c r="N836">
        <v>8</v>
      </c>
      <c r="O836">
        <v>5.5</v>
      </c>
    </row>
    <row r="837" spans="1:15" x14ac:dyDescent="0.3">
      <c r="A837" t="s">
        <v>1305</v>
      </c>
      <c r="B837" t="s">
        <v>1306</v>
      </c>
      <c r="C837" t="s">
        <v>294</v>
      </c>
      <c r="D837" t="s">
        <v>58</v>
      </c>
      <c r="E837" t="s">
        <v>68</v>
      </c>
      <c r="F837" t="s">
        <v>60</v>
      </c>
      <c r="G837" t="s">
        <v>114</v>
      </c>
      <c r="H837">
        <v>36</v>
      </c>
      <c r="I837">
        <v>42677</v>
      </c>
      <c r="J837">
        <v>94618</v>
      </c>
      <c r="K837">
        <v>0</v>
      </c>
      <c r="L837" t="s">
        <v>62</v>
      </c>
      <c r="M837" t="s">
        <v>117</v>
      </c>
      <c r="N837">
        <v>7</v>
      </c>
      <c r="O837">
        <v>4</v>
      </c>
    </row>
    <row r="838" spans="1:15" x14ac:dyDescent="0.3">
      <c r="A838" t="s">
        <v>1897</v>
      </c>
      <c r="B838" t="s">
        <v>1898</v>
      </c>
      <c r="C838" t="s">
        <v>237</v>
      </c>
      <c r="D838" t="s">
        <v>101</v>
      </c>
      <c r="E838" t="s">
        <v>74</v>
      </c>
      <c r="F838" t="s">
        <v>60</v>
      </c>
      <c r="G838" t="s">
        <v>114</v>
      </c>
      <c r="H838">
        <v>30</v>
      </c>
      <c r="I838">
        <v>42516</v>
      </c>
      <c r="J838">
        <v>91134</v>
      </c>
      <c r="K838">
        <v>0</v>
      </c>
      <c r="L838" t="s">
        <v>1758</v>
      </c>
      <c r="M838" t="s">
        <v>1777</v>
      </c>
      <c r="N838">
        <v>8</v>
      </c>
      <c r="O838">
        <v>5.5</v>
      </c>
    </row>
    <row r="839" spans="1:15" x14ac:dyDescent="0.3">
      <c r="A839" t="s">
        <v>1933</v>
      </c>
      <c r="B839" t="s">
        <v>1934</v>
      </c>
      <c r="C839" t="s">
        <v>275</v>
      </c>
      <c r="D839" t="s">
        <v>58</v>
      </c>
      <c r="E839" t="s">
        <v>74</v>
      </c>
      <c r="F839" t="s">
        <v>60</v>
      </c>
      <c r="G839" t="s">
        <v>114</v>
      </c>
      <c r="H839">
        <v>53</v>
      </c>
      <c r="I839">
        <v>38214</v>
      </c>
      <c r="J839">
        <v>44735</v>
      </c>
      <c r="K839">
        <v>0</v>
      </c>
      <c r="L839" t="s">
        <v>1758</v>
      </c>
      <c r="M839" t="s">
        <v>1759</v>
      </c>
      <c r="N839">
        <v>20</v>
      </c>
      <c r="O839">
        <v>9.5</v>
      </c>
    </row>
    <row r="840" spans="1:15" x14ac:dyDescent="0.3">
      <c r="A840" t="s">
        <v>1253</v>
      </c>
      <c r="B840" t="s">
        <v>1254</v>
      </c>
      <c r="C840" t="s">
        <v>137</v>
      </c>
      <c r="D840" t="s">
        <v>58</v>
      </c>
      <c r="E840" t="s">
        <v>59</v>
      </c>
      <c r="F840" t="s">
        <v>60</v>
      </c>
      <c r="G840" t="s">
        <v>69</v>
      </c>
      <c r="H840">
        <v>45</v>
      </c>
      <c r="I840">
        <v>39908</v>
      </c>
      <c r="J840">
        <v>64505</v>
      </c>
      <c r="K840">
        <v>0</v>
      </c>
      <c r="L840" t="s">
        <v>62</v>
      </c>
      <c r="M840" t="s">
        <v>88</v>
      </c>
      <c r="N840">
        <v>15</v>
      </c>
      <c r="O840">
        <v>8</v>
      </c>
    </row>
    <row r="841" spans="1:15" x14ac:dyDescent="0.3">
      <c r="A841" t="s">
        <v>1376</v>
      </c>
      <c r="B841" t="s">
        <v>1377</v>
      </c>
      <c r="C841" t="s">
        <v>57</v>
      </c>
      <c r="D841" t="s">
        <v>58</v>
      </c>
      <c r="E841" t="s">
        <v>74</v>
      </c>
      <c r="F841" t="s">
        <v>60</v>
      </c>
      <c r="G841" t="s">
        <v>79</v>
      </c>
      <c r="H841">
        <v>25</v>
      </c>
      <c r="I841">
        <v>44379</v>
      </c>
      <c r="J841">
        <v>125633</v>
      </c>
      <c r="K841">
        <v>0.11</v>
      </c>
      <c r="L841" t="s">
        <v>1351</v>
      </c>
      <c r="M841" t="s">
        <v>1364</v>
      </c>
      <c r="N841">
        <v>3</v>
      </c>
      <c r="O841">
        <v>3</v>
      </c>
    </row>
    <row r="842" spans="1:15" x14ac:dyDescent="0.3">
      <c r="A842" t="s">
        <v>771</v>
      </c>
      <c r="B842" t="s">
        <v>772</v>
      </c>
      <c r="C842" t="s">
        <v>100</v>
      </c>
      <c r="D842" t="s">
        <v>101</v>
      </c>
      <c r="E842" t="s">
        <v>68</v>
      </c>
      <c r="F842" t="s">
        <v>60</v>
      </c>
      <c r="G842" t="s">
        <v>69</v>
      </c>
      <c r="H842">
        <v>48</v>
      </c>
      <c r="I842">
        <v>41907</v>
      </c>
      <c r="J842">
        <v>96693</v>
      </c>
      <c r="K842">
        <v>0</v>
      </c>
      <c r="L842" t="s">
        <v>62</v>
      </c>
      <c r="M842" t="s">
        <v>70</v>
      </c>
      <c r="N842">
        <v>9</v>
      </c>
      <c r="O842">
        <v>5.5</v>
      </c>
    </row>
    <row r="843" spans="1:15" x14ac:dyDescent="0.3">
      <c r="A843" t="s">
        <v>1240</v>
      </c>
      <c r="B843" t="s">
        <v>1241</v>
      </c>
      <c r="C843" t="s">
        <v>87</v>
      </c>
      <c r="D843" t="s">
        <v>91</v>
      </c>
      <c r="E843" t="s">
        <v>84</v>
      </c>
      <c r="F843" t="s">
        <v>60</v>
      </c>
      <c r="G843" t="s">
        <v>114</v>
      </c>
      <c r="H843">
        <v>26</v>
      </c>
      <c r="I843">
        <v>43489</v>
      </c>
      <c r="J843">
        <v>55767</v>
      </c>
      <c r="K843">
        <v>0</v>
      </c>
      <c r="L843" t="s">
        <v>62</v>
      </c>
      <c r="M843" t="s">
        <v>80</v>
      </c>
      <c r="N843">
        <v>5</v>
      </c>
      <c r="O843">
        <v>3</v>
      </c>
    </row>
    <row r="844" spans="1:15" x14ac:dyDescent="0.3">
      <c r="A844" t="s">
        <v>1232</v>
      </c>
      <c r="B844" t="s">
        <v>1233</v>
      </c>
      <c r="C844" t="s">
        <v>87</v>
      </c>
      <c r="D844" t="s">
        <v>109</v>
      </c>
      <c r="E844" t="s">
        <v>59</v>
      </c>
      <c r="F844" t="s">
        <v>60</v>
      </c>
      <c r="G844" t="s">
        <v>69</v>
      </c>
      <c r="H844">
        <v>43</v>
      </c>
      <c r="I844">
        <v>43659</v>
      </c>
      <c r="J844">
        <v>41545</v>
      </c>
      <c r="K844">
        <v>0</v>
      </c>
      <c r="L844" t="s">
        <v>62</v>
      </c>
      <c r="M844" t="s">
        <v>88</v>
      </c>
      <c r="N844">
        <v>5</v>
      </c>
      <c r="O844">
        <v>3</v>
      </c>
    </row>
    <row r="845" spans="1:15" x14ac:dyDescent="0.3">
      <c r="A845" t="s">
        <v>297</v>
      </c>
      <c r="B845" t="s">
        <v>298</v>
      </c>
      <c r="C845" t="s">
        <v>137</v>
      </c>
      <c r="D845" t="s">
        <v>58</v>
      </c>
      <c r="E845" t="s">
        <v>74</v>
      </c>
      <c r="F845" t="s">
        <v>60</v>
      </c>
      <c r="G845" t="s">
        <v>79</v>
      </c>
      <c r="H845">
        <v>62</v>
      </c>
      <c r="I845">
        <v>39887</v>
      </c>
      <c r="J845">
        <v>82839</v>
      </c>
      <c r="K845">
        <v>0</v>
      </c>
      <c r="L845" t="s">
        <v>62</v>
      </c>
      <c r="M845" t="s">
        <v>88</v>
      </c>
      <c r="N845">
        <v>15</v>
      </c>
      <c r="O845">
        <v>8</v>
      </c>
    </row>
    <row r="846" spans="1:15" x14ac:dyDescent="0.3">
      <c r="A846" t="s">
        <v>169</v>
      </c>
      <c r="B846" t="s">
        <v>170</v>
      </c>
      <c r="C846" t="s">
        <v>171</v>
      </c>
      <c r="D846" t="s">
        <v>101</v>
      </c>
      <c r="E846" t="s">
        <v>59</v>
      </c>
      <c r="F846" t="s">
        <v>60</v>
      </c>
      <c r="G846" t="s">
        <v>69</v>
      </c>
      <c r="H846">
        <v>33</v>
      </c>
      <c r="I846">
        <v>43456</v>
      </c>
      <c r="J846">
        <v>83990</v>
      </c>
      <c r="K846">
        <v>0</v>
      </c>
      <c r="L846" t="s">
        <v>62</v>
      </c>
      <c r="M846" t="s">
        <v>70</v>
      </c>
      <c r="N846">
        <v>5</v>
      </c>
      <c r="O846">
        <v>3</v>
      </c>
    </row>
    <row r="847" spans="1:15" x14ac:dyDescent="0.3">
      <c r="A847" t="s">
        <v>280</v>
      </c>
      <c r="B847" t="s">
        <v>511</v>
      </c>
      <c r="C847" t="s">
        <v>157</v>
      </c>
      <c r="D847" t="s">
        <v>101</v>
      </c>
      <c r="E847" t="s">
        <v>84</v>
      </c>
      <c r="F847" t="s">
        <v>60</v>
      </c>
      <c r="G847" t="s">
        <v>69</v>
      </c>
      <c r="H847">
        <v>45</v>
      </c>
      <c r="I847">
        <v>43635</v>
      </c>
      <c r="J847">
        <v>88045</v>
      </c>
      <c r="K847">
        <v>0</v>
      </c>
      <c r="L847" t="s">
        <v>62</v>
      </c>
      <c r="M847" t="s">
        <v>70</v>
      </c>
      <c r="N847">
        <v>5</v>
      </c>
      <c r="O847">
        <v>3</v>
      </c>
    </row>
    <row r="848" spans="1:15" x14ac:dyDescent="0.3">
      <c r="A848" t="s">
        <v>1135</v>
      </c>
      <c r="B848" t="s">
        <v>1136</v>
      </c>
      <c r="C848" t="s">
        <v>57</v>
      </c>
      <c r="D848" t="s">
        <v>120</v>
      </c>
      <c r="E848" t="s">
        <v>74</v>
      </c>
      <c r="F848" t="s">
        <v>60</v>
      </c>
      <c r="G848" t="s">
        <v>114</v>
      </c>
      <c r="H848">
        <v>49</v>
      </c>
      <c r="I848">
        <v>35157</v>
      </c>
      <c r="J848">
        <v>157057</v>
      </c>
      <c r="K848">
        <v>0.12</v>
      </c>
      <c r="L848" t="s">
        <v>62</v>
      </c>
      <c r="M848" t="s">
        <v>88</v>
      </c>
      <c r="N848">
        <v>28</v>
      </c>
      <c r="O848">
        <v>10</v>
      </c>
    </row>
    <row r="849" spans="1:15" x14ac:dyDescent="0.3">
      <c r="A849" t="s">
        <v>188</v>
      </c>
      <c r="B849" t="s">
        <v>189</v>
      </c>
      <c r="C849" t="s">
        <v>77</v>
      </c>
      <c r="D849" t="s">
        <v>120</v>
      </c>
      <c r="E849" t="s">
        <v>84</v>
      </c>
      <c r="F849" t="s">
        <v>60</v>
      </c>
      <c r="G849" t="s">
        <v>69</v>
      </c>
      <c r="H849">
        <v>38</v>
      </c>
      <c r="I849">
        <v>39474</v>
      </c>
      <c r="J849">
        <v>80024</v>
      </c>
      <c r="K849">
        <v>0</v>
      </c>
      <c r="L849" t="s">
        <v>62</v>
      </c>
      <c r="M849" t="s">
        <v>117</v>
      </c>
      <c r="N849">
        <v>16</v>
      </c>
      <c r="O849">
        <v>8</v>
      </c>
    </row>
    <row r="850" spans="1:15" x14ac:dyDescent="0.3">
      <c r="A850" t="s">
        <v>578</v>
      </c>
      <c r="B850" t="s">
        <v>579</v>
      </c>
      <c r="C850" t="s">
        <v>66</v>
      </c>
      <c r="D850" t="s">
        <v>109</v>
      </c>
      <c r="E850" t="s">
        <v>74</v>
      </c>
      <c r="F850" t="s">
        <v>60</v>
      </c>
      <c r="G850" t="s">
        <v>79</v>
      </c>
      <c r="H850">
        <v>64</v>
      </c>
      <c r="I850">
        <v>40588</v>
      </c>
      <c r="J850">
        <v>171217</v>
      </c>
      <c r="K850">
        <v>0.19</v>
      </c>
      <c r="L850" t="s">
        <v>62</v>
      </c>
      <c r="M850" t="s">
        <v>63</v>
      </c>
      <c r="N850">
        <v>13</v>
      </c>
      <c r="O850">
        <v>8</v>
      </c>
    </row>
    <row r="851" spans="1:15" x14ac:dyDescent="0.3">
      <c r="A851" t="s">
        <v>1678</v>
      </c>
      <c r="B851" t="s">
        <v>1679</v>
      </c>
      <c r="C851" t="s">
        <v>132</v>
      </c>
      <c r="D851" t="s">
        <v>120</v>
      </c>
      <c r="E851" t="s">
        <v>84</v>
      </c>
      <c r="F851" t="s">
        <v>60</v>
      </c>
      <c r="G851" t="s">
        <v>79</v>
      </c>
      <c r="H851">
        <v>42</v>
      </c>
      <c r="I851">
        <v>40307</v>
      </c>
      <c r="J851">
        <v>67743</v>
      </c>
      <c r="K851">
        <v>0</v>
      </c>
      <c r="L851" t="s">
        <v>1351</v>
      </c>
      <c r="M851" t="s">
        <v>1364</v>
      </c>
      <c r="N851">
        <v>14</v>
      </c>
      <c r="O851">
        <v>8</v>
      </c>
    </row>
    <row r="852" spans="1:15" x14ac:dyDescent="0.3">
      <c r="A852" t="s">
        <v>476</v>
      </c>
      <c r="B852" t="s">
        <v>477</v>
      </c>
      <c r="C852" t="s">
        <v>232</v>
      </c>
      <c r="D852" t="s">
        <v>101</v>
      </c>
      <c r="E852" t="s">
        <v>59</v>
      </c>
      <c r="F852" t="s">
        <v>60</v>
      </c>
      <c r="G852" t="s">
        <v>79</v>
      </c>
      <c r="H852">
        <v>55</v>
      </c>
      <c r="I852">
        <v>41525</v>
      </c>
      <c r="J852">
        <v>73248</v>
      </c>
      <c r="K852">
        <v>0</v>
      </c>
      <c r="L852" t="s">
        <v>62</v>
      </c>
      <c r="M852" t="s">
        <v>117</v>
      </c>
      <c r="N852">
        <v>10</v>
      </c>
      <c r="O852">
        <v>5.5</v>
      </c>
    </row>
    <row r="853" spans="1:15" x14ac:dyDescent="0.3">
      <c r="A853" t="s">
        <v>1506</v>
      </c>
      <c r="B853" t="s">
        <v>1507</v>
      </c>
      <c r="C853" t="s">
        <v>57</v>
      </c>
      <c r="D853" t="s">
        <v>67</v>
      </c>
      <c r="E853" t="s">
        <v>84</v>
      </c>
      <c r="F853" t="s">
        <v>60</v>
      </c>
      <c r="G853" t="s">
        <v>79</v>
      </c>
      <c r="H853">
        <v>48</v>
      </c>
      <c r="I853">
        <v>37144</v>
      </c>
      <c r="J853">
        <v>125730</v>
      </c>
      <c r="K853">
        <v>0.11</v>
      </c>
      <c r="L853" t="s">
        <v>1351</v>
      </c>
      <c r="M853" t="s">
        <v>1352</v>
      </c>
      <c r="N853">
        <v>22</v>
      </c>
      <c r="O853">
        <v>9.5</v>
      </c>
    </row>
    <row r="854" spans="1:15" x14ac:dyDescent="0.3">
      <c r="A854" t="s">
        <v>1648</v>
      </c>
      <c r="B854" t="s">
        <v>1649</v>
      </c>
      <c r="C854" t="s">
        <v>66</v>
      </c>
      <c r="D854" t="s">
        <v>109</v>
      </c>
      <c r="E854" t="s">
        <v>68</v>
      </c>
      <c r="F854" t="s">
        <v>60</v>
      </c>
      <c r="G854" t="s">
        <v>79</v>
      </c>
      <c r="H854">
        <v>28</v>
      </c>
      <c r="I854">
        <v>43810</v>
      </c>
      <c r="J854">
        <v>182321</v>
      </c>
      <c r="K854">
        <v>0.28000000000000003</v>
      </c>
      <c r="L854" t="s">
        <v>1351</v>
      </c>
      <c r="M854" t="s">
        <v>1364</v>
      </c>
      <c r="N854">
        <v>4</v>
      </c>
      <c r="O854">
        <v>3</v>
      </c>
    </row>
    <row r="855" spans="1:15" x14ac:dyDescent="0.3">
      <c r="A855" t="s">
        <v>1641</v>
      </c>
      <c r="B855" t="s">
        <v>1642</v>
      </c>
      <c r="C855" t="s">
        <v>66</v>
      </c>
      <c r="D855" t="s">
        <v>67</v>
      </c>
      <c r="E855" t="s">
        <v>59</v>
      </c>
      <c r="F855" t="s">
        <v>60</v>
      </c>
      <c r="G855" t="s">
        <v>79</v>
      </c>
      <c r="H855">
        <v>27</v>
      </c>
      <c r="I855">
        <v>43977</v>
      </c>
      <c r="J855">
        <v>153628</v>
      </c>
      <c r="K855">
        <v>0.28999999999999998</v>
      </c>
      <c r="L855" t="s">
        <v>1351</v>
      </c>
      <c r="M855" t="s">
        <v>1352</v>
      </c>
      <c r="N855">
        <v>4</v>
      </c>
      <c r="O855">
        <v>3</v>
      </c>
    </row>
    <row r="856" spans="1:15" x14ac:dyDescent="0.3">
      <c r="A856" t="s">
        <v>800</v>
      </c>
      <c r="B856" t="s">
        <v>801</v>
      </c>
      <c r="C856" t="s">
        <v>77</v>
      </c>
      <c r="D856" t="s">
        <v>67</v>
      </c>
      <c r="E856" t="s">
        <v>68</v>
      </c>
      <c r="F856" t="s">
        <v>60</v>
      </c>
      <c r="G856" t="s">
        <v>79</v>
      </c>
      <c r="H856">
        <v>33</v>
      </c>
      <c r="I856">
        <v>42285</v>
      </c>
      <c r="J856">
        <v>94876</v>
      </c>
      <c r="K856">
        <v>0</v>
      </c>
      <c r="L856" t="s">
        <v>62</v>
      </c>
      <c r="M856" t="s">
        <v>88</v>
      </c>
      <c r="N856">
        <v>8</v>
      </c>
      <c r="O856">
        <v>5.5</v>
      </c>
    </row>
    <row r="857" spans="1:15" x14ac:dyDescent="0.3">
      <c r="A857" t="s">
        <v>1333</v>
      </c>
      <c r="B857" t="s">
        <v>1334</v>
      </c>
      <c r="C857" t="s">
        <v>108</v>
      </c>
      <c r="D857" t="s">
        <v>120</v>
      </c>
      <c r="E857" t="s">
        <v>74</v>
      </c>
      <c r="F857" t="s">
        <v>60</v>
      </c>
      <c r="G857" t="s">
        <v>114</v>
      </c>
      <c r="H857">
        <v>43</v>
      </c>
      <c r="I857">
        <v>42603</v>
      </c>
      <c r="J857">
        <v>258498</v>
      </c>
      <c r="K857">
        <v>0.35</v>
      </c>
      <c r="L857" t="s">
        <v>62</v>
      </c>
      <c r="M857" t="s">
        <v>117</v>
      </c>
      <c r="N857">
        <v>8</v>
      </c>
      <c r="O857">
        <v>5.5</v>
      </c>
    </row>
    <row r="858" spans="1:15" x14ac:dyDescent="0.3">
      <c r="A858" t="s">
        <v>619</v>
      </c>
      <c r="B858" t="s">
        <v>625</v>
      </c>
      <c r="C858" t="s">
        <v>57</v>
      </c>
      <c r="D858" t="s">
        <v>67</v>
      </c>
      <c r="E858" t="s">
        <v>59</v>
      </c>
      <c r="F858" t="s">
        <v>60</v>
      </c>
      <c r="G858" t="s">
        <v>114</v>
      </c>
      <c r="H858">
        <v>39</v>
      </c>
      <c r="I858">
        <v>43756</v>
      </c>
      <c r="J858">
        <v>122829</v>
      </c>
      <c r="K858">
        <v>0.11</v>
      </c>
      <c r="L858" t="s">
        <v>62</v>
      </c>
      <c r="M858" t="s">
        <v>70</v>
      </c>
      <c r="N858">
        <v>4</v>
      </c>
      <c r="O858">
        <v>3</v>
      </c>
    </row>
    <row r="859" spans="1:15" x14ac:dyDescent="0.3">
      <c r="A859" t="s">
        <v>140</v>
      </c>
      <c r="B859" t="s">
        <v>141</v>
      </c>
      <c r="C859" t="s">
        <v>142</v>
      </c>
      <c r="D859" t="s">
        <v>58</v>
      </c>
      <c r="E859" t="s">
        <v>74</v>
      </c>
      <c r="F859" t="s">
        <v>60</v>
      </c>
      <c r="G859" t="s">
        <v>114</v>
      </c>
      <c r="H859">
        <v>35</v>
      </c>
      <c r="I859">
        <v>41409</v>
      </c>
      <c r="J859">
        <v>78940</v>
      </c>
      <c r="K859">
        <v>0</v>
      </c>
      <c r="L859" t="s">
        <v>62</v>
      </c>
      <c r="M859" t="s">
        <v>88</v>
      </c>
      <c r="N859">
        <v>11</v>
      </c>
      <c r="O859">
        <v>5.5</v>
      </c>
    </row>
    <row r="860" spans="1:15" x14ac:dyDescent="0.3">
      <c r="A860" t="s">
        <v>1099</v>
      </c>
      <c r="B860" t="s">
        <v>1100</v>
      </c>
      <c r="C860" t="s">
        <v>225</v>
      </c>
      <c r="D860" t="s">
        <v>97</v>
      </c>
      <c r="E860" t="s">
        <v>59</v>
      </c>
      <c r="F860" t="s">
        <v>60</v>
      </c>
      <c r="G860" t="s">
        <v>114</v>
      </c>
      <c r="H860">
        <v>52</v>
      </c>
      <c r="I860">
        <v>36416</v>
      </c>
      <c r="J860">
        <v>92994</v>
      </c>
      <c r="K860">
        <v>0</v>
      </c>
      <c r="L860" t="s">
        <v>62</v>
      </c>
      <c r="M860" t="s">
        <v>70</v>
      </c>
      <c r="N860">
        <v>24</v>
      </c>
      <c r="O860">
        <v>9.5</v>
      </c>
    </row>
    <row r="861" spans="1:15" x14ac:dyDescent="0.3">
      <c r="A861" t="s">
        <v>1992</v>
      </c>
      <c r="B861" t="s">
        <v>1993</v>
      </c>
      <c r="C861" t="s">
        <v>294</v>
      </c>
      <c r="D861" t="s">
        <v>58</v>
      </c>
      <c r="E861" t="s">
        <v>68</v>
      </c>
      <c r="F861" t="s">
        <v>60</v>
      </c>
      <c r="G861" t="s">
        <v>114</v>
      </c>
      <c r="H861">
        <v>36</v>
      </c>
      <c r="I861">
        <v>44217</v>
      </c>
      <c r="J861">
        <v>90333</v>
      </c>
      <c r="K861">
        <v>0</v>
      </c>
      <c r="L861" t="s">
        <v>1758</v>
      </c>
      <c r="M861" t="s">
        <v>1762</v>
      </c>
      <c r="N861">
        <v>3</v>
      </c>
      <c r="O861">
        <v>3</v>
      </c>
    </row>
    <row r="862" spans="1:15" x14ac:dyDescent="0.3">
      <c r="A862" t="s">
        <v>1331</v>
      </c>
      <c r="B862" t="s">
        <v>1332</v>
      </c>
      <c r="C862" t="s">
        <v>66</v>
      </c>
      <c r="D862" t="s">
        <v>120</v>
      </c>
      <c r="E862" t="s">
        <v>68</v>
      </c>
      <c r="F862" t="s">
        <v>60</v>
      </c>
      <c r="G862" t="s">
        <v>69</v>
      </c>
      <c r="H862">
        <v>39</v>
      </c>
      <c r="I862">
        <v>39201</v>
      </c>
      <c r="J862">
        <v>171487</v>
      </c>
      <c r="K862">
        <v>0.23</v>
      </c>
      <c r="L862" t="s">
        <v>62</v>
      </c>
      <c r="M862" t="s">
        <v>80</v>
      </c>
      <c r="N862">
        <v>17</v>
      </c>
      <c r="O862">
        <v>8</v>
      </c>
    </row>
    <row r="863" spans="1:15" x14ac:dyDescent="0.3">
      <c r="A863" t="s">
        <v>1951</v>
      </c>
      <c r="B863" t="s">
        <v>1952</v>
      </c>
      <c r="C863" t="s">
        <v>348</v>
      </c>
      <c r="D863" t="s">
        <v>58</v>
      </c>
      <c r="E863" t="s">
        <v>84</v>
      </c>
      <c r="F863" t="s">
        <v>78</v>
      </c>
      <c r="G863" t="s">
        <v>114</v>
      </c>
      <c r="H863">
        <v>39</v>
      </c>
      <c r="I863">
        <v>42664</v>
      </c>
      <c r="J863">
        <v>84297</v>
      </c>
      <c r="K863">
        <v>0</v>
      </c>
      <c r="L863" t="s">
        <v>1758</v>
      </c>
      <c r="M863" t="s">
        <v>1759</v>
      </c>
      <c r="N863">
        <v>7</v>
      </c>
      <c r="O863">
        <v>4</v>
      </c>
    </row>
    <row r="864" spans="1:15" x14ac:dyDescent="0.3">
      <c r="A864" t="s">
        <v>484</v>
      </c>
      <c r="B864" t="s">
        <v>485</v>
      </c>
      <c r="C864" t="s">
        <v>162</v>
      </c>
      <c r="D864" t="s">
        <v>97</v>
      </c>
      <c r="E864" t="s">
        <v>84</v>
      </c>
      <c r="F864" t="s">
        <v>78</v>
      </c>
      <c r="G864" t="s">
        <v>69</v>
      </c>
      <c r="H864">
        <v>62</v>
      </c>
      <c r="I864">
        <v>38271</v>
      </c>
      <c r="J864">
        <v>50825</v>
      </c>
      <c r="K864">
        <v>0</v>
      </c>
      <c r="L864" t="s">
        <v>62</v>
      </c>
      <c r="M864" t="s">
        <v>63</v>
      </c>
      <c r="N864">
        <v>19</v>
      </c>
      <c r="O864">
        <v>9.5</v>
      </c>
    </row>
    <row r="865" spans="1:15" x14ac:dyDescent="0.3">
      <c r="A865" t="s">
        <v>925</v>
      </c>
      <c r="B865" t="s">
        <v>926</v>
      </c>
      <c r="C865" t="s">
        <v>252</v>
      </c>
      <c r="D865" t="s">
        <v>58</v>
      </c>
      <c r="E865" t="s">
        <v>84</v>
      </c>
      <c r="F865" t="s">
        <v>78</v>
      </c>
      <c r="G865" t="s">
        <v>114</v>
      </c>
      <c r="H865">
        <v>40</v>
      </c>
      <c r="I865">
        <v>44465</v>
      </c>
      <c r="J865">
        <v>87770</v>
      </c>
      <c r="K865">
        <v>0</v>
      </c>
      <c r="L865" t="s">
        <v>62</v>
      </c>
      <c r="M865" t="s">
        <v>92</v>
      </c>
      <c r="N865">
        <v>2</v>
      </c>
      <c r="O865">
        <v>1</v>
      </c>
    </row>
    <row r="866" spans="1:15" x14ac:dyDescent="0.3">
      <c r="A866" t="s">
        <v>1337</v>
      </c>
      <c r="B866" t="s">
        <v>1338</v>
      </c>
      <c r="C866" t="s">
        <v>142</v>
      </c>
      <c r="D866" t="s">
        <v>58</v>
      </c>
      <c r="E866" t="s">
        <v>74</v>
      </c>
      <c r="F866" t="s">
        <v>78</v>
      </c>
      <c r="G866" t="s">
        <v>69</v>
      </c>
      <c r="H866">
        <v>30</v>
      </c>
      <c r="I866">
        <v>42169</v>
      </c>
      <c r="J866">
        <v>67489</v>
      </c>
      <c r="K866">
        <v>0</v>
      </c>
      <c r="L866" t="s">
        <v>62</v>
      </c>
      <c r="M866" t="s">
        <v>70</v>
      </c>
      <c r="N866">
        <v>9</v>
      </c>
      <c r="O866">
        <v>5.5</v>
      </c>
    </row>
    <row r="867" spans="1:15" x14ac:dyDescent="0.3">
      <c r="A867" t="s">
        <v>104</v>
      </c>
      <c r="B867" t="s">
        <v>105</v>
      </c>
      <c r="C867" t="s">
        <v>77</v>
      </c>
      <c r="D867" t="s">
        <v>91</v>
      </c>
      <c r="E867" t="s">
        <v>68</v>
      </c>
      <c r="F867" t="s">
        <v>78</v>
      </c>
      <c r="G867" t="s">
        <v>79</v>
      </c>
      <c r="H867">
        <v>31</v>
      </c>
      <c r="I867">
        <v>43043</v>
      </c>
      <c r="J867">
        <v>97078</v>
      </c>
      <c r="K867">
        <v>0</v>
      </c>
      <c r="L867" t="s">
        <v>62</v>
      </c>
      <c r="M867" t="s">
        <v>92</v>
      </c>
      <c r="N867">
        <v>6</v>
      </c>
      <c r="O867">
        <v>4</v>
      </c>
    </row>
    <row r="868" spans="1:15" x14ac:dyDescent="0.3">
      <c r="A868" t="s">
        <v>1022</v>
      </c>
      <c r="B868" t="s">
        <v>1023</v>
      </c>
      <c r="C868" t="s">
        <v>108</v>
      </c>
      <c r="D868" t="s">
        <v>109</v>
      </c>
      <c r="E868" t="s">
        <v>84</v>
      </c>
      <c r="F868" t="s">
        <v>78</v>
      </c>
      <c r="G868" t="s">
        <v>79</v>
      </c>
      <c r="H868">
        <v>45</v>
      </c>
      <c r="I868">
        <v>42271</v>
      </c>
      <c r="J868">
        <v>202680</v>
      </c>
      <c r="K868">
        <v>0.32</v>
      </c>
      <c r="L868" t="s">
        <v>62</v>
      </c>
      <c r="M868" t="s">
        <v>80</v>
      </c>
      <c r="N868">
        <v>8</v>
      </c>
      <c r="O868">
        <v>5.5</v>
      </c>
    </row>
    <row r="869" spans="1:15" x14ac:dyDescent="0.3">
      <c r="A869" t="s">
        <v>943</v>
      </c>
      <c r="B869" t="s">
        <v>944</v>
      </c>
      <c r="C869" t="s">
        <v>132</v>
      </c>
      <c r="D869" t="s">
        <v>67</v>
      </c>
      <c r="E869" t="s">
        <v>84</v>
      </c>
      <c r="F869" t="s">
        <v>78</v>
      </c>
      <c r="G869" t="s">
        <v>69</v>
      </c>
      <c r="H869">
        <v>60</v>
      </c>
      <c r="I869">
        <v>39310</v>
      </c>
      <c r="J869">
        <v>58671</v>
      </c>
      <c r="K869">
        <v>0</v>
      </c>
      <c r="L869" t="s">
        <v>62</v>
      </c>
      <c r="M869" t="s">
        <v>117</v>
      </c>
      <c r="N869">
        <v>17</v>
      </c>
      <c r="O869">
        <v>8</v>
      </c>
    </row>
    <row r="870" spans="1:15" x14ac:dyDescent="0.3">
      <c r="A870" t="s">
        <v>1846</v>
      </c>
      <c r="B870" t="s">
        <v>1847</v>
      </c>
      <c r="C870" t="s">
        <v>57</v>
      </c>
      <c r="D870" t="s">
        <v>67</v>
      </c>
      <c r="E870" t="s">
        <v>59</v>
      </c>
      <c r="F870" t="s">
        <v>78</v>
      </c>
      <c r="G870" t="s">
        <v>114</v>
      </c>
      <c r="H870">
        <v>31</v>
      </c>
      <c r="I870">
        <v>42266</v>
      </c>
      <c r="J870">
        <v>145846</v>
      </c>
      <c r="K870">
        <v>0.15</v>
      </c>
      <c r="L870" t="s">
        <v>1758</v>
      </c>
      <c r="M870" t="s">
        <v>1759</v>
      </c>
      <c r="N870">
        <v>8</v>
      </c>
      <c r="O870">
        <v>5.5</v>
      </c>
    </row>
    <row r="871" spans="1:15" x14ac:dyDescent="0.3">
      <c r="A871" t="s">
        <v>1261</v>
      </c>
      <c r="B871" t="s">
        <v>1262</v>
      </c>
      <c r="C871" t="s">
        <v>57</v>
      </c>
      <c r="D871" t="s">
        <v>120</v>
      </c>
      <c r="E871" t="s">
        <v>68</v>
      </c>
      <c r="F871" t="s">
        <v>78</v>
      </c>
      <c r="G871" t="s">
        <v>114</v>
      </c>
      <c r="H871">
        <v>54</v>
      </c>
      <c r="I871">
        <v>40836</v>
      </c>
      <c r="J871">
        <v>122644</v>
      </c>
      <c r="K871">
        <v>0.12</v>
      </c>
      <c r="L871" t="s">
        <v>62</v>
      </c>
      <c r="M871" t="s">
        <v>92</v>
      </c>
      <c r="N871">
        <v>12</v>
      </c>
      <c r="O871">
        <v>8</v>
      </c>
    </row>
    <row r="872" spans="1:15" x14ac:dyDescent="0.3">
      <c r="A872" t="s">
        <v>639</v>
      </c>
      <c r="B872" t="s">
        <v>640</v>
      </c>
      <c r="C872" t="s">
        <v>83</v>
      </c>
      <c r="D872" t="s">
        <v>97</v>
      </c>
      <c r="E872" t="s">
        <v>74</v>
      </c>
      <c r="F872" t="s">
        <v>78</v>
      </c>
      <c r="G872" t="s">
        <v>79</v>
      </c>
      <c r="H872">
        <v>42</v>
      </c>
      <c r="I872">
        <v>40159</v>
      </c>
      <c r="J872">
        <v>114242</v>
      </c>
      <c r="K872">
        <v>0.08</v>
      </c>
      <c r="L872" t="s">
        <v>62</v>
      </c>
      <c r="M872" t="s">
        <v>80</v>
      </c>
      <c r="N872">
        <v>14</v>
      </c>
      <c r="O872">
        <v>8</v>
      </c>
    </row>
    <row r="873" spans="1:15" x14ac:dyDescent="0.3">
      <c r="A873" t="s">
        <v>81</v>
      </c>
      <c r="B873" t="s">
        <v>82</v>
      </c>
      <c r="C873" t="s">
        <v>83</v>
      </c>
      <c r="D873" t="s">
        <v>58</v>
      </c>
      <c r="E873" t="s">
        <v>84</v>
      </c>
      <c r="F873" t="s">
        <v>60</v>
      </c>
      <c r="G873" t="s">
        <v>69</v>
      </c>
      <c r="H873">
        <v>27</v>
      </c>
      <c r="I873">
        <v>44013</v>
      </c>
      <c r="J873">
        <v>119746</v>
      </c>
      <c r="K873">
        <v>0.1</v>
      </c>
      <c r="L873" t="s">
        <v>62</v>
      </c>
      <c r="M873" t="s">
        <v>80</v>
      </c>
      <c r="N873">
        <v>4</v>
      </c>
      <c r="O873">
        <v>3</v>
      </c>
    </row>
    <row r="874" spans="1:15" x14ac:dyDescent="0.3">
      <c r="A874" t="s">
        <v>261</v>
      </c>
      <c r="B874" t="s">
        <v>836</v>
      </c>
      <c r="C874" t="s">
        <v>87</v>
      </c>
      <c r="D874" t="s">
        <v>91</v>
      </c>
      <c r="E874" t="s">
        <v>74</v>
      </c>
      <c r="F874" t="s">
        <v>60</v>
      </c>
      <c r="G874" t="s">
        <v>79</v>
      </c>
      <c r="H874">
        <v>40</v>
      </c>
      <c r="I874">
        <v>43440</v>
      </c>
      <c r="J874">
        <v>57225</v>
      </c>
      <c r="K874">
        <v>0</v>
      </c>
      <c r="L874" t="s">
        <v>62</v>
      </c>
      <c r="M874" t="s">
        <v>117</v>
      </c>
      <c r="N874">
        <v>5</v>
      </c>
      <c r="O874">
        <v>3</v>
      </c>
    </row>
    <row r="875" spans="1:15" x14ac:dyDescent="0.3">
      <c r="A875" t="s">
        <v>525</v>
      </c>
      <c r="B875" t="s">
        <v>526</v>
      </c>
      <c r="C875" t="s">
        <v>66</v>
      </c>
      <c r="D875" t="s">
        <v>120</v>
      </c>
      <c r="E875" t="s">
        <v>74</v>
      </c>
      <c r="F875" t="s">
        <v>60</v>
      </c>
      <c r="G875" t="s">
        <v>114</v>
      </c>
      <c r="H875">
        <v>50</v>
      </c>
      <c r="I875">
        <v>43452</v>
      </c>
      <c r="J875">
        <v>155351</v>
      </c>
      <c r="K875">
        <v>0.2</v>
      </c>
      <c r="L875" t="s">
        <v>62</v>
      </c>
      <c r="M875" t="s">
        <v>63</v>
      </c>
      <c r="N875">
        <v>5</v>
      </c>
      <c r="O875">
        <v>3</v>
      </c>
    </row>
    <row r="876" spans="1:15" x14ac:dyDescent="0.3">
      <c r="A876" t="s">
        <v>1700</v>
      </c>
      <c r="B876" t="s">
        <v>1701</v>
      </c>
      <c r="C876" t="s">
        <v>198</v>
      </c>
      <c r="D876" t="s">
        <v>58</v>
      </c>
      <c r="E876" t="s">
        <v>74</v>
      </c>
      <c r="F876" t="s">
        <v>60</v>
      </c>
      <c r="G876" t="s">
        <v>79</v>
      </c>
      <c r="H876">
        <v>50</v>
      </c>
      <c r="I876">
        <v>44445</v>
      </c>
      <c r="J876">
        <v>83418</v>
      </c>
      <c r="K876">
        <v>0</v>
      </c>
      <c r="L876" t="s">
        <v>1351</v>
      </c>
      <c r="M876" t="s">
        <v>1357</v>
      </c>
      <c r="N876">
        <v>2</v>
      </c>
      <c r="O876">
        <v>1</v>
      </c>
    </row>
    <row r="877" spans="1:15" x14ac:dyDescent="0.3">
      <c r="A877" t="s">
        <v>874</v>
      </c>
      <c r="B877" t="s">
        <v>875</v>
      </c>
      <c r="C877" t="s">
        <v>87</v>
      </c>
      <c r="D877" t="s">
        <v>109</v>
      </c>
      <c r="E877" t="s">
        <v>59</v>
      </c>
      <c r="F877" t="s">
        <v>60</v>
      </c>
      <c r="G877" t="s">
        <v>61</v>
      </c>
      <c r="H877">
        <v>65</v>
      </c>
      <c r="I877">
        <v>40711</v>
      </c>
      <c r="J877">
        <v>56686</v>
      </c>
      <c r="K877">
        <v>0</v>
      </c>
      <c r="L877" t="s">
        <v>62</v>
      </c>
      <c r="M877" t="s">
        <v>63</v>
      </c>
      <c r="N877">
        <v>13</v>
      </c>
      <c r="O877">
        <v>8</v>
      </c>
    </row>
    <row r="878" spans="1:15" x14ac:dyDescent="0.3">
      <c r="A878" t="s">
        <v>808</v>
      </c>
      <c r="B878" t="s">
        <v>809</v>
      </c>
      <c r="C878" t="s">
        <v>108</v>
      </c>
      <c r="D878" t="s">
        <v>109</v>
      </c>
      <c r="E878" t="s">
        <v>84</v>
      </c>
      <c r="F878" t="s">
        <v>78</v>
      </c>
      <c r="G878" t="s">
        <v>79</v>
      </c>
      <c r="H878">
        <v>60</v>
      </c>
      <c r="I878">
        <v>39109</v>
      </c>
      <c r="J878">
        <v>234311</v>
      </c>
      <c r="K878">
        <v>0.37</v>
      </c>
      <c r="L878" t="s">
        <v>62</v>
      </c>
      <c r="M878" t="s">
        <v>88</v>
      </c>
      <c r="N878">
        <v>17</v>
      </c>
      <c r="O878">
        <v>8</v>
      </c>
    </row>
    <row r="879" spans="1:15" x14ac:dyDescent="0.3">
      <c r="A879" t="s">
        <v>1118</v>
      </c>
      <c r="B879" t="s">
        <v>1179</v>
      </c>
      <c r="C879" t="s">
        <v>57</v>
      </c>
      <c r="D879" t="s">
        <v>109</v>
      </c>
      <c r="E879" t="s">
        <v>68</v>
      </c>
      <c r="F879" t="s">
        <v>78</v>
      </c>
      <c r="G879" t="s">
        <v>69</v>
      </c>
      <c r="H879">
        <v>45</v>
      </c>
      <c r="I879">
        <v>43111</v>
      </c>
      <c r="J879">
        <v>127422</v>
      </c>
      <c r="K879">
        <v>0.15</v>
      </c>
      <c r="L879" t="s">
        <v>62</v>
      </c>
      <c r="M879" t="s">
        <v>117</v>
      </c>
      <c r="N879">
        <v>6</v>
      </c>
      <c r="O879">
        <v>4</v>
      </c>
    </row>
    <row r="880" spans="1:15" x14ac:dyDescent="0.3">
      <c r="A880" t="s">
        <v>1273</v>
      </c>
      <c r="B880" t="s">
        <v>1274</v>
      </c>
      <c r="C880" t="s">
        <v>237</v>
      </c>
      <c r="D880" t="s">
        <v>101</v>
      </c>
      <c r="E880" t="s">
        <v>68</v>
      </c>
      <c r="F880" t="s">
        <v>78</v>
      </c>
      <c r="G880" t="s">
        <v>79</v>
      </c>
      <c r="H880">
        <v>25</v>
      </c>
      <c r="I880">
        <v>44385</v>
      </c>
      <c r="J880">
        <v>67275</v>
      </c>
      <c r="K880">
        <v>0</v>
      </c>
      <c r="L880" t="s">
        <v>62</v>
      </c>
      <c r="M880" t="s">
        <v>117</v>
      </c>
      <c r="N880">
        <v>3</v>
      </c>
      <c r="O880">
        <v>3</v>
      </c>
    </row>
    <row r="881" spans="1:15" x14ac:dyDescent="0.3">
      <c r="A881" t="s">
        <v>1578</v>
      </c>
      <c r="B881" t="s">
        <v>1579</v>
      </c>
      <c r="C881" t="s">
        <v>87</v>
      </c>
      <c r="D881" t="s">
        <v>91</v>
      </c>
      <c r="E881" t="s">
        <v>84</v>
      </c>
      <c r="F881" t="s">
        <v>60</v>
      </c>
      <c r="G881" t="s">
        <v>79</v>
      </c>
      <c r="H881">
        <v>55</v>
      </c>
      <c r="I881">
        <v>40899</v>
      </c>
      <c r="J881">
        <v>54733</v>
      </c>
      <c r="K881">
        <v>0</v>
      </c>
      <c r="L881" t="s">
        <v>1351</v>
      </c>
      <c r="M881" t="s">
        <v>1352</v>
      </c>
      <c r="N881">
        <v>12</v>
      </c>
      <c r="O881">
        <v>8</v>
      </c>
    </row>
    <row r="882" spans="1:15" x14ac:dyDescent="0.3">
      <c r="A882" t="s">
        <v>1498</v>
      </c>
      <c r="B882" t="s">
        <v>1499</v>
      </c>
      <c r="C882" t="s">
        <v>237</v>
      </c>
      <c r="D882" t="s">
        <v>101</v>
      </c>
      <c r="E882" t="s">
        <v>68</v>
      </c>
      <c r="F882" t="s">
        <v>60</v>
      </c>
      <c r="G882" t="s">
        <v>79</v>
      </c>
      <c r="H882">
        <v>35</v>
      </c>
      <c r="I882">
        <v>42776</v>
      </c>
      <c r="J882">
        <v>60132</v>
      </c>
      <c r="K882">
        <v>0</v>
      </c>
      <c r="L882" t="s">
        <v>1351</v>
      </c>
      <c r="M882" t="s">
        <v>1352</v>
      </c>
      <c r="N882">
        <v>7</v>
      </c>
      <c r="O882">
        <v>4</v>
      </c>
    </row>
    <row r="883" spans="1:15" x14ac:dyDescent="0.3">
      <c r="A883" t="s">
        <v>167</v>
      </c>
      <c r="B883" t="s">
        <v>168</v>
      </c>
      <c r="C883" t="s">
        <v>66</v>
      </c>
      <c r="D883" t="s">
        <v>91</v>
      </c>
      <c r="E883" t="s">
        <v>59</v>
      </c>
      <c r="F883" t="s">
        <v>60</v>
      </c>
      <c r="G883" t="s">
        <v>79</v>
      </c>
      <c r="H883">
        <v>36</v>
      </c>
      <c r="I883">
        <v>42276</v>
      </c>
      <c r="J883">
        <v>178700</v>
      </c>
      <c r="K883">
        <v>0.28999999999999998</v>
      </c>
      <c r="L883" t="s">
        <v>62</v>
      </c>
      <c r="M883" t="s">
        <v>63</v>
      </c>
      <c r="N883">
        <v>8</v>
      </c>
      <c r="O883">
        <v>5.5</v>
      </c>
    </row>
    <row r="884" spans="1:15" x14ac:dyDescent="0.3">
      <c r="A884" t="s">
        <v>1391</v>
      </c>
      <c r="B884" t="s">
        <v>168</v>
      </c>
      <c r="C884" t="s">
        <v>108</v>
      </c>
      <c r="D884" t="s">
        <v>67</v>
      </c>
      <c r="E884" t="s">
        <v>68</v>
      </c>
      <c r="F884" t="s">
        <v>60</v>
      </c>
      <c r="G884" t="s">
        <v>79</v>
      </c>
      <c r="H884">
        <v>54</v>
      </c>
      <c r="I884">
        <v>40734</v>
      </c>
      <c r="J884">
        <v>247022</v>
      </c>
      <c r="K884">
        <v>0.3</v>
      </c>
      <c r="L884" t="s">
        <v>1351</v>
      </c>
      <c r="M884" t="s">
        <v>1364</v>
      </c>
      <c r="N884">
        <v>13</v>
      </c>
      <c r="O884">
        <v>8</v>
      </c>
    </row>
    <row r="885" spans="1:15" x14ac:dyDescent="0.3">
      <c r="A885" t="s">
        <v>1727</v>
      </c>
      <c r="B885" t="s">
        <v>1728</v>
      </c>
      <c r="C885" t="s">
        <v>57</v>
      </c>
      <c r="D885" t="s">
        <v>109</v>
      </c>
      <c r="E885" t="s">
        <v>84</v>
      </c>
      <c r="F885" t="s">
        <v>60</v>
      </c>
      <c r="G885" t="s">
        <v>79</v>
      </c>
      <c r="H885">
        <v>65</v>
      </c>
      <c r="I885">
        <v>36823</v>
      </c>
      <c r="J885">
        <v>149417</v>
      </c>
      <c r="K885">
        <v>0.13</v>
      </c>
      <c r="L885" t="s">
        <v>1351</v>
      </c>
      <c r="M885" t="s">
        <v>1371</v>
      </c>
      <c r="N885">
        <v>23</v>
      </c>
      <c r="O885">
        <v>9.5</v>
      </c>
    </row>
    <row r="886" spans="1:15" x14ac:dyDescent="0.3">
      <c r="A886" t="s">
        <v>1118</v>
      </c>
      <c r="B886" t="s">
        <v>1119</v>
      </c>
      <c r="C886" t="s">
        <v>77</v>
      </c>
      <c r="D886" t="s">
        <v>91</v>
      </c>
      <c r="E886" t="s">
        <v>68</v>
      </c>
      <c r="F886" t="s">
        <v>60</v>
      </c>
      <c r="G886" t="s">
        <v>69</v>
      </c>
      <c r="H886">
        <v>38</v>
      </c>
      <c r="I886">
        <v>44036</v>
      </c>
      <c r="J886">
        <v>89390</v>
      </c>
      <c r="K886">
        <v>0</v>
      </c>
      <c r="L886" t="s">
        <v>62</v>
      </c>
      <c r="M886" t="s">
        <v>63</v>
      </c>
      <c r="N886">
        <v>4</v>
      </c>
      <c r="O886">
        <v>3</v>
      </c>
    </row>
    <row r="887" spans="1:15" x14ac:dyDescent="0.3">
      <c r="A887" t="s">
        <v>147</v>
      </c>
      <c r="B887" t="s">
        <v>148</v>
      </c>
      <c r="C887" t="s">
        <v>57</v>
      </c>
      <c r="D887" t="s">
        <v>109</v>
      </c>
      <c r="E887" t="s">
        <v>59</v>
      </c>
      <c r="F887" t="s">
        <v>60</v>
      </c>
      <c r="G887" t="s">
        <v>69</v>
      </c>
      <c r="H887">
        <v>29</v>
      </c>
      <c r="I887">
        <v>43609</v>
      </c>
      <c r="J887">
        <v>122350</v>
      </c>
      <c r="K887">
        <v>0.12</v>
      </c>
      <c r="L887" t="s">
        <v>62</v>
      </c>
      <c r="M887" t="s">
        <v>80</v>
      </c>
      <c r="N887">
        <v>5</v>
      </c>
      <c r="O887">
        <v>3</v>
      </c>
    </row>
    <row r="888" spans="1:15" x14ac:dyDescent="0.3">
      <c r="A888" t="s">
        <v>230</v>
      </c>
      <c r="B888" t="s">
        <v>231</v>
      </c>
      <c r="C888" t="s">
        <v>232</v>
      </c>
      <c r="D888" t="s">
        <v>101</v>
      </c>
      <c r="E888" t="s">
        <v>59</v>
      </c>
      <c r="F888" t="s">
        <v>60</v>
      </c>
      <c r="G888" t="s">
        <v>69</v>
      </c>
      <c r="H888">
        <v>45</v>
      </c>
      <c r="I888">
        <v>41386</v>
      </c>
      <c r="J888">
        <v>61773</v>
      </c>
      <c r="K888">
        <v>0</v>
      </c>
      <c r="L888" t="s">
        <v>62</v>
      </c>
      <c r="M888" t="s">
        <v>63</v>
      </c>
      <c r="N888">
        <v>11</v>
      </c>
      <c r="O888">
        <v>5.5</v>
      </c>
    </row>
    <row r="889" spans="1:15" x14ac:dyDescent="0.3">
      <c r="A889" t="s">
        <v>726</v>
      </c>
      <c r="B889" t="s">
        <v>727</v>
      </c>
      <c r="C889" t="s">
        <v>83</v>
      </c>
      <c r="D889" t="s">
        <v>91</v>
      </c>
      <c r="E889" t="s">
        <v>68</v>
      </c>
      <c r="F889" t="s">
        <v>60</v>
      </c>
      <c r="G889" t="s">
        <v>114</v>
      </c>
      <c r="H889">
        <v>46</v>
      </c>
      <c r="I889">
        <v>40292</v>
      </c>
      <c r="J889">
        <v>102636</v>
      </c>
      <c r="K889">
        <v>0.06</v>
      </c>
      <c r="L889" t="s">
        <v>62</v>
      </c>
      <c r="M889" t="s">
        <v>63</v>
      </c>
      <c r="N889">
        <v>14</v>
      </c>
      <c r="O889">
        <v>8</v>
      </c>
    </row>
    <row r="890" spans="1:15" x14ac:dyDescent="0.3">
      <c r="A890" t="s">
        <v>380</v>
      </c>
      <c r="B890" t="s">
        <v>381</v>
      </c>
      <c r="C890" t="s">
        <v>108</v>
      </c>
      <c r="D890" t="s">
        <v>109</v>
      </c>
      <c r="E890" t="s">
        <v>68</v>
      </c>
      <c r="F890" t="s">
        <v>60</v>
      </c>
      <c r="G890" t="s">
        <v>69</v>
      </c>
      <c r="H890">
        <v>29</v>
      </c>
      <c r="I890">
        <v>42740</v>
      </c>
      <c r="J890">
        <v>190401</v>
      </c>
      <c r="K890">
        <v>0.37</v>
      </c>
      <c r="L890" t="s">
        <v>62</v>
      </c>
      <c r="M890" t="s">
        <v>117</v>
      </c>
      <c r="N890">
        <v>7</v>
      </c>
      <c r="O890">
        <v>4</v>
      </c>
    </row>
    <row r="891" spans="1:15" x14ac:dyDescent="0.3">
      <c r="A891" t="s">
        <v>1953</v>
      </c>
      <c r="B891" t="s">
        <v>1954</v>
      </c>
      <c r="C891" t="s">
        <v>77</v>
      </c>
      <c r="D891" t="s">
        <v>120</v>
      </c>
      <c r="E891" t="s">
        <v>68</v>
      </c>
      <c r="F891" t="s">
        <v>60</v>
      </c>
      <c r="G891" t="s">
        <v>114</v>
      </c>
      <c r="H891">
        <v>53</v>
      </c>
      <c r="I891">
        <v>42744</v>
      </c>
      <c r="J891">
        <v>75769</v>
      </c>
      <c r="K891">
        <v>0</v>
      </c>
      <c r="L891" t="s">
        <v>1758</v>
      </c>
      <c r="M891" t="s">
        <v>1759</v>
      </c>
      <c r="N891">
        <v>7</v>
      </c>
      <c r="O891">
        <v>4</v>
      </c>
    </row>
    <row r="892" spans="1:15" x14ac:dyDescent="0.3">
      <c r="A892" t="s">
        <v>438</v>
      </c>
      <c r="B892" t="s">
        <v>439</v>
      </c>
      <c r="C892" t="s">
        <v>108</v>
      </c>
      <c r="D892" t="s">
        <v>97</v>
      </c>
      <c r="E892" t="s">
        <v>59</v>
      </c>
      <c r="F892" t="s">
        <v>60</v>
      </c>
      <c r="G892" t="s">
        <v>61</v>
      </c>
      <c r="H892">
        <v>34</v>
      </c>
      <c r="I892">
        <v>43673</v>
      </c>
      <c r="J892">
        <v>220937</v>
      </c>
      <c r="K892">
        <v>0.38</v>
      </c>
      <c r="L892" t="s">
        <v>62</v>
      </c>
      <c r="M892" t="s">
        <v>92</v>
      </c>
      <c r="N892">
        <v>5</v>
      </c>
      <c r="O892">
        <v>3</v>
      </c>
    </row>
    <row r="893" spans="1:15" x14ac:dyDescent="0.3">
      <c r="A893" t="s">
        <v>957</v>
      </c>
      <c r="B893" t="s">
        <v>958</v>
      </c>
      <c r="C893" t="s">
        <v>87</v>
      </c>
      <c r="D893" t="s">
        <v>109</v>
      </c>
      <c r="E893" t="s">
        <v>68</v>
      </c>
      <c r="F893" t="s">
        <v>60</v>
      </c>
      <c r="G893" t="s">
        <v>69</v>
      </c>
      <c r="H893">
        <v>28</v>
      </c>
      <c r="I893">
        <v>43847</v>
      </c>
      <c r="J893">
        <v>45061</v>
      </c>
      <c r="K893">
        <v>0</v>
      </c>
      <c r="L893" t="s">
        <v>62</v>
      </c>
      <c r="M893" t="s">
        <v>88</v>
      </c>
      <c r="N893">
        <v>4</v>
      </c>
      <c r="O893">
        <v>3</v>
      </c>
    </row>
    <row r="894" spans="1:15" x14ac:dyDescent="0.3">
      <c r="A894" t="s">
        <v>2015</v>
      </c>
      <c r="B894" t="s">
        <v>2016</v>
      </c>
      <c r="C894" t="s">
        <v>66</v>
      </c>
      <c r="D894" t="s">
        <v>97</v>
      </c>
      <c r="E894" t="s">
        <v>84</v>
      </c>
      <c r="F894" t="s">
        <v>60</v>
      </c>
      <c r="G894" t="s">
        <v>114</v>
      </c>
      <c r="H894">
        <v>53</v>
      </c>
      <c r="I894">
        <v>38919</v>
      </c>
      <c r="J894">
        <v>151246</v>
      </c>
      <c r="K894">
        <v>0.21</v>
      </c>
      <c r="L894" t="s">
        <v>1758</v>
      </c>
      <c r="M894" t="s">
        <v>1777</v>
      </c>
      <c r="N894">
        <v>18</v>
      </c>
      <c r="O894">
        <v>9.5</v>
      </c>
    </row>
    <row r="895" spans="1:15" x14ac:dyDescent="0.3">
      <c r="A895" t="s">
        <v>651</v>
      </c>
      <c r="B895" t="s">
        <v>652</v>
      </c>
      <c r="C895" t="s">
        <v>87</v>
      </c>
      <c r="D895" t="s">
        <v>91</v>
      </c>
      <c r="E895" t="s">
        <v>68</v>
      </c>
      <c r="F895" t="s">
        <v>60</v>
      </c>
      <c r="G895" t="s">
        <v>69</v>
      </c>
      <c r="H895">
        <v>56</v>
      </c>
      <c r="I895">
        <v>43824</v>
      </c>
      <c r="J895">
        <v>54829</v>
      </c>
      <c r="K895">
        <v>0</v>
      </c>
      <c r="L895" t="s">
        <v>62</v>
      </c>
      <c r="M895" t="s">
        <v>80</v>
      </c>
      <c r="N895">
        <v>4</v>
      </c>
      <c r="O895">
        <v>3</v>
      </c>
    </row>
    <row r="896" spans="1:15" x14ac:dyDescent="0.3">
      <c r="A896" t="s">
        <v>194</v>
      </c>
      <c r="B896" t="s">
        <v>1039</v>
      </c>
      <c r="C896" t="s">
        <v>108</v>
      </c>
      <c r="D896" t="s">
        <v>91</v>
      </c>
      <c r="E896" t="s">
        <v>68</v>
      </c>
      <c r="F896" t="s">
        <v>78</v>
      </c>
      <c r="G896" t="s">
        <v>69</v>
      </c>
      <c r="H896">
        <v>41</v>
      </c>
      <c r="I896">
        <v>41503</v>
      </c>
      <c r="J896">
        <v>235619</v>
      </c>
      <c r="K896">
        <v>0.3</v>
      </c>
      <c r="L896" t="s">
        <v>62</v>
      </c>
      <c r="M896" t="s">
        <v>63</v>
      </c>
      <c r="N896">
        <v>11</v>
      </c>
      <c r="O896">
        <v>5.5</v>
      </c>
    </row>
    <row r="897" spans="1:15" x14ac:dyDescent="0.3">
      <c r="A897" t="s">
        <v>205</v>
      </c>
      <c r="B897" t="s">
        <v>206</v>
      </c>
      <c r="C897" t="s">
        <v>132</v>
      </c>
      <c r="D897" t="s">
        <v>67</v>
      </c>
      <c r="E897" t="s">
        <v>84</v>
      </c>
      <c r="F897" t="s">
        <v>78</v>
      </c>
      <c r="G897" t="s">
        <v>114</v>
      </c>
      <c r="H897">
        <v>34</v>
      </c>
      <c r="I897">
        <v>42182</v>
      </c>
      <c r="J897">
        <v>57008</v>
      </c>
      <c r="K897">
        <v>0</v>
      </c>
      <c r="L897" t="s">
        <v>62</v>
      </c>
      <c r="M897" t="s">
        <v>80</v>
      </c>
      <c r="N897">
        <v>9</v>
      </c>
      <c r="O897">
        <v>5.5</v>
      </c>
    </row>
    <row r="898" spans="1:15" x14ac:dyDescent="0.3">
      <c r="A898" t="s">
        <v>1165</v>
      </c>
      <c r="B898" t="s">
        <v>1166</v>
      </c>
      <c r="C898" t="s">
        <v>66</v>
      </c>
      <c r="D898" t="s">
        <v>120</v>
      </c>
      <c r="E898" t="s">
        <v>84</v>
      </c>
      <c r="F898" t="s">
        <v>78</v>
      </c>
      <c r="G898" t="s">
        <v>79</v>
      </c>
      <c r="H898">
        <v>31</v>
      </c>
      <c r="I898">
        <v>42184</v>
      </c>
      <c r="J898">
        <v>191026</v>
      </c>
      <c r="K898">
        <v>0.16</v>
      </c>
      <c r="L898" t="s">
        <v>62</v>
      </c>
      <c r="M898" t="s">
        <v>117</v>
      </c>
      <c r="N898">
        <v>9</v>
      </c>
      <c r="O898">
        <v>5.5</v>
      </c>
    </row>
    <row r="899" spans="1:15" x14ac:dyDescent="0.3">
      <c r="A899" t="s">
        <v>550</v>
      </c>
      <c r="B899" t="s">
        <v>551</v>
      </c>
      <c r="C899" t="s">
        <v>132</v>
      </c>
      <c r="D899" t="s">
        <v>109</v>
      </c>
      <c r="E899" t="s">
        <v>68</v>
      </c>
      <c r="F899" t="s">
        <v>78</v>
      </c>
      <c r="G899" t="s">
        <v>114</v>
      </c>
      <c r="H899">
        <v>37</v>
      </c>
      <c r="I899">
        <v>41363</v>
      </c>
      <c r="J899">
        <v>69570</v>
      </c>
      <c r="K899">
        <v>0</v>
      </c>
      <c r="L899" t="s">
        <v>62</v>
      </c>
      <c r="M899" t="s">
        <v>88</v>
      </c>
      <c r="N899">
        <v>11</v>
      </c>
      <c r="O899">
        <v>5.5</v>
      </c>
    </row>
    <row r="900" spans="1:15" x14ac:dyDescent="0.3">
      <c r="A900" t="s">
        <v>690</v>
      </c>
      <c r="B900" t="s">
        <v>691</v>
      </c>
      <c r="C900" t="s">
        <v>57</v>
      </c>
      <c r="D900" t="s">
        <v>120</v>
      </c>
      <c r="E900" t="s">
        <v>84</v>
      </c>
      <c r="F900" t="s">
        <v>78</v>
      </c>
      <c r="G900" t="s">
        <v>61</v>
      </c>
      <c r="H900">
        <v>51</v>
      </c>
      <c r="I900">
        <v>36770</v>
      </c>
      <c r="J900">
        <v>157487</v>
      </c>
      <c r="K900">
        <v>0.12</v>
      </c>
      <c r="L900" t="s">
        <v>62</v>
      </c>
      <c r="M900" t="s">
        <v>80</v>
      </c>
      <c r="N900">
        <v>23</v>
      </c>
      <c r="O900">
        <v>9.5</v>
      </c>
    </row>
    <row r="901" spans="1:15" x14ac:dyDescent="0.3">
      <c r="A901" t="s">
        <v>558</v>
      </c>
      <c r="B901" t="s">
        <v>559</v>
      </c>
      <c r="C901" t="s">
        <v>83</v>
      </c>
      <c r="D901" t="s">
        <v>120</v>
      </c>
      <c r="E901" t="s">
        <v>59</v>
      </c>
      <c r="F901" t="s">
        <v>78</v>
      </c>
      <c r="G901" t="s">
        <v>114</v>
      </c>
      <c r="H901">
        <v>36</v>
      </c>
      <c r="I901">
        <v>41116</v>
      </c>
      <c r="J901">
        <v>105891</v>
      </c>
      <c r="K901">
        <v>7.0000000000000007E-2</v>
      </c>
      <c r="L901" t="s">
        <v>62</v>
      </c>
      <c r="M901" t="s">
        <v>63</v>
      </c>
      <c r="N901">
        <v>12</v>
      </c>
      <c r="O901">
        <v>8</v>
      </c>
    </row>
    <row r="902" spans="1:15" x14ac:dyDescent="0.3">
      <c r="A902" t="s">
        <v>1143</v>
      </c>
      <c r="B902" t="s">
        <v>1144</v>
      </c>
      <c r="C902" t="s">
        <v>157</v>
      </c>
      <c r="D902" t="s">
        <v>101</v>
      </c>
      <c r="E902" t="s">
        <v>84</v>
      </c>
      <c r="F902" t="s">
        <v>78</v>
      </c>
      <c r="G902" t="s">
        <v>69</v>
      </c>
      <c r="H902">
        <v>27</v>
      </c>
      <c r="I902">
        <v>43354</v>
      </c>
      <c r="J902">
        <v>80745</v>
      </c>
      <c r="K902">
        <v>0</v>
      </c>
      <c r="L902" t="s">
        <v>62</v>
      </c>
      <c r="M902" t="s">
        <v>70</v>
      </c>
      <c r="N902">
        <v>5</v>
      </c>
      <c r="O902">
        <v>3</v>
      </c>
    </row>
    <row r="903" spans="1:15" x14ac:dyDescent="0.3">
      <c r="A903" t="s">
        <v>1171</v>
      </c>
      <c r="B903" t="s">
        <v>1172</v>
      </c>
      <c r="C903" t="s">
        <v>57</v>
      </c>
      <c r="D903" t="s">
        <v>97</v>
      </c>
      <c r="E903" t="s">
        <v>84</v>
      </c>
      <c r="F903" t="s">
        <v>78</v>
      </c>
      <c r="G903" t="s">
        <v>79</v>
      </c>
      <c r="H903">
        <v>45</v>
      </c>
      <c r="I903">
        <v>40305</v>
      </c>
      <c r="J903">
        <v>145093</v>
      </c>
      <c r="K903">
        <v>0.12</v>
      </c>
      <c r="L903" t="s">
        <v>62</v>
      </c>
      <c r="M903" t="s">
        <v>70</v>
      </c>
      <c r="N903">
        <v>14</v>
      </c>
      <c r="O903">
        <v>8</v>
      </c>
    </row>
    <row r="904" spans="1:15" x14ac:dyDescent="0.3">
      <c r="A904" t="s">
        <v>355</v>
      </c>
      <c r="B904" t="s">
        <v>356</v>
      </c>
      <c r="C904" t="s">
        <v>87</v>
      </c>
      <c r="D904" t="s">
        <v>120</v>
      </c>
      <c r="E904" t="s">
        <v>84</v>
      </c>
      <c r="F904" t="s">
        <v>60</v>
      </c>
      <c r="G904" t="s">
        <v>114</v>
      </c>
      <c r="H904">
        <v>47</v>
      </c>
      <c r="I904">
        <v>42164</v>
      </c>
      <c r="J904">
        <v>41429</v>
      </c>
      <c r="K904">
        <v>0</v>
      </c>
      <c r="L904" t="s">
        <v>62</v>
      </c>
      <c r="M904" t="s">
        <v>63</v>
      </c>
      <c r="N904">
        <v>9</v>
      </c>
      <c r="O904">
        <v>5.5</v>
      </c>
    </row>
    <row r="905" spans="1:15" x14ac:dyDescent="0.3">
      <c r="A905" t="s">
        <v>422</v>
      </c>
      <c r="B905" t="s">
        <v>423</v>
      </c>
      <c r="C905" t="s">
        <v>57</v>
      </c>
      <c r="D905" t="s">
        <v>91</v>
      </c>
      <c r="E905" t="s">
        <v>74</v>
      </c>
      <c r="F905" t="s">
        <v>60</v>
      </c>
      <c r="G905" t="s">
        <v>69</v>
      </c>
      <c r="H905">
        <v>55</v>
      </c>
      <c r="I905">
        <v>40552</v>
      </c>
      <c r="J905">
        <v>138521</v>
      </c>
      <c r="K905">
        <v>0.1</v>
      </c>
      <c r="L905" t="s">
        <v>62</v>
      </c>
      <c r="M905" t="s">
        <v>88</v>
      </c>
      <c r="N905">
        <v>13</v>
      </c>
      <c r="O905">
        <v>8</v>
      </c>
    </row>
    <row r="906" spans="1:15" x14ac:dyDescent="0.3">
      <c r="A906" t="s">
        <v>95</v>
      </c>
      <c r="B906" t="s">
        <v>96</v>
      </c>
      <c r="C906" t="s">
        <v>57</v>
      </c>
      <c r="D906" t="s">
        <v>97</v>
      </c>
      <c r="E906" t="s">
        <v>74</v>
      </c>
      <c r="F906" t="s">
        <v>60</v>
      </c>
      <c r="G906" t="s">
        <v>79</v>
      </c>
      <c r="H906">
        <v>36</v>
      </c>
      <c r="I906">
        <v>39855</v>
      </c>
      <c r="J906">
        <v>157333</v>
      </c>
      <c r="K906">
        <v>0.15</v>
      </c>
      <c r="L906" t="s">
        <v>62</v>
      </c>
      <c r="M906" t="s">
        <v>88</v>
      </c>
      <c r="N906">
        <v>15</v>
      </c>
      <c r="O906">
        <v>8</v>
      </c>
    </row>
    <row r="907" spans="1:15" x14ac:dyDescent="0.3">
      <c r="A907" t="s">
        <v>1551</v>
      </c>
      <c r="B907" t="s">
        <v>1552</v>
      </c>
      <c r="C907" t="s">
        <v>66</v>
      </c>
      <c r="D907" t="s">
        <v>58</v>
      </c>
      <c r="E907" t="s">
        <v>59</v>
      </c>
      <c r="F907" t="s">
        <v>60</v>
      </c>
      <c r="G907" t="s">
        <v>79</v>
      </c>
      <c r="H907">
        <v>52</v>
      </c>
      <c r="I907">
        <v>35109</v>
      </c>
      <c r="J907">
        <v>159724</v>
      </c>
      <c r="K907">
        <v>0.23</v>
      </c>
      <c r="L907" t="s">
        <v>1351</v>
      </c>
      <c r="M907" t="s">
        <v>1364</v>
      </c>
      <c r="N907">
        <v>28</v>
      </c>
      <c r="O907">
        <v>10</v>
      </c>
    </row>
    <row r="908" spans="1:15" x14ac:dyDescent="0.3">
      <c r="A908" t="s">
        <v>830</v>
      </c>
      <c r="B908" t="s">
        <v>831</v>
      </c>
      <c r="C908" t="s">
        <v>162</v>
      </c>
      <c r="D908" t="s">
        <v>97</v>
      </c>
      <c r="E908" t="s">
        <v>74</v>
      </c>
      <c r="F908" t="s">
        <v>60</v>
      </c>
      <c r="G908" t="s">
        <v>79</v>
      </c>
      <c r="H908">
        <v>44</v>
      </c>
      <c r="I908">
        <v>39841</v>
      </c>
      <c r="J908">
        <v>53301</v>
      </c>
      <c r="K908">
        <v>0</v>
      </c>
      <c r="L908" t="s">
        <v>62</v>
      </c>
      <c r="M908" t="s">
        <v>63</v>
      </c>
      <c r="N908">
        <v>15</v>
      </c>
      <c r="O908">
        <v>8</v>
      </c>
    </row>
    <row r="909" spans="1:15" x14ac:dyDescent="0.3">
      <c r="A909" t="s">
        <v>1112</v>
      </c>
      <c r="B909" t="s">
        <v>1113</v>
      </c>
      <c r="C909" t="s">
        <v>66</v>
      </c>
      <c r="D909" t="s">
        <v>109</v>
      </c>
      <c r="E909" t="s">
        <v>68</v>
      </c>
      <c r="F909" t="s">
        <v>60</v>
      </c>
      <c r="G909" t="s">
        <v>79</v>
      </c>
      <c r="H909">
        <v>53</v>
      </c>
      <c r="I909">
        <v>35601</v>
      </c>
      <c r="J909">
        <v>164399</v>
      </c>
      <c r="K909">
        <v>0.25</v>
      </c>
      <c r="L909" t="s">
        <v>62</v>
      </c>
      <c r="M909" t="s">
        <v>63</v>
      </c>
      <c r="N909">
        <v>27</v>
      </c>
      <c r="O909">
        <v>10</v>
      </c>
    </row>
    <row r="910" spans="1:15" x14ac:dyDescent="0.3">
      <c r="A910" t="s">
        <v>522</v>
      </c>
      <c r="B910" t="s">
        <v>523</v>
      </c>
      <c r="C910" t="s">
        <v>180</v>
      </c>
      <c r="D910" t="s">
        <v>97</v>
      </c>
      <c r="E910" t="s">
        <v>68</v>
      </c>
      <c r="F910" t="s">
        <v>60</v>
      </c>
      <c r="G910" t="s">
        <v>114</v>
      </c>
      <c r="H910">
        <v>34</v>
      </c>
      <c r="I910">
        <v>42664</v>
      </c>
      <c r="J910">
        <v>52811</v>
      </c>
      <c r="K910">
        <v>0</v>
      </c>
      <c r="L910" t="s">
        <v>62</v>
      </c>
      <c r="M910" t="s">
        <v>88</v>
      </c>
      <c r="N910">
        <v>7</v>
      </c>
      <c r="O910">
        <v>4</v>
      </c>
    </row>
    <row r="911" spans="1:15" x14ac:dyDescent="0.3">
      <c r="A911" t="s">
        <v>887</v>
      </c>
      <c r="B911" t="s">
        <v>888</v>
      </c>
      <c r="C911" t="s">
        <v>66</v>
      </c>
      <c r="D911" t="s">
        <v>101</v>
      </c>
      <c r="E911" t="s">
        <v>68</v>
      </c>
      <c r="F911" t="s">
        <v>60</v>
      </c>
      <c r="G911" t="s">
        <v>61</v>
      </c>
      <c r="H911">
        <v>45</v>
      </c>
      <c r="I911">
        <v>43212</v>
      </c>
      <c r="J911">
        <v>187205</v>
      </c>
      <c r="K911">
        <v>0.24</v>
      </c>
      <c r="L911" t="s">
        <v>62</v>
      </c>
      <c r="M911" t="s">
        <v>117</v>
      </c>
      <c r="N911">
        <v>6</v>
      </c>
      <c r="O911">
        <v>4</v>
      </c>
    </row>
    <row r="912" spans="1:15" x14ac:dyDescent="0.3">
      <c r="A912" t="s">
        <v>754</v>
      </c>
      <c r="B912" t="s">
        <v>755</v>
      </c>
      <c r="C912" t="s">
        <v>108</v>
      </c>
      <c r="D912" t="s">
        <v>58</v>
      </c>
      <c r="E912" t="s">
        <v>59</v>
      </c>
      <c r="F912" t="s">
        <v>60</v>
      </c>
      <c r="G912" t="s">
        <v>69</v>
      </c>
      <c r="H912">
        <v>53</v>
      </c>
      <c r="I912">
        <v>40856</v>
      </c>
      <c r="J912">
        <v>198473</v>
      </c>
      <c r="K912">
        <v>0.32</v>
      </c>
      <c r="L912" t="s">
        <v>62</v>
      </c>
      <c r="M912" t="s">
        <v>88</v>
      </c>
      <c r="N912">
        <v>12</v>
      </c>
      <c r="O912">
        <v>8</v>
      </c>
    </row>
    <row r="913" spans="1:15" x14ac:dyDescent="0.3">
      <c r="A913" t="s">
        <v>1341</v>
      </c>
      <c r="B913" t="s">
        <v>1342</v>
      </c>
      <c r="C913" t="s">
        <v>275</v>
      </c>
      <c r="D913" t="s">
        <v>58</v>
      </c>
      <c r="E913" t="s">
        <v>84</v>
      </c>
      <c r="F913" t="s">
        <v>60</v>
      </c>
      <c r="G913" t="s">
        <v>79</v>
      </c>
      <c r="H913">
        <v>55</v>
      </c>
      <c r="I913">
        <v>39820</v>
      </c>
      <c r="J913">
        <v>47032</v>
      </c>
      <c r="K913">
        <v>0</v>
      </c>
      <c r="L913" t="s">
        <v>62</v>
      </c>
      <c r="M913" t="s">
        <v>117</v>
      </c>
      <c r="N913">
        <v>15</v>
      </c>
      <c r="O913">
        <v>8</v>
      </c>
    </row>
    <row r="914" spans="1:15" x14ac:dyDescent="0.3">
      <c r="A914" t="s">
        <v>1789</v>
      </c>
      <c r="B914" t="s">
        <v>1790</v>
      </c>
      <c r="C914" t="s">
        <v>77</v>
      </c>
      <c r="D914" t="s">
        <v>67</v>
      </c>
      <c r="E914" t="s">
        <v>74</v>
      </c>
      <c r="F914" t="s">
        <v>60</v>
      </c>
      <c r="G914" t="s">
        <v>114</v>
      </c>
      <c r="H914">
        <v>60</v>
      </c>
      <c r="I914">
        <v>39137</v>
      </c>
      <c r="J914">
        <v>71699</v>
      </c>
      <c r="K914">
        <v>0</v>
      </c>
      <c r="L914" t="s">
        <v>1758</v>
      </c>
      <c r="M914" t="s">
        <v>1759</v>
      </c>
      <c r="N914">
        <v>17</v>
      </c>
      <c r="O914">
        <v>8</v>
      </c>
    </row>
    <row r="915" spans="1:15" x14ac:dyDescent="0.3">
      <c r="A915" t="s">
        <v>1259</v>
      </c>
      <c r="B915" t="s">
        <v>1260</v>
      </c>
      <c r="C915" t="s">
        <v>57</v>
      </c>
      <c r="D915" t="s">
        <v>58</v>
      </c>
      <c r="E915" t="s">
        <v>74</v>
      </c>
      <c r="F915" t="s">
        <v>78</v>
      </c>
      <c r="G915" t="s">
        <v>79</v>
      </c>
      <c r="H915">
        <v>46</v>
      </c>
      <c r="I915">
        <v>43085</v>
      </c>
      <c r="J915">
        <v>136716</v>
      </c>
      <c r="K915">
        <v>0.12</v>
      </c>
      <c r="L915" t="s">
        <v>62</v>
      </c>
      <c r="M915" t="s">
        <v>92</v>
      </c>
      <c r="N915">
        <v>6</v>
      </c>
      <c r="O915">
        <v>4</v>
      </c>
    </row>
    <row r="916" spans="1:15" x14ac:dyDescent="0.3">
      <c r="A916" t="s">
        <v>1159</v>
      </c>
      <c r="B916" t="s">
        <v>1622</v>
      </c>
      <c r="C916" t="s">
        <v>77</v>
      </c>
      <c r="D916" t="s">
        <v>109</v>
      </c>
      <c r="E916" t="s">
        <v>84</v>
      </c>
      <c r="F916" t="s">
        <v>78</v>
      </c>
      <c r="G916" t="s">
        <v>79</v>
      </c>
      <c r="H916">
        <v>40</v>
      </c>
      <c r="I916">
        <v>41904</v>
      </c>
      <c r="J916">
        <v>73779</v>
      </c>
      <c r="K916">
        <v>0</v>
      </c>
      <c r="L916" t="s">
        <v>1351</v>
      </c>
      <c r="M916" t="s">
        <v>1352</v>
      </c>
      <c r="N916">
        <v>9</v>
      </c>
      <c r="O916">
        <v>5.5</v>
      </c>
    </row>
    <row r="917" spans="1:15" x14ac:dyDescent="0.3">
      <c r="A917" t="s">
        <v>351</v>
      </c>
      <c r="B917" t="s">
        <v>1686</v>
      </c>
      <c r="C917" t="s">
        <v>87</v>
      </c>
      <c r="D917" t="s">
        <v>67</v>
      </c>
      <c r="E917" t="s">
        <v>84</v>
      </c>
      <c r="F917" t="s">
        <v>78</v>
      </c>
      <c r="G917" t="s">
        <v>79</v>
      </c>
      <c r="H917">
        <v>37</v>
      </c>
      <c r="I917">
        <v>42317</v>
      </c>
      <c r="J917">
        <v>45369</v>
      </c>
      <c r="K917">
        <v>0</v>
      </c>
      <c r="L917" t="s">
        <v>1351</v>
      </c>
      <c r="M917" t="s">
        <v>1364</v>
      </c>
      <c r="N917">
        <v>8</v>
      </c>
      <c r="O917">
        <v>5.5</v>
      </c>
    </row>
    <row r="918" spans="1:15" x14ac:dyDescent="0.3">
      <c r="A918" t="s">
        <v>1045</v>
      </c>
      <c r="B918" t="s">
        <v>1046</v>
      </c>
      <c r="C918" t="s">
        <v>162</v>
      </c>
      <c r="D918" t="s">
        <v>97</v>
      </c>
      <c r="E918" t="s">
        <v>59</v>
      </c>
      <c r="F918" t="s">
        <v>78</v>
      </c>
      <c r="G918" t="s">
        <v>69</v>
      </c>
      <c r="H918">
        <v>38</v>
      </c>
      <c r="I918">
        <v>43798</v>
      </c>
      <c r="J918">
        <v>69647</v>
      </c>
      <c r="K918">
        <v>0</v>
      </c>
      <c r="L918" t="s">
        <v>62</v>
      </c>
      <c r="M918" t="s">
        <v>88</v>
      </c>
      <c r="N918">
        <v>4</v>
      </c>
      <c r="O918">
        <v>3</v>
      </c>
    </row>
    <row r="919" spans="1:15" x14ac:dyDescent="0.3">
      <c r="A919" t="s">
        <v>616</v>
      </c>
      <c r="B919" t="s">
        <v>617</v>
      </c>
      <c r="C919" t="s">
        <v>618</v>
      </c>
      <c r="D919" t="s">
        <v>58</v>
      </c>
      <c r="E919" t="s">
        <v>74</v>
      </c>
      <c r="F919" t="s">
        <v>60</v>
      </c>
      <c r="G919" t="s">
        <v>69</v>
      </c>
      <c r="H919">
        <v>55</v>
      </c>
      <c r="I919">
        <v>40868</v>
      </c>
      <c r="J919">
        <v>81218</v>
      </c>
      <c r="K919">
        <v>0</v>
      </c>
      <c r="L919" t="s">
        <v>62</v>
      </c>
      <c r="M919" t="s">
        <v>70</v>
      </c>
      <c r="N919">
        <v>12</v>
      </c>
      <c r="O919">
        <v>8</v>
      </c>
    </row>
    <row r="920" spans="1:15" x14ac:dyDescent="0.3">
      <c r="A920" t="s">
        <v>286</v>
      </c>
      <c r="B920" t="s">
        <v>287</v>
      </c>
      <c r="C920" t="s">
        <v>142</v>
      </c>
      <c r="D920" t="s">
        <v>58</v>
      </c>
      <c r="E920" t="s">
        <v>59</v>
      </c>
      <c r="F920" t="s">
        <v>78</v>
      </c>
      <c r="G920" t="s">
        <v>114</v>
      </c>
      <c r="H920">
        <v>51</v>
      </c>
      <c r="I920">
        <v>39553</v>
      </c>
      <c r="J920">
        <v>86431</v>
      </c>
      <c r="K920">
        <v>0</v>
      </c>
      <c r="L920" t="s">
        <v>62</v>
      </c>
      <c r="M920" t="s">
        <v>117</v>
      </c>
      <c r="N920">
        <v>16</v>
      </c>
      <c r="O920">
        <v>8</v>
      </c>
    </row>
    <row r="921" spans="1:15" x14ac:dyDescent="0.3">
      <c r="A921" t="s">
        <v>1208</v>
      </c>
      <c r="B921" t="s">
        <v>1913</v>
      </c>
      <c r="C921" t="s">
        <v>618</v>
      </c>
      <c r="D921" t="s">
        <v>58</v>
      </c>
      <c r="E921" t="s">
        <v>84</v>
      </c>
      <c r="F921" t="s">
        <v>78</v>
      </c>
      <c r="G921" t="s">
        <v>114</v>
      </c>
      <c r="H921">
        <v>49</v>
      </c>
      <c r="I921">
        <v>42545</v>
      </c>
      <c r="J921">
        <v>68426</v>
      </c>
      <c r="K921">
        <v>0</v>
      </c>
      <c r="L921" t="s">
        <v>1758</v>
      </c>
      <c r="M921" t="s">
        <v>1762</v>
      </c>
      <c r="N921">
        <v>8</v>
      </c>
      <c r="O921">
        <v>5.5</v>
      </c>
    </row>
    <row r="922" spans="1:15" x14ac:dyDescent="0.3">
      <c r="A922" t="s">
        <v>1230</v>
      </c>
      <c r="B922" t="s">
        <v>1231</v>
      </c>
      <c r="C922" t="s">
        <v>183</v>
      </c>
      <c r="D922" t="s">
        <v>101</v>
      </c>
      <c r="E922" t="s">
        <v>59</v>
      </c>
      <c r="F922" t="s">
        <v>78</v>
      </c>
      <c r="G922" t="s">
        <v>79</v>
      </c>
      <c r="H922">
        <v>57</v>
      </c>
      <c r="I922">
        <v>33612</v>
      </c>
      <c r="J922">
        <v>111299</v>
      </c>
      <c r="K922">
        <v>0.12</v>
      </c>
      <c r="L922" t="s">
        <v>62</v>
      </c>
      <c r="M922" t="s">
        <v>88</v>
      </c>
      <c r="N922">
        <v>32</v>
      </c>
      <c r="O922">
        <v>15</v>
      </c>
    </row>
    <row r="923" spans="1:15" x14ac:dyDescent="0.3">
      <c r="A923" t="s">
        <v>602</v>
      </c>
      <c r="B923" t="s">
        <v>603</v>
      </c>
      <c r="C923" t="s">
        <v>492</v>
      </c>
      <c r="D923" t="s">
        <v>58</v>
      </c>
      <c r="E923" t="s">
        <v>84</v>
      </c>
      <c r="F923" t="s">
        <v>78</v>
      </c>
      <c r="G923" t="s">
        <v>61</v>
      </c>
      <c r="H923">
        <v>55</v>
      </c>
      <c r="I923">
        <v>35919</v>
      </c>
      <c r="J923">
        <v>62174</v>
      </c>
      <c r="K923">
        <v>0</v>
      </c>
      <c r="L923" t="s">
        <v>62</v>
      </c>
      <c r="M923" t="s">
        <v>70</v>
      </c>
      <c r="N923">
        <v>26</v>
      </c>
      <c r="O923">
        <v>10</v>
      </c>
    </row>
    <row r="924" spans="1:15" x14ac:dyDescent="0.3">
      <c r="A924" t="s">
        <v>1221</v>
      </c>
      <c r="B924" t="s">
        <v>1222</v>
      </c>
      <c r="C924" t="s">
        <v>108</v>
      </c>
      <c r="D924" t="s">
        <v>120</v>
      </c>
      <c r="E924" t="s">
        <v>84</v>
      </c>
      <c r="F924" t="s">
        <v>78</v>
      </c>
      <c r="G924" t="s">
        <v>114</v>
      </c>
      <c r="H924">
        <v>48</v>
      </c>
      <c r="I924">
        <v>36584</v>
      </c>
      <c r="J924">
        <v>258081</v>
      </c>
      <c r="K924">
        <v>0.3</v>
      </c>
      <c r="L924" t="s">
        <v>62</v>
      </c>
      <c r="M924" t="s">
        <v>70</v>
      </c>
      <c r="N924">
        <v>24</v>
      </c>
      <c r="O924">
        <v>9.5</v>
      </c>
    </row>
    <row r="925" spans="1:15" x14ac:dyDescent="0.3">
      <c r="A925" t="s">
        <v>779</v>
      </c>
      <c r="B925" t="s">
        <v>780</v>
      </c>
      <c r="C925" t="s">
        <v>57</v>
      </c>
      <c r="D925" t="s">
        <v>67</v>
      </c>
      <c r="E925" t="s">
        <v>84</v>
      </c>
      <c r="F925" t="s">
        <v>60</v>
      </c>
      <c r="G925" t="s">
        <v>114</v>
      </c>
      <c r="H925">
        <v>55</v>
      </c>
      <c r="I925">
        <v>42772</v>
      </c>
      <c r="J925">
        <v>144986</v>
      </c>
      <c r="K925">
        <v>0.12</v>
      </c>
      <c r="L925" t="s">
        <v>62</v>
      </c>
      <c r="M925" t="s">
        <v>80</v>
      </c>
      <c r="N925">
        <v>7</v>
      </c>
      <c r="O925">
        <v>4</v>
      </c>
    </row>
    <row r="926" spans="1:15" x14ac:dyDescent="0.3">
      <c r="A926" t="s">
        <v>384</v>
      </c>
      <c r="B926" t="s">
        <v>385</v>
      </c>
      <c r="C926" t="s">
        <v>108</v>
      </c>
      <c r="D926" t="s">
        <v>101</v>
      </c>
      <c r="E926" t="s">
        <v>74</v>
      </c>
      <c r="F926" t="s">
        <v>60</v>
      </c>
      <c r="G926" t="s">
        <v>69</v>
      </c>
      <c r="H926">
        <v>30</v>
      </c>
      <c r="I926">
        <v>43165</v>
      </c>
      <c r="J926">
        <v>255431</v>
      </c>
      <c r="K926">
        <v>0.36</v>
      </c>
      <c r="L926" t="s">
        <v>62</v>
      </c>
      <c r="M926" t="s">
        <v>117</v>
      </c>
      <c r="N926">
        <v>6</v>
      </c>
      <c r="O926">
        <v>4</v>
      </c>
    </row>
    <row r="927" spans="1:15" x14ac:dyDescent="0.3">
      <c r="A927" t="s">
        <v>181</v>
      </c>
      <c r="B927" t="s">
        <v>182</v>
      </c>
      <c r="C927" t="s">
        <v>183</v>
      </c>
      <c r="D927" t="s">
        <v>101</v>
      </c>
      <c r="E927" t="s">
        <v>84</v>
      </c>
      <c r="F927" t="s">
        <v>60</v>
      </c>
      <c r="G927" t="s">
        <v>114</v>
      </c>
      <c r="H927">
        <v>44</v>
      </c>
      <c r="I927">
        <v>39800</v>
      </c>
      <c r="J927">
        <v>92753</v>
      </c>
      <c r="K927">
        <v>0.13</v>
      </c>
      <c r="L927" t="s">
        <v>62</v>
      </c>
      <c r="M927" t="s">
        <v>92</v>
      </c>
      <c r="N927">
        <v>15</v>
      </c>
      <c r="O927">
        <v>8</v>
      </c>
    </row>
    <row r="928" spans="1:15" x14ac:dyDescent="0.3">
      <c r="A928" t="s">
        <v>306</v>
      </c>
      <c r="B928" t="s">
        <v>307</v>
      </c>
      <c r="C928" t="s">
        <v>225</v>
      </c>
      <c r="D928" t="s">
        <v>97</v>
      </c>
      <c r="E928" t="s">
        <v>59</v>
      </c>
      <c r="F928" t="s">
        <v>60</v>
      </c>
      <c r="G928" t="s">
        <v>79</v>
      </c>
      <c r="H928">
        <v>58</v>
      </c>
      <c r="I928">
        <v>34567</v>
      </c>
      <c r="J928">
        <v>93102</v>
      </c>
      <c r="K928">
        <v>0</v>
      </c>
      <c r="L928" t="s">
        <v>62</v>
      </c>
      <c r="M928" t="s">
        <v>63</v>
      </c>
      <c r="N928">
        <v>30</v>
      </c>
      <c r="O928">
        <v>15</v>
      </c>
    </row>
    <row r="929" spans="1:15" x14ac:dyDescent="0.3">
      <c r="A929" t="s">
        <v>1064</v>
      </c>
      <c r="B929" t="s">
        <v>1065</v>
      </c>
      <c r="C929" t="s">
        <v>66</v>
      </c>
      <c r="D929" t="s">
        <v>91</v>
      </c>
      <c r="E929" t="s">
        <v>59</v>
      </c>
      <c r="F929" t="s">
        <v>60</v>
      </c>
      <c r="G929" t="s">
        <v>69</v>
      </c>
      <c r="H929">
        <v>42</v>
      </c>
      <c r="I929">
        <v>39968</v>
      </c>
      <c r="J929">
        <v>174099</v>
      </c>
      <c r="K929">
        <v>0.26</v>
      </c>
      <c r="L929" t="s">
        <v>62</v>
      </c>
      <c r="M929" t="s">
        <v>92</v>
      </c>
      <c r="N929">
        <v>15</v>
      </c>
      <c r="O929">
        <v>8</v>
      </c>
    </row>
    <row r="930" spans="1:15" x14ac:dyDescent="0.3">
      <c r="A930" t="s">
        <v>1398</v>
      </c>
      <c r="B930" t="s">
        <v>1399</v>
      </c>
      <c r="C930" t="s">
        <v>66</v>
      </c>
      <c r="D930" t="s">
        <v>58</v>
      </c>
      <c r="E930" t="s">
        <v>59</v>
      </c>
      <c r="F930" t="s">
        <v>60</v>
      </c>
      <c r="G930" t="s">
        <v>79</v>
      </c>
      <c r="H930">
        <v>29</v>
      </c>
      <c r="I930">
        <v>44052</v>
      </c>
      <c r="J930">
        <v>161203</v>
      </c>
      <c r="K930">
        <v>0.15</v>
      </c>
      <c r="L930" t="s">
        <v>1351</v>
      </c>
      <c r="M930" t="s">
        <v>1371</v>
      </c>
      <c r="N930">
        <v>4</v>
      </c>
      <c r="O930">
        <v>3</v>
      </c>
    </row>
    <row r="931" spans="1:15" x14ac:dyDescent="0.3">
      <c r="A931" t="s">
        <v>1095</v>
      </c>
      <c r="B931" t="s">
        <v>1096</v>
      </c>
      <c r="C931" t="s">
        <v>171</v>
      </c>
      <c r="D931" t="s">
        <v>101</v>
      </c>
      <c r="E931" t="s">
        <v>74</v>
      </c>
      <c r="F931" t="s">
        <v>60</v>
      </c>
      <c r="G931" t="s">
        <v>79</v>
      </c>
      <c r="H931">
        <v>42</v>
      </c>
      <c r="I931">
        <v>41026</v>
      </c>
      <c r="J931">
        <v>72903</v>
      </c>
      <c r="K931">
        <v>0</v>
      </c>
      <c r="L931" t="s">
        <v>62</v>
      </c>
      <c r="M931" t="s">
        <v>80</v>
      </c>
      <c r="N931">
        <v>12</v>
      </c>
      <c r="O931">
        <v>8</v>
      </c>
    </row>
    <row r="932" spans="1:15" x14ac:dyDescent="0.3">
      <c r="A932" t="s">
        <v>299</v>
      </c>
      <c r="B932" t="s">
        <v>300</v>
      </c>
      <c r="C932" t="s">
        <v>294</v>
      </c>
      <c r="D932" t="s">
        <v>58</v>
      </c>
      <c r="E932" t="s">
        <v>68</v>
      </c>
      <c r="F932" t="s">
        <v>60</v>
      </c>
      <c r="G932" t="s">
        <v>69</v>
      </c>
      <c r="H932">
        <v>28</v>
      </c>
      <c r="I932">
        <v>44477</v>
      </c>
      <c r="J932">
        <v>64475</v>
      </c>
      <c r="K932">
        <v>0</v>
      </c>
      <c r="L932" t="s">
        <v>62</v>
      </c>
      <c r="M932" t="s">
        <v>80</v>
      </c>
      <c r="N932">
        <v>2</v>
      </c>
      <c r="O932">
        <v>1</v>
      </c>
    </row>
    <row r="933" spans="1:15" x14ac:dyDescent="0.3">
      <c r="A933" t="s">
        <v>1347</v>
      </c>
      <c r="B933" t="s">
        <v>1348</v>
      </c>
      <c r="C933" t="s">
        <v>108</v>
      </c>
      <c r="D933" t="s">
        <v>91</v>
      </c>
      <c r="E933" t="s">
        <v>84</v>
      </c>
      <c r="F933" t="s">
        <v>60</v>
      </c>
      <c r="G933" t="s">
        <v>79</v>
      </c>
      <c r="H933">
        <v>63</v>
      </c>
      <c r="I933">
        <v>44038</v>
      </c>
      <c r="J933">
        <v>216195</v>
      </c>
      <c r="K933">
        <v>0.31</v>
      </c>
      <c r="L933" t="s">
        <v>62</v>
      </c>
      <c r="M933" t="s">
        <v>88</v>
      </c>
      <c r="N933">
        <v>4</v>
      </c>
      <c r="O933">
        <v>3</v>
      </c>
    </row>
    <row r="934" spans="1:15" x14ac:dyDescent="0.3">
      <c r="A934" t="s">
        <v>509</v>
      </c>
      <c r="B934" t="s">
        <v>510</v>
      </c>
      <c r="C934" t="s">
        <v>177</v>
      </c>
      <c r="D934" t="s">
        <v>101</v>
      </c>
      <c r="E934" t="s">
        <v>84</v>
      </c>
      <c r="F934" t="s">
        <v>60</v>
      </c>
      <c r="G934" t="s">
        <v>79</v>
      </c>
      <c r="H934">
        <v>55</v>
      </c>
      <c r="I934">
        <v>34915</v>
      </c>
      <c r="J934">
        <v>80701</v>
      </c>
      <c r="K934">
        <v>0</v>
      </c>
      <c r="L934" t="s">
        <v>62</v>
      </c>
      <c r="M934" t="s">
        <v>70</v>
      </c>
      <c r="N934">
        <v>29</v>
      </c>
      <c r="O934">
        <v>10</v>
      </c>
    </row>
    <row r="935" spans="1:15" x14ac:dyDescent="0.3">
      <c r="A935" t="s">
        <v>1322</v>
      </c>
      <c r="B935" t="s">
        <v>1323</v>
      </c>
      <c r="C935" t="s">
        <v>83</v>
      </c>
      <c r="D935" t="s">
        <v>91</v>
      </c>
      <c r="E935" t="s">
        <v>74</v>
      </c>
      <c r="F935" t="s">
        <v>60</v>
      </c>
      <c r="G935" t="s">
        <v>114</v>
      </c>
      <c r="H935">
        <v>44</v>
      </c>
      <c r="I935">
        <v>38642</v>
      </c>
      <c r="J935">
        <v>105223</v>
      </c>
      <c r="K935">
        <v>0.1</v>
      </c>
      <c r="L935" t="s">
        <v>62</v>
      </c>
      <c r="M935" t="s">
        <v>80</v>
      </c>
      <c r="N935">
        <v>18</v>
      </c>
      <c r="O935">
        <v>9.5</v>
      </c>
    </row>
    <row r="936" spans="1:15" x14ac:dyDescent="0.3">
      <c r="A936" t="s">
        <v>390</v>
      </c>
      <c r="B936" t="s">
        <v>391</v>
      </c>
      <c r="C936" t="s">
        <v>198</v>
      </c>
      <c r="D936" t="s">
        <v>58</v>
      </c>
      <c r="E936" t="s">
        <v>74</v>
      </c>
      <c r="F936" t="s">
        <v>60</v>
      </c>
      <c r="G936" t="s">
        <v>69</v>
      </c>
      <c r="H936">
        <v>36</v>
      </c>
      <c r="I936">
        <v>41789</v>
      </c>
      <c r="J936">
        <v>99080</v>
      </c>
      <c r="K936">
        <v>0</v>
      </c>
      <c r="L936" t="s">
        <v>62</v>
      </c>
      <c r="M936" t="s">
        <v>70</v>
      </c>
      <c r="N936">
        <v>10</v>
      </c>
      <c r="O936">
        <v>5.5</v>
      </c>
    </row>
    <row r="937" spans="1:15" x14ac:dyDescent="0.3">
      <c r="A937" t="s">
        <v>1613</v>
      </c>
      <c r="B937" t="s">
        <v>1706</v>
      </c>
      <c r="C937" t="s">
        <v>294</v>
      </c>
      <c r="D937" t="s">
        <v>58</v>
      </c>
      <c r="E937" t="s">
        <v>68</v>
      </c>
      <c r="F937" t="s">
        <v>60</v>
      </c>
      <c r="G937" t="s">
        <v>79</v>
      </c>
      <c r="H937">
        <v>45</v>
      </c>
      <c r="I937">
        <v>39069</v>
      </c>
      <c r="J937">
        <v>68337</v>
      </c>
      <c r="K937">
        <v>0</v>
      </c>
      <c r="L937" t="s">
        <v>1351</v>
      </c>
      <c r="M937" t="s">
        <v>1352</v>
      </c>
      <c r="N937">
        <v>17</v>
      </c>
      <c r="O937">
        <v>8</v>
      </c>
    </row>
    <row r="938" spans="1:15" x14ac:dyDescent="0.3">
      <c r="A938" t="s">
        <v>834</v>
      </c>
      <c r="B938" t="s">
        <v>835</v>
      </c>
      <c r="C938" t="s">
        <v>57</v>
      </c>
      <c r="D938" t="s">
        <v>97</v>
      </c>
      <c r="E938" t="s">
        <v>59</v>
      </c>
      <c r="F938" t="s">
        <v>60</v>
      </c>
      <c r="G938" t="s">
        <v>79</v>
      </c>
      <c r="H938">
        <v>52</v>
      </c>
      <c r="I938">
        <v>42983</v>
      </c>
      <c r="J938">
        <v>140042</v>
      </c>
      <c r="K938">
        <v>0.13</v>
      </c>
      <c r="L938" t="s">
        <v>62</v>
      </c>
      <c r="M938" t="s">
        <v>92</v>
      </c>
      <c r="N938">
        <v>6</v>
      </c>
      <c r="O938">
        <v>4</v>
      </c>
    </row>
    <row r="939" spans="1:15" x14ac:dyDescent="0.3">
      <c r="A939" t="s">
        <v>1707</v>
      </c>
      <c r="B939" t="s">
        <v>1708</v>
      </c>
      <c r="C939" t="s">
        <v>57</v>
      </c>
      <c r="D939" t="s">
        <v>97</v>
      </c>
      <c r="E939" t="s">
        <v>59</v>
      </c>
      <c r="F939" t="s">
        <v>60</v>
      </c>
      <c r="G939" t="s">
        <v>79</v>
      </c>
      <c r="H939">
        <v>37</v>
      </c>
      <c r="I939">
        <v>40560</v>
      </c>
      <c r="J939">
        <v>131353</v>
      </c>
      <c r="K939">
        <v>0.11</v>
      </c>
      <c r="L939" t="s">
        <v>1351</v>
      </c>
      <c r="M939" t="s">
        <v>1357</v>
      </c>
      <c r="N939">
        <v>13</v>
      </c>
      <c r="O939">
        <v>8</v>
      </c>
    </row>
    <row r="940" spans="1:15" x14ac:dyDescent="0.3">
      <c r="A940" t="s">
        <v>507</v>
      </c>
      <c r="B940" t="s">
        <v>508</v>
      </c>
      <c r="C940" t="s">
        <v>57</v>
      </c>
      <c r="D940" t="s">
        <v>120</v>
      </c>
      <c r="E940" t="s">
        <v>68</v>
      </c>
      <c r="F940" t="s">
        <v>60</v>
      </c>
      <c r="G940" t="s">
        <v>79</v>
      </c>
      <c r="H940">
        <v>30</v>
      </c>
      <c r="I940">
        <v>42168</v>
      </c>
      <c r="J940">
        <v>127972</v>
      </c>
      <c r="K940">
        <v>0.11</v>
      </c>
      <c r="L940" t="s">
        <v>62</v>
      </c>
      <c r="M940" t="s">
        <v>63</v>
      </c>
      <c r="N940">
        <v>9</v>
      </c>
      <c r="O940">
        <v>5.5</v>
      </c>
    </row>
    <row r="941" spans="1:15" x14ac:dyDescent="0.3">
      <c r="A941" t="s">
        <v>263</v>
      </c>
      <c r="B941" t="s">
        <v>264</v>
      </c>
      <c r="C941" t="s">
        <v>137</v>
      </c>
      <c r="D941" t="s">
        <v>58</v>
      </c>
      <c r="E941" t="s">
        <v>74</v>
      </c>
      <c r="F941" t="s">
        <v>60</v>
      </c>
      <c r="G941" t="s">
        <v>79</v>
      </c>
      <c r="H941">
        <v>55</v>
      </c>
      <c r="I941">
        <v>38573</v>
      </c>
      <c r="J941">
        <v>92771</v>
      </c>
      <c r="K941">
        <v>0</v>
      </c>
      <c r="L941" t="s">
        <v>62</v>
      </c>
      <c r="M941" t="s">
        <v>88</v>
      </c>
      <c r="N941">
        <v>19</v>
      </c>
      <c r="O941">
        <v>9.5</v>
      </c>
    </row>
    <row r="942" spans="1:15" x14ac:dyDescent="0.3">
      <c r="A942" t="s">
        <v>332</v>
      </c>
      <c r="B942" t="s">
        <v>333</v>
      </c>
      <c r="C942" t="s">
        <v>87</v>
      </c>
      <c r="D942" t="s">
        <v>67</v>
      </c>
      <c r="E942" t="s">
        <v>74</v>
      </c>
      <c r="F942" t="s">
        <v>60</v>
      </c>
      <c r="G942" t="s">
        <v>79</v>
      </c>
      <c r="H942">
        <v>55</v>
      </c>
      <c r="I942">
        <v>37343</v>
      </c>
      <c r="J942">
        <v>50475</v>
      </c>
      <c r="K942">
        <v>0</v>
      </c>
      <c r="L942" t="s">
        <v>62</v>
      </c>
      <c r="M942" t="s">
        <v>117</v>
      </c>
      <c r="N942">
        <v>22</v>
      </c>
      <c r="O942">
        <v>9.5</v>
      </c>
    </row>
    <row r="943" spans="1:15" x14ac:dyDescent="0.3">
      <c r="A943" t="s">
        <v>466</v>
      </c>
      <c r="B943" t="s">
        <v>1124</v>
      </c>
      <c r="C943" t="s">
        <v>219</v>
      </c>
      <c r="D943" t="s">
        <v>58</v>
      </c>
      <c r="E943" t="s">
        <v>84</v>
      </c>
      <c r="F943" t="s">
        <v>60</v>
      </c>
      <c r="G943" t="s">
        <v>79</v>
      </c>
      <c r="H943">
        <v>29</v>
      </c>
      <c r="I943">
        <v>43048</v>
      </c>
      <c r="J943">
        <v>63985</v>
      </c>
      <c r="K943">
        <v>0</v>
      </c>
      <c r="L943" t="s">
        <v>62</v>
      </c>
      <c r="M943" t="s">
        <v>88</v>
      </c>
      <c r="N943">
        <v>6</v>
      </c>
      <c r="O943">
        <v>4</v>
      </c>
    </row>
    <row r="944" spans="1:15" x14ac:dyDescent="0.3">
      <c r="A944" t="s">
        <v>1106</v>
      </c>
      <c r="B944" t="s">
        <v>1107</v>
      </c>
      <c r="C944" t="s">
        <v>132</v>
      </c>
      <c r="D944" t="s">
        <v>67</v>
      </c>
      <c r="E944" t="s">
        <v>59</v>
      </c>
      <c r="F944" t="s">
        <v>60</v>
      </c>
      <c r="G944" t="s">
        <v>69</v>
      </c>
      <c r="H944">
        <v>30</v>
      </c>
      <c r="I944">
        <v>42068</v>
      </c>
      <c r="J944">
        <v>52697</v>
      </c>
      <c r="K944">
        <v>0</v>
      </c>
      <c r="L944" t="s">
        <v>62</v>
      </c>
      <c r="M944" t="s">
        <v>63</v>
      </c>
      <c r="N944">
        <v>9</v>
      </c>
      <c r="O944">
        <v>5.5</v>
      </c>
    </row>
    <row r="945" spans="1:15" x14ac:dyDescent="0.3">
      <c r="A945" t="s">
        <v>1793</v>
      </c>
      <c r="B945" t="s">
        <v>1794</v>
      </c>
      <c r="C945" t="s">
        <v>108</v>
      </c>
      <c r="D945" t="s">
        <v>101</v>
      </c>
      <c r="E945" t="s">
        <v>84</v>
      </c>
      <c r="F945" t="s">
        <v>60</v>
      </c>
      <c r="G945" t="s">
        <v>114</v>
      </c>
      <c r="H945">
        <v>28</v>
      </c>
      <c r="I945">
        <v>42922</v>
      </c>
      <c r="J945">
        <v>240488</v>
      </c>
      <c r="K945">
        <v>0.4</v>
      </c>
      <c r="L945" t="s">
        <v>1758</v>
      </c>
      <c r="M945" t="s">
        <v>1762</v>
      </c>
      <c r="N945">
        <v>7</v>
      </c>
      <c r="O945">
        <v>4</v>
      </c>
    </row>
    <row r="946" spans="1:15" x14ac:dyDescent="0.3">
      <c r="A946" t="s">
        <v>1547</v>
      </c>
      <c r="B946" t="s">
        <v>1548</v>
      </c>
      <c r="C946" t="s">
        <v>57</v>
      </c>
      <c r="D946" t="s">
        <v>109</v>
      </c>
      <c r="E946" t="s">
        <v>74</v>
      </c>
      <c r="F946" t="s">
        <v>60</v>
      </c>
      <c r="G946" t="s">
        <v>79</v>
      </c>
      <c r="H946">
        <v>25</v>
      </c>
      <c r="I946">
        <v>44453</v>
      </c>
      <c r="J946">
        <v>136810</v>
      </c>
      <c r="K946">
        <v>0.14000000000000001</v>
      </c>
      <c r="L946" t="s">
        <v>1351</v>
      </c>
      <c r="M946" t="s">
        <v>1352</v>
      </c>
      <c r="N946">
        <v>2</v>
      </c>
      <c r="O946">
        <v>1</v>
      </c>
    </row>
    <row r="947" spans="1:15" x14ac:dyDescent="0.3">
      <c r="A947" t="s">
        <v>172</v>
      </c>
      <c r="B947" t="s">
        <v>173</v>
      </c>
      <c r="C947" t="s">
        <v>174</v>
      </c>
      <c r="D947" t="s">
        <v>101</v>
      </c>
      <c r="E947" t="s">
        <v>84</v>
      </c>
      <c r="F947" t="s">
        <v>60</v>
      </c>
      <c r="G947" t="s">
        <v>69</v>
      </c>
      <c r="H947">
        <v>52</v>
      </c>
      <c r="I947">
        <v>38696</v>
      </c>
      <c r="J947">
        <v>102043</v>
      </c>
      <c r="K947">
        <v>0</v>
      </c>
      <c r="L947" t="s">
        <v>62</v>
      </c>
      <c r="M947" t="s">
        <v>70</v>
      </c>
      <c r="N947">
        <v>18</v>
      </c>
      <c r="O947">
        <v>9.5</v>
      </c>
    </row>
    <row r="948" spans="1:15" x14ac:dyDescent="0.3">
      <c r="A948" t="s">
        <v>788</v>
      </c>
      <c r="B948" t="s">
        <v>1299</v>
      </c>
      <c r="C948" t="s">
        <v>77</v>
      </c>
      <c r="D948" t="s">
        <v>91</v>
      </c>
      <c r="E948" t="s">
        <v>74</v>
      </c>
      <c r="F948" t="s">
        <v>60</v>
      </c>
      <c r="G948" t="s">
        <v>79</v>
      </c>
      <c r="H948">
        <v>44</v>
      </c>
      <c r="I948">
        <v>44314</v>
      </c>
      <c r="J948">
        <v>98520</v>
      </c>
      <c r="K948">
        <v>0</v>
      </c>
      <c r="L948" t="s">
        <v>62</v>
      </c>
      <c r="M948" t="s">
        <v>88</v>
      </c>
      <c r="N948">
        <v>3</v>
      </c>
      <c r="O948">
        <v>3</v>
      </c>
    </row>
    <row r="949" spans="1:15" x14ac:dyDescent="0.3">
      <c r="A949" t="s">
        <v>792</v>
      </c>
      <c r="B949" t="s">
        <v>793</v>
      </c>
      <c r="C949" t="s">
        <v>57</v>
      </c>
      <c r="D949" t="s">
        <v>109</v>
      </c>
      <c r="E949" t="s">
        <v>68</v>
      </c>
      <c r="F949" t="s">
        <v>60</v>
      </c>
      <c r="G949" t="s">
        <v>79</v>
      </c>
      <c r="H949">
        <v>35</v>
      </c>
      <c r="I949">
        <v>41690</v>
      </c>
      <c r="J949">
        <v>155905</v>
      </c>
      <c r="K949">
        <v>0.14000000000000001</v>
      </c>
      <c r="L949" t="s">
        <v>62</v>
      </c>
      <c r="M949" t="s">
        <v>80</v>
      </c>
      <c r="N949">
        <v>10</v>
      </c>
      <c r="O949">
        <v>5.5</v>
      </c>
    </row>
    <row r="950" spans="1:15" x14ac:dyDescent="0.3">
      <c r="A950" t="s">
        <v>1349</v>
      </c>
      <c r="B950" t="s">
        <v>1350</v>
      </c>
      <c r="C950" t="s">
        <v>142</v>
      </c>
      <c r="D950" t="s">
        <v>58</v>
      </c>
      <c r="E950" t="s">
        <v>74</v>
      </c>
      <c r="F950" t="s">
        <v>78</v>
      </c>
      <c r="G950" t="s">
        <v>79</v>
      </c>
      <c r="H950">
        <v>59</v>
      </c>
      <c r="I950">
        <v>35763</v>
      </c>
      <c r="J950">
        <v>99975</v>
      </c>
      <c r="K950">
        <v>0</v>
      </c>
      <c r="L950" t="s">
        <v>1351</v>
      </c>
      <c r="M950" t="s">
        <v>1352</v>
      </c>
      <c r="N950">
        <v>26</v>
      </c>
      <c r="O950">
        <v>10</v>
      </c>
    </row>
    <row r="951" spans="1:15" x14ac:dyDescent="0.3">
      <c r="A951" t="s">
        <v>1948</v>
      </c>
      <c r="B951" t="s">
        <v>1949</v>
      </c>
      <c r="C951" t="s">
        <v>237</v>
      </c>
      <c r="D951" t="s">
        <v>101</v>
      </c>
      <c r="E951" t="s">
        <v>68</v>
      </c>
      <c r="F951" t="s">
        <v>78</v>
      </c>
      <c r="G951" t="s">
        <v>114</v>
      </c>
      <c r="H951">
        <v>54</v>
      </c>
      <c r="I951">
        <v>41237</v>
      </c>
      <c r="J951">
        <v>94407</v>
      </c>
      <c r="K951">
        <v>0</v>
      </c>
      <c r="L951" t="s">
        <v>1758</v>
      </c>
      <c r="M951" t="s">
        <v>1777</v>
      </c>
      <c r="N951">
        <v>11</v>
      </c>
      <c r="O951">
        <v>5.5</v>
      </c>
    </row>
    <row r="952" spans="1:15" x14ac:dyDescent="0.3">
      <c r="A952" t="s">
        <v>1562</v>
      </c>
      <c r="B952" t="s">
        <v>1563</v>
      </c>
      <c r="C952" t="s">
        <v>100</v>
      </c>
      <c r="D952" t="s">
        <v>101</v>
      </c>
      <c r="E952" t="s">
        <v>59</v>
      </c>
      <c r="F952" t="s">
        <v>78</v>
      </c>
      <c r="G952" t="s">
        <v>79</v>
      </c>
      <c r="H952">
        <v>55</v>
      </c>
      <c r="I952">
        <v>43219</v>
      </c>
      <c r="J952">
        <v>83378</v>
      </c>
      <c r="K952">
        <v>0</v>
      </c>
      <c r="L952" t="s">
        <v>1351</v>
      </c>
      <c r="M952" t="s">
        <v>1364</v>
      </c>
      <c r="N952">
        <v>6</v>
      </c>
      <c r="O952">
        <v>4</v>
      </c>
    </row>
    <row r="953" spans="1:15" x14ac:dyDescent="0.3">
      <c r="A953" t="s">
        <v>1650</v>
      </c>
      <c r="B953" t="s">
        <v>1651</v>
      </c>
      <c r="C953" t="s">
        <v>83</v>
      </c>
      <c r="D953" t="s">
        <v>67</v>
      </c>
      <c r="E953" t="s">
        <v>84</v>
      </c>
      <c r="F953" t="s">
        <v>78</v>
      </c>
      <c r="G953" t="s">
        <v>79</v>
      </c>
      <c r="H953">
        <v>52</v>
      </c>
      <c r="I953">
        <v>40091</v>
      </c>
      <c r="J953">
        <v>122890</v>
      </c>
      <c r="K953">
        <v>7.0000000000000007E-2</v>
      </c>
      <c r="L953" t="s">
        <v>1351</v>
      </c>
      <c r="M953" t="s">
        <v>1357</v>
      </c>
      <c r="N953">
        <v>14</v>
      </c>
      <c r="O953">
        <v>8</v>
      </c>
    </row>
    <row r="954" spans="1:15" x14ac:dyDescent="0.3">
      <c r="A954" t="s">
        <v>382</v>
      </c>
      <c r="B954" t="s">
        <v>383</v>
      </c>
      <c r="C954" t="s">
        <v>318</v>
      </c>
      <c r="D954" t="s">
        <v>120</v>
      </c>
      <c r="E954" t="s">
        <v>68</v>
      </c>
      <c r="F954" t="s">
        <v>78</v>
      </c>
      <c r="G954" t="s">
        <v>114</v>
      </c>
      <c r="H954">
        <v>45</v>
      </c>
      <c r="I954">
        <v>44237</v>
      </c>
      <c r="J954">
        <v>79882</v>
      </c>
      <c r="K954">
        <v>0</v>
      </c>
      <c r="L954" t="s">
        <v>62</v>
      </c>
      <c r="M954" t="s">
        <v>80</v>
      </c>
      <c r="N954">
        <v>3</v>
      </c>
      <c r="O954">
        <v>3</v>
      </c>
    </row>
    <row r="955" spans="1:15" x14ac:dyDescent="0.3">
      <c r="A955" t="s">
        <v>1526</v>
      </c>
      <c r="B955" t="s">
        <v>1527</v>
      </c>
      <c r="C955" t="s">
        <v>77</v>
      </c>
      <c r="D955" t="s">
        <v>91</v>
      </c>
      <c r="E955" t="s">
        <v>59</v>
      </c>
      <c r="F955" t="s">
        <v>78</v>
      </c>
      <c r="G955" t="s">
        <v>79</v>
      </c>
      <c r="H955">
        <v>34</v>
      </c>
      <c r="I955">
        <v>40750</v>
      </c>
      <c r="J955">
        <v>97231</v>
      </c>
      <c r="K955">
        <v>0</v>
      </c>
      <c r="L955" t="s">
        <v>1351</v>
      </c>
      <c r="M955" t="s">
        <v>1364</v>
      </c>
      <c r="N955">
        <v>13</v>
      </c>
      <c r="O955">
        <v>8</v>
      </c>
    </row>
    <row r="956" spans="1:15" x14ac:dyDescent="0.3">
      <c r="A956" t="s">
        <v>1719</v>
      </c>
      <c r="B956" t="s">
        <v>1720</v>
      </c>
      <c r="C956" t="s">
        <v>77</v>
      </c>
      <c r="D956" t="s">
        <v>91</v>
      </c>
      <c r="E956" t="s">
        <v>59</v>
      </c>
      <c r="F956" t="s">
        <v>78</v>
      </c>
      <c r="G956" t="s">
        <v>79</v>
      </c>
      <c r="H956">
        <v>50</v>
      </c>
      <c r="I956">
        <v>40109</v>
      </c>
      <c r="J956">
        <v>79447</v>
      </c>
      <c r="K956">
        <v>0</v>
      </c>
      <c r="L956" t="s">
        <v>1351</v>
      </c>
      <c r="M956" t="s">
        <v>1357</v>
      </c>
      <c r="N956">
        <v>14</v>
      </c>
      <c r="O956">
        <v>8</v>
      </c>
    </row>
    <row r="957" spans="1:15" x14ac:dyDescent="0.3">
      <c r="A957" t="s">
        <v>1775</v>
      </c>
      <c r="B957" t="s">
        <v>1776</v>
      </c>
      <c r="C957" t="s">
        <v>108</v>
      </c>
      <c r="D957" t="s">
        <v>109</v>
      </c>
      <c r="E957" t="s">
        <v>59</v>
      </c>
      <c r="F957" t="s">
        <v>78</v>
      </c>
      <c r="G957" t="s">
        <v>114</v>
      </c>
      <c r="H957">
        <v>57</v>
      </c>
      <c r="I957">
        <v>37828</v>
      </c>
      <c r="J957">
        <v>206624</v>
      </c>
      <c r="K957">
        <v>0.4</v>
      </c>
      <c r="L957" t="s">
        <v>1758</v>
      </c>
      <c r="M957" t="s">
        <v>1777</v>
      </c>
      <c r="N957">
        <v>21</v>
      </c>
      <c r="O957">
        <v>9.5</v>
      </c>
    </row>
    <row r="958" spans="1:15" x14ac:dyDescent="0.3">
      <c r="A958" t="s">
        <v>1872</v>
      </c>
      <c r="B958" t="s">
        <v>1873</v>
      </c>
      <c r="C958" t="s">
        <v>66</v>
      </c>
      <c r="D958" t="s">
        <v>101</v>
      </c>
      <c r="E958" t="s">
        <v>84</v>
      </c>
      <c r="F958" t="s">
        <v>78</v>
      </c>
      <c r="G958" t="s">
        <v>114</v>
      </c>
      <c r="H958">
        <v>46</v>
      </c>
      <c r="I958">
        <v>41839</v>
      </c>
      <c r="J958">
        <v>173629</v>
      </c>
      <c r="K958">
        <v>0.21</v>
      </c>
      <c r="L958" t="s">
        <v>1758</v>
      </c>
      <c r="M958" t="s">
        <v>1777</v>
      </c>
      <c r="N958">
        <v>10</v>
      </c>
      <c r="O958">
        <v>5.5</v>
      </c>
    </row>
    <row r="959" spans="1:15" x14ac:dyDescent="0.3">
      <c r="A959" t="s">
        <v>1001</v>
      </c>
      <c r="B959" t="s">
        <v>1002</v>
      </c>
      <c r="C959" t="s">
        <v>171</v>
      </c>
      <c r="D959" t="s">
        <v>101</v>
      </c>
      <c r="E959" t="s">
        <v>68</v>
      </c>
      <c r="F959" t="s">
        <v>78</v>
      </c>
      <c r="G959" t="s">
        <v>69</v>
      </c>
      <c r="H959">
        <v>45</v>
      </c>
      <c r="I959">
        <v>42329</v>
      </c>
      <c r="J959">
        <v>87292</v>
      </c>
      <c r="K959">
        <v>0</v>
      </c>
      <c r="L959" t="s">
        <v>62</v>
      </c>
      <c r="M959" t="s">
        <v>117</v>
      </c>
      <c r="N959">
        <v>8</v>
      </c>
      <c r="O959">
        <v>5.5</v>
      </c>
    </row>
    <row r="960" spans="1:15" x14ac:dyDescent="0.3">
      <c r="A960" t="s">
        <v>814</v>
      </c>
      <c r="B960" t="s">
        <v>856</v>
      </c>
      <c r="C960" t="s">
        <v>87</v>
      </c>
      <c r="D960" t="s">
        <v>120</v>
      </c>
      <c r="E960" t="s">
        <v>68</v>
      </c>
      <c r="F960" t="s">
        <v>60</v>
      </c>
      <c r="G960" t="s">
        <v>69</v>
      </c>
      <c r="H960">
        <v>33</v>
      </c>
      <c r="I960">
        <v>41742</v>
      </c>
      <c r="J960">
        <v>46878</v>
      </c>
      <c r="K960">
        <v>0</v>
      </c>
      <c r="L960" t="s">
        <v>62</v>
      </c>
      <c r="M960" t="s">
        <v>88</v>
      </c>
      <c r="N960">
        <v>10</v>
      </c>
      <c r="O960">
        <v>5.5</v>
      </c>
    </row>
    <row r="961" spans="1:15" x14ac:dyDescent="0.3">
      <c r="A961" t="s">
        <v>1076</v>
      </c>
      <c r="B961" t="s">
        <v>1077</v>
      </c>
      <c r="C961" t="s">
        <v>222</v>
      </c>
      <c r="D961" t="s">
        <v>120</v>
      </c>
      <c r="E961" t="s">
        <v>74</v>
      </c>
      <c r="F961" t="s">
        <v>60</v>
      </c>
      <c r="G961" t="s">
        <v>79</v>
      </c>
      <c r="H961">
        <v>37</v>
      </c>
      <c r="I961">
        <v>42318</v>
      </c>
      <c r="J961">
        <v>64204</v>
      </c>
      <c r="K961">
        <v>0</v>
      </c>
      <c r="L961" t="s">
        <v>62</v>
      </c>
      <c r="M961" t="s">
        <v>117</v>
      </c>
      <c r="N961">
        <v>8</v>
      </c>
      <c r="O961">
        <v>5.5</v>
      </c>
    </row>
    <row r="962" spans="1:15" x14ac:dyDescent="0.3">
      <c r="A962" t="s">
        <v>635</v>
      </c>
      <c r="B962" t="s">
        <v>636</v>
      </c>
      <c r="C962" t="s">
        <v>57</v>
      </c>
      <c r="D962" t="s">
        <v>91</v>
      </c>
      <c r="E962" t="s">
        <v>84</v>
      </c>
      <c r="F962" t="s">
        <v>60</v>
      </c>
      <c r="G962" t="s">
        <v>69</v>
      </c>
      <c r="H962">
        <v>55</v>
      </c>
      <c r="I962">
        <v>38135</v>
      </c>
      <c r="J962">
        <v>159885</v>
      </c>
      <c r="K962">
        <v>0.12</v>
      </c>
      <c r="L962" t="s">
        <v>62</v>
      </c>
      <c r="M962" t="s">
        <v>117</v>
      </c>
      <c r="N962">
        <v>20</v>
      </c>
      <c r="O962">
        <v>9.5</v>
      </c>
    </row>
    <row r="963" spans="1:15" x14ac:dyDescent="0.3">
      <c r="A963" t="s">
        <v>1325</v>
      </c>
      <c r="B963" t="s">
        <v>1326</v>
      </c>
      <c r="C963" t="s">
        <v>77</v>
      </c>
      <c r="D963" t="s">
        <v>109</v>
      </c>
      <c r="E963" t="s">
        <v>68</v>
      </c>
      <c r="F963" t="s">
        <v>60</v>
      </c>
      <c r="G963" t="s">
        <v>114</v>
      </c>
      <c r="H963">
        <v>35</v>
      </c>
      <c r="I963">
        <v>42745</v>
      </c>
      <c r="J963">
        <v>80622</v>
      </c>
      <c r="K963">
        <v>0</v>
      </c>
      <c r="L963" t="s">
        <v>62</v>
      </c>
      <c r="M963" t="s">
        <v>92</v>
      </c>
      <c r="N963">
        <v>7</v>
      </c>
      <c r="O963">
        <v>4</v>
      </c>
    </row>
    <row r="964" spans="1:15" x14ac:dyDescent="0.3">
      <c r="A964" t="s">
        <v>490</v>
      </c>
      <c r="B964" t="s">
        <v>491</v>
      </c>
      <c r="C964" t="s">
        <v>492</v>
      </c>
      <c r="D964" t="s">
        <v>58</v>
      </c>
      <c r="E964" t="s">
        <v>84</v>
      </c>
      <c r="F964" t="s">
        <v>60</v>
      </c>
      <c r="G964" t="s">
        <v>69</v>
      </c>
      <c r="H964">
        <v>40</v>
      </c>
      <c r="I964">
        <v>40522</v>
      </c>
      <c r="J964">
        <v>97807</v>
      </c>
      <c r="K964">
        <v>0</v>
      </c>
      <c r="L964" t="s">
        <v>62</v>
      </c>
      <c r="M964" t="s">
        <v>70</v>
      </c>
      <c r="N964">
        <v>13</v>
      </c>
      <c r="O964">
        <v>8</v>
      </c>
    </row>
    <row r="965" spans="1:15" x14ac:dyDescent="0.3">
      <c r="A965" t="s">
        <v>392</v>
      </c>
      <c r="B965" t="s">
        <v>393</v>
      </c>
      <c r="C965" t="s">
        <v>66</v>
      </c>
      <c r="D965" t="s">
        <v>97</v>
      </c>
      <c r="E965" t="s">
        <v>59</v>
      </c>
      <c r="F965" t="s">
        <v>60</v>
      </c>
      <c r="G965" t="s">
        <v>69</v>
      </c>
      <c r="H965">
        <v>51</v>
      </c>
      <c r="I965">
        <v>44283</v>
      </c>
      <c r="J965">
        <v>180687</v>
      </c>
      <c r="K965">
        <v>0.19</v>
      </c>
      <c r="L965" t="s">
        <v>62</v>
      </c>
      <c r="M965" t="s">
        <v>80</v>
      </c>
      <c r="N965">
        <v>3</v>
      </c>
      <c r="O965">
        <v>3</v>
      </c>
    </row>
    <row r="966" spans="1:15" x14ac:dyDescent="0.3">
      <c r="A966" t="s">
        <v>1669</v>
      </c>
      <c r="B966" t="s">
        <v>1670</v>
      </c>
      <c r="C966" t="s">
        <v>318</v>
      </c>
      <c r="D966" t="s">
        <v>120</v>
      </c>
      <c r="E966" t="s">
        <v>59</v>
      </c>
      <c r="F966" t="s">
        <v>60</v>
      </c>
      <c r="G966" t="s">
        <v>79</v>
      </c>
      <c r="H966">
        <v>46</v>
      </c>
      <c r="I966">
        <v>44213</v>
      </c>
      <c r="J966">
        <v>72131</v>
      </c>
      <c r="K966">
        <v>0</v>
      </c>
      <c r="L966" t="s">
        <v>1351</v>
      </c>
      <c r="M966" t="s">
        <v>1357</v>
      </c>
      <c r="N966">
        <v>3</v>
      </c>
      <c r="O966">
        <v>3</v>
      </c>
    </row>
    <row r="967" spans="1:15" x14ac:dyDescent="0.3">
      <c r="A967" t="s">
        <v>1978</v>
      </c>
      <c r="B967" t="s">
        <v>1979</v>
      </c>
      <c r="C967" t="s">
        <v>57</v>
      </c>
      <c r="D967" t="s">
        <v>120</v>
      </c>
      <c r="E967" t="s">
        <v>84</v>
      </c>
      <c r="F967" t="s">
        <v>60</v>
      </c>
      <c r="G967" t="s">
        <v>114</v>
      </c>
      <c r="H967">
        <v>52</v>
      </c>
      <c r="I967">
        <v>38995</v>
      </c>
      <c r="J967">
        <v>147966</v>
      </c>
      <c r="K967">
        <v>0.11</v>
      </c>
      <c r="L967" t="s">
        <v>1758</v>
      </c>
      <c r="M967" t="s">
        <v>1762</v>
      </c>
      <c r="N967">
        <v>17</v>
      </c>
      <c r="O967">
        <v>8</v>
      </c>
    </row>
    <row r="968" spans="1:15" x14ac:dyDescent="0.3">
      <c r="A968" t="s">
        <v>562</v>
      </c>
      <c r="B968" t="s">
        <v>563</v>
      </c>
      <c r="C968" t="s">
        <v>132</v>
      </c>
      <c r="D968" t="s">
        <v>67</v>
      </c>
      <c r="E968" t="s">
        <v>68</v>
      </c>
      <c r="F968" t="s">
        <v>60</v>
      </c>
      <c r="G968" t="s">
        <v>114</v>
      </c>
      <c r="H968">
        <v>53</v>
      </c>
      <c r="I968">
        <v>37296</v>
      </c>
      <c r="J968">
        <v>58605</v>
      </c>
      <c r="K968">
        <v>0</v>
      </c>
      <c r="L968" t="s">
        <v>62</v>
      </c>
      <c r="M968" t="s">
        <v>80</v>
      </c>
      <c r="N968">
        <v>22</v>
      </c>
      <c r="O968">
        <v>9.5</v>
      </c>
    </row>
    <row r="969" spans="1:15" x14ac:dyDescent="0.3">
      <c r="A969" t="s">
        <v>988</v>
      </c>
      <c r="B969" t="s">
        <v>989</v>
      </c>
      <c r="C969" t="s">
        <v>222</v>
      </c>
      <c r="D969" t="s">
        <v>120</v>
      </c>
      <c r="E969" t="s">
        <v>84</v>
      </c>
      <c r="F969" t="s">
        <v>60</v>
      </c>
      <c r="G969" t="s">
        <v>61</v>
      </c>
      <c r="H969">
        <v>26</v>
      </c>
      <c r="I969">
        <v>43698</v>
      </c>
      <c r="J969">
        <v>66084</v>
      </c>
      <c r="K969">
        <v>0</v>
      </c>
      <c r="L969" t="s">
        <v>62</v>
      </c>
      <c r="M969" t="s">
        <v>63</v>
      </c>
      <c r="N969">
        <v>5</v>
      </c>
      <c r="O969">
        <v>3</v>
      </c>
    </row>
    <row r="970" spans="1:15" x14ac:dyDescent="0.3">
      <c r="A970" t="s">
        <v>269</v>
      </c>
      <c r="B970" t="s">
        <v>270</v>
      </c>
      <c r="C970" t="s">
        <v>83</v>
      </c>
      <c r="D970" t="s">
        <v>109</v>
      </c>
      <c r="E970" t="s">
        <v>74</v>
      </c>
      <c r="F970" t="s">
        <v>60</v>
      </c>
      <c r="G970" t="s">
        <v>69</v>
      </c>
      <c r="H970">
        <v>65</v>
      </c>
      <c r="I970">
        <v>40793</v>
      </c>
      <c r="J970">
        <v>104903</v>
      </c>
      <c r="K970">
        <v>0.1</v>
      </c>
      <c r="L970" t="s">
        <v>62</v>
      </c>
      <c r="M970" t="s">
        <v>117</v>
      </c>
      <c r="N970">
        <v>12</v>
      </c>
      <c r="O970">
        <v>8</v>
      </c>
    </row>
    <row r="971" spans="1:15" x14ac:dyDescent="0.3">
      <c r="A971" t="s">
        <v>1051</v>
      </c>
      <c r="B971" t="s">
        <v>1052</v>
      </c>
      <c r="C971" t="s">
        <v>157</v>
      </c>
      <c r="D971" t="s">
        <v>101</v>
      </c>
      <c r="E971" t="s">
        <v>59</v>
      </c>
      <c r="F971" t="s">
        <v>60</v>
      </c>
      <c r="G971" t="s">
        <v>79</v>
      </c>
      <c r="H971">
        <v>45</v>
      </c>
      <c r="I971">
        <v>42117</v>
      </c>
      <c r="J971">
        <v>60017</v>
      </c>
      <c r="K971">
        <v>0</v>
      </c>
      <c r="L971" t="s">
        <v>62</v>
      </c>
      <c r="M971" t="s">
        <v>70</v>
      </c>
      <c r="N971">
        <v>9</v>
      </c>
      <c r="O971">
        <v>5.5</v>
      </c>
    </row>
    <row r="972" spans="1:15" x14ac:dyDescent="0.3">
      <c r="A972" t="s">
        <v>608</v>
      </c>
      <c r="B972" t="s">
        <v>609</v>
      </c>
      <c r="C972" t="s">
        <v>252</v>
      </c>
      <c r="D972" t="s">
        <v>58</v>
      </c>
      <c r="E972" t="s">
        <v>84</v>
      </c>
      <c r="F972" t="s">
        <v>78</v>
      </c>
      <c r="G972" t="s">
        <v>69</v>
      </c>
      <c r="H972">
        <v>48</v>
      </c>
      <c r="I972">
        <v>37844</v>
      </c>
      <c r="J972">
        <v>93017</v>
      </c>
      <c r="K972">
        <v>0</v>
      </c>
      <c r="L972" t="s">
        <v>62</v>
      </c>
      <c r="M972" t="s">
        <v>63</v>
      </c>
      <c r="N972">
        <v>21</v>
      </c>
      <c r="O972">
        <v>9.5</v>
      </c>
    </row>
    <row r="973" spans="1:15" x14ac:dyDescent="0.3">
      <c r="A973" t="s">
        <v>1691</v>
      </c>
      <c r="B973" t="s">
        <v>1692</v>
      </c>
      <c r="C973" t="s">
        <v>83</v>
      </c>
      <c r="D973" t="s">
        <v>67</v>
      </c>
      <c r="E973" t="s">
        <v>84</v>
      </c>
      <c r="F973" t="s">
        <v>78</v>
      </c>
      <c r="G973" t="s">
        <v>79</v>
      </c>
      <c r="H973">
        <v>63</v>
      </c>
      <c r="I973">
        <v>38096</v>
      </c>
      <c r="J973">
        <v>122487</v>
      </c>
      <c r="K973">
        <v>0.08</v>
      </c>
      <c r="L973" t="s">
        <v>1351</v>
      </c>
      <c r="M973" t="s">
        <v>1357</v>
      </c>
      <c r="N973">
        <v>20</v>
      </c>
      <c r="O973">
        <v>9.5</v>
      </c>
    </row>
    <row r="974" spans="1:15" x14ac:dyDescent="0.3">
      <c r="A974" t="s">
        <v>766</v>
      </c>
      <c r="B974" t="s">
        <v>767</v>
      </c>
      <c r="C974" t="s">
        <v>183</v>
      </c>
      <c r="D974" t="s">
        <v>101</v>
      </c>
      <c r="E974" t="s">
        <v>84</v>
      </c>
      <c r="F974" t="s">
        <v>78</v>
      </c>
      <c r="G974" t="s">
        <v>114</v>
      </c>
      <c r="H974">
        <v>45</v>
      </c>
      <c r="I974">
        <v>43217</v>
      </c>
      <c r="J974">
        <v>115490</v>
      </c>
      <c r="K974">
        <v>0.12</v>
      </c>
      <c r="L974" t="s">
        <v>62</v>
      </c>
      <c r="M974" t="s">
        <v>70</v>
      </c>
      <c r="N974">
        <v>6</v>
      </c>
      <c r="O974">
        <v>4</v>
      </c>
    </row>
    <row r="975" spans="1:15" x14ac:dyDescent="0.3">
      <c r="A975" t="s">
        <v>374</v>
      </c>
      <c r="B975" t="s">
        <v>375</v>
      </c>
      <c r="C975" t="s">
        <v>77</v>
      </c>
      <c r="D975" t="s">
        <v>91</v>
      </c>
      <c r="E975" t="s">
        <v>68</v>
      </c>
      <c r="F975" t="s">
        <v>78</v>
      </c>
      <c r="G975" t="s">
        <v>69</v>
      </c>
      <c r="H975">
        <v>62</v>
      </c>
      <c r="I975">
        <v>37733</v>
      </c>
      <c r="J975">
        <v>76906</v>
      </c>
      <c r="K975">
        <v>0</v>
      </c>
      <c r="L975" t="s">
        <v>62</v>
      </c>
      <c r="M975" t="s">
        <v>63</v>
      </c>
      <c r="N975">
        <v>21</v>
      </c>
      <c r="O975">
        <v>9.5</v>
      </c>
    </row>
    <row r="976" spans="1:15" x14ac:dyDescent="0.3">
      <c r="A976" t="s">
        <v>568</v>
      </c>
      <c r="B976" t="s">
        <v>1321</v>
      </c>
      <c r="C976" t="s">
        <v>83</v>
      </c>
      <c r="D976" t="s">
        <v>91</v>
      </c>
      <c r="E976" t="s">
        <v>74</v>
      </c>
      <c r="F976" t="s">
        <v>78</v>
      </c>
      <c r="G976" t="s">
        <v>69</v>
      </c>
      <c r="H976">
        <v>57</v>
      </c>
      <c r="I976">
        <v>43484</v>
      </c>
      <c r="J976">
        <v>101577</v>
      </c>
      <c r="K976">
        <v>0.05</v>
      </c>
      <c r="L976" t="s">
        <v>62</v>
      </c>
      <c r="M976" t="s">
        <v>70</v>
      </c>
      <c r="N976">
        <v>5</v>
      </c>
      <c r="O976">
        <v>3</v>
      </c>
    </row>
    <row r="977" spans="1:15" x14ac:dyDescent="0.3">
      <c r="A977" t="s">
        <v>1450</v>
      </c>
      <c r="B977" t="s">
        <v>1451</v>
      </c>
      <c r="C977" t="s">
        <v>83</v>
      </c>
      <c r="D977" t="s">
        <v>58</v>
      </c>
      <c r="E977" t="s">
        <v>84</v>
      </c>
      <c r="F977" t="s">
        <v>78</v>
      </c>
      <c r="G977" t="s">
        <v>79</v>
      </c>
      <c r="H977">
        <v>51</v>
      </c>
      <c r="I977">
        <v>34388</v>
      </c>
      <c r="J977">
        <v>122802</v>
      </c>
      <c r="K977">
        <v>0.05</v>
      </c>
      <c r="L977" t="s">
        <v>1351</v>
      </c>
      <c r="M977" t="s">
        <v>1357</v>
      </c>
      <c r="N977">
        <v>30</v>
      </c>
      <c r="O977">
        <v>15</v>
      </c>
    </row>
    <row r="978" spans="1:15" x14ac:dyDescent="0.3">
      <c r="A978" t="s">
        <v>1343</v>
      </c>
      <c r="B978" t="s">
        <v>1344</v>
      </c>
      <c r="C978" t="s">
        <v>77</v>
      </c>
      <c r="D978" t="s">
        <v>109</v>
      </c>
      <c r="E978" t="s">
        <v>68</v>
      </c>
      <c r="F978" t="s">
        <v>78</v>
      </c>
      <c r="G978" t="s">
        <v>69</v>
      </c>
      <c r="H978">
        <v>33</v>
      </c>
      <c r="I978">
        <v>42631</v>
      </c>
      <c r="J978">
        <v>98427</v>
      </c>
      <c r="K978">
        <v>0</v>
      </c>
      <c r="L978" t="s">
        <v>62</v>
      </c>
      <c r="M978" t="s">
        <v>117</v>
      </c>
      <c r="N978">
        <v>7</v>
      </c>
      <c r="O978">
        <v>4</v>
      </c>
    </row>
    <row r="979" spans="1:15" x14ac:dyDescent="0.3">
      <c r="A979" t="s">
        <v>1662</v>
      </c>
      <c r="B979" t="s">
        <v>1663</v>
      </c>
      <c r="C979" t="s">
        <v>77</v>
      </c>
      <c r="D979" t="s">
        <v>109</v>
      </c>
      <c r="E979" t="s">
        <v>74</v>
      </c>
      <c r="F979" t="s">
        <v>78</v>
      </c>
      <c r="G979" t="s">
        <v>79</v>
      </c>
      <c r="H979">
        <v>63</v>
      </c>
      <c r="I979">
        <v>42778</v>
      </c>
      <c r="J979">
        <v>77629</v>
      </c>
      <c r="K979">
        <v>0</v>
      </c>
      <c r="L979" t="s">
        <v>1351</v>
      </c>
      <c r="M979" t="s">
        <v>1364</v>
      </c>
      <c r="N979">
        <v>7</v>
      </c>
      <c r="O979">
        <v>4</v>
      </c>
    </row>
    <row r="980" spans="1:15" x14ac:dyDescent="0.3">
      <c r="A980" t="s">
        <v>199</v>
      </c>
      <c r="B980" t="s">
        <v>200</v>
      </c>
      <c r="C980" t="s">
        <v>171</v>
      </c>
      <c r="D980" t="s">
        <v>101</v>
      </c>
      <c r="E980" t="s">
        <v>74</v>
      </c>
      <c r="F980" t="s">
        <v>78</v>
      </c>
      <c r="G980" t="s">
        <v>69</v>
      </c>
      <c r="H980">
        <v>58</v>
      </c>
      <c r="I980">
        <v>37399</v>
      </c>
      <c r="J980">
        <v>76354</v>
      </c>
      <c r="K980">
        <v>0</v>
      </c>
      <c r="L980" t="s">
        <v>62</v>
      </c>
      <c r="M980" t="s">
        <v>80</v>
      </c>
      <c r="N980">
        <v>22</v>
      </c>
      <c r="O980">
        <v>9.5</v>
      </c>
    </row>
    <row r="981" spans="1:15" x14ac:dyDescent="0.3">
      <c r="A981" t="s">
        <v>1194</v>
      </c>
      <c r="B981" t="s">
        <v>1195</v>
      </c>
      <c r="C981" t="s">
        <v>294</v>
      </c>
      <c r="D981" t="s">
        <v>58</v>
      </c>
      <c r="E981" t="s">
        <v>84</v>
      </c>
      <c r="F981" t="s">
        <v>78</v>
      </c>
      <c r="G981" t="s">
        <v>61</v>
      </c>
      <c r="H981">
        <v>61</v>
      </c>
      <c r="I981">
        <v>38013</v>
      </c>
      <c r="J981">
        <v>88478</v>
      </c>
      <c r="K981">
        <v>0</v>
      </c>
      <c r="L981" t="s">
        <v>62</v>
      </c>
      <c r="M981" t="s">
        <v>92</v>
      </c>
      <c r="N981">
        <v>20</v>
      </c>
      <c r="O981">
        <v>9.5</v>
      </c>
    </row>
    <row r="982" spans="1:15" x14ac:dyDescent="0.3">
      <c r="A982" t="s">
        <v>1374</v>
      </c>
      <c r="B982" t="s">
        <v>1375</v>
      </c>
      <c r="C982" t="s">
        <v>222</v>
      </c>
      <c r="D982" t="s">
        <v>120</v>
      </c>
      <c r="E982" t="s">
        <v>68</v>
      </c>
      <c r="F982" t="s">
        <v>78</v>
      </c>
      <c r="G982" t="s">
        <v>79</v>
      </c>
      <c r="H982">
        <v>37</v>
      </c>
      <c r="I982">
        <v>41592</v>
      </c>
      <c r="J982">
        <v>56037</v>
      </c>
      <c r="K982">
        <v>0</v>
      </c>
      <c r="L982" t="s">
        <v>1351</v>
      </c>
      <c r="M982" t="s">
        <v>1357</v>
      </c>
      <c r="N982">
        <v>10</v>
      </c>
      <c r="O982">
        <v>5.5</v>
      </c>
    </row>
    <row r="983" spans="1:15" x14ac:dyDescent="0.3">
      <c r="A983" t="s">
        <v>897</v>
      </c>
      <c r="B983" t="s">
        <v>898</v>
      </c>
      <c r="C983" t="s">
        <v>73</v>
      </c>
      <c r="D983" t="s">
        <v>58</v>
      </c>
      <c r="E983" t="s">
        <v>59</v>
      </c>
      <c r="F983" t="s">
        <v>78</v>
      </c>
      <c r="G983" t="s">
        <v>61</v>
      </c>
      <c r="H983">
        <v>40</v>
      </c>
      <c r="I983">
        <v>43520</v>
      </c>
      <c r="J983">
        <v>95899</v>
      </c>
      <c r="K983">
        <v>0.1</v>
      </c>
      <c r="L983" t="s">
        <v>62</v>
      </c>
      <c r="M983" t="s">
        <v>117</v>
      </c>
      <c r="N983">
        <v>5</v>
      </c>
      <c r="O983">
        <v>3</v>
      </c>
    </row>
    <row r="984" spans="1:15" x14ac:dyDescent="0.3">
      <c r="A984" t="s">
        <v>696</v>
      </c>
      <c r="B984" t="s">
        <v>697</v>
      </c>
      <c r="C984" t="s">
        <v>66</v>
      </c>
      <c r="D984" t="s">
        <v>91</v>
      </c>
      <c r="E984" t="s">
        <v>68</v>
      </c>
      <c r="F984" t="s">
        <v>78</v>
      </c>
      <c r="G984" t="s">
        <v>69</v>
      </c>
      <c r="H984">
        <v>41</v>
      </c>
      <c r="I984">
        <v>41429</v>
      </c>
      <c r="J984">
        <v>167526</v>
      </c>
      <c r="K984">
        <v>0.26</v>
      </c>
      <c r="L984" t="s">
        <v>62</v>
      </c>
      <c r="M984" t="s">
        <v>88</v>
      </c>
      <c r="N984">
        <v>11</v>
      </c>
      <c r="O984">
        <v>5.5</v>
      </c>
    </row>
    <row r="985" spans="1:15" x14ac:dyDescent="0.3">
      <c r="A985" t="s">
        <v>786</v>
      </c>
      <c r="B985" t="s">
        <v>787</v>
      </c>
      <c r="C985" t="s">
        <v>83</v>
      </c>
      <c r="D985" t="s">
        <v>91</v>
      </c>
      <c r="E985" t="s">
        <v>84</v>
      </c>
      <c r="F985" t="s">
        <v>60</v>
      </c>
      <c r="G985" t="s">
        <v>79</v>
      </c>
      <c r="H985">
        <v>50</v>
      </c>
      <c r="I985">
        <v>41155</v>
      </c>
      <c r="J985">
        <v>102033</v>
      </c>
      <c r="K985">
        <v>0.08</v>
      </c>
      <c r="L985" t="s">
        <v>62</v>
      </c>
      <c r="M985" t="s">
        <v>92</v>
      </c>
      <c r="N985">
        <v>11</v>
      </c>
      <c r="O985">
        <v>5.5</v>
      </c>
    </row>
    <row r="986" spans="1:15" x14ac:dyDescent="0.3">
      <c r="A986" t="s">
        <v>1384</v>
      </c>
      <c r="B986" t="s">
        <v>1385</v>
      </c>
      <c r="C986" t="s">
        <v>180</v>
      </c>
      <c r="D986" t="s">
        <v>97</v>
      </c>
      <c r="E986" t="s">
        <v>74</v>
      </c>
      <c r="F986" t="s">
        <v>60</v>
      </c>
      <c r="G986" t="s">
        <v>79</v>
      </c>
      <c r="H986">
        <v>45</v>
      </c>
      <c r="I986">
        <v>37972</v>
      </c>
      <c r="J986">
        <v>48345</v>
      </c>
      <c r="K986">
        <v>0</v>
      </c>
      <c r="L986" t="s">
        <v>1351</v>
      </c>
      <c r="M986" t="s">
        <v>1371</v>
      </c>
      <c r="N986">
        <v>20</v>
      </c>
      <c r="O986">
        <v>9.5</v>
      </c>
    </row>
    <row r="987" spans="1:15" x14ac:dyDescent="0.3">
      <c r="A987" t="s">
        <v>964</v>
      </c>
      <c r="B987" t="s">
        <v>965</v>
      </c>
      <c r="C987" t="s">
        <v>108</v>
      </c>
      <c r="D987" t="s">
        <v>97</v>
      </c>
      <c r="E987" t="s">
        <v>68</v>
      </c>
      <c r="F987" t="s">
        <v>60</v>
      </c>
      <c r="G987" t="s">
        <v>69</v>
      </c>
      <c r="H987">
        <v>28</v>
      </c>
      <c r="I987">
        <v>44402</v>
      </c>
      <c r="J987">
        <v>231850</v>
      </c>
      <c r="K987">
        <v>0.39</v>
      </c>
      <c r="L987" t="s">
        <v>62</v>
      </c>
      <c r="M987" t="s">
        <v>88</v>
      </c>
      <c r="N987">
        <v>3</v>
      </c>
      <c r="O987">
        <v>3</v>
      </c>
    </row>
    <row r="988" spans="1:15" x14ac:dyDescent="0.3">
      <c r="A988" t="s">
        <v>125</v>
      </c>
      <c r="B988" t="s">
        <v>126</v>
      </c>
      <c r="C988" t="s">
        <v>108</v>
      </c>
      <c r="D988" t="s">
        <v>101</v>
      </c>
      <c r="E988" t="s">
        <v>68</v>
      </c>
      <c r="F988" t="s">
        <v>78</v>
      </c>
      <c r="G988" t="s">
        <v>79</v>
      </c>
      <c r="H988">
        <v>43</v>
      </c>
      <c r="I988">
        <v>38145</v>
      </c>
      <c r="J988">
        <v>246231</v>
      </c>
      <c r="K988">
        <v>0.31</v>
      </c>
      <c r="L988" t="s">
        <v>62</v>
      </c>
      <c r="M988" t="s">
        <v>63</v>
      </c>
      <c r="N988">
        <v>20</v>
      </c>
      <c r="O988">
        <v>9.5</v>
      </c>
    </row>
    <row r="989" spans="1:15" x14ac:dyDescent="0.3">
      <c r="A989" t="s">
        <v>915</v>
      </c>
      <c r="B989" t="s">
        <v>916</v>
      </c>
      <c r="C989" t="s">
        <v>108</v>
      </c>
      <c r="D989" t="s">
        <v>101</v>
      </c>
      <c r="E989" t="s">
        <v>74</v>
      </c>
      <c r="F989" t="s">
        <v>78</v>
      </c>
      <c r="G989" t="s">
        <v>79</v>
      </c>
      <c r="H989">
        <v>63</v>
      </c>
      <c r="I989">
        <v>41428</v>
      </c>
      <c r="J989">
        <v>254289</v>
      </c>
      <c r="K989">
        <v>0.39</v>
      </c>
      <c r="L989" t="s">
        <v>62</v>
      </c>
      <c r="M989" t="s">
        <v>70</v>
      </c>
      <c r="N989">
        <v>11</v>
      </c>
      <c r="O989">
        <v>5.5</v>
      </c>
    </row>
    <row r="990" spans="1:15" x14ac:dyDescent="0.3">
      <c r="A990" t="s">
        <v>151</v>
      </c>
      <c r="B990" t="s">
        <v>152</v>
      </c>
      <c r="C990" t="s">
        <v>73</v>
      </c>
      <c r="D990" t="s">
        <v>58</v>
      </c>
      <c r="E990" t="s">
        <v>84</v>
      </c>
      <c r="F990" t="s">
        <v>78</v>
      </c>
      <c r="G990" t="s">
        <v>114</v>
      </c>
      <c r="H990">
        <v>32</v>
      </c>
      <c r="I990">
        <v>41353</v>
      </c>
      <c r="J990">
        <v>79921</v>
      </c>
      <c r="K990">
        <v>0.05</v>
      </c>
      <c r="L990" t="s">
        <v>62</v>
      </c>
      <c r="M990" t="s">
        <v>92</v>
      </c>
      <c r="N990">
        <v>11</v>
      </c>
      <c r="O990">
        <v>5.5</v>
      </c>
    </row>
    <row r="991" spans="1:15" x14ac:dyDescent="0.3">
      <c r="A991" t="s">
        <v>1265</v>
      </c>
      <c r="B991" t="s">
        <v>1266</v>
      </c>
      <c r="C991" t="s">
        <v>108</v>
      </c>
      <c r="D991" t="s">
        <v>67</v>
      </c>
      <c r="E991" t="s">
        <v>84</v>
      </c>
      <c r="F991" t="s">
        <v>78</v>
      </c>
      <c r="G991" t="s">
        <v>69</v>
      </c>
      <c r="H991">
        <v>36</v>
      </c>
      <c r="I991">
        <v>39830</v>
      </c>
      <c r="J991">
        <v>238236</v>
      </c>
      <c r="K991">
        <v>0.31</v>
      </c>
      <c r="L991" t="s">
        <v>62</v>
      </c>
      <c r="M991" t="s">
        <v>63</v>
      </c>
      <c r="N991">
        <v>15</v>
      </c>
      <c r="O991">
        <v>8</v>
      </c>
    </row>
    <row r="992" spans="1:15" x14ac:dyDescent="0.3">
      <c r="A992" t="s">
        <v>919</v>
      </c>
      <c r="B992" t="s">
        <v>920</v>
      </c>
      <c r="C992" t="s">
        <v>108</v>
      </c>
      <c r="D992" t="s">
        <v>109</v>
      </c>
      <c r="E992" t="s">
        <v>68</v>
      </c>
      <c r="F992" t="s">
        <v>78</v>
      </c>
      <c r="G992" t="s">
        <v>69</v>
      </c>
      <c r="H992">
        <v>52</v>
      </c>
      <c r="I992">
        <v>37418</v>
      </c>
      <c r="J992">
        <v>236314</v>
      </c>
      <c r="K992">
        <v>0.34</v>
      </c>
      <c r="L992" t="s">
        <v>62</v>
      </c>
      <c r="M992" t="s">
        <v>88</v>
      </c>
      <c r="N992">
        <v>22</v>
      </c>
      <c r="O992">
        <v>9.5</v>
      </c>
    </row>
    <row r="993" spans="1:15" x14ac:dyDescent="0.3">
      <c r="A993" t="s">
        <v>1466</v>
      </c>
      <c r="B993" t="s">
        <v>1467</v>
      </c>
      <c r="C993" t="s">
        <v>108</v>
      </c>
      <c r="D993" t="s">
        <v>58</v>
      </c>
      <c r="E993" t="s">
        <v>59</v>
      </c>
      <c r="F993" t="s">
        <v>78</v>
      </c>
      <c r="G993" t="s">
        <v>79</v>
      </c>
      <c r="H993">
        <v>40</v>
      </c>
      <c r="I993">
        <v>44143</v>
      </c>
      <c r="J993">
        <v>234469</v>
      </c>
      <c r="K993">
        <v>0.31</v>
      </c>
      <c r="L993" t="s">
        <v>1351</v>
      </c>
      <c r="M993" t="s">
        <v>1371</v>
      </c>
      <c r="N993">
        <v>3</v>
      </c>
      <c r="O993">
        <v>3</v>
      </c>
    </row>
    <row r="994" spans="1:15" x14ac:dyDescent="0.3">
      <c r="A994" t="s">
        <v>1987</v>
      </c>
      <c r="B994" t="s">
        <v>1988</v>
      </c>
      <c r="C994" t="s">
        <v>77</v>
      </c>
      <c r="D994" t="s">
        <v>120</v>
      </c>
      <c r="E994" t="s">
        <v>74</v>
      </c>
      <c r="F994" t="s">
        <v>78</v>
      </c>
      <c r="G994" t="s">
        <v>114</v>
      </c>
      <c r="H994">
        <v>51</v>
      </c>
      <c r="I994">
        <v>35852</v>
      </c>
      <c r="J994">
        <v>71111</v>
      </c>
      <c r="K994">
        <v>0</v>
      </c>
      <c r="L994" t="s">
        <v>1758</v>
      </c>
      <c r="M994" t="s">
        <v>1762</v>
      </c>
      <c r="N994">
        <v>26</v>
      </c>
      <c r="O994">
        <v>10</v>
      </c>
    </row>
    <row r="995" spans="1:15" x14ac:dyDescent="0.3">
      <c r="A995" t="s">
        <v>220</v>
      </c>
      <c r="B995" t="s">
        <v>221</v>
      </c>
      <c r="C995" t="s">
        <v>222</v>
      </c>
      <c r="D995" t="s">
        <v>120</v>
      </c>
      <c r="E995" t="s">
        <v>74</v>
      </c>
      <c r="F995" t="s">
        <v>78</v>
      </c>
      <c r="G995" t="s">
        <v>79</v>
      </c>
      <c r="H995">
        <v>31</v>
      </c>
      <c r="I995">
        <v>42938</v>
      </c>
      <c r="J995">
        <v>55854</v>
      </c>
      <c r="K995">
        <v>0</v>
      </c>
      <c r="L995" t="s">
        <v>62</v>
      </c>
      <c r="M995" t="s">
        <v>92</v>
      </c>
      <c r="N995">
        <v>7</v>
      </c>
      <c r="O995">
        <v>4</v>
      </c>
    </row>
    <row r="996" spans="1:15" x14ac:dyDescent="0.3">
      <c r="A996" t="s">
        <v>1627</v>
      </c>
      <c r="B996" t="s">
        <v>1628</v>
      </c>
      <c r="C996" t="s">
        <v>132</v>
      </c>
      <c r="D996" t="s">
        <v>120</v>
      </c>
      <c r="E996" t="s">
        <v>68</v>
      </c>
      <c r="F996" t="s">
        <v>60</v>
      </c>
      <c r="G996" t="s">
        <v>79</v>
      </c>
      <c r="H996">
        <v>60</v>
      </c>
      <c r="I996">
        <v>41647</v>
      </c>
      <c r="J996">
        <v>51877</v>
      </c>
      <c r="K996">
        <v>0</v>
      </c>
      <c r="L996" t="s">
        <v>1351</v>
      </c>
      <c r="M996" t="s">
        <v>1364</v>
      </c>
      <c r="N996">
        <v>10</v>
      </c>
      <c r="O996">
        <v>5.5</v>
      </c>
    </row>
    <row r="997" spans="1:15" x14ac:dyDescent="0.3">
      <c r="A997" t="s">
        <v>430</v>
      </c>
      <c r="B997" t="s">
        <v>431</v>
      </c>
      <c r="C997" t="s">
        <v>66</v>
      </c>
      <c r="D997" t="s">
        <v>97</v>
      </c>
      <c r="E997" t="s">
        <v>68</v>
      </c>
      <c r="F997" t="s">
        <v>60</v>
      </c>
      <c r="G997" t="s">
        <v>114</v>
      </c>
      <c r="H997">
        <v>65</v>
      </c>
      <c r="I997">
        <v>38130</v>
      </c>
      <c r="J997">
        <v>153938</v>
      </c>
      <c r="K997">
        <v>0.2</v>
      </c>
      <c r="L997" t="s">
        <v>62</v>
      </c>
      <c r="M997" t="s">
        <v>80</v>
      </c>
      <c r="N997">
        <v>20</v>
      </c>
      <c r="O997">
        <v>9.5</v>
      </c>
    </row>
    <row r="998" spans="1:15" x14ac:dyDescent="0.3">
      <c r="A998" t="s">
        <v>1787</v>
      </c>
      <c r="B998" t="s">
        <v>1788</v>
      </c>
      <c r="C998" t="s">
        <v>294</v>
      </c>
      <c r="D998" t="s">
        <v>58</v>
      </c>
      <c r="E998" t="s">
        <v>74</v>
      </c>
      <c r="F998" t="s">
        <v>60</v>
      </c>
      <c r="G998" t="s">
        <v>114</v>
      </c>
      <c r="H998">
        <v>32</v>
      </c>
      <c r="I998">
        <v>44474</v>
      </c>
      <c r="J998">
        <v>88072</v>
      </c>
      <c r="K998">
        <v>0</v>
      </c>
      <c r="L998" t="s">
        <v>1758</v>
      </c>
      <c r="M998" t="s">
        <v>1777</v>
      </c>
      <c r="N998">
        <v>2</v>
      </c>
      <c r="O998">
        <v>1</v>
      </c>
    </row>
    <row r="999" spans="1:15" x14ac:dyDescent="0.3">
      <c r="A999" t="s">
        <v>1895</v>
      </c>
      <c r="B999" t="s">
        <v>1896</v>
      </c>
      <c r="C999" t="s">
        <v>77</v>
      </c>
      <c r="D999" t="s">
        <v>91</v>
      </c>
      <c r="E999" t="s">
        <v>59</v>
      </c>
      <c r="F999" t="s">
        <v>60</v>
      </c>
      <c r="G999" t="s">
        <v>114</v>
      </c>
      <c r="H999">
        <v>53</v>
      </c>
      <c r="I999">
        <v>38344</v>
      </c>
      <c r="J999">
        <v>90212</v>
      </c>
      <c r="K999">
        <v>0</v>
      </c>
      <c r="L999" t="s">
        <v>1758</v>
      </c>
      <c r="M999" t="s">
        <v>1777</v>
      </c>
      <c r="N999">
        <v>19</v>
      </c>
      <c r="O999">
        <v>9.5</v>
      </c>
    </row>
    <row r="1000" spans="1:15" x14ac:dyDescent="0.3">
      <c r="A1000" t="s">
        <v>1733</v>
      </c>
      <c r="B1000" t="s">
        <v>1734</v>
      </c>
      <c r="C1000" t="s">
        <v>83</v>
      </c>
      <c r="D1000" t="s">
        <v>67</v>
      </c>
      <c r="E1000" t="s">
        <v>84</v>
      </c>
      <c r="F1000" t="s">
        <v>60</v>
      </c>
      <c r="G1000" t="s">
        <v>79</v>
      </c>
      <c r="H1000">
        <v>61</v>
      </c>
      <c r="I1000">
        <v>40092</v>
      </c>
      <c r="J1000">
        <v>103096</v>
      </c>
      <c r="K1000">
        <v>7.0000000000000007E-2</v>
      </c>
      <c r="L1000" t="s">
        <v>1351</v>
      </c>
      <c r="M1000" t="s">
        <v>1364</v>
      </c>
      <c r="N1000">
        <v>14</v>
      </c>
      <c r="O1000">
        <v>8</v>
      </c>
    </row>
    <row r="1001" spans="1:15" x14ac:dyDescent="0.3">
      <c r="A1001" t="s">
        <v>178</v>
      </c>
      <c r="B1001" t="s">
        <v>179</v>
      </c>
      <c r="C1001" t="s">
        <v>180</v>
      </c>
      <c r="D1001" t="s">
        <v>97</v>
      </c>
      <c r="E1001" t="s">
        <v>74</v>
      </c>
      <c r="F1001" t="s">
        <v>60</v>
      </c>
      <c r="G1001" t="s">
        <v>61</v>
      </c>
      <c r="H1001">
        <v>46</v>
      </c>
      <c r="I1001">
        <v>39681</v>
      </c>
      <c r="J1001">
        <v>59067</v>
      </c>
      <c r="K1001">
        <v>0</v>
      </c>
      <c r="L1001" t="s">
        <v>62</v>
      </c>
      <c r="M1001" t="s">
        <v>88</v>
      </c>
      <c r="N1001">
        <v>16</v>
      </c>
      <c r="O1001">
        <v>8</v>
      </c>
    </row>
  </sheetData>
  <sortState xmlns:xlrd2="http://schemas.microsoft.com/office/spreadsheetml/2017/richdata2" ref="A2:O1001">
    <sortCondition ref="B1:B100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2B11A-5992-43ED-8462-05ECCEC7DA58}">
  <sheetPr codeName="Sheet8"/>
  <dimension ref="D3:M42"/>
  <sheetViews>
    <sheetView topLeftCell="B2" zoomScale="109" zoomScaleNormal="112" workbookViewId="0">
      <selection activeCell="K7" sqref="K7"/>
    </sheetView>
  </sheetViews>
  <sheetFormatPr defaultRowHeight="14.4" x14ac:dyDescent="0.3"/>
  <cols>
    <col min="4" max="4" width="9.77734375" bestFit="1" customWidth="1"/>
    <col min="5" max="5" width="9.33203125" bestFit="1" customWidth="1"/>
    <col min="11" max="11" width="9.33203125" bestFit="1" customWidth="1"/>
  </cols>
  <sheetData>
    <row r="3" spans="4:13" x14ac:dyDescent="0.3">
      <c r="D3" s="21" t="s">
        <v>2108</v>
      </c>
    </row>
    <row r="6" spans="4:13" x14ac:dyDescent="0.3">
      <c r="D6" s="2" t="s">
        <v>2104</v>
      </c>
      <c r="E6" s="1" t="s">
        <v>1</v>
      </c>
      <c r="F6" s="1" t="s">
        <v>2</v>
      </c>
      <c r="G6" s="1" t="s">
        <v>3</v>
      </c>
      <c r="H6" s="1" t="s">
        <v>4</v>
      </c>
      <c r="I6" s="1" t="s">
        <v>5</v>
      </c>
      <c r="J6" s="1" t="s">
        <v>6</v>
      </c>
      <c r="K6" s="1" t="s">
        <v>2105</v>
      </c>
      <c r="L6" s="1" t="s">
        <v>2106</v>
      </c>
      <c r="M6" s="1" t="s">
        <v>2107</v>
      </c>
    </row>
    <row r="7" spans="4:13" x14ac:dyDescent="0.3">
      <c r="D7" s="2" t="s">
        <v>7</v>
      </c>
      <c r="E7">
        <v>41</v>
      </c>
      <c r="F7">
        <v>48</v>
      </c>
      <c r="G7">
        <v>84</v>
      </c>
      <c r="H7">
        <v>89</v>
      </c>
      <c r="I7">
        <v>55</v>
      </c>
      <c r="J7">
        <v>97</v>
      </c>
      <c r="K7">
        <f>VLOOKUP(D7,D14:G19,2,FALSE)</f>
        <v>28</v>
      </c>
      <c r="L7">
        <f>VLOOKUP(D7,D14:G19,3,FALSE)</f>
        <v>78</v>
      </c>
      <c r="M7">
        <f>VLOOKUP(D7,D14:G19,4,FALSE)</f>
        <v>99</v>
      </c>
    </row>
    <row r="8" spans="4:13" x14ac:dyDescent="0.3">
      <c r="D8" s="2" t="s">
        <v>10</v>
      </c>
      <c r="E8">
        <v>46</v>
      </c>
      <c r="F8">
        <v>55</v>
      </c>
      <c r="G8">
        <v>98</v>
      </c>
      <c r="H8">
        <v>60</v>
      </c>
      <c r="I8">
        <v>19</v>
      </c>
      <c r="J8">
        <v>75</v>
      </c>
      <c r="K8">
        <f t="shared" ref="K8:K11" si="0">VLOOKUP(D8,D15:G20,2,FALSE)</f>
        <v>64</v>
      </c>
      <c r="L8">
        <f t="shared" ref="L8:L11" si="1">VLOOKUP(D8,D15:G20,3,FALSE)</f>
        <v>47</v>
      </c>
      <c r="M8">
        <f t="shared" ref="M8:M11" si="2">VLOOKUP(D8,D15:G20,4,FALSE)</f>
        <v>32</v>
      </c>
    </row>
    <row r="9" spans="4:13" x14ac:dyDescent="0.3">
      <c r="D9" s="2" t="s">
        <v>8</v>
      </c>
      <c r="E9">
        <v>63</v>
      </c>
      <c r="F9">
        <v>46</v>
      </c>
      <c r="G9">
        <v>95</v>
      </c>
      <c r="H9">
        <v>62</v>
      </c>
      <c r="I9">
        <v>76</v>
      </c>
      <c r="J9">
        <v>77</v>
      </c>
      <c r="K9">
        <f t="shared" si="0"/>
        <v>68</v>
      </c>
      <c r="L9">
        <f t="shared" si="1"/>
        <v>60</v>
      </c>
      <c r="M9">
        <f t="shared" si="2"/>
        <v>87</v>
      </c>
    </row>
    <row r="10" spans="4:13" x14ac:dyDescent="0.3">
      <c r="D10" s="2" t="s">
        <v>9</v>
      </c>
      <c r="E10">
        <v>82</v>
      </c>
      <c r="F10">
        <v>83</v>
      </c>
      <c r="G10">
        <v>37</v>
      </c>
      <c r="H10">
        <v>81</v>
      </c>
      <c r="I10">
        <v>78</v>
      </c>
      <c r="J10">
        <v>73</v>
      </c>
      <c r="K10">
        <f t="shared" si="0"/>
        <v>70</v>
      </c>
      <c r="L10">
        <f t="shared" si="1"/>
        <v>40</v>
      </c>
      <c r="M10">
        <f t="shared" si="2"/>
        <v>74</v>
      </c>
    </row>
    <row r="11" spans="4:13" x14ac:dyDescent="0.3">
      <c r="D11" s="2" t="s">
        <v>11</v>
      </c>
      <c r="E11">
        <v>18</v>
      </c>
      <c r="F11">
        <v>36</v>
      </c>
      <c r="G11">
        <v>46</v>
      </c>
      <c r="H11">
        <v>75</v>
      </c>
      <c r="I11">
        <v>62</v>
      </c>
      <c r="J11">
        <v>61</v>
      </c>
      <c r="K11">
        <f t="shared" si="0"/>
        <v>26</v>
      </c>
      <c r="L11">
        <f t="shared" si="1"/>
        <v>28</v>
      </c>
      <c r="M11">
        <f t="shared" si="2"/>
        <v>72</v>
      </c>
    </row>
    <row r="14" spans="4:13" x14ac:dyDescent="0.3">
      <c r="D14" s="2" t="s">
        <v>2104</v>
      </c>
      <c r="E14" s="1" t="s">
        <v>2105</v>
      </c>
      <c r="F14" s="1" t="s">
        <v>2106</v>
      </c>
      <c r="G14" s="1" t="s">
        <v>2107</v>
      </c>
    </row>
    <row r="15" spans="4:13" x14ac:dyDescent="0.3">
      <c r="D15" s="2" t="s">
        <v>7</v>
      </c>
      <c r="E15">
        <v>28</v>
      </c>
      <c r="F15">
        <v>78</v>
      </c>
      <c r="G15">
        <v>99</v>
      </c>
    </row>
    <row r="16" spans="4:13" x14ac:dyDescent="0.3">
      <c r="D16" s="2" t="s">
        <v>10</v>
      </c>
      <c r="E16">
        <v>64</v>
      </c>
      <c r="F16">
        <v>47</v>
      </c>
      <c r="G16">
        <v>32</v>
      </c>
    </row>
    <row r="17" spans="4:10" x14ac:dyDescent="0.3">
      <c r="D17" s="2" t="s">
        <v>8</v>
      </c>
      <c r="E17">
        <v>68</v>
      </c>
      <c r="F17">
        <v>60</v>
      </c>
      <c r="G17">
        <v>87</v>
      </c>
    </row>
    <row r="18" spans="4:10" x14ac:dyDescent="0.3">
      <c r="D18" s="2" t="s">
        <v>9</v>
      </c>
      <c r="E18">
        <v>70</v>
      </c>
      <c r="F18">
        <v>40</v>
      </c>
      <c r="G18">
        <v>74</v>
      </c>
    </row>
    <row r="19" spans="4:10" x14ac:dyDescent="0.3">
      <c r="D19" s="2" t="s">
        <v>11</v>
      </c>
      <c r="E19">
        <v>26</v>
      </c>
      <c r="F19">
        <v>28</v>
      </c>
      <c r="G19">
        <v>72</v>
      </c>
    </row>
    <row r="23" spans="4:10" x14ac:dyDescent="0.3">
      <c r="D23" s="21" t="s">
        <v>2109</v>
      </c>
    </row>
    <row r="26" spans="4:10" x14ac:dyDescent="0.3">
      <c r="D26" s="2" t="s">
        <v>2104</v>
      </c>
      <c r="E26" s="1" t="s">
        <v>1</v>
      </c>
      <c r="F26" s="1" t="s">
        <v>2</v>
      </c>
      <c r="G26" s="1" t="s">
        <v>3</v>
      </c>
      <c r="H26" s="1" t="s">
        <v>4</v>
      </c>
      <c r="I26" s="1" t="s">
        <v>5</v>
      </c>
      <c r="J26" s="1" t="s">
        <v>6</v>
      </c>
    </row>
    <row r="27" spans="4:10" x14ac:dyDescent="0.3">
      <c r="D27" s="2" t="s">
        <v>7</v>
      </c>
      <c r="E27">
        <v>41</v>
      </c>
      <c r="F27">
        <v>48</v>
      </c>
      <c r="G27">
        <v>84</v>
      </c>
      <c r="H27">
        <v>89</v>
      </c>
      <c r="I27">
        <v>55</v>
      </c>
      <c r="J27">
        <v>97</v>
      </c>
    </row>
    <row r="28" spans="4:10" x14ac:dyDescent="0.3">
      <c r="D28" s="2" t="s">
        <v>10</v>
      </c>
      <c r="E28">
        <v>46</v>
      </c>
      <c r="F28">
        <v>55</v>
      </c>
      <c r="G28">
        <v>98</v>
      </c>
      <c r="H28">
        <v>60</v>
      </c>
      <c r="I28">
        <v>19</v>
      </c>
      <c r="J28">
        <v>75</v>
      </c>
    </row>
    <row r="29" spans="4:10" x14ac:dyDescent="0.3">
      <c r="D29" s="2" t="s">
        <v>8</v>
      </c>
      <c r="E29">
        <v>63</v>
      </c>
      <c r="F29">
        <v>46</v>
      </c>
      <c r="G29">
        <v>95</v>
      </c>
      <c r="H29">
        <v>62</v>
      </c>
      <c r="I29">
        <v>76</v>
      </c>
      <c r="J29">
        <v>77</v>
      </c>
    </row>
    <row r="30" spans="4:10" x14ac:dyDescent="0.3">
      <c r="D30" s="2" t="s">
        <v>9</v>
      </c>
      <c r="E30">
        <v>82</v>
      </c>
      <c r="F30">
        <v>83</v>
      </c>
      <c r="G30">
        <v>37</v>
      </c>
      <c r="H30">
        <v>81</v>
      </c>
      <c r="I30">
        <v>78</v>
      </c>
      <c r="J30">
        <v>73</v>
      </c>
    </row>
    <row r="31" spans="4:10" x14ac:dyDescent="0.3">
      <c r="D31" s="2" t="s">
        <v>11</v>
      </c>
      <c r="E31">
        <f>HLOOKUP(E26,D37:J42,6,FALSE)</f>
        <v>18</v>
      </c>
      <c r="F31">
        <f t="shared" ref="F31:J31" si="3">HLOOKUP(F26,E37:K42,6,FALSE)</f>
        <v>36</v>
      </c>
      <c r="G31">
        <f t="shared" si="3"/>
        <v>46</v>
      </c>
      <c r="H31">
        <f t="shared" si="3"/>
        <v>75</v>
      </c>
      <c r="I31">
        <f t="shared" si="3"/>
        <v>62</v>
      </c>
      <c r="J31">
        <f t="shared" si="3"/>
        <v>61</v>
      </c>
    </row>
    <row r="37" spans="4:10" x14ac:dyDescent="0.3">
      <c r="D37" s="2" t="s">
        <v>2104</v>
      </c>
      <c r="E37" s="1" t="s">
        <v>1</v>
      </c>
      <c r="F37" s="1" t="s">
        <v>2</v>
      </c>
      <c r="G37" s="1" t="s">
        <v>3</v>
      </c>
      <c r="H37" s="1" t="s">
        <v>4</v>
      </c>
      <c r="I37" s="1" t="s">
        <v>5</v>
      </c>
      <c r="J37" s="1" t="s">
        <v>6</v>
      </c>
    </row>
    <row r="38" spans="4:10" x14ac:dyDescent="0.3">
      <c r="D38" s="2" t="s">
        <v>7</v>
      </c>
      <c r="E38">
        <v>41</v>
      </c>
      <c r="F38">
        <v>48</v>
      </c>
      <c r="G38">
        <v>84</v>
      </c>
      <c r="H38">
        <v>89</v>
      </c>
      <c r="I38">
        <v>55</v>
      </c>
      <c r="J38">
        <v>97</v>
      </c>
    </row>
    <row r="39" spans="4:10" x14ac:dyDescent="0.3">
      <c r="D39" s="2" t="s">
        <v>10</v>
      </c>
      <c r="E39">
        <v>46</v>
      </c>
      <c r="F39">
        <v>55</v>
      </c>
      <c r="G39">
        <v>98</v>
      </c>
      <c r="H39">
        <v>60</v>
      </c>
      <c r="I39">
        <v>19</v>
      </c>
      <c r="J39">
        <v>75</v>
      </c>
    </row>
    <row r="40" spans="4:10" x14ac:dyDescent="0.3">
      <c r="D40" s="2" t="s">
        <v>8</v>
      </c>
      <c r="E40">
        <v>63</v>
      </c>
      <c r="F40">
        <v>46</v>
      </c>
      <c r="G40">
        <v>95</v>
      </c>
      <c r="H40">
        <v>62</v>
      </c>
      <c r="I40">
        <v>76</v>
      </c>
      <c r="J40">
        <v>77</v>
      </c>
    </row>
    <row r="41" spans="4:10" x14ac:dyDescent="0.3">
      <c r="D41" s="2" t="s">
        <v>9</v>
      </c>
      <c r="E41">
        <v>82</v>
      </c>
      <c r="F41">
        <v>83</v>
      </c>
      <c r="G41">
        <v>37</v>
      </c>
      <c r="H41">
        <v>81</v>
      </c>
      <c r="I41">
        <v>78</v>
      </c>
      <c r="J41">
        <v>73</v>
      </c>
    </row>
    <row r="42" spans="4:10" x14ac:dyDescent="0.3">
      <c r="D42" s="2" t="s">
        <v>11</v>
      </c>
      <c r="E42">
        <v>18</v>
      </c>
      <c r="F42">
        <v>36</v>
      </c>
      <c r="G42">
        <v>46</v>
      </c>
      <c r="H42">
        <v>75</v>
      </c>
      <c r="I42">
        <v>62</v>
      </c>
      <c r="J42">
        <v>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F8045-B012-47EC-871E-0749DF83D741}">
  <sheetPr codeName="Sheet9"/>
  <dimension ref="E5:T29"/>
  <sheetViews>
    <sheetView workbookViewId="0">
      <selection activeCell="O11" sqref="O11"/>
    </sheetView>
  </sheetViews>
  <sheetFormatPr defaultRowHeight="14.4" x14ac:dyDescent="0.3"/>
  <cols>
    <col min="8" max="8" width="15.44140625" bestFit="1" customWidth="1"/>
    <col min="10" max="10" width="10.33203125" bestFit="1" customWidth="1"/>
    <col min="14" max="15" width="10.33203125" bestFit="1" customWidth="1"/>
    <col min="17" max="17" width="14.6640625" bestFit="1" customWidth="1"/>
    <col min="19" max="19" width="10.33203125" bestFit="1" customWidth="1"/>
  </cols>
  <sheetData>
    <row r="5" spans="6:20" x14ac:dyDescent="0.3">
      <c r="F5" s="73" t="s">
        <v>2079</v>
      </c>
      <c r="G5" s="73"/>
      <c r="H5" s="73"/>
      <c r="I5" s="73"/>
      <c r="J5" s="73"/>
      <c r="K5" s="73"/>
      <c r="L5" s="73"/>
      <c r="M5" s="73"/>
      <c r="N5" s="73"/>
      <c r="O5" s="73"/>
      <c r="P5" s="73"/>
      <c r="Q5" s="73"/>
      <c r="R5" s="73"/>
      <c r="S5" s="73"/>
      <c r="T5" s="73"/>
    </row>
    <row r="7" spans="6:20" x14ac:dyDescent="0.3">
      <c r="F7" t="s">
        <v>2080</v>
      </c>
      <c r="H7" s="22">
        <f ca="1">NOW()</f>
        <v>45545.763415856483</v>
      </c>
      <c r="J7" s="13">
        <v>45505</v>
      </c>
    </row>
    <row r="8" spans="6:20" x14ac:dyDescent="0.3">
      <c r="M8" t="s">
        <v>2091</v>
      </c>
      <c r="Q8" t="s">
        <v>2097</v>
      </c>
      <c r="S8">
        <f ca="1">WEEKDAY(H9,2)</f>
        <v>2</v>
      </c>
    </row>
    <row r="9" spans="6:20" x14ac:dyDescent="0.3">
      <c r="F9" t="s">
        <v>2081</v>
      </c>
      <c r="H9" s="13">
        <f ca="1">TODAY()</f>
        <v>45545</v>
      </c>
      <c r="N9" t="s">
        <v>2093</v>
      </c>
      <c r="O9" t="s">
        <v>2094</v>
      </c>
    </row>
    <row r="10" spans="6:20" x14ac:dyDescent="0.3">
      <c r="N10" s="13"/>
      <c r="O10" s="13"/>
      <c r="Q10" t="s">
        <v>2098</v>
      </c>
      <c r="S10">
        <f ca="1">WEEKNUM(H9)</f>
        <v>37</v>
      </c>
    </row>
    <row r="11" spans="6:20" x14ac:dyDescent="0.3">
      <c r="F11" t="s">
        <v>2082</v>
      </c>
      <c r="H11">
        <f ca="1">DAY(H9)</f>
        <v>10</v>
      </c>
      <c r="M11" t="s">
        <v>2091</v>
      </c>
      <c r="N11" s="13">
        <v>45139</v>
      </c>
      <c r="O11" s="13">
        <f>EDATE(N11,5)</f>
        <v>45292</v>
      </c>
    </row>
    <row r="12" spans="6:20" x14ac:dyDescent="0.3">
      <c r="Q12" t="s">
        <v>2099</v>
      </c>
      <c r="S12">
        <f ca="1">_xlfn.ISOWEEKNUM(H9)</f>
        <v>37</v>
      </c>
    </row>
    <row r="13" spans="6:20" x14ac:dyDescent="0.3">
      <c r="F13" t="s">
        <v>2083</v>
      </c>
      <c r="H13">
        <f ca="1">MONTH(H9)</f>
        <v>9</v>
      </c>
      <c r="M13" t="s">
        <v>2092</v>
      </c>
      <c r="N13" s="13">
        <v>45139</v>
      </c>
      <c r="O13" s="13">
        <f>EOMONTH(N13,5)</f>
        <v>45322</v>
      </c>
    </row>
    <row r="14" spans="6:20" x14ac:dyDescent="0.3">
      <c r="Q14" t="s">
        <v>2100</v>
      </c>
      <c r="S14">
        <f ca="1">NETWORKDAYS(N11,H9)</f>
        <v>291</v>
      </c>
    </row>
    <row r="15" spans="6:20" x14ac:dyDescent="0.3">
      <c r="F15" t="s">
        <v>2084</v>
      </c>
      <c r="H15">
        <f ca="1">YEAR(H9)</f>
        <v>2024</v>
      </c>
    </row>
    <row r="16" spans="6:20" x14ac:dyDescent="0.3">
      <c r="M16" t="s">
        <v>2095</v>
      </c>
      <c r="N16" s="13">
        <f>DATEVALUE("28-08-2024")</f>
        <v>45532</v>
      </c>
      <c r="Q16" t="s">
        <v>2101</v>
      </c>
      <c r="S16">
        <f ca="1">NETWORKDAYS.INTL(N13,H9,14,2)</f>
        <v>349</v>
      </c>
    </row>
    <row r="17" spans="5:19" x14ac:dyDescent="0.3">
      <c r="F17" t="s">
        <v>2085</v>
      </c>
      <c r="H17">
        <f ca="1">_xlfn.DAYS(H9,J7)</f>
        <v>40</v>
      </c>
    </row>
    <row r="18" spans="5:19" x14ac:dyDescent="0.3">
      <c r="M18" t="s">
        <v>2096</v>
      </c>
      <c r="N18" s="15">
        <f>TIMEVALUE("22:05:54")</f>
        <v>0.92076388888888894</v>
      </c>
      <c r="Q18" t="s">
        <v>2102</v>
      </c>
      <c r="S18" s="13">
        <f>WORKDAY(N13,20,1)</f>
        <v>45167</v>
      </c>
    </row>
    <row r="19" spans="5:19" x14ac:dyDescent="0.3">
      <c r="F19" t="s">
        <v>2086</v>
      </c>
      <c r="H19">
        <f ca="1">H7-J7</f>
        <v>40.763415856483334</v>
      </c>
    </row>
    <row r="20" spans="5:19" x14ac:dyDescent="0.3">
      <c r="Q20" t="s">
        <v>2103</v>
      </c>
      <c r="S20" s="13">
        <f>WORKDAY.INTL(N16,30,11,)</f>
        <v>45567</v>
      </c>
    </row>
    <row r="21" spans="5:19" x14ac:dyDescent="0.3">
      <c r="F21" t="s">
        <v>2087</v>
      </c>
      <c r="H21">
        <f ca="1">DAYS360(J7,H9)</f>
        <v>39</v>
      </c>
    </row>
    <row r="23" spans="5:19" x14ac:dyDescent="0.3">
      <c r="E23" t="s">
        <v>2088</v>
      </c>
      <c r="F23" t="s">
        <v>2084</v>
      </c>
      <c r="H23">
        <f ca="1">DATEDIF(J7,H9,"y")</f>
        <v>0</v>
      </c>
    </row>
    <row r="24" spans="5:19" x14ac:dyDescent="0.3">
      <c r="F24" t="s">
        <v>2083</v>
      </c>
      <c r="H24">
        <f ca="1">DATEDIF(J7,H9,"m")</f>
        <v>1</v>
      </c>
    </row>
    <row r="25" spans="5:19" x14ac:dyDescent="0.3">
      <c r="F25" t="s">
        <v>2082</v>
      </c>
      <c r="H25">
        <f ca="1">DATEDIF(J7,H9,"d")</f>
        <v>40</v>
      </c>
    </row>
    <row r="27" spans="5:19" x14ac:dyDescent="0.3">
      <c r="F27" t="s">
        <v>2089</v>
      </c>
      <c r="H27">
        <f ca="1">H25*24</f>
        <v>960</v>
      </c>
    </row>
    <row r="28" spans="5:19" x14ac:dyDescent="0.3">
      <c r="F28" t="s">
        <v>37</v>
      </c>
      <c r="H28">
        <f ca="1">H27*60</f>
        <v>57600</v>
      </c>
    </row>
    <row r="29" spans="5:19" x14ac:dyDescent="0.3">
      <c r="F29" t="s">
        <v>2090</v>
      </c>
      <c r="H29">
        <f ca="1">H28*60</f>
        <v>3456000</v>
      </c>
    </row>
  </sheetData>
  <mergeCells count="1">
    <mergeCell ref="F5:T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67419-6E5A-4A36-9DF5-727041311825}">
  <sheetPr codeName="Sheet10"/>
  <dimension ref="D6:L16"/>
  <sheetViews>
    <sheetView workbookViewId="0">
      <selection activeCell="L11" sqref="L11"/>
    </sheetView>
  </sheetViews>
  <sheetFormatPr defaultRowHeight="14.4" x14ac:dyDescent="0.3"/>
  <cols>
    <col min="4" max="4" width="9.88671875" bestFit="1" customWidth="1"/>
  </cols>
  <sheetData>
    <row r="6" spans="4:12" x14ac:dyDescent="0.3">
      <c r="D6" s="2" t="s">
        <v>0</v>
      </c>
      <c r="E6" s="1" t="s">
        <v>1</v>
      </c>
      <c r="F6" s="1" t="s">
        <v>2</v>
      </c>
      <c r="G6" s="1" t="s">
        <v>3</v>
      </c>
      <c r="H6" s="1" t="s">
        <v>4</v>
      </c>
      <c r="I6" s="1" t="s">
        <v>5</v>
      </c>
      <c r="J6" s="1" t="s">
        <v>6</v>
      </c>
      <c r="L6" s="1" t="s">
        <v>2116</v>
      </c>
    </row>
    <row r="7" spans="4:12" x14ac:dyDescent="0.3">
      <c r="D7" s="2" t="s">
        <v>2114</v>
      </c>
      <c r="E7">
        <v>18</v>
      </c>
      <c r="F7">
        <v>12</v>
      </c>
      <c r="G7">
        <v>68</v>
      </c>
      <c r="H7">
        <v>65</v>
      </c>
      <c r="I7">
        <v>50</v>
      </c>
      <c r="J7">
        <v>77</v>
      </c>
      <c r="L7">
        <v>21</v>
      </c>
    </row>
    <row r="8" spans="4:12" x14ac:dyDescent="0.3">
      <c r="D8" s="2" t="s">
        <v>2113</v>
      </c>
      <c r="E8">
        <v>20</v>
      </c>
      <c r="F8">
        <v>35</v>
      </c>
      <c r="G8">
        <v>20</v>
      </c>
      <c r="H8">
        <v>70</v>
      </c>
      <c r="I8">
        <v>20</v>
      </c>
      <c r="J8">
        <v>30</v>
      </c>
      <c r="L8">
        <v>75</v>
      </c>
    </row>
    <row r="9" spans="4:12" x14ac:dyDescent="0.3">
      <c r="D9" s="2" t="s">
        <v>2115</v>
      </c>
      <c r="E9">
        <v>21</v>
      </c>
      <c r="F9">
        <v>25</v>
      </c>
      <c r="G9">
        <v>50</v>
      </c>
      <c r="H9">
        <v>54</v>
      </c>
      <c r="I9">
        <v>70</v>
      </c>
      <c r="J9">
        <v>40</v>
      </c>
      <c r="L9">
        <v>63</v>
      </c>
    </row>
    <row r="10" spans="4:12" x14ac:dyDescent="0.3">
      <c r="D10" s="2" t="s">
        <v>7</v>
      </c>
      <c r="E10">
        <v>41</v>
      </c>
      <c r="F10">
        <v>48</v>
      </c>
      <c r="G10">
        <v>84</v>
      </c>
      <c r="H10">
        <v>89</v>
      </c>
      <c r="I10">
        <v>55</v>
      </c>
      <c r="J10">
        <v>97</v>
      </c>
      <c r="L10" t="s">
        <v>2117</v>
      </c>
    </row>
    <row r="11" spans="4:12" x14ac:dyDescent="0.3">
      <c r="D11" s="2" t="s">
        <v>10</v>
      </c>
      <c r="E11">
        <v>46</v>
      </c>
      <c r="F11">
        <v>55</v>
      </c>
      <c r="G11">
        <v>98</v>
      </c>
      <c r="H11">
        <v>60</v>
      </c>
      <c r="I11">
        <v>19</v>
      </c>
      <c r="J11">
        <v>75</v>
      </c>
    </row>
    <row r="12" spans="4:12" x14ac:dyDescent="0.3">
      <c r="D12" s="2" t="s">
        <v>8</v>
      </c>
      <c r="E12">
        <v>63</v>
      </c>
      <c r="F12">
        <v>46</v>
      </c>
      <c r="G12">
        <v>95</v>
      </c>
      <c r="H12">
        <v>62</v>
      </c>
      <c r="I12">
        <v>76</v>
      </c>
    </row>
    <row r="13" spans="4:12" x14ac:dyDescent="0.3">
      <c r="D13" s="2" t="s">
        <v>9</v>
      </c>
      <c r="E13">
        <v>82</v>
      </c>
      <c r="F13">
        <v>83</v>
      </c>
      <c r="G13">
        <v>37</v>
      </c>
      <c r="H13">
        <v>81</v>
      </c>
      <c r="I13">
        <v>78</v>
      </c>
      <c r="J13">
        <v>73</v>
      </c>
    </row>
    <row r="14" spans="4:12" x14ac:dyDescent="0.3">
      <c r="D14" s="2" t="s">
        <v>2115</v>
      </c>
      <c r="E14">
        <v>12</v>
      </c>
      <c r="F14">
        <v>34</v>
      </c>
      <c r="G14">
        <v>54</v>
      </c>
      <c r="H14">
        <v>68</v>
      </c>
      <c r="I14">
        <v>60</v>
      </c>
      <c r="J14">
        <v>40</v>
      </c>
    </row>
    <row r="15" spans="4:12" x14ac:dyDescent="0.3">
      <c r="D15" s="2" t="s">
        <v>2118</v>
      </c>
      <c r="E15">
        <v>45</v>
      </c>
      <c r="F15">
        <v>76</v>
      </c>
      <c r="G15">
        <v>54</v>
      </c>
      <c r="H15">
        <v>12</v>
      </c>
      <c r="I15">
        <v>17</v>
      </c>
      <c r="J15">
        <v>97</v>
      </c>
    </row>
    <row r="16" spans="4:12" x14ac:dyDescent="0.3">
      <c r="D16" s="2" t="s">
        <v>2119</v>
      </c>
      <c r="E16">
        <v>22</v>
      </c>
      <c r="F16">
        <v>25</v>
      </c>
      <c r="G16">
        <v>47</v>
      </c>
      <c r="H16">
        <v>65</v>
      </c>
      <c r="I16">
        <v>98</v>
      </c>
      <c r="J16">
        <v>95</v>
      </c>
    </row>
  </sheetData>
  <autoFilter ref="D6:J13" xr:uid="{AE967419-6E5A-4A36-9DF5-727041311825}"/>
  <sortState xmlns:xlrd2="http://schemas.microsoft.com/office/spreadsheetml/2017/richdata2" ref="D7:J14">
    <sortCondition ref="E7:E14"/>
    <sortCondition ref="F7:F14"/>
  </sortState>
  <dataValidations count="5">
    <dataValidation type="list" allowBlank="1" showInputMessage="1" showErrorMessage="1" errorTitle="stop" error="Bewkoof.....Select from the list " promptTitle="criteria" prompt="select from the list_x000a_" sqref="L7" xr:uid="{3E052E03-187A-4898-8F3D-272956854295}">
      <formula1>$E$7:$E$14</formula1>
    </dataValidation>
    <dataValidation type="textLength" allowBlank="1" showInputMessage="1" showErrorMessage="1" sqref="L8" xr:uid="{843E694D-C81A-40DA-A8DC-08AC4A900092}">
      <formula1>2</formula1>
      <formula2>5</formula2>
    </dataValidation>
    <dataValidation type="decimal" operator="notBetween" allowBlank="1" showInputMessage="1" showErrorMessage="1" sqref="L9" xr:uid="{A84E3C4E-8129-42A5-BC6F-DB2865C793A3}">
      <formula1>20</formula1>
      <formula2>50</formula2>
    </dataValidation>
    <dataValidation type="textLength" errorStyle="warning" operator="greaterThan" allowBlank="1" showInputMessage="1" showErrorMessage="1" errorTitle="error" error="enter more than 8 chars_x000a_" sqref="L10" xr:uid="{3561E3FA-1403-4FC3-B876-F95477E4D447}">
      <formula1>8</formula1>
    </dataValidation>
    <dataValidation type="date" allowBlank="1" showInputMessage="1" showErrorMessage="1" sqref="L11" xr:uid="{1FB44379-1384-4C9C-9268-5B4A866DBD13}">
      <formula1>45505</formula1>
      <formula2>45535</formula2>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E37ED-B469-4DFE-AAAE-E3ED6E910EC5}">
  <sheetPr codeName="Sheet11"/>
  <dimension ref="A7:AC1067"/>
  <sheetViews>
    <sheetView topLeftCell="D1" workbookViewId="0">
      <selection activeCell="N10" sqref="N10"/>
    </sheetView>
  </sheetViews>
  <sheetFormatPr defaultRowHeight="14.4" x14ac:dyDescent="0.3"/>
  <cols>
    <col min="2" max="2" width="15.33203125" customWidth="1"/>
    <col min="3" max="3" width="23.44140625" customWidth="1"/>
    <col min="4" max="4" width="15.6640625" bestFit="1" customWidth="1"/>
    <col min="5" max="5" width="21.88671875" bestFit="1" customWidth="1"/>
    <col min="6" max="6" width="10.44140625" customWidth="1"/>
    <col min="7" max="7" width="11.21875" customWidth="1"/>
    <col min="8" max="8" width="5.88671875" customWidth="1"/>
    <col min="9" max="9" width="11.6640625" bestFit="1" customWidth="1"/>
    <col min="11" max="11" width="30.109375" customWidth="1"/>
    <col min="12" max="12" width="12.109375" bestFit="1" customWidth="1"/>
    <col min="13" max="13" width="9.88671875" customWidth="1"/>
    <col min="14" max="14" width="11.109375" bestFit="1" customWidth="1"/>
    <col min="15" max="15" width="6.88671875" customWidth="1"/>
    <col min="16" max="16" width="15.21875" bestFit="1" customWidth="1"/>
    <col min="17" max="17" width="12.33203125" bestFit="1" customWidth="1"/>
    <col min="18" max="18" width="25.5546875" bestFit="1" customWidth="1"/>
  </cols>
  <sheetData>
    <row r="7" spans="4:11" x14ac:dyDescent="0.3">
      <c r="D7" s="28" t="s">
        <v>2120</v>
      </c>
      <c r="E7" s="29" t="s">
        <v>2121</v>
      </c>
      <c r="F7" s="29" t="s">
        <v>2123</v>
      </c>
      <c r="G7" s="29" t="s">
        <v>2124</v>
      </c>
      <c r="H7" s="29" t="s">
        <v>2122</v>
      </c>
      <c r="I7" s="29" t="s">
        <v>2125</v>
      </c>
      <c r="J7" s="29" t="s">
        <v>2126</v>
      </c>
      <c r="K7" s="30" t="s">
        <v>2127</v>
      </c>
    </row>
    <row r="8" spans="4:11" x14ac:dyDescent="0.3">
      <c r="D8" s="26">
        <v>1</v>
      </c>
      <c r="E8" s="5">
        <v>35</v>
      </c>
      <c r="F8" s="5">
        <v>39</v>
      </c>
      <c r="G8" s="5">
        <v>37</v>
      </c>
      <c r="H8" s="5">
        <v>42</v>
      </c>
      <c r="I8" s="5">
        <v>25</v>
      </c>
      <c r="J8" s="5">
        <v>79</v>
      </c>
      <c r="K8" s="27">
        <f>SUM(E8:J8)</f>
        <v>257</v>
      </c>
    </row>
    <row r="9" spans="4:11" x14ac:dyDescent="0.3">
      <c r="D9" s="26">
        <v>2</v>
      </c>
      <c r="E9" s="5">
        <v>62</v>
      </c>
      <c r="F9" s="5">
        <v>84</v>
      </c>
      <c r="G9" s="5">
        <v>37</v>
      </c>
      <c r="H9" s="5">
        <v>82</v>
      </c>
      <c r="I9" s="5">
        <v>95</v>
      </c>
      <c r="J9" s="5">
        <v>88</v>
      </c>
      <c r="K9" s="27">
        <f t="shared" ref="K9:K22" si="0">SUM(E9:J9)</f>
        <v>448</v>
      </c>
    </row>
    <row r="10" spans="4:11" x14ac:dyDescent="0.3">
      <c r="D10" s="26">
        <v>3</v>
      </c>
      <c r="E10" s="5">
        <v>64</v>
      </c>
      <c r="F10" s="5">
        <v>99</v>
      </c>
      <c r="G10" s="5">
        <v>57</v>
      </c>
      <c r="H10" s="5">
        <v>89</v>
      </c>
      <c r="I10" s="5">
        <v>59</v>
      </c>
      <c r="J10" s="5">
        <v>70</v>
      </c>
      <c r="K10" s="27">
        <f t="shared" si="0"/>
        <v>438</v>
      </c>
    </row>
    <row r="11" spans="4:11" x14ac:dyDescent="0.3">
      <c r="D11" s="26">
        <v>4</v>
      </c>
      <c r="E11" s="5">
        <v>28</v>
      </c>
      <c r="F11" s="5">
        <v>74</v>
      </c>
      <c r="G11" s="5">
        <v>50</v>
      </c>
      <c r="H11" s="5">
        <v>57</v>
      </c>
      <c r="I11" s="5">
        <v>83</v>
      </c>
      <c r="J11" s="5">
        <v>97</v>
      </c>
      <c r="K11" s="27">
        <f t="shared" si="0"/>
        <v>389</v>
      </c>
    </row>
    <row r="12" spans="4:11" x14ac:dyDescent="0.3">
      <c r="D12" s="26">
        <v>5</v>
      </c>
      <c r="E12" s="5">
        <v>53</v>
      </c>
      <c r="F12" s="5">
        <v>50</v>
      </c>
      <c r="G12" s="5">
        <v>82</v>
      </c>
      <c r="H12" s="5">
        <v>97</v>
      </c>
      <c r="I12" s="5">
        <v>47</v>
      </c>
      <c r="J12" s="5">
        <v>95</v>
      </c>
      <c r="K12" s="27">
        <f t="shared" si="0"/>
        <v>424</v>
      </c>
    </row>
    <row r="13" spans="4:11" x14ac:dyDescent="0.3">
      <c r="D13" s="26">
        <v>6</v>
      </c>
      <c r="E13" s="5">
        <v>98</v>
      </c>
      <c r="F13" s="5">
        <v>47</v>
      </c>
      <c r="G13" s="5">
        <v>83</v>
      </c>
      <c r="H13" s="5">
        <v>36</v>
      </c>
      <c r="I13" s="5">
        <v>50</v>
      </c>
      <c r="J13" s="5">
        <v>36</v>
      </c>
      <c r="K13" s="27">
        <f t="shared" si="0"/>
        <v>350</v>
      </c>
    </row>
    <row r="14" spans="4:11" x14ac:dyDescent="0.3">
      <c r="D14" s="26">
        <v>7</v>
      </c>
      <c r="E14" s="5">
        <v>98</v>
      </c>
      <c r="F14" s="5">
        <v>57</v>
      </c>
      <c r="G14" s="5">
        <v>54</v>
      </c>
      <c r="H14" s="5">
        <v>45</v>
      </c>
      <c r="I14" s="5">
        <v>36</v>
      </c>
      <c r="J14" s="5">
        <v>46</v>
      </c>
      <c r="K14" s="27">
        <f t="shared" si="0"/>
        <v>336</v>
      </c>
    </row>
    <row r="15" spans="4:11" x14ac:dyDescent="0.3">
      <c r="D15" s="26">
        <v>8</v>
      </c>
      <c r="E15" s="5">
        <v>44</v>
      </c>
      <c r="F15" s="5">
        <v>30</v>
      </c>
      <c r="G15" s="5">
        <v>63</v>
      </c>
      <c r="H15" s="5">
        <v>95</v>
      </c>
      <c r="I15" s="5">
        <v>94</v>
      </c>
      <c r="J15" s="5">
        <v>62</v>
      </c>
      <c r="K15" s="27">
        <f t="shared" si="0"/>
        <v>388</v>
      </c>
    </row>
    <row r="16" spans="4:11" x14ac:dyDescent="0.3">
      <c r="D16" s="26">
        <v>9</v>
      </c>
      <c r="E16" s="5">
        <v>46</v>
      </c>
      <c r="F16" s="5">
        <v>43</v>
      </c>
      <c r="G16" s="5">
        <v>41</v>
      </c>
      <c r="H16" s="5">
        <v>89</v>
      </c>
      <c r="I16" s="5">
        <v>86</v>
      </c>
      <c r="J16" s="5">
        <v>61</v>
      </c>
      <c r="K16" s="27">
        <f t="shared" si="0"/>
        <v>366</v>
      </c>
    </row>
    <row r="17" spans="1:29" x14ac:dyDescent="0.3">
      <c r="D17" s="26">
        <v>10</v>
      </c>
      <c r="E17" s="5">
        <v>100</v>
      </c>
      <c r="F17" s="5">
        <v>49</v>
      </c>
      <c r="G17" s="5">
        <v>49</v>
      </c>
      <c r="H17" s="5">
        <v>65</v>
      </c>
      <c r="I17" s="5">
        <v>61</v>
      </c>
      <c r="J17" s="5">
        <v>44</v>
      </c>
      <c r="K17" s="27">
        <f t="shared" si="0"/>
        <v>368</v>
      </c>
    </row>
    <row r="18" spans="1:29" x14ac:dyDescent="0.3">
      <c r="D18" s="26">
        <v>11</v>
      </c>
      <c r="E18" s="5">
        <v>74</v>
      </c>
      <c r="F18" s="5">
        <v>91</v>
      </c>
      <c r="G18" s="5">
        <v>98</v>
      </c>
      <c r="H18" s="5">
        <v>43</v>
      </c>
      <c r="I18" s="5">
        <v>76</v>
      </c>
      <c r="J18" s="5">
        <v>44</v>
      </c>
      <c r="K18" s="27">
        <f t="shared" si="0"/>
        <v>426</v>
      </c>
    </row>
    <row r="19" spans="1:29" x14ac:dyDescent="0.3">
      <c r="D19" s="26">
        <v>12</v>
      </c>
      <c r="E19" s="5">
        <v>58</v>
      </c>
      <c r="F19" s="5">
        <v>67</v>
      </c>
      <c r="G19" s="5">
        <v>35</v>
      </c>
      <c r="H19" s="5">
        <v>33</v>
      </c>
      <c r="I19" s="5">
        <v>99</v>
      </c>
      <c r="J19" s="5">
        <v>96</v>
      </c>
      <c r="K19" s="27">
        <f t="shared" si="0"/>
        <v>388</v>
      </c>
    </row>
    <row r="20" spans="1:29" x14ac:dyDescent="0.3">
      <c r="D20" s="26">
        <v>13</v>
      </c>
      <c r="E20" s="5">
        <v>33</v>
      </c>
      <c r="F20" s="5">
        <v>71</v>
      </c>
      <c r="G20" s="5">
        <v>64</v>
      </c>
      <c r="H20" s="5">
        <v>56</v>
      </c>
      <c r="I20" s="5">
        <v>27</v>
      </c>
      <c r="J20" s="5">
        <v>25</v>
      </c>
      <c r="K20" s="27">
        <f t="shared" si="0"/>
        <v>276</v>
      </c>
    </row>
    <row r="21" spans="1:29" x14ac:dyDescent="0.3">
      <c r="D21" s="26">
        <v>14</v>
      </c>
      <c r="E21" s="5">
        <v>76</v>
      </c>
      <c r="F21" s="5">
        <v>87</v>
      </c>
      <c r="G21" s="5">
        <v>63</v>
      </c>
      <c r="H21" s="5">
        <v>76</v>
      </c>
      <c r="I21" s="5">
        <v>64</v>
      </c>
      <c r="J21" s="5">
        <v>30</v>
      </c>
      <c r="K21" s="27">
        <f t="shared" si="0"/>
        <v>396</v>
      </c>
    </row>
    <row r="22" spans="1:29" ht="15.6" x14ac:dyDescent="0.3">
      <c r="D22" s="31">
        <v>15</v>
      </c>
      <c r="E22" s="32">
        <v>98</v>
      </c>
      <c r="F22" s="32">
        <v>88</v>
      </c>
      <c r="G22" s="32">
        <v>30</v>
      </c>
      <c r="H22" s="32">
        <v>65</v>
      </c>
      <c r="I22" s="32">
        <v>57</v>
      </c>
      <c r="J22" s="32">
        <v>51</v>
      </c>
      <c r="K22" s="33">
        <f t="shared" si="0"/>
        <v>389</v>
      </c>
      <c r="P22" s="34" t="s">
        <v>42</v>
      </c>
      <c r="Q22" s="34" t="s">
        <v>43</v>
      </c>
      <c r="R22" s="34" t="s">
        <v>45</v>
      </c>
    </row>
    <row r="23" spans="1:29" x14ac:dyDescent="0.3">
      <c r="P23" t="s">
        <v>57</v>
      </c>
      <c r="Q23" t="s">
        <v>58</v>
      </c>
      <c r="R23" t="s">
        <v>60</v>
      </c>
    </row>
    <row r="26" spans="1:29" ht="15.6" x14ac:dyDescent="0.3">
      <c r="A26" s="34" t="s">
        <v>40</v>
      </c>
      <c r="B26" s="34" t="s">
        <v>41</v>
      </c>
      <c r="C26" s="34" t="s">
        <v>42</v>
      </c>
      <c r="D26" s="34" t="s">
        <v>43</v>
      </c>
      <c r="E26" s="34" t="s">
        <v>44</v>
      </c>
      <c r="F26" s="34" t="s">
        <v>45</v>
      </c>
      <c r="G26" s="34" t="s">
        <v>46</v>
      </c>
      <c r="H26" s="34" t="s">
        <v>47</v>
      </c>
      <c r="I26" s="34" t="s">
        <v>48</v>
      </c>
      <c r="J26" s="34" t="s">
        <v>49</v>
      </c>
      <c r="K26" s="34" t="s">
        <v>50</v>
      </c>
      <c r="L26" s="34" t="s">
        <v>51</v>
      </c>
      <c r="M26" s="34" t="s">
        <v>52</v>
      </c>
      <c r="N26" s="34" t="s">
        <v>53</v>
      </c>
      <c r="P26" s="34" t="s">
        <v>40</v>
      </c>
      <c r="Q26" s="34" t="s">
        <v>41</v>
      </c>
      <c r="R26" s="34" t="s">
        <v>42</v>
      </c>
      <c r="S26" s="34" t="s">
        <v>43</v>
      </c>
      <c r="T26" s="34" t="s">
        <v>44</v>
      </c>
      <c r="U26" s="34" t="s">
        <v>45</v>
      </c>
      <c r="V26" s="34" t="s">
        <v>46</v>
      </c>
      <c r="W26" s="34" t="s">
        <v>47</v>
      </c>
      <c r="X26" s="34" t="s">
        <v>48</v>
      </c>
      <c r="Y26" s="34" t="s">
        <v>49</v>
      </c>
      <c r="Z26" s="34" t="s">
        <v>50</v>
      </c>
      <c r="AA26" s="34" t="s">
        <v>51</v>
      </c>
      <c r="AB26" s="34" t="s">
        <v>52</v>
      </c>
      <c r="AC26" s="34" t="s">
        <v>53</v>
      </c>
    </row>
    <row r="27" spans="1:29" x14ac:dyDescent="0.3">
      <c r="A27" t="s">
        <v>55</v>
      </c>
      <c r="B27" t="s">
        <v>56</v>
      </c>
      <c r="C27" t="s">
        <v>57</v>
      </c>
      <c r="D27" t="s">
        <v>58</v>
      </c>
      <c r="E27" t="s">
        <v>59</v>
      </c>
      <c r="F27" t="s">
        <v>60</v>
      </c>
      <c r="G27" t="s">
        <v>61</v>
      </c>
      <c r="H27">
        <v>55</v>
      </c>
      <c r="I27" s="13">
        <v>42468</v>
      </c>
      <c r="J27" s="35">
        <v>141604</v>
      </c>
      <c r="K27" s="36">
        <v>0.15</v>
      </c>
      <c r="L27" t="s">
        <v>62</v>
      </c>
      <c r="M27" t="s">
        <v>63</v>
      </c>
      <c r="N27">
        <f ca="1">DATEDIF(I27,TODAY(),"y")</f>
        <v>8</v>
      </c>
      <c r="P27" t="s">
        <v>55</v>
      </c>
      <c r="Q27" t="s">
        <v>56</v>
      </c>
      <c r="R27" t="s">
        <v>57</v>
      </c>
      <c r="S27" t="s">
        <v>58</v>
      </c>
      <c r="T27" t="s">
        <v>59</v>
      </c>
      <c r="U27" t="s">
        <v>60</v>
      </c>
      <c r="V27" t="s">
        <v>61</v>
      </c>
      <c r="W27">
        <v>55</v>
      </c>
      <c r="X27" s="13">
        <v>42468</v>
      </c>
      <c r="Y27" s="35">
        <v>141604</v>
      </c>
      <c r="Z27" s="36">
        <v>0.15</v>
      </c>
      <c r="AA27" t="s">
        <v>62</v>
      </c>
      <c r="AB27" t="s">
        <v>63</v>
      </c>
      <c r="AC27">
        <v>8</v>
      </c>
    </row>
    <row r="28" spans="1:29" x14ac:dyDescent="0.3">
      <c r="A28" t="s">
        <v>64</v>
      </c>
      <c r="B28" t="s">
        <v>65</v>
      </c>
      <c r="C28" t="s">
        <v>66</v>
      </c>
      <c r="D28" t="s">
        <v>67</v>
      </c>
      <c r="E28" t="s">
        <v>68</v>
      </c>
      <c r="F28" t="s">
        <v>60</v>
      </c>
      <c r="G28" t="s">
        <v>69</v>
      </c>
      <c r="H28">
        <v>50</v>
      </c>
      <c r="I28" s="13">
        <v>39016</v>
      </c>
      <c r="J28" s="35">
        <v>163099</v>
      </c>
      <c r="K28" s="36">
        <v>0.2</v>
      </c>
      <c r="L28" t="s">
        <v>62</v>
      </c>
      <c r="M28" t="s">
        <v>70</v>
      </c>
      <c r="N28">
        <f t="shared" ref="N28:N91" ca="1" si="1">DATEDIF(I28,TODAY(),"y")</f>
        <v>17</v>
      </c>
      <c r="P28" t="s">
        <v>259</v>
      </c>
      <c r="Q28" t="s">
        <v>260</v>
      </c>
      <c r="R28" t="s">
        <v>57</v>
      </c>
      <c r="S28" t="s">
        <v>58</v>
      </c>
      <c r="T28" t="s">
        <v>74</v>
      </c>
      <c r="U28" t="s">
        <v>60</v>
      </c>
      <c r="V28" t="s">
        <v>79</v>
      </c>
      <c r="W28">
        <v>49</v>
      </c>
      <c r="X28" s="13">
        <v>38825</v>
      </c>
      <c r="Y28" s="35">
        <v>134486</v>
      </c>
      <c r="Z28" s="36">
        <v>0.14000000000000001</v>
      </c>
      <c r="AA28" t="s">
        <v>62</v>
      </c>
      <c r="AB28" t="s">
        <v>92</v>
      </c>
      <c r="AC28">
        <v>18</v>
      </c>
    </row>
    <row r="29" spans="1:29" x14ac:dyDescent="0.3">
      <c r="A29" t="s">
        <v>71</v>
      </c>
      <c r="B29" t="s">
        <v>72</v>
      </c>
      <c r="C29" t="s">
        <v>73</v>
      </c>
      <c r="D29" t="s">
        <v>58</v>
      </c>
      <c r="E29" t="s">
        <v>74</v>
      </c>
      <c r="F29" t="s">
        <v>60</v>
      </c>
      <c r="G29" t="s">
        <v>69</v>
      </c>
      <c r="H29">
        <v>26</v>
      </c>
      <c r="I29" s="13">
        <v>43735</v>
      </c>
      <c r="J29" s="35">
        <v>84913</v>
      </c>
      <c r="K29" s="36">
        <v>7.0000000000000007E-2</v>
      </c>
      <c r="L29" t="s">
        <v>62</v>
      </c>
      <c r="M29" t="s">
        <v>70</v>
      </c>
      <c r="N29">
        <f t="shared" ca="1" si="1"/>
        <v>4</v>
      </c>
      <c r="P29" t="s">
        <v>444</v>
      </c>
      <c r="Q29" t="s">
        <v>445</v>
      </c>
      <c r="R29" t="s">
        <v>57</v>
      </c>
      <c r="S29" t="s">
        <v>58</v>
      </c>
      <c r="T29" t="s">
        <v>74</v>
      </c>
      <c r="U29" t="s">
        <v>60</v>
      </c>
      <c r="V29" t="s">
        <v>79</v>
      </c>
      <c r="W29">
        <v>39</v>
      </c>
      <c r="X29" s="13">
        <v>42819</v>
      </c>
      <c r="Y29" s="35">
        <v>135325</v>
      </c>
      <c r="Z29" s="36">
        <v>0.14000000000000001</v>
      </c>
      <c r="AA29" t="s">
        <v>62</v>
      </c>
      <c r="AB29" t="s">
        <v>80</v>
      </c>
      <c r="AC29">
        <v>7</v>
      </c>
    </row>
    <row r="30" spans="1:29" x14ac:dyDescent="0.3">
      <c r="A30" t="s">
        <v>75</v>
      </c>
      <c r="B30" t="s">
        <v>76</v>
      </c>
      <c r="C30" t="s">
        <v>77</v>
      </c>
      <c r="D30" t="s">
        <v>67</v>
      </c>
      <c r="E30" t="s">
        <v>74</v>
      </c>
      <c r="F30" t="s">
        <v>78</v>
      </c>
      <c r="G30" t="s">
        <v>79</v>
      </c>
      <c r="H30">
        <v>55</v>
      </c>
      <c r="I30" s="13">
        <v>35023</v>
      </c>
      <c r="J30" s="35">
        <v>95409</v>
      </c>
      <c r="K30" s="36">
        <v>0</v>
      </c>
      <c r="L30" t="s">
        <v>62</v>
      </c>
      <c r="M30" t="s">
        <v>80</v>
      </c>
      <c r="N30">
        <f t="shared" ca="1" si="1"/>
        <v>28</v>
      </c>
      <c r="P30" t="s">
        <v>1060</v>
      </c>
      <c r="Q30" t="s">
        <v>1061</v>
      </c>
      <c r="R30" t="s">
        <v>57</v>
      </c>
      <c r="S30" t="s">
        <v>58</v>
      </c>
      <c r="T30" t="s">
        <v>68</v>
      </c>
      <c r="U30" t="s">
        <v>60</v>
      </c>
      <c r="V30" t="s">
        <v>69</v>
      </c>
      <c r="W30">
        <v>43</v>
      </c>
      <c r="X30" s="13">
        <v>42090</v>
      </c>
      <c r="Y30" s="35">
        <v>120321</v>
      </c>
      <c r="Z30" s="36">
        <v>0.12</v>
      </c>
      <c r="AA30" t="s">
        <v>62</v>
      </c>
      <c r="AB30" t="s">
        <v>92</v>
      </c>
      <c r="AC30">
        <v>9</v>
      </c>
    </row>
    <row r="31" spans="1:29" x14ac:dyDescent="0.3">
      <c r="A31" t="s">
        <v>81</v>
      </c>
      <c r="B31" t="s">
        <v>82</v>
      </c>
      <c r="C31" t="s">
        <v>83</v>
      </c>
      <c r="D31" t="s">
        <v>58</v>
      </c>
      <c r="E31" t="s">
        <v>84</v>
      </c>
      <c r="F31" t="s">
        <v>60</v>
      </c>
      <c r="G31" t="s">
        <v>69</v>
      </c>
      <c r="H31">
        <v>27</v>
      </c>
      <c r="I31" s="13">
        <v>44013</v>
      </c>
      <c r="J31" s="35">
        <v>119746</v>
      </c>
      <c r="K31" s="36">
        <v>0.1</v>
      </c>
      <c r="L31" t="s">
        <v>62</v>
      </c>
      <c r="M31" t="s">
        <v>80</v>
      </c>
      <c r="N31">
        <f t="shared" ca="1" si="1"/>
        <v>4</v>
      </c>
      <c r="P31" t="s">
        <v>1293</v>
      </c>
      <c r="Q31" t="s">
        <v>1294</v>
      </c>
      <c r="R31" t="s">
        <v>57</v>
      </c>
      <c r="S31" t="s">
        <v>58</v>
      </c>
      <c r="T31" t="s">
        <v>74</v>
      </c>
      <c r="U31" t="s">
        <v>60</v>
      </c>
      <c r="V31" t="s">
        <v>79</v>
      </c>
      <c r="W31">
        <v>53</v>
      </c>
      <c r="X31" s="13">
        <v>35532</v>
      </c>
      <c r="Y31" s="35">
        <v>154388</v>
      </c>
      <c r="Z31" s="36">
        <v>0.1</v>
      </c>
      <c r="AA31" t="s">
        <v>62</v>
      </c>
      <c r="AB31" t="s">
        <v>63</v>
      </c>
      <c r="AC31">
        <v>27</v>
      </c>
    </row>
    <row r="32" spans="1:29" x14ac:dyDescent="0.3">
      <c r="A32" t="s">
        <v>85</v>
      </c>
      <c r="B32" t="s">
        <v>86</v>
      </c>
      <c r="C32" t="s">
        <v>87</v>
      </c>
      <c r="D32" t="s">
        <v>67</v>
      </c>
      <c r="E32" t="s">
        <v>74</v>
      </c>
      <c r="F32" t="s">
        <v>78</v>
      </c>
      <c r="G32" t="s">
        <v>61</v>
      </c>
      <c r="H32">
        <v>25</v>
      </c>
      <c r="I32" s="13">
        <v>43967</v>
      </c>
      <c r="J32" s="35">
        <v>41336</v>
      </c>
      <c r="K32" s="36">
        <v>0</v>
      </c>
      <c r="L32" t="s">
        <v>62</v>
      </c>
      <c r="M32" t="s">
        <v>88</v>
      </c>
      <c r="N32">
        <f t="shared" ca="1" si="1"/>
        <v>4</v>
      </c>
      <c r="P32" t="s">
        <v>1328</v>
      </c>
      <c r="Q32" t="s">
        <v>1329</v>
      </c>
      <c r="R32" t="s">
        <v>57</v>
      </c>
      <c r="S32" t="s">
        <v>58</v>
      </c>
      <c r="T32" t="s">
        <v>59</v>
      </c>
      <c r="U32" t="s">
        <v>60</v>
      </c>
      <c r="V32" t="s">
        <v>69</v>
      </c>
      <c r="W32">
        <v>46</v>
      </c>
      <c r="X32" s="13">
        <v>37265</v>
      </c>
      <c r="Y32" s="35">
        <v>148035</v>
      </c>
      <c r="Z32" s="36">
        <v>0.14000000000000001</v>
      </c>
      <c r="AA32" t="s">
        <v>62</v>
      </c>
      <c r="AB32" t="s">
        <v>80</v>
      </c>
      <c r="AC32">
        <v>22</v>
      </c>
    </row>
    <row r="33" spans="1:29" x14ac:dyDescent="0.3">
      <c r="A33" t="s">
        <v>89</v>
      </c>
      <c r="B33" t="s">
        <v>90</v>
      </c>
      <c r="C33" t="s">
        <v>83</v>
      </c>
      <c r="D33" t="s">
        <v>91</v>
      </c>
      <c r="E33" t="s">
        <v>74</v>
      </c>
      <c r="F33" t="s">
        <v>78</v>
      </c>
      <c r="G33" t="s">
        <v>69</v>
      </c>
      <c r="H33">
        <v>29</v>
      </c>
      <c r="I33" s="13">
        <v>43490</v>
      </c>
      <c r="J33" s="35">
        <v>113527</v>
      </c>
      <c r="K33" s="36">
        <v>0.06</v>
      </c>
      <c r="L33" t="s">
        <v>62</v>
      </c>
      <c r="M33" t="s">
        <v>92</v>
      </c>
      <c r="N33">
        <f t="shared" ca="1" si="1"/>
        <v>5</v>
      </c>
      <c r="P33" t="s">
        <v>1376</v>
      </c>
      <c r="Q33" t="s">
        <v>1377</v>
      </c>
      <c r="R33" t="s">
        <v>57</v>
      </c>
      <c r="S33" t="s">
        <v>58</v>
      </c>
      <c r="T33" t="s">
        <v>74</v>
      </c>
      <c r="U33" t="s">
        <v>60</v>
      </c>
      <c r="V33" t="s">
        <v>79</v>
      </c>
      <c r="W33">
        <v>25</v>
      </c>
      <c r="X33" s="13">
        <v>44379</v>
      </c>
      <c r="Y33" s="35">
        <v>125633</v>
      </c>
      <c r="Z33" s="36">
        <v>0.11</v>
      </c>
      <c r="AA33" t="s">
        <v>1351</v>
      </c>
      <c r="AB33" t="s">
        <v>1364</v>
      </c>
      <c r="AC33">
        <v>3</v>
      </c>
    </row>
    <row r="34" spans="1:29" x14ac:dyDescent="0.3">
      <c r="A34" t="s">
        <v>93</v>
      </c>
      <c r="B34" t="s">
        <v>94</v>
      </c>
      <c r="C34" t="s">
        <v>77</v>
      </c>
      <c r="D34" t="s">
        <v>67</v>
      </c>
      <c r="E34" t="s">
        <v>68</v>
      </c>
      <c r="F34" t="s">
        <v>60</v>
      </c>
      <c r="G34" t="s">
        <v>69</v>
      </c>
      <c r="H34">
        <v>34</v>
      </c>
      <c r="I34" s="13">
        <v>43264</v>
      </c>
      <c r="J34" s="35">
        <v>77203</v>
      </c>
      <c r="K34" s="36">
        <v>0</v>
      </c>
      <c r="L34" t="s">
        <v>62</v>
      </c>
      <c r="M34" t="s">
        <v>70</v>
      </c>
      <c r="N34">
        <f t="shared" ca="1" si="1"/>
        <v>6</v>
      </c>
      <c r="P34" t="s">
        <v>1516</v>
      </c>
      <c r="Q34" t="s">
        <v>1517</v>
      </c>
      <c r="R34" t="s">
        <v>57</v>
      </c>
      <c r="S34" t="s">
        <v>58</v>
      </c>
      <c r="T34" t="s">
        <v>59</v>
      </c>
      <c r="U34" t="s">
        <v>60</v>
      </c>
      <c r="V34" t="s">
        <v>79</v>
      </c>
      <c r="W34">
        <v>60</v>
      </c>
      <c r="X34" s="13">
        <v>40383</v>
      </c>
      <c r="Y34" s="35">
        <v>126911</v>
      </c>
      <c r="Z34" s="36">
        <v>0.1</v>
      </c>
      <c r="AA34" t="s">
        <v>1351</v>
      </c>
      <c r="AB34" t="s">
        <v>1357</v>
      </c>
      <c r="AC34">
        <v>14</v>
      </c>
    </row>
    <row r="35" spans="1:29" x14ac:dyDescent="0.3">
      <c r="A35" t="s">
        <v>95</v>
      </c>
      <c r="B35" t="s">
        <v>96</v>
      </c>
      <c r="C35" t="s">
        <v>57</v>
      </c>
      <c r="D35" t="s">
        <v>97</v>
      </c>
      <c r="E35" t="s">
        <v>74</v>
      </c>
      <c r="F35" t="s">
        <v>60</v>
      </c>
      <c r="G35" t="s">
        <v>79</v>
      </c>
      <c r="H35">
        <v>36</v>
      </c>
      <c r="I35" s="13">
        <v>39855</v>
      </c>
      <c r="J35" s="35">
        <v>157333</v>
      </c>
      <c r="K35" s="36">
        <v>0.15</v>
      </c>
      <c r="L35" t="s">
        <v>62</v>
      </c>
      <c r="M35" t="s">
        <v>88</v>
      </c>
      <c r="N35">
        <f t="shared" ca="1" si="1"/>
        <v>15</v>
      </c>
      <c r="P35" t="s">
        <v>1769</v>
      </c>
      <c r="Q35" t="s">
        <v>1770</v>
      </c>
      <c r="R35" t="s">
        <v>57</v>
      </c>
      <c r="S35" t="s">
        <v>58</v>
      </c>
      <c r="T35" t="s">
        <v>84</v>
      </c>
      <c r="U35" t="s">
        <v>60</v>
      </c>
      <c r="V35" t="s">
        <v>114</v>
      </c>
      <c r="W35">
        <v>55</v>
      </c>
      <c r="X35" s="13">
        <v>38945</v>
      </c>
      <c r="Y35" s="35">
        <v>159044</v>
      </c>
      <c r="Z35" s="36">
        <v>0.1</v>
      </c>
      <c r="AA35" t="s">
        <v>1758</v>
      </c>
      <c r="AB35" t="s">
        <v>1759</v>
      </c>
      <c r="AC35">
        <v>18</v>
      </c>
    </row>
    <row r="36" spans="1:29" x14ac:dyDescent="0.3">
      <c r="A36" t="s">
        <v>98</v>
      </c>
      <c r="B36" t="s">
        <v>99</v>
      </c>
      <c r="C36" t="s">
        <v>100</v>
      </c>
      <c r="D36" t="s">
        <v>101</v>
      </c>
      <c r="E36" t="s">
        <v>68</v>
      </c>
      <c r="F36" t="s">
        <v>60</v>
      </c>
      <c r="G36" t="s">
        <v>69</v>
      </c>
      <c r="H36">
        <v>27</v>
      </c>
      <c r="I36" s="13">
        <v>44490</v>
      </c>
      <c r="J36" s="35">
        <v>109851</v>
      </c>
      <c r="K36" s="36">
        <v>0</v>
      </c>
      <c r="L36" t="s">
        <v>62</v>
      </c>
      <c r="M36" t="s">
        <v>63</v>
      </c>
      <c r="N36">
        <f t="shared" ca="1" si="1"/>
        <v>2</v>
      </c>
      <c r="P36" t="s">
        <v>1870</v>
      </c>
      <c r="Q36" t="s">
        <v>1871</v>
      </c>
      <c r="R36" t="s">
        <v>57</v>
      </c>
      <c r="S36" t="s">
        <v>58</v>
      </c>
      <c r="T36" t="s">
        <v>59</v>
      </c>
      <c r="U36" t="s">
        <v>60</v>
      </c>
      <c r="V36" t="s">
        <v>114</v>
      </c>
      <c r="W36">
        <v>49</v>
      </c>
      <c r="X36" s="13">
        <v>38000</v>
      </c>
      <c r="Y36" s="35">
        <v>125086</v>
      </c>
      <c r="Z36" s="36">
        <v>0.1</v>
      </c>
      <c r="AA36" t="s">
        <v>1758</v>
      </c>
      <c r="AB36" t="s">
        <v>1777</v>
      </c>
      <c r="AC36">
        <v>20</v>
      </c>
    </row>
    <row r="37" spans="1:29" x14ac:dyDescent="0.3">
      <c r="A37" t="s">
        <v>102</v>
      </c>
      <c r="B37" t="s">
        <v>103</v>
      </c>
      <c r="C37" t="s">
        <v>83</v>
      </c>
      <c r="D37" t="s">
        <v>97</v>
      </c>
      <c r="E37" t="s">
        <v>74</v>
      </c>
      <c r="F37" t="s">
        <v>78</v>
      </c>
      <c r="G37" t="s">
        <v>69</v>
      </c>
      <c r="H37">
        <v>59</v>
      </c>
      <c r="I37" s="13">
        <v>36233</v>
      </c>
      <c r="J37" s="35">
        <v>105086</v>
      </c>
      <c r="K37" s="36">
        <v>0.09</v>
      </c>
      <c r="L37" t="s">
        <v>62</v>
      </c>
      <c r="M37" t="s">
        <v>92</v>
      </c>
      <c r="N37">
        <f t="shared" ca="1" si="1"/>
        <v>25</v>
      </c>
    </row>
    <row r="38" spans="1:29" x14ac:dyDescent="0.3">
      <c r="A38" t="s">
        <v>104</v>
      </c>
      <c r="B38" t="s">
        <v>105</v>
      </c>
      <c r="C38" t="s">
        <v>77</v>
      </c>
      <c r="D38" t="s">
        <v>91</v>
      </c>
      <c r="E38" t="s">
        <v>68</v>
      </c>
      <c r="F38" t="s">
        <v>78</v>
      </c>
      <c r="G38" t="s">
        <v>79</v>
      </c>
      <c r="H38">
        <v>31</v>
      </c>
      <c r="I38" s="13">
        <v>43043</v>
      </c>
      <c r="J38" s="35">
        <v>97078</v>
      </c>
      <c r="K38" s="36">
        <v>0</v>
      </c>
      <c r="L38" t="s">
        <v>62</v>
      </c>
      <c r="M38" t="s">
        <v>92</v>
      </c>
      <c r="N38">
        <f t="shared" ca="1" si="1"/>
        <v>6</v>
      </c>
    </row>
    <row r="39" spans="1:29" x14ac:dyDescent="0.3">
      <c r="A39" t="s">
        <v>106</v>
      </c>
      <c r="B39" t="s">
        <v>107</v>
      </c>
      <c r="C39" t="s">
        <v>108</v>
      </c>
      <c r="D39" t="s">
        <v>109</v>
      </c>
      <c r="E39" t="s">
        <v>59</v>
      </c>
      <c r="F39" t="s">
        <v>60</v>
      </c>
      <c r="G39" t="s">
        <v>79</v>
      </c>
      <c r="H39">
        <v>41</v>
      </c>
      <c r="I39" s="13">
        <v>41346</v>
      </c>
      <c r="J39" s="35">
        <v>249270</v>
      </c>
      <c r="K39" s="36">
        <v>0.3</v>
      </c>
      <c r="L39" t="s">
        <v>62</v>
      </c>
      <c r="M39" t="s">
        <v>63</v>
      </c>
      <c r="N39">
        <f t="shared" ca="1" si="1"/>
        <v>11</v>
      </c>
    </row>
    <row r="40" spans="1:29" ht="15.6" x14ac:dyDescent="0.3">
      <c r="A40" t="s">
        <v>110</v>
      </c>
      <c r="B40" t="s">
        <v>111</v>
      </c>
      <c r="C40" t="s">
        <v>66</v>
      </c>
      <c r="D40" t="s">
        <v>67</v>
      </c>
      <c r="E40" t="s">
        <v>59</v>
      </c>
      <c r="F40" t="s">
        <v>60</v>
      </c>
      <c r="G40" t="s">
        <v>61</v>
      </c>
      <c r="H40">
        <v>65</v>
      </c>
      <c r="I40" s="13">
        <v>37319</v>
      </c>
      <c r="J40" s="35">
        <v>175837</v>
      </c>
      <c r="K40" s="36">
        <v>0.2</v>
      </c>
      <c r="L40" t="s">
        <v>62</v>
      </c>
      <c r="M40" t="s">
        <v>80</v>
      </c>
      <c r="N40">
        <f t="shared" ca="1" si="1"/>
        <v>22</v>
      </c>
      <c r="P40" s="34" t="s">
        <v>42</v>
      </c>
      <c r="Q40" s="34" t="s">
        <v>43</v>
      </c>
      <c r="R40" s="34" t="s">
        <v>45</v>
      </c>
    </row>
    <row r="41" spans="1:29" x14ac:dyDescent="0.3">
      <c r="A41" t="s">
        <v>112</v>
      </c>
      <c r="B41" t="s">
        <v>113</v>
      </c>
      <c r="C41" t="s">
        <v>57</v>
      </c>
      <c r="D41" t="s">
        <v>109</v>
      </c>
      <c r="E41" t="s">
        <v>68</v>
      </c>
      <c r="F41" t="s">
        <v>60</v>
      </c>
      <c r="G41" t="s">
        <v>114</v>
      </c>
      <c r="H41">
        <v>64</v>
      </c>
      <c r="I41" s="13">
        <v>37956</v>
      </c>
      <c r="J41" s="35">
        <v>154828</v>
      </c>
      <c r="K41" s="36">
        <v>0.13</v>
      </c>
      <c r="L41" t="s">
        <v>62</v>
      </c>
      <c r="M41" t="s">
        <v>63</v>
      </c>
      <c r="N41">
        <f t="shared" ca="1" si="1"/>
        <v>20</v>
      </c>
      <c r="P41" t="s">
        <v>57</v>
      </c>
      <c r="Q41" t="s">
        <v>67</v>
      </c>
      <c r="R41" t="s">
        <v>60</v>
      </c>
    </row>
    <row r="42" spans="1:29" x14ac:dyDescent="0.3">
      <c r="A42" t="s">
        <v>115</v>
      </c>
      <c r="B42" t="s">
        <v>116</v>
      </c>
      <c r="C42" t="s">
        <v>66</v>
      </c>
      <c r="D42" t="s">
        <v>58</v>
      </c>
      <c r="E42" t="s">
        <v>84</v>
      </c>
      <c r="F42" t="s">
        <v>78</v>
      </c>
      <c r="G42" t="s">
        <v>69</v>
      </c>
      <c r="H42">
        <v>64</v>
      </c>
      <c r="I42" s="13">
        <v>41581</v>
      </c>
      <c r="J42" s="35">
        <v>186503</v>
      </c>
      <c r="K42" s="36">
        <v>0.24</v>
      </c>
      <c r="L42" t="s">
        <v>62</v>
      </c>
      <c r="M42" t="s">
        <v>117</v>
      </c>
      <c r="N42">
        <f t="shared" ca="1" si="1"/>
        <v>10</v>
      </c>
      <c r="P42" t="s">
        <v>66</v>
      </c>
      <c r="Q42" t="s">
        <v>58</v>
      </c>
      <c r="R42" t="s">
        <v>78</v>
      </c>
    </row>
    <row r="43" spans="1:29" x14ac:dyDescent="0.3">
      <c r="A43" t="s">
        <v>118</v>
      </c>
      <c r="B43" t="s">
        <v>119</v>
      </c>
      <c r="C43" t="s">
        <v>66</v>
      </c>
      <c r="D43" t="s">
        <v>120</v>
      </c>
      <c r="E43" t="s">
        <v>74</v>
      </c>
      <c r="F43" t="s">
        <v>60</v>
      </c>
      <c r="G43" t="s">
        <v>114</v>
      </c>
      <c r="H43">
        <v>36</v>
      </c>
      <c r="I43" s="13">
        <v>44288</v>
      </c>
      <c r="J43" s="35">
        <v>151703</v>
      </c>
      <c r="K43" s="36">
        <v>0.21</v>
      </c>
      <c r="L43" t="s">
        <v>62</v>
      </c>
      <c r="M43" t="s">
        <v>88</v>
      </c>
      <c r="N43">
        <f t="shared" ca="1" si="1"/>
        <v>3</v>
      </c>
    </row>
    <row r="44" spans="1:29" ht="15.6" x14ac:dyDescent="0.3">
      <c r="A44" t="s">
        <v>121</v>
      </c>
      <c r="B44" t="s">
        <v>122</v>
      </c>
      <c r="C44" t="s">
        <v>87</v>
      </c>
      <c r="D44" t="s">
        <v>120</v>
      </c>
      <c r="E44" t="s">
        <v>68</v>
      </c>
      <c r="F44" t="s">
        <v>78</v>
      </c>
      <c r="G44" t="s">
        <v>69</v>
      </c>
      <c r="H44">
        <v>37</v>
      </c>
      <c r="I44" s="13">
        <v>43713</v>
      </c>
      <c r="J44" s="35">
        <v>49998</v>
      </c>
      <c r="K44" s="36">
        <v>0</v>
      </c>
      <c r="L44" t="s">
        <v>62</v>
      </c>
      <c r="M44" t="s">
        <v>63</v>
      </c>
      <c r="N44">
        <f t="shared" ca="1" si="1"/>
        <v>5</v>
      </c>
      <c r="P44" s="34" t="s">
        <v>40</v>
      </c>
      <c r="Q44" s="34" t="s">
        <v>41</v>
      </c>
      <c r="R44" s="34" t="s">
        <v>42</v>
      </c>
      <c r="S44" s="34" t="s">
        <v>43</v>
      </c>
      <c r="T44" s="34" t="s">
        <v>44</v>
      </c>
      <c r="U44" s="34" t="s">
        <v>45</v>
      </c>
      <c r="V44" s="34" t="s">
        <v>46</v>
      </c>
      <c r="W44" s="34" t="s">
        <v>47</v>
      </c>
      <c r="X44" s="34" t="s">
        <v>48</v>
      </c>
      <c r="Y44" s="34" t="s">
        <v>49</v>
      </c>
      <c r="Z44" s="34" t="s">
        <v>50</v>
      </c>
      <c r="AA44" s="34" t="s">
        <v>51</v>
      </c>
      <c r="AB44" s="34" t="s">
        <v>52</v>
      </c>
      <c r="AC44" s="34" t="s">
        <v>53</v>
      </c>
    </row>
    <row r="45" spans="1:29" x14ac:dyDescent="0.3">
      <c r="A45" t="s">
        <v>123</v>
      </c>
      <c r="B45" t="s">
        <v>124</v>
      </c>
      <c r="C45" t="s">
        <v>66</v>
      </c>
      <c r="D45" t="s">
        <v>97</v>
      </c>
      <c r="E45" t="s">
        <v>68</v>
      </c>
      <c r="F45" t="s">
        <v>78</v>
      </c>
      <c r="G45" t="s">
        <v>61</v>
      </c>
      <c r="H45">
        <v>41</v>
      </c>
      <c r="I45" s="13">
        <v>42111</v>
      </c>
      <c r="J45" s="35">
        <v>152239</v>
      </c>
      <c r="K45" s="36">
        <v>0.23</v>
      </c>
      <c r="L45" t="s">
        <v>62</v>
      </c>
      <c r="M45" t="s">
        <v>117</v>
      </c>
      <c r="N45">
        <f t="shared" ca="1" si="1"/>
        <v>9</v>
      </c>
      <c r="P45" t="s">
        <v>115</v>
      </c>
      <c r="Q45" t="s">
        <v>116</v>
      </c>
      <c r="R45" t="s">
        <v>66</v>
      </c>
      <c r="S45" t="s">
        <v>58</v>
      </c>
      <c r="T45" t="s">
        <v>84</v>
      </c>
      <c r="U45" t="s">
        <v>78</v>
      </c>
      <c r="V45" t="s">
        <v>69</v>
      </c>
      <c r="W45">
        <v>64</v>
      </c>
      <c r="X45" s="13">
        <v>41581</v>
      </c>
      <c r="Y45" s="35">
        <v>186503</v>
      </c>
      <c r="Z45" s="36">
        <v>0.24</v>
      </c>
      <c r="AA45" t="s">
        <v>62</v>
      </c>
      <c r="AB45" t="s">
        <v>117</v>
      </c>
      <c r="AC45">
        <v>10</v>
      </c>
    </row>
    <row r="46" spans="1:29" x14ac:dyDescent="0.3">
      <c r="A46" t="s">
        <v>125</v>
      </c>
      <c r="B46" t="s">
        <v>126</v>
      </c>
      <c r="C46" t="s">
        <v>108</v>
      </c>
      <c r="D46" t="s">
        <v>101</v>
      </c>
      <c r="E46" t="s">
        <v>68</v>
      </c>
      <c r="F46" t="s">
        <v>78</v>
      </c>
      <c r="G46" t="s">
        <v>79</v>
      </c>
      <c r="H46">
        <v>43</v>
      </c>
      <c r="I46" s="13">
        <v>38145</v>
      </c>
      <c r="J46" s="35">
        <v>246231</v>
      </c>
      <c r="K46" s="36">
        <v>0.31</v>
      </c>
      <c r="L46" t="s">
        <v>62</v>
      </c>
      <c r="M46" t="s">
        <v>63</v>
      </c>
      <c r="N46">
        <f t="shared" ca="1" si="1"/>
        <v>20</v>
      </c>
      <c r="P46" t="s">
        <v>591</v>
      </c>
      <c r="Q46" t="s">
        <v>592</v>
      </c>
      <c r="R46" t="s">
        <v>57</v>
      </c>
      <c r="S46" t="s">
        <v>67</v>
      </c>
      <c r="T46" t="s">
        <v>84</v>
      </c>
      <c r="U46" t="s">
        <v>60</v>
      </c>
      <c r="V46" t="s">
        <v>79</v>
      </c>
      <c r="W46">
        <v>41</v>
      </c>
      <c r="X46" s="13">
        <v>38060</v>
      </c>
      <c r="Y46" s="35">
        <v>155004</v>
      </c>
      <c r="Z46" s="36">
        <v>0.12</v>
      </c>
      <c r="AA46" t="s">
        <v>62</v>
      </c>
      <c r="AB46" t="s">
        <v>92</v>
      </c>
      <c r="AC46">
        <v>20</v>
      </c>
    </row>
    <row r="47" spans="1:29" x14ac:dyDescent="0.3">
      <c r="A47" t="s">
        <v>127</v>
      </c>
      <c r="B47" t="s">
        <v>128</v>
      </c>
      <c r="C47" t="s">
        <v>129</v>
      </c>
      <c r="D47" t="s">
        <v>58</v>
      </c>
      <c r="E47" t="s">
        <v>59</v>
      </c>
      <c r="F47" t="s">
        <v>78</v>
      </c>
      <c r="G47" t="s">
        <v>79</v>
      </c>
      <c r="H47">
        <v>28</v>
      </c>
      <c r="I47" s="13">
        <v>42911</v>
      </c>
      <c r="J47" s="35">
        <v>54775</v>
      </c>
      <c r="K47" s="36">
        <v>0</v>
      </c>
      <c r="L47" t="s">
        <v>62</v>
      </c>
      <c r="M47" t="s">
        <v>117</v>
      </c>
      <c r="N47">
        <f t="shared" ca="1" si="1"/>
        <v>7</v>
      </c>
      <c r="P47" t="s">
        <v>600</v>
      </c>
      <c r="Q47" t="s">
        <v>601</v>
      </c>
      <c r="R47" t="s">
        <v>57</v>
      </c>
      <c r="S47" t="s">
        <v>67</v>
      </c>
      <c r="T47" t="s">
        <v>59</v>
      </c>
      <c r="U47" t="s">
        <v>60</v>
      </c>
      <c r="V47" t="s">
        <v>69</v>
      </c>
      <c r="W47">
        <v>51</v>
      </c>
      <c r="X47" s="13">
        <v>38835</v>
      </c>
      <c r="Y47" s="35">
        <v>150758</v>
      </c>
      <c r="Z47" s="36">
        <v>0.13</v>
      </c>
      <c r="AA47" t="s">
        <v>62</v>
      </c>
      <c r="AB47" t="s">
        <v>70</v>
      </c>
      <c r="AC47">
        <v>18</v>
      </c>
    </row>
    <row r="48" spans="1:29" x14ac:dyDescent="0.3">
      <c r="A48" t="s">
        <v>130</v>
      </c>
      <c r="B48" t="s">
        <v>131</v>
      </c>
      <c r="C48" t="s">
        <v>132</v>
      </c>
      <c r="D48" t="s">
        <v>120</v>
      </c>
      <c r="E48" t="s">
        <v>59</v>
      </c>
      <c r="F48" t="s">
        <v>78</v>
      </c>
      <c r="G48" t="s">
        <v>69</v>
      </c>
      <c r="H48">
        <v>61</v>
      </c>
      <c r="I48" s="13">
        <v>39640</v>
      </c>
      <c r="J48" s="35">
        <v>66521</v>
      </c>
      <c r="K48" s="36">
        <v>0</v>
      </c>
      <c r="L48" t="s">
        <v>62</v>
      </c>
      <c r="M48" t="s">
        <v>63</v>
      </c>
      <c r="N48">
        <f t="shared" ca="1" si="1"/>
        <v>16</v>
      </c>
      <c r="P48" t="s">
        <v>619</v>
      </c>
      <c r="Q48" t="s">
        <v>625</v>
      </c>
      <c r="R48" t="s">
        <v>57</v>
      </c>
      <c r="S48" t="s">
        <v>67</v>
      </c>
      <c r="T48" t="s">
        <v>59</v>
      </c>
      <c r="U48" t="s">
        <v>60</v>
      </c>
      <c r="V48" t="s">
        <v>114</v>
      </c>
      <c r="W48">
        <v>39</v>
      </c>
      <c r="X48" s="13">
        <v>43756</v>
      </c>
      <c r="Y48" s="35">
        <v>122829</v>
      </c>
      <c r="Z48" s="36">
        <v>0.11</v>
      </c>
      <c r="AA48" t="s">
        <v>62</v>
      </c>
      <c r="AB48" t="s">
        <v>70</v>
      </c>
      <c r="AC48">
        <v>4</v>
      </c>
    </row>
    <row r="49" spans="1:29" x14ac:dyDescent="0.3">
      <c r="A49" t="s">
        <v>133</v>
      </c>
      <c r="B49" t="s">
        <v>134</v>
      </c>
      <c r="C49" t="s">
        <v>87</v>
      </c>
      <c r="D49" t="s">
        <v>67</v>
      </c>
      <c r="E49" t="s">
        <v>59</v>
      </c>
      <c r="F49" t="s">
        <v>60</v>
      </c>
      <c r="G49" t="s">
        <v>69</v>
      </c>
      <c r="H49">
        <v>27</v>
      </c>
      <c r="I49" s="13">
        <v>43226</v>
      </c>
      <c r="J49" s="35">
        <v>49011</v>
      </c>
      <c r="K49" s="36">
        <v>0</v>
      </c>
      <c r="L49" t="s">
        <v>62</v>
      </c>
      <c r="M49" t="s">
        <v>70</v>
      </c>
      <c r="N49">
        <f t="shared" ca="1" si="1"/>
        <v>6</v>
      </c>
      <c r="P49" t="s">
        <v>724</v>
      </c>
      <c r="Q49" t="s">
        <v>725</v>
      </c>
      <c r="R49" t="s">
        <v>57</v>
      </c>
      <c r="S49" t="s">
        <v>67</v>
      </c>
      <c r="T49" t="s">
        <v>84</v>
      </c>
      <c r="U49" t="s">
        <v>60</v>
      </c>
      <c r="V49" t="s">
        <v>61</v>
      </c>
      <c r="W49">
        <v>59</v>
      </c>
      <c r="X49" s="13">
        <v>43400</v>
      </c>
      <c r="Y49" s="35">
        <v>139208</v>
      </c>
      <c r="Z49" s="36">
        <v>0.11</v>
      </c>
      <c r="AA49" t="s">
        <v>62</v>
      </c>
      <c r="AB49" t="s">
        <v>92</v>
      </c>
      <c r="AC49">
        <v>5</v>
      </c>
    </row>
    <row r="50" spans="1:29" x14ac:dyDescent="0.3">
      <c r="A50" t="s">
        <v>135</v>
      </c>
      <c r="B50" t="s">
        <v>136</v>
      </c>
      <c r="C50" t="s">
        <v>137</v>
      </c>
      <c r="D50" t="s">
        <v>58</v>
      </c>
      <c r="E50" t="s">
        <v>74</v>
      </c>
      <c r="F50" t="s">
        <v>60</v>
      </c>
      <c r="G50" t="s">
        <v>69</v>
      </c>
      <c r="H50">
        <v>32</v>
      </c>
      <c r="I50" s="13">
        <v>41681</v>
      </c>
      <c r="J50" s="35">
        <v>99575</v>
      </c>
      <c r="K50" s="36">
        <v>0</v>
      </c>
      <c r="L50" t="s">
        <v>62</v>
      </c>
      <c r="M50" t="s">
        <v>92</v>
      </c>
      <c r="N50">
        <f t="shared" ca="1" si="1"/>
        <v>10</v>
      </c>
      <c r="P50" t="s">
        <v>756</v>
      </c>
      <c r="Q50" t="s">
        <v>757</v>
      </c>
      <c r="R50" t="s">
        <v>57</v>
      </c>
      <c r="S50" t="s">
        <v>67</v>
      </c>
      <c r="T50" t="s">
        <v>84</v>
      </c>
      <c r="U50" t="s">
        <v>60</v>
      </c>
      <c r="V50" t="s">
        <v>79</v>
      </c>
      <c r="W50">
        <v>43</v>
      </c>
      <c r="X50" s="13">
        <v>39005</v>
      </c>
      <c r="Y50" s="35">
        <v>153492</v>
      </c>
      <c r="Z50" s="36">
        <v>0.11</v>
      </c>
      <c r="AA50" t="s">
        <v>62</v>
      </c>
      <c r="AB50" t="s">
        <v>70</v>
      </c>
      <c r="AC50">
        <v>17</v>
      </c>
    </row>
    <row r="51" spans="1:29" x14ac:dyDescent="0.3">
      <c r="A51" t="s">
        <v>138</v>
      </c>
      <c r="B51" t="s">
        <v>139</v>
      </c>
      <c r="C51" t="s">
        <v>108</v>
      </c>
      <c r="D51" t="s">
        <v>109</v>
      </c>
      <c r="E51" t="s">
        <v>59</v>
      </c>
      <c r="F51" t="s">
        <v>78</v>
      </c>
      <c r="G51" t="s">
        <v>69</v>
      </c>
      <c r="H51">
        <v>27</v>
      </c>
      <c r="I51" s="13">
        <v>43758</v>
      </c>
      <c r="J51" s="35">
        <v>256420</v>
      </c>
      <c r="K51" s="36">
        <v>0.3</v>
      </c>
      <c r="L51" t="s">
        <v>62</v>
      </c>
      <c r="M51" t="s">
        <v>80</v>
      </c>
      <c r="N51">
        <f t="shared" ca="1" si="1"/>
        <v>4</v>
      </c>
      <c r="P51" t="s">
        <v>779</v>
      </c>
      <c r="Q51" t="s">
        <v>780</v>
      </c>
      <c r="R51" t="s">
        <v>57</v>
      </c>
      <c r="S51" t="s">
        <v>67</v>
      </c>
      <c r="T51" t="s">
        <v>84</v>
      </c>
      <c r="U51" t="s">
        <v>60</v>
      </c>
      <c r="V51" t="s">
        <v>114</v>
      </c>
      <c r="W51">
        <v>55</v>
      </c>
      <c r="X51" s="13">
        <v>42772</v>
      </c>
      <c r="Y51" s="35">
        <v>144986</v>
      </c>
      <c r="Z51" s="36">
        <v>0.12</v>
      </c>
      <c r="AA51" t="s">
        <v>62</v>
      </c>
      <c r="AB51" t="s">
        <v>80</v>
      </c>
      <c r="AC51">
        <v>7</v>
      </c>
    </row>
    <row r="52" spans="1:29" x14ac:dyDescent="0.3">
      <c r="A52" t="s">
        <v>140</v>
      </c>
      <c r="B52" t="s">
        <v>141</v>
      </c>
      <c r="C52" t="s">
        <v>142</v>
      </c>
      <c r="D52" t="s">
        <v>58</v>
      </c>
      <c r="E52" t="s">
        <v>74</v>
      </c>
      <c r="F52" t="s">
        <v>60</v>
      </c>
      <c r="G52" t="s">
        <v>114</v>
      </c>
      <c r="H52">
        <v>35</v>
      </c>
      <c r="I52" s="13">
        <v>41409</v>
      </c>
      <c r="J52" s="35">
        <v>78940</v>
      </c>
      <c r="K52" s="36">
        <v>0</v>
      </c>
      <c r="L52" t="s">
        <v>62</v>
      </c>
      <c r="M52" t="s">
        <v>88</v>
      </c>
      <c r="N52">
        <f t="shared" ca="1" si="1"/>
        <v>11</v>
      </c>
      <c r="P52" t="s">
        <v>847</v>
      </c>
      <c r="Q52" t="s">
        <v>848</v>
      </c>
      <c r="R52" t="s">
        <v>57</v>
      </c>
      <c r="S52" t="s">
        <v>67</v>
      </c>
      <c r="T52" t="s">
        <v>59</v>
      </c>
      <c r="U52" t="s">
        <v>60</v>
      </c>
      <c r="V52" t="s">
        <v>114</v>
      </c>
      <c r="W52">
        <v>45</v>
      </c>
      <c r="X52" s="13">
        <v>42379</v>
      </c>
      <c r="Y52" s="35">
        <v>149761</v>
      </c>
      <c r="Z52" s="36">
        <v>0.12</v>
      </c>
      <c r="AA52" t="s">
        <v>62</v>
      </c>
      <c r="AB52" t="s">
        <v>117</v>
      </c>
      <c r="AC52">
        <v>8</v>
      </c>
    </row>
    <row r="53" spans="1:29" x14ac:dyDescent="0.3">
      <c r="A53" t="s">
        <v>143</v>
      </c>
      <c r="B53" t="s">
        <v>144</v>
      </c>
      <c r="C53" t="s">
        <v>83</v>
      </c>
      <c r="D53" t="s">
        <v>109</v>
      </c>
      <c r="E53" t="s">
        <v>68</v>
      </c>
      <c r="F53" t="s">
        <v>60</v>
      </c>
      <c r="G53" t="s">
        <v>69</v>
      </c>
      <c r="H53">
        <v>53</v>
      </c>
      <c r="I53" s="13">
        <v>41601</v>
      </c>
      <c r="J53" s="35">
        <v>113135</v>
      </c>
      <c r="K53" s="36">
        <v>0.05</v>
      </c>
      <c r="L53" t="s">
        <v>62</v>
      </c>
      <c r="M53" t="s">
        <v>92</v>
      </c>
      <c r="N53">
        <f t="shared" ca="1" si="1"/>
        <v>10</v>
      </c>
      <c r="P53" t="s">
        <v>876</v>
      </c>
      <c r="Q53" t="s">
        <v>877</v>
      </c>
      <c r="R53" t="s">
        <v>57</v>
      </c>
      <c r="S53" t="s">
        <v>67</v>
      </c>
      <c r="T53" t="s">
        <v>74</v>
      </c>
      <c r="U53" t="s">
        <v>60</v>
      </c>
      <c r="V53" t="s">
        <v>61</v>
      </c>
      <c r="W53">
        <v>33</v>
      </c>
      <c r="X53" s="13">
        <v>43763</v>
      </c>
      <c r="Y53" s="35">
        <v>131652</v>
      </c>
      <c r="Z53" s="36">
        <v>0.11</v>
      </c>
      <c r="AA53" t="s">
        <v>62</v>
      </c>
      <c r="AB53" t="s">
        <v>63</v>
      </c>
      <c r="AC53">
        <v>4</v>
      </c>
    </row>
    <row r="54" spans="1:29" x14ac:dyDescent="0.3">
      <c r="A54" t="s">
        <v>145</v>
      </c>
      <c r="B54" t="s">
        <v>146</v>
      </c>
      <c r="C54" t="s">
        <v>108</v>
      </c>
      <c r="D54" t="s">
        <v>58</v>
      </c>
      <c r="E54" t="s">
        <v>68</v>
      </c>
      <c r="F54" t="s">
        <v>78</v>
      </c>
      <c r="G54" t="s">
        <v>69</v>
      </c>
      <c r="H54">
        <v>52</v>
      </c>
      <c r="I54" s="13">
        <v>38664</v>
      </c>
      <c r="J54" s="35">
        <v>199808</v>
      </c>
      <c r="K54" s="36">
        <v>0.32</v>
      </c>
      <c r="L54" t="s">
        <v>62</v>
      </c>
      <c r="M54" t="s">
        <v>63</v>
      </c>
      <c r="N54">
        <f t="shared" ca="1" si="1"/>
        <v>18</v>
      </c>
      <c r="P54" t="s">
        <v>1355</v>
      </c>
      <c r="Q54" t="s">
        <v>1356</v>
      </c>
      <c r="R54" t="s">
        <v>57</v>
      </c>
      <c r="S54" t="s">
        <v>67</v>
      </c>
      <c r="T54" t="s">
        <v>59</v>
      </c>
      <c r="U54" t="s">
        <v>60</v>
      </c>
      <c r="V54" t="s">
        <v>79</v>
      </c>
      <c r="W54">
        <v>51</v>
      </c>
      <c r="X54" s="13">
        <v>44357</v>
      </c>
      <c r="Y54" s="35">
        <v>146742</v>
      </c>
      <c r="Z54" s="36">
        <v>0.1</v>
      </c>
      <c r="AA54" t="s">
        <v>1351</v>
      </c>
      <c r="AB54" t="s">
        <v>1357</v>
      </c>
      <c r="AC54">
        <v>3</v>
      </c>
    </row>
    <row r="55" spans="1:29" x14ac:dyDescent="0.3">
      <c r="A55" t="s">
        <v>147</v>
      </c>
      <c r="B55" t="s">
        <v>148</v>
      </c>
      <c r="C55" t="s">
        <v>57</v>
      </c>
      <c r="D55" t="s">
        <v>109</v>
      </c>
      <c r="E55" t="s">
        <v>59</v>
      </c>
      <c r="F55" t="s">
        <v>60</v>
      </c>
      <c r="G55" t="s">
        <v>69</v>
      </c>
      <c r="H55">
        <v>29</v>
      </c>
      <c r="I55" s="13">
        <v>43609</v>
      </c>
      <c r="J55" s="35">
        <v>122350</v>
      </c>
      <c r="K55" s="36">
        <v>0.12</v>
      </c>
      <c r="L55" t="s">
        <v>62</v>
      </c>
      <c r="M55" t="s">
        <v>80</v>
      </c>
      <c r="N55">
        <f t="shared" ca="1" si="1"/>
        <v>5</v>
      </c>
      <c r="P55" t="s">
        <v>1389</v>
      </c>
      <c r="Q55" t="s">
        <v>1390</v>
      </c>
      <c r="R55" t="s">
        <v>57</v>
      </c>
      <c r="S55" t="s">
        <v>67</v>
      </c>
      <c r="T55" t="s">
        <v>68</v>
      </c>
      <c r="U55" t="s">
        <v>60</v>
      </c>
      <c r="V55" t="s">
        <v>79</v>
      </c>
      <c r="W55">
        <v>33</v>
      </c>
      <c r="X55" s="13">
        <v>43211</v>
      </c>
      <c r="Y55" s="35">
        <v>140402</v>
      </c>
      <c r="Z55" s="36">
        <v>0.15</v>
      </c>
      <c r="AA55" t="s">
        <v>1351</v>
      </c>
      <c r="AB55" t="s">
        <v>1364</v>
      </c>
      <c r="AC55">
        <v>6</v>
      </c>
    </row>
    <row r="56" spans="1:29" x14ac:dyDescent="0.3">
      <c r="A56" t="s">
        <v>149</v>
      </c>
      <c r="B56" t="s">
        <v>150</v>
      </c>
      <c r="C56" t="s">
        <v>137</v>
      </c>
      <c r="D56" t="s">
        <v>58</v>
      </c>
      <c r="E56" t="s">
        <v>59</v>
      </c>
      <c r="F56" t="s">
        <v>78</v>
      </c>
      <c r="G56" t="s">
        <v>69</v>
      </c>
      <c r="H56">
        <v>40</v>
      </c>
      <c r="I56" s="13">
        <v>40486</v>
      </c>
      <c r="J56" s="35">
        <v>92952</v>
      </c>
      <c r="K56" s="36">
        <v>0</v>
      </c>
      <c r="L56" t="s">
        <v>62</v>
      </c>
      <c r="M56" t="s">
        <v>63</v>
      </c>
      <c r="N56">
        <f t="shared" ca="1" si="1"/>
        <v>13</v>
      </c>
      <c r="P56" t="s">
        <v>1506</v>
      </c>
      <c r="Q56" t="s">
        <v>1507</v>
      </c>
      <c r="R56" t="s">
        <v>57</v>
      </c>
      <c r="S56" t="s">
        <v>67</v>
      </c>
      <c r="T56" t="s">
        <v>84</v>
      </c>
      <c r="U56" t="s">
        <v>60</v>
      </c>
      <c r="V56" t="s">
        <v>79</v>
      </c>
      <c r="W56">
        <v>48</v>
      </c>
      <c r="X56" s="13">
        <v>37144</v>
      </c>
      <c r="Y56" s="35">
        <v>125730</v>
      </c>
      <c r="Z56" s="36">
        <v>0.11</v>
      </c>
      <c r="AA56" t="s">
        <v>1351</v>
      </c>
      <c r="AB56" t="s">
        <v>1352</v>
      </c>
      <c r="AC56">
        <v>22</v>
      </c>
    </row>
    <row r="57" spans="1:29" x14ac:dyDescent="0.3">
      <c r="A57" t="s">
        <v>151</v>
      </c>
      <c r="B57" t="s">
        <v>152</v>
      </c>
      <c r="C57" t="s">
        <v>73</v>
      </c>
      <c r="D57" t="s">
        <v>58</v>
      </c>
      <c r="E57" t="s">
        <v>84</v>
      </c>
      <c r="F57" t="s">
        <v>78</v>
      </c>
      <c r="G57" t="s">
        <v>114</v>
      </c>
      <c r="H57">
        <v>32</v>
      </c>
      <c r="I57" s="13">
        <v>41353</v>
      </c>
      <c r="J57" s="35">
        <v>79921</v>
      </c>
      <c r="K57" s="36">
        <v>0.05</v>
      </c>
      <c r="L57" t="s">
        <v>62</v>
      </c>
      <c r="M57" t="s">
        <v>92</v>
      </c>
      <c r="N57">
        <f t="shared" ca="1" si="1"/>
        <v>11</v>
      </c>
      <c r="P57" t="s">
        <v>1590</v>
      </c>
      <c r="Q57" t="s">
        <v>1591</v>
      </c>
      <c r="R57" t="s">
        <v>66</v>
      </c>
      <c r="S57" t="s">
        <v>58</v>
      </c>
      <c r="T57" t="s">
        <v>59</v>
      </c>
      <c r="U57" t="s">
        <v>78</v>
      </c>
      <c r="V57" t="s">
        <v>79</v>
      </c>
      <c r="W57">
        <v>55</v>
      </c>
      <c r="X57" s="13">
        <v>39154</v>
      </c>
      <c r="Y57" s="35">
        <v>184648</v>
      </c>
      <c r="Z57" s="36">
        <v>0.24</v>
      </c>
      <c r="AA57" t="s">
        <v>1351</v>
      </c>
      <c r="AB57" t="s">
        <v>1357</v>
      </c>
      <c r="AC57">
        <v>17</v>
      </c>
    </row>
    <row r="58" spans="1:29" x14ac:dyDescent="0.3">
      <c r="A58" t="s">
        <v>153</v>
      </c>
      <c r="B58" t="s">
        <v>154</v>
      </c>
      <c r="C58" t="s">
        <v>66</v>
      </c>
      <c r="D58" t="s">
        <v>58</v>
      </c>
      <c r="E58" t="s">
        <v>59</v>
      </c>
      <c r="F58" t="s">
        <v>60</v>
      </c>
      <c r="G58" t="s">
        <v>61</v>
      </c>
      <c r="H58">
        <v>37</v>
      </c>
      <c r="I58" s="13">
        <v>40076</v>
      </c>
      <c r="J58" s="35">
        <v>167199</v>
      </c>
      <c r="K58" s="36">
        <v>0.2</v>
      </c>
      <c r="L58" t="s">
        <v>62</v>
      </c>
      <c r="M58" t="s">
        <v>63</v>
      </c>
      <c r="N58">
        <f t="shared" ca="1" si="1"/>
        <v>14</v>
      </c>
      <c r="P58" t="s">
        <v>1695</v>
      </c>
      <c r="Q58" t="s">
        <v>1696</v>
      </c>
      <c r="R58" t="s">
        <v>57</v>
      </c>
      <c r="S58" t="s">
        <v>67</v>
      </c>
      <c r="T58" t="s">
        <v>68</v>
      </c>
      <c r="U58" t="s">
        <v>60</v>
      </c>
      <c r="V58" t="s">
        <v>79</v>
      </c>
      <c r="W58">
        <v>37</v>
      </c>
      <c r="X58" s="13">
        <v>40657</v>
      </c>
      <c r="Y58" s="35">
        <v>131183</v>
      </c>
      <c r="Z58" s="36">
        <v>0.14000000000000001</v>
      </c>
      <c r="AA58" t="s">
        <v>1351</v>
      </c>
      <c r="AB58" t="s">
        <v>1357</v>
      </c>
      <c r="AC58">
        <v>13</v>
      </c>
    </row>
    <row r="59" spans="1:29" x14ac:dyDescent="0.3">
      <c r="A59" t="s">
        <v>155</v>
      </c>
      <c r="B59" t="s">
        <v>156</v>
      </c>
      <c r="C59" t="s">
        <v>157</v>
      </c>
      <c r="D59" t="s">
        <v>101</v>
      </c>
      <c r="E59" t="s">
        <v>59</v>
      </c>
      <c r="F59" t="s">
        <v>78</v>
      </c>
      <c r="G59" t="s">
        <v>69</v>
      </c>
      <c r="H59">
        <v>52</v>
      </c>
      <c r="I59" s="13">
        <v>41199</v>
      </c>
      <c r="J59" s="35">
        <v>71476</v>
      </c>
      <c r="K59" s="36">
        <v>0</v>
      </c>
      <c r="L59" t="s">
        <v>62</v>
      </c>
      <c r="M59" t="s">
        <v>80</v>
      </c>
      <c r="N59">
        <f t="shared" ca="1" si="1"/>
        <v>11</v>
      </c>
      <c r="P59" t="s">
        <v>406</v>
      </c>
      <c r="Q59" t="s">
        <v>1509</v>
      </c>
      <c r="R59" t="s">
        <v>57</v>
      </c>
      <c r="S59" t="s">
        <v>67</v>
      </c>
      <c r="T59" t="s">
        <v>74</v>
      </c>
      <c r="U59" t="s">
        <v>60</v>
      </c>
      <c r="V59" t="s">
        <v>79</v>
      </c>
      <c r="W59">
        <v>42</v>
      </c>
      <c r="X59" s="13">
        <v>40620</v>
      </c>
      <c r="Y59" s="35">
        <v>150034</v>
      </c>
      <c r="Z59" s="36">
        <v>0.12</v>
      </c>
      <c r="AA59" t="s">
        <v>1351</v>
      </c>
      <c r="AB59" t="s">
        <v>1364</v>
      </c>
      <c r="AC59">
        <v>13</v>
      </c>
    </row>
    <row r="60" spans="1:29" x14ac:dyDescent="0.3">
      <c r="A60" t="s">
        <v>158</v>
      </c>
      <c r="B60" t="s">
        <v>159</v>
      </c>
      <c r="C60" t="s">
        <v>66</v>
      </c>
      <c r="D60" t="s">
        <v>101</v>
      </c>
      <c r="E60" t="s">
        <v>74</v>
      </c>
      <c r="F60" t="s">
        <v>60</v>
      </c>
      <c r="G60" t="s">
        <v>69</v>
      </c>
      <c r="H60">
        <v>45</v>
      </c>
      <c r="I60" s="13">
        <v>41941</v>
      </c>
      <c r="J60" s="35">
        <v>189420</v>
      </c>
      <c r="K60" s="36">
        <v>0.2</v>
      </c>
      <c r="L60" t="s">
        <v>62</v>
      </c>
      <c r="M60" t="s">
        <v>63</v>
      </c>
      <c r="N60">
        <f t="shared" ca="1" si="1"/>
        <v>9</v>
      </c>
      <c r="P60" t="s">
        <v>1760</v>
      </c>
      <c r="Q60" t="s">
        <v>1761</v>
      </c>
      <c r="R60" t="s">
        <v>66</v>
      </c>
      <c r="S60" t="s">
        <v>58</v>
      </c>
      <c r="T60" t="s">
        <v>59</v>
      </c>
      <c r="U60" t="s">
        <v>78</v>
      </c>
      <c r="V60" t="s">
        <v>114</v>
      </c>
      <c r="W60">
        <v>59</v>
      </c>
      <c r="X60" s="13">
        <v>37400</v>
      </c>
      <c r="Y60" s="35">
        <v>172787</v>
      </c>
      <c r="Z60" s="36">
        <v>0.28000000000000003</v>
      </c>
      <c r="AA60" t="s">
        <v>1758</v>
      </c>
      <c r="AB60" t="s">
        <v>1762</v>
      </c>
      <c r="AC60">
        <v>22</v>
      </c>
    </row>
    <row r="61" spans="1:29" x14ac:dyDescent="0.3">
      <c r="A61" t="s">
        <v>160</v>
      </c>
      <c r="B61" t="s">
        <v>161</v>
      </c>
      <c r="C61" t="s">
        <v>162</v>
      </c>
      <c r="D61" t="s">
        <v>97</v>
      </c>
      <c r="E61" t="s">
        <v>59</v>
      </c>
      <c r="F61" t="s">
        <v>60</v>
      </c>
      <c r="G61" t="s">
        <v>69</v>
      </c>
      <c r="H61">
        <v>64</v>
      </c>
      <c r="I61" s="13">
        <v>37184</v>
      </c>
      <c r="J61" s="35">
        <v>64057</v>
      </c>
      <c r="K61" s="36">
        <v>0</v>
      </c>
      <c r="L61" t="s">
        <v>62</v>
      </c>
      <c r="M61" t="s">
        <v>80</v>
      </c>
      <c r="N61">
        <f t="shared" ca="1" si="1"/>
        <v>22</v>
      </c>
      <c r="P61" t="s">
        <v>1823</v>
      </c>
      <c r="Q61" t="s">
        <v>1824</v>
      </c>
      <c r="R61" t="s">
        <v>57</v>
      </c>
      <c r="S61" t="s">
        <v>67</v>
      </c>
      <c r="T61" t="s">
        <v>74</v>
      </c>
      <c r="U61" t="s">
        <v>60</v>
      </c>
      <c r="V61" t="s">
        <v>114</v>
      </c>
      <c r="W61">
        <v>37</v>
      </c>
      <c r="X61" s="13">
        <v>41329</v>
      </c>
      <c r="Y61" s="35">
        <v>157474</v>
      </c>
      <c r="Z61" s="36">
        <v>0.11</v>
      </c>
      <c r="AA61" t="s">
        <v>1758</v>
      </c>
      <c r="AB61" t="s">
        <v>1762</v>
      </c>
      <c r="AC61">
        <v>11</v>
      </c>
    </row>
    <row r="62" spans="1:29" x14ac:dyDescent="0.3">
      <c r="A62" t="s">
        <v>163</v>
      </c>
      <c r="B62" t="s">
        <v>164</v>
      </c>
      <c r="C62" t="s">
        <v>132</v>
      </c>
      <c r="D62" t="s">
        <v>109</v>
      </c>
      <c r="E62" t="s">
        <v>74</v>
      </c>
      <c r="F62" t="s">
        <v>60</v>
      </c>
      <c r="G62" t="s">
        <v>61</v>
      </c>
      <c r="H62">
        <v>27</v>
      </c>
      <c r="I62" s="13">
        <v>44460</v>
      </c>
      <c r="J62" s="35">
        <v>68728</v>
      </c>
      <c r="K62" s="36">
        <v>0</v>
      </c>
      <c r="L62" t="s">
        <v>62</v>
      </c>
      <c r="M62" t="s">
        <v>80</v>
      </c>
      <c r="N62">
        <f t="shared" ca="1" si="1"/>
        <v>2</v>
      </c>
    </row>
    <row r="63" spans="1:29" x14ac:dyDescent="0.3">
      <c r="A63" t="s">
        <v>165</v>
      </c>
      <c r="B63" t="s">
        <v>166</v>
      </c>
      <c r="C63" t="s">
        <v>132</v>
      </c>
      <c r="D63" t="s">
        <v>109</v>
      </c>
      <c r="E63" t="s">
        <v>74</v>
      </c>
      <c r="F63" t="s">
        <v>78</v>
      </c>
      <c r="G63" t="s">
        <v>114</v>
      </c>
      <c r="H63">
        <v>35</v>
      </c>
      <c r="I63" s="13">
        <v>40678</v>
      </c>
      <c r="J63" s="35">
        <v>66889</v>
      </c>
      <c r="K63" s="36">
        <v>0</v>
      </c>
      <c r="L63" t="s">
        <v>62</v>
      </c>
      <c r="M63" t="s">
        <v>117</v>
      </c>
      <c r="N63">
        <f t="shared" ca="1" si="1"/>
        <v>13</v>
      </c>
    </row>
    <row r="64" spans="1:29" x14ac:dyDescent="0.3">
      <c r="A64" t="s">
        <v>167</v>
      </c>
      <c r="B64" t="s">
        <v>168</v>
      </c>
      <c r="C64" t="s">
        <v>66</v>
      </c>
      <c r="D64" t="s">
        <v>91</v>
      </c>
      <c r="E64" t="s">
        <v>59</v>
      </c>
      <c r="F64" t="s">
        <v>60</v>
      </c>
      <c r="G64" t="s">
        <v>79</v>
      </c>
      <c r="H64">
        <v>36</v>
      </c>
      <c r="I64" s="13">
        <v>42276</v>
      </c>
      <c r="J64" s="35">
        <v>178700</v>
      </c>
      <c r="K64" s="36">
        <v>0.28999999999999998</v>
      </c>
      <c r="L64" t="s">
        <v>62</v>
      </c>
      <c r="M64" t="s">
        <v>63</v>
      </c>
      <c r="N64">
        <f t="shared" ca="1" si="1"/>
        <v>8</v>
      </c>
    </row>
    <row r="65" spans="1:29" x14ac:dyDescent="0.3">
      <c r="A65" t="s">
        <v>169</v>
      </c>
      <c r="B65" t="s">
        <v>170</v>
      </c>
      <c r="C65" t="s">
        <v>171</v>
      </c>
      <c r="D65" t="s">
        <v>101</v>
      </c>
      <c r="E65" t="s">
        <v>59</v>
      </c>
      <c r="F65" t="s">
        <v>60</v>
      </c>
      <c r="G65" t="s">
        <v>69</v>
      </c>
      <c r="H65">
        <v>33</v>
      </c>
      <c r="I65" s="13">
        <v>43456</v>
      </c>
      <c r="J65" s="35">
        <v>83990</v>
      </c>
      <c r="K65" s="36">
        <v>0</v>
      </c>
      <c r="L65" t="s">
        <v>62</v>
      </c>
      <c r="M65" t="s">
        <v>70</v>
      </c>
      <c r="N65">
        <f t="shared" ca="1" si="1"/>
        <v>5</v>
      </c>
      <c r="P65" s="1" t="s">
        <v>2128</v>
      </c>
    </row>
    <row r="66" spans="1:29" x14ac:dyDescent="0.3">
      <c r="A66" t="s">
        <v>172</v>
      </c>
      <c r="B66" t="s">
        <v>173</v>
      </c>
      <c r="C66" t="s">
        <v>174</v>
      </c>
      <c r="D66" t="s">
        <v>101</v>
      </c>
      <c r="E66" t="s">
        <v>84</v>
      </c>
      <c r="F66" t="s">
        <v>60</v>
      </c>
      <c r="G66" t="s">
        <v>69</v>
      </c>
      <c r="H66">
        <v>52</v>
      </c>
      <c r="I66" s="13">
        <v>38696</v>
      </c>
      <c r="J66" s="35">
        <v>102043</v>
      </c>
      <c r="K66" s="36">
        <v>0</v>
      </c>
      <c r="L66" t="s">
        <v>62</v>
      </c>
      <c r="M66" t="s">
        <v>70</v>
      </c>
      <c r="N66">
        <f t="shared" ca="1" si="1"/>
        <v>18</v>
      </c>
    </row>
    <row r="67" spans="1:29" ht="15.6" x14ac:dyDescent="0.3">
      <c r="A67" t="s">
        <v>175</v>
      </c>
      <c r="B67" t="s">
        <v>176</v>
      </c>
      <c r="C67" t="s">
        <v>177</v>
      </c>
      <c r="D67" t="s">
        <v>101</v>
      </c>
      <c r="E67" t="s">
        <v>74</v>
      </c>
      <c r="F67" t="s">
        <v>60</v>
      </c>
      <c r="G67" t="s">
        <v>79</v>
      </c>
      <c r="H67">
        <v>46</v>
      </c>
      <c r="I67" s="13">
        <v>37041</v>
      </c>
      <c r="J67" s="35">
        <v>90678</v>
      </c>
      <c r="K67" s="36">
        <v>0</v>
      </c>
      <c r="L67" t="s">
        <v>62</v>
      </c>
      <c r="M67" t="s">
        <v>117</v>
      </c>
      <c r="N67">
        <f t="shared" ca="1" si="1"/>
        <v>23</v>
      </c>
      <c r="P67" s="34" t="s">
        <v>40</v>
      </c>
      <c r="Q67" s="34" t="s">
        <v>41</v>
      </c>
      <c r="R67" s="34" t="s">
        <v>42</v>
      </c>
      <c r="S67" s="34" t="s">
        <v>43</v>
      </c>
      <c r="T67" s="34" t="s">
        <v>44</v>
      </c>
      <c r="U67" s="34" t="s">
        <v>45</v>
      </c>
      <c r="V67" s="34" t="s">
        <v>46</v>
      </c>
      <c r="W67" s="34" t="s">
        <v>47</v>
      </c>
      <c r="X67" s="34" t="s">
        <v>48</v>
      </c>
      <c r="Y67" s="34" t="s">
        <v>49</v>
      </c>
      <c r="Z67" s="34" t="s">
        <v>50</v>
      </c>
      <c r="AA67" s="34" t="s">
        <v>51</v>
      </c>
      <c r="AB67" s="34" t="s">
        <v>52</v>
      </c>
      <c r="AC67" s="34" t="s">
        <v>53</v>
      </c>
    </row>
    <row r="68" spans="1:29" x14ac:dyDescent="0.3">
      <c r="A68" t="s">
        <v>178</v>
      </c>
      <c r="B68" t="s">
        <v>179</v>
      </c>
      <c r="C68" t="s">
        <v>180</v>
      </c>
      <c r="D68" t="s">
        <v>97</v>
      </c>
      <c r="E68" t="s">
        <v>74</v>
      </c>
      <c r="F68" t="s">
        <v>60</v>
      </c>
      <c r="G68" t="s">
        <v>61</v>
      </c>
      <c r="H68">
        <v>46</v>
      </c>
      <c r="I68" s="13">
        <v>39681</v>
      </c>
      <c r="J68" s="35">
        <v>59067</v>
      </c>
      <c r="K68" s="36">
        <v>0</v>
      </c>
      <c r="L68" t="s">
        <v>62</v>
      </c>
      <c r="M68" t="s">
        <v>88</v>
      </c>
      <c r="N68">
        <f t="shared" ca="1" si="1"/>
        <v>16</v>
      </c>
      <c r="P68" t="s">
        <v>55</v>
      </c>
      <c r="Q68" t="s">
        <v>56</v>
      </c>
      <c r="R68" t="s">
        <v>57</v>
      </c>
      <c r="S68" t="s">
        <v>58</v>
      </c>
      <c r="T68" t="s">
        <v>59</v>
      </c>
      <c r="U68" t="s">
        <v>60</v>
      </c>
      <c r="V68" t="s">
        <v>61</v>
      </c>
      <c r="W68">
        <v>55</v>
      </c>
      <c r="X68" s="13">
        <v>42468</v>
      </c>
      <c r="Y68" s="35">
        <v>141604</v>
      </c>
      <c r="Z68" s="36">
        <v>0.15</v>
      </c>
      <c r="AA68" t="s">
        <v>62</v>
      </c>
      <c r="AB68" t="s">
        <v>63</v>
      </c>
      <c r="AC68">
        <v>8</v>
      </c>
    </row>
    <row r="69" spans="1:29" x14ac:dyDescent="0.3">
      <c r="A69" t="s">
        <v>181</v>
      </c>
      <c r="B69" t="s">
        <v>182</v>
      </c>
      <c r="C69" t="s">
        <v>183</v>
      </c>
      <c r="D69" t="s">
        <v>101</v>
      </c>
      <c r="E69" t="s">
        <v>84</v>
      </c>
      <c r="F69" t="s">
        <v>60</v>
      </c>
      <c r="G69" t="s">
        <v>114</v>
      </c>
      <c r="H69">
        <v>44</v>
      </c>
      <c r="I69" s="13">
        <v>39800</v>
      </c>
      <c r="J69" s="35">
        <v>92753</v>
      </c>
      <c r="K69" s="36">
        <v>0.13</v>
      </c>
      <c r="L69" t="s">
        <v>62</v>
      </c>
      <c r="M69" t="s">
        <v>92</v>
      </c>
      <c r="N69">
        <f t="shared" ca="1" si="1"/>
        <v>15</v>
      </c>
      <c r="P69" t="s">
        <v>64</v>
      </c>
      <c r="Q69" t="s">
        <v>65</v>
      </c>
      <c r="R69" t="s">
        <v>66</v>
      </c>
      <c r="S69" t="s">
        <v>67</v>
      </c>
      <c r="T69" t="s">
        <v>68</v>
      </c>
      <c r="U69" t="s">
        <v>60</v>
      </c>
      <c r="V69" t="s">
        <v>69</v>
      </c>
      <c r="W69">
        <v>50</v>
      </c>
      <c r="X69" s="13">
        <v>39016</v>
      </c>
      <c r="Y69" s="35">
        <v>163099</v>
      </c>
      <c r="Z69" s="36">
        <v>0.2</v>
      </c>
      <c r="AA69" t="s">
        <v>62</v>
      </c>
      <c r="AB69" t="s">
        <v>70</v>
      </c>
      <c r="AC69">
        <v>17</v>
      </c>
    </row>
    <row r="70" spans="1:29" x14ac:dyDescent="0.3">
      <c r="A70" t="s">
        <v>184</v>
      </c>
      <c r="B70" t="s">
        <v>185</v>
      </c>
      <c r="C70" t="s">
        <v>108</v>
      </c>
      <c r="D70" t="s">
        <v>97</v>
      </c>
      <c r="E70" t="s">
        <v>68</v>
      </c>
      <c r="F70" t="s">
        <v>78</v>
      </c>
      <c r="G70" t="s">
        <v>61</v>
      </c>
      <c r="H70">
        <v>45</v>
      </c>
      <c r="I70" s="13">
        <v>41493</v>
      </c>
      <c r="J70" s="35">
        <v>236946</v>
      </c>
      <c r="K70" s="36">
        <v>0.37</v>
      </c>
      <c r="L70" t="s">
        <v>62</v>
      </c>
      <c r="M70" t="s">
        <v>63</v>
      </c>
      <c r="N70">
        <f t="shared" ca="1" si="1"/>
        <v>11</v>
      </c>
      <c r="P70" t="s">
        <v>71</v>
      </c>
      <c r="Q70" t="s">
        <v>72</v>
      </c>
      <c r="R70" t="s">
        <v>73</v>
      </c>
      <c r="S70" t="s">
        <v>58</v>
      </c>
      <c r="T70" t="s">
        <v>74</v>
      </c>
      <c r="U70" t="s">
        <v>60</v>
      </c>
      <c r="V70" t="s">
        <v>69</v>
      </c>
      <c r="W70">
        <v>26</v>
      </c>
      <c r="X70" s="13">
        <v>43735</v>
      </c>
      <c r="Y70" s="35">
        <v>84913</v>
      </c>
      <c r="Z70" s="36">
        <v>7.0000000000000007E-2</v>
      </c>
      <c r="AA70" t="s">
        <v>62</v>
      </c>
      <c r="AB70" t="s">
        <v>70</v>
      </c>
      <c r="AC70">
        <v>4</v>
      </c>
    </row>
    <row r="71" spans="1:29" x14ac:dyDescent="0.3">
      <c r="A71" t="s">
        <v>186</v>
      </c>
      <c r="B71" t="s">
        <v>187</v>
      </c>
      <c r="C71" t="s">
        <v>87</v>
      </c>
      <c r="D71" t="s">
        <v>67</v>
      </c>
      <c r="E71" t="s">
        <v>84</v>
      </c>
      <c r="F71" t="s">
        <v>60</v>
      </c>
      <c r="G71" t="s">
        <v>61</v>
      </c>
      <c r="H71">
        <v>36</v>
      </c>
      <c r="I71" s="13">
        <v>44435</v>
      </c>
      <c r="J71" s="35">
        <v>48906</v>
      </c>
      <c r="K71" s="36">
        <v>0</v>
      </c>
      <c r="L71" t="s">
        <v>62</v>
      </c>
      <c r="M71" t="s">
        <v>88</v>
      </c>
      <c r="N71">
        <f t="shared" ca="1" si="1"/>
        <v>3</v>
      </c>
      <c r="P71" t="s">
        <v>75</v>
      </c>
      <c r="Q71" t="s">
        <v>76</v>
      </c>
      <c r="R71" t="s">
        <v>77</v>
      </c>
      <c r="S71" t="s">
        <v>67</v>
      </c>
      <c r="T71" t="s">
        <v>74</v>
      </c>
      <c r="U71" t="s">
        <v>78</v>
      </c>
      <c r="V71" t="s">
        <v>79</v>
      </c>
      <c r="W71">
        <v>55</v>
      </c>
      <c r="X71" s="13">
        <v>35023</v>
      </c>
      <c r="Y71" s="35">
        <v>95409</v>
      </c>
      <c r="Z71" s="36">
        <v>0</v>
      </c>
      <c r="AA71" t="s">
        <v>62</v>
      </c>
      <c r="AB71" t="s">
        <v>80</v>
      </c>
      <c r="AC71">
        <v>28</v>
      </c>
    </row>
    <row r="72" spans="1:29" x14ac:dyDescent="0.3">
      <c r="A72" t="s">
        <v>188</v>
      </c>
      <c r="B72" t="s">
        <v>189</v>
      </c>
      <c r="C72" t="s">
        <v>77</v>
      </c>
      <c r="D72" t="s">
        <v>120</v>
      </c>
      <c r="E72" t="s">
        <v>84</v>
      </c>
      <c r="F72" t="s">
        <v>60</v>
      </c>
      <c r="G72" t="s">
        <v>69</v>
      </c>
      <c r="H72">
        <v>38</v>
      </c>
      <c r="I72" s="13">
        <v>39474</v>
      </c>
      <c r="J72" s="35">
        <v>80024</v>
      </c>
      <c r="K72" s="36">
        <v>0</v>
      </c>
      <c r="L72" t="s">
        <v>62</v>
      </c>
      <c r="M72" t="s">
        <v>117</v>
      </c>
      <c r="N72">
        <f t="shared" ca="1" si="1"/>
        <v>16</v>
      </c>
      <c r="P72" t="s">
        <v>81</v>
      </c>
      <c r="Q72" t="s">
        <v>82</v>
      </c>
      <c r="R72" t="s">
        <v>83</v>
      </c>
      <c r="S72" t="s">
        <v>58</v>
      </c>
      <c r="T72" t="s">
        <v>84</v>
      </c>
      <c r="U72" t="s">
        <v>60</v>
      </c>
      <c r="V72" t="s">
        <v>69</v>
      </c>
      <c r="W72">
        <v>27</v>
      </c>
      <c r="X72" s="13">
        <v>44013</v>
      </c>
      <c r="Y72" s="35">
        <v>119746</v>
      </c>
      <c r="Z72" s="36">
        <v>0.1</v>
      </c>
      <c r="AA72" t="s">
        <v>62</v>
      </c>
      <c r="AB72" t="s">
        <v>80</v>
      </c>
      <c r="AC72">
        <v>4</v>
      </c>
    </row>
    <row r="73" spans="1:29" x14ac:dyDescent="0.3">
      <c r="A73" t="s">
        <v>190</v>
      </c>
      <c r="B73" t="s">
        <v>191</v>
      </c>
      <c r="C73" t="s">
        <v>162</v>
      </c>
      <c r="D73" t="s">
        <v>97</v>
      </c>
      <c r="E73" t="s">
        <v>68</v>
      </c>
      <c r="F73" t="s">
        <v>60</v>
      </c>
      <c r="G73" t="s">
        <v>69</v>
      </c>
      <c r="H73">
        <v>41</v>
      </c>
      <c r="I73" s="13">
        <v>40109</v>
      </c>
      <c r="J73" s="35">
        <v>54415</v>
      </c>
      <c r="K73" s="36">
        <v>0</v>
      </c>
      <c r="L73" t="s">
        <v>62</v>
      </c>
      <c r="M73" t="s">
        <v>63</v>
      </c>
      <c r="N73">
        <f t="shared" ca="1" si="1"/>
        <v>14</v>
      </c>
      <c r="P73" t="s">
        <v>85</v>
      </c>
      <c r="Q73" t="s">
        <v>86</v>
      </c>
      <c r="R73" t="s">
        <v>87</v>
      </c>
      <c r="S73" t="s">
        <v>67</v>
      </c>
      <c r="T73" t="s">
        <v>74</v>
      </c>
      <c r="U73" t="s">
        <v>78</v>
      </c>
      <c r="V73" t="s">
        <v>61</v>
      </c>
      <c r="W73">
        <v>25</v>
      </c>
      <c r="X73" s="13">
        <v>43967</v>
      </c>
      <c r="Y73" s="35">
        <v>41336</v>
      </c>
      <c r="Z73" s="36">
        <v>0</v>
      </c>
      <c r="AA73" t="s">
        <v>62</v>
      </c>
      <c r="AB73" t="s">
        <v>88</v>
      </c>
      <c r="AC73">
        <v>4</v>
      </c>
    </row>
    <row r="74" spans="1:29" x14ac:dyDescent="0.3">
      <c r="A74" t="s">
        <v>192</v>
      </c>
      <c r="B74" t="s">
        <v>193</v>
      </c>
      <c r="C74" t="s">
        <v>83</v>
      </c>
      <c r="D74" t="s">
        <v>109</v>
      </c>
      <c r="E74" t="s">
        <v>59</v>
      </c>
      <c r="F74" t="s">
        <v>60</v>
      </c>
      <c r="G74" t="s">
        <v>79</v>
      </c>
      <c r="H74">
        <v>30</v>
      </c>
      <c r="I74" s="13">
        <v>42484</v>
      </c>
      <c r="J74" s="35">
        <v>120341</v>
      </c>
      <c r="K74" s="36">
        <v>7.0000000000000007E-2</v>
      </c>
      <c r="L74" t="s">
        <v>62</v>
      </c>
      <c r="M74" t="s">
        <v>63</v>
      </c>
      <c r="N74">
        <f t="shared" ca="1" si="1"/>
        <v>8</v>
      </c>
      <c r="P74" t="s">
        <v>89</v>
      </c>
      <c r="Q74" t="s">
        <v>90</v>
      </c>
      <c r="R74" t="s">
        <v>83</v>
      </c>
      <c r="S74" t="s">
        <v>91</v>
      </c>
      <c r="T74" t="s">
        <v>74</v>
      </c>
      <c r="U74" t="s">
        <v>78</v>
      </c>
      <c r="V74" t="s">
        <v>69</v>
      </c>
      <c r="W74">
        <v>29</v>
      </c>
      <c r="X74" s="13">
        <v>43490</v>
      </c>
      <c r="Y74" s="35">
        <v>113527</v>
      </c>
      <c r="Z74" s="36">
        <v>0.06</v>
      </c>
      <c r="AA74" t="s">
        <v>62</v>
      </c>
      <c r="AB74" t="s">
        <v>92</v>
      </c>
      <c r="AC74">
        <v>5</v>
      </c>
    </row>
    <row r="75" spans="1:29" x14ac:dyDescent="0.3">
      <c r="A75" t="s">
        <v>194</v>
      </c>
      <c r="B75" t="s">
        <v>195</v>
      </c>
      <c r="C75" t="s">
        <v>108</v>
      </c>
      <c r="D75" t="s">
        <v>58</v>
      </c>
      <c r="E75" t="s">
        <v>68</v>
      </c>
      <c r="F75" t="s">
        <v>60</v>
      </c>
      <c r="G75" t="s">
        <v>114</v>
      </c>
      <c r="H75">
        <v>43</v>
      </c>
      <c r="I75" s="13">
        <v>40029</v>
      </c>
      <c r="J75" s="35">
        <v>208415</v>
      </c>
      <c r="K75" s="36">
        <v>0.35</v>
      </c>
      <c r="L75" t="s">
        <v>62</v>
      </c>
      <c r="M75" t="s">
        <v>63</v>
      </c>
      <c r="N75">
        <f t="shared" ca="1" si="1"/>
        <v>15</v>
      </c>
      <c r="P75" t="s">
        <v>93</v>
      </c>
      <c r="Q75" t="s">
        <v>94</v>
      </c>
      <c r="R75" t="s">
        <v>77</v>
      </c>
      <c r="S75" t="s">
        <v>67</v>
      </c>
      <c r="T75" t="s">
        <v>68</v>
      </c>
      <c r="U75" t="s">
        <v>60</v>
      </c>
      <c r="V75" t="s">
        <v>69</v>
      </c>
      <c r="W75">
        <v>34</v>
      </c>
      <c r="X75" s="13">
        <v>43264</v>
      </c>
      <c r="Y75" s="35">
        <v>77203</v>
      </c>
      <c r="Z75" s="36">
        <v>0</v>
      </c>
      <c r="AA75" t="s">
        <v>62</v>
      </c>
      <c r="AB75" t="s">
        <v>70</v>
      </c>
      <c r="AC75">
        <v>6</v>
      </c>
    </row>
    <row r="76" spans="1:29" x14ac:dyDescent="0.3">
      <c r="A76" t="s">
        <v>196</v>
      </c>
      <c r="B76" t="s">
        <v>197</v>
      </c>
      <c r="C76" t="s">
        <v>198</v>
      </c>
      <c r="D76" t="s">
        <v>58</v>
      </c>
      <c r="E76" t="s">
        <v>68</v>
      </c>
      <c r="F76" t="s">
        <v>60</v>
      </c>
      <c r="G76" t="s">
        <v>79</v>
      </c>
      <c r="H76">
        <v>32</v>
      </c>
      <c r="I76" s="13">
        <v>43835</v>
      </c>
      <c r="J76" s="35">
        <v>78844</v>
      </c>
      <c r="K76" s="36">
        <v>0</v>
      </c>
      <c r="L76" t="s">
        <v>62</v>
      </c>
      <c r="M76" t="s">
        <v>63</v>
      </c>
      <c r="N76">
        <f t="shared" ca="1" si="1"/>
        <v>4</v>
      </c>
      <c r="P76" t="s">
        <v>95</v>
      </c>
      <c r="Q76" t="s">
        <v>96</v>
      </c>
      <c r="R76" t="s">
        <v>57</v>
      </c>
      <c r="S76" t="s">
        <v>97</v>
      </c>
      <c r="T76" t="s">
        <v>74</v>
      </c>
      <c r="U76" t="s">
        <v>60</v>
      </c>
      <c r="V76" t="s">
        <v>79</v>
      </c>
      <c r="W76">
        <v>36</v>
      </c>
      <c r="X76" s="13">
        <v>39855</v>
      </c>
      <c r="Y76" s="35">
        <v>157333</v>
      </c>
      <c r="Z76" s="36">
        <v>0.15</v>
      </c>
      <c r="AA76" t="s">
        <v>62</v>
      </c>
      <c r="AB76" t="s">
        <v>88</v>
      </c>
      <c r="AC76">
        <v>15</v>
      </c>
    </row>
    <row r="77" spans="1:29" x14ac:dyDescent="0.3">
      <c r="A77" t="s">
        <v>199</v>
      </c>
      <c r="B77" t="s">
        <v>200</v>
      </c>
      <c r="C77" t="s">
        <v>171</v>
      </c>
      <c r="D77" t="s">
        <v>101</v>
      </c>
      <c r="E77" t="s">
        <v>74</v>
      </c>
      <c r="F77" t="s">
        <v>78</v>
      </c>
      <c r="G77" t="s">
        <v>69</v>
      </c>
      <c r="H77">
        <v>58</v>
      </c>
      <c r="I77" s="13">
        <v>37399</v>
      </c>
      <c r="J77" s="35">
        <v>76354</v>
      </c>
      <c r="K77" s="36">
        <v>0</v>
      </c>
      <c r="L77" t="s">
        <v>62</v>
      </c>
      <c r="M77" t="s">
        <v>80</v>
      </c>
      <c r="N77">
        <f t="shared" ca="1" si="1"/>
        <v>22</v>
      </c>
      <c r="P77" t="s">
        <v>98</v>
      </c>
      <c r="Q77" t="s">
        <v>99</v>
      </c>
      <c r="R77" t="s">
        <v>100</v>
      </c>
      <c r="S77" t="s">
        <v>101</v>
      </c>
      <c r="T77" t="s">
        <v>68</v>
      </c>
      <c r="U77" t="s">
        <v>60</v>
      </c>
      <c r="V77" t="s">
        <v>69</v>
      </c>
      <c r="W77">
        <v>27</v>
      </c>
      <c r="X77" s="13">
        <v>44490</v>
      </c>
      <c r="Y77" s="35">
        <v>109851</v>
      </c>
      <c r="Z77" s="36">
        <v>0</v>
      </c>
      <c r="AA77" t="s">
        <v>62</v>
      </c>
      <c r="AB77" t="s">
        <v>63</v>
      </c>
      <c r="AC77">
        <v>2</v>
      </c>
    </row>
    <row r="78" spans="1:29" x14ac:dyDescent="0.3">
      <c r="A78" t="s">
        <v>201</v>
      </c>
      <c r="B78" t="s">
        <v>202</v>
      </c>
      <c r="C78" t="s">
        <v>66</v>
      </c>
      <c r="D78" t="s">
        <v>67</v>
      </c>
      <c r="E78" t="s">
        <v>68</v>
      </c>
      <c r="F78" t="s">
        <v>60</v>
      </c>
      <c r="G78" t="s">
        <v>114</v>
      </c>
      <c r="H78">
        <v>37</v>
      </c>
      <c r="I78" s="13">
        <v>43493</v>
      </c>
      <c r="J78" s="35">
        <v>165927</v>
      </c>
      <c r="K78" s="36">
        <v>0.2</v>
      </c>
      <c r="L78" t="s">
        <v>62</v>
      </c>
      <c r="M78" t="s">
        <v>80</v>
      </c>
      <c r="N78">
        <f t="shared" ca="1" si="1"/>
        <v>5</v>
      </c>
      <c r="P78" t="s">
        <v>102</v>
      </c>
      <c r="Q78" t="s">
        <v>103</v>
      </c>
      <c r="R78" t="s">
        <v>83</v>
      </c>
      <c r="S78" t="s">
        <v>97</v>
      </c>
      <c r="T78" t="s">
        <v>74</v>
      </c>
      <c r="U78" t="s">
        <v>78</v>
      </c>
      <c r="V78" t="s">
        <v>69</v>
      </c>
      <c r="W78">
        <v>59</v>
      </c>
      <c r="X78" s="13">
        <v>36233</v>
      </c>
      <c r="Y78" s="35">
        <v>105086</v>
      </c>
      <c r="Z78" s="36">
        <v>0.09</v>
      </c>
      <c r="AA78" t="s">
        <v>62</v>
      </c>
      <c r="AB78" t="s">
        <v>92</v>
      </c>
      <c r="AC78">
        <v>25</v>
      </c>
    </row>
    <row r="79" spans="1:29" x14ac:dyDescent="0.3">
      <c r="A79" t="s">
        <v>203</v>
      </c>
      <c r="B79" t="s">
        <v>204</v>
      </c>
      <c r="C79" t="s">
        <v>100</v>
      </c>
      <c r="D79" t="s">
        <v>101</v>
      </c>
      <c r="E79" t="s">
        <v>84</v>
      </c>
      <c r="F79" t="s">
        <v>78</v>
      </c>
      <c r="G79" t="s">
        <v>79</v>
      </c>
      <c r="H79">
        <v>55</v>
      </c>
      <c r="I79" s="13">
        <v>36041</v>
      </c>
      <c r="J79" s="35">
        <v>86299</v>
      </c>
      <c r="K79" s="36">
        <v>0</v>
      </c>
      <c r="L79" t="s">
        <v>62</v>
      </c>
      <c r="M79" t="s">
        <v>63</v>
      </c>
      <c r="N79">
        <f t="shared" ca="1" si="1"/>
        <v>26</v>
      </c>
      <c r="P79" t="s">
        <v>104</v>
      </c>
      <c r="Q79" t="s">
        <v>105</v>
      </c>
      <c r="R79" t="s">
        <v>77</v>
      </c>
      <c r="S79" t="s">
        <v>91</v>
      </c>
      <c r="T79" t="s">
        <v>68</v>
      </c>
      <c r="U79" t="s">
        <v>78</v>
      </c>
      <c r="V79" t="s">
        <v>79</v>
      </c>
      <c r="W79">
        <v>31</v>
      </c>
      <c r="X79" s="13">
        <v>43043</v>
      </c>
      <c r="Y79" s="35">
        <v>97078</v>
      </c>
      <c r="Z79" s="36">
        <v>0</v>
      </c>
      <c r="AA79" t="s">
        <v>62</v>
      </c>
      <c r="AB79" t="s">
        <v>92</v>
      </c>
      <c r="AC79">
        <v>6</v>
      </c>
    </row>
    <row r="80" spans="1:29" x14ac:dyDescent="0.3">
      <c r="A80" t="s">
        <v>205</v>
      </c>
      <c r="B80" t="s">
        <v>206</v>
      </c>
      <c r="C80" t="s">
        <v>132</v>
      </c>
      <c r="D80" t="s">
        <v>67</v>
      </c>
      <c r="E80" t="s">
        <v>84</v>
      </c>
      <c r="F80" t="s">
        <v>78</v>
      </c>
      <c r="G80" t="s">
        <v>114</v>
      </c>
      <c r="H80">
        <v>34</v>
      </c>
      <c r="I80" s="13">
        <v>42182</v>
      </c>
      <c r="J80" s="35">
        <v>57008</v>
      </c>
      <c r="K80" s="36">
        <v>0</v>
      </c>
      <c r="L80" t="s">
        <v>62</v>
      </c>
      <c r="M80" t="s">
        <v>80</v>
      </c>
      <c r="N80">
        <f t="shared" ca="1" si="1"/>
        <v>9</v>
      </c>
      <c r="P80" t="s">
        <v>106</v>
      </c>
      <c r="Q80" t="s">
        <v>107</v>
      </c>
      <c r="R80" t="s">
        <v>108</v>
      </c>
      <c r="S80" t="s">
        <v>109</v>
      </c>
      <c r="T80" t="s">
        <v>59</v>
      </c>
      <c r="U80" t="s">
        <v>60</v>
      </c>
      <c r="V80" t="s">
        <v>79</v>
      </c>
      <c r="W80">
        <v>41</v>
      </c>
      <c r="X80" s="13">
        <v>41346</v>
      </c>
      <c r="Y80" s="35">
        <v>249270</v>
      </c>
      <c r="Z80" s="36">
        <v>0.3</v>
      </c>
      <c r="AA80" t="s">
        <v>62</v>
      </c>
      <c r="AB80" t="s">
        <v>63</v>
      </c>
      <c r="AC80">
        <v>11</v>
      </c>
    </row>
    <row r="81" spans="1:29" x14ac:dyDescent="0.3">
      <c r="A81" t="s">
        <v>207</v>
      </c>
      <c r="B81" t="s">
        <v>208</v>
      </c>
      <c r="C81" t="s">
        <v>57</v>
      </c>
      <c r="D81" t="s">
        <v>67</v>
      </c>
      <c r="E81" t="s">
        <v>74</v>
      </c>
      <c r="F81" t="s">
        <v>78</v>
      </c>
      <c r="G81" t="s">
        <v>114</v>
      </c>
      <c r="H81">
        <v>60</v>
      </c>
      <c r="I81" s="13">
        <v>42270</v>
      </c>
      <c r="J81" s="35">
        <v>141899</v>
      </c>
      <c r="K81" s="36">
        <v>0.15</v>
      </c>
      <c r="L81" t="s">
        <v>62</v>
      </c>
      <c r="M81" t="s">
        <v>80</v>
      </c>
      <c r="N81">
        <f t="shared" ca="1" si="1"/>
        <v>8</v>
      </c>
      <c r="P81" t="s">
        <v>110</v>
      </c>
      <c r="Q81" t="s">
        <v>111</v>
      </c>
      <c r="R81" t="s">
        <v>66</v>
      </c>
      <c r="S81" t="s">
        <v>67</v>
      </c>
      <c r="T81" t="s">
        <v>59</v>
      </c>
      <c r="U81" t="s">
        <v>60</v>
      </c>
      <c r="V81" t="s">
        <v>61</v>
      </c>
      <c r="W81">
        <v>65</v>
      </c>
      <c r="X81" s="13">
        <v>37319</v>
      </c>
      <c r="Y81" s="35">
        <v>175837</v>
      </c>
      <c r="Z81" s="36">
        <v>0.2</v>
      </c>
      <c r="AA81" t="s">
        <v>62</v>
      </c>
      <c r="AB81" t="s">
        <v>80</v>
      </c>
      <c r="AC81">
        <v>22</v>
      </c>
    </row>
    <row r="82" spans="1:29" x14ac:dyDescent="0.3">
      <c r="A82" t="s">
        <v>209</v>
      </c>
      <c r="B82" t="s">
        <v>210</v>
      </c>
      <c r="C82" t="s">
        <v>132</v>
      </c>
      <c r="D82" t="s">
        <v>109</v>
      </c>
      <c r="E82" t="s">
        <v>84</v>
      </c>
      <c r="F82" t="s">
        <v>78</v>
      </c>
      <c r="G82" t="s">
        <v>61</v>
      </c>
      <c r="H82">
        <v>41</v>
      </c>
      <c r="I82" s="13">
        <v>42626</v>
      </c>
      <c r="J82" s="35">
        <v>64847</v>
      </c>
      <c r="K82" s="36">
        <v>0</v>
      </c>
      <c r="L82" t="s">
        <v>62</v>
      </c>
      <c r="M82" t="s">
        <v>88</v>
      </c>
      <c r="N82">
        <f t="shared" ca="1" si="1"/>
        <v>7</v>
      </c>
      <c r="P82" t="s">
        <v>112</v>
      </c>
      <c r="Q82" t="s">
        <v>113</v>
      </c>
      <c r="R82" t="s">
        <v>57</v>
      </c>
      <c r="S82" t="s">
        <v>109</v>
      </c>
      <c r="T82" t="s">
        <v>68</v>
      </c>
      <c r="U82" t="s">
        <v>60</v>
      </c>
      <c r="V82" t="s">
        <v>114</v>
      </c>
      <c r="W82">
        <v>64</v>
      </c>
      <c r="X82" s="13">
        <v>37956</v>
      </c>
      <c r="Y82" s="35">
        <v>154828</v>
      </c>
      <c r="Z82" s="36">
        <v>0.13</v>
      </c>
      <c r="AA82" t="s">
        <v>62</v>
      </c>
      <c r="AB82" t="s">
        <v>63</v>
      </c>
      <c r="AC82">
        <v>20</v>
      </c>
    </row>
    <row r="83" spans="1:29" x14ac:dyDescent="0.3">
      <c r="A83" t="s">
        <v>211</v>
      </c>
      <c r="B83" t="s">
        <v>212</v>
      </c>
      <c r="C83" t="s">
        <v>183</v>
      </c>
      <c r="D83" t="s">
        <v>101</v>
      </c>
      <c r="E83" t="s">
        <v>59</v>
      </c>
      <c r="F83" t="s">
        <v>78</v>
      </c>
      <c r="G83" t="s">
        <v>69</v>
      </c>
      <c r="H83">
        <v>53</v>
      </c>
      <c r="I83" s="13">
        <v>33702</v>
      </c>
      <c r="J83" s="35">
        <v>116878</v>
      </c>
      <c r="K83" s="36">
        <v>0.11</v>
      </c>
      <c r="L83" t="s">
        <v>62</v>
      </c>
      <c r="M83" t="s">
        <v>88</v>
      </c>
      <c r="N83">
        <f t="shared" ca="1" si="1"/>
        <v>32</v>
      </c>
      <c r="P83" t="s">
        <v>115</v>
      </c>
      <c r="Q83" t="s">
        <v>116</v>
      </c>
      <c r="R83" t="s">
        <v>66</v>
      </c>
      <c r="S83" t="s">
        <v>58</v>
      </c>
      <c r="T83" t="s">
        <v>84</v>
      </c>
      <c r="U83" t="s">
        <v>78</v>
      </c>
      <c r="V83" t="s">
        <v>69</v>
      </c>
      <c r="W83">
        <v>64</v>
      </c>
      <c r="X83" s="13">
        <v>41581</v>
      </c>
      <c r="Y83" s="35">
        <v>186503</v>
      </c>
      <c r="Z83" s="36">
        <v>0.24</v>
      </c>
      <c r="AA83" t="s">
        <v>62</v>
      </c>
      <c r="AB83" t="s">
        <v>117</v>
      </c>
      <c r="AC83">
        <v>10</v>
      </c>
    </row>
    <row r="84" spans="1:29" x14ac:dyDescent="0.3">
      <c r="A84" t="s">
        <v>213</v>
      </c>
      <c r="B84" t="s">
        <v>214</v>
      </c>
      <c r="C84" t="s">
        <v>157</v>
      </c>
      <c r="D84" t="s">
        <v>101</v>
      </c>
      <c r="E84" t="s">
        <v>68</v>
      </c>
      <c r="F84" t="s">
        <v>78</v>
      </c>
      <c r="G84" t="s">
        <v>61</v>
      </c>
      <c r="H84">
        <v>45</v>
      </c>
      <c r="I84" s="13">
        <v>38388</v>
      </c>
      <c r="J84" s="35">
        <v>70505</v>
      </c>
      <c r="K84" s="36">
        <v>0</v>
      </c>
      <c r="L84" t="s">
        <v>62</v>
      </c>
      <c r="M84" t="s">
        <v>92</v>
      </c>
      <c r="N84">
        <f t="shared" ca="1" si="1"/>
        <v>19</v>
      </c>
      <c r="P84" t="s">
        <v>118</v>
      </c>
      <c r="Q84" t="s">
        <v>119</v>
      </c>
      <c r="R84" t="s">
        <v>66</v>
      </c>
      <c r="S84" t="s">
        <v>120</v>
      </c>
      <c r="T84" t="s">
        <v>74</v>
      </c>
      <c r="U84" t="s">
        <v>60</v>
      </c>
      <c r="V84" t="s">
        <v>114</v>
      </c>
      <c r="W84">
        <v>36</v>
      </c>
      <c r="X84" s="13">
        <v>44288</v>
      </c>
      <c r="Y84" s="35">
        <v>151703</v>
      </c>
      <c r="Z84" s="36">
        <v>0.21</v>
      </c>
      <c r="AA84" t="s">
        <v>62</v>
      </c>
      <c r="AB84" t="s">
        <v>88</v>
      </c>
      <c r="AC84">
        <v>3</v>
      </c>
    </row>
    <row r="85" spans="1:29" x14ac:dyDescent="0.3">
      <c r="A85" t="s">
        <v>215</v>
      </c>
      <c r="B85" t="s">
        <v>216</v>
      </c>
      <c r="C85" t="s">
        <v>66</v>
      </c>
      <c r="D85" t="s">
        <v>91</v>
      </c>
      <c r="E85" t="s">
        <v>68</v>
      </c>
      <c r="F85" t="s">
        <v>78</v>
      </c>
      <c r="G85" t="s">
        <v>69</v>
      </c>
      <c r="H85">
        <v>26</v>
      </c>
      <c r="I85" s="13">
        <v>44040</v>
      </c>
      <c r="J85" s="35">
        <v>180664</v>
      </c>
      <c r="K85" s="36">
        <v>0.27</v>
      </c>
      <c r="L85" t="s">
        <v>62</v>
      </c>
      <c r="M85" t="s">
        <v>70</v>
      </c>
      <c r="N85">
        <f t="shared" ca="1" si="1"/>
        <v>4</v>
      </c>
      <c r="P85" t="s">
        <v>121</v>
      </c>
      <c r="Q85" t="s">
        <v>122</v>
      </c>
      <c r="R85" t="s">
        <v>87</v>
      </c>
      <c r="S85" t="s">
        <v>120</v>
      </c>
      <c r="T85" t="s">
        <v>68</v>
      </c>
      <c r="U85" t="s">
        <v>78</v>
      </c>
      <c r="V85" t="s">
        <v>69</v>
      </c>
      <c r="W85">
        <v>37</v>
      </c>
      <c r="X85" s="13">
        <v>43713</v>
      </c>
      <c r="Y85" s="35">
        <v>49998</v>
      </c>
      <c r="Z85" s="36">
        <v>0</v>
      </c>
      <c r="AA85" t="s">
        <v>62</v>
      </c>
      <c r="AB85" t="s">
        <v>63</v>
      </c>
      <c r="AC85">
        <v>4</v>
      </c>
    </row>
    <row r="86" spans="1:29" x14ac:dyDescent="0.3">
      <c r="A86" t="s">
        <v>217</v>
      </c>
      <c r="B86" t="s">
        <v>218</v>
      </c>
      <c r="C86" t="s">
        <v>219</v>
      </c>
      <c r="D86" t="s">
        <v>58</v>
      </c>
      <c r="E86" t="s">
        <v>74</v>
      </c>
      <c r="F86" t="s">
        <v>78</v>
      </c>
      <c r="G86" t="s">
        <v>69</v>
      </c>
      <c r="H86">
        <v>29</v>
      </c>
      <c r="I86" s="13">
        <v>43444</v>
      </c>
      <c r="J86" s="35">
        <v>84596</v>
      </c>
      <c r="K86" s="36">
        <v>0</v>
      </c>
      <c r="L86" t="s">
        <v>62</v>
      </c>
      <c r="M86" t="s">
        <v>88</v>
      </c>
      <c r="N86">
        <f t="shared" ca="1" si="1"/>
        <v>5</v>
      </c>
      <c r="P86" t="s">
        <v>123</v>
      </c>
      <c r="Q86" t="s">
        <v>124</v>
      </c>
      <c r="R86" t="s">
        <v>66</v>
      </c>
      <c r="S86" t="s">
        <v>97</v>
      </c>
      <c r="T86" t="s">
        <v>68</v>
      </c>
      <c r="U86" t="s">
        <v>78</v>
      </c>
      <c r="V86" t="s">
        <v>61</v>
      </c>
      <c r="W86">
        <v>41</v>
      </c>
      <c r="X86" s="13">
        <v>42111</v>
      </c>
      <c r="Y86" s="35">
        <v>152239</v>
      </c>
      <c r="Z86" s="36">
        <v>0.23</v>
      </c>
      <c r="AA86" t="s">
        <v>62</v>
      </c>
      <c r="AB86" t="s">
        <v>117</v>
      </c>
      <c r="AC86">
        <v>9</v>
      </c>
    </row>
    <row r="87" spans="1:29" x14ac:dyDescent="0.3">
      <c r="A87" t="s">
        <v>220</v>
      </c>
      <c r="B87" t="s">
        <v>221</v>
      </c>
      <c r="C87" t="s">
        <v>222</v>
      </c>
      <c r="D87" t="s">
        <v>120</v>
      </c>
      <c r="E87" t="s">
        <v>74</v>
      </c>
      <c r="F87" t="s">
        <v>78</v>
      </c>
      <c r="G87" t="s">
        <v>79</v>
      </c>
      <c r="H87">
        <v>31</v>
      </c>
      <c r="I87" s="13">
        <v>42938</v>
      </c>
      <c r="J87" s="35">
        <v>55854</v>
      </c>
      <c r="K87" s="36">
        <v>0</v>
      </c>
      <c r="L87" t="s">
        <v>62</v>
      </c>
      <c r="M87" t="s">
        <v>92</v>
      </c>
      <c r="N87">
        <f t="shared" ca="1" si="1"/>
        <v>7</v>
      </c>
      <c r="P87" t="s">
        <v>125</v>
      </c>
      <c r="Q87" t="s">
        <v>126</v>
      </c>
      <c r="R87" t="s">
        <v>108</v>
      </c>
      <c r="S87" t="s">
        <v>101</v>
      </c>
      <c r="T87" t="s">
        <v>68</v>
      </c>
      <c r="U87" t="s">
        <v>78</v>
      </c>
      <c r="V87" t="s">
        <v>79</v>
      </c>
      <c r="W87">
        <v>43</v>
      </c>
      <c r="X87" s="13">
        <v>38145</v>
      </c>
      <c r="Y87" s="35">
        <v>246231</v>
      </c>
      <c r="Z87" s="36">
        <v>0.31</v>
      </c>
      <c r="AA87" t="s">
        <v>62</v>
      </c>
      <c r="AB87" t="s">
        <v>63</v>
      </c>
      <c r="AC87">
        <v>20</v>
      </c>
    </row>
    <row r="88" spans="1:29" x14ac:dyDescent="0.3">
      <c r="A88" t="s">
        <v>223</v>
      </c>
      <c r="B88" t="s">
        <v>224</v>
      </c>
      <c r="C88" t="s">
        <v>225</v>
      </c>
      <c r="D88" t="s">
        <v>97</v>
      </c>
      <c r="E88" t="s">
        <v>59</v>
      </c>
      <c r="F88" t="s">
        <v>78</v>
      </c>
      <c r="G88" t="s">
        <v>79</v>
      </c>
      <c r="H88">
        <v>53</v>
      </c>
      <c r="I88" s="13">
        <v>37576</v>
      </c>
      <c r="J88" s="35">
        <v>95998</v>
      </c>
      <c r="K88" s="36">
        <v>0</v>
      </c>
      <c r="L88" t="s">
        <v>62</v>
      </c>
      <c r="M88" t="s">
        <v>63</v>
      </c>
      <c r="N88">
        <f t="shared" ca="1" si="1"/>
        <v>21</v>
      </c>
      <c r="P88" t="s">
        <v>127</v>
      </c>
      <c r="Q88" t="s">
        <v>128</v>
      </c>
      <c r="R88" t="s">
        <v>129</v>
      </c>
      <c r="S88" t="s">
        <v>58</v>
      </c>
      <c r="T88" t="s">
        <v>59</v>
      </c>
      <c r="U88" t="s">
        <v>78</v>
      </c>
      <c r="V88" t="s">
        <v>79</v>
      </c>
      <c r="W88">
        <v>28</v>
      </c>
      <c r="X88" s="13">
        <v>42911</v>
      </c>
      <c r="Y88" s="35">
        <v>54775</v>
      </c>
      <c r="Z88" s="36">
        <v>0</v>
      </c>
      <c r="AA88" t="s">
        <v>62</v>
      </c>
      <c r="AB88" t="s">
        <v>117</v>
      </c>
      <c r="AC88">
        <v>7</v>
      </c>
    </row>
    <row r="89" spans="1:29" x14ac:dyDescent="0.3">
      <c r="A89" t="s">
        <v>226</v>
      </c>
      <c r="B89" t="s">
        <v>227</v>
      </c>
      <c r="C89" t="s">
        <v>57</v>
      </c>
      <c r="D89" t="s">
        <v>120</v>
      </c>
      <c r="E89" t="s">
        <v>74</v>
      </c>
      <c r="F89" t="s">
        <v>60</v>
      </c>
      <c r="G89" t="s">
        <v>79</v>
      </c>
      <c r="H89">
        <v>34</v>
      </c>
      <c r="I89" s="13">
        <v>42116</v>
      </c>
      <c r="J89" s="35">
        <v>154941</v>
      </c>
      <c r="K89" s="36">
        <v>0.13</v>
      </c>
      <c r="L89" t="s">
        <v>62</v>
      </c>
      <c r="M89" t="s">
        <v>80</v>
      </c>
      <c r="N89">
        <f t="shared" ca="1" si="1"/>
        <v>9</v>
      </c>
      <c r="P89" t="s">
        <v>130</v>
      </c>
      <c r="Q89" t="s">
        <v>131</v>
      </c>
      <c r="R89" t="s">
        <v>132</v>
      </c>
      <c r="S89" t="s">
        <v>120</v>
      </c>
      <c r="T89" t="s">
        <v>59</v>
      </c>
      <c r="U89" t="s">
        <v>78</v>
      </c>
      <c r="V89" t="s">
        <v>69</v>
      </c>
      <c r="W89">
        <v>61</v>
      </c>
      <c r="X89" s="13">
        <v>39640</v>
      </c>
      <c r="Y89" s="35">
        <v>66521</v>
      </c>
      <c r="Z89" s="36">
        <v>0</v>
      </c>
      <c r="AA89" t="s">
        <v>62</v>
      </c>
      <c r="AB89" t="s">
        <v>63</v>
      </c>
      <c r="AC89">
        <v>16</v>
      </c>
    </row>
    <row r="90" spans="1:29" x14ac:dyDescent="0.3">
      <c r="A90" t="s">
        <v>228</v>
      </c>
      <c r="B90" t="s">
        <v>229</v>
      </c>
      <c r="C90" t="s">
        <v>108</v>
      </c>
      <c r="D90" t="s">
        <v>120</v>
      </c>
      <c r="E90" t="s">
        <v>74</v>
      </c>
      <c r="F90" t="s">
        <v>60</v>
      </c>
      <c r="G90" t="s">
        <v>69</v>
      </c>
      <c r="H90">
        <v>31</v>
      </c>
      <c r="I90" s="13">
        <v>44063</v>
      </c>
      <c r="J90" s="35">
        <v>219693</v>
      </c>
      <c r="K90" s="36">
        <v>0.3</v>
      </c>
      <c r="L90" t="s">
        <v>62</v>
      </c>
      <c r="M90" t="s">
        <v>92</v>
      </c>
      <c r="N90">
        <f t="shared" ca="1" si="1"/>
        <v>4</v>
      </c>
      <c r="P90" t="s">
        <v>133</v>
      </c>
      <c r="Q90" t="s">
        <v>134</v>
      </c>
      <c r="R90" t="s">
        <v>87</v>
      </c>
      <c r="S90" t="s">
        <v>67</v>
      </c>
      <c r="T90" t="s">
        <v>59</v>
      </c>
      <c r="U90" t="s">
        <v>60</v>
      </c>
      <c r="V90" t="s">
        <v>69</v>
      </c>
      <c r="W90">
        <v>27</v>
      </c>
      <c r="X90" s="13">
        <v>43226</v>
      </c>
      <c r="Y90" s="35">
        <v>49011</v>
      </c>
      <c r="Z90" s="36">
        <v>0</v>
      </c>
      <c r="AA90" t="s">
        <v>62</v>
      </c>
      <c r="AB90" t="s">
        <v>70</v>
      </c>
      <c r="AC90">
        <v>6</v>
      </c>
    </row>
    <row r="91" spans="1:29" x14ac:dyDescent="0.3">
      <c r="A91" t="s">
        <v>230</v>
      </c>
      <c r="B91" t="s">
        <v>231</v>
      </c>
      <c r="C91" t="s">
        <v>232</v>
      </c>
      <c r="D91" t="s">
        <v>101</v>
      </c>
      <c r="E91" t="s">
        <v>59</v>
      </c>
      <c r="F91" t="s">
        <v>60</v>
      </c>
      <c r="G91" t="s">
        <v>69</v>
      </c>
      <c r="H91">
        <v>45</v>
      </c>
      <c r="I91" s="13">
        <v>41386</v>
      </c>
      <c r="J91" s="35">
        <v>61773</v>
      </c>
      <c r="K91" s="36">
        <v>0</v>
      </c>
      <c r="L91" t="s">
        <v>62</v>
      </c>
      <c r="M91" t="s">
        <v>63</v>
      </c>
      <c r="N91">
        <f t="shared" ca="1" si="1"/>
        <v>11</v>
      </c>
      <c r="P91" t="s">
        <v>135</v>
      </c>
      <c r="Q91" t="s">
        <v>136</v>
      </c>
      <c r="R91" t="s">
        <v>137</v>
      </c>
      <c r="S91" t="s">
        <v>58</v>
      </c>
      <c r="T91" t="s">
        <v>74</v>
      </c>
      <c r="U91" t="s">
        <v>60</v>
      </c>
      <c r="V91" t="s">
        <v>69</v>
      </c>
      <c r="W91">
        <v>32</v>
      </c>
      <c r="X91" s="13">
        <v>41681</v>
      </c>
      <c r="Y91" s="35">
        <v>99575</v>
      </c>
      <c r="Z91" s="36">
        <v>0</v>
      </c>
      <c r="AA91" t="s">
        <v>62</v>
      </c>
      <c r="AB91" t="s">
        <v>92</v>
      </c>
      <c r="AC91">
        <v>10</v>
      </c>
    </row>
    <row r="92" spans="1:29" x14ac:dyDescent="0.3">
      <c r="A92" t="s">
        <v>233</v>
      </c>
      <c r="B92" t="s">
        <v>234</v>
      </c>
      <c r="C92" t="s">
        <v>73</v>
      </c>
      <c r="D92" t="s">
        <v>58</v>
      </c>
      <c r="E92" t="s">
        <v>68</v>
      </c>
      <c r="F92" t="s">
        <v>60</v>
      </c>
      <c r="G92" t="s">
        <v>79</v>
      </c>
      <c r="H92">
        <v>48</v>
      </c>
      <c r="I92" s="13">
        <v>39091</v>
      </c>
      <c r="J92" s="35">
        <v>74546</v>
      </c>
      <c r="K92" s="36">
        <v>0.09</v>
      </c>
      <c r="L92" t="s">
        <v>62</v>
      </c>
      <c r="M92" t="s">
        <v>63</v>
      </c>
      <c r="N92">
        <f t="shared" ref="N92:N155" ca="1" si="2">DATEDIF(I92,TODAY(),"y")</f>
        <v>17</v>
      </c>
      <c r="P92" t="s">
        <v>138</v>
      </c>
      <c r="Q92" t="s">
        <v>139</v>
      </c>
      <c r="R92" t="s">
        <v>108</v>
      </c>
      <c r="S92" t="s">
        <v>109</v>
      </c>
      <c r="T92" t="s">
        <v>59</v>
      </c>
      <c r="U92" t="s">
        <v>78</v>
      </c>
      <c r="V92" t="s">
        <v>69</v>
      </c>
      <c r="W92">
        <v>27</v>
      </c>
      <c r="X92" s="13">
        <v>43758</v>
      </c>
      <c r="Y92" s="35">
        <v>256420</v>
      </c>
      <c r="Z92" s="36">
        <v>0.3</v>
      </c>
      <c r="AA92" t="s">
        <v>62</v>
      </c>
      <c r="AB92" t="s">
        <v>80</v>
      </c>
      <c r="AC92">
        <v>4</v>
      </c>
    </row>
    <row r="93" spans="1:29" x14ac:dyDescent="0.3">
      <c r="A93" t="s">
        <v>235</v>
      </c>
      <c r="B93" t="s">
        <v>236</v>
      </c>
      <c r="C93" t="s">
        <v>237</v>
      </c>
      <c r="D93" t="s">
        <v>101</v>
      </c>
      <c r="E93" t="s">
        <v>68</v>
      </c>
      <c r="F93" t="s">
        <v>78</v>
      </c>
      <c r="G93" t="s">
        <v>61</v>
      </c>
      <c r="H93">
        <v>56</v>
      </c>
      <c r="I93" s="13">
        <v>42031</v>
      </c>
      <c r="J93" s="35">
        <v>62575</v>
      </c>
      <c r="K93" s="36">
        <v>0</v>
      </c>
      <c r="L93" t="s">
        <v>62</v>
      </c>
      <c r="M93" t="s">
        <v>88</v>
      </c>
      <c r="N93">
        <f t="shared" ca="1" si="2"/>
        <v>9</v>
      </c>
      <c r="P93" t="s">
        <v>140</v>
      </c>
      <c r="Q93" t="s">
        <v>141</v>
      </c>
      <c r="R93" t="s">
        <v>142</v>
      </c>
      <c r="S93" t="s">
        <v>58</v>
      </c>
      <c r="T93" t="s">
        <v>74</v>
      </c>
      <c r="U93" t="s">
        <v>60</v>
      </c>
      <c r="V93" t="s">
        <v>114</v>
      </c>
      <c r="W93">
        <v>35</v>
      </c>
      <c r="X93" s="13">
        <v>41409</v>
      </c>
      <c r="Y93" s="35">
        <v>78940</v>
      </c>
      <c r="Z93" s="36">
        <v>0</v>
      </c>
      <c r="AA93" t="s">
        <v>62</v>
      </c>
      <c r="AB93" t="s">
        <v>88</v>
      </c>
      <c r="AC93">
        <v>11</v>
      </c>
    </row>
    <row r="94" spans="1:29" x14ac:dyDescent="0.3">
      <c r="A94" t="s">
        <v>238</v>
      </c>
      <c r="B94" t="s">
        <v>239</v>
      </c>
      <c r="C94" t="s">
        <v>132</v>
      </c>
      <c r="D94" t="s">
        <v>91</v>
      </c>
      <c r="E94" t="s">
        <v>68</v>
      </c>
      <c r="F94" t="s">
        <v>78</v>
      </c>
      <c r="G94" t="s">
        <v>69</v>
      </c>
      <c r="H94">
        <v>55</v>
      </c>
      <c r="I94" s="13">
        <v>39177</v>
      </c>
      <c r="J94" s="35">
        <v>52310</v>
      </c>
      <c r="K94" s="36">
        <v>0</v>
      </c>
      <c r="L94" t="s">
        <v>62</v>
      </c>
      <c r="M94" t="s">
        <v>88</v>
      </c>
      <c r="N94">
        <f t="shared" ca="1" si="2"/>
        <v>17</v>
      </c>
      <c r="P94" t="s">
        <v>143</v>
      </c>
      <c r="Q94" t="s">
        <v>144</v>
      </c>
      <c r="R94" t="s">
        <v>83</v>
      </c>
      <c r="S94" t="s">
        <v>109</v>
      </c>
      <c r="T94" t="s">
        <v>68</v>
      </c>
      <c r="U94" t="s">
        <v>60</v>
      </c>
      <c r="V94" t="s">
        <v>69</v>
      </c>
      <c r="W94">
        <v>53</v>
      </c>
      <c r="X94" s="13">
        <v>41601</v>
      </c>
      <c r="Y94" s="35">
        <v>113135</v>
      </c>
      <c r="Z94" s="36">
        <v>0.05</v>
      </c>
      <c r="AA94" t="s">
        <v>62</v>
      </c>
      <c r="AB94" t="s">
        <v>92</v>
      </c>
      <c r="AC94">
        <v>10</v>
      </c>
    </row>
    <row r="95" spans="1:29" x14ac:dyDescent="0.3">
      <c r="A95" t="s">
        <v>240</v>
      </c>
      <c r="B95" t="s">
        <v>241</v>
      </c>
      <c r="C95" t="s">
        <v>57</v>
      </c>
      <c r="D95" t="s">
        <v>67</v>
      </c>
      <c r="E95" t="s">
        <v>68</v>
      </c>
      <c r="F95" t="s">
        <v>78</v>
      </c>
      <c r="G95" t="s">
        <v>61</v>
      </c>
      <c r="H95">
        <v>64</v>
      </c>
      <c r="I95" s="13">
        <v>41454</v>
      </c>
      <c r="J95" s="35">
        <v>159571</v>
      </c>
      <c r="K95" s="36">
        <v>0.1</v>
      </c>
      <c r="L95" t="s">
        <v>62</v>
      </c>
      <c r="M95" t="s">
        <v>117</v>
      </c>
      <c r="N95">
        <f t="shared" ca="1" si="2"/>
        <v>11</v>
      </c>
      <c r="P95" t="s">
        <v>145</v>
      </c>
      <c r="Q95" t="s">
        <v>146</v>
      </c>
      <c r="R95" t="s">
        <v>108</v>
      </c>
      <c r="S95" t="s">
        <v>58</v>
      </c>
      <c r="T95" t="s">
        <v>68</v>
      </c>
      <c r="U95" t="s">
        <v>78</v>
      </c>
      <c r="V95" t="s">
        <v>69</v>
      </c>
      <c r="W95">
        <v>52</v>
      </c>
      <c r="X95" s="13">
        <v>38664</v>
      </c>
      <c r="Y95" s="35">
        <v>199808</v>
      </c>
      <c r="Z95" s="36">
        <v>0.32</v>
      </c>
      <c r="AA95" t="s">
        <v>62</v>
      </c>
      <c r="AB95" t="s">
        <v>63</v>
      </c>
      <c r="AC95">
        <v>18</v>
      </c>
    </row>
    <row r="96" spans="1:29" x14ac:dyDescent="0.3">
      <c r="A96" t="s">
        <v>242</v>
      </c>
      <c r="B96" t="s">
        <v>243</v>
      </c>
      <c r="C96" t="s">
        <v>171</v>
      </c>
      <c r="D96" t="s">
        <v>101</v>
      </c>
      <c r="E96" t="s">
        <v>59</v>
      </c>
      <c r="F96" t="s">
        <v>60</v>
      </c>
      <c r="G96" t="s">
        <v>114</v>
      </c>
      <c r="H96">
        <v>50</v>
      </c>
      <c r="I96" s="13">
        <v>35726</v>
      </c>
      <c r="J96" s="35">
        <v>91763</v>
      </c>
      <c r="K96" s="36">
        <v>0</v>
      </c>
      <c r="L96" t="s">
        <v>62</v>
      </c>
      <c r="M96" t="s">
        <v>92</v>
      </c>
      <c r="N96">
        <f t="shared" ca="1" si="2"/>
        <v>26</v>
      </c>
      <c r="P96" t="s">
        <v>147</v>
      </c>
      <c r="Q96" t="s">
        <v>148</v>
      </c>
      <c r="R96" t="s">
        <v>57</v>
      </c>
      <c r="S96" t="s">
        <v>109</v>
      </c>
      <c r="T96" t="s">
        <v>59</v>
      </c>
      <c r="U96" t="s">
        <v>60</v>
      </c>
      <c r="V96" t="s">
        <v>69</v>
      </c>
      <c r="W96">
        <v>29</v>
      </c>
      <c r="X96" s="13">
        <v>43609</v>
      </c>
      <c r="Y96" s="35">
        <v>122350</v>
      </c>
      <c r="Z96" s="36">
        <v>0.12</v>
      </c>
      <c r="AA96" t="s">
        <v>62</v>
      </c>
      <c r="AB96" t="s">
        <v>80</v>
      </c>
      <c r="AC96">
        <v>5</v>
      </c>
    </row>
    <row r="97" spans="1:29" x14ac:dyDescent="0.3">
      <c r="A97" t="s">
        <v>244</v>
      </c>
      <c r="B97" t="s">
        <v>245</v>
      </c>
      <c r="C97" t="s">
        <v>237</v>
      </c>
      <c r="D97" t="s">
        <v>101</v>
      </c>
      <c r="E97" t="s">
        <v>84</v>
      </c>
      <c r="F97" t="s">
        <v>60</v>
      </c>
      <c r="G97" t="s">
        <v>69</v>
      </c>
      <c r="H97">
        <v>51</v>
      </c>
      <c r="I97" s="13">
        <v>35055</v>
      </c>
      <c r="J97" s="35">
        <v>96475</v>
      </c>
      <c r="K97" s="36">
        <v>0</v>
      </c>
      <c r="L97" t="s">
        <v>62</v>
      </c>
      <c r="M97" t="s">
        <v>92</v>
      </c>
      <c r="N97">
        <f t="shared" ca="1" si="2"/>
        <v>28</v>
      </c>
      <c r="P97" t="s">
        <v>149</v>
      </c>
      <c r="Q97" t="s">
        <v>150</v>
      </c>
      <c r="R97" t="s">
        <v>137</v>
      </c>
      <c r="S97" t="s">
        <v>58</v>
      </c>
      <c r="T97" t="s">
        <v>59</v>
      </c>
      <c r="U97" t="s">
        <v>78</v>
      </c>
      <c r="V97" t="s">
        <v>69</v>
      </c>
      <c r="W97">
        <v>40</v>
      </c>
      <c r="X97" s="13">
        <v>40486</v>
      </c>
      <c r="Y97" s="35">
        <v>92952</v>
      </c>
      <c r="Z97" s="36">
        <v>0</v>
      </c>
      <c r="AA97" t="s">
        <v>62</v>
      </c>
      <c r="AB97" t="s">
        <v>63</v>
      </c>
      <c r="AC97">
        <v>13</v>
      </c>
    </row>
    <row r="98" spans="1:29" x14ac:dyDescent="0.3">
      <c r="A98" t="s">
        <v>246</v>
      </c>
      <c r="B98" t="s">
        <v>247</v>
      </c>
      <c r="C98" t="s">
        <v>100</v>
      </c>
      <c r="D98" t="s">
        <v>101</v>
      </c>
      <c r="E98" t="s">
        <v>74</v>
      </c>
      <c r="F98" t="s">
        <v>78</v>
      </c>
      <c r="G98" t="s">
        <v>69</v>
      </c>
      <c r="H98">
        <v>36</v>
      </c>
      <c r="I98" s="13">
        <v>42706</v>
      </c>
      <c r="J98" s="35">
        <v>113781</v>
      </c>
      <c r="K98" s="36">
        <v>0</v>
      </c>
      <c r="L98" t="s">
        <v>62</v>
      </c>
      <c r="M98" t="s">
        <v>117</v>
      </c>
      <c r="N98">
        <f t="shared" ca="1" si="2"/>
        <v>7</v>
      </c>
      <c r="P98" t="s">
        <v>151</v>
      </c>
      <c r="Q98" t="s">
        <v>152</v>
      </c>
      <c r="R98" t="s">
        <v>73</v>
      </c>
      <c r="S98" t="s">
        <v>58</v>
      </c>
      <c r="T98" t="s">
        <v>84</v>
      </c>
      <c r="U98" t="s">
        <v>78</v>
      </c>
      <c r="V98" t="s">
        <v>114</v>
      </c>
      <c r="W98">
        <v>32</v>
      </c>
      <c r="X98" s="13">
        <v>41353</v>
      </c>
      <c r="Y98" s="35">
        <v>79921</v>
      </c>
      <c r="Z98" s="36">
        <v>0.05</v>
      </c>
      <c r="AA98" t="s">
        <v>62</v>
      </c>
      <c r="AB98" t="s">
        <v>92</v>
      </c>
      <c r="AC98">
        <v>11</v>
      </c>
    </row>
    <row r="99" spans="1:29" x14ac:dyDescent="0.3">
      <c r="A99" t="s">
        <v>248</v>
      </c>
      <c r="B99" t="s">
        <v>249</v>
      </c>
      <c r="C99" t="s">
        <v>66</v>
      </c>
      <c r="D99" t="s">
        <v>67</v>
      </c>
      <c r="E99" t="s">
        <v>59</v>
      </c>
      <c r="F99" t="s">
        <v>78</v>
      </c>
      <c r="G99" t="s">
        <v>79</v>
      </c>
      <c r="H99">
        <v>42</v>
      </c>
      <c r="I99" s="13">
        <v>37636</v>
      </c>
      <c r="J99" s="35">
        <v>166599</v>
      </c>
      <c r="K99" s="36">
        <v>0.26</v>
      </c>
      <c r="L99" t="s">
        <v>62</v>
      </c>
      <c r="M99" t="s">
        <v>63</v>
      </c>
      <c r="N99">
        <f t="shared" ca="1" si="2"/>
        <v>21</v>
      </c>
      <c r="P99" t="s">
        <v>153</v>
      </c>
      <c r="Q99" t="s">
        <v>154</v>
      </c>
      <c r="R99" t="s">
        <v>66</v>
      </c>
      <c r="S99" t="s">
        <v>58</v>
      </c>
      <c r="T99" t="s">
        <v>59</v>
      </c>
      <c r="U99" t="s">
        <v>60</v>
      </c>
      <c r="V99" t="s">
        <v>61</v>
      </c>
      <c r="W99">
        <v>37</v>
      </c>
      <c r="X99" s="13">
        <v>40076</v>
      </c>
      <c r="Y99" s="35">
        <v>167199</v>
      </c>
      <c r="Z99" s="36">
        <v>0.2</v>
      </c>
      <c r="AA99" t="s">
        <v>62</v>
      </c>
      <c r="AB99" t="s">
        <v>63</v>
      </c>
      <c r="AC99">
        <v>14</v>
      </c>
    </row>
    <row r="100" spans="1:29" x14ac:dyDescent="0.3">
      <c r="A100" t="s">
        <v>250</v>
      </c>
      <c r="B100" t="s">
        <v>251</v>
      </c>
      <c r="C100" t="s">
        <v>252</v>
      </c>
      <c r="D100" t="s">
        <v>58</v>
      </c>
      <c r="E100" t="s">
        <v>74</v>
      </c>
      <c r="F100" t="s">
        <v>60</v>
      </c>
      <c r="G100" t="s">
        <v>69</v>
      </c>
      <c r="H100">
        <v>44</v>
      </c>
      <c r="I100" s="13">
        <v>39064</v>
      </c>
      <c r="J100" s="35">
        <v>74738</v>
      </c>
      <c r="K100" s="36">
        <v>0</v>
      </c>
      <c r="L100" t="s">
        <v>62</v>
      </c>
      <c r="M100" t="s">
        <v>88</v>
      </c>
      <c r="N100">
        <f t="shared" ca="1" si="2"/>
        <v>17</v>
      </c>
      <c r="P100" t="s">
        <v>155</v>
      </c>
      <c r="Q100" t="s">
        <v>156</v>
      </c>
      <c r="R100" t="s">
        <v>157</v>
      </c>
      <c r="S100" t="s">
        <v>101</v>
      </c>
      <c r="T100" t="s">
        <v>59</v>
      </c>
      <c r="U100" t="s">
        <v>78</v>
      </c>
      <c r="V100" t="s">
        <v>69</v>
      </c>
      <c r="W100">
        <v>52</v>
      </c>
      <c r="X100" s="13">
        <v>41199</v>
      </c>
      <c r="Y100" s="35">
        <v>71476</v>
      </c>
      <c r="Z100" s="36">
        <v>0</v>
      </c>
      <c r="AA100" t="s">
        <v>62</v>
      </c>
      <c r="AB100" t="s">
        <v>80</v>
      </c>
      <c r="AC100">
        <v>11</v>
      </c>
    </row>
    <row r="101" spans="1:29" x14ac:dyDescent="0.3">
      <c r="A101" t="s">
        <v>253</v>
      </c>
      <c r="B101" t="s">
        <v>254</v>
      </c>
      <c r="C101" t="s">
        <v>66</v>
      </c>
      <c r="D101" t="s">
        <v>120</v>
      </c>
      <c r="E101" t="s">
        <v>59</v>
      </c>
      <c r="F101" t="s">
        <v>60</v>
      </c>
      <c r="G101" t="s">
        <v>79</v>
      </c>
      <c r="H101">
        <v>41</v>
      </c>
      <c r="I101" s="13">
        <v>43322</v>
      </c>
      <c r="J101" s="35">
        <v>171173</v>
      </c>
      <c r="K101" s="36">
        <v>0.21</v>
      </c>
      <c r="L101" t="s">
        <v>62</v>
      </c>
      <c r="M101" t="s">
        <v>117</v>
      </c>
      <c r="N101">
        <f t="shared" ca="1" si="2"/>
        <v>6</v>
      </c>
      <c r="P101" t="s">
        <v>158</v>
      </c>
      <c r="Q101" t="s">
        <v>159</v>
      </c>
      <c r="R101" t="s">
        <v>66</v>
      </c>
      <c r="S101" t="s">
        <v>101</v>
      </c>
      <c r="T101" t="s">
        <v>74</v>
      </c>
      <c r="U101" t="s">
        <v>60</v>
      </c>
      <c r="V101" t="s">
        <v>69</v>
      </c>
      <c r="W101">
        <v>45</v>
      </c>
      <c r="X101" s="13">
        <v>41941</v>
      </c>
      <c r="Y101" s="35">
        <v>189420</v>
      </c>
      <c r="Z101" s="36">
        <v>0.2</v>
      </c>
      <c r="AA101" t="s">
        <v>62</v>
      </c>
      <c r="AB101" t="s">
        <v>63</v>
      </c>
      <c r="AC101">
        <v>9</v>
      </c>
    </row>
    <row r="102" spans="1:29" x14ac:dyDescent="0.3">
      <c r="A102" t="s">
        <v>255</v>
      </c>
      <c r="B102" t="s">
        <v>256</v>
      </c>
      <c r="C102" t="s">
        <v>108</v>
      </c>
      <c r="D102" t="s">
        <v>120</v>
      </c>
      <c r="E102" t="s">
        <v>84</v>
      </c>
      <c r="F102" t="s">
        <v>78</v>
      </c>
      <c r="G102" t="s">
        <v>114</v>
      </c>
      <c r="H102">
        <v>61</v>
      </c>
      <c r="I102" s="13">
        <v>43732</v>
      </c>
      <c r="J102" s="35">
        <v>201464</v>
      </c>
      <c r="K102" s="36">
        <v>0.37</v>
      </c>
      <c r="L102" t="s">
        <v>62</v>
      </c>
      <c r="M102" t="s">
        <v>70</v>
      </c>
      <c r="N102">
        <f t="shared" ca="1" si="2"/>
        <v>4</v>
      </c>
      <c r="P102" t="s">
        <v>160</v>
      </c>
      <c r="Q102" t="s">
        <v>161</v>
      </c>
      <c r="R102" t="s">
        <v>162</v>
      </c>
      <c r="S102" t="s">
        <v>97</v>
      </c>
      <c r="T102" t="s">
        <v>59</v>
      </c>
      <c r="U102" t="s">
        <v>60</v>
      </c>
      <c r="V102" t="s">
        <v>69</v>
      </c>
      <c r="W102">
        <v>64</v>
      </c>
      <c r="X102" s="13">
        <v>37184</v>
      </c>
      <c r="Y102" s="35">
        <v>64057</v>
      </c>
      <c r="Z102" s="36">
        <v>0</v>
      </c>
      <c r="AA102" t="s">
        <v>62</v>
      </c>
      <c r="AB102" t="s">
        <v>80</v>
      </c>
      <c r="AC102">
        <v>22</v>
      </c>
    </row>
    <row r="103" spans="1:29" x14ac:dyDescent="0.3">
      <c r="A103" t="s">
        <v>257</v>
      </c>
      <c r="B103" t="s">
        <v>258</v>
      </c>
      <c r="C103" t="s">
        <v>66</v>
      </c>
      <c r="D103" t="s">
        <v>97</v>
      </c>
      <c r="E103" t="s">
        <v>84</v>
      </c>
      <c r="F103" t="s">
        <v>78</v>
      </c>
      <c r="G103" t="s">
        <v>69</v>
      </c>
      <c r="H103">
        <v>50</v>
      </c>
      <c r="I103" s="13">
        <v>35998</v>
      </c>
      <c r="J103" s="35">
        <v>174895</v>
      </c>
      <c r="K103" s="36">
        <v>0.15</v>
      </c>
      <c r="L103" t="s">
        <v>62</v>
      </c>
      <c r="M103" t="s">
        <v>70</v>
      </c>
      <c r="N103">
        <f t="shared" ca="1" si="2"/>
        <v>26</v>
      </c>
      <c r="P103" t="s">
        <v>163</v>
      </c>
      <c r="Q103" t="s">
        <v>164</v>
      </c>
      <c r="R103" t="s">
        <v>132</v>
      </c>
      <c r="S103" t="s">
        <v>109</v>
      </c>
      <c r="T103" t="s">
        <v>74</v>
      </c>
      <c r="U103" t="s">
        <v>60</v>
      </c>
      <c r="V103" t="s">
        <v>61</v>
      </c>
      <c r="W103">
        <v>27</v>
      </c>
      <c r="X103" s="13">
        <v>44460</v>
      </c>
      <c r="Y103" s="35">
        <v>68728</v>
      </c>
      <c r="Z103" s="36">
        <v>0</v>
      </c>
      <c r="AA103" t="s">
        <v>62</v>
      </c>
      <c r="AB103" t="s">
        <v>80</v>
      </c>
      <c r="AC103">
        <v>2</v>
      </c>
    </row>
    <row r="104" spans="1:29" x14ac:dyDescent="0.3">
      <c r="A104" t="s">
        <v>259</v>
      </c>
      <c r="B104" t="s">
        <v>260</v>
      </c>
      <c r="C104" t="s">
        <v>57</v>
      </c>
      <c r="D104" t="s">
        <v>58</v>
      </c>
      <c r="E104" t="s">
        <v>74</v>
      </c>
      <c r="F104" t="s">
        <v>60</v>
      </c>
      <c r="G104" t="s">
        <v>79</v>
      </c>
      <c r="H104">
        <v>49</v>
      </c>
      <c r="I104" s="13">
        <v>38825</v>
      </c>
      <c r="J104" s="35">
        <v>134486</v>
      </c>
      <c r="K104" s="36">
        <v>0.14000000000000001</v>
      </c>
      <c r="L104" t="s">
        <v>62</v>
      </c>
      <c r="M104" t="s">
        <v>92</v>
      </c>
      <c r="N104">
        <f t="shared" ca="1" si="2"/>
        <v>18</v>
      </c>
      <c r="P104" t="s">
        <v>165</v>
      </c>
      <c r="Q104" t="s">
        <v>166</v>
      </c>
      <c r="R104" t="s">
        <v>132</v>
      </c>
      <c r="S104" t="s">
        <v>109</v>
      </c>
      <c r="T104" t="s">
        <v>74</v>
      </c>
      <c r="U104" t="s">
        <v>78</v>
      </c>
      <c r="V104" t="s">
        <v>114</v>
      </c>
      <c r="W104">
        <v>35</v>
      </c>
      <c r="X104" s="13">
        <v>40678</v>
      </c>
      <c r="Y104" s="35">
        <v>66889</v>
      </c>
      <c r="Z104" s="36">
        <v>0</v>
      </c>
      <c r="AA104" t="s">
        <v>62</v>
      </c>
      <c r="AB104" t="s">
        <v>117</v>
      </c>
      <c r="AC104">
        <v>13</v>
      </c>
    </row>
    <row r="105" spans="1:29" x14ac:dyDescent="0.3">
      <c r="A105" t="s">
        <v>261</v>
      </c>
      <c r="B105" t="s">
        <v>262</v>
      </c>
      <c r="C105" t="s">
        <v>77</v>
      </c>
      <c r="D105" t="s">
        <v>109</v>
      </c>
      <c r="E105" t="s">
        <v>84</v>
      </c>
      <c r="F105" t="s">
        <v>60</v>
      </c>
      <c r="G105" t="s">
        <v>114</v>
      </c>
      <c r="H105">
        <v>42</v>
      </c>
      <c r="I105" s="13">
        <v>44198</v>
      </c>
      <c r="J105" s="35">
        <v>94430</v>
      </c>
      <c r="K105" s="36">
        <v>0</v>
      </c>
      <c r="L105" t="s">
        <v>62</v>
      </c>
      <c r="M105" t="s">
        <v>63</v>
      </c>
      <c r="N105">
        <f t="shared" ca="1" si="2"/>
        <v>3</v>
      </c>
      <c r="P105" t="s">
        <v>167</v>
      </c>
      <c r="Q105" t="s">
        <v>168</v>
      </c>
      <c r="R105" t="s">
        <v>66</v>
      </c>
      <c r="S105" t="s">
        <v>91</v>
      </c>
      <c r="T105" t="s">
        <v>59</v>
      </c>
      <c r="U105" t="s">
        <v>60</v>
      </c>
      <c r="V105" t="s">
        <v>79</v>
      </c>
      <c r="W105">
        <v>36</v>
      </c>
      <c r="X105" s="13">
        <v>42276</v>
      </c>
      <c r="Y105" s="35">
        <v>178700</v>
      </c>
      <c r="Z105" s="36">
        <v>0.28999999999999998</v>
      </c>
      <c r="AA105" t="s">
        <v>62</v>
      </c>
      <c r="AB105" t="s">
        <v>63</v>
      </c>
      <c r="AC105">
        <v>8</v>
      </c>
    </row>
    <row r="106" spans="1:29" x14ac:dyDescent="0.3">
      <c r="A106" t="s">
        <v>263</v>
      </c>
      <c r="B106" t="s">
        <v>264</v>
      </c>
      <c r="C106" t="s">
        <v>137</v>
      </c>
      <c r="D106" t="s">
        <v>58</v>
      </c>
      <c r="E106" t="s">
        <v>74</v>
      </c>
      <c r="F106" t="s">
        <v>60</v>
      </c>
      <c r="G106" t="s">
        <v>79</v>
      </c>
      <c r="H106">
        <v>55</v>
      </c>
      <c r="I106" s="13">
        <v>38573</v>
      </c>
      <c r="J106" s="35">
        <v>92771</v>
      </c>
      <c r="K106" s="36">
        <v>0</v>
      </c>
      <c r="L106" t="s">
        <v>62</v>
      </c>
      <c r="M106" t="s">
        <v>88</v>
      </c>
      <c r="N106">
        <f t="shared" ca="1" si="2"/>
        <v>19</v>
      </c>
      <c r="P106" t="s">
        <v>169</v>
      </c>
      <c r="Q106" t="s">
        <v>170</v>
      </c>
      <c r="R106" t="s">
        <v>171</v>
      </c>
      <c r="S106" t="s">
        <v>101</v>
      </c>
      <c r="T106" t="s">
        <v>59</v>
      </c>
      <c r="U106" t="s">
        <v>60</v>
      </c>
      <c r="V106" t="s">
        <v>69</v>
      </c>
      <c r="W106">
        <v>33</v>
      </c>
      <c r="X106" s="13">
        <v>43456</v>
      </c>
      <c r="Y106" s="35">
        <v>83990</v>
      </c>
      <c r="Z106" s="36">
        <v>0</v>
      </c>
      <c r="AA106" t="s">
        <v>62</v>
      </c>
      <c r="AB106" t="s">
        <v>70</v>
      </c>
      <c r="AC106">
        <v>5</v>
      </c>
    </row>
    <row r="107" spans="1:29" x14ac:dyDescent="0.3">
      <c r="A107" t="s">
        <v>265</v>
      </c>
      <c r="B107" t="s">
        <v>266</v>
      </c>
      <c r="C107" t="s">
        <v>132</v>
      </c>
      <c r="D107" t="s">
        <v>67</v>
      </c>
      <c r="E107" t="s">
        <v>68</v>
      </c>
      <c r="F107" t="s">
        <v>60</v>
      </c>
      <c r="G107" t="s">
        <v>114</v>
      </c>
      <c r="H107">
        <v>39</v>
      </c>
      <c r="I107" s="13">
        <v>38813</v>
      </c>
      <c r="J107" s="35">
        <v>71531</v>
      </c>
      <c r="K107" s="36">
        <v>0</v>
      </c>
      <c r="L107" t="s">
        <v>62</v>
      </c>
      <c r="M107" t="s">
        <v>117</v>
      </c>
      <c r="N107">
        <f t="shared" ca="1" si="2"/>
        <v>18</v>
      </c>
      <c r="P107" t="s">
        <v>172</v>
      </c>
      <c r="Q107" t="s">
        <v>173</v>
      </c>
      <c r="R107" t="s">
        <v>174</v>
      </c>
      <c r="S107" t="s">
        <v>101</v>
      </c>
      <c r="T107" t="s">
        <v>84</v>
      </c>
      <c r="U107" t="s">
        <v>60</v>
      </c>
      <c r="V107" t="s">
        <v>69</v>
      </c>
      <c r="W107">
        <v>52</v>
      </c>
      <c r="X107" s="13">
        <v>38696</v>
      </c>
      <c r="Y107" s="35">
        <v>102043</v>
      </c>
      <c r="Z107" s="36">
        <v>0</v>
      </c>
      <c r="AA107" t="s">
        <v>62</v>
      </c>
      <c r="AB107" t="s">
        <v>70</v>
      </c>
      <c r="AC107">
        <v>18</v>
      </c>
    </row>
    <row r="108" spans="1:29" x14ac:dyDescent="0.3">
      <c r="A108" t="s">
        <v>267</v>
      </c>
      <c r="B108" t="s">
        <v>268</v>
      </c>
      <c r="C108" t="s">
        <v>198</v>
      </c>
      <c r="D108" t="s">
        <v>58</v>
      </c>
      <c r="E108" t="s">
        <v>68</v>
      </c>
      <c r="F108" t="s">
        <v>78</v>
      </c>
      <c r="G108" t="s">
        <v>61</v>
      </c>
      <c r="H108">
        <v>28</v>
      </c>
      <c r="I108" s="13">
        <v>43530</v>
      </c>
      <c r="J108" s="35">
        <v>90304</v>
      </c>
      <c r="K108" s="36">
        <v>0</v>
      </c>
      <c r="L108" t="s">
        <v>62</v>
      </c>
      <c r="M108" t="s">
        <v>70</v>
      </c>
      <c r="N108">
        <f t="shared" ca="1" si="2"/>
        <v>5</v>
      </c>
      <c r="P108" t="s">
        <v>175</v>
      </c>
      <c r="Q108" t="s">
        <v>176</v>
      </c>
      <c r="R108" t="s">
        <v>177</v>
      </c>
      <c r="S108" t="s">
        <v>101</v>
      </c>
      <c r="T108" t="s">
        <v>74</v>
      </c>
      <c r="U108" t="s">
        <v>60</v>
      </c>
      <c r="V108" t="s">
        <v>79</v>
      </c>
      <c r="W108">
        <v>46</v>
      </c>
      <c r="X108" s="13">
        <v>37041</v>
      </c>
      <c r="Y108" s="35">
        <v>90678</v>
      </c>
      <c r="Z108" s="36">
        <v>0</v>
      </c>
      <c r="AA108" t="s">
        <v>62</v>
      </c>
      <c r="AB108" t="s">
        <v>117</v>
      </c>
      <c r="AC108">
        <v>23</v>
      </c>
    </row>
    <row r="109" spans="1:29" x14ac:dyDescent="0.3">
      <c r="A109" t="s">
        <v>269</v>
      </c>
      <c r="B109" t="s">
        <v>270</v>
      </c>
      <c r="C109" t="s">
        <v>83</v>
      </c>
      <c r="D109" t="s">
        <v>109</v>
      </c>
      <c r="E109" t="s">
        <v>74</v>
      </c>
      <c r="F109" t="s">
        <v>60</v>
      </c>
      <c r="G109" t="s">
        <v>69</v>
      </c>
      <c r="H109">
        <v>65</v>
      </c>
      <c r="I109" s="13">
        <v>40793</v>
      </c>
      <c r="J109" s="35">
        <v>104903</v>
      </c>
      <c r="K109" s="36">
        <v>0.1</v>
      </c>
      <c r="L109" t="s">
        <v>62</v>
      </c>
      <c r="M109" t="s">
        <v>117</v>
      </c>
      <c r="N109">
        <f t="shared" ca="1" si="2"/>
        <v>13</v>
      </c>
      <c r="P109" t="s">
        <v>178</v>
      </c>
      <c r="Q109" t="s">
        <v>179</v>
      </c>
      <c r="R109" t="s">
        <v>180</v>
      </c>
      <c r="S109" t="s">
        <v>97</v>
      </c>
      <c r="T109" t="s">
        <v>74</v>
      </c>
      <c r="U109" t="s">
        <v>60</v>
      </c>
      <c r="V109" t="s">
        <v>61</v>
      </c>
      <c r="W109">
        <v>46</v>
      </c>
      <c r="X109" s="13">
        <v>39681</v>
      </c>
      <c r="Y109" s="35">
        <v>59067</v>
      </c>
      <c r="Z109" s="36">
        <v>0</v>
      </c>
      <c r="AA109" t="s">
        <v>62</v>
      </c>
      <c r="AB109" t="s">
        <v>88</v>
      </c>
      <c r="AC109">
        <v>16</v>
      </c>
    </row>
    <row r="110" spans="1:29" x14ac:dyDescent="0.3">
      <c r="A110" t="s">
        <v>271</v>
      </c>
      <c r="B110" t="s">
        <v>272</v>
      </c>
      <c r="C110" t="s">
        <v>177</v>
      </c>
      <c r="D110" t="s">
        <v>101</v>
      </c>
      <c r="E110" t="s">
        <v>84</v>
      </c>
      <c r="F110" t="s">
        <v>60</v>
      </c>
      <c r="G110" t="s">
        <v>114</v>
      </c>
      <c r="H110">
        <v>62</v>
      </c>
      <c r="I110" s="13">
        <v>39002</v>
      </c>
      <c r="J110" s="35">
        <v>79785</v>
      </c>
      <c r="K110" s="36">
        <v>0</v>
      </c>
      <c r="L110" t="s">
        <v>62</v>
      </c>
      <c r="M110" t="s">
        <v>92</v>
      </c>
      <c r="N110">
        <f t="shared" ca="1" si="2"/>
        <v>17</v>
      </c>
      <c r="P110" t="s">
        <v>181</v>
      </c>
      <c r="Q110" t="s">
        <v>182</v>
      </c>
      <c r="R110" t="s">
        <v>183</v>
      </c>
      <c r="S110" t="s">
        <v>101</v>
      </c>
      <c r="T110" t="s">
        <v>84</v>
      </c>
      <c r="U110" t="s">
        <v>60</v>
      </c>
      <c r="V110" t="s">
        <v>114</v>
      </c>
      <c r="W110">
        <v>44</v>
      </c>
      <c r="X110" s="13">
        <v>39800</v>
      </c>
      <c r="Y110" s="35">
        <v>92753</v>
      </c>
      <c r="Z110" s="36">
        <v>0.13</v>
      </c>
      <c r="AA110" t="s">
        <v>62</v>
      </c>
      <c r="AB110" t="s">
        <v>92</v>
      </c>
      <c r="AC110">
        <v>15</v>
      </c>
    </row>
    <row r="111" spans="1:29" x14ac:dyDescent="0.3">
      <c r="A111" t="s">
        <v>273</v>
      </c>
      <c r="B111" t="s">
        <v>274</v>
      </c>
      <c r="C111" t="s">
        <v>275</v>
      </c>
      <c r="D111" t="s">
        <v>58</v>
      </c>
      <c r="E111" t="s">
        <v>74</v>
      </c>
      <c r="F111" t="s">
        <v>60</v>
      </c>
      <c r="G111" t="s">
        <v>69</v>
      </c>
      <c r="H111">
        <v>63</v>
      </c>
      <c r="I111" s="13">
        <v>33695</v>
      </c>
      <c r="J111" s="35">
        <v>53809</v>
      </c>
      <c r="K111" s="36">
        <v>0</v>
      </c>
      <c r="L111" t="s">
        <v>62</v>
      </c>
      <c r="M111" t="s">
        <v>80</v>
      </c>
      <c r="N111">
        <f t="shared" ca="1" si="2"/>
        <v>32</v>
      </c>
      <c r="P111" t="s">
        <v>184</v>
      </c>
      <c r="Q111" t="s">
        <v>185</v>
      </c>
      <c r="R111" t="s">
        <v>108</v>
      </c>
      <c r="S111" t="s">
        <v>97</v>
      </c>
      <c r="T111" t="s">
        <v>68</v>
      </c>
      <c r="U111" t="s">
        <v>78</v>
      </c>
      <c r="V111" t="s">
        <v>61</v>
      </c>
      <c r="W111">
        <v>45</v>
      </c>
      <c r="X111" s="13">
        <v>41493</v>
      </c>
      <c r="Y111" s="35">
        <v>236946</v>
      </c>
      <c r="Z111" s="36">
        <v>0.37</v>
      </c>
      <c r="AA111" t="s">
        <v>62</v>
      </c>
      <c r="AB111" t="s">
        <v>63</v>
      </c>
      <c r="AC111">
        <v>11</v>
      </c>
    </row>
    <row r="112" spans="1:29" x14ac:dyDescent="0.3">
      <c r="A112" t="s">
        <v>276</v>
      </c>
      <c r="B112" t="s">
        <v>277</v>
      </c>
      <c r="C112" t="s">
        <v>57</v>
      </c>
      <c r="D112" t="s">
        <v>58</v>
      </c>
      <c r="E112" t="s">
        <v>74</v>
      </c>
      <c r="F112" t="s">
        <v>78</v>
      </c>
      <c r="G112" t="s">
        <v>69</v>
      </c>
      <c r="H112">
        <v>37</v>
      </c>
      <c r="I112" s="13">
        <v>41695</v>
      </c>
      <c r="J112" s="35">
        <v>128984</v>
      </c>
      <c r="K112" s="36">
        <v>0.12</v>
      </c>
      <c r="L112" t="s">
        <v>62</v>
      </c>
      <c r="M112" t="s">
        <v>88</v>
      </c>
      <c r="N112">
        <f t="shared" ca="1" si="2"/>
        <v>10</v>
      </c>
      <c r="P112" t="s">
        <v>186</v>
      </c>
      <c r="Q112" t="s">
        <v>187</v>
      </c>
      <c r="R112" t="s">
        <v>87</v>
      </c>
      <c r="S112" t="s">
        <v>67</v>
      </c>
      <c r="T112" t="s">
        <v>84</v>
      </c>
      <c r="U112" t="s">
        <v>60</v>
      </c>
      <c r="V112" t="s">
        <v>61</v>
      </c>
      <c r="W112">
        <v>36</v>
      </c>
      <c r="X112" s="13">
        <v>44435</v>
      </c>
      <c r="Y112" s="35">
        <v>48906</v>
      </c>
      <c r="Z112" s="36">
        <v>0</v>
      </c>
      <c r="AA112" t="s">
        <v>62</v>
      </c>
      <c r="AB112" t="s">
        <v>88</v>
      </c>
      <c r="AC112">
        <v>3</v>
      </c>
    </row>
    <row r="113" spans="1:29" x14ac:dyDescent="0.3">
      <c r="A113" t="s">
        <v>278</v>
      </c>
      <c r="B113" t="s">
        <v>279</v>
      </c>
      <c r="C113" t="s">
        <v>66</v>
      </c>
      <c r="D113" t="s">
        <v>97</v>
      </c>
      <c r="E113" t="s">
        <v>74</v>
      </c>
      <c r="F113" t="s">
        <v>60</v>
      </c>
      <c r="G113" t="s">
        <v>114</v>
      </c>
      <c r="H113">
        <v>54</v>
      </c>
      <c r="I113" s="13">
        <v>43122</v>
      </c>
      <c r="J113" s="35">
        <v>176294</v>
      </c>
      <c r="K113" s="36">
        <v>0.28000000000000003</v>
      </c>
      <c r="L113" t="s">
        <v>62</v>
      </c>
      <c r="M113" t="s">
        <v>92</v>
      </c>
      <c r="N113">
        <f t="shared" ca="1" si="2"/>
        <v>6</v>
      </c>
      <c r="P113" t="s">
        <v>188</v>
      </c>
      <c r="Q113" t="s">
        <v>189</v>
      </c>
      <c r="R113" t="s">
        <v>77</v>
      </c>
      <c r="S113" t="s">
        <v>120</v>
      </c>
      <c r="T113" t="s">
        <v>84</v>
      </c>
      <c r="U113" t="s">
        <v>60</v>
      </c>
      <c r="V113" t="s">
        <v>69</v>
      </c>
      <c r="W113">
        <v>38</v>
      </c>
      <c r="X113" s="13">
        <v>39474</v>
      </c>
      <c r="Y113" s="35">
        <v>80024</v>
      </c>
      <c r="Z113" s="36">
        <v>0</v>
      </c>
      <c r="AA113" t="s">
        <v>62</v>
      </c>
      <c r="AB113" t="s">
        <v>117</v>
      </c>
      <c r="AC113">
        <v>16</v>
      </c>
    </row>
    <row r="114" spans="1:29" x14ac:dyDescent="0.3">
      <c r="A114" t="s">
        <v>280</v>
      </c>
      <c r="B114" t="s">
        <v>281</v>
      </c>
      <c r="C114" t="s">
        <v>137</v>
      </c>
      <c r="D114" t="s">
        <v>58</v>
      </c>
      <c r="E114" t="s">
        <v>74</v>
      </c>
      <c r="F114" t="s">
        <v>78</v>
      </c>
      <c r="G114" t="s">
        <v>69</v>
      </c>
      <c r="H114">
        <v>40</v>
      </c>
      <c r="I114" s="13">
        <v>40565</v>
      </c>
      <c r="J114" s="35">
        <v>97339</v>
      </c>
      <c r="K114" s="36">
        <v>0</v>
      </c>
      <c r="L114" t="s">
        <v>62</v>
      </c>
      <c r="M114" t="s">
        <v>92</v>
      </c>
      <c r="N114">
        <f t="shared" ca="1" si="2"/>
        <v>13</v>
      </c>
      <c r="P114" t="s">
        <v>190</v>
      </c>
      <c r="Q114" t="s">
        <v>191</v>
      </c>
      <c r="R114" t="s">
        <v>162</v>
      </c>
      <c r="S114" t="s">
        <v>97</v>
      </c>
      <c r="T114" t="s">
        <v>68</v>
      </c>
      <c r="U114" t="s">
        <v>60</v>
      </c>
      <c r="V114" t="s">
        <v>69</v>
      </c>
      <c r="W114">
        <v>41</v>
      </c>
      <c r="X114" s="13">
        <v>40109</v>
      </c>
      <c r="Y114" s="35">
        <v>54415</v>
      </c>
      <c r="Z114" s="36">
        <v>0</v>
      </c>
      <c r="AA114" t="s">
        <v>62</v>
      </c>
      <c r="AB114" t="s">
        <v>63</v>
      </c>
      <c r="AC114">
        <v>14</v>
      </c>
    </row>
    <row r="115" spans="1:29" x14ac:dyDescent="0.3">
      <c r="A115" t="s">
        <v>282</v>
      </c>
      <c r="B115" t="s">
        <v>283</v>
      </c>
      <c r="C115" t="s">
        <v>77</v>
      </c>
      <c r="D115" t="s">
        <v>109</v>
      </c>
      <c r="E115" t="s">
        <v>68</v>
      </c>
      <c r="F115" t="s">
        <v>60</v>
      </c>
      <c r="G115" t="s">
        <v>69</v>
      </c>
      <c r="H115">
        <v>35</v>
      </c>
      <c r="I115" s="13">
        <v>43715</v>
      </c>
      <c r="J115" s="35">
        <v>70992</v>
      </c>
      <c r="K115" s="36">
        <v>0</v>
      </c>
      <c r="L115" t="s">
        <v>62</v>
      </c>
      <c r="M115" t="s">
        <v>92</v>
      </c>
      <c r="N115">
        <f t="shared" ca="1" si="2"/>
        <v>5</v>
      </c>
      <c r="P115" t="s">
        <v>192</v>
      </c>
      <c r="Q115" t="s">
        <v>193</v>
      </c>
      <c r="R115" t="s">
        <v>83</v>
      </c>
      <c r="S115" t="s">
        <v>109</v>
      </c>
      <c r="T115" t="s">
        <v>59</v>
      </c>
      <c r="U115" t="s">
        <v>60</v>
      </c>
      <c r="V115" t="s">
        <v>79</v>
      </c>
      <c r="W115">
        <v>30</v>
      </c>
      <c r="X115" s="13">
        <v>42484</v>
      </c>
      <c r="Y115" s="35">
        <v>120341</v>
      </c>
      <c r="Z115" s="36">
        <v>7.0000000000000007E-2</v>
      </c>
      <c r="AA115" t="s">
        <v>62</v>
      </c>
      <c r="AB115" t="s">
        <v>63</v>
      </c>
      <c r="AC115">
        <v>8</v>
      </c>
    </row>
    <row r="116" spans="1:29" x14ac:dyDescent="0.3">
      <c r="A116" t="s">
        <v>284</v>
      </c>
      <c r="B116" t="s">
        <v>285</v>
      </c>
      <c r="C116" t="s">
        <v>108</v>
      </c>
      <c r="D116" t="s">
        <v>101</v>
      </c>
      <c r="E116" t="s">
        <v>84</v>
      </c>
      <c r="F116" t="s">
        <v>78</v>
      </c>
      <c r="G116" t="s">
        <v>69</v>
      </c>
      <c r="H116">
        <v>33</v>
      </c>
      <c r="I116" s="13">
        <v>42173</v>
      </c>
      <c r="J116" s="35">
        <v>205314</v>
      </c>
      <c r="K116" s="36">
        <v>0.3</v>
      </c>
      <c r="L116" t="s">
        <v>62</v>
      </c>
      <c r="M116" t="s">
        <v>117</v>
      </c>
      <c r="N116">
        <f t="shared" ca="1" si="2"/>
        <v>9</v>
      </c>
      <c r="P116" t="s">
        <v>194</v>
      </c>
      <c r="Q116" t="s">
        <v>195</v>
      </c>
      <c r="R116" t="s">
        <v>108</v>
      </c>
      <c r="S116" t="s">
        <v>58</v>
      </c>
      <c r="T116" t="s">
        <v>68</v>
      </c>
      <c r="U116" t="s">
        <v>60</v>
      </c>
      <c r="V116" t="s">
        <v>114</v>
      </c>
      <c r="W116">
        <v>43</v>
      </c>
      <c r="X116" s="13">
        <v>40029</v>
      </c>
      <c r="Y116" s="35">
        <v>208415</v>
      </c>
      <c r="Z116" s="36">
        <v>0.35</v>
      </c>
      <c r="AA116" t="s">
        <v>62</v>
      </c>
      <c r="AB116" t="s">
        <v>63</v>
      </c>
      <c r="AC116">
        <v>15</v>
      </c>
    </row>
    <row r="117" spans="1:29" x14ac:dyDescent="0.3">
      <c r="A117" t="s">
        <v>286</v>
      </c>
      <c r="B117" t="s">
        <v>287</v>
      </c>
      <c r="C117" t="s">
        <v>142</v>
      </c>
      <c r="D117" t="s">
        <v>58</v>
      </c>
      <c r="E117" t="s">
        <v>59</v>
      </c>
      <c r="F117" t="s">
        <v>78</v>
      </c>
      <c r="G117" t="s">
        <v>114</v>
      </c>
      <c r="H117">
        <v>51</v>
      </c>
      <c r="I117" s="13">
        <v>39553</v>
      </c>
      <c r="J117" s="35">
        <v>86431</v>
      </c>
      <c r="K117" s="36">
        <v>0</v>
      </c>
      <c r="L117" t="s">
        <v>62</v>
      </c>
      <c r="M117" t="s">
        <v>117</v>
      </c>
      <c r="N117">
        <f t="shared" ca="1" si="2"/>
        <v>16</v>
      </c>
      <c r="P117" t="s">
        <v>196</v>
      </c>
      <c r="Q117" t="s">
        <v>197</v>
      </c>
      <c r="R117" t="s">
        <v>198</v>
      </c>
      <c r="S117" t="s">
        <v>58</v>
      </c>
      <c r="T117" t="s">
        <v>68</v>
      </c>
      <c r="U117" t="s">
        <v>60</v>
      </c>
      <c r="V117" t="s">
        <v>79</v>
      </c>
      <c r="W117">
        <v>32</v>
      </c>
      <c r="X117" s="13">
        <v>43835</v>
      </c>
      <c r="Y117" s="35">
        <v>78844</v>
      </c>
      <c r="Z117" s="36">
        <v>0</v>
      </c>
      <c r="AA117" t="s">
        <v>62</v>
      </c>
      <c r="AB117" t="s">
        <v>63</v>
      </c>
      <c r="AC117">
        <v>4</v>
      </c>
    </row>
    <row r="118" spans="1:29" x14ac:dyDescent="0.3">
      <c r="A118" t="s">
        <v>288</v>
      </c>
      <c r="B118" t="s">
        <v>289</v>
      </c>
      <c r="C118" t="s">
        <v>57</v>
      </c>
      <c r="D118" t="s">
        <v>120</v>
      </c>
      <c r="E118" t="s">
        <v>84</v>
      </c>
      <c r="F118" t="s">
        <v>60</v>
      </c>
      <c r="G118" t="s">
        <v>69</v>
      </c>
      <c r="H118">
        <v>46</v>
      </c>
      <c r="I118" s="13">
        <v>41473</v>
      </c>
      <c r="J118" s="35">
        <v>149712</v>
      </c>
      <c r="K118" s="36">
        <v>0.14000000000000001</v>
      </c>
      <c r="L118" t="s">
        <v>62</v>
      </c>
      <c r="M118" t="s">
        <v>117</v>
      </c>
      <c r="N118">
        <f t="shared" ca="1" si="2"/>
        <v>11</v>
      </c>
      <c r="P118" t="s">
        <v>199</v>
      </c>
      <c r="Q118" t="s">
        <v>200</v>
      </c>
      <c r="R118" t="s">
        <v>171</v>
      </c>
      <c r="S118" t="s">
        <v>101</v>
      </c>
      <c r="T118" t="s">
        <v>74</v>
      </c>
      <c r="U118" t="s">
        <v>78</v>
      </c>
      <c r="V118" t="s">
        <v>69</v>
      </c>
      <c r="W118">
        <v>58</v>
      </c>
      <c r="X118" s="13">
        <v>37399</v>
      </c>
      <c r="Y118" s="35">
        <v>76354</v>
      </c>
      <c r="Z118" s="36">
        <v>0</v>
      </c>
      <c r="AA118" t="s">
        <v>62</v>
      </c>
      <c r="AB118" t="s">
        <v>80</v>
      </c>
      <c r="AC118">
        <v>22</v>
      </c>
    </row>
    <row r="119" spans="1:29" x14ac:dyDescent="0.3">
      <c r="A119" t="s">
        <v>290</v>
      </c>
      <c r="B119" t="s">
        <v>291</v>
      </c>
      <c r="C119" t="s">
        <v>171</v>
      </c>
      <c r="D119" t="s">
        <v>101</v>
      </c>
      <c r="E119" t="s">
        <v>68</v>
      </c>
      <c r="F119" t="s">
        <v>78</v>
      </c>
      <c r="G119" t="s">
        <v>69</v>
      </c>
      <c r="H119">
        <v>30</v>
      </c>
      <c r="I119" s="13">
        <v>44471</v>
      </c>
      <c r="J119" s="35">
        <v>88758</v>
      </c>
      <c r="K119" s="36">
        <v>0</v>
      </c>
      <c r="L119" t="s">
        <v>62</v>
      </c>
      <c r="M119" t="s">
        <v>63</v>
      </c>
      <c r="N119">
        <f t="shared" ca="1" si="2"/>
        <v>2</v>
      </c>
      <c r="P119" t="s">
        <v>201</v>
      </c>
      <c r="Q119" t="s">
        <v>202</v>
      </c>
      <c r="R119" t="s">
        <v>66</v>
      </c>
      <c r="S119" t="s">
        <v>67</v>
      </c>
      <c r="T119" t="s">
        <v>68</v>
      </c>
      <c r="U119" t="s">
        <v>60</v>
      </c>
      <c r="V119" t="s">
        <v>114</v>
      </c>
      <c r="W119">
        <v>37</v>
      </c>
      <c r="X119" s="13">
        <v>43493</v>
      </c>
      <c r="Y119" s="35">
        <v>165927</v>
      </c>
      <c r="Z119" s="36">
        <v>0.2</v>
      </c>
      <c r="AA119" t="s">
        <v>62</v>
      </c>
      <c r="AB119" t="s">
        <v>80</v>
      </c>
      <c r="AC119">
        <v>5</v>
      </c>
    </row>
    <row r="120" spans="1:29" x14ac:dyDescent="0.3">
      <c r="A120" t="s">
        <v>292</v>
      </c>
      <c r="B120" t="s">
        <v>293</v>
      </c>
      <c r="C120" t="s">
        <v>294</v>
      </c>
      <c r="D120" t="s">
        <v>58</v>
      </c>
      <c r="E120" t="s">
        <v>59</v>
      </c>
      <c r="F120" t="s">
        <v>60</v>
      </c>
      <c r="G120" t="s">
        <v>69</v>
      </c>
      <c r="H120">
        <v>54</v>
      </c>
      <c r="I120" s="13">
        <v>35933</v>
      </c>
      <c r="J120" s="35">
        <v>68268</v>
      </c>
      <c r="K120" s="36">
        <v>0</v>
      </c>
      <c r="L120" t="s">
        <v>62</v>
      </c>
      <c r="M120" t="s">
        <v>80</v>
      </c>
      <c r="N120">
        <f t="shared" ca="1" si="2"/>
        <v>26</v>
      </c>
      <c r="P120" t="s">
        <v>203</v>
      </c>
      <c r="Q120" t="s">
        <v>204</v>
      </c>
      <c r="R120" t="s">
        <v>100</v>
      </c>
      <c r="S120" t="s">
        <v>101</v>
      </c>
      <c r="T120" t="s">
        <v>84</v>
      </c>
      <c r="U120" t="s">
        <v>78</v>
      </c>
      <c r="V120" t="s">
        <v>79</v>
      </c>
      <c r="W120">
        <v>55</v>
      </c>
      <c r="X120" s="13">
        <v>36041</v>
      </c>
      <c r="Y120" s="35">
        <v>86299</v>
      </c>
      <c r="Z120" s="36">
        <v>0</v>
      </c>
      <c r="AA120" t="s">
        <v>62</v>
      </c>
      <c r="AB120" t="s">
        <v>63</v>
      </c>
      <c r="AC120">
        <v>25</v>
      </c>
    </row>
    <row r="121" spans="1:29" x14ac:dyDescent="0.3">
      <c r="A121" t="s">
        <v>295</v>
      </c>
      <c r="B121" t="s">
        <v>296</v>
      </c>
      <c r="C121" t="s">
        <v>77</v>
      </c>
      <c r="D121" t="s">
        <v>120</v>
      </c>
      <c r="E121" t="s">
        <v>68</v>
      </c>
      <c r="F121" t="s">
        <v>60</v>
      </c>
      <c r="G121" t="s">
        <v>69</v>
      </c>
      <c r="H121">
        <v>49</v>
      </c>
      <c r="I121" s="13">
        <v>35200</v>
      </c>
      <c r="J121" s="35">
        <v>86658</v>
      </c>
      <c r="K121" s="36">
        <v>0</v>
      </c>
      <c r="L121" t="s">
        <v>62</v>
      </c>
      <c r="M121" t="s">
        <v>80</v>
      </c>
      <c r="N121">
        <f t="shared" ca="1" si="2"/>
        <v>28</v>
      </c>
      <c r="P121" t="s">
        <v>205</v>
      </c>
      <c r="Q121" t="s">
        <v>206</v>
      </c>
      <c r="R121" t="s">
        <v>132</v>
      </c>
      <c r="S121" t="s">
        <v>67</v>
      </c>
      <c r="T121" t="s">
        <v>84</v>
      </c>
      <c r="U121" t="s">
        <v>78</v>
      </c>
      <c r="V121" t="s">
        <v>114</v>
      </c>
      <c r="W121">
        <v>34</v>
      </c>
      <c r="X121" s="13">
        <v>42182</v>
      </c>
      <c r="Y121" s="35">
        <v>57008</v>
      </c>
      <c r="Z121" s="36">
        <v>0</v>
      </c>
      <c r="AA121" t="s">
        <v>62</v>
      </c>
      <c r="AB121" t="s">
        <v>80</v>
      </c>
      <c r="AC121">
        <v>9</v>
      </c>
    </row>
    <row r="122" spans="1:29" x14ac:dyDescent="0.3">
      <c r="A122" t="s">
        <v>297</v>
      </c>
      <c r="B122" t="s">
        <v>298</v>
      </c>
      <c r="C122" t="s">
        <v>137</v>
      </c>
      <c r="D122" t="s">
        <v>58</v>
      </c>
      <c r="E122" t="s">
        <v>74</v>
      </c>
      <c r="F122" t="s">
        <v>60</v>
      </c>
      <c r="G122" t="s">
        <v>79</v>
      </c>
      <c r="H122">
        <v>62</v>
      </c>
      <c r="I122" s="13">
        <v>39887</v>
      </c>
      <c r="J122" s="35">
        <v>82839</v>
      </c>
      <c r="K122" s="36">
        <v>0</v>
      </c>
      <c r="L122" t="s">
        <v>62</v>
      </c>
      <c r="M122" t="s">
        <v>88</v>
      </c>
      <c r="N122">
        <f t="shared" ca="1" si="2"/>
        <v>15</v>
      </c>
      <c r="P122" t="s">
        <v>207</v>
      </c>
      <c r="Q122" t="s">
        <v>208</v>
      </c>
      <c r="R122" t="s">
        <v>57</v>
      </c>
      <c r="S122" t="s">
        <v>67</v>
      </c>
      <c r="T122" t="s">
        <v>74</v>
      </c>
      <c r="U122" t="s">
        <v>78</v>
      </c>
      <c r="V122" t="s">
        <v>114</v>
      </c>
      <c r="W122">
        <v>60</v>
      </c>
      <c r="X122" s="13">
        <v>42270</v>
      </c>
      <c r="Y122" s="35">
        <v>141899</v>
      </c>
      <c r="Z122" s="36">
        <v>0.15</v>
      </c>
      <c r="AA122" t="s">
        <v>62</v>
      </c>
      <c r="AB122" t="s">
        <v>80</v>
      </c>
      <c r="AC122">
        <v>8</v>
      </c>
    </row>
    <row r="123" spans="1:29" x14ac:dyDescent="0.3">
      <c r="A123" t="s">
        <v>299</v>
      </c>
      <c r="B123" t="s">
        <v>300</v>
      </c>
      <c r="C123" t="s">
        <v>294</v>
      </c>
      <c r="D123" t="s">
        <v>58</v>
      </c>
      <c r="E123" t="s">
        <v>68</v>
      </c>
      <c r="F123" t="s">
        <v>60</v>
      </c>
      <c r="G123" t="s">
        <v>69</v>
      </c>
      <c r="H123">
        <v>28</v>
      </c>
      <c r="I123" s="13">
        <v>44477</v>
      </c>
      <c r="J123" s="35">
        <v>64475</v>
      </c>
      <c r="K123" s="36">
        <v>0</v>
      </c>
      <c r="L123" t="s">
        <v>62</v>
      </c>
      <c r="M123" t="s">
        <v>80</v>
      </c>
      <c r="N123">
        <f t="shared" ca="1" si="2"/>
        <v>2</v>
      </c>
      <c r="P123" t="s">
        <v>209</v>
      </c>
      <c r="Q123" t="s">
        <v>210</v>
      </c>
      <c r="R123" t="s">
        <v>132</v>
      </c>
      <c r="S123" t="s">
        <v>109</v>
      </c>
      <c r="T123" t="s">
        <v>84</v>
      </c>
      <c r="U123" t="s">
        <v>78</v>
      </c>
      <c r="V123" t="s">
        <v>61</v>
      </c>
      <c r="W123">
        <v>41</v>
      </c>
      <c r="X123" s="13">
        <v>42626</v>
      </c>
      <c r="Y123" s="35">
        <v>64847</v>
      </c>
      <c r="Z123" s="36">
        <v>0</v>
      </c>
      <c r="AA123" t="s">
        <v>62</v>
      </c>
      <c r="AB123" t="s">
        <v>88</v>
      </c>
      <c r="AC123">
        <v>7</v>
      </c>
    </row>
    <row r="124" spans="1:29" x14ac:dyDescent="0.3">
      <c r="A124" t="s">
        <v>301</v>
      </c>
      <c r="B124" t="s">
        <v>302</v>
      </c>
      <c r="C124" t="s">
        <v>83</v>
      </c>
      <c r="D124" t="s">
        <v>58</v>
      </c>
      <c r="E124" t="s">
        <v>84</v>
      </c>
      <c r="F124" t="s">
        <v>78</v>
      </c>
      <c r="G124" t="s">
        <v>69</v>
      </c>
      <c r="H124">
        <v>32</v>
      </c>
      <c r="I124" s="13">
        <v>41642</v>
      </c>
      <c r="J124" s="35">
        <v>127148</v>
      </c>
      <c r="K124" s="36">
        <v>0.1</v>
      </c>
      <c r="L124" t="s">
        <v>62</v>
      </c>
      <c r="M124" t="s">
        <v>88</v>
      </c>
      <c r="N124">
        <f t="shared" ca="1" si="2"/>
        <v>10</v>
      </c>
      <c r="P124" t="s">
        <v>211</v>
      </c>
      <c r="Q124" t="s">
        <v>212</v>
      </c>
      <c r="R124" t="s">
        <v>183</v>
      </c>
      <c r="S124" t="s">
        <v>101</v>
      </c>
      <c r="T124" t="s">
        <v>59</v>
      </c>
      <c r="U124" t="s">
        <v>78</v>
      </c>
      <c r="V124" t="s">
        <v>69</v>
      </c>
      <c r="W124">
        <v>53</v>
      </c>
      <c r="X124" s="13">
        <v>33702</v>
      </c>
      <c r="Y124" s="35">
        <v>116878</v>
      </c>
      <c r="Z124" s="36">
        <v>0.11</v>
      </c>
      <c r="AA124" t="s">
        <v>62</v>
      </c>
      <c r="AB124" t="s">
        <v>88</v>
      </c>
      <c r="AC124">
        <v>32</v>
      </c>
    </row>
    <row r="125" spans="1:29" x14ac:dyDescent="0.3">
      <c r="A125" t="s">
        <v>303</v>
      </c>
      <c r="B125" t="s">
        <v>304</v>
      </c>
      <c r="C125" t="s">
        <v>108</v>
      </c>
      <c r="D125" t="s">
        <v>67</v>
      </c>
      <c r="E125" t="s">
        <v>68</v>
      </c>
      <c r="F125" t="s">
        <v>60</v>
      </c>
      <c r="G125" t="s">
        <v>69</v>
      </c>
      <c r="H125">
        <v>32</v>
      </c>
      <c r="I125" s="13">
        <v>43102</v>
      </c>
      <c r="J125" s="35">
        <v>190253</v>
      </c>
      <c r="K125" s="36">
        <v>0.33</v>
      </c>
      <c r="L125" t="s">
        <v>62</v>
      </c>
      <c r="M125" t="s">
        <v>92</v>
      </c>
      <c r="N125">
        <f t="shared" ca="1" si="2"/>
        <v>6</v>
      </c>
      <c r="P125" t="s">
        <v>213</v>
      </c>
      <c r="Q125" t="s">
        <v>214</v>
      </c>
      <c r="R125" t="s">
        <v>157</v>
      </c>
      <c r="S125" t="s">
        <v>101</v>
      </c>
      <c r="T125" t="s">
        <v>68</v>
      </c>
      <c r="U125" t="s">
        <v>78</v>
      </c>
      <c r="V125" t="s">
        <v>61</v>
      </c>
      <c r="W125">
        <v>45</v>
      </c>
      <c r="X125" s="13">
        <v>38388</v>
      </c>
      <c r="Y125" s="35">
        <v>70505</v>
      </c>
      <c r="Z125" s="36">
        <v>0</v>
      </c>
      <c r="AA125" t="s">
        <v>62</v>
      </c>
      <c r="AB125" t="s">
        <v>92</v>
      </c>
      <c r="AC125">
        <v>19</v>
      </c>
    </row>
    <row r="126" spans="1:29" x14ac:dyDescent="0.3">
      <c r="A126" t="s">
        <v>207</v>
      </c>
      <c r="B126" t="s">
        <v>305</v>
      </c>
      <c r="C126" t="s">
        <v>83</v>
      </c>
      <c r="D126" t="s">
        <v>91</v>
      </c>
      <c r="E126" t="s">
        <v>59</v>
      </c>
      <c r="F126" t="s">
        <v>78</v>
      </c>
      <c r="G126" t="s">
        <v>69</v>
      </c>
      <c r="H126">
        <v>55</v>
      </c>
      <c r="I126" s="13">
        <v>36644</v>
      </c>
      <c r="J126" s="35">
        <v>115798</v>
      </c>
      <c r="K126" s="36">
        <v>0.05</v>
      </c>
      <c r="L126" t="s">
        <v>62</v>
      </c>
      <c r="M126" t="s">
        <v>88</v>
      </c>
      <c r="N126">
        <f t="shared" ca="1" si="2"/>
        <v>24</v>
      </c>
      <c r="P126" t="s">
        <v>215</v>
      </c>
      <c r="Q126" t="s">
        <v>216</v>
      </c>
      <c r="R126" t="s">
        <v>66</v>
      </c>
      <c r="S126" t="s">
        <v>91</v>
      </c>
      <c r="T126" t="s">
        <v>68</v>
      </c>
      <c r="U126" t="s">
        <v>78</v>
      </c>
      <c r="V126" t="s">
        <v>69</v>
      </c>
      <c r="W126">
        <v>26</v>
      </c>
      <c r="X126" s="13">
        <v>44040</v>
      </c>
      <c r="Y126" s="35">
        <v>180664</v>
      </c>
      <c r="Z126" s="36">
        <v>0.27</v>
      </c>
      <c r="AA126" t="s">
        <v>62</v>
      </c>
      <c r="AB126" t="s">
        <v>70</v>
      </c>
      <c r="AC126">
        <v>4</v>
      </c>
    </row>
    <row r="127" spans="1:29" x14ac:dyDescent="0.3">
      <c r="A127" t="s">
        <v>306</v>
      </c>
      <c r="B127" t="s">
        <v>307</v>
      </c>
      <c r="C127" t="s">
        <v>225</v>
      </c>
      <c r="D127" t="s">
        <v>97</v>
      </c>
      <c r="E127" t="s">
        <v>59</v>
      </c>
      <c r="F127" t="s">
        <v>60</v>
      </c>
      <c r="G127" t="s">
        <v>79</v>
      </c>
      <c r="H127">
        <v>58</v>
      </c>
      <c r="I127" s="13">
        <v>34567</v>
      </c>
      <c r="J127" s="35">
        <v>93102</v>
      </c>
      <c r="K127" s="36">
        <v>0</v>
      </c>
      <c r="L127" t="s">
        <v>62</v>
      </c>
      <c r="M127" t="s">
        <v>63</v>
      </c>
      <c r="N127">
        <f t="shared" ca="1" si="2"/>
        <v>30</v>
      </c>
      <c r="P127" t="s">
        <v>217</v>
      </c>
      <c r="Q127" t="s">
        <v>218</v>
      </c>
      <c r="R127" t="s">
        <v>219</v>
      </c>
      <c r="S127" t="s">
        <v>58</v>
      </c>
      <c r="T127" t="s">
        <v>74</v>
      </c>
      <c r="U127" t="s">
        <v>78</v>
      </c>
      <c r="V127" t="s">
        <v>69</v>
      </c>
      <c r="W127">
        <v>29</v>
      </c>
      <c r="X127" s="13">
        <v>43444</v>
      </c>
      <c r="Y127" s="35">
        <v>84596</v>
      </c>
      <c r="Z127" s="36">
        <v>0</v>
      </c>
      <c r="AA127" t="s">
        <v>62</v>
      </c>
      <c r="AB127" t="s">
        <v>88</v>
      </c>
      <c r="AC127">
        <v>5</v>
      </c>
    </row>
    <row r="128" spans="1:29" x14ac:dyDescent="0.3">
      <c r="A128" t="s">
        <v>308</v>
      </c>
      <c r="B128" t="s">
        <v>309</v>
      </c>
      <c r="C128" t="s">
        <v>183</v>
      </c>
      <c r="D128" t="s">
        <v>101</v>
      </c>
      <c r="E128" t="s">
        <v>68</v>
      </c>
      <c r="F128" t="s">
        <v>78</v>
      </c>
      <c r="G128" t="s">
        <v>79</v>
      </c>
      <c r="H128">
        <v>34</v>
      </c>
      <c r="I128" s="13">
        <v>43055</v>
      </c>
      <c r="J128" s="35">
        <v>110054</v>
      </c>
      <c r="K128" s="36">
        <v>0.15</v>
      </c>
      <c r="L128" t="s">
        <v>62</v>
      </c>
      <c r="M128" t="s">
        <v>88</v>
      </c>
      <c r="N128">
        <f t="shared" ca="1" si="2"/>
        <v>6</v>
      </c>
      <c r="P128" t="s">
        <v>220</v>
      </c>
      <c r="Q128" t="s">
        <v>221</v>
      </c>
      <c r="R128" t="s">
        <v>222</v>
      </c>
      <c r="S128" t="s">
        <v>120</v>
      </c>
      <c r="T128" t="s">
        <v>74</v>
      </c>
      <c r="U128" t="s">
        <v>78</v>
      </c>
      <c r="V128" t="s">
        <v>79</v>
      </c>
      <c r="W128">
        <v>31</v>
      </c>
      <c r="X128" s="13">
        <v>42938</v>
      </c>
      <c r="Y128" s="35">
        <v>55854</v>
      </c>
      <c r="Z128" s="36">
        <v>0</v>
      </c>
      <c r="AA128" t="s">
        <v>62</v>
      </c>
      <c r="AB128" t="s">
        <v>92</v>
      </c>
      <c r="AC128">
        <v>7</v>
      </c>
    </row>
    <row r="129" spans="1:29" x14ac:dyDescent="0.3">
      <c r="A129" t="s">
        <v>310</v>
      </c>
      <c r="B129" t="s">
        <v>311</v>
      </c>
      <c r="C129" t="s">
        <v>157</v>
      </c>
      <c r="D129" t="s">
        <v>101</v>
      </c>
      <c r="E129" t="s">
        <v>59</v>
      </c>
      <c r="F129" t="s">
        <v>60</v>
      </c>
      <c r="G129" t="s">
        <v>61</v>
      </c>
      <c r="H129">
        <v>27</v>
      </c>
      <c r="I129" s="13">
        <v>44224</v>
      </c>
      <c r="J129" s="35">
        <v>95786</v>
      </c>
      <c r="K129" s="36">
        <v>0</v>
      </c>
      <c r="L129" t="s">
        <v>62</v>
      </c>
      <c r="M129" t="s">
        <v>70</v>
      </c>
      <c r="N129">
        <f t="shared" ca="1" si="2"/>
        <v>3</v>
      </c>
      <c r="P129" t="s">
        <v>223</v>
      </c>
      <c r="Q129" t="s">
        <v>224</v>
      </c>
      <c r="R129" t="s">
        <v>225</v>
      </c>
      <c r="S129" t="s">
        <v>97</v>
      </c>
      <c r="T129" t="s">
        <v>59</v>
      </c>
      <c r="U129" t="s">
        <v>78</v>
      </c>
      <c r="V129" t="s">
        <v>79</v>
      </c>
      <c r="W129">
        <v>53</v>
      </c>
      <c r="X129" s="13">
        <v>37576</v>
      </c>
      <c r="Y129" s="35">
        <v>95998</v>
      </c>
      <c r="Z129" s="36">
        <v>0</v>
      </c>
      <c r="AA129" t="s">
        <v>62</v>
      </c>
      <c r="AB129" t="s">
        <v>63</v>
      </c>
      <c r="AC129">
        <v>21</v>
      </c>
    </row>
    <row r="130" spans="1:29" x14ac:dyDescent="0.3">
      <c r="A130" t="s">
        <v>312</v>
      </c>
      <c r="B130" t="s">
        <v>313</v>
      </c>
      <c r="C130" t="s">
        <v>66</v>
      </c>
      <c r="D130" t="s">
        <v>101</v>
      </c>
      <c r="E130" t="s">
        <v>68</v>
      </c>
      <c r="F130" t="s">
        <v>78</v>
      </c>
      <c r="G130" t="s">
        <v>69</v>
      </c>
      <c r="H130">
        <v>30</v>
      </c>
      <c r="I130" s="13">
        <v>43240</v>
      </c>
      <c r="J130" s="35">
        <v>184368</v>
      </c>
      <c r="K130" s="36">
        <v>0.28999999999999998</v>
      </c>
      <c r="L130" t="s">
        <v>62</v>
      </c>
      <c r="M130" t="s">
        <v>92</v>
      </c>
      <c r="N130">
        <f t="shared" ca="1" si="2"/>
        <v>6</v>
      </c>
      <c r="P130" t="s">
        <v>226</v>
      </c>
      <c r="Q130" t="s">
        <v>227</v>
      </c>
      <c r="R130" t="s">
        <v>57</v>
      </c>
      <c r="S130" t="s">
        <v>120</v>
      </c>
      <c r="T130" t="s">
        <v>74</v>
      </c>
      <c r="U130" t="s">
        <v>60</v>
      </c>
      <c r="V130" t="s">
        <v>79</v>
      </c>
      <c r="W130">
        <v>34</v>
      </c>
      <c r="X130" s="13">
        <v>42116</v>
      </c>
      <c r="Y130" s="35">
        <v>154941</v>
      </c>
      <c r="Z130" s="36">
        <v>0.13</v>
      </c>
      <c r="AA130" t="s">
        <v>62</v>
      </c>
      <c r="AB130" t="s">
        <v>80</v>
      </c>
      <c r="AC130">
        <v>9</v>
      </c>
    </row>
    <row r="131" spans="1:29" x14ac:dyDescent="0.3">
      <c r="A131" t="s">
        <v>314</v>
      </c>
      <c r="B131" t="s">
        <v>315</v>
      </c>
      <c r="C131" t="s">
        <v>57</v>
      </c>
      <c r="D131" t="s">
        <v>67</v>
      </c>
      <c r="E131" t="s">
        <v>84</v>
      </c>
      <c r="F131" t="s">
        <v>78</v>
      </c>
      <c r="G131" t="s">
        <v>114</v>
      </c>
      <c r="H131">
        <v>45</v>
      </c>
      <c r="I131" s="13">
        <v>44554</v>
      </c>
      <c r="J131" s="35">
        <v>144754</v>
      </c>
      <c r="K131" s="36">
        <v>0.15</v>
      </c>
      <c r="L131" t="s">
        <v>62</v>
      </c>
      <c r="M131" t="s">
        <v>80</v>
      </c>
      <c r="N131">
        <f t="shared" ca="1" si="2"/>
        <v>2</v>
      </c>
      <c r="P131" t="s">
        <v>228</v>
      </c>
      <c r="Q131" t="s">
        <v>229</v>
      </c>
      <c r="R131" t="s">
        <v>108</v>
      </c>
      <c r="S131" t="s">
        <v>120</v>
      </c>
      <c r="T131" t="s">
        <v>74</v>
      </c>
      <c r="U131" t="s">
        <v>60</v>
      </c>
      <c r="V131" t="s">
        <v>69</v>
      </c>
      <c r="W131">
        <v>31</v>
      </c>
      <c r="X131" s="13">
        <v>44063</v>
      </c>
      <c r="Y131" s="35">
        <v>219693</v>
      </c>
      <c r="Z131" s="36">
        <v>0.3</v>
      </c>
      <c r="AA131" t="s">
        <v>62</v>
      </c>
      <c r="AB131" t="s">
        <v>92</v>
      </c>
      <c r="AC131">
        <v>4</v>
      </c>
    </row>
    <row r="132" spans="1:29" x14ac:dyDescent="0.3">
      <c r="A132" t="s">
        <v>316</v>
      </c>
      <c r="B132" t="s">
        <v>317</v>
      </c>
      <c r="C132" t="s">
        <v>318</v>
      </c>
      <c r="D132" t="s">
        <v>120</v>
      </c>
      <c r="E132" t="s">
        <v>59</v>
      </c>
      <c r="F132" t="s">
        <v>60</v>
      </c>
      <c r="G132" t="s">
        <v>69</v>
      </c>
      <c r="H132">
        <v>30</v>
      </c>
      <c r="I132" s="13">
        <v>42722</v>
      </c>
      <c r="J132" s="35">
        <v>89458</v>
      </c>
      <c r="K132" s="36">
        <v>0</v>
      </c>
      <c r="L132" t="s">
        <v>62</v>
      </c>
      <c r="M132" t="s">
        <v>92</v>
      </c>
      <c r="N132">
        <f t="shared" ca="1" si="2"/>
        <v>7</v>
      </c>
      <c r="P132" t="s">
        <v>230</v>
      </c>
      <c r="Q132" t="s">
        <v>231</v>
      </c>
      <c r="R132" t="s">
        <v>232</v>
      </c>
      <c r="S132" t="s">
        <v>101</v>
      </c>
      <c r="T132" t="s">
        <v>59</v>
      </c>
      <c r="U132" t="s">
        <v>60</v>
      </c>
      <c r="V132" t="s">
        <v>69</v>
      </c>
      <c r="W132">
        <v>45</v>
      </c>
      <c r="X132" s="13">
        <v>41386</v>
      </c>
      <c r="Y132" s="35">
        <v>61773</v>
      </c>
      <c r="Z132" s="36">
        <v>0</v>
      </c>
      <c r="AA132" t="s">
        <v>62</v>
      </c>
      <c r="AB132" t="s">
        <v>63</v>
      </c>
      <c r="AC132">
        <v>11</v>
      </c>
    </row>
    <row r="133" spans="1:29" x14ac:dyDescent="0.3">
      <c r="A133" t="s">
        <v>319</v>
      </c>
      <c r="B133" t="s">
        <v>320</v>
      </c>
      <c r="C133" t="s">
        <v>108</v>
      </c>
      <c r="D133" t="s">
        <v>91</v>
      </c>
      <c r="E133" t="s">
        <v>84</v>
      </c>
      <c r="F133" t="s">
        <v>60</v>
      </c>
      <c r="G133" t="s">
        <v>79</v>
      </c>
      <c r="H133">
        <v>56</v>
      </c>
      <c r="I133" s="13">
        <v>41714</v>
      </c>
      <c r="J133" s="35">
        <v>190815</v>
      </c>
      <c r="K133" s="36">
        <v>0.4</v>
      </c>
      <c r="L133" t="s">
        <v>62</v>
      </c>
      <c r="M133" t="s">
        <v>92</v>
      </c>
      <c r="N133">
        <f t="shared" ca="1" si="2"/>
        <v>10</v>
      </c>
      <c r="P133" t="s">
        <v>233</v>
      </c>
      <c r="Q133" t="s">
        <v>234</v>
      </c>
      <c r="R133" t="s">
        <v>73</v>
      </c>
      <c r="S133" t="s">
        <v>58</v>
      </c>
      <c r="T133" t="s">
        <v>68</v>
      </c>
      <c r="U133" t="s">
        <v>60</v>
      </c>
      <c r="V133" t="s">
        <v>79</v>
      </c>
      <c r="W133">
        <v>48</v>
      </c>
      <c r="X133" s="13">
        <v>39091</v>
      </c>
      <c r="Y133" s="35">
        <v>74546</v>
      </c>
      <c r="Z133" s="36">
        <v>0.09</v>
      </c>
      <c r="AA133" t="s">
        <v>62</v>
      </c>
      <c r="AB133" t="s">
        <v>63</v>
      </c>
      <c r="AC133">
        <v>17</v>
      </c>
    </row>
    <row r="134" spans="1:29" x14ac:dyDescent="0.3">
      <c r="A134" t="s">
        <v>321</v>
      </c>
      <c r="B134" t="s">
        <v>191</v>
      </c>
      <c r="C134" t="s">
        <v>57</v>
      </c>
      <c r="D134" t="s">
        <v>120</v>
      </c>
      <c r="E134" t="s">
        <v>59</v>
      </c>
      <c r="F134" t="s">
        <v>60</v>
      </c>
      <c r="G134" t="s">
        <v>69</v>
      </c>
      <c r="H134">
        <v>62</v>
      </c>
      <c r="I134" s="13">
        <v>36374</v>
      </c>
      <c r="J134" s="35">
        <v>137995</v>
      </c>
      <c r="K134" s="36">
        <v>0.14000000000000001</v>
      </c>
      <c r="L134" t="s">
        <v>62</v>
      </c>
      <c r="M134" t="s">
        <v>92</v>
      </c>
      <c r="N134">
        <f t="shared" ca="1" si="2"/>
        <v>25</v>
      </c>
      <c r="P134" t="s">
        <v>235</v>
      </c>
      <c r="Q134" t="s">
        <v>236</v>
      </c>
      <c r="R134" t="s">
        <v>237</v>
      </c>
      <c r="S134" t="s">
        <v>101</v>
      </c>
      <c r="T134" t="s">
        <v>68</v>
      </c>
      <c r="U134" t="s">
        <v>78</v>
      </c>
      <c r="V134" t="s">
        <v>61</v>
      </c>
      <c r="W134">
        <v>56</v>
      </c>
      <c r="X134" s="13">
        <v>42031</v>
      </c>
      <c r="Y134" s="35">
        <v>62575</v>
      </c>
      <c r="Z134" s="36">
        <v>0</v>
      </c>
      <c r="AA134" t="s">
        <v>62</v>
      </c>
      <c r="AB134" t="s">
        <v>88</v>
      </c>
      <c r="AC134">
        <v>9</v>
      </c>
    </row>
    <row r="135" spans="1:29" x14ac:dyDescent="0.3">
      <c r="A135" t="s">
        <v>322</v>
      </c>
      <c r="B135" t="s">
        <v>323</v>
      </c>
      <c r="C135" t="s">
        <v>108</v>
      </c>
      <c r="D135" t="s">
        <v>97</v>
      </c>
      <c r="E135" t="s">
        <v>59</v>
      </c>
      <c r="F135" t="s">
        <v>78</v>
      </c>
      <c r="G135" t="s">
        <v>79</v>
      </c>
      <c r="H135">
        <v>48</v>
      </c>
      <c r="I135" s="13">
        <v>41706</v>
      </c>
      <c r="J135" s="35">
        <v>197367</v>
      </c>
      <c r="K135" s="36">
        <v>0.39</v>
      </c>
      <c r="L135" t="s">
        <v>62</v>
      </c>
      <c r="M135" t="s">
        <v>92</v>
      </c>
      <c r="N135">
        <f t="shared" ca="1" si="2"/>
        <v>10</v>
      </c>
      <c r="P135" t="s">
        <v>238</v>
      </c>
      <c r="Q135" t="s">
        <v>239</v>
      </c>
      <c r="R135" t="s">
        <v>132</v>
      </c>
      <c r="S135" t="s">
        <v>91</v>
      </c>
      <c r="T135" t="s">
        <v>68</v>
      </c>
      <c r="U135" t="s">
        <v>78</v>
      </c>
      <c r="V135" t="s">
        <v>69</v>
      </c>
      <c r="W135">
        <v>55</v>
      </c>
      <c r="X135" s="13">
        <v>39177</v>
      </c>
      <c r="Y135" s="35">
        <v>52310</v>
      </c>
      <c r="Z135" s="36">
        <v>0</v>
      </c>
      <c r="AA135" t="s">
        <v>62</v>
      </c>
      <c r="AB135" t="s">
        <v>88</v>
      </c>
      <c r="AC135">
        <v>17</v>
      </c>
    </row>
    <row r="136" spans="1:29" x14ac:dyDescent="0.3">
      <c r="A136" t="s">
        <v>324</v>
      </c>
      <c r="B136" t="s">
        <v>325</v>
      </c>
      <c r="C136" t="s">
        <v>66</v>
      </c>
      <c r="D136" t="s">
        <v>91</v>
      </c>
      <c r="E136" t="s">
        <v>74</v>
      </c>
      <c r="F136" t="s">
        <v>60</v>
      </c>
      <c r="G136" t="s">
        <v>114</v>
      </c>
      <c r="H136">
        <v>27</v>
      </c>
      <c r="I136" s="13">
        <v>43276</v>
      </c>
      <c r="J136" s="35">
        <v>174097</v>
      </c>
      <c r="K136" s="36">
        <v>0.21</v>
      </c>
      <c r="L136" t="s">
        <v>62</v>
      </c>
      <c r="M136" t="s">
        <v>80</v>
      </c>
      <c r="N136">
        <f t="shared" ca="1" si="2"/>
        <v>6</v>
      </c>
      <c r="P136" t="s">
        <v>240</v>
      </c>
      <c r="Q136" t="s">
        <v>241</v>
      </c>
      <c r="R136" t="s">
        <v>57</v>
      </c>
      <c r="S136" t="s">
        <v>67</v>
      </c>
      <c r="T136" t="s">
        <v>68</v>
      </c>
      <c r="U136" t="s">
        <v>78</v>
      </c>
      <c r="V136" t="s">
        <v>61</v>
      </c>
      <c r="W136">
        <v>64</v>
      </c>
      <c r="X136" s="13">
        <v>41454</v>
      </c>
      <c r="Y136" s="35">
        <v>159571</v>
      </c>
      <c r="Z136" s="36">
        <v>0.1</v>
      </c>
      <c r="AA136" t="s">
        <v>62</v>
      </c>
      <c r="AB136" t="s">
        <v>117</v>
      </c>
      <c r="AC136">
        <v>11</v>
      </c>
    </row>
    <row r="137" spans="1:29" x14ac:dyDescent="0.3">
      <c r="A137" t="s">
        <v>326</v>
      </c>
      <c r="B137" t="s">
        <v>327</v>
      </c>
      <c r="C137" t="s">
        <v>83</v>
      </c>
      <c r="D137" t="s">
        <v>58</v>
      </c>
      <c r="E137" t="s">
        <v>68</v>
      </c>
      <c r="F137" t="s">
        <v>78</v>
      </c>
      <c r="G137" t="s">
        <v>114</v>
      </c>
      <c r="H137">
        <v>53</v>
      </c>
      <c r="I137" s="13">
        <v>39021</v>
      </c>
      <c r="J137" s="35">
        <v>120128</v>
      </c>
      <c r="K137" s="36">
        <v>0.1</v>
      </c>
      <c r="L137" t="s">
        <v>62</v>
      </c>
      <c r="M137" t="s">
        <v>92</v>
      </c>
      <c r="N137">
        <f t="shared" ca="1" si="2"/>
        <v>17</v>
      </c>
      <c r="P137" t="s">
        <v>242</v>
      </c>
      <c r="Q137" t="s">
        <v>243</v>
      </c>
      <c r="R137" t="s">
        <v>171</v>
      </c>
      <c r="S137" t="s">
        <v>101</v>
      </c>
      <c r="T137" t="s">
        <v>59</v>
      </c>
      <c r="U137" t="s">
        <v>60</v>
      </c>
      <c r="V137" t="s">
        <v>114</v>
      </c>
      <c r="W137">
        <v>50</v>
      </c>
      <c r="X137" s="13">
        <v>35726</v>
      </c>
      <c r="Y137" s="35">
        <v>91763</v>
      </c>
      <c r="Z137" s="36">
        <v>0</v>
      </c>
      <c r="AA137" t="s">
        <v>62</v>
      </c>
      <c r="AB137" t="s">
        <v>92</v>
      </c>
      <c r="AC137">
        <v>26</v>
      </c>
    </row>
    <row r="138" spans="1:29" x14ac:dyDescent="0.3">
      <c r="A138" t="s">
        <v>328</v>
      </c>
      <c r="B138" t="s">
        <v>329</v>
      </c>
      <c r="C138" t="s">
        <v>83</v>
      </c>
      <c r="D138" t="s">
        <v>109</v>
      </c>
      <c r="E138" t="s">
        <v>74</v>
      </c>
      <c r="F138" t="s">
        <v>60</v>
      </c>
      <c r="G138" t="s">
        <v>69</v>
      </c>
      <c r="H138">
        <v>59</v>
      </c>
      <c r="I138" s="13">
        <v>39197</v>
      </c>
      <c r="J138" s="35">
        <v>129708</v>
      </c>
      <c r="K138" s="36">
        <v>0.05</v>
      </c>
      <c r="L138" t="s">
        <v>62</v>
      </c>
      <c r="M138" t="s">
        <v>88</v>
      </c>
      <c r="N138">
        <f t="shared" ca="1" si="2"/>
        <v>17</v>
      </c>
      <c r="P138" t="s">
        <v>244</v>
      </c>
      <c r="Q138" t="s">
        <v>245</v>
      </c>
      <c r="R138" t="s">
        <v>237</v>
      </c>
      <c r="S138" t="s">
        <v>101</v>
      </c>
      <c r="T138" t="s">
        <v>84</v>
      </c>
      <c r="U138" t="s">
        <v>60</v>
      </c>
      <c r="V138" t="s">
        <v>69</v>
      </c>
      <c r="W138">
        <v>51</v>
      </c>
      <c r="X138" s="13">
        <v>35055</v>
      </c>
      <c r="Y138" s="35">
        <v>96475</v>
      </c>
      <c r="Z138" s="36">
        <v>0</v>
      </c>
      <c r="AA138" t="s">
        <v>62</v>
      </c>
      <c r="AB138" t="s">
        <v>92</v>
      </c>
      <c r="AC138">
        <v>28</v>
      </c>
    </row>
    <row r="139" spans="1:29" x14ac:dyDescent="0.3">
      <c r="A139" t="s">
        <v>330</v>
      </c>
      <c r="B139" t="s">
        <v>331</v>
      </c>
      <c r="C139" t="s">
        <v>83</v>
      </c>
      <c r="D139" t="s">
        <v>109</v>
      </c>
      <c r="E139" t="s">
        <v>59</v>
      </c>
      <c r="F139" t="s">
        <v>78</v>
      </c>
      <c r="G139" t="s">
        <v>79</v>
      </c>
      <c r="H139">
        <v>55</v>
      </c>
      <c r="I139" s="13">
        <v>34595</v>
      </c>
      <c r="J139" s="35">
        <v>102270</v>
      </c>
      <c r="K139" s="36">
        <v>0.1</v>
      </c>
      <c r="L139" t="s">
        <v>62</v>
      </c>
      <c r="M139" t="s">
        <v>70</v>
      </c>
      <c r="N139">
        <f t="shared" ca="1" si="2"/>
        <v>29</v>
      </c>
      <c r="P139" t="s">
        <v>246</v>
      </c>
      <c r="Q139" t="s">
        <v>247</v>
      </c>
      <c r="R139" t="s">
        <v>100</v>
      </c>
      <c r="S139" t="s">
        <v>101</v>
      </c>
      <c r="T139" t="s">
        <v>74</v>
      </c>
      <c r="U139" t="s">
        <v>78</v>
      </c>
      <c r="V139" t="s">
        <v>69</v>
      </c>
      <c r="W139">
        <v>36</v>
      </c>
      <c r="X139" s="13">
        <v>42706</v>
      </c>
      <c r="Y139" s="35">
        <v>113781</v>
      </c>
      <c r="Z139" s="36">
        <v>0</v>
      </c>
      <c r="AA139" t="s">
        <v>62</v>
      </c>
      <c r="AB139" t="s">
        <v>117</v>
      </c>
      <c r="AC139">
        <v>7</v>
      </c>
    </row>
    <row r="140" spans="1:29" x14ac:dyDescent="0.3">
      <c r="A140" t="s">
        <v>332</v>
      </c>
      <c r="B140" t="s">
        <v>333</v>
      </c>
      <c r="C140" t="s">
        <v>87</v>
      </c>
      <c r="D140" t="s">
        <v>67</v>
      </c>
      <c r="E140" t="s">
        <v>74</v>
      </c>
      <c r="F140" t="s">
        <v>60</v>
      </c>
      <c r="G140" t="s">
        <v>79</v>
      </c>
      <c r="H140">
        <v>55</v>
      </c>
      <c r="I140" s="13">
        <v>37343</v>
      </c>
      <c r="J140" s="35">
        <v>50475</v>
      </c>
      <c r="K140" s="36">
        <v>0</v>
      </c>
      <c r="L140" t="s">
        <v>62</v>
      </c>
      <c r="M140" t="s">
        <v>117</v>
      </c>
      <c r="N140">
        <f t="shared" ca="1" si="2"/>
        <v>22</v>
      </c>
      <c r="P140" t="s">
        <v>248</v>
      </c>
      <c r="Q140" t="s">
        <v>249</v>
      </c>
      <c r="R140" t="s">
        <v>66</v>
      </c>
      <c r="S140" t="s">
        <v>67</v>
      </c>
      <c r="T140" t="s">
        <v>59</v>
      </c>
      <c r="U140" t="s">
        <v>78</v>
      </c>
      <c r="V140" t="s">
        <v>79</v>
      </c>
      <c r="W140">
        <v>42</v>
      </c>
      <c r="X140" s="13">
        <v>37636</v>
      </c>
      <c r="Y140" s="35">
        <v>166599</v>
      </c>
      <c r="Z140" s="36">
        <v>0.26</v>
      </c>
      <c r="AA140" t="s">
        <v>62</v>
      </c>
      <c r="AB140" t="s">
        <v>63</v>
      </c>
      <c r="AC140">
        <v>21</v>
      </c>
    </row>
    <row r="141" spans="1:29" x14ac:dyDescent="0.3">
      <c r="A141" t="s">
        <v>334</v>
      </c>
      <c r="B141" t="s">
        <v>335</v>
      </c>
      <c r="C141" t="s">
        <v>83</v>
      </c>
      <c r="D141" t="s">
        <v>109</v>
      </c>
      <c r="E141" t="s">
        <v>59</v>
      </c>
      <c r="F141" t="s">
        <v>78</v>
      </c>
      <c r="G141" t="s">
        <v>69</v>
      </c>
      <c r="H141">
        <v>51</v>
      </c>
      <c r="I141" s="13">
        <v>44014</v>
      </c>
      <c r="J141" s="35">
        <v>100099</v>
      </c>
      <c r="K141" s="36">
        <v>0.08</v>
      </c>
      <c r="L141" t="s">
        <v>62</v>
      </c>
      <c r="M141" t="s">
        <v>88</v>
      </c>
      <c r="N141">
        <f t="shared" ca="1" si="2"/>
        <v>4</v>
      </c>
      <c r="P141" t="s">
        <v>250</v>
      </c>
      <c r="Q141" t="s">
        <v>251</v>
      </c>
      <c r="R141" t="s">
        <v>252</v>
      </c>
      <c r="S141" t="s">
        <v>58</v>
      </c>
      <c r="T141" t="s">
        <v>74</v>
      </c>
      <c r="U141" t="s">
        <v>60</v>
      </c>
      <c r="V141" t="s">
        <v>69</v>
      </c>
      <c r="W141">
        <v>44</v>
      </c>
      <c r="X141" s="13">
        <v>39064</v>
      </c>
      <c r="Y141" s="35">
        <v>74738</v>
      </c>
      <c r="Z141" s="36">
        <v>0</v>
      </c>
      <c r="AA141" t="s">
        <v>62</v>
      </c>
      <c r="AB141" t="s">
        <v>88</v>
      </c>
      <c r="AC141">
        <v>17</v>
      </c>
    </row>
    <row r="142" spans="1:29" x14ac:dyDescent="0.3">
      <c r="A142" t="s">
        <v>336</v>
      </c>
      <c r="B142" t="s">
        <v>337</v>
      </c>
      <c r="C142" t="s">
        <v>129</v>
      </c>
      <c r="D142" t="s">
        <v>58</v>
      </c>
      <c r="E142" t="s">
        <v>74</v>
      </c>
      <c r="F142" t="s">
        <v>60</v>
      </c>
      <c r="G142" t="s">
        <v>69</v>
      </c>
      <c r="H142">
        <v>54</v>
      </c>
      <c r="I142" s="13">
        <v>42731</v>
      </c>
      <c r="J142" s="35">
        <v>41673</v>
      </c>
      <c r="K142" s="36">
        <v>0</v>
      </c>
      <c r="L142" t="s">
        <v>62</v>
      </c>
      <c r="M142" t="s">
        <v>88</v>
      </c>
      <c r="N142">
        <f t="shared" ca="1" si="2"/>
        <v>7</v>
      </c>
      <c r="P142" t="s">
        <v>253</v>
      </c>
      <c r="Q142" t="s">
        <v>254</v>
      </c>
      <c r="R142" t="s">
        <v>66</v>
      </c>
      <c r="S142" t="s">
        <v>120</v>
      </c>
      <c r="T142" t="s">
        <v>59</v>
      </c>
      <c r="U142" t="s">
        <v>60</v>
      </c>
      <c r="V142" t="s">
        <v>79</v>
      </c>
      <c r="W142">
        <v>41</v>
      </c>
      <c r="X142" s="13">
        <v>43322</v>
      </c>
      <c r="Y142" s="35">
        <v>171173</v>
      </c>
      <c r="Z142" s="36">
        <v>0.21</v>
      </c>
      <c r="AA142" t="s">
        <v>62</v>
      </c>
      <c r="AB142" t="s">
        <v>117</v>
      </c>
      <c r="AC142">
        <v>6</v>
      </c>
    </row>
    <row r="143" spans="1:29" x14ac:dyDescent="0.3">
      <c r="A143" t="s">
        <v>338</v>
      </c>
      <c r="B143" t="s">
        <v>339</v>
      </c>
      <c r="C143" t="s">
        <v>87</v>
      </c>
      <c r="D143" t="s">
        <v>109</v>
      </c>
      <c r="E143" t="s">
        <v>84</v>
      </c>
      <c r="F143" t="s">
        <v>78</v>
      </c>
      <c r="G143" t="s">
        <v>69</v>
      </c>
      <c r="H143">
        <v>55</v>
      </c>
      <c r="I143" s="13">
        <v>38328</v>
      </c>
      <c r="J143" s="35">
        <v>40752</v>
      </c>
      <c r="K143" s="36">
        <v>0</v>
      </c>
      <c r="L143" t="s">
        <v>62</v>
      </c>
      <c r="M143" t="s">
        <v>80</v>
      </c>
      <c r="N143">
        <f t="shared" ca="1" si="2"/>
        <v>19</v>
      </c>
      <c r="P143" t="s">
        <v>255</v>
      </c>
      <c r="Q143" t="s">
        <v>256</v>
      </c>
      <c r="R143" t="s">
        <v>108</v>
      </c>
      <c r="S143" t="s">
        <v>120</v>
      </c>
      <c r="T143" t="s">
        <v>84</v>
      </c>
      <c r="U143" t="s">
        <v>78</v>
      </c>
      <c r="V143" t="s">
        <v>114</v>
      </c>
      <c r="W143">
        <v>61</v>
      </c>
      <c r="X143" s="13">
        <v>43732</v>
      </c>
      <c r="Y143" s="35">
        <v>201464</v>
      </c>
      <c r="Z143" s="36">
        <v>0.37</v>
      </c>
      <c r="AA143" t="s">
        <v>62</v>
      </c>
      <c r="AB143" t="s">
        <v>70</v>
      </c>
      <c r="AC143">
        <v>4</v>
      </c>
    </row>
    <row r="144" spans="1:29" x14ac:dyDescent="0.3">
      <c r="A144" t="s">
        <v>340</v>
      </c>
      <c r="B144" t="s">
        <v>341</v>
      </c>
      <c r="C144" t="s">
        <v>225</v>
      </c>
      <c r="D144" t="s">
        <v>97</v>
      </c>
      <c r="E144" t="s">
        <v>74</v>
      </c>
      <c r="F144" t="s">
        <v>78</v>
      </c>
      <c r="G144" t="s">
        <v>69</v>
      </c>
      <c r="H144">
        <v>33</v>
      </c>
      <c r="I144" s="13">
        <v>42951</v>
      </c>
      <c r="J144" s="35">
        <v>92610</v>
      </c>
      <c r="K144" s="36">
        <v>0</v>
      </c>
      <c r="L144" t="s">
        <v>62</v>
      </c>
      <c r="M144" t="s">
        <v>117</v>
      </c>
      <c r="N144">
        <f t="shared" ca="1" si="2"/>
        <v>7</v>
      </c>
      <c r="P144" t="s">
        <v>257</v>
      </c>
      <c r="Q144" t="s">
        <v>258</v>
      </c>
      <c r="R144" t="s">
        <v>66</v>
      </c>
      <c r="S144" t="s">
        <v>97</v>
      </c>
      <c r="T144" t="s">
        <v>84</v>
      </c>
      <c r="U144" t="s">
        <v>78</v>
      </c>
      <c r="V144" t="s">
        <v>69</v>
      </c>
      <c r="W144">
        <v>50</v>
      </c>
      <c r="X144" s="13">
        <v>35998</v>
      </c>
      <c r="Y144" s="35">
        <v>174895</v>
      </c>
      <c r="Z144" s="36">
        <v>0.15</v>
      </c>
      <c r="AA144" t="s">
        <v>62</v>
      </c>
      <c r="AB144" t="s">
        <v>70</v>
      </c>
      <c r="AC144">
        <v>26</v>
      </c>
    </row>
    <row r="145" spans="1:29" x14ac:dyDescent="0.3">
      <c r="A145" t="s">
        <v>342</v>
      </c>
      <c r="B145" t="s">
        <v>343</v>
      </c>
      <c r="C145" t="s">
        <v>57</v>
      </c>
      <c r="D145" t="s">
        <v>120</v>
      </c>
      <c r="E145" t="s">
        <v>68</v>
      </c>
      <c r="F145" t="s">
        <v>78</v>
      </c>
      <c r="G145" t="s">
        <v>69</v>
      </c>
      <c r="H145">
        <v>50</v>
      </c>
      <c r="I145" s="13">
        <v>37705</v>
      </c>
      <c r="J145" s="35">
        <v>123405</v>
      </c>
      <c r="K145" s="36">
        <v>0.13</v>
      </c>
      <c r="L145" t="s">
        <v>62</v>
      </c>
      <c r="M145" t="s">
        <v>117</v>
      </c>
      <c r="N145">
        <f t="shared" ca="1" si="2"/>
        <v>21</v>
      </c>
      <c r="P145" t="s">
        <v>259</v>
      </c>
      <c r="Q145" t="s">
        <v>260</v>
      </c>
      <c r="R145" t="s">
        <v>57</v>
      </c>
      <c r="S145" t="s">
        <v>58</v>
      </c>
      <c r="T145" t="s">
        <v>74</v>
      </c>
      <c r="U145" t="s">
        <v>60</v>
      </c>
      <c r="V145" t="s">
        <v>79</v>
      </c>
      <c r="W145">
        <v>49</v>
      </c>
      <c r="X145" s="13">
        <v>38825</v>
      </c>
      <c r="Y145" s="35">
        <v>134486</v>
      </c>
      <c r="Z145" s="36">
        <v>0.14000000000000001</v>
      </c>
      <c r="AA145" t="s">
        <v>62</v>
      </c>
      <c r="AB145" t="s">
        <v>92</v>
      </c>
      <c r="AC145">
        <v>18</v>
      </c>
    </row>
    <row r="146" spans="1:29" x14ac:dyDescent="0.3">
      <c r="A146" t="s">
        <v>344</v>
      </c>
      <c r="B146" t="s">
        <v>345</v>
      </c>
      <c r="C146" t="s">
        <v>66</v>
      </c>
      <c r="D146" t="s">
        <v>120</v>
      </c>
      <c r="E146" t="s">
        <v>84</v>
      </c>
      <c r="F146" t="s">
        <v>60</v>
      </c>
      <c r="G146" t="s">
        <v>114</v>
      </c>
      <c r="H146">
        <v>49</v>
      </c>
      <c r="I146" s="13">
        <v>35887</v>
      </c>
      <c r="J146" s="35">
        <v>160832</v>
      </c>
      <c r="K146" s="36">
        <v>0.3</v>
      </c>
      <c r="L146" t="s">
        <v>62</v>
      </c>
      <c r="M146" t="s">
        <v>80</v>
      </c>
      <c r="N146">
        <f t="shared" ca="1" si="2"/>
        <v>26</v>
      </c>
      <c r="P146" t="s">
        <v>261</v>
      </c>
      <c r="Q146" t="s">
        <v>262</v>
      </c>
      <c r="R146" t="s">
        <v>77</v>
      </c>
      <c r="S146" t="s">
        <v>109</v>
      </c>
      <c r="T146" t="s">
        <v>84</v>
      </c>
      <c r="U146" t="s">
        <v>60</v>
      </c>
      <c r="V146" t="s">
        <v>114</v>
      </c>
      <c r="W146">
        <v>42</v>
      </c>
      <c r="X146" s="13">
        <v>44198</v>
      </c>
      <c r="Y146" s="35">
        <v>94430</v>
      </c>
      <c r="Z146" s="36">
        <v>0</v>
      </c>
      <c r="AA146" t="s">
        <v>62</v>
      </c>
      <c r="AB146" t="s">
        <v>63</v>
      </c>
      <c r="AC146">
        <v>3</v>
      </c>
    </row>
    <row r="147" spans="1:29" x14ac:dyDescent="0.3">
      <c r="A147" t="s">
        <v>346</v>
      </c>
      <c r="B147" t="s">
        <v>347</v>
      </c>
      <c r="C147" t="s">
        <v>348</v>
      </c>
      <c r="D147" t="s">
        <v>58</v>
      </c>
      <c r="E147" t="s">
        <v>74</v>
      </c>
      <c r="F147" t="s">
        <v>78</v>
      </c>
      <c r="G147" t="s">
        <v>61</v>
      </c>
      <c r="H147">
        <v>54</v>
      </c>
      <c r="I147" s="13">
        <v>40540</v>
      </c>
      <c r="J147" s="35">
        <v>64417</v>
      </c>
      <c r="K147" s="36">
        <v>0</v>
      </c>
      <c r="L147" t="s">
        <v>62</v>
      </c>
      <c r="M147" t="s">
        <v>117</v>
      </c>
      <c r="N147">
        <f t="shared" ca="1" si="2"/>
        <v>13</v>
      </c>
      <c r="P147" t="s">
        <v>263</v>
      </c>
      <c r="Q147" t="s">
        <v>264</v>
      </c>
      <c r="R147" t="s">
        <v>137</v>
      </c>
      <c r="S147" t="s">
        <v>58</v>
      </c>
      <c r="T147" t="s">
        <v>74</v>
      </c>
      <c r="U147" t="s">
        <v>60</v>
      </c>
      <c r="V147" t="s">
        <v>79</v>
      </c>
      <c r="W147">
        <v>55</v>
      </c>
      <c r="X147" s="13">
        <v>38573</v>
      </c>
      <c r="Y147" s="35">
        <v>92771</v>
      </c>
      <c r="Z147" s="36">
        <v>0</v>
      </c>
      <c r="AA147" t="s">
        <v>62</v>
      </c>
      <c r="AB147" t="s">
        <v>88</v>
      </c>
      <c r="AC147">
        <v>19</v>
      </c>
    </row>
    <row r="148" spans="1:29" x14ac:dyDescent="0.3">
      <c r="A148" t="s">
        <v>349</v>
      </c>
      <c r="B148" t="s">
        <v>350</v>
      </c>
      <c r="C148" t="s">
        <v>348</v>
      </c>
      <c r="D148" t="s">
        <v>58</v>
      </c>
      <c r="E148" t="s">
        <v>74</v>
      </c>
      <c r="F148" t="s">
        <v>60</v>
      </c>
      <c r="G148" t="s">
        <v>114</v>
      </c>
      <c r="H148">
        <v>36</v>
      </c>
      <c r="I148" s="13">
        <v>43818</v>
      </c>
      <c r="J148" s="35">
        <v>91954</v>
      </c>
      <c r="K148" s="36">
        <v>0</v>
      </c>
      <c r="L148" t="s">
        <v>62</v>
      </c>
      <c r="M148" t="s">
        <v>117</v>
      </c>
      <c r="N148">
        <f t="shared" ca="1" si="2"/>
        <v>4</v>
      </c>
      <c r="P148" t="s">
        <v>265</v>
      </c>
      <c r="Q148" t="s">
        <v>266</v>
      </c>
      <c r="R148" t="s">
        <v>132</v>
      </c>
      <c r="S148" t="s">
        <v>67</v>
      </c>
      <c r="T148" t="s">
        <v>68</v>
      </c>
      <c r="U148" t="s">
        <v>60</v>
      </c>
      <c r="V148" t="s">
        <v>114</v>
      </c>
      <c r="W148">
        <v>39</v>
      </c>
      <c r="X148" s="13">
        <v>38813</v>
      </c>
      <c r="Y148" s="35">
        <v>71531</v>
      </c>
      <c r="Z148" s="36">
        <v>0</v>
      </c>
      <c r="AA148" t="s">
        <v>62</v>
      </c>
      <c r="AB148" t="s">
        <v>117</v>
      </c>
      <c r="AC148">
        <v>18</v>
      </c>
    </row>
    <row r="149" spans="1:29" x14ac:dyDescent="0.3">
      <c r="A149" t="s">
        <v>351</v>
      </c>
      <c r="B149" t="s">
        <v>352</v>
      </c>
      <c r="C149" t="s">
        <v>108</v>
      </c>
      <c r="D149" t="s">
        <v>109</v>
      </c>
      <c r="E149" t="s">
        <v>84</v>
      </c>
      <c r="F149" t="s">
        <v>60</v>
      </c>
      <c r="G149" t="s">
        <v>61</v>
      </c>
      <c r="H149">
        <v>30</v>
      </c>
      <c r="I149" s="13">
        <v>42634</v>
      </c>
      <c r="J149" s="35">
        <v>221217</v>
      </c>
      <c r="K149" s="36">
        <v>0.32</v>
      </c>
      <c r="L149" t="s">
        <v>62</v>
      </c>
      <c r="M149" t="s">
        <v>117</v>
      </c>
      <c r="N149">
        <f t="shared" ca="1" si="2"/>
        <v>7</v>
      </c>
      <c r="P149" t="s">
        <v>267</v>
      </c>
      <c r="Q149" t="s">
        <v>268</v>
      </c>
      <c r="R149" t="s">
        <v>198</v>
      </c>
      <c r="S149" t="s">
        <v>58</v>
      </c>
      <c r="T149" t="s">
        <v>68</v>
      </c>
      <c r="U149" t="s">
        <v>78</v>
      </c>
      <c r="V149" t="s">
        <v>61</v>
      </c>
      <c r="W149">
        <v>28</v>
      </c>
      <c r="X149" s="13">
        <v>43530</v>
      </c>
      <c r="Y149" s="35">
        <v>90304</v>
      </c>
      <c r="Z149" s="36">
        <v>0</v>
      </c>
      <c r="AA149" t="s">
        <v>62</v>
      </c>
      <c r="AB149" t="s">
        <v>70</v>
      </c>
      <c r="AC149">
        <v>5</v>
      </c>
    </row>
    <row r="150" spans="1:29" x14ac:dyDescent="0.3">
      <c r="A150" t="s">
        <v>353</v>
      </c>
      <c r="B150" t="s">
        <v>354</v>
      </c>
      <c r="C150" t="s">
        <v>252</v>
      </c>
      <c r="D150" t="s">
        <v>58</v>
      </c>
      <c r="E150" t="s">
        <v>74</v>
      </c>
      <c r="F150" t="s">
        <v>78</v>
      </c>
      <c r="G150" t="s">
        <v>114</v>
      </c>
      <c r="H150">
        <v>29</v>
      </c>
      <c r="I150" s="13">
        <v>42866</v>
      </c>
      <c r="J150" s="35">
        <v>87536</v>
      </c>
      <c r="K150" s="36">
        <v>0</v>
      </c>
      <c r="L150" t="s">
        <v>62</v>
      </c>
      <c r="M150" t="s">
        <v>63</v>
      </c>
      <c r="N150">
        <f t="shared" ca="1" si="2"/>
        <v>7</v>
      </c>
      <c r="P150" t="s">
        <v>269</v>
      </c>
      <c r="Q150" t="s">
        <v>270</v>
      </c>
      <c r="R150" t="s">
        <v>83</v>
      </c>
      <c r="S150" t="s">
        <v>109</v>
      </c>
      <c r="T150" t="s">
        <v>74</v>
      </c>
      <c r="U150" t="s">
        <v>60</v>
      </c>
      <c r="V150" t="s">
        <v>69</v>
      </c>
      <c r="W150">
        <v>65</v>
      </c>
      <c r="X150" s="13">
        <v>40793</v>
      </c>
      <c r="Y150" s="35">
        <v>104903</v>
      </c>
      <c r="Z150" s="36">
        <v>0.1</v>
      </c>
      <c r="AA150" t="s">
        <v>62</v>
      </c>
      <c r="AB150" t="s">
        <v>117</v>
      </c>
      <c r="AC150">
        <v>12</v>
      </c>
    </row>
    <row r="151" spans="1:29" x14ac:dyDescent="0.3">
      <c r="A151" t="s">
        <v>355</v>
      </c>
      <c r="B151" t="s">
        <v>356</v>
      </c>
      <c r="C151" t="s">
        <v>87</v>
      </c>
      <c r="D151" t="s">
        <v>120</v>
      </c>
      <c r="E151" t="s">
        <v>84</v>
      </c>
      <c r="F151" t="s">
        <v>60</v>
      </c>
      <c r="G151" t="s">
        <v>114</v>
      </c>
      <c r="H151">
        <v>47</v>
      </c>
      <c r="I151" s="13">
        <v>42164</v>
      </c>
      <c r="J151" s="35">
        <v>41429</v>
      </c>
      <c r="K151" s="36">
        <v>0</v>
      </c>
      <c r="L151" t="s">
        <v>62</v>
      </c>
      <c r="M151" t="s">
        <v>63</v>
      </c>
      <c r="N151">
        <f t="shared" ca="1" si="2"/>
        <v>9</v>
      </c>
      <c r="P151" t="s">
        <v>271</v>
      </c>
      <c r="Q151" t="s">
        <v>272</v>
      </c>
      <c r="R151" t="s">
        <v>177</v>
      </c>
      <c r="S151" t="s">
        <v>101</v>
      </c>
      <c r="T151" t="s">
        <v>84</v>
      </c>
      <c r="U151" t="s">
        <v>60</v>
      </c>
      <c r="V151" t="s">
        <v>114</v>
      </c>
      <c r="W151">
        <v>62</v>
      </c>
      <c r="X151" s="13">
        <v>39002</v>
      </c>
      <c r="Y151" s="35">
        <v>79785</v>
      </c>
      <c r="Z151" s="36">
        <v>0</v>
      </c>
      <c r="AA151" t="s">
        <v>62</v>
      </c>
      <c r="AB151" t="s">
        <v>92</v>
      </c>
      <c r="AC151">
        <v>17</v>
      </c>
    </row>
    <row r="152" spans="1:29" x14ac:dyDescent="0.3">
      <c r="A152" t="s">
        <v>357</v>
      </c>
      <c r="B152" t="s">
        <v>358</v>
      </c>
      <c r="C152" t="s">
        <v>108</v>
      </c>
      <c r="D152" t="s">
        <v>101</v>
      </c>
      <c r="E152" t="s">
        <v>74</v>
      </c>
      <c r="F152" t="s">
        <v>78</v>
      </c>
      <c r="G152" t="s">
        <v>79</v>
      </c>
      <c r="H152">
        <v>35</v>
      </c>
      <c r="I152" s="13">
        <v>40826</v>
      </c>
      <c r="J152" s="35">
        <v>245482</v>
      </c>
      <c r="K152" s="36">
        <v>0.39</v>
      </c>
      <c r="L152" t="s">
        <v>62</v>
      </c>
      <c r="M152" t="s">
        <v>63</v>
      </c>
      <c r="N152">
        <f t="shared" ca="1" si="2"/>
        <v>12</v>
      </c>
      <c r="P152" t="s">
        <v>273</v>
      </c>
      <c r="Q152" t="s">
        <v>274</v>
      </c>
      <c r="R152" t="s">
        <v>275</v>
      </c>
      <c r="S152" t="s">
        <v>58</v>
      </c>
      <c r="T152" t="s">
        <v>74</v>
      </c>
      <c r="U152" t="s">
        <v>60</v>
      </c>
      <c r="V152" t="s">
        <v>69</v>
      </c>
      <c r="W152">
        <v>63</v>
      </c>
      <c r="X152" s="13">
        <v>33695</v>
      </c>
      <c r="Y152" s="35">
        <v>53809</v>
      </c>
      <c r="Z152" s="36">
        <v>0</v>
      </c>
      <c r="AA152" t="s">
        <v>62</v>
      </c>
      <c r="AB152" t="s">
        <v>80</v>
      </c>
      <c r="AC152">
        <v>32</v>
      </c>
    </row>
    <row r="153" spans="1:29" x14ac:dyDescent="0.3">
      <c r="A153" t="s">
        <v>359</v>
      </c>
      <c r="B153" t="s">
        <v>360</v>
      </c>
      <c r="C153" t="s">
        <v>237</v>
      </c>
      <c r="D153" t="s">
        <v>101</v>
      </c>
      <c r="E153" t="s">
        <v>74</v>
      </c>
      <c r="F153" t="s">
        <v>60</v>
      </c>
      <c r="G153" t="s">
        <v>69</v>
      </c>
      <c r="H153">
        <v>25</v>
      </c>
      <c r="I153" s="13">
        <v>43850</v>
      </c>
      <c r="J153" s="35">
        <v>71359</v>
      </c>
      <c r="K153" s="36">
        <v>0</v>
      </c>
      <c r="L153" t="s">
        <v>62</v>
      </c>
      <c r="M153" t="s">
        <v>80</v>
      </c>
      <c r="N153">
        <f t="shared" ca="1" si="2"/>
        <v>4</v>
      </c>
      <c r="P153" t="s">
        <v>276</v>
      </c>
      <c r="Q153" t="s">
        <v>277</v>
      </c>
      <c r="R153" t="s">
        <v>57</v>
      </c>
      <c r="S153" t="s">
        <v>58</v>
      </c>
      <c r="T153" t="s">
        <v>74</v>
      </c>
      <c r="U153" t="s">
        <v>78</v>
      </c>
      <c r="V153" t="s">
        <v>69</v>
      </c>
      <c r="W153">
        <v>37</v>
      </c>
      <c r="X153" s="13">
        <v>41695</v>
      </c>
      <c r="Y153" s="35">
        <v>128984</v>
      </c>
      <c r="Z153" s="36">
        <v>0.12</v>
      </c>
      <c r="AA153" t="s">
        <v>62</v>
      </c>
      <c r="AB153" t="s">
        <v>88</v>
      </c>
      <c r="AC153">
        <v>10</v>
      </c>
    </row>
    <row r="154" spans="1:29" x14ac:dyDescent="0.3">
      <c r="A154" t="s">
        <v>361</v>
      </c>
      <c r="B154" t="s">
        <v>362</v>
      </c>
      <c r="C154" t="s">
        <v>66</v>
      </c>
      <c r="D154" t="s">
        <v>101</v>
      </c>
      <c r="E154" t="s">
        <v>68</v>
      </c>
      <c r="F154" t="s">
        <v>78</v>
      </c>
      <c r="G154" t="s">
        <v>79</v>
      </c>
      <c r="H154">
        <v>45</v>
      </c>
      <c r="I154" s="13">
        <v>41879</v>
      </c>
      <c r="J154" s="35">
        <v>183161</v>
      </c>
      <c r="K154" s="36">
        <v>0.22</v>
      </c>
      <c r="L154" t="s">
        <v>62</v>
      </c>
      <c r="M154" t="s">
        <v>88</v>
      </c>
      <c r="N154">
        <f t="shared" ca="1" si="2"/>
        <v>10</v>
      </c>
      <c r="P154" t="s">
        <v>278</v>
      </c>
      <c r="Q154" t="s">
        <v>279</v>
      </c>
      <c r="R154" t="s">
        <v>66</v>
      </c>
      <c r="S154" t="s">
        <v>97</v>
      </c>
      <c r="T154" t="s">
        <v>74</v>
      </c>
      <c r="U154" t="s">
        <v>60</v>
      </c>
      <c r="V154" t="s">
        <v>114</v>
      </c>
      <c r="W154">
        <v>54</v>
      </c>
      <c r="X154" s="13">
        <v>43122</v>
      </c>
      <c r="Y154" s="35">
        <v>176294</v>
      </c>
      <c r="Z154" s="36">
        <v>0.28000000000000003</v>
      </c>
      <c r="AA154" t="s">
        <v>62</v>
      </c>
      <c r="AB154" t="s">
        <v>92</v>
      </c>
      <c r="AC154">
        <v>6</v>
      </c>
    </row>
    <row r="155" spans="1:29" x14ac:dyDescent="0.3">
      <c r="A155" t="s">
        <v>363</v>
      </c>
      <c r="B155" t="s">
        <v>364</v>
      </c>
      <c r="C155" t="s">
        <v>365</v>
      </c>
      <c r="D155" t="s">
        <v>58</v>
      </c>
      <c r="E155" t="s">
        <v>84</v>
      </c>
      <c r="F155" t="s">
        <v>78</v>
      </c>
      <c r="G155" t="s">
        <v>69</v>
      </c>
      <c r="H155">
        <v>58</v>
      </c>
      <c r="I155" s="13">
        <v>34176</v>
      </c>
      <c r="J155" s="35">
        <v>69260</v>
      </c>
      <c r="K155" s="36">
        <v>0</v>
      </c>
      <c r="L155" t="s">
        <v>62</v>
      </c>
      <c r="M155" t="s">
        <v>80</v>
      </c>
      <c r="N155">
        <f t="shared" ca="1" si="2"/>
        <v>31</v>
      </c>
      <c r="P155" t="s">
        <v>280</v>
      </c>
      <c r="Q155" t="s">
        <v>281</v>
      </c>
      <c r="R155" t="s">
        <v>137</v>
      </c>
      <c r="S155" t="s">
        <v>58</v>
      </c>
      <c r="T155" t="s">
        <v>74</v>
      </c>
      <c r="U155" t="s">
        <v>78</v>
      </c>
      <c r="V155" t="s">
        <v>69</v>
      </c>
      <c r="W155">
        <v>40</v>
      </c>
      <c r="X155" s="13">
        <v>40565</v>
      </c>
      <c r="Y155" s="35">
        <v>97339</v>
      </c>
      <c r="Z155" s="36">
        <v>0</v>
      </c>
      <c r="AA155" t="s">
        <v>62</v>
      </c>
      <c r="AB155" t="s">
        <v>92</v>
      </c>
      <c r="AC155">
        <v>13</v>
      </c>
    </row>
    <row r="156" spans="1:29" x14ac:dyDescent="0.3">
      <c r="A156" t="s">
        <v>366</v>
      </c>
      <c r="B156" t="s">
        <v>367</v>
      </c>
      <c r="C156" t="s">
        <v>177</v>
      </c>
      <c r="D156" t="s">
        <v>101</v>
      </c>
      <c r="E156" t="s">
        <v>68</v>
      </c>
      <c r="F156" t="s">
        <v>78</v>
      </c>
      <c r="G156" t="s">
        <v>69</v>
      </c>
      <c r="H156">
        <v>51</v>
      </c>
      <c r="I156" s="13">
        <v>36442</v>
      </c>
      <c r="J156" s="35">
        <v>95639</v>
      </c>
      <c r="K156" s="36">
        <v>0</v>
      </c>
      <c r="L156" t="s">
        <v>62</v>
      </c>
      <c r="M156" t="s">
        <v>92</v>
      </c>
      <c r="N156">
        <f t="shared" ref="N156:N219" ca="1" si="3">DATEDIF(I156,TODAY(),"y")</f>
        <v>24</v>
      </c>
      <c r="P156" t="s">
        <v>282</v>
      </c>
      <c r="Q156" t="s">
        <v>283</v>
      </c>
      <c r="R156" t="s">
        <v>77</v>
      </c>
      <c r="S156" t="s">
        <v>109</v>
      </c>
      <c r="T156" t="s">
        <v>68</v>
      </c>
      <c r="U156" t="s">
        <v>60</v>
      </c>
      <c r="V156" t="s">
        <v>69</v>
      </c>
      <c r="W156">
        <v>35</v>
      </c>
      <c r="X156" s="13">
        <v>43715</v>
      </c>
      <c r="Y156" s="35">
        <v>70992</v>
      </c>
      <c r="Z156" s="36">
        <v>0</v>
      </c>
      <c r="AA156" t="s">
        <v>62</v>
      </c>
      <c r="AB156" t="s">
        <v>92</v>
      </c>
      <c r="AC156">
        <v>4</v>
      </c>
    </row>
    <row r="157" spans="1:29" x14ac:dyDescent="0.3">
      <c r="A157" t="s">
        <v>368</v>
      </c>
      <c r="B157" t="s">
        <v>369</v>
      </c>
      <c r="C157" t="s">
        <v>77</v>
      </c>
      <c r="D157" t="s">
        <v>120</v>
      </c>
      <c r="E157" t="s">
        <v>84</v>
      </c>
      <c r="F157" t="s">
        <v>78</v>
      </c>
      <c r="G157" t="s">
        <v>61</v>
      </c>
      <c r="H157">
        <v>36</v>
      </c>
      <c r="I157" s="13">
        <v>44556</v>
      </c>
      <c r="J157" s="35">
        <v>75119</v>
      </c>
      <c r="K157" s="36">
        <v>0</v>
      </c>
      <c r="L157" t="s">
        <v>62</v>
      </c>
      <c r="M157" t="s">
        <v>70</v>
      </c>
      <c r="N157">
        <f t="shared" ca="1" si="3"/>
        <v>2</v>
      </c>
      <c r="P157" t="s">
        <v>284</v>
      </c>
      <c r="Q157" t="s">
        <v>285</v>
      </c>
      <c r="R157" t="s">
        <v>108</v>
      </c>
      <c r="S157" t="s">
        <v>101</v>
      </c>
      <c r="T157" t="s">
        <v>84</v>
      </c>
      <c r="U157" t="s">
        <v>78</v>
      </c>
      <c r="V157" t="s">
        <v>69</v>
      </c>
      <c r="W157">
        <v>33</v>
      </c>
      <c r="X157" s="13">
        <v>42173</v>
      </c>
      <c r="Y157" s="35">
        <v>205314</v>
      </c>
      <c r="Z157" s="36">
        <v>0.3</v>
      </c>
      <c r="AA157" t="s">
        <v>62</v>
      </c>
      <c r="AB157" t="s">
        <v>117</v>
      </c>
      <c r="AC157">
        <v>9</v>
      </c>
    </row>
    <row r="158" spans="1:29" x14ac:dyDescent="0.3">
      <c r="A158" t="s">
        <v>370</v>
      </c>
      <c r="B158" t="s">
        <v>371</v>
      </c>
      <c r="C158" t="s">
        <v>108</v>
      </c>
      <c r="D158" t="s">
        <v>91</v>
      </c>
      <c r="E158" t="s">
        <v>59</v>
      </c>
      <c r="F158" t="s">
        <v>78</v>
      </c>
      <c r="G158" t="s">
        <v>79</v>
      </c>
      <c r="H158">
        <v>59</v>
      </c>
      <c r="I158" s="13">
        <v>40681</v>
      </c>
      <c r="J158" s="35">
        <v>192213</v>
      </c>
      <c r="K158" s="36">
        <v>0.4</v>
      </c>
      <c r="L158" t="s">
        <v>62</v>
      </c>
      <c r="M158" t="s">
        <v>70</v>
      </c>
      <c r="N158">
        <f t="shared" ca="1" si="3"/>
        <v>13</v>
      </c>
      <c r="P158" t="s">
        <v>286</v>
      </c>
      <c r="Q158" t="s">
        <v>287</v>
      </c>
      <c r="R158" t="s">
        <v>142</v>
      </c>
      <c r="S158" t="s">
        <v>58</v>
      </c>
      <c r="T158" t="s">
        <v>59</v>
      </c>
      <c r="U158" t="s">
        <v>78</v>
      </c>
      <c r="V158" t="s">
        <v>114</v>
      </c>
      <c r="W158">
        <v>51</v>
      </c>
      <c r="X158" s="13">
        <v>39553</v>
      </c>
      <c r="Y158" s="35">
        <v>86431</v>
      </c>
      <c r="Z158" s="36">
        <v>0</v>
      </c>
      <c r="AA158" t="s">
        <v>62</v>
      </c>
      <c r="AB158" t="s">
        <v>117</v>
      </c>
      <c r="AC158">
        <v>16</v>
      </c>
    </row>
    <row r="159" spans="1:29" x14ac:dyDescent="0.3">
      <c r="A159" t="s">
        <v>372</v>
      </c>
      <c r="B159" t="s">
        <v>373</v>
      </c>
      <c r="C159" t="s">
        <v>57</v>
      </c>
      <c r="D159" t="s">
        <v>120</v>
      </c>
      <c r="E159" t="s">
        <v>74</v>
      </c>
      <c r="F159" t="s">
        <v>78</v>
      </c>
      <c r="G159" t="s">
        <v>69</v>
      </c>
      <c r="H159">
        <v>29</v>
      </c>
      <c r="I159" s="13">
        <v>42810</v>
      </c>
      <c r="J159" s="35">
        <v>151413</v>
      </c>
      <c r="K159" s="36">
        <v>0.15</v>
      </c>
      <c r="L159" t="s">
        <v>62</v>
      </c>
      <c r="M159" t="s">
        <v>63</v>
      </c>
      <c r="N159">
        <f t="shared" ca="1" si="3"/>
        <v>7</v>
      </c>
      <c r="P159" t="s">
        <v>288</v>
      </c>
      <c r="Q159" t="s">
        <v>289</v>
      </c>
      <c r="R159" t="s">
        <v>57</v>
      </c>
      <c r="S159" t="s">
        <v>120</v>
      </c>
      <c r="T159" t="s">
        <v>84</v>
      </c>
      <c r="U159" t="s">
        <v>60</v>
      </c>
      <c r="V159" t="s">
        <v>69</v>
      </c>
      <c r="W159">
        <v>46</v>
      </c>
      <c r="X159" s="13">
        <v>41473</v>
      </c>
      <c r="Y159" s="35">
        <v>149712</v>
      </c>
      <c r="Z159" s="36">
        <v>0.14000000000000001</v>
      </c>
      <c r="AA159" t="s">
        <v>62</v>
      </c>
      <c r="AB159" t="s">
        <v>117</v>
      </c>
      <c r="AC159">
        <v>11</v>
      </c>
    </row>
    <row r="160" spans="1:29" x14ac:dyDescent="0.3">
      <c r="A160" t="s">
        <v>374</v>
      </c>
      <c r="B160" t="s">
        <v>375</v>
      </c>
      <c r="C160" t="s">
        <v>77</v>
      </c>
      <c r="D160" t="s">
        <v>91</v>
      </c>
      <c r="E160" t="s">
        <v>68</v>
      </c>
      <c r="F160" t="s">
        <v>78</v>
      </c>
      <c r="G160" t="s">
        <v>69</v>
      </c>
      <c r="H160">
        <v>62</v>
      </c>
      <c r="I160" s="13">
        <v>37733</v>
      </c>
      <c r="J160" s="35">
        <v>76906</v>
      </c>
      <c r="K160" s="36">
        <v>0</v>
      </c>
      <c r="L160" t="s">
        <v>62</v>
      </c>
      <c r="M160" t="s">
        <v>63</v>
      </c>
      <c r="N160">
        <f t="shared" ca="1" si="3"/>
        <v>21</v>
      </c>
      <c r="P160" t="s">
        <v>290</v>
      </c>
      <c r="Q160" t="s">
        <v>291</v>
      </c>
      <c r="R160" t="s">
        <v>171</v>
      </c>
      <c r="S160" t="s">
        <v>101</v>
      </c>
      <c r="T160" t="s">
        <v>68</v>
      </c>
      <c r="U160" t="s">
        <v>78</v>
      </c>
      <c r="V160" t="s">
        <v>69</v>
      </c>
      <c r="W160">
        <v>30</v>
      </c>
      <c r="X160" s="13">
        <v>44471</v>
      </c>
      <c r="Y160" s="35">
        <v>88758</v>
      </c>
      <c r="Z160" s="36">
        <v>0</v>
      </c>
      <c r="AA160" t="s">
        <v>62</v>
      </c>
      <c r="AB160" t="s">
        <v>63</v>
      </c>
      <c r="AC160">
        <v>2</v>
      </c>
    </row>
    <row r="161" spans="1:29" x14ac:dyDescent="0.3">
      <c r="A161" t="s">
        <v>376</v>
      </c>
      <c r="B161" t="s">
        <v>377</v>
      </c>
      <c r="C161" t="s">
        <v>237</v>
      </c>
      <c r="D161" t="s">
        <v>101</v>
      </c>
      <c r="E161" t="s">
        <v>59</v>
      </c>
      <c r="F161" t="s">
        <v>78</v>
      </c>
      <c r="G161" t="s">
        <v>114</v>
      </c>
      <c r="H161">
        <v>47</v>
      </c>
      <c r="I161" s="13">
        <v>35990</v>
      </c>
      <c r="J161" s="35">
        <v>99091</v>
      </c>
      <c r="K161" s="36">
        <v>0</v>
      </c>
      <c r="L161" t="s">
        <v>62</v>
      </c>
      <c r="M161" t="s">
        <v>92</v>
      </c>
      <c r="N161">
        <f t="shared" ca="1" si="3"/>
        <v>26</v>
      </c>
      <c r="P161" t="s">
        <v>292</v>
      </c>
      <c r="Q161" t="s">
        <v>293</v>
      </c>
      <c r="R161" t="s">
        <v>294</v>
      </c>
      <c r="S161" t="s">
        <v>58</v>
      </c>
      <c r="T161" t="s">
        <v>59</v>
      </c>
      <c r="U161" t="s">
        <v>60</v>
      </c>
      <c r="V161" t="s">
        <v>69</v>
      </c>
      <c r="W161">
        <v>54</v>
      </c>
      <c r="X161" s="13">
        <v>35933</v>
      </c>
      <c r="Y161" s="35">
        <v>68268</v>
      </c>
      <c r="Z161" s="36">
        <v>0</v>
      </c>
      <c r="AA161" t="s">
        <v>62</v>
      </c>
      <c r="AB161" t="s">
        <v>80</v>
      </c>
      <c r="AC161">
        <v>26</v>
      </c>
    </row>
    <row r="162" spans="1:29" x14ac:dyDescent="0.3">
      <c r="A162" t="s">
        <v>378</v>
      </c>
      <c r="B162" t="s">
        <v>379</v>
      </c>
      <c r="C162" t="s">
        <v>77</v>
      </c>
      <c r="D162" t="s">
        <v>67</v>
      </c>
      <c r="E162" t="s">
        <v>84</v>
      </c>
      <c r="F162" t="s">
        <v>60</v>
      </c>
      <c r="G162" t="s">
        <v>69</v>
      </c>
      <c r="H162">
        <v>28</v>
      </c>
      <c r="I162" s="13">
        <v>44078</v>
      </c>
      <c r="J162" s="35">
        <v>95045</v>
      </c>
      <c r="K162" s="36">
        <v>0</v>
      </c>
      <c r="L162" t="s">
        <v>62</v>
      </c>
      <c r="M162" t="s">
        <v>70</v>
      </c>
      <c r="N162">
        <f t="shared" ca="1" si="3"/>
        <v>4</v>
      </c>
      <c r="P162" t="s">
        <v>295</v>
      </c>
      <c r="Q162" t="s">
        <v>296</v>
      </c>
      <c r="R162" t="s">
        <v>77</v>
      </c>
      <c r="S162" t="s">
        <v>120</v>
      </c>
      <c r="T162" t="s">
        <v>68</v>
      </c>
      <c r="U162" t="s">
        <v>60</v>
      </c>
      <c r="V162" t="s">
        <v>69</v>
      </c>
      <c r="W162">
        <v>49</v>
      </c>
      <c r="X162" s="13">
        <v>35200</v>
      </c>
      <c r="Y162" s="35">
        <v>86658</v>
      </c>
      <c r="Z162" s="36">
        <v>0</v>
      </c>
      <c r="AA162" t="s">
        <v>62</v>
      </c>
      <c r="AB162" t="s">
        <v>80</v>
      </c>
      <c r="AC162">
        <v>28</v>
      </c>
    </row>
    <row r="163" spans="1:29" x14ac:dyDescent="0.3">
      <c r="A163" t="s">
        <v>380</v>
      </c>
      <c r="B163" t="s">
        <v>381</v>
      </c>
      <c r="C163" t="s">
        <v>108</v>
      </c>
      <c r="D163" t="s">
        <v>109</v>
      </c>
      <c r="E163" t="s">
        <v>68</v>
      </c>
      <c r="F163" t="s">
        <v>60</v>
      </c>
      <c r="G163" t="s">
        <v>69</v>
      </c>
      <c r="H163">
        <v>29</v>
      </c>
      <c r="I163" s="13">
        <v>42740</v>
      </c>
      <c r="J163" s="35">
        <v>190401</v>
      </c>
      <c r="K163" s="36">
        <v>0.37</v>
      </c>
      <c r="L163" t="s">
        <v>62</v>
      </c>
      <c r="M163" t="s">
        <v>117</v>
      </c>
      <c r="N163">
        <f t="shared" ca="1" si="3"/>
        <v>7</v>
      </c>
      <c r="P163" t="s">
        <v>297</v>
      </c>
      <c r="Q163" t="s">
        <v>298</v>
      </c>
      <c r="R163" t="s">
        <v>137</v>
      </c>
      <c r="S163" t="s">
        <v>58</v>
      </c>
      <c r="T163" t="s">
        <v>74</v>
      </c>
      <c r="U163" t="s">
        <v>60</v>
      </c>
      <c r="V163" t="s">
        <v>79</v>
      </c>
      <c r="W163">
        <v>62</v>
      </c>
      <c r="X163" s="13">
        <v>39887</v>
      </c>
      <c r="Y163" s="35">
        <v>82839</v>
      </c>
      <c r="Z163" s="36">
        <v>0</v>
      </c>
      <c r="AA163" t="s">
        <v>62</v>
      </c>
      <c r="AB163" t="s">
        <v>88</v>
      </c>
      <c r="AC163">
        <v>15</v>
      </c>
    </row>
    <row r="164" spans="1:29" x14ac:dyDescent="0.3">
      <c r="A164" t="s">
        <v>382</v>
      </c>
      <c r="B164" t="s">
        <v>383</v>
      </c>
      <c r="C164" t="s">
        <v>318</v>
      </c>
      <c r="D164" t="s">
        <v>120</v>
      </c>
      <c r="E164" t="s">
        <v>68</v>
      </c>
      <c r="F164" t="s">
        <v>78</v>
      </c>
      <c r="G164" t="s">
        <v>114</v>
      </c>
      <c r="H164">
        <v>45</v>
      </c>
      <c r="I164" s="13">
        <v>44237</v>
      </c>
      <c r="J164" s="35">
        <v>79882</v>
      </c>
      <c r="K164" s="36">
        <v>0</v>
      </c>
      <c r="L164" t="s">
        <v>62</v>
      </c>
      <c r="M164" t="s">
        <v>80</v>
      </c>
      <c r="N164">
        <f t="shared" ca="1" si="3"/>
        <v>3</v>
      </c>
      <c r="P164" t="s">
        <v>299</v>
      </c>
      <c r="Q164" t="s">
        <v>300</v>
      </c>
      <c r="R164" t="s">
        <v>294</v>
      </c>
      <c r="S164" t="s">
        <v>58</v>
      </c>
      <c r="T164" t="s">
        <v>68</v>
      </c>
      <c r="U164" t="s">
        <v>60</v>
      </c>
      <c r="V164" t="s">
        <v>69</v>
      </c>
      <c r="W164">
        <v>28</v>
      </c>
      <c r="X164" s="13">
        <v>44477</v>
      </c>
      <c r="Y164" s="35">
        <v>64475</v>
      </c>
      <c r="Z164" s="36">
        <v>0</v>
      </c>
      <c r="AA164" t="s">
        <v>62</v>
      </c>
      <c r="AB164" t="s">
        <v>80</v>
      </c>
      <c r="AC164">
        <v>2</v>
      </c>
    </row>
    <row r="165" spans="1:29" x14ac:dyDescent="0.3">
      <c r="A165" t="s">
        <v>384</v>
      </c>
      <c r="B165" t="s">
        <v>385</v>
      </c>
      <c r="C165" t="s">
        <v>108</v>
      </c>
      <c r="D165" t="s">
        <v>101</v>
      </c>
      <c r="E165" t="s">
        <v>74</v>
      </c>
      <c r="F165" t="s">
        <v>60</v>
      </c>
      <c r="G165" t="s">
        <v>69</v>
      </c>
      <c r="H165">
        <v>30</v>
      </c>
      <c r="I165" s="13">
        <v>43165</v>
      </c>
      <c r="J165" s="35">
        <v>255431</v>
      </c>
      <c r="K165" s="36">
        <v>0.36</v>
      </c>
      <c r="L165" t="s">
        <v>62</v>
      </c>
      <c r="M165" t="s">
        <v>117</v>
      </c>
      <c r="N165">
        <f t="shared" ca="1" si="3"/>
        <v>6</v>
      </c>
      <c r="P165" t="s">
        <v>301</v>
      </c>
      <c r="Q165" t="s">
        <v>302</v>
      </c>
      <c r="R165" t="s">
        <v>83</v>
      </c>
      <c r="S165" t="s">
        <v>58</v>
      </c>
      <c r="T165" t="s">
        <v>84</v>
      </c>
      <c r="U165" t="s">
        <v>78</v>
      </c>
      <c r="V165" t="s">
        <v>69</v>
      </c>
      <c r="W165">
        <v>32</v>
      </c>
      <c r="X165" s="13">
        <v>41642</v>
      </c>
      <c r="Y165" s="35">
        <v>127148</v>
      </c>
      <c r="Z165" s="36">
        <v>0.1</v>
      </c>
      <c r="AA165" t="s">
        <v>62</v>
      </c>
      <c r="AB165" t="s">
        <v>88</v>
      </c>
      <c r="AC165">
        <v>10</v>
      </c>
    </row>
    <row r="166" spans="1:29" x14ac:dyDescent="0.3">
      <c r="A166" t="s">
        <v>386</v>
      </c>
      <c r="B166" t="s">
        <v>387</v>
      </c>
      <c r="C166" t="s">
        <v>87</v>
      </c>
      <c r="D166" t="s">
        <v>67</v>
      </c>
      <c r="E166" t="s">
        <v>74</v>
      </c>
      <c r="F166" t="s">
        <v>60</v>
      </c>
      <c r="G166" t="s">
        <v>69</v>
      </c>
      <c r="H166">
        <v>51</v>
      </c>
      <c r="I166" s="13">
        <v>42753</v>
      </c>
      <c r="J166" s="35">
        <v>53799</v>
      </c>
      <c r="K166" s="36">
        <v>0</v>
      </c>
      <c r="L166" t="s">
        <v>62</v>
      </c>
      <c r="M166" t="s">
        <v>117</v>
      </c>
      <c r="N166">
        <f t="shared" ca="1" si="3"/>
        <v>7</v>
      </c>
      <c r="P166" t="s">
        <v>303</v>
      </c>
      <c r="Q166" t="s">
        <v>304</v>
      </c>
      <c r="R166" t="s">
        <v>108</v>
      </c>
      <c r="S166" t="s">
        <v>67</v>
      </c>
      <c r="T166" t="s">
        <v>68</v>
      </c>
      <c r="U166" t="s">
        <v>60</v>
      </c>
      <c r="V166" t="s">
        <v>69</v>
      </c>
      <c r="W166">
        <v>32</v>
      </c>
      <c r="X166" s="13">
        <v>43102</v>
      </c>
      <c r="Y166" s="35">
        <v>190253</v>
      </c>
      <c r="Z166" s="36">
        <v>0.33</v>
      </c>
      <c r="AA166" t="s">
        <v>62</v>
      </c>
      <c r="AB166" t="s">
        <v>92</v>
      </c>
      <c r="AC166">
        <v>6</v>
      </c>
    </row>
    <row r="167" spans="1:29" x14ac:dyDescent="0.3">
      <c r="A167" t="s">
        <v>388</v>
      </c>
      <c r="B167" t="s">
        <v>389</v>
      </c>
      <c r="C167" t="s">
        <v>77</v>
      </c>
      <c r="D167" t="s">
        <v>120</v>
      </c>
      <c r="E167" t="s">
        <v>84</v>
      </c>
      <c r="F167" t="s">
        <v>60</v>
      </c>
      <c r="G167" t="s">
        <v>69</v>
      </c>
      <c r="H167">
        <v>28</v>
      </c>
      <c r="I167" s="13">
        <v>44380</v>
      </c>
      <c r="J167" s="35">
        <v>82739</v>
      </c>
      <c r="K167" s="36">
        <v>0</v>
      </c>
      <c r="L167" t="s">
        <v>62</v>
      </c>
      <c r="M167" t="s">
        <v>80</v>
      </c>
      <c r="N167">
        <f t="shared" ca="1" si="3"/>
        <v>3</v>
      </c>
      <c r="P167" t="s">
        <v>207</v>
      </c>
      <c r="Q167" t="s">
        <v>305</v>
      </c>
      <c r="R167" t="s">
        <v>83</v>
      </c>
      <c r="S167" t="s">
        <v>91</v>
      </c>
      <c r="T167" t="s">
        <v>59</v>
      </c>
      <c r="U167" t="s">
        <v>78</v>
      </c>
      <c r="V167" t="s">
        <v>69</v>
      </c>
      <c r="W167">
        <v>55</v>
      </c>
      <c r="X167" s="13">
        <v>36644</v>
      </c>
      <c r="Y167" s="35">
        <v>115798</v>
      </c>
      <c r="Z167" s="36">
        <v>0.05</v>
      </c>
      <c r="AA167" t="s">
        <v>62</v>
      </c>
      <c r="AB167" t="s">
        <v>88</v>
      </c>
      <c r="AC167">
        <v>24</v>
      </c>
    </row>
    <row r="168" spans="1:29" x14ac:dyDescent="0.3">
      <c r="A168" t="s">
        <v>390</v>
      </c>
      <c r="B168" t="s">
        <v>391</v>
      </c>
      <c r="C168" t="s">
        <v>198</v>
      </c>
      <c r="D168" t="s">
        <v>58</v>
      </c>
      <c r="E168" t="s">
        <v>74</v>
      </c>
      <c r="F168" t="s">
        <v>60</v>
      </c>
      <c r="G168" t="s">
        <v>69</v>
      </c>
      <c r="H168">
        <v>36</v>
      </c>
      <c r="I168" s="13">
        <v>41789</v>
      </c>
      <c r="J168" s="35">
        <v>99080</v>
      </c>
      <c r="K168" s="36">
        <v>0</v>
      </c>
      <c r="L168" t="s">
        <v>62</v>
      </c>
      <c r="M168" t="s">
        <v>70</v>
      </c>
      <c r="N168">
        <f t="shared" ca="1" si="3"/>
        <v>10</v>
      </c>
      <c r="P168" t="s">
        <v>306</v>
      </c>
      <c r="Q168" t="s">
        <v>307</v>
      </c>
      <c r="R168" t="s">
        <v>225</v>
      </c>
      <c r="S168" t="s">
        <v>97</v>
      </c>
      <c r="T168" t="s">
        <v>59</v>
      </c>
      <c r="U168" t="s">
        <v>60</v>
      </c>
      <c r="V168" t="s">
        <v>79</v>
      </c>
      <c r="W168">
        <v>58</v>
      </c>
      <c r="X168" s="13">
        <v>34567</v>
      </c>
      <c r="Y168" s="35">
        <v>93102</v>
      </c>
      <c r="Z168" s="36">
        <v>0</v>
      </c>
      <c r="AA168" t="s">
        <v>62</v>
      </c>
      <c r="AB168" t="s">
        <v>63</v>
      </c>
      <c r="AC168">
        <v>30</v>
      </c>
    </row>
    <row r="169" spans="1:29" x14ac:dyDescent="0.3">
      <c r="A169" t="s">
        <v>392</v>
      </c>
      <c r="B169" t="s">
        <v>393</v>
      </c>
      <c r="C169" t="s">
        <v>66</v>
      </c>
      <c r="D169" t="s">
        <v>97</v>
      </c>
      <c r="E169" t="s">
        <v>59</v>
      </c>
      <c r="F169" t="s">
        <v>60</v>
      </c>
      <c r="G169" t="s">
        <v>69</v>
      </c>
      <c r="H169">
        <v>51</v>
      </c>
      <c r="I169" s="13">
        <v>44283</v>
      </c>
      <c r="J169" s="35">
        <v>180687</v>
      </c>
      <c r="K169" s="36">
        <v>0.19</v>
      </c>
      <c r="L169" t="s">
        <v>62</v>
      </c>
      <c r="M169" t="s">
        <v>80</v>
      </c>
      <c r="N169">
        <f t="shared" ca="1" si="3"/>
        <v>3</v>
      </c>
      <c r="P169" t="s">
        <v>308</v>
      </c>
      <c r="Q169" t="s">
        <v>309</v>
      </c>
      <c r="R169" t="s">
        <v>183</v>
      </c>
      <c r="S169" t="s">
        <v>101</v>
      </c>
      <c r="T169" t="s">
        <v>68</v>
      </c>
      <c r="U169" t="s">
        <v>78</v>
      </c>
      <c r="V169" t="s">
        <v>79</v>
      </c>
      <c r="W169">
        <v>34</v>
      </c>
      <c r="X169" s="13">
        <v>43055</v>
      </c>
      <c r="Y169" s="35">
        <v>110054</v>
      </c>
      <c r="Z169" s="36">
        <v>0.15</v>
      </c>
      <c r="AA169" t="s">
        <v>62</v>
      </c>
      <c r="AB169" t="s">
        <v>88</v>
      </c>
      <c r="AC169">
        <v>6</v>
      </c>
    </row>
    <row r="170" spans="1:29" x14ac:dyDescent="0.3">
      <c r="A170" t="s">
        <v>394</v>
      </c>
      <c r="B170" t="s">
        <v>395</v>
      </c>
      <c r="C170" t="s">
        <v>183</v>
      </c>
      <c r="D170" t="s">
        <v>101</v>
      </c>
      <c r="E170" t="s">
        <v>84</v>
      </c>
      <c r="F170" t="s">
        <v>78</v>
      </c>
      <c r="G170" t="s">
        <v>79</v>
      </c>
      <c r="H170">
        <v>45</v>
      </c>
      <c r="I170" s="13">
        <v>36993</v>
      </c>
      <c r="J170" s="35">
        <v>95743</v>
      </c>
      <c r="K170" s="36">
        <v>0.15</v>
      </c>
      <c r="L170" t="s">
        <v>62</v>
      </c>
      <c r="M170" t="s">
        <v>92</v>
      </c>
      <c r="N170">
        <f t="shared" ca="1" si="3"/>
        <v>23</v>
      </c>
      <c r="P170" t="s">
        <v>310</v>
      </c>
      <c r="Q170" t="s">
        <v>311</v>
      </c>
      <c r="R170" t="s">
        <v>157</v>
      </c>
      <c r="S170" t="s">
        <v>101</v>
      </c>
      <c r="T170" t="s">
        <v>59</v>
      </c>
      <c r="U170" t="s">
        <v>60</v>
      </c>
      <c r="V170" t="s">
        <v>61</v>
      </c>
      <c r="W170">
        <v>27</v>
      </c>
      <c r="X170" s="13">
        <v>44224</v>
      </c>
      <c r="Y170" s="35">
        <v>95786</v>
      </c>
      <c r="Z170" s="36">
        <v>0</v>
      </c>
      <c r="AA170" t="s">
        <v>62</v>
      </c>
      <c r="AB170" t="s">
        <v>70</v>
      </c>
      <c r="AC170">
        <v>3</v>
      </c>
    </row>
    <row r="171" spans="1:29" x14ac:dyDescent="0.3">
      <c r="A171" t="s">
        <v>396</v>
      </c>
      <c r="B171" t="s">
        <v>397</v>
      </c>
      <c r="C171" t="s">
        <v>237</v>
      </c>
      <c r="D171" t="s">
        <v>101</v>
      </c>
      <c r="E171" t="s">
        <v>59</v>
      </c>
      <c r="F171" t="s">
        <v>60</v>
      </c>
      <c r="G171" t="s">
        <v>69</v>
      </c>
      <c r="H171">
        <v>44</v>
      </c>
      <c r="I171" s="13">
        <v>40060</v>
      </c>
      <c r="J171" s="35">
        <v>89695</v>
      </c>
      <c r="K171" s="36">
        <v>0</v>
      </c>
      <c r="L171" t="s">
        <v>62</v>
      </c>
      <c r="M171" t="s">
        <v>92</v>
      </c>
      <c r="N171">
        <f t="shared" ca="1" si="3"/>
        <v>15</v>
      </c>
      <c r="P171" t="s">
        <v>312</v>
      </c>
      <c r="Q171" t="s">
        <v>313</v>
      </c>
      <c r="R171" t="s">
        <v>66</v>
      </c>
      <c r="S171" t="s">
        <v>101</v>
      </c>
      <c r="T171" t="s">
        <v>68</v>
      </c>
      <c r="U171" t="s">
        <v>78</v>
      </c>
      <c r="V171" t="s">
        <v>69</v>
      </c>
      <c r="W171">
        <v>30</v>
      </c>
      <c r="X171" s="13">
        <v>43240</v>
      </c>
      <c r="Y171" s="35">
        <v>184368</v>
      </c>
      <c r="Z171" s="36">
        <v>0.28999999999999998</v>
      </c>
      <c r="AA171" t="s">
        <v>62</v>
      </c>
      <c r="AB171" t="s">
        <v>92</v>
      </c>
      <c r="AC171">
        <v>6</v>
      </c>
    </row>
    <row r="172" spans="1:29" x14ac:dyDescent="0.3">
      <c r="A172" t="s">
        <v>398</v>
      </c>
      <c r="B172" t="s">
        <v>399</v>
      </c>
      <c r="C172" t="s">
        <v>225</v>
      </c>
      <c r="D172" t="s">
        <v>97</v>
      </c>
      <c r="E172" t="s">
        <v>59</v>
      </c>
      <c r="F172" t="s">
        <v>78</v>
      </c>
      <c r="G172" t="s">
        <v>69</v>
      </c>
      <c r="H172">
        <v>30</v>
      </c>
      <c r="I172" s="13">
        <v>42078</v>
      </c>
      <c r="J172" s="35">
        <v>93734</v>
      </c>
      <c r="K172" s="36">
        <v>0</v>
      </c>
      <c r="L172" t="s">
        <v>62</v>
      </c>
      <c r="M172" t="s">
        <v>80</v>
      </c>
      <c r="N172">
        <f t="shared" ca="1" si="3"/>
        <v>9</v>
      </c>
      <c r="P172" t="s">
        <v>314</v>
      </c>
      <c r="Q172" t="s">
        <v>315</v>
      </c>
      <c r="R172" t="s">
        <v>57</v>
      </c>
      <c r="S172" t="s">
        <v>67</v>
      </c>
      <c r="T172" t="s">
        <v>84</v>
      </c>
      <c r="U172" t="s">
        <v>78</v>
      </c>
      <c r="V172" t="s">
        <v>114</v>
      </c>
      <c r="W172">
        <v>45</v>
      </c>
      <c r="X172" s="13">
        <v>44554</v>
      </c>
      <c r="Y172" s="35">
        <v>144754</v>
      </c>
      <c r="Z172" s="36">
        <v>0.15</v>
      </c>
      <c r="AA172" t="s">
        <v>62</v>
      </c>
      <c r="AB172" t="s">
        <v>80</v>
      </c>
      <c r="AC172">
        <v>2</v>
      </c>
    </row>
    <row r="173" spans="1:29" x14ac:dyDescent="0.3">
      <c r="A173" t="s">
        <v>400</v>
      </c>
      <c r="B173" t="s">
        <v>401</v>
      </c>
      <c r="C173" t="s">
        <v>83</v>
      </c>
      <c r="D173" t="s">
        <v>67</v>
      </c>
      <c r="E173" t="s">
        <v>68</v>
      </c>
      <c r="F173" t="s">
        <v>78</v>
      </c>
      <c r="G173" t="s">
        <v>61</v>
      </c>
      <c r="H173">
        <v>51</v>
      </c>
      <c r="I173" s="13">
        <v>34746</v>
      </c>
      <c r="J173" s="35">
        <v>125375</v>
      </c>
      <c r="K173" s="36">
        <v>0.09</v>
      </c>
      <c r="L173" t="s">
        <v>62</v>
      </c>
      <c r="M173" t="s">
        <v>70</v>
      </c>
      <c r="N173">
        <f t="shared" ca="1" si="3"/>
        <v>29</v>
      </c>
      <c r="P173" t="s">
        <v>316</v>
      </c>
      <c r="Q173" t="s">
        <v>317</v>
      </c>
      <c r="R173" t="s">
        <v>318</v>
      </c>
      <c r="S173" t="s">
        <v>120</v>
      </c>
      <c r="T173" t="s">
        <v>59</v>
      </c>
      <c r="U173" t="s">
        <v>60</v>
      </c>
      <c r="V173" t="s">
        <v>69</v>
      </c>
      <c r="W173">
        <v>30</v>
      </c>
      <c r="X173" s="13">
        <v>42722</v>
      </c>
      <c r="Y173" s="35">
        <v>89458</v>
      </c>
      <c r="Z173" s="36">
        <v>0</v>
      </c>
      <c r="AA173" t="s">
        <v>62</v>
      </c>
      <c r="AB173" t="s">
        <v>92</v>
      </c>
      <c r="AC173">
        <v>7</v>
      </c>
    </row>
    <row r="174" spans="1:29" x14ac:dyDescent="0.3">
      <c r="A174" t="s">
        <v>402</v>
      </c>
      <c r="B174" t="s">
        <v>403</v>
      </c>
      <c r="C174" t="s">
        <v>108</v>
      </c>
      <c r="D174" t="s">
        <v>91</v>
      </c>
      <c r="E174" t="s">
        <v>74</v>
      </c>
      <c r="F174" t="s">
        <v>78</v>
      </c>
      <c r="G174" t="s">
        <v>79</v>
      </c>
      <c r="H174">
        <v>25</v>
      </c>
      <c r="I174" s="13">
        <v>44235</v>
      </c>
      <c r="J174" s="35">
        <v>198243</v>
      </c>
      <c r="K174" s="36">
        <v>0.31</v>
      </c>
      <c r="L174" t="s">
        <v>62</v>
      </c>
      <c r="M174" t="s">
        <v>88</v>
      </c>
      <c r="N174">
        <f t="shared" ca="1" si="3"/>
        <v>3</v>
      </c>
      <c r="P174" t="s">
        <v>319</v>
      </c>
      <c r="Q174" t="s">
        <v>320</v>
      </c>
      <c r="R174" t="s">
        <v>108</v>
      </c>
      <c r="S174" t="s">
        <v>91</v>
      </c>
      <c r="T174" t="s">
        <v>84</v>
      </c>
      <c r="U174" t="s">
        <v>60</v>
      </c>
      <c r="V174" t="s">
        <v>79</v>
      </c>
      <c r="W174">
        <v>56</v>
      </c>
      <c r="X174" s="13">
        <v>41714</v>
      </c>
      <c r="Y174" s="35">
        <v>190815</v>
      </c>
      <c r="Z174" s="36">
        <v>0.4</v>
      </c>
      <c r="AA174" t="s">
        <v>62</v>
      </c>
      <c r="AB174" t="s">
        <v>92</v>
      </c>
      <c r="AC174">
        <v>10</v>
      </c>
    </row>
    <row r="175" spans="1:29" x14ac:dyDescent="0.3">
      <c r="A175" t="s">
        <v>404</v>
      </c>
      <c r="B175" t="s">
        <v>405</v>
      </c>
      <c r="C175" t="s">
        <v>232</v>
      </c>
      <c r="D175" t="s">
        <v>101</v>
      </c>
      <c r="E175" t="s">
        <v>59</v>
      </c>
      <c r="F175" t="s">
        <v>60</v>
      </c>
      <c r="G175" t="s">
        <v>114</v>
      </c>
      <c r="H175">
        <v>42</v>
      </c>
      <c r="I175" s="13">
        <v>43062</v>
      </c>
      <c r="J175" s="35">
        <v>96023</v>
      </c>
      <c r="K175" s="36">
        <v>0</v>
      </c>
      <c r="L175" t="s">
        <v>62</v>
      </c>
      <c r="M175" t="s">
        <v>88</v>
      </c>
      <c r="N175">
        <f t="shared" ca="1" si="3"/>
        <v>6</v>
      </c>
      <c r="P175" t="s">
        <v>321</v>
      </c>
      <c r="Q175" t="s">
        <v>191</v>
      </c>
      <c r="R175" t="s">
        <v>57</v>
      </c>
      <c r="S175" t="s">
        <v>120</v>
      </c>
      <c r="T175" t="s">
        <v>59</v>
      </c>
      <c r="U175" t="s">
        <v>60</v>
      </c>
      <c r="V175" t="s">
        <v>69</v>
      </c>
      <c r="W175">
        <v>62</v>
      </c>
      <c r="X175" s="13">
        <v>36374</v>
      </c>
      <c r="Y175" s="35">
        <v>137995</v>
      </c>
      <c r="Z175" s="36">
        <v>0.14000000000000001</v>
      </c>
      <c r="AA175" t="s">
        <v>62</v>
      </c>
      <c r="AB175" t="s">
        <v>92</v>
      </c>
      <c r="AC175">
        <v>25</v>
      </c>
    </row>
    <row r="176" spans="1:29" x14ac:dyDescent="0.3">
      <c r="A176" t="s">
        <v>406</v>
      </c>
      <c r="B176" t="s">
        <v>407</v>
      </c>
      <c r="C176" t="s">
        <v>77</v>
      </c>
      <c r="D176" t="s">
        <v>109</v>
      </c>
      <c r="E176" t="s">
        <v>59</v>
      </c>
      <c r="F176" t="s">
        <v>60</v>
      </c>
      <c r="G176" t="s">
        <v>69</v>
      </c>
      <c r="H176">
        <v>34</v>
      </c>
      <c r="I176" s="13">
        <v>41085</v>
      </c>
      <c r="J176" s="35">
        <v>83066</v>
      </c>
      <c r="K176" s="36">
        <v>0</v>
      </c>
      <c r="L176" t="s">
        <v>62</v>
      </c>
      <c r="M176" t="s">
        <v>70</v>
      </c>
      <c r="N176">
        <f t="shared" ca="1" si="3"/>
        <v>12</v>
      </c>
      <c r="P176" t="s">
        <v>322</v>
      </c>
      <c r="Q176" t="s">
        <v>323</v>
      </c>
      <c r="R176" t="s">
        <v>108</v>
      </c>
      <c r="S176" t="s">
        <v>97</v>
      </c>
      <c r="T176" t="s">
        <v>59</v>
      </c>
      <c r="U176" t="s">
        <v>78</v>
      </c>
      <c r="V176" t="s">
        <v>79</v>
      </c>
      <c r="W176">
        <v>48</v>
      </c>
      <c r="X176" s="13">
        <v>41706</v>
      </c>
      <c r="Y176" s="35">
        <v>197367</v>
      </c>
      <c r="Z176" s="36">
        <v>0.39</v>
      </c>
      <c r="AA176" t="s">
        <v>62</v>
      </c>
      <c r="AB176" t="s">
        <v>92</v>
      </c>
      <c r="AC176">
        <v>10</v>
      </c>
    </row>
    <row r="177" spans="1:29" x14ac:dyDescent="0.3">
      <c r="A177" t="s">
        <v>408</v>
      </c>
      <c r="B177" t="s">
        <v>409</v>
      </c>
      <c r="C177" t="s">
        <v>132</v>
      </c>
      <c r="D177" t="s">
        <v>120</v>
      </c>
      <c r="E177" t="s">
        <v>59</v>
      </c>
      <c r="F177" t="s">
        <v>60</v>
      </c>
      <c r="G177" t="s">
        <v>114</v>
      </c>
      <c r="H177">
        <v>48</v>
      </c>
      <c r="I177" s="13">
        <v>41773</v>
      </c>
      <c r="J177" s="35">
        <v>61216</v>
      </c>
      <c r="K177" s="36">
        <v>0</v>
      </c>
      <c r="L177" t="s">
        <v>62</v>
      </c>
      <c r="M177" t="s">
        <v>63</v>
      </c>
      <c r="N177">
        <f t="shared" ca="1" si="3"/>
        <v>10</v>
      </c>
      <c r="P177" t="s">
        <v>324</v>
      </c>
      <c r="Q177" t="s">
        <v>325</v>
      </c>
      <c r="R177" t="s">
        <v>66</v>
      </c>
      <c r="S177" t="s">
        <v>91</v>
      </c>
      <c r="T177" t="s">
        <v>74</v>
      </c>
      <c r="U177" t="s">
        <v>60</v>
      </c>
      <c r="V177" t="s">
        <v>114</v>
      </c>
      <c r="W177">
        <v>27</v>
      </c>
      <c r="X177" s="13">
        <v>43276</v>
      </c>
      <c r="Y177" s="35">
        <v>174097</v>
      </c>
      <c r="Z177" s="36">
        <v>0.21</v>
      </c>
      <c r="AA177" t="s">
        <v>62</v>
      </c>
      <c r="AB177" t="s">
        <v>80</v>
      </c>
      <c r="AC177">
        <v>6</v>
      </c>
    </row>
    <row r="178" spans="1:29" x14ac:dyDescent="0.3">
      <c r="A178" t="s">
        <v>410</v>
      </c>
      <c r="B178" t="s">
        <v>411</v>
      </c>
      <c r="C178" t="s">
        <v>57</v>
      </c>
      <c r="D178" t="s">
        <v>91</v>
      </c>
      <c r="E178" t="s">
        <v>84</v>
      </c>
      <c r="F178" t="s">
        <v>78</v>
      </c>
      <c r="G178" t="s">
        <v>69</v>
      </c>
      <c r="H178">
        <v>33</v>
      </c>
      <c r="I178" s="13">
        <v>41315</v>
      </c>
      <c r="J178" s="35">
        <v>144231</v>
      </c>
      <c r="K178" s="36">
        <v>0.14000000000000001</v>
      </c>
      <c r="L178" t="s">
        <v>62</v>
      </c>
      <c r="M178" t="s">
        <v>117</v>
      </c>
      <c r="N178">
        <f t="shared" ca="1" si="3"/>
        <v>11</v>
      </c>
      <c r="P178" t="s">
        <v>326</v>
      </c>
      <c r="Q178" t="s">
        <v>327</v>
      </c>
      <c r="R178" t="s">
        <v>83</v>
      </c>
      <c r="S178" t="s">
        <v>58</v>
      </c>
      <c r="T178" t="s">
        <v>68</v>
      </c>
      <c r="U178" t="s">
        <v>78</v>
      </c>
      <c r="V178" t="s">
        <v>114</v>
      </c>
      <c r="W178">
        <v>53</v>
      </c>
      <c r="X178" s="13">
        <v>39021</v>
      </c>
      <c r="Y178" s="35">
        <v>120128</v>
      </c>
      <c r="Z178" s="36">
        <v>0.1</v>
      </c>
      <c r="AA178" t="s">
        <v>62</v>
      </c>
      <c r="AB178" t="s">
        <v>92</v>
      </c>
      <c r="AC178">
        <v>17</v>
      </c>
    </row>
    <row r="179" spans="1:29" x14ac:dyDescent="0.3">
      <c r="A179" t="s">
        <v>412</v>
      </c>
      <c r="B179" t="s">
        <v>413</v>
      </c>
      <c r="C179" t="s">
        <v>232</v>
      </c>
      <c r="D179" t="s">
        <v>101</v>
      </c>
      <c r="E179" t="s">
        <v>74</v>
      </c>
      <c r="F179" t="s">
        <v>78</v>
      </c>
      <c r="G179" t="s">
        <v>114</v>
      </c>
      <c r="H179">
        <v>36</v>
      </c>
      <c r="I179" s="13">
        <v>39912</v>
      </c>
      <c r="J179" s="35">
        <v>60055</v>
      </c>
      <c r="K179" s="36">
        <v>0</v>
      </c>
      <c r="L179" t="s">
        <v>62</v>
      </c>
      <c r="M179" t="s">
        <v>63</v>
      </c>
      <c r="N179">
        <f t="shared" ca="1" si="3"/>
        <v>15</v>
      </c>
      <c r="P179" t="s">
        <v>328</v>
      </c>
      <c r="Q179" t="s">
        <v>329</v>
      </c>
      <c r="R179" t="s">
        <v>83</v>
      </c>
      <c r="S179" t="s">
        <v>109</v>
      </c>
      <c r="T179" t="s">
        <v>74</v>
      </c>
      <c r="U179" t="s">
        <v>60</v>
      </c>
      <c r="V179" t="s">
        <v>69</v>
      </c>
      <c r="W179">
        <v>59</v>
      </c>
      <c r="X179" s="13">
        <v>39197</v>
      </c>
      <c r="Y179" s="35">
        <v>129708</v>
      </c>
      <c r="Z179" s="36">
        <v>0.05</v>
      </c>
      <c r="AA179" t="s">
        <v>62</v>
      </c>
      <c r="AB179" t="s">
        <v>88</v>
      </c>
      <c r="AC179">
        <v>17</v>
      </c>
    </row>
    <row r="180" spans="1:29" x14ac:dyDescent="0.3">
      <c r="A180" t="s">
        <v>414</v>
      </c>
      <c r="B180" t="s">
        <v>415</v>
      </c>
      <c r="C180" t="s">
        <v>108</v>
      </c>
      <c r="D180" t="s">
        <v>58</v>
      </c>
      <c r="E180" t="s">
        <v>84</v>
      </c>
      <c r="F180" t="s">
        <v>60</v>
      </c>
      <c r="G180" t="s">
        <v>79</v>
      </c>
      <c r="H180">
        <v>53</v>
      </c>
      <c r="I180" s="13">
        <v>39568</v>
      </c>
      <c r="J180" s="35">
        <v>182202</v>
      </c>
      <c r="K180" s="36">
        <v>0.3</v>
      </c>
      <c r="L180" t="s">
        <v>62</v>
      </c>
      <c r="M180" t="s">
        <v>92</v>
      </c>
      <c r="N180">
        <f t="shared" ca="1" si="3"/>
        <v>16</v>
      </c>
      <c r="P180" t="s">
        <v>330</v>
      </c>
      <c r="Q180" t="s">
        <v>331</v>
      </c>
      <c r="R180" t="s">
        <v>83</v>
      </c>
      <c r="S180" t="s">
        <v>109</v>
      </c>
      <c r="T180" t="s">
        <v>59</v>
      </c>
      <c r="U180" t="s">
        <v>78</v>
      </c>
      <c r="V180" t="s">
        <v>79</v>
      </c>
      <c r="W180">
        <v>55</v>
      </c>
      <c r="X180" s="13">
        <v>34595</v>
      </c>
      <c r="Y180" s="35">
        <v>102270</v>
      </c>
      <c r="Z180" s="36">
        <v>0.1</v>
      </c>
      <c r="AA180" t="s">
        <v>62</v>
      </c>
      <c r="AB180" t="s">
        <v>70</v>
      </c>
      <c r="AC180">
        <v>29</v>
      </c>
    </row>
    <row r="181" spans="1:29" x14ac:dyDescent="0.3">
      <c r="A181" t="s">
        <v>416</v>
      </c>
      <c r="B181" t="s">
        <v>417</v>
      </c>
      <c r="C181" t="s">
        <v>83</v>
      </c>
      <c r="D181" t="s">
        <v>120</v>
      </c>
      <c r="E181" t="s">
        <v>68</v>
      </c>
      <c r="F181" t="s">
        <v>78</v>
      </c>
      <c r="G181" t="s">
        <v>69</v>
      </c>
      <c r="H181">
        <v>43</v>
      </c>
      <c r="I181" s="13">
        <v>38748</v>
      </c>
      <c r="J181" s="35">
        <v>117518</v>
      </c>
      <c r="K181" s="36">
        <v>7.0000000000000007E-2</v>
      </c>
      <c r="L181" t="s">
        <v>62</v>
      </c>
      <c r="M181" t="s">
        <v>63</v>
      </c>
      <c r="N181">
        <f t="shared" ca="1" si="3"/>
        <v>18</v>
      </c>
      <c r="P181" t="s">
        <v>332</v>
      </c>
      <c r="Q181" t="s">
        <v>333</v>
      </c>
      <c r="R181" t="s">
        <v>87</v>
      </c>
      <c r="S181" t="s">
        <v>67</v>
      </c>
      <c r="T181" t="s">
        <v>74</v>
      </c>
      <c r="U181" t="s">
        <v>60</v>
      </c>
      <c r="V181" t="s">
        <v>79</v>
      </c>
      <c r="W181">
        <v>55</v>
      </c>
      <c r="X181" s="13">
        <v>37343</v>
      </c>
      <c r="Y181" s="35">
        <v>50475</v>
      </c>
      <c r="Z181" s="36">
        <v>0</v>
      </c>
      <c r="AA181" t="s">
        <v>62</v>
      </c>
      <c r="AB181" t="s">
        <v>117</v>
      </c>
      <c r="AC181">
        <v>22</v>
      </c>
    </row>
    <row r="182" spans="1:29" x14ac:dyDescent="0.3">
      <c r="A182" t="s">
        <v>418</v>
      </c>
      <c r="B182" t="s">
        <v>419</v>
      </c>
      <c r="C182" t="s">
        <v>83</v>
      </c>
      <c r="D182" t="s">
        <v>109</v>
      </c>
      <c r="E182" t="s">
        <v>74</v>
      </c>
      <c r="F182" t="s">
        <v>78</v>
      </c>
      <c r="G182" t="s">
        <v>69</v>
      </c>
      <c r="H182">
        <v>38</v>
      </c>
      <c r="I182" s="13">
        <v>39544</v>
      </c>
      <c r="J182" s="35">
        <v>126856</v>
      </c>
      <c r="K182" s="36">
        <v>0.06</v>
      </c>
      <c r="L182" t="s">
        <v>62</v>
      </c>
      <c r="M182" t="s">
        <v>117</v>
      </c>
      <c r="N182">
        <f t="shared" ca="1" si="3"/>
        <v>16</v>
      </c>
      <c r="P182" t="s">
        <v>334</v>
      </c>
      <c r="Q182" t="s">
        <v>335</v>
      </c>
      <c r="R182" t="s">
        <v>83</v>
      </c>
      <c r="S182" t="s">
        <v>109</v>
      </c>
      <c r="T182" t="s">
        <v>59</v>
      </c>
      <c r="U182" t="s">
        <v>78</v>
      </c>
      <c r="V182" t="s">
        <v>69</v>
      </c>
      <c r="W182">
        <v>51</v>
      </c>
      <c r="X182" s="13">
        <v>44014</v>
      </c>
      <c r="Y182" s="35">
        <v>100099</v>
      </c>
      <c r="Z182" s="36">
        <v>0.08</v>
      </c>
      <c r="AA182" t="s">
        <v>62</v>
      </c>
      <c r="AB182" t="s">
        <v>88</v>
      </c>
      <c r="AC182">
        <v>4</v>
      </c>
    </row>
    <row r="183" spans="1:29" x14ac:dyDescent="0.3">
      <c r="A183" t="s">
        <v>420</v>
      </c>
      <c r="B183" t="s">
        <v>421</v>
      </c>
      <c r="C183" t="s">
        <v>66</v>
      </c>
      <c r="D183" t="s">
        <v>120</v>
      </c>
      <c r="E183" t="s">
        <v>59</v>
      </c>
      <c r="F183" t="s">
        <v>60</v>
      </c>
      <c r="G183" t="s">
        <v>79</v>
      </c>
      <c r="H183">
        <v>45</v>
      </c>
      <c r="I183" s="13">
        <v>37316</v>
      </c>
      <c r="J183" s="35">
        <v>165181</v>
      </c>
      <c r="K183" s="36">
        <v>0.16</v>
      </c>
      <c r="L183" t="s">
        <v>62</v>
      </c>
      <c r="M183" t="s">
        <v>63</v>
      </c>
      <c r="N183">
        <f t="shared" ca="1" si="3"/>
        <v>22</v>
      </c>
      <c r="P183" t="s">
        <v>336</v>
      </c>
      <c r="Q183" t="s">
        <v>337</v>
      </c>
      <c r="R183" t="s">
        <v>129</v>
      </c>
      <c r="S183" t="s">
        <v>58</v>
      </c>
      <c r="T183" t="s">
        <v>74</v>
      </c>
      <c r="U183" t="s">
        <v>60</v>
      </c>
      <c r="V183" t="s">
        <v>69</v>
      </c>
      <c r="W183">
        <v>54</v>
      </c>
      <c r="X183" s="13">
        <v>42731</v>
      </c>
      <c r="Y183" s="35">
        <v>41673</v>
      </c>
      <c r="Z183" s="36">
        <v>0</v>
      </c>
      <c r="AA183" t="s">
        <v>62</v>
      </c>
      <c r="AB183" t="s">
        <v>88</v>
      </c>
      <c r="AC183">
        <v>7</v>
      </c>
    </row>
    <row r="184" spans="1:29" x14ac:dyDescent="0.3">
      <c r="A184" t="s">
        <v>422</v>
      </c>
      <c r="B184" t="s">
        <v>423</v>
      </c>
      <c r="C184" t="s">
        <v>57</v>
      </c>
      <c r="D184" t="s">
        <v>91</v>
      </c>
      <c r="E184" t="s">
        <v>74</v>
      </c>
      <c r="F184" t="s">
        <v>60</v>
      </c>
      <c r="G184" t="s">
        <v>69</v>
      </c>
      <c r="H184">
        <v>55</v>
      </c>
      <c r="I184" s="13">
        <v>40552</v>
      </c>
      <c r="J184" s="35">
        <v>138521</v>
      </c>
      <c r="K184" s="36">
        <v>0.1</v>
      </c>
      <c r="L184" t="s">
        <v>62</v>
      </c>
      <c r="M184" t="s">
        <v>88</v>
      </c>
      <c r="N184">
        <f t="shared" ca="1" si="3"/>
        <v>13</v>
      </c>
      <c r="P184" t="s">
        <v>338</v>
      </c>
      <c r="Q184" t="s">
        <v>339</v>
      </c>
      <c r="R184" t="s">
        <v>87</v>
      </c>
      <c r="S184" t="s">
        <v>109</v>
      </c>
      <c r="T184" t="s">
        <v>84</v>
      </c>
      <c r="U184" t="s">
        <v>78</v>
      </c>
      <c r="V184" t="s">
        <v>69</v>
      </c>
      <c r="W184">
        <v>55</v>
      </c>
      <c r="X184" s="13">
        <v>38328</v>
      </c>
      <c r="Y184" s="35">
        <v>40752</v>
      </c>
      <c r="Z184" s="36">
        <v>0</v>
      </c>
      <c r="AA184" t="s">
        <v>62</v>
      </c>
      <c r="AB184" t="s">
        <v>80</v>
      </c>
      <c r="AC184">
        <v>19</v>
      </c>
    </row>
    <row r="185" spans="1:29" x14ac:dyDescent="0.3">
      <c r="A185" t="s">
        <v>424</v>
      </c>
      <c r="B185" t="s">
        <v>425</v>
      </c>
      <c r="C185" t="s">
        <v>137</v>
      </c>
      <c r="D185" t="s">
        <v>58</v>
      </c>
      <c r="E185" t="s">
        <v>84</v>
      </c>
      <c r="F185" t="s">
        <v>60</v>
      </c>
      <c r="G185" t="s">
        <v>61</v>
      </c>
      <c r="H185">
        <v>39</v>
      </c>
      <c r="I185" s="13">
        <v>43229</v>
      </c>
      <c r="J185" s="35">
        <v>73317</v>
      </c>
      <c r="K185" s="36">
        <v>0</v>
      </c>
      <c r="L185" t="s">
        <v>62</v>
      </c>
      <c r="M185" t="s">
        <v>88</v>
      </c>
      <c r="N185">
        <f t="shared" ca="1" si="3"/>
        <v>6</v>
      </c>
      <c r="P185" t="s">
        <v>340</v>
      </c>
      <c r="Q185" t="s">
        <v>341</v>
      </c>
      <c r="R185" t="s">
        <v>225</v>
      </c>
      <c r="S185" t="s">
        <v>97</v>
      </c>
      <c r="T185" t="s">
        <v>74</v>
      </c>
      <c r="U185" t="s">
        <v>78</v>
      </c>
      <c r="V185" t="s">
        <v>69</v>
      </c>
      <c r="W185">
        <v>33</v>
      </c>
      <c r="X185" s="13">
        <v>42951</v>
      </c>
      <c r="Y185" s="35">
        <v>92610</v>
      </c>
      <c r="Z185" s="36">
        <v>0</v>
      </c>
      <c r="AA185" t="s">
        <v>62</v>
      </c>
      <c r="AB185" t="s">
        <v>117</v>
      </c>
      <c r="AC185">
        <v>7</v>
      </c>
    </row>
    <row r="186" spans="1:29" x14ac:dyDescent="0.3">
      <c r="A186" t="s">
        <v>426</v>
      </c>
      <c r="B186" t="s">
        <v>427</v>
      </c>
      <c r="C186" t="s">
        <v>348</v>
      </c>
      <c r="D186" t="s">
        <v>58</v>
      </c>
      <c r="E186" t="s">
        <v>68</v>
      </c>
      <c r="F186" t="s">
        <v>60</v>
      </c>
      <c r="G186" t="s">
        <v>79</v>
      </c>
      <c r="H186">
        <v>40</v>
      </c>
      <c r="I186" s="13">
        <v>41451</v>
      </c>
      <c r="J186" s="35">
        <v>69096</v>
      </c>
      <c r="K186" s="36">
        <v>0</v>
      </c>
      <c r="L186" t="s">
        <v>62</v>
      </c>
      <c r="M186" t="s">
        <v>63</v>
      </c>
      <c r="N186">
        <f t="shared" ca="1" si="3"/>
        <v>11</v>
      </c>
      <c r="P186" t="s">
        <v>342</v>
      </c>
      <c r="Q186" t="s">
        <v>343</v>
      </c>
      <c r="R186" t="s">
        <v>57</v>
      </c>
      <c r="S186" t="s">
        <v>120</v>
      </c>
      <c r="T186" t="s">
        <v>68</v>
      </c>
      <c r="U186" t="s">
        <v>78</v>
      </c>
      <c r="V186" t="s">
        <v>69</v>
      </c>
      <c r="W186">
        <v>50</v>
      </c>
      <c r="X186" s="13">
        <v>37705</v>
      </c>
      <c r="Y186" s="35">
        <v>123405</v>
      </c>
      <c r="Z186" s="36">
        <v>0.13</v>
      </c>
      <c r="AA186" t="s">
        <v>62</v>
      </c>
      <c r="AB186" t="s">
        <v>117</v>
      </c>
      <c r="AC186">
        <v>21</v>
      </c>
    </row>
    <row r="187" spans="1:29" x14ac:dyDescent="0.3">
      <c r="A187" t="s">
        <v>428</v>
      </c>
      <c r="B187" t="s">
        <v>429</v>
      </c>
      <c r="C187" t="s">
        <v>232</v>
      </c>
      <c r="D187" t="s">
        <v>101</v>
      </c>
      <c r="E187" t="s">
        <v>84</v>
      </c>
      <c r="F187" t="s">
        <v>78</v>
      </c>
      <c r="G187" t="s">
        <v>114</v>
      </c>
      <c r="H187">
        <v>64</v>
      </c>
      <c r="I187" s="13">
        <v>33875</v>
      </c>
      <c r="J187" s="35">
        <v>70778</v>
      </c>
      <c r="K187" s="36">
        <v>0</v>
      </c>
      <c r="L187" t="s">
        <v>62</v>
      </c>
      <c r="M187" t="s">
        <v>92</v>
      </c>
      <c r="N187">
        <f t="shared" ca="1" si="3"/>
        <v>31</v>
      </c>
      <c r="P187" t="s">
        <v>344</v>
      </c>
      <c r="Q187" t="s">
        <v>345</v>
      </c>
      <c r="R187" t="s">
        <v>66</v>
      </c>
      <c r="S187" t="s">
        <v>120</v>
      </c>
      <c r="T187" t="s">
        <v>84</v>
      </c>
      <c r="U187" t="s">
        <v>60</v>
      </c>
      <c r="V187" t="s">
        <v>114</v>
      </c>
      <c r="W187">
        <v>49</v>
      </c>
      <c r="X187" s="13">
        <v>35887</v>
      </c>
      <c r="Y187" s="35">
        <v>160832</v>
      </c>
      <c r="Z187" s="36">
        <v>0.3</v>
      </c>
      <c r="AA187" t="s">
        <v>62</v>
      </c>
      <c r="AB187" t="s">
        <v>80</v>
      </c>
      <c r="AC187">
        <v>26</v>
      </c>
    </row>
    <row r="188" spans="1:29" x14ac:dyDescent="0.3">
      <c r="A188" t="s">
        <v>430</v>
      </c>
      <c r="B188" t="s">
        <v>431</v>
      </c>
      <c r="C188" t="s">
        <v>66</v>
      </c>
      <c r="D188" t="s">
        <v>97</v>
      </c>
      <c r="E188" t="s">
        <v>68</v>
      </c>
      <c r="F188" t="s">
        <v>60</v>
      </c>
      <c r="G188" t="s">
        <v>114</v>
      </c>
      <c r="H188">
        <v>65</v>
      </c>
      <c r="I188" s="13">
        <v>38130</v>
      </c>
      <c r="J188" s="35">
        <v>153938</v>
      </c>
      <c r="K188" s="36">
        <v>0.2</v>
      </c>
      <c r="L188" t="s">
        <v>62</v>
      </c>
      <c r="M188" t="s">
        <v>80</v>
      </c>
      <c r="N188">
        <f t="shared" ca="1" si="3"/>
        <v>20</v>
      </c>
      <c r="P188" t="s">
        <v>346</v>
      </c>
      <c r="Q188" t="s">
        <v>347</v>
      </c>
      <c r="R188" t="s">
        <v>348</v>
      </c>
      <c r="S188" t="s">
        <v>58</v>
      </c>
      <c r="T188" t="s">
        <v>74</v>
      </c>
      <c r="U188" t="s">
        <v>78</v>
      </c>
      <c r="V188" t="s">
        <v>61</v>
      </c>
      <c r="W188">
        <v>54</v>
      </c>
      <c r="X188" s="13">
        <v>40540</v>
      </c>
      <c r="Y188" s="35">
        <v>64417</v>
      </c>
      <c r="Z188" s="36">
        <v>0</v>
      </c>
      <c r="AA188" t="s">
        <v>62</v>
      </c>
      <c r="AB188" t="s">
        <v>117</v>
      </c>
      <c r="AC188">
        <v>13</v>
      </c>
    </row>
    <row r="189" spans="1:29" x14ac:dyDescent="0.3">
      <c r="A189" t="s">
        <v>432</v>
      </c>
      <c r="B189" t="s">
        <v>433</v>
      </c>
      <c r="C189" t="s">
        <v>232</v>
      </c>
      <c r="D189" t="s">
        <v>101</v>
      </c>
      <c r="E189" t="s">
        <v>84</v>
      </c>
      <c r="F189" t="s">
        <v>78</v>
      </c>
      <c r="G189" t="s">
        <v>69</v>
      </c>
      <c r="H189">
        <v>50</v>
      </c>
      <c r="I189" s="13">
        <v>43447</v>
      </c>
      <c r="J189" s="35">
        <v>63098</v>
      </c>
      <c r="K189" s="36">
        <v>0</v>
      </c>
      <c r="L189" t="s">
        <v>62</v>
      </c>
      <c r="M189" t="s">
        <v>117</v>
      </c>
      <c r="N189">
        <f t="shared" ca="1" si="3"/>
        <v>5</v>
      </c>
      <c r="P189" t="s">
        <v>349</v>
      </c>
      <c r="Q189" t="s">
        <v>350</v>
      </c>
      <c r="R189" t="s">
        <v>348</v>
      </c>
      <c r="S189" t="s">
        <v>58</v>
      </c>
      <c r="T189" t="s">
        <v>74</v>
      </c>
      <c r="U189" t="s">
        <v>60</v>
      </c>
      <c r="V189" t="s">
        <v>114</v>
      </c>
      <c r="W189">
        <v>36</v>
      </c>
      <c r="X189" s="13">
        <v>43818</v>
      </c>
      <c r="Y189" s="35">
        <v>91954</v>
      </c>
      <c r="Z189" s="36">
        <v>0</v>
      </c>
      <c r="AA189" t="s">
        <v>62</v>
      </c>
      <c r="AB189" t="s">
        <v>117</v>
      </c>
      <c r="AC189">
        <v>4</v>
      </c>
    </row>
    <row r="190" spans="1:29" x14ac:dyDescent="0.3">
      <c r="A190" t="s">
        <v>434</v>
      </c>
      <c r="B190" t="s">
        <v>435</v>
      </c>
      <c r="C190" t="s">
        <v>57</v>
      </c>
      <c r="D190" t="s">
        <v>97</v>
      </c>
      <c r="E190" t="s">
        <v>74</v>
      </c>
      <c r="F190" t="s">
        <v>60</v>
      </c>
      <c r="G190" t="s">
        <v>61</v>
      </c>
      <c r="H190">
        <v>55</v>
      </c>
      <c r="I190" s="13">
        <v>38301</v>
      </c>
      <c r="J190" s="35">
        <v>142318</v>
      </c>
      <c r="K190" s="36">
        <v>0.14000000000000001</v>
      </c>
      <c r="L190" t="s">
        <v>62</v>
      </c>
      <c r="M190" t="s">
        <v>70</v>
      </c>
      <c r="N190">
        <f t="shared" ca="1" si="3"/>
        <v>19</v>
      </c>
      <c r="P190" t="s">
        <v>351</v>
      </c>
      <c r="Q190" t="s">
        <v>352</v>
      </c>
      <c r="R190" t="s">
        <v>108</v>
      </c>
      <c r="S190" t="s">
        <v>109</v>
      </c>
      <c r="T190" t="s">
        <v>84</v>
      </c>
      <c r="U190" t="s">
        <v>60</v>
      </c>
      <c r="V190" t="s">
        <v>61</v>
      </c>
      <c r="W190">
        <v>30</v>
      </c>
      <c r="X190" s="13">
        <v>42634</v>
      </c>
      <c r="Y190" s="35">
        <v>221217</v>
      </c>
      <c r="Z190" s="36">
        <v>0.32</v>
      </c>
      <c r="AA190" t="s">
        <v>62</v>
      </c>
      <c r="AB190" t="s">
        <v>117</v>
      </c>
      <c r="AC190">
        <v>7</v>
      </c>
    </row>
    <row r="191" spans="1:29" x14ac:dyDescent="0.3">
      <c r="A191" t="s">
        <v>436</v>
      </c>
      <c r="B191" t="s">
        <v>437</v>
      </c>
      <c r="C191" t="s">
        <v>180</v>
      </c>
      <c r="D191" t="s">
        <v>97</v>
      </c>
      <c r="E191" t="s">
        <v>74</v>
      </c>
      <c r="F191" t="s">
        <v>78</v>
      </c>
      <c r="G191" t="s">
        <v>61</v>
      </c>
      <c r="H191">
        <v>41</v>
      </c>
      <c r="I191" s="13">
        <v>38219</v>
      </c>
      <c r="J191" s="35">
        <v>49186</v>
      </c>
      <c r="K191" s="36">
        <v>0</v>
      </c>
      <c r="L191" t="s">
        <v>62</v>
      </c>
      <c r="M191" t="s">
        <v>92</v>
      </c>
      <c r="N191">
        <f t="shared" ca="1" si="3"/>
        <v>20</v>
      </c>
      <c r="P191" t="s">
        <v>353</v>
      </c>
      <c r="Q191" t="s">
        <v>354</v>
      </c>
      <c r="R191" t="s">
        <v>252</v>
      </c>
      <c r="S191" t="s">
        <v>58</v>
      </c>
      <c r="T191" t="s">
        <v>74</v>
      </c>
      <c r="U191" t="s">
        <v>78</v>
      </c>
      <c r="V191" t="s">
        <v>114</v>
      </c>
      <c r="W191">
        <v>29</v>
      </c>
      <c r="X191" s="13">
        <v>42866</v>
      </c>
      <c r="Y191" s="35">
        <v>87536</v>
      </c>
      <c r="Z191" s="36">
        <v>0</v>
      </c>
      <c r="AA191" t="s">
        <v>62</v>
      </c>
      <c r="AB191" t="s">
        <v>63</v>
      </c>
      <c r="AC191">
        <v>7</v>
      </c>
    </row>
    <row r="192" spans="1:29" x14ac:dyDescent="0.3">
      <c r="A192" t="s">
        <v>438</v>
      </c>
      <c r="B192" t="s">
        <v>439</v>
      </c>
      <c r="C192" t="s">
        <v>108</v>
      </c>
      <c r="D192" t="s">
        <v>97</v>
      </c>
      <c r="E192" t="s">
        <v>59</v>
      </c>
      <c r="F192" t="s">
        <v>60</v>
      </c>
      <c r="G192" t="s">
        <v>61</v>
      </c>
      <c r="H192">
        <v>34</v>
      </c>
      <c r="I192" s="13">
        <v>43673</v>
      </c>
      <c r="J192" s="35">
        <v>220937</v>
      </c>
      <c r="K192" s="36">
        <v>0.38</v>
      </c>
      <c r="L192" t="s">
        <v>62</v>
      </c>
      <c r="M192" t="s">
        <v>92</v>
      </c>
      <c r="N192">
        <f t="shared" ca="1" si="3"/>
        <v>5</v>
      </c>
      <c r="P192" t="s">
        <v>355</v>
      </c>
      <c r="Q192" t="s">
        <v>356</v>
      </c>
      <c r="R192" t="s">
        <v>87</v>
      </c>
      <c r="S192" t="s">
        <v>120</v>
      </c>
      <c r="T192" t="s">
        <v>84</v>
      </c>
      <c r="U192" t="s">
        <v>60</v>
      </c>
      <c r="V192" t="s">
        <v>114</v>
      </c>
      <c r="W192">
        <v>47</v>
      </c>
      <c r="X192" s="13">
        <v>42164</v>
      </c>
      <c r="Y192" s="35">
        <v>41429</v>
      </c>
      <c r="Z192" s="36">
        <v>0</v>
      </c>
      <c r="AA192" t="s">
        <v>62</v>
      </c>
      <c r="AB192" t="s">
        <v>63</v>
      </c>
      <c r="AC192">
        <v>9</v>
      </c>
    </row>
    <row r="193" spans="1:29" x14ac:dyDescent="0.3">
      <c r="A193" t="s">
        <v>440</v>
      </c>
      <c r="B193" t="s">
        <v>441</v>
      </c>
      <c r="C193" t="s">
        <v>66</v>
      </c>
      <c r="D193" t="s">
        <v>58</v>
      </c>
      <c r="E193" t="s">
        <v>68</v>
      </c>
      <c r="F193" t="s">
        <v>60</v>
      </c>
      <c r="G193" t="s">
        <v>79</v>
      </c>
      <c r="H193">
        <v>47</v>
      </c>
      <c r="I193" s="13">
        <v>41208</v>
      </c>
      <c r="J193" s="35">
        <v>183156</v>
      </c>
      <c r="K193" s="36">
        <v>0.3</v>
      </c>
      <c r="L193" t="s">
        <v>62</v>
      </c>
      <c r="M193" t="s">
        <v>63</v>
      </c>
      <c r="N193">
        <f t="shared" ca="1" si="3"/>
        <v>11</v>
      </c>
      <c r="P193" t="s">
        <v>357</v>
      </c>
      <c r="Q193" t="s">
        <v>358</v>
      </c>
      <c r="R193" t="s">
        <v>108</v>
      </c>
      <c r="S193" t="s">
        <v>101</v>
      </c>
      <c r="T193" t="s">
        <v>74</v>
      </c>
      <c r="U193" t="s">
        <v>78</v>
      </c>
      <c r="V193" t="s">
        <v>79</v>
      </c>
      <c r="W193">
        <v>35</v>
      </c>
      <c r="X193" s="13">
        <v>40826</v>
      </c>
      <c r="Y193" s="35">
        <v>245482</v>
      </c>
      <c r="Z193" s="36">
        <v>0.39</v>
      </c>
      <c r="AA193" t="s">
        <v>62</v>
      </c>
      <c r="AB193" t="s">
        <v>63</v>
      </c>
      <c r="AC193">
        <v>12</v>
      </c>
    </row>
    <row r="194" spans="1:29" x14ac:dyDescent="0.3">
      <c r="A194" t="s">
        <v>442</v>
      </c>
      <c r="B194" t="s">
        <v>443</v>
      </c>
      <c r="C194" t="s">
        <v>108</v>
      </c>
      <c r="D194" t="s">
        <v>58</v>
      </c>
      <c r="E194" t="s">
        <v>68</v>
      </c>
      <c r="F194" t="s">
        <v>60</v>
      </c>
      <c r="G194" t="s">
        <v>114</v>
      </c>
      <c r="H194">
        <v>32</v>
      </c>
      <c r="I194" s="13">
        <v>44034</v>
      </c>
      <c r="J194" s="35">
        <v>192749</v>
      </c>
      <c r="K194" s="36">
        <v>0.31</v>
      </c>
      <c r="L194" t="s">
        <v>62</v>
      </c>
      <c r="M194" t="s">
        <v>70</v>
      </c>
      <c r="N194">
        <f t="shared" ca="1" si="3"/>
        <v>4</v>
      </c>
      <c r="P194" t="s">
        <v>359</v>
      </c>
      <c r="Q194" t="s">
        <v>360</v>
      </c>
      <c r="R194" t="s">
        <v>237</v>
      </c>
      <c r="S194" t="s">
        <v>101</v>
      </c>
      <c r="T194" t="s">
        <v>74</v>
      </c>
      <c r="U194" t="s">
        <v>60</v>
      </c>
      <c r="V194" t="s">
        <v>69</v>
      </c>
      <c r="W194">
        <v>25</v>
      </c>
      <c r="X194" s="13">
        <v>43850</v>
      </c>
      <c r="Y194" s="35">
        <v>71359</v>
      </c>
      <c r="Z194" s="36">
        <v>0</v>
      </c>
      <c r="AA194" t="s">
        <v>62</v>
      </c>
      <c r="AB194" t="s">
        <v>80</v>
      </c>
      <c r="AC194">
        <v>4</v>
      </c>
    </row>
    <row r="195" spans="1:29" x14ac:dyDescent="0.3">
      <c r="A195" t="s">
        <v>444</v>
      </c>
      <c r="B195" t="s">
        <v>445</v>
      </c>
      <c r="C195" t="s">
        <v>57</v>
      </c>
      <c r="D195" t="s">
        <v>58</v>
      </c>
      <c r="E195" t="s">
        <v>74</v>
      </c>
      <c r="F195" t="s">
        <v>60</v>
      </c>
      <c r="G195" t="s">
        <v>79</v>
      </c>
      <c r="H195">
        <v>39</v>
      </c>
      <c r="I195" s="13">
        <v>42819</v>
      </c>
      <c r="J195" s="35">
        <v>135325</v>
      </c>
      <c r="K195" s="36">
        <v>0.14000000000000001</v>
      </c>
      <c r="L195" t="s">
        <v>62</v>
      </c>
      <c r="M195" t="s">
        <v>80</v>
      </c>
      <c r="N195">
        <f t="shared" ca="1" si="3"/>
        <v>7</v>
      </c>
      <c r="P195" t="s">
        <v>361</v>
      </c>
      <c r="Q195" t="s">
        <v>362</v>
      </c>
      <c r="R195" t="s">
        <v>66</v>
      </c>
      <c r="S195" t="s">
        <v>101</v>
      </c>
      <c r="T195" t="s">
        <v>68</v>
      </c>
      <c r="U195" t="s">
        <v>78</v>
      </c>
      <c r="V195" t="s">
        <v>79</v>
      </c>
      <c r="W195">
        <v>45</v>
      </c>
      <c r="X195" s="13">
        <v>41879</v>
      </c>
      <c r="Y195" s="35">
        <v>183161</v>
      </c>
      <c r="Z195" s="36">
        <v>0.22</v>
      </c>
      <c r="AA195" t="s">
        <v>62</v>
      </c>
      <c r="AB195" t="s">
        <v>88</v>
      </c>
      <c r="AC195">
        <v>10</v>
      </c>
    </row>
    <row r="196" spans="1:29" x14ac:dyDescent="0.3">
      <c r="A196" t="s">
        <v>446</v>
      </c>
      <c r="B196" t="s">
        <v>447</v>
      </c>
      <c r="C196" t="s">
        <v>77</v>
      </c>
      <c r="D196" t="s">
        <v>120</v>
      </c>
      <c r="E196" t="s">
        <v>68</v>
      </c>
      <c r="F196" t="s">
        <v>60</v>
      </c>
      <c r="G196" t="s">
        <v>69</v>
      </c>
      <c r="H196">
        <v>26</v>
      </c>
      <c r="I196" s="13">
        <v>43752</v>
      </c>
      <c r="J196" s="35">
        <v>79356</v>
      </c>
      <c r="K196" s="36">
        <v>0</v>
      </c>
      <c r="L196" t="s">
        <v>62</v>
      </c>
      <c r="M196" t="s">
        <v>80</v>
      </c>
      <c r="N196">
        <f t="shared" ca="1" si="3"/>
        <v>4</v>
      </c>
      <c r="P196" t="s">
        <v>363</v>
      </c>
      <c r="Q196" t="s">
        <v>364</v>
      </c>
      <c r="R196" t="s">
        <v>365</v>
      </c>
      <c r="S196" t="s">
        <v>58</v>
      </c>
      <c r="T196" t="s">
        <v>84</v>
      </c>
      <c r="U196" t="s">
        <v>78</v>
      </c>
      <c r="V196" t="s">
        <v>69</v>
      </c>
      <c r="W196">
        <v>58</v>
      </c>
      <c r="X196" s="13">
        <v>34176</v>
      </c>
      <c r="Y196" s="35">
        <v>69260</v>
      </c>
      <c r="Z196" s="36">
        <v>0</v>
      </c>
      <c r="AA196" t="s">
        <v>62</v>
      </c>
      <c r="AB196" t="s">
        <v>80</v>
      </c>
      <c r="AC196">
        <v>31</v>
      </c>
    </row>
    <row r="197" spans="1:29" x14ac:dyDescent="0.3">
      <c r="A197" t="s">
        <v>448</v>
      </c>
      <c r="B197" t="s">
        <v>449</v>
      </c>
      <c r="C197" t="s">
        <v>237</v>
      </c>
      <c r="D197" t="s">
        <v>101</v>
      </c>
      <c r="E197" t="s">
        <v>74</v>
      </c>
      <c r="F197" t="s">
        <v>78</v>
      </c>
      <c r="G197" t="s">
        <v>61</v>
      </c>
      <c r="H197">
        <v>40</v>
      </c>
      <c r="I197" s="13">
        <v>38540</v>
      </c>
      <c r="J197" s="35">
        <v>74412</v>
      </c>
      <c r="K197" s="36">
        <v>0</v>
      </c>
      <c r="L197" t="s">
        <v>62</v>
      </c>
      <c r="M197" t="s">
        <v>63</v>
      </c>
      <c r="N197">
        <f t="shared" ca="1" si="3"/>
        <v>19</v>
      </c>
      <c r="P197" t="s">
        <v>366</v>
      </c>
      <c r="Q197" t="s">
        <v>367</v>
      </c>
      <c r="R197" t="s">
        <v>177</v>
      </c>
      <c r="S197" t="s">
        <v>101</v>
      </c>
      <c r="T197" t="s">
        <v>68</v>
      </c>
      <c r="U197" t="s">
        <v>78</v>
      </c>
      <c r="V197" t="s">
        <v>69</v>
      </c>
      <c r="W197">
        <v>51</v>
      </c>
      <c r="X197" s="13">
        <v>36442</v>
      </c>
      <c r="Y197" s="35">
        <v>95639</v>
      </c>
      <c r="Z197" s="36">
        <v>0</v>
      </c>
      <c r="AA197" t="s">
        <v>62</v>
      </c>
      <c r="AB197" t="s">
        <v>92</v>
      </c>
      <c r="AC197">
        <v>24</v>
      </c>
    </row>
    <row r="198" spans="1:29" x14ac:dyDescent="0.3">
      <c r="A198" t="s">
        <v>450</v>
      </c>
      <c r="B198" t="s">
        <v>451</v>
      </c>
      <c r="C198" t="s">
        <v>66</v>
      </c>
      <c r="D198" t="s">
        <v>91</v>
      </c>
      <c r="E198" t="s">
        <v>59</v>
      </c>
      <c r="F198" t="s">
        <v>60</v>
      </c>
      <c r="G198" t="s">
        <v>79</v>
      </c>
      <c r="H198">
        <v>58</v>
      </c>
      <c r="I198" s="13">
        <v>37755</v>
      </c>
      <c r="J198" s="35">
        <v>173071</v>
      </c>
      <c r="K198" s="36">
        <v>0.28999999999999998</v>
      </c>
      <c r="L198" t="s">
        <v>62</v>
      </c>
      <c r="M198" t="s">
        <v>117</v>
      </c>
      <c r="N198">
        <f t="shared" ca="1" si="3"/>
        <v>21</v>
      </c>
      <c r="P198" t="s">
        <v>368</v>
      </c>
      <c r="Q198" t="s">
        <v>369</v>
      </c>
      <c r="R198" t="s">
        <v>77</v>
      </c>
      <c r="S198" t="s">
        <v>120</v>
      </c>
      <c r="T198" t="s">
        <v>84</v>
      </c>
      <c r="U198" t="s">
        <v>78</v>
      </c>
      <c r="V198" t="s">
        <v>61</v>
      </c>
      <c r="W198">
        <v>36</v>
      </c>
      <c r="X198" s="13">
        <v>44556</v>
      </c>
      <c r="Y198" s="35">
        <v>75119</v>
      </c>
      <c r="Z198" s="36">
        <v>0</v>
      </c>
      <c r="AA198" t="s">
        <v>62</v>
      </c>
      <c r="AB198" t="s">
        <v>70</v>
      </c>
      <c r="AC198">
        <v>2</v>
      </c>
    </row>
    <row r="199" spans="1:29" x14ac:dyDescent="0.3">
      <c r="A199" t="s">
        <v>452</v>
      </c>
      <c r="B199" t="s">
        <v>453</v>
      </c>
      <c r="C199" t="s">
        <v>171</v>
      </c>
      <c r="D199" t="s">
        <v>101</v>
      </c>
      <c r="E199" t="s">
        <v>59</v>
      </c>
      <c r="F199" t="s">
        <v>60</v>
      </c>
      <c r="G199" t="s">
        <v>69</v>
      </c>
      <c r="H199">
        <v>58</v>
      </c>
      <c r="I199" s="13">
        <v>34999</v>
      </c>
      <c r="J199" s="35">
        <v>70189</v>
      </c>
      <c r="K199" s="36">
        <v>0</v>
      </c>
      <c r="L199" t="s">
        <v>62</v>
      </c>
      <c r="M199" t="s">
        <v>117</v>
      </c>
      <c r="N199">
        <f t="shared" ca="1" si="3"/>
        <v>28</v>
      </c>
      <c r="P199" t="s">
        <v>370</v>
      </c>
      <c r="Q199" t="s">
        <v>371</v>
      </c>
      <c r="R199" t="s">
        <v>108</v>
      </c>
      <c r="S199" t="s">
        <v>91</v>
      </c>
      <c r="T199" t="s">
        <v>59</v>
      </c>
      <c r="U199" t="s">
        <v>78</v>
      </c>
      <c r="V199" t="s">
        <v>79</v>
      </c>
      <c r="W199">
        <v>59</v>
      </c>
      <c r="X199" s="13">
        <v>40681</v>
      </c>
      <c r="Y199" s="35">
        <v>192213</v>
      </c>
      <c r="Z199" s="36">
        <v>0.4</v>
      </c>
      <c r="AA199" t="s">
        <v>62</v>
      </c>
      <c r="AB199" t="s">
        <v>70</v>
      </c>
      <c r="AC199">
        <v>13</v>
      </c>
    </row>
    <row r="200" spans="1:29" x14ac:dyDescent="0.3">
      <c r="A200" t="s">
        <v>454</v>
      </c>
      <c r="B200" t="s">
        <v>455</v>
      </c>
      <c r="C200" t="s">
        <v>108</v>
      </c>
      <c r="D200" t="s">
        <v>120</v>
      </c>
      <c r="E200" t="s">
        <v>59</v>
      </c>
      <c r="F200" t="s">
        <v>60</v>
      </c>
      <c r="G200" t="s">
        <v>114</v>
      </c>
      <c r="H200">
        <v>42</v>
      </c>
      <c r="I200" s="13">
        <v>41528</v>
      </c>
      <c r="J200" s="35">
        <v>181452</v>
      </c>
      <c r="K200" s="36">
        <v>0.3</v>
      </c>
      <c r="L200" t="s">
        <v>62</v>
      </c>
      <c r="M200" t="s">
        <v>117</v>
      </c>
      <c r="N200">
        <f t="shared" ca="1" si="3"/>
        <v>10</v>
      </c>
      <c r="P200" t="s">
        <v>372</v>
      </c>
      <c r="Q200" t="s">
        <v>373</v>
      </c>
      <c r="R200" t="s">
        <v>57</v>
      </c>
      <c r="S200" t="s">
        <v>120</v>
      </c>
      <c r="T200" t="s">
        <v>74</v>
      </c>
      <c r="U200" t="s">
        <v>78</v>
      </c>
      <c r="V200" t="s">
        <v>69</v>
      </c>
      <c r="W200">
        <v>29</v>
      </c>
      <c r="X200" s="13">
        <v>42810</v>
      </c>
      <c r="Y200" s="35">
        <v>151413</v>
      </c>
      <c r="Z200" s="36">
        <v>0.15</v>
      </c>
      <c r="AA200" t="s">
        <v>62</v>
      </c>
      <c r="AB200" t="s">
        <v>63</v>
      </c>
      <c r="AC200">
        <v>7</v>
      </c>
    </row>
    <row r="201" spans="1:29" x14ac:dyDescent="0.3">
      <c r="A201" t="s">
        <v>456</v>
      </c>
      <c r="B201" t="s">
        <v>457</v>
      </c>
      <c r="C201" t="s">
        <v>162</v>
      </c>
      <c r="D201" t="s">
        <v>97</v>
      </c>
      <c r="E201" t="s">
        <v>68</v>
      </c>
      <c r="F201" t="s">
        <v>78</v>
      </c>
      <c r="G201" t="s">
        <v>69</v>
      </c>
      <c r="H201">
        <v>26</v>
      </c>
      <c r="I201" s="13">
        <v>44267</v>
      </c>
      <c r="J201" s="35">
        <v>70369</v>
      </c>
      <c r="K201" s="36">
        <v>0</v>
      </c>
      <c r="L201" t="s">
        <v>62</v>
      </c>
      <c r="M201" t="s">
        <v>63</v>
      </c>
      <c r="N201">
        <f t="shared" ca="1" si="3"/>
        <v>3</v>
      </c>
      <c r="P201" t="s">
        <v>374</v>
      </c>
      <c r="Q201" t="s">
        <v>375</v>
      </c>
      <c r="R201" t="s">
        <v>77</v>
      </c>
      <c r="S201" t="s">
        <v>91</v>
      </c>
      <c r="T201" t="s">
        <v>68</v>
      </c>
      <c r="U201" t="s">
        <v>78</v>
      </c>
      <c r="V201" t="s">
        <v>69</v>
      </c>
      <c r="W201">
        <v>62</v>
      </c>
      <c r="X201" s="13">
        <v>37733</v>
      </c>
      <c r="Y201" s="35">
        <v>76906</v>
      </c>
      <c r="Z201" s="36">
        <v>0</v>
      </c>
      <c r="AA201" t="s">
        <v>62</v>
      </c>
      <c r="AB201" t="s">
        <v>63</v>
      </c>
      <c r="AC201">
        <v>21</v>
      </c>
    </row>
    <row r="202" spans="1:29" x14ac:dyDescent="0.3">
      <c r="A202" t="s">
        <v>458</v>
      </c>
      <c r="B202" t="s">
        <v>459</v>
      </c>
      <c r="C202" t="s">
        <v>66</v>
      </c>
      <c r="D202" t="s">
        <v>67</v>
      </c>
      <c r="E202" t="s">
        <v>59</v>
      </c>
      <c r="F202" t="s">
        <v>78</v>
      </c>
      <c r="G202" t="s">
        <v>79</v>
      </c>
      <c r="H202">
        <v>64</v>
      </c>
      <c r="I202" s="13">
        <v>35187</v>
      </c>
      <c r="J202" s="35">
        <v>189933</v>
      </c>
      <c r="K202" s="36">
        <v>0.23</v>
      </c>
      <c r="L202" t="s">
        <v>62</v>
      </c>
      <c r="M202" t="s">
        <v>88</v>
      </c>
      <c r="N202">
        <f t="shared" ca="1" si="3"/>
        <v>28</v>
      </c>
      <c r="P202" t="s">
        <v>376</v>
      </c>
      <c r="Q202" t="s">
        <v>377</v>
      </c>
      <c r="R202" t="s">
        <v>237</v>
      </c>
      <c r="S202" t="s">
        <v>101</v>
      </c>
      <c r="T202" t="s">
        <v>59</v>
      </c>
      <c r="U202" t="s">
        <v>78</v>
      </c>
      <c r="V202" t="s">
        <v>114</v>
      </c>
      <c r="W202">
        <v>47</v>
      </c>
      <c r="X202" s="13">
        <v>35990</v>
      </c>
      <c r="Y202" s="35">
        <v>99091</v>
      </c>
      <c r="Z202" s="36">
        <v>0</v>
      </c>
      <c r="AA202" t="s">
        <v>62</v>
      </c>
      <c r="AB202" t="s">
        <v>92</v>
      </c>
      <c r="AC202">
        <v>26</v>
      </c>
    </row>
    <row r="203" spans="1:29" x14ac:dyDescent="0.3">
      <c r="A203" t="s">
        <v>85</v>
      </c>
      <c r="B203" t="s">
        <v>460</v>
      </c>
      <c r="C203" t="s">
        <v>174</v>
      </c>
      <c r="D203" t="s">
        <v>101</v>
      </c>
      <c r="E203" t="s">
        <v>68</v>
      </c>
      <c r="F203" t="s">
        <v>78</v>
      </c>
      <c r="G203" t="s">
        <v>69</v>
      </c>
      <c r="H203">
        <v>38</v>
      </c>
      <c r="I203" s="13">
        <v>40360</v>
      </c>
      <c r="J203" s="35">
        <v>78237</v>
      </c>
      <c r="K203" s="36">
        <v>0</v>
      </c>
      <c r="L203" t="s">
        <v>62</v>
      </c>
      <c r="M203" t="s">
        <v>80</v>
      </c>
      <c r="N203">
        <f t="shared" ca="1" si="3"/>
        <v>14</v>
      </c>
      <c r="P203" t="s">
        <v>378</v>
      </c>
      <c r="Q203" t="s">
        <v>379</v>
      </c>
      <c r="R203" t="s">
        <v>77</v>
      </c>
      <c r="S203" t="s">
        <v>67</v>
      </c>
      <c r="T203" t="s">
        <v>84</v>
      </c>
      <c r="U203" t="s">
        <v>60</v>
      </c>
      <c r="V203" t="s">
        <v>69</v>
      </c>
      <c r="W203">
        <v>28</v>
      </c>
      <c r="X203" s="13">
        <v>44078</v>
      </c>
      <c r="Y203" s="35">
        <v>95045</v>
      </c>
      <c r="Z203" s="36">
        <v>0</v>
      </c>
      <c r="AA203" t="s">
        <v>62</v>
      </c>
      <c r="AB203" t="s">
        <v>70</v>
      </c>
      <c r="AC203">
        <v>3</v>
      </c>
    </row>
    <row r="204" spans="1:29" x14ac:dyDescent="0.3">
      <c r="A204" t="s">
        <v>461</v>
      </c>
      <c r="B204" t="s">
        <v>462</v>
      </c>
      <c r="C204" t="s">
        <v>77</v>
      </c>
      <c r="D204" t="s">
        <v>120</v>
      </c>
      <c r="E204" t="s">
        <v>84</v>
      </c>
      <c r="F204" t="s">
        <v>78</v>
      </c>
      <c r="G204" t="s">
        <v>61</v>
      </c>
      <c r="H204">
        <v>43</v>
      </c>
      <c r="I204" s="13">
        <v>38093</v>
      </c>
      <c r="J204" s="35">
        <v>94246</v>
      </c>
      <c r="K204" s="36">
        <v>0</v>
      </c>
      <c r="L204" t="s">
        <v>62</v>
      </c>
      <c r="M204" t="s">
        <v>92</v>
      </c>
      <c r="N204">
        <f t="shared" ca="1" si="3"/>
        <v>20</v>
      </c>
      <c r="P204" t="s">
        <v>380</v>
      </c>
      <c r="Q204" t="s">
        <v>381</v>
      </c>
      <c r="R204" t="s">
        <v>108</v>
      </c>
      <c r="S204" t="s">
        <v>109</v>
      </c>
      <c r="T204" t="s">
        <v>68</v>
      </c>
      <c r="U204" t="s">
        <v>60</v>
      </c>
      <c r="V204" t="s">
        <v>69</v>
      </c>
      <c r="W204">
        <v>29</v>
      </c>
      <c r="X204" s="13">
        <v>42740</v>
      </c>
      <c r="Y204" s="35">
        <v>190401</v>
      </c>
      <c r="Z204" s="36">
        <v>0.37</v>
      </c>
      <c r="AA204" t="s">
        <v>62</v>
      </c>
      <c r="AB204" t="s">
        <v>117</v>
      </c>
      <c r="AC204">
        <v>7</v>
      </c>
    </row>
    <row r="205" spans="1:29" x14ac:dyDescent="0.3">
      <c r="A205" t="s">
        <v>248</v>
      </c>
      <c r="B205" t="s">
        <v>463</v>
      </c>
      <c r="C205" t="s">
        <v>275</v>
      </c>
      <c r="D205" t="s">
        <v>58</v>
      </c>
      <c r="E205" t="s">
        <v>74</v>
      </c>
      <c r="F205" t="s">
        <v>60</v>
      </c>
      <c r="G205" t="s">
        <v>79</v>
      </c>
      <c r="H205">
        <v>34</v>
      </c>
      <c r="I205" s="13">
        <v>42512</v>
      </c>
      <c r="J205" s="35">
        <v>44614</v>
      </c>
      <c r="K205" s="36">
        <v>0</v>
      </c>
      <c r="L205" t="s">
        <v>62</v>
      </c>
      <c r="M205" t="s">
        <v>88</v>
      </c>
      <c r="N205">
        <f t="shared" ca="1" si="3"/>
        <v>8</v>
      </c>
      <c r="P205" t="s">
        <v>382</v>
      </c>
      <c r="Q205" t="s">
        <v>383</v>
      </c>
      <c r="R205" t="s">
        <v>318</v>
      </c>
      <c r="S205" t="s">
        <v>120</v>
      </c>
      <c r="T205" t="s">
        <v>68</v>
      </c>
      <c r="U205" t="s">
        <v>78</v>
      </c>
      <c r="V205" t="s">
        <v>114</v>
      </c>
      <c r="W205">
        <v>45</v>
      </c>
      <c r="X205" s="13">
        <v>44237</v>
      </c>
      <c r="Y205" s="35">
        <v>79882</v>
      </c>
      <c r="Z205" s="36">
        <v>0</v>
      </c>
      <c r="AA205" t="s">
        <v>62</v>
      </c>
      <c r="AB205" t="s">
        <v>80</v>
      </c>
      <c r="AC205">
        <v>3</v>
      </c>
    </row>
    <row r="206" spans="1:29" x14ac:dyDescent="0.3">
      <c r="A206" t="s">
        <v>464</v>
      </c>
      <c r="B206" t="s">
        <v>465</v>
      </c>
      <c r="C206" t="s">
        <v>77</v>
      </c>
      <c r="D206" t="s">
        <v>91</v>
      </c>
      <c r="E206" t="s">
        <v>84</v>
      </c>
      <c r="F206" t="s">
        <v>60</v>
      </c>
      <c r="G206" t="s">
        <v>114</v>
      </c>
      <c r="H206">
        <v>41</v>
      </c>
      <c r="I206" s="13">
        <v>42533</v>
      </c>
      <c r="J206" s="35">
        <v>70165</v>
      </c>
      <c r="K206" s="36">
        <v>0</v>
      </c>
      <c r="L206" t="s">
        <v>62</v>
      </c>
      <c r="M206" t="s">
        <v>117</v>
      </c>
      <c r="N206">
        <f t="shared" ca="1" si="3"/>
        <v>8</v>
      </c>
      <c r="P206" t="s">
        <v>384</v>
      </c>
      <c r="Q206" t="s">
        <v>385</v>
      </c>
      <c r="R206" t="s">
        <v>108</v>
      </c>
      <c r="S206" t="s">
        <v>101</v>
      </c>
      <c r="T206" t="s">
        <v>74</v>
      </c>
      <c r="U206" t="s">
        <v>60</v>
      </c>
      <c r="V206" t="s">
        <v>69</v>
      </c>
      <c r="W206">
        <v>30</v>
      </c>
      <c r="X206" s="13">
        <v>43165</v>
      </c>
      <c r="Y206" s="35">
        <v>255431</v>
      </c>
      <c r="Z206" s="36">
        <v>0.36</v>
      </c>
      <c r="AA206" t="s">
        <v>62</v>
      </c>
      <c r="AB206" t="s">
        <v>117</v>
      </c>
      <c r="AC206">
        <v>6</v>
      </c>
    </row>
    <row r="207" spans="1:29" x14ac:dyDescent="0.3">
      <c r="A207" t="s">
        <v>466</v>
      </c>
      <c r="B207" t="s">
        <v>467</v>
      </c>
      <c r="C207" t="s">
        <v>57</v>
      </c>
      <c r="D207" t="s">
        <v>109</v>
      </c>
      <c r="E207" t="s">
        <v>68</v>
      </c>
      <c r="F207" t="s">
        <v>78</v>
      </c>
      <c r="G207" t="s">
        <v>69</v>
      </c>
      <c r="H207">
        <v>30</v>
      </c>
      <c r="I207" s="13">
        <v>44030</v>
      </c>
      <c r="J207" s="35">
        <v>148485</v>
      </c>
      <c r="K207" s="36">
        <v>0.15</v>
      </c>
      <c r="L207" t="s">
        <v>62</v>
      </c>
      <c r="M207" t="s">
        <v>88</v>
      </c>
      <c r="N207">
        <f t="shared" ca="1" si="3"/>
        <v>4</v>
      </c>
      <c r="P207" t="s">
        <v>386</v>
      </c>
      <c r="Q207" t="s">
        <v>387</v>
      </c>
      <c r="R207" t="s">
        <v>87</v>
      </c>
      <c r="S207" t="s">
        <v>67</v>
      </c>
      <c r="T207" t="s">
        <v>74</v>
      </c>
      <c r="U207" t="s">
        <v>60</v>
      </c>
      <c r="V207" t="s">
        <v>69</v>
      </c>
      <c r="W207">
        <v>51</v>
      </c>
      <c r="X207" s="13">
        <v>42753</v>
      </c>
      <c r="Y207" s="35">
        <v>53799</v>
      </c>
      <c r="Z207" s="36">
        <v>0</v>
      </c>
      <c r="AA207" t="s">
        <v>62</v>
      </c>
      <c r="AB207" t="s">
        <v>117</v>
      </c>
      <c r="AC207">
        <v>7</v>
      </c>
    </row>
    <row r="208" spans="1:29" x14ac:dyDescent="0.3">
      <c r="A208" t="s">
        <v>468</v>
      </c>
      <c r="B208" t="s">
        <v>469</v>
      </c>
      <c r="C208" t="s">
        <v>142</v>
      </c>
      <c r="D208" t="s">
        <v>58</v>
      </c>
      <c r="E208" t="s">
        <v>74</v>
      </c>
      <c r="F208" t="s">
        <v>60</v>
      </c>
      <c r="G208" t="s">
        <v>79</v>
      </c>
      <c r="H208">
        <v>58</v>
      </c>
      <c r="I208" s="13">
        <v>38521</v>
      </c>
      <c r="J208" s="35">
        <v>86089</v>
      </c>
      <c r="K208" s="36">
        <v>0</v>
      </c>
      <c r="L208" t="s">
        <v>62</v>
      </c>
      <c r="M208" t="s">
        <v>70</v>
      </c>
      <c r="N208">
        <f t="shared" ca="1" si="3"/>
        <v>19</v>
      </c>
      <c r="P208" t="s">
        <v>388</v>
      </c>
      <c r="Q208" t="s">
        <v>389</v>
      </c>
      <c r="R208" t="s">
        <v>77</v>
      </c>
      <c r="S208" t="s">
        <v>120</v>
      </c>
      <c r="T208" t="s">
        <v>84</v>
      </c>
      <c r="U208" t="s">
        <v>60</v>
      </c>
      <c r="V208" t="s">
        <v>69</v>
      </c>
      <c r="W208">
        <v>28</v>
      </c>
      <c r="X208" s="13">
        <v>44380</v>
      </c>
      <c r="Y208" s="35">
        <v>82739</v>
      </c>
      <c r="Z208" s="36">
        <v>0</v>
      </c>
      <c r="AA208" t="s">
        <v>62</v>
      </c>
      <c r="AB208" t="s">
        <v>80</v>
      </c>
      <c r="AC208">
        <v>3</v>
      </c>
    </row>
    <row r="209" spans="1:29" x14ac:dyDescent="0.3">
      <c r="A209" t="s">
        <v>470</v>
      </c>
      <c r="B209" t="s">
        <v>471</v>
      </c>
      <c r="C209" t="s">
        <v>183</v>
      </c>
      <c r="D209" t="s">
        <v>101</v>
      </c>
      <c r="E209" t="s">
        <v>59</v>
      </c>
      <c r="F209" t="s">
        <v>78</v>
      </c>
      <c r="G209" t="s">
        <v>114</v>
      </c>
      <c r="H209">
        <v>54</v>
      </c>
      <c r="I209" s="13">
        <v>39382</v>
      </c>
      <c r="J209" s="35">
        <v>106313</v>
      </c>
      <c r="K209" s="36">
        <v>0.15</v>
      </c>
      <c r="L209" t="s">
        <v>62</v>
      </c>
      <c r="M209" t="s">
        <v>70</v>
      </c>
      <c r="N209">
        <f t="shared" ca="1" si="3"/>
        <v>16</v>
      </c>
      <c r="P209" t="s">
        <v>390</v>
      </c>
      <c r="Q209" t="s">
        <v>391</v>
      </c>
      <c r="R209" t="s">
        <v>198</v>
      </c>
      <c r="S209" t="s">
        <v>58</v>
      </c>
      <c r="T209" t="s">
        <v>74</v>
      </c>
      <c r="U209" t="s">
        <v>60</v>
      </c>
      <c r="V209" t="s">
        <v>69</v>
      </c>
      <c r="W209">
        <v>36</v>
      </c>
      <c r="X209" s="13">
        <v>41789</v>
      </c>
      <c r="Y209" s="35">
        <v>99080</v>
      </c>
      <c r="Z209" s="36">
        <v>0</v>
      </c>
      <c r="AA209" t="s">
        <v>62</v>
      </c>
      <c r="AB209" t="s">
        <v>70</v>
      </c>
      <c r="AC209">
        <v>10</v>
      </c>
    </row>
    <row r="210" spans="1:29" x14ac:dyDescent="0.3">
      <c r="A210" t="s">
        <v>472</v>
      </c>
      <c r="B210" t="s">
        <v>473</v>
      </c>
      <c r="C210" t="s">
        <v>77</v>
      </c>
      <c r="D210" t="s">
        <v>91</v>
      </c>
      <c r="E210" t="s">
        <v>68</v>
      </c>
      <c r="F210" t="s">
        <v>78</v>
      </c>
      <c r="G210" t="s">
        <v>69</v>
      </c>
      <c r="H210">
        <v>27</v>
      </c>
      <c r="I210" s="13">
        <v>44482</v>
      </c>
      <c r="J210" s="35">
        <v>74077</v>
      </c>
      <c r="K210" s="36">
        <v>0</v>
      </c>
      <c r="L210" t="s">
        <v>62</v>
      </c>
      <c r="M210" t="s">
        <v>63</v>
      </c>
      <c r="N210">
        <f t="shared" ca="1" si="3"/>
        <v>2</v>
      </c>
      <c r="P210" t="s">
        <v>392</v>
      </c>
      <c r="Q210" t="s">
        <v>393</v>
      </c>
      <c r="R210" t="s">
        <v>66</v>
      </c>
      <c r="S210" t="s">
        <v>97</v>
      </c>
      <c r="T210" t="s">
        <v>59</v>
      </c>
      <c r="U210" t="s">
        <v>60</v>
      </c>
      <c r="V210" t="s">
        <v>69</v>
      </c>
      <c r="W210">
        <v>51</v>
      </c>
      <c r="X210" s="13">
        <v>44283</v>
      </c>
      <c r="Y210" s="35">
        <v>180687</v>
      </c>
      <c r="Z210" s="36">
        <v>0.19</v>
      </c>
      <c r="AA210" t="s">
        <v>62</v>
      </c>
      <c r="AB210" t="s">
        <v>80</v>
      </c>
      <c r="AC210">
        <v>3</v>
      </c>
    </row>
    <row r="211" spans="1:29" x14ac:dyDescent="0.3">
      <c r="A211" t="s">
        <v>474</v>
      </c>
      <c r="B211" t="s">
        <v>475</v>
      </c>
      <c r="C211" t="s">
        <v>83</v>
      </c>
      <c r="D211" t="s">
        <v>97</v>
      </c>
      <c r="E211" t="s">
        <v>74</v>
      </c>
      <c r="F211" t="s">
        <v>60</v>
      </c>
      <c r="G211" t="s">
        <v>69</v>
      </c>
      <c r="H211">
        <v>31</v>
      </c>
      <c r="I211" s="13">
        <v>44214</v>
      </c>
      <c r="J211" s="35">
        <v>104162</v>
      </c>
      <c r="K211" s="36">
        <v>7.0000000000000007E-2</v>
      </c>
      <c r="L211" t="s">
        <v>62</v>
      </c>
      <c r="M211" t="s">
        <v>92</v>
      </c>
      <c r="N211">
        <f t="shared" ca="1" si="3"/>
        <v>3</v>
      </c>
      <c r="P211" t="s">
        <v>394</v>
      </c>
      <c r="Q211" t="s">
        <v>395</v>
      </c>
      <c r="R211" t="s">
        <v>183</v>
      </c>
      <c r="S211" t="s">
        <v>101</v>
      </c>
      <c r="T211" t="s">
        <v>84</v>
      </c>
      <c r="U211" t="s">
        <v>78</v>
      </c>
      <c r="V211" t="s">
        <v>79</v>
      </c>
      <c r="W211">
        <v>45</v>
      </c>
      <c r="X211" s="13">
        <v>36993</v>
      </c>
      <c r="Y211" s="35">
        <v>95743</v>
      </c>
      <c r="Z211" s="36">
        <v>0.15</v>
      </c>
      <c r="AA211" t="s">
        <v>62</v>
      </c>
      <c r="AB211" t="s">
        <v>92</v>
      </c>
      <c r="AC211">
        <v>23</v>
      </c>
    </row>
    <row r="212" spans="1:29" x14ac:dyDescent="0.3">
      <c r="A212" t="s">
        <v>476</v>
      </c>
      <c r="B212" t="s">
        <v>477</v>
      </c>
      <c r="C212" t="s">
        <v>232</v>
      </c>
      <c r="D212" t="s">
        <v>101</v>
      </c>
      <c r="E212" t="s">
        <v>59</v>
      </c>
      <c r="F212" t="s">
        <v>60</v>
      </c>
      <c r="G212" t="s">
        <v>79</v>
      </c>
      <c r="H212">
        <v>55</v>
      </c>
      <c r="I212" s="13">
        <v>41525</v>
      </c>
      <c r="J212" s="35">
        <v>73248</v>
      </c>
      <c r="K212" s="36">
        <v>0</v>
      </c>
      <c r="L212" t="s">
        <v>62</v>
      </c>
      <c r="M212" t="s">
        <v>117</v>
      </c>
      <c r="N212">
        <f t="shared" ca="1" si="3"/>
        <v>11</v>
      </c>
      <c r="P212" t="s">
        <v>396</v>
      </c>
      <c r="Q212" t="s">
        <v>397</v>
      </c>
      <c r="R212" t="s">
        <v>237</v>
      </c>
      <c r="S212" t="s">
        <v>101</v>
      </c>
      <c r="T212" t="s">
        <v>59</v>
      </c>
      <c r="U212" t="s">
        <v>60</v>
      </c>
      <c r="V212" t="s">
        <v>69</v>
      </c>
      <c r="W212">
        <v>44</v>
      </c>
      <c r="X212" s="13">
        <v>40060</v>
      </c>
      <c r="Y212" s="35">
        <v>89695</v>
      </c>
      <c r="Z212" s="36">
        <v>0</v>
      </c>
      <c r="AA212" t="s">
        <v>62</v>
      </c>
      <c r="AB212" t="s">
        <v>92</v>
      </c>
      <c r="AC212">
        <v>14</v>
      </c>
    </row>
    <row r="213" spans="1:29" x14ac:dyDescent="0.3">
      <c r="A213" t="s">
        <v>478</v>
      </c>
      <c r="B213" t="s">
        <v>479</v>
      </c>
      <c r="C213" t="s">
        <v>77</v>
      </c>
      <c r="D213" t="s">
        <v>91</v>
      </c>
      <c r="E213" t="s">
        <v>74</v>
      </c>
      <c r="F213" t="s">
        <v>78</v>
      </c>
      <c r="G213" t="s">
        <v>61</v>
      </c>
      <c r="H213">
        <v>51</v>
      </c>
      <c r="I213" s="13">
        <v>44113</v>
      </c>
      <c r="J213" s="35">
        <v>91853</v>
      </c>
      <c r="K213" s="36">
        <v>0</v>
      </c>
      <c r="L213" t="s">
        <v>62</v>
      </c>
      <c r="M213" t="s">
        <v>70</v>
      </c>
      <c r="N213">
        <f t="shared" ca="1" si="3"/>
        <v>3</v>
      </c>
      <c r="P213" t="s">
        <v>398</v>
      </c>
      <c r="Q213" t="s">
        <v>399</v>
      </c>
      <c r="R213" t="s">
        <v>225</v>
      </c>
      <c r="S213" t="s">
        <v>97</v>
      </c>
      <c r="T213" t="s">
        <v>59</v>
      </c>
      <c r="U213" t="s">
        <v>78</v>
      </c>
      <c r="V213" t="s">
        <v>69</v>
      </c>
      <c r="W213">
        <v>30</v>
      </c>
      <c r="X213" s="13">
        <v>42078</v>
      </c>
      <c r="Y213" s="35">
        <v>93734</v>
      </c>
      <c r="Z213" s="36">
        <v>0</v>
      </c>
      <c r="AA213" t="s">
        <v>62</v>
      </c>
      <c r="AB213" t="s">
        <v>80</v>
      </c>
      <c r="AC213">
        <v>9</v>
      </c>
    </row>
    <row r="214" spans="1:29" x14ac:dyDescent="0.3">
      <c r="A214" t="s">
        <v>480</v>
      </c>
      <c r="B214" t="s">
        <v>481</v>
      </c>
      <c r="C214" t="s">
        <v>66</v>
      </c>
      <c r="D214" t="s">
        <v>67</v>
      </c>
      <c r="E214" t="s">
        <v>68</v>
      </c>
      <c r="F214" t="s">
        <v>78</v>
      </c>
      <c r="G214" t="s">
        <v>69</v>
      </c>
      <c r="H214">
        <v>25</v>
      </c>
      <c r="I214" s="13">
        <v>43844</v>
      </c>
      <c r="J214" s="35">
        <v>168014</v>
      </c>
      <c r="K214" s="36">
        <v>0.27</v>
      </c>
      <c r="L214" t="s">
        <v>62</v>
      </c>
      <c r="M214" t="s">
        <v>70</v>
      </c>
      <c r="N214">
        <f t="shared" ca="1" si="3"/>
        <v>4</v>
      </c>
      <c r="P214" t="s">
        <v>400</v>
      </c>
      <c r="Q214" t="s">
        <v>401</v>
      </c>
      <c r="R214" t="s">
        <v>83</v>
      </c>
      <c r="S214" t="s">
        <v>67</v>
      </c>
      <c r="T214" t="s">
        <v>68</v>
      </c>
      <c r="U214" t="s">
        <v>78</v>
      </c>
      <c r="V214" t="s">
        <v>61</v>
      </c>
      <c r="W214">
        <v>51</v>
      </c>
      <c r="X214" s="13">
        <v>34746</v>
      </c>
      <c r="Y214" s="35">
        <v>125375</v>
      </c>
      <c r="Z214" s="36">
        <v>0.09</v>
      </c>
      <c r="AA214" t="s">
        <v>62</v>
      </c>
      <c r="AB214" t="s">
        <v>70</v>
      </c>
      <c r="AC214">
        <v>29</v>
      </c>
    </row>
    <row r="215" spans="1:29" x14ac:dyDescent="0.3">
      <c r="A215" t="s">
        <v>482</v>
      </c>
      <c r="B215" t="s">
        <v>483</v>
      </c>
      <c r="C215" t="s">
        <v>237</v>
      </c>
      <c r="D215" t="s">
        <v>101</v>
      </c>
      <c r="E215" t="s">
        <v>84</v>
      </c>
      <c r="F215" t="s">
        <v>60</v>
      </c>
      <c r="G215" t="s">
        <v>69</v>
      </c>
      <c r="H215">
        <v>37</v>
      </c>
      <c r="I215" s="13">
        <v>42995</v>
      </c>
      <c r="J215" s="35">
        <v>70770</v>
      </c>
      <c r="K215" s="36">
        <v>0</v>
      </c>
      <c r="L215" t="s">
        <v>62</v>
      </c>
      <c r="M215" t="s">
        <v>88</v>
      </c>
      <c r="N215">
        <f t="shared" ca="1" si="3"/>
        <v>6</v>
      </c>
      <c r="P215" t="s">
        <v>402</v>
      </c>
      <c r="Q215" t="s">
        <v>403</v>
      </c>
      <c r="R215" t="s">
        <v>108</v>
      </c>
      <c r="S215" t="s">
        <v>91</v>
      </c>
      <c r="T215" t="s">
        <v>74</v>
      </c>
      <c r="U215" t="s">
        <v>78</v>
      </c>
      <c r="V215" t="s">
        <v>79</v>
      </c>
      <c r="W215">
        <v>25</v>
      </c>
      <c r="X215" s="13">
        <v>44235</v>
      </c>
      <c r="Y215" s="35">
        <v>198243</v>
      </c>
      <c r="Z215" s="36">
        <v>0.31</v>
      </c>
      <c r="AA215" t="s">
        <v>62</v>
      </c>
      <c r="AB215" t="s">
        <v>88</v>
      </c>
      <c r="AC215">
        <v>3</v>
      </c>
    </row>
    <row r="216" spans="1:29" x14ac:dyDescent="0.3">
      <c r="A216" t="s">
        <v>484</v>
      </c>
      <c r="B216" t="s">
        <v>485</v>
      </c>
      <c r="C216" t="s">
        <v>162</v>
      </c>
      <c r="D216" t="s">
        <v>97</v>
      </c>
      <c r="E216" t="s">
        <v>84</v>
      </c>
      <c r="F216" t="s">
        <v>78</v>
      </c>
      <c r="G216" t="s">
        <v>69</v>
      </c>
      <c r="H216">
        <v>62</v>
      </c>
      <c r="I216" s="13">
        <v>38271</v>
      </c>
      <c r="J216" s="35">
        <v>50825</v>
      </c>
      <c r="K216" s="36">
        <v>0</v>
      </c>
      <c r="L216" t="s">
        <v>62</v>
      </c>
      <c r="M216" t="s">
        <v>63</v>
      </c>
      <c r="N216">
        <f t="shared" ca="1" si="3"/>
        <v>19</v>
      </c>
      <c r="P216" t="s">
        <v>404</v>
      </c>
      <c r="Q216" t="s">
        <v>405</v>
      </c>
      <c r="R216" t="s">
        <v>232</v>
      </c>
      <c r="S216" t="s">
        <v>101</v>
      </c>
      <c r="T216" t="s">
        <v>59</v>
      </c>
      <c r="U216" t="s">
        <v>60</v>
      </c>
      <c r="V216" t="s">
        <v>114</v>
      </c>
      <c r="W216">
        <v>42</v>
      </c>
      <c r="X216" s="13">
        <v>43062</v>
      </c>
      <c r="Y216" s="35">
        <v>96023</v>
      </c>
      <c r="Z216" s="36">
        <v>0</v>
      </c>
      <c r="AA216" t="s">
        <v>62</v>
      </c>
      <c r="AB216" t="s">
        <v>88</v>
      </c>
      <c r="AC216">
        <v>6</v>
      </c>
    </row>
    <row r="217" spans="1:29" x14ac:dyDescent="0.3">
      <c r="A217" t="s">
        <v>486</v>
      </c>
      <c r="B217" t="s">
        <v>487</v>
      </c>
      <c r="C217" t="s">
        <v>57</v>
      </c>
      <c r="D217" t="s">
        <v>97</v>
      </c>
      <c r="E217" t="s">
        <v>59</v>
      </c>
      <c r="F217" t="s">
        <v>60</v>
      </c>
      <c r="G217" t="s">
        <v>79</v>
      </c>
      <c r="H217">
        <v>64</v>
      </c>
      <c r="I217" s="13">
        <v>37962</v>
      </c>
      <c r="J217" s="35">
        <v>125807</v>
      </c>
      <c r="K217" s="36">
        <v>0.15</v>
      </c>
      <c r="L217" t="s">
        <v>62</v>
      </c>
      <c r="M217" t="s">
        <v>70</v>
      </c>
      <c r="N217">
        <f t="shared" ca="1" si="3"/>
        <v>20</v>
      </c>
      <c r="P217" t="s">
        <v>406</v>
      </c>
      <c r="Q217" t="s">
        <v>407</v>
      </c>
      <c r="R217" t="s">
        <v>77</v>
      </c>
      <c r="S217" t="s">
        <v>109</v>
      </c>
      <c r="T217" t="s">
        <v>59</v>
      </c>
      <c r="U217" t="s">
        <v>60</v>
      </c>
      <c r="V217" t="s">
        <v>69</v>
      </c>
      <c r="W217">
        <v>34</v>
      </c>
      <c r="X217" s="13">
        <v>41085</v>
      </c>
      <c r="Y217" s="35">
        <v>83066</v>
      </c>
      <c r="Z217" s="36">
        <v>0</v>
      </c>
      <c r="AA217" t="s">
        <v>62</v>
      </c>
      <c r="AB217" t="s">
        <v>70</v>
      </c>
      <c r="AC217">
        <v>12</v>
      </c>
    </row>
    <row r="218" spans="1:29" x14ac:dyDescent="0.3">
      <c r="A218" t="s">
        <v>488</v>
      </c>
      <c r="B218" t="s">
        <v>489</v>
      </c>
      <c r="C218" t="s">
        <v>87</v>
      </c>
      <c r="D218" t="s">
        <v>120</v>
      </c>
      <c r="E218" t="s">
        <v>68</v>
      </c>
      <c r="F218" t="s">
        <v>78</v>
      </c>
      <c r="G218" t="s">
        <v>79</v>
      </c>
      <c r="H218">
        <v>25</v>
      </c>
      <c r="I218" s="13">
        <v>44405</v>
      </c>
      <c r="J218" s="35">
        <v>46845</v>
      </c>
      <c r="K218" s="36">
        <v>0</v>
      </c>
      <c r="L218" t="s">
        <v>62</v>
      </c>
      <c r="M218" t="s">
        <v>88</v>
      </c>
      <c r="N218">
        <f t="shared" ca="1" si="3"/>
        <v>3</v>
      </c>
      <c r="P218" t="s">
        <v>408</v>
      </c>
      <c r="Q218" t="s">
        <v>409</v>
      </c>
      <c r="R218" t="s">
        <v>132</v>
      </c>
      <c r="S218" t="s">
        <v>120</v>
      </c>
      <c r="T218" t="s">
        <v>59</v>
      </c>
      <c r="U218" t="s">
        <v>60</v>
      </c>
      <c r="V218" t="s">
        <v>114</v>
      </c>
      <c r="W218">
        <v>48</v>
      </c>
      <c r="X218" s="13">
        <v>41773</v>
      </c>
      <c r="Y218" s="35">
        <v>61216</v>
      </c>
      <c r="Z218" s="36">
        <v>0</v>
      </c>
      <c r="AA218" t="s">
        <v>62</v>
      </c>
      <c r="AB218" t="s">
        <v>63</v>
      </c>
      <c r="AC218">
        <v>10</v>
      </c>
    </row>
    <row r="219" spans="1:29" x14ac:dyDescent="0.3">
      <c r="A219" t="s">
        <v>490</v>
      </c>
      <c r="B219" t="s">
        <v>491</v>
      </c>
      <c r="C219" t="s">
        <v>492</v>
      </c>
      <c r="D219" t="s">
        <v>58</v>
      </c>
      <c r="E219" t="s">
        <v>84</v>
      </c>
      <c r="F219" t="s">
        <v>60</v>
      </c>
      <c r="G219" t="s">
        <v>69</v>
      </c>
      <c r="H219">
        <v>40</v>
      </c>
      <c r="I219" s="13">
        <v>40522</v>
      </c>
      <c r="J219" s="35">
        <v>97807</v>
      </c>
      <c r="K219" s="36">
        <v>0</v>
      </c>
      <c r="L219" t="s">
        <v>62</v>
      </c>
      <c r="M219" t="s">
        <v>70</v>
      </c>
      <c r="N219">
        <f t="shared" ca="1" si="3"/>
        <v>13</v>
      </c>
      <c r="P219" t="s">
        <v>410</v>
      </c>
      <c r="Q219" t="s">
        <v>411</v>
      </c>
      <c r="R219" t="s">
        <v>57</v>
      </c>
      <c r="S219" t="s">
        <v>91</v>
      </c>
      <c r="T219" t="s">
        <v>84</v>
      </c>
      <c r="U219" t="s">
        <v>78</v>
      </c>
      <c r="V219" t="s">
        <v>69</v>
      </c>
      <c r="W219">
        <v>33</v>
      </c>
      <c r="X219" s="13">
        <v>41315</v>
      </c>
      <c r="Y219" s="35">
        <v>144231</v>
      </c>
      <c r="Z219" s="36">
        <v>0.14000000000000001</v>
      </c>
      <c r="AA219" t="s">
        <v>62</v>
      </c>
      <c r="AB219" t="s">
        <v>117</v>
      </c>
      <c r="AC219">
        <v>11</v>
      </c>
    </row>
    <row r="220" spans="1:29" x14ac:dyDescent="0.3">
      <c r="A220" t="s">
        <v>493</v>
      </c>
      <c r="B220" t="s">
        <v>494</v>
      </c>
      <c r="C220" t="s">
        <v>162</v>
      </c>
      <c r="D220" t="s">
        <v>97</v>
      </c>
      <c r="E220" t="s">
        <v>74</v>
      </c>
      <c r="F220" t="s">
        <v>78</v>
      </c>
      <c r="G220" t="s">
        <v>114</v>
      </c>
      <c r="H220">
        <v>31</v>
      </c>
      <c r="I220" s="13">
        <v>42347</v>
      </c>
      <c r="J220" s="35">
        <v>73854</v>
      </c>
      <c r="K220" s="36">
        <v>0</v>
      </c>
      <c r="L220" t="s">
        <v>62</v>
      </c>
      <c r="M220" t="s">
        <v>63</v>
      </c>
      <c r="N220">
        <f t="shared" ref="N220:N283" ca="1" si="4">DATEDIF(I220,TODAY(),"y")</f>
        <v>8</v>
      </c>
      <c r="P220" t="s">
        <v>412</v>
      </c>
      <c r="Q220" t="s">
        <v>413</v>
      </c>
      <c r="R220" t="s">
        <v>232</v>
      </c>
      <c r="S220" t="s">
        <v>101</v>
      </c>
      <c r="T220" t="s">
        <v>74</v>
      </c>
      <c r="U220" t="s">
        <v>78</v>
      </c>
      <c r="V220" t="s">
        <v>114</v>
      </c>
      <c r="W220">
        <v>36</v>
      </c>
      <c r="X220" s="13">
        <v>39912</v>
      </c>
      <c r="Y220" s="35">
        <v>60055</v>
      </c>
      <c r="Z220" s="36">
        <v>0</v>
      </c>
      <c r="AA220" t="s">
        <v>62</v>
      </c>
      <c r="AB220" t="s">
        <v>63</v>
      </c>
      <c r="AC220">
        <v>15</v>
      </c>
    </row>
    <row r="221" spans="1:29" x14ac:dyDescent="0.3">
      <c r="A221" t="s">
        <v>495</v>
      </c>
      <c r="B221" t="s">
        <v>496</v>
      </c>
      <c r="C221" t="s">
        <v>57</v>
      </c>
      <c r="D221" t="s">
        <v>91</v>
      </c>
      <c r="E221" t="s">
        <v>74</v>
      </c>
      <c r="F221" t="s">
        <v>78</v>
      </c>
      <c r="G221" t="s">
        <v>79</v>
      </c>
      <c r="H221">
        <v>45</v>
      </c>
      <c r="I221" s="13">
        <v>39063</v>
      </c>
      <c r="J221" s="35">
        <v>149537</v>
      </c>
      <c r="K221" s="36">
        <v>0.14000000000000001</v>
      </c>
      <c r="L221" t="s">
        <v>62</v>
      </c>
      <c r="M221" t="s">
        <v>63</v>
      </c>
      <c r="N221">
        <f t="shared" ca="1" si="4"/>
        <v>17</v>
      </c>
      <c r="P221" t="s">
        <v>414</v>
      </c>
      <c r="Q221" t="s">
        <v>415</v>
      </c>
      <c r="R221" t="s">
        <v>108</v>
      </c>
      <c r="S221" t="s">
        <v>58</v>
      </c>
      <c r="T221" t="s">
        <v>84</v>
      </c>
      <c r="U221" t="s">
        <v>60</v>
      </c>
      <c r="V221" t="s">
        <v>79</v>
      </c>
      <c r="W221">
        <v>53</v>
      </c>
      <c r="X221" s="13">
        <v>39568</v>
      </c>
      <c r="Y221" s="35">
        <v>182202</v>
      </c>
      <c r="Z221" s="36">
        <v>0.3</v>
      </c>
      <c r="AA221" t="s">
        <v>62</v>
      </c>
      <c r="AB221" t="s">
        <v>92</v>
      </c>
      <c r="AC221">
        <v>16</v>
      </c>
    </row>
    <row r="222" spans="1:29" x14ac:dyDescent="0.3">
      <c r="A222" t="s">
        <v>497</v>
      </c>
      <c r="B222" t="s">
        <v>498</v>
      </c>
      <c r="C222" t="s">
        <v>57</v>
      </c>
      <c r="D222" t="s">
        <v>120</v>
      </c>
      <c r="E222" t="s">
        <v>74</v>
      </c>
      <c r="F222" t="s">
        <v>60</v>
      </c>
      <c r="G222" t="s">
        <v>69</v>
      </c>
      <c r="H222">
        <v>49</v>
      </c>
      <c r="I222" s="13">
        <v>41379</v>
      </c>
      <c r="J222" s="35">
        <v>128303</v>
      </c>
      <c r="K222" s="36">
        <v>0.15</v>
      </c>
      <c r="L222" t="s">
        <v>62</v>
      </c>
      <c r="M222" t="s">
        <v>80</v>
      </c>
      <c r="N222">
        <f t="shared" ca="1" si="4"/>
        <v>11</v>
      </c>
      <c r="P222" t="s">
        <v>416</v>
      </c>
      <c r="Q222" t="s">
        <v>417</v>
      </c>
      <c r="R222" t="s">
        <v>83</v>
      </c>
      <c r="S222" t="s">
        <v>120</v>
      </c>
      <c r="T222" t="s">
        <v>68</v>
      </c>
      <c r="U222" t="s">
        <v>78</v>
      </c>
      <c r="V222" t="s">
        <v>69</v>
      </c>
      <c r="W222">
        <v>43</v>
      </c>
      <c r="X222" s="13">
        <v>38748</v>
      </c>
      <c r="Y222" s="35">
        <v>117518</v>
      </c>
      <c r="Z222" s="36">
        <v>7.0000000000000007E-2</v>
      </c>
      <c r="AA222" t="s">
        <v>62</v>
      </c>
      <c r="AB222" t="s">
        <v>63</v>
      </c>
      <c r="AC222">
        <v>18</v>
      </c>
    </row>
    <row r="223" spans="1:29" x14ac:dyDescent="0.3">
      <c r="A223" t="s">
        <v>499</v>
      </c>
      <c r="B223" t="s">
        <v>500</v>
      </c>
      <c r="C223" t="s">
        <v>294</v>
      </c>
      <c r="D223" t="s">
        <v>58</v>
      </c>
      <c r="E223" t="s">
        <v>68</v>
      </c>
      <c r="F223" t="s">
        <v>78</v>
      </c>
      <c r="G223" t="s">
        <v>61</v>
      </c>
      <c r="H223">
        <v>46</v>
      </c>
      <c r="I223" s="13">
        <v>38513</v>
      </c>
      <c r="J223" s="35">
        <v>67374</v>
      </c>
      <c r="K223" s="36">
        <v>0</v>
      </c>
      <c r="L223" t="s">
        <v>62</v>
      </c>
      <c r="M223" t="s">
        <v>92</v>
      </c>
      <c r="N223">
        <f t="shared" ca="1" si="4"/>
        <v>19</v>
      </c>
      <c r="P223" t="s">
        <v>418</v>
      </c>
      <c r="Q223" t="s">
        <v>419</v>
      </c>
      <c r="R223" t="s">
        <v>83</v>
      </c>
      <c r="S223" t="s">
        <v>109</v>
      </c>
      <c r="T223" t="s">
        <v>74</v>
      </c>
      <c r="U223" t="s">
        <v>78</v>
      </c>
      <c r="V223" t="s">
        <v>69</v>
      </c>
      <c r="W223">
        <v>38</v>
      </c>
      <c r="X223" s="13">
        <v>39544</v>
      </c>
      <c r="Y223" s="35">
        <v>126856</v>
      </c>
      <c r="Z223" s="36">
        <v>0.06</v>
      </c>
      <c r="AA223" t="s">
        <v>62</v>
      </c>
      <c r="AB223" t="s">
        <v>117</v>
      </c>
      <c r="AC223">
        <v>16</v>
      </c>
    </row>
    <row r="224" spans="1:29" x14ac:dyDescent="0.3">
      <c r="A224" t="s">
        <v>501</v>
      </c>
      <c r="B224" t="s">
        <v>502</v>
      </c>
      <c r="C224" t="s">
        <v>83</v>
      </c>
      <c r="D224" t="s">
        <v>91</v>
      </c>
      <c r="E224" t="s">
        <v>68</v>
      </c>
      <c r="F224" t="s">
        <v>78</v>
      </c>
      <c r="G224" t="s">
        <v>79</v>
      </c>
      <c r="H224">
        <v>40</v>
      </c>
      <c r="I224" s="13">
        <v>43147</v>
      </c>
      <c r="J224" s="35">
        <v>120905</v>
      </c>
      <c r="K224" s="36">
        <v>0.05</v>
      </c>
      <c r="L224" t="s">
        <v>62</v>
      </c>
      <c r="M224" t="s">
        <v>63</v>
      </c>
      <c r="N224">
        <f t="shared" ca="1" si="4"/>
        <v>6</v>
      </c>
      <c r="P224" t="s">
        <v>420</v>
      </c>
      <c r="Q224" t="s">
        <v>421</v>
      </c>
      <c r="R224" t="s">
        <v>66</v>
      </c>
      <c r="S224" t="s">
        <v>120</v>
      </c>
      <c r="T224" t="s">
        <v>59</v>
      </c>
      <c r="U224" t="s">
        <v>60</v>
      </c>
      <c r="V224" t="s">
        <v>79</v>
      </c>
      <c r="W224">
        <v>45</v>
      </c>
      <c r="X224" s="13">
        <v>37316</v>
      </c>
      <c r="Y224" s="35">
        <v>165181</v>
      </c>
      <c r="Z224" s="36">
        <v>0.16</v>
      </c>
      <c r="AA224" t="s">
        <v>62</v>
      </c>
      <c r="AB224" t="s">
        <v>63</v>
      </c>
      <c r="AC224">
        <v>22</v>
      </c>
    </row>
    <row r="225" spans="1:29" x14ac:dyDescent="0.3">
      <c r="A225" t="s">
        <v>503</v>
      </c>
      <c r="B225" t="s">
        <v>504</v>
      </c>
      <c r="C225" t="s">
        <v>108</v>
      </c>
      <c r="D225" t="s">
        <v>67</v>
      </c>
      <c r="E225" t="s">
        <v>74</v>
      </c>
      <c r="F225" t="s">
        <v>60</v>
      </c>
      <c r="G225" t="s">
        <v>69</v>
      </c>
      <c r="H225">
        <v>48</v>
      </c>
      <c r="I225" s="13">
        <v>43253</v>
      </c>
      <c r="J225" s="35">
        <v>231567</v>
      </c>
      <c r="K225" s="36">
        <v>0.36</v>
      </c>
      <c r="L225" t="s">
        <v>62</v>
      </c>
      <c r="M225" t="s">
        <v>63</v>
      </c>
      <c r="N225">
        <f t="shared" ca="1" si="4"/>
        <v>6</v>
      </c>
      <c r="P225" t="s">
        <v>422</v>
      </c>
      <c r="Q225" t="s">
        <v>423</v>
      </c>
      <c r="R225" t="s">
        <v>57</v>
      </c>
      <c r="S225" t="s">
        <v>91</v>
      </c>
      <c r="T225" t="s">
        <v>74</v>
      </c>
      <c r="U225" t="s">
        <v>60</v>
      </c>
      <c r="V225" t="s">
        <v>69</v>
      </c>
      <c r="W225">
        <v>55</v>
      </c>
      <c r="X225" s="13">
        <v>40552</v>
      </c>
      <c r="Y225" s="35">
        <v>138521</v>
      </c>
      <c r="Z225" s="36">
        <v>0.1</v>
      </c>
      <c r="AA225" t="s">
        <v>62</v>
      </c>
      <c r="AB225" t="s">
        <v>88</v>
      </c>
      <c r="AC225">
        <v>13</v>
      </c>
    </row>
    <row r="226" spans="1:29" x14ac:dyDescent="0.3">
      <c r="A226" t="s">
        <v>505</v>
      </c>
      <c r="B226" t="s">
        <v>506</v>
      </c>
      <c r="C226" t="s">
        <v>108</v>
      </c>
      <c r="D226" t="s">
        <v>58</v>
      </c>
      <c r="E226" t="s">
        <v>59</v>
      </c>
      <c r="F226" t="s">
        <v>78</v>
      </c>
      <c r="G226" t="s">
        <v>79</v>
      </c>
      <c r="H226">
        <v>31</v>
      </c>
      <c r="I226" s="13">
        <v>42197</v>
      </c>
      <c r="J226" s="35">
        <v>215388</v>
      </c>
      <c r="K226" s="36">
        <v>0.33</v>
      </c>
      <c r="L226" t="s">
        <v>62</v>
      </c>
      <c r="M226" t="s">
        <v>88</v>
      </c>
      <c r="N226">
        <f t="shared" ca="1" si="4"/>
        <v>9</v>
      </c>
      <c r="P226" t="s">
        <v>424</v>
      </c>
      <c r="Q226" t="s">
        <v>425</v>
      </c>
      <c r="R226" t="s">
        <v>137</v>
      </c>
      <c r="S226" t="s">
        <v>58</v>
      </c>
      <c r="T226" t="s">
        <v>84</v>
      </c>
      <c r="U226" t="s">
        <v>60</v>
      </c>
      <c r="V226" t="s">
        <v>61</v>
      </c>
      <c r="W226">
        <v>39</v>
      </c>
      <c r="X226" s="13">
        <v>43229</v>
      </c>
      <c r="Y226" s="35">
        <v>73317</v>
      </c>
      <c r="Z226" s="36">
        <v>0</v>
      </c>
      <c r="AA226" t="s">
        <v>62</v>
      </c>
      <c r="AB226" t="s">
        <v>88</v>
      </c>
      <c r="AC226">
        <v>6</v>
      </c>
    </row>
    <row r="227" spans="1:29" x14ac:dyDescent="0.3">
      <c r="A227" t="s">
        <v>507</v>
      </c>
      <c r="B227" t="s">
        <v>508</v>
      </c>
      <c r="C227" t="s">
        <v>57</v>
      </c>
      <c r="D227" t="s">
        <v>120</v>
      </c>
      <c r="E227" t="s">
        <v>68</v>
      </c>
      <c r="F227" t="s">
        <v>60</v>
      </c>
      <c r="G227" t="s">
        <v>79</v>
      </c>
      <c r="H227">
        <v>30</v>
      </c>
      <c r="I227" s="13">
        <v>42168</v>
      </c>
      <c r="J227" s="35">
        <v>127972</v>
      </c>
      <c r="K227" s="36">
        <v>0.11</v>
      </c>
      <c r="L227" t="s">
        <v>62</v>
      </c>
      <c r="M227" t="s">
        <v>63</v>
      </c>
      <c r="N227">
        <f t="shared" ca="1" si="4"/>
        <v>9</v>
      </c>
      <c r="P227" t="s">
        <v>426</v>
      </c>
      <c r="Q227" t="s">
        <v>427</v>
      </c>
      <c r="R227" t="s">
        <v>348</v>
      </c>
      <c r="S227" t="s">
        <v>58</v>
      </c>
      <c r="T227" t="s">
        <v>68</v>
      </c>
      <c r="U227" t="s">
        <v>60</v>
      </c>
      <c r="V227" t="s">
        <v>79</v>
      </c>
      <c r="W227">
        <v>40</v>
      </c>
      <c r="X227" s="13">
        <v>41451</v>
      </c>
      <c r="Y227" s="35">
        <v>69096</v>
      </c>
      <c r="Z227" s="36">
        <v>0</v>
      </c>
      <c r="AA227" t="s">
        <v>62</v>
      </c>
      <c r="AB227" t="s">
        <v>63</v>
      </c>
      <c r="AC227">
        <v>11</v>
      </c>
    </row>
    <row r="228" spans="1:29" x14ac:dyDescent="0.3">
      <c r="A228" t="s">
        <v>509</v>
      </c>
      <c r="B228" t="s">
        <v>510</v>
      </c>
      <c r="C228" t="s">
        <v>177</v>
      </c>
      <c r="D228" t="s">
        <v>101</v>
      </c>
      <c r="E228" t="s">
        <v>84</v>
      </c>
      <c r="F228" t="s">
        <v>60</v>
      </c>
      <c r="G228" t="s">
        <v>79</v>
      </c>
      <c r="H228">
        <v>55</v>
      </c>
      <c r="I228" s="13">
        <v>34915</v>
      </c>
      <c r="J228" s="35">
        <v>80701</v>
      </c>
      <c r="K228" s="36">
        <v>0</v>
      </c>
      <c r="L228" t="s">
        <v>62</v>
      </c>
      <c r="M228" t="s">
        <v>70</v>
      </c>
      <c r="N228">
        <f t="shared" ca="1" si="4"/>
        <v>29</v>
      </c>
      <c r="P228" t="s">
        <v>428</v>
      </c>
      <c r="Q228" t="s">
        <v>429</v>
      </c>
      <c r="R228" t="s">
        <v>232</v>
      </c>
      <c r="S228" t="s">
        <v>101</v>
      </c>
      <c r="T228" t="s">
        <v>84</v>
      </c>
      <c r="U228" t="s">
        <v>78</v>
      </c>
      <c r="V228" t="s">
        <v>114</v>
      </c>
      <c r="W228">
        <v>64</v>
      </c>
      <c r="X228" s="13">
        <v>33875</v>
      </c>
      <c r="Y228" s="35">
        <v>70778</v>
      </c>
      <c r="Z228" s="36">
        <v>0</v>
      </c>
      <c r="AA228" t="s">
        <v>62</v>
      </c>
      <c r="AB228" t="s">
        <v>92</v>
      </c>
      <c r="AC228">
        <v>31</v>
      </c>
    </row>
    <row r="229" spans="1:29" x14ac:dyDescent="0.3">
      <c r="A229" t="s">
        <v>280</v>
      </c>
      <c r="B229" t="s">
        <v>511</v>
      </c>
      <c r="C229" t="s">
        <v>157</v>
      </c>
      <c r="D229" t="s">
        <v>101</v>
      </c>
      <c r="E229" t="s">
        <v>84</v>
      </c>
      <c r="F229" t="s">
        <v>60</v>
      </c>
      <c r="G229" t="s">
        <v>69</v>
      </c>
      <c r="H229">
        <v>45</v>
      </c>
      <c r="I229" s="13">
        <v>43635</v>
      </c>
      <c r="J229" s="35">
        <v>88045</v>
      </c>
      <c r="K229" s="36">
        <v>0</v>
      </c>
      <c r="L229" t="s">
        <v>62</v>
      </c>
      <c r="M229" t="s">
        <v>70</v>
      </c>
      <c r="N229">
        <f t="shared" ca="1" si="4"/>
        <v>5</v>
      </c>
      <c r="P229" t="s">
        <v>430</v>
      </c>
      <c r="Q229" t="s">
        <v>431</v>
      </c>
      <c r="R229" t="s">
        <v>66</v>
      </c>
      <c r="S229" t="s">
        <v>97</v>
      </c>
      <c r="T229" t="s">
        <v>68</v>
      </c>
      <c r="U229" t="s">
        <v>60</v>
      </c>
      <c r="V229" t="s">
        <v>114</v>
      </c>
      <c r="W229">
        <v>65</v>
      </c>
      <c r="X229" s="13">
        <v>38130</v>
      </c>
      <c r="Y229" s="35">
        <v>153938</v>
      </c>
      <c r="Z229" s="36">
        <v>0.2</v>
      </c>
      <c r="AA229" t="s">
        <v>62</v>
      </c>
      <c r="AB229" t="s">
        <v>80</v>
      </c>
      <c r="AC229">
        <v>20</v>
      </c>
    </row>
    <row r="230" spans="1:29" x14ac:dyDescent="0.3">
      <c r="A230" t="s">
        <v>512</v>
      </c>
      <c r="B230" t="s">
        <v>513</v>
      </c>
      <c r="C230" t="s">
        <v>73</v>
      </c>
      <c r="D230" t="s">
        <v>58</v>
      </c>
      <c r="E230" t="s">
        <v>68</v>
      </c>
      <c r="F230" t="s">
        <v>60</v>
      </c>
      <c r="G230" t="s">
        <v>61</v>
      </c>
      <c r="H230">
        <v>45</v>
      </c>
      <c r="I230" s="13">
        <v>43185</v>
      </c>
      <c r="J230" s="35">
        <v>86478</v>
      </c>
      <c r="K230" s="36">
        <v>0.06</v>
      </c>
      <c r="L230" t="s">
        <v>62</v>
      </c>
      <c r="M230" t="s">
        <v>92</v>
      </c>
      <c r="N230">
        <f t="shared" ca="1" si="4"/>
        <v>6</v>
      </c>
      <c r="P230" t="s">
        <v>432</v>
      </c>
      <c r="Q230" t="s">
        <v>433</v>
      </c>
      <c r="R230" t="s">
        <v>232</v>
      </c>
      <c r="S230" t="s">
        <v>101</v>
      </c>
      <c r="T230" t="s">
        <v>84</v>
      </c>
      <c r="U230" t="s">
        <v>78</v>
      </c>
      <c r="V230" t="s">
        <v>69</v>
      </c>
      <c r="W230">
        <v>50</v>
      </c>
      <c r="X230" s="13">
        <v>43447</v>
      </c>
      <c r="Y230" s="35">
        <v>63098</v>
      </c>
      <c r="Z230" s="36">
        <v>0</v>
      </c>
      <c r="AA230" t="s">
        <v>62</v>
      </c>
      <c r="AB230" t="s">
        <v>117</v>
      </c>
      <c r="AC230">
        <v>5</v>
      </c>
    </row>
    <row r="231" spans="1:29" x14ac:dyDescent="0.3">
      <c r="A231" t="s">
        <v>514</v>
      </c>
      <c r="B231" t="s">
        <v>515</v>
      </c>
      <c r="C231" t="s">
        <v>108</v>
      </c>
      <c r="D231" t="s">
        <v>101</v>
      </c>
      <c r="E231" t="s">
        <v>74</v>
      </c>
      <c r="F231" t="s">
        <v>78</v>
      </c>
      <c r="G231" t="s">
        <v>69</v>
      </c>
      <c r="H231">
        <v>63</v>
      </c>
      <c r="I231" s="13">
        <v>42387</v>
      </c>
      <c r="J231" s="35">
        <v>180994</v>
      </c>
      <c r="K231" s="36">
        <v>0.39</v>
      </c>
      <c r="L231" t="s">
        <v>62</v>
      </c>
      <c r="M231" t="s">
        <v>63</v>
      </c>
      <c r="N231">
        <f t="shared" ca="1" si="4"/>
        <v>8</v>
      </c>
      <c r="P231" t="s">
        <v>434</v>
      </c>
      <c r="Q231" t="s">
        <v>435</v>
      </c>
      <c r="R231" t="s">
        <v>57</v>
      </c>
      <c r="S231" t="s">
        <v>97</v>
      </c>
      <c r="T231" t="s">
        <v>74</v>
      </c>
      <c r="U231" t="s">
        <v>60</v>
      </c>
      <c r="V231" t="s">
        <v>61</v>
      </c>
      <c r="W231">
        <v>55</v>
      </c>
      <c r="X231" s="13">
        <v>38301</v>
      </c>
      <c r="Y231" s="35">
        <v>142318</v>
      </c>
      <c r="Z231" s="36">
        <v>0.14000000000000001</v>
      </c>
      <c r="AA231" t="s">
        <v>62</v>
      </c>
      <c r="AB231" t="s">
        <v>70</v>
      </c>
      <c r="AC231">
        <v>19</v>
      </c>
    </row>
    <row r="232" spans="1:29" x14ac:dyDescent="0.3">
      <c r="A232" t="s">
        <v>516</v>
      </c>
      <c r="B232" t="s">
        <v>517</v>
      </c>
      <c r="C232" t="s">
        <v>132</v>
      </c>
      <c r="D232" t="s">
        <v>67</v>
      </c>
      <c r="E232" t="s">
        <v>59</v>
      </c>
      <c r="F232" t="s">
        <v>60</v>
      </c>
      <c r="G232" t="s">
        <v>79</v>
      </c>
      <c r="H232">
        <v>55</v>
      </c>
      <c r="I232" s="13">
        <v>39418</v>
      </c>
      <c r="J232" s="35">
        <v>64494</v>
      </c>
      <c r="K232" s="36">
        <v>0</v>
      </c>
      <c r="L232" t="s">
        <v>62</v>
      </c>
      <c r="M232" t="s">
        <v>117</v>
      </c>
      <c r="N232">
        <f t="shared" ca="1" si="4"/>
        <v>16</v>
      </c>
      <c r="P232" t="s">
        <v>436</v>
      </c>
      <c r="Q232" t="s">
        <v>437</v>
      </c>
      <c r="R232" t="s">
        <v>180</v>
      </c>
      <c r="S232" t="s">
        <v>97</v>
      </c>
      <c r="T232" t="s">
        <v>74</v>
      </c>
      <c r="U232" t="s">
        <v>78</v>
      </c>
      <c r="V232" t="s">
        <v>61</v>
      </c>
      <c r="W232">
        <v>41</v>
      </c>
      <c r="X232" s="13">
        <v>38219</v>
      </c>
      <c r="Y232" s="35">
        <v>49186</v>
      </c>
      <c r="Z232" s="36">
        <v>0</v>
      </c>
      <c r="AA232" t="s">
        <v>62</v>
      </c>
      <c r="AB232" t="s">
        <v>92</v>
      </c>
      <c r="AC232">
        <v>20</v>
      </c>
    </row>
    <row r="233" spans="1:29" x14ac:dyDescent="0.3">
      <c r="A233" t="s">
        <v>518</v>
      </c>
      <c r="B233" t="s">
        <v>519</v>
      </c>
      <c r="C233" t="s">
        <v>222</v>
      </c>
      <c r="D233" t="s">
        <v>120</v>
      </c>
      <c r="E233" t="s">
        <v>74</v>
      </c>
      <c r="F233" t="s">
        <v>78</v>
      </c>
      <c r="G233" t="s">
        <v>61</v>
      </c>
      <c r="H233">
        <v>47</v>
      </c>
      <c r="I233" s="13">
        <v>37550</v>
      </c>
      <c r="J233" s="35">
        <v>70122</v>
      </c>
      <c r="K233" s="36">
        <v>0</v>
      </c>
      <c r="L233" t="s">
        <v>62</v>
      </c>
      <c r="M233" t="s">
        <v>117</v>
      </c>
      <c r="N233">
        <f t="shared" ca="1" si="4"/>
        <v>21</v>
      </c>
      <c r="P233" t="s">
        <v>438</v>
      </c>
      <c r="Q233" t="s">
        <v>439</v>
      </c>
      <c r="R233" t="s">
        <v>108</v>
      </c>
      <c r="S233" t="s">
        <v>97</v>
      </c>
      <c r="T233" t="s">
        <v>59</v>
      </c>
      <c r="U233" t="s">
        <v>60</v>
      </c>
      <c r="V233" t="s">
        <v>61</v>
      </c>
      <c r="W233">
        <v>34</v>
      </c>
      <c r="X233" s="13">
        <v>43673</v>
      </c>
      <c r="Y233" s="35">
        <v>220937</v>
      </c>
      <c r="Z233" s="36">
        <v>0.38</v>
      </c>
      <c r="AA233" t="s">
        <v>62</v>
      </c>
      <c r="AB233" t="s">
        <v>92</v>
      </c>
      <c r="AC233">
        <v>5</v>
      </c>
    </row>
    <row r="234" spans="1:29" x14ac:dyDescent="0.3">
      <c r="A234" t="s">
        <v>520</v>
      </c>
      <c r="B234" t="s">
        <v>521</v>
      </c>
      <c r="C234" t="s">
        <v>66</v>
      </c>
      <c r="D234" t="s">
        <v>91</v>
      </c>
      <c r="E234" t="s">
        <v>74</v>
      </c>
      <c r="F234" t="s">
        <v>78</v>
      </c>
      <c r="G234" t="s">
        <v>69</v>
      </c>
      <c r="H234">
        <v>29</v>
      </c>
      <c r="I234" s="13">
        <v>42785</v>
      </c>
      <c r="J234" s="35">
        <v>181854</v>
      </c>
      <c r="K234" s="36">
        <v>0.28999999999999998</v>
      </c>
      <c r="L234" t="s">
        <v>62</v>
      </c>
      <c r="M234" t="s">
        <v>63</v>
      </c>
      <c r="N234">
        <f t="shared" ca="1" si="4"/>
        <v>7</v>
      </c>
      <c r="P234" t="s">
        <v>440</v>
      </c>
      <c r="Q234" t="s">
        <v>441</v>
      </c>
      <c r="R234" t="s">
        <v>66</v>
      </c>
      <c r="S234" t="s">
        <v>58</v>
      </c>
      <c r="T234" t="s">
        <v>68</v>
      </c>
      <c r="U234" t="s">
        <v>60</v>
      </c>
      <c r="V234" t="s">
        <v>79</v>
      </c>
      <c r="W234">
        <v>47</v>
      </c>
      <c r="X234" s="13">
        <v>41208</v>
      </c>
      <c r="Y234" s="35">
        <v>183156</v>
      </c>
      <c r="Z234" s="36">
        <v>0.3</v>
      </c>
      <c r="AA234" t="s">
        <v>62</v>
      </c>
      <c r="AB234" t="s">
        <v>63</v>
      </c>
      <c r="AC234">
        <v>11</v>
      </c>
    </row>
    <row r="235" spans="1:29" x14ac:dyDescent="0.3">
      <c r="A235" t="s">
        <v>522</v>
      </c>
      <c r="B235" t="s">
        <v>523</v>
      </c>
      <c r="C235" t="s">
        <v>180</v>
      </c>
      <c r="D235" t="s">
        <v>97</v>
      </c>
      <c r="E235" t="s">
        <v>68</v>
      </c>
      <c r="F235" t="s">
        <v>60</v>
      </c>
      <c r="G235" t="s">
        <v>114</v>
      </c>
      <c r="H235">
        <v>34</v>
      </c>
      <c r="I235" s="13">
        <v>42664</v>
      </c>
      <c r="J235" s="35">
        <v>52811</v>
      </c>
      <c r="K235" s="36">
        <v>0</v>
      </c>
      <c r="L235" t="s">
        <v>62</v>
      </c>
      <c r="M235" t="s">
        <v>88</v>
      </c>
      <c r="N235">
        <f t="shared" ca="1" si="4"/>
        <v>7</v>
      </c>
      <c r="P235" t="s">
        <v>442</v>
      </c>
      <c r="Q235" t="s">
        <v>443</v>
      </c>
      <c r="R235" t="s">
        <v>108</v>
      </c>
      <c r="S235" t="s">
        <v>58</v>
      </c>
      <c r="T235" t="s">
        <v>68</v>
      </c>
      <c r="U235" t="s">
        <v>60</v>
      </c>
      <c r="V235" t="s">
        <v>114</v>
      </c>
      <c r="W235">
        <v>32</v>
      </c>
      <c r="X235" s="13">
        <v>44034</v>
      </c>
      <c r="Y235" s="35">
        <v>192749</v>
      </c>
      <c r="Z235" s="36">
        <v>0.31</v>
      </c>
      <c r="AA235" t="s">
        <v>62</v>
      </c>
      <c r="AB235" t="s">
        <v>70</v>
      </c>
      <c r="AC235">
        <v>4</v>
      </c>
    </row>
    <row r="236" spans="1:29" x14ac:dyDescent="0.3">
      <c r="A236" t="s">
        <v>524</v>
      </c>
      <c r="B236" t="s">
        <v>460</v>
      </c>
      <c r="C236" t="s">
        <v>365</v>
      </c>
      <c r="D236" t="s">
        <v>58</v>
      </c>
      <c r="E236" t="s">
        <v>74</v>
      </c>
      <c r="F236" t="s">
        <v>78</v>
      </c>
      <c r="G236" t="s">
        <v>61</v>
      </c>
      <c r="H236">
        <v>31</v>
      </c>
      <c r="I236" s="13">
        <v>42497</v>
      </c>
      <c r="J236" s="35">
        <v>71192</v>
      </c>
      <c r="K236" s="36">
        <v>0</v>
      </c>
      <c r="L236" t="s">
        <v>62</v>
      </c>
      <c r="M236" t="s">
        <v>92</v>
      </c>
      <c r="N236">
        <f t="shared" ca="1" si="4"/>
        <v>8</v>
      </c>
      <c r="P236" t="s">
        <v>444</v>
      </c>
      <c r="Q236" t="s">
        <v>445</v>
      </c>
      <c r="R236" t="s">
        <v>57</v>
      </c>
      <c r="S236" t="s">
        <v>58</v>
      </c>
      <c r="T236" t="s">
        <v>74</v>
      </c>
      <c r="U236" t="s">
        <v>60</v>
      </c>
      <c r="V236" t="s">
        <v>79</v>
      </c>
      <c r="W236">
        <v>39</v>
      </c>
      <c r="X236" s="13">
        <v>42819</v>
      </c>
      <c r="Y236" s="35">
        <v>135325</v>
      </c>
      <c r="Z236" s="36">
        <v>0.14000000000000001</v>
      </c>
      <c r="AA236" t="s">
        <v>62</v>
      </c>
      <c r="AB236" t="s">
        <v>80</v>
      </c>
      <c r="AC236">
        <v>7</v>
      </c>
    </row>
    <row r="237" spans="1:29" x14ac:dyDescent="0.3">
      <c r="A237" t="s">
        <v>525</v>
      </c>
      <c r="B237" t="s">
        <v>526</v>
      </c>
      <c r="C237" t="s">
        <v>66</v>
      </c>
      <c r="D237" t="s">
        <v>120</v>
      </c>
      <c r="E237" t="s">
        <v>74</v>
      </c>
      <c r="F237" t="s">
        <v>60</v>
      </c>
      <c r="G237" t="s">
        <v>114</v>
      </c>
      <c r="H237">
        <v>50</v>
      </c>
      <c r="I237" s="13">
        <v>43452</v>
      </c>
      <c r="J237" s="35">
        <v>155351</v>
      </c>
      <c r="K237" s="36">
        <v>0.2</v>
      </c>
      <c r="L237" t="s">
        <v>62</v>
      </c>
      <c r="M237" t="s">
        <v>63</v>
      </c>
      <c r="N237">
        <f t="shared" ca="1" si="4"/>
        <v>5</v>
      </c>
      <c r="P237" t="s">
        <v>446</v>
      </c>
      <c r="Q237" t="s">
        <v>447</v>
      </c>
      <c r="R237" t="s">
        <v>77</v>
      </c>
      <c r="S237" t="s">
        <v>120</v>
      </c>
      <c r="T237" t="s">
        <v>68</v>
      </c>
      <c r="U237" t="s">
        <v>60</v>
      </c>
      <c r="V237" t="s">
        <v>69</v>
      </c>
      <c r="W237">
        <v>26</v>
      </c>
      <c r="X237" s="13">
        <v>43752</v>
      </c>
      <c r="Y237" s="35">
        <v>79356</v>
      </c>
      <c r="Z237" s="36">
        <v>0</v>
      </c>
      <c r="AA237" t="s">
        <v>62</v>
      </c>
      <c r="AB237" t="s">
        <v>80</v>
      </c>
      <c r="AC237">
        <v>4</v>
      </c>
    </row>
    <row r="238" spans="1:29" x14ac:dyDescent="0.3">
      <c r="A238" t="s">
        <v>527</v>
      </c>
      <c r="B238" t="s">
        <v>528</v>
      </c>
      <c r="C238" t="s">
        <v>294</v>
      </c>
      <c r="D238" t="s">
        <v>58</v>
      </c>
      <c r="E238" t="s">
        <v>74</v>
      </c>
      <c r="F238" t="s">
        <v>78</v>
      </c>
      <c r="G238" t="s">
        <v>69</v>
      </c>
      <c r="H238">
        <v>54</v>
      </c>
      <c r="I238" s="13">
        <v>34631</v>
      </c>
      <c r="J238" s="35">
        <v>87216</v>
      </c>
      <c r="K238" s="36">
        <v>0</v>
      </c>
      <c r="L238" t="s">
        <v>62</v>
      </c>
      <c r="M238" t="s">
        <v>88</v>
      </c>
      <c r="N238">
        <f t="shared" ca="1" si="4"/>
        <v>29</v>
      </c>
      <c r="P238" t="s">
        <v>448</v>
      </c>
      <c r="Q238" t="s">
        <v>449</v>
      </c>
      <c r="R238" t="s">
        <v>237</v>
      </c>
      <c r="S238" t="s">
        <v>101</v>
      </c>
      <c r="T238" t="s">
        <v>74</v>
      </c>
      <c r="U238" t="s">
        <v>78</v>
      </c>
      <c r="V238" t="s">
        <v>61</v>
      </c>
      <c r="W238">
        <v>40</v>
      </c>
      <c r="X238" s="13">
        <v>38540</v>
      </c>
      <c r="Y238" s="35">
        <v>74412</v>
      </c>
      <c r="Z238" s="36">
        <v>0</v>
      </c>
      <c r="AA238" t="s">
        <v>62</v>
      </c>
      <c r="AB238" t="s">
        <v>63</v>
      </c>
      <c r="AC238">
        <v>19</v>
      </c>
    </row>
    <row r="239" spans="1:29" x14ac:dyDescent="0.3">
      <c r="A239" t="s">
        <v>529</v>
      </c>
      <c r="B239" t="s">
        <v>530</v>
      </c>
      <c r="C239" t="s">
        <v>275</v>
      </c>
      <c r="D239" t="s">
        <v>58</v>
      </c>
      <c r="E239" t="s">
        <v>84</v>
      </c>
      <c r="F239" t="s">
        <v>78</v>
      </c>
      <c r="G239" t="s">
        <v>69</v>
      </c>
      <c r="H239">
        <v>47</v>
      </c>
      <c r="I239" s="13">
        <v>43944</v>
      </c>
      <c r="J239" s="35">
        <v>50069</v>
      </c>
      <c r="K239" s="36">
        <v>0</v>
      </c>
      <c r="L239" t="s">
        <v>62</v>
      </c>
      <c r="M239" t="s">
        <v>63</v>
      </c>
      <c r="N239">
        <f t="shared" ca="1" si="4"/>
        <v>4</v>
      </c>
      <c r="P239" t="s">
        <v>450</v>
      </c>
      <c r="Q239" t="s">
        <v>451</v>
      </c>
      <c r="R239" t="s">
        <v>66</v>
      </c>
      <c r="S239" t="s">
        <v>91</v>
      </c>
      <c r="T239" t="s">
        <v>59</v>
      </c>
      <c r="U239" t="s">
        <v>60</v>
      </c>
      <c r="V239" t="s">
        <v>79</v>
      </c>
      <c r="W239">
        <v>58</v>
      </c>
      <c r="X239" s="13">
        <v>37755</v>
      </c>
      <c r="Y239" s="35">
        <v>173071</v>
      </c>
      <c r="Z239" s="36">
        <v>0.28999999999999998</v>
      </c>
      <c r="AA239" t="s">
        <v>62</v>
      </c>
      <c r="AB239" t="s">
        <v>117</v>
      </c>
      <c r="AC239">
        <v>21</v>
      </c>
    </row>
    <row r="240" spans="1:29" x14ac:dyDescent="0.3">
      <c r="A240" t="s">
        <v>531</v>
      </c>
      <c r="B240" t="s">
        <v>532</v>
      </c>
      <c r="C240" t="s">
        <v>66</v>
      </c>
      <c r="D240" t="s">
        <v>58</v>
      </c>
      <c r="E240" t="s">
        <v>68</v>
      </c>
      <c r="F240" t="s">
        <v>60</v>
      </c>
      <c r="G240" t="s">
        <v>69</v>
      </c>
      <c r="H240">
        <v>26</v>
      </c>
      <c r="I240" s="13">
        <v>44403</v>
      </c>
      <c r="J240" s="35">
        <v>151108</v>
      </c>
      <c r="K240" s="36">
        <v>0.22</v>
      </c>
      <c r="L240" t="s">
        <v>62</v>
      </c>
      <c r="M240" t="s">
        <v>80</v>
      </c>
      <c r="N240">
        <f t="shared" ca="1" si="4"/>
        <v>3</v>
      </c>
      <c r="P240" t="s">
        <v>452</v>
      </c>
      <c r="Q240" t="s">
        <v>453</v>
      </c>
      <c r="R240" t="s">
        <v>171</v>
      </c>
      <c r="S240" t="s">
        <v>101</v>
      </c>
      <c r="T240" t="s">
        <v>59</v>
      </c>
      <c r="U240" t="s">
        <v>60</v>
      </c>
      <c r="V240" t="s">
        <v>69</v>
      </c>
      <c r="W240">
        <v>58</v>
      </c>
      <c r="X240" s="13">
        <v>34999</v>
      </c>
      <c r="Y240" s="35">
        <v>70189</v>
      </c>
      <c r="Z240" s="36">
        <v>0</v>
      </c>
      <c r="AA240" t="s">
        <v>62</v>
      </c>
      <c r="AB240" t="s">
        <v>117</v>
      </c>
      <c r="AC240">
        <v>28</v>
      </c>
    </row>
    <row r="241" spans="1:29" x14ac:dyDescent="0.3">
      <c r="A241" t="s">
        <v>533</v>
      </c>
      <c r="B241" t="s">
        <v>534</v>
      </c>
      <c r="C241" t="s">
        <v>73</v>
      </c>
      <c r="D241" t="s">
        <v>58</v>
      </c>
      <c r="E241" t="s">
        <v>74</v>
      </c>
      <c r="F241" t="s">
        <v>60</v>
      </c>
      <c r="G241" t="s">
        <v>79</v>
      </c>
      <c r="H241">
        <v>42</v>
      </c>
      <c r="I241" s="13">
        <v>38640</v>
      </c>
      <c r="J241" s="35">
        <v>67398</v>
      </c>
      <c r="K241" s="36">
        <v>7.0000000000000007E-2</v>
      </c>
      <c r="L241" t="s">
        <v>62</v>
      </c>
      <c r="M241" t="s">
        <v>80</v>
      </c>
      <c r="N241">
        <f t="shared" ca="1" si="4"/>
        <v>18</v>
      </c>
      <c r="P241" t="s">
        <v>454</v>
      </c>
      <c r="Q241" t="s">
        <v>455</v>
      </c>
      <c r="R241" t="s">
        <v>108</v>
      </c>
      <c r="S241" t="s">
        <v>120</v>
      </c>
      <c r="T241" t="s">
        <v>59</v>
      </c>
      <c r="U241" t="s">
        <v>60</v>
      </c>
      <c r="V241" t="s">
        <v>114</v>
      </c>
      <c r="W241">
        <v>42</v>
      </c>
      <c r="X241" s="13">
        <v>41528</v>
      </c>
      <c r="Y241" s="35">
        <v>181452</v>
      </c>
      <c r="Z241" s="36">
        <v>0.3</v>
      </c>
      <c r="AA241" t="s">
        <v>62</v>
      </c>
      <c r="AB241" t="s">
        <v>117</v>
      </c>
      <c r="AC241">
        <v>10</v>
      </c>
    </row>
    <row r="242" spans="1:29" x14ac:dyDescent="0.3">
      <c r="A242" t="s">
        <v>535</v>
      </c>
      <c r="B242" t="s">
        <v>536</v>
      </c>
      <c r="C242" t="s">
        <v>237</v>
      </c>
      <c r="D242" t="s">
        <v>101</v>
      </c>
      <c r="E242" t="s">
        <v>59</v>
      </c>
      <c r="F242" t="s">
        <v>60</v>
      </c>
      <c r="G242" t="s">
        <v>114</v>
      </c>
      <c r="H242">
        <v>47</v>
      </c>
      <c r="I242" s="13">
        <v>42245</v>
      </c>
      <c r="J242" s="35">
        <v>68488</v>
      </c>
      <c r="K242" s="36">
        <v>0</v>
      </c>
      <c r="L242" t="s">
        <v>62</v>
      </c>
      <c r="M242" t="s">
        <v>63</v>
      </c>
      <c r="N242">
        <f t="shared" ca="1" si="4"/>
        <v>9</v>
      </c>
      <c r="P242" t="s">
        <v>456</v>
      </c>
      <c r="Q242" t="s">
        <v>457</v>
      </c>
      <c r="R242" t="s">
        <v>162</v>
      </c>
      <c r="S242" t="s">
        <v>97</v>
      </c>
      <c r="T242" t="s">
        <v>68</v>
      </c>
      <c r="U242" t="s">
        <v>78</v>
      </c>
      <c r="V242" t="s">
        <v>69</v>
      </c>
      <c r="W242">
        <v>26</v>
      </c>
      <c r="X242" s="13">
        <v>44267</v>
      </c>
      <c r="Y242" s="35">
        <v>70369</v>
      </c>
      <c r="Z242" s="36">
        <v>0</v>
      </c>
      <c r="AA242" t="s">
        <v>62</v>
      </c>
      <c r="AB242" t="s">
        <v>63</v>
      </c>
      <c r="AC242">
        <v>3</v>
      </c>
    </row>
    <row r="243" spans="1:29" x14ac:dyDescent="0.3">
      <c r="A243" t="s">
        <v>537</v>
      </c>
      <c r="B243" t="s">
        <v>538</v>
      </c>
      <c r="C243" t="s">
        <v>157</v>
      </c>
      <c r="D243" t="s">
        <v>101</v>
      </c>
      <c r="E243" t="s">
        <v>74</v>
      </c>
      <c r="F243" t="s">
        <v>60</v>
      </c>
      <c r="G243" t="s">
        <v>114</v>
      </c>
      <c r="H243">
        <v>60</v>
      </c>
      <c r="I243" s="13">
        <v>35992</v>
      </c>
      <c r="J243" s="35">
        <v>92932</v>
      </c>
      <c r="K243" s="36">
        <v>0</v>
      </c>
      <c r="L243" t="s">
        <v>62</v>
      </c>
      <c r="M243" t="s">
        <v>117</v>
      </c>
      <c r="N243">
        <f t="shared" ca="1" si="4"/>
        <v>26</v>
      </c>
      <c r="P243" t="s">
        <v>458</v>
      </c>
      <c r="Q243" t="s">
        <v>459</v>
      </c>
      <c r="R243" t="s">
        <v>66</v>
      </c>
      <c r="S243" t="s">
        <v>67</v>
      </c>
      <c r="T243" t="s">
        <v>59</v>
      </c>
      <c r="U243" t="s">
        <v>78</v>
      </c>
      <c r="V243" t="s">
        <v>79</v>
      </c>
      <c r="W243">
        <v>64</v>
      </c>
      <c r="X243" s="13">
        <v>35187</v>
      </c>
      <c r="Y243" s="35">
        <v>189933</v>
      </c>
      <c r="Z243" s="36">
        <v>0.23</v>
      </c>
      <c r="AA243" t="s">
        <v>62</v>
      </c>
      <c r="AB243" t="s">
        <v>88</v>
      </c>
      <c r="AC243">
        <v>28</v>
      </c>
    </row>
    <row r="244" spans="1:29" x14ac:dyDescent="0.3">
      <c r="A244" t="s">
        <v>539</v>
      </c>
      <c r="B244" t="s">
        <v>540</v>
      </c>
      <c r="C244" t="s">
        <v>87</v>
      </c>
      <c r="D244" t="s">
        <v>67</v>
      </c>
      <c r="E244" t="s">
        <v>84</v>
      </c>
      <c r="F244" t="s">
        <v>60</v>
      </c>
      <c r="G244" t="s">
        <v>114</v>
      </c>
      <c r="H244">
        <v>36</v>
      </c>
      <c r="I244" s="13">
        <v>39994</v>
      </c>
      <c r="J244" s="35">
        <v>43363</v>
      </c>
      <c r="K244" s="36">
        <v>0</v>
      </c>
      <c r="L244" t="s">
        <v>62</v>
      </c>
      <c r="M244" t="s">
        <v>92</v>
      </c>
      <c r="N244">
        <f t="shared" ca="1" si="4"/>
        <v>15</v>
      </c>
      <c r="P244" t="s">
        <v>85</v>
      </c>
      <c r="Q244" t="s">
        <v>460</v>
      </c>
      <c r="R244" t="s">
        <v>174</v>
      </c>
      <c r="S244" t="s">
        <v>101</v>
      </c>
      <c r="T244" t="s">
        <v>68</v>
      </c>
      <c r="U244" t="s">
        <v>78</v>
      </c>
      <c r="V244" t="s">
        <v>69</v>
      </c>
      <c r="W244">
        <v>38</v>
      </c>
      <c r="X244" s="13">
        <v>40360</v>
      </c>
      <c r="Y244" s="35">
        <v>78237</v>
      </c>
      <c r="Z244" s="36">
        <v>0</v>
      </c>
      <c r="AA244" t="s">
        <v>62</v>
      </c>
      <c r="AB244" t="s">
        <v>80</v>
      </c>
      <c r="AC244">
        <v>14</v>
      </c>
    </row>
    <row r="245" spans="1:29" x14ac:dyDescent="0.3">
      <c r="A245" t="s">
        <v>541</v>
      </c>
      <c r="B245" t="s">
        <v>542</v>
      </c>
      <c r="C245" t="s">
        <v>108</v>
      </c>
      <c r="D245" t="s">
        <v>101</v>
      </c>
      <c r="E245" t="s">
        <v>59</v>
      </c>
      <c r="F245" t="s">
        <v>60</v>
      </c>
      <c r="G245" t="s">
        <v>69</v>
      </c>
      <c r="H245">
        <v>51</v>
      </c>
      <c r="I245" s="13">
        <v>35230</v>
      </c>
      <c r="J245" s="35">
        <v>200246</v>
      </c>
      <c r="K245" s="36">
        <v>0.34</v>
      </c>
      <c r="L245" t="s">
        <v>62</v>
      </c>
      <c r="M245" t="s">
        <v>117</v>
      </c>
      <c r="N245">
        <f t="shared" ca="1" si="4"/>
        <v>28</v>
      </c>
      <c r="P245" t="s">
        <v>461</v>
      </c>
      <c r="Q245" t="s">
        <v>462</v>
      </c>
      <c r="R245" t="s">
        <v>77</v>
      </c>
      <c r="S245" t="s">
        <v>120</v>
      </c>
      <c r="T245" t="s">
        <v>84</v>
      </c>
      <c r="U245" t="s">
        <v>78</v>
      </c>
      <c r="V245" t="s">
        <v>61</v>
      </c>
      <c r="W245">
        <v>43</v>
      </c>
      <c r="X245" s="13">
        <v>38093</v>
      </c>
      <c r="Y245" s="35">
        <v>94246</v>
      </c>
      <c r="Z245" s="36">
        <v>0</v>
      </c>
      <c r="AA245" t="s">
        <v>62</v>
      </c>
      <c r="AB245" t="s">
        <v>92</v>
      </c>
      <c r="AC245">
        <v>20</v>
      </c>
    </row>
    <row r="246" spans="1:29" x14ac:dyDescent="0.3">
      <c r="A246" t="s">
        <v>404</v>
      </c>
      <c r="B246" t="s">
        <v>543</v>
      </c>
      <c r="C246" t="s">
        <v>108</v>
      </c>
      <c r="D246" t="s">
        <v>58</v>
      </c>
      <c r="E246" t="s">
        <v>84</v>
      </c>
      <c r="F246" t="s">
        <v>60</v>
      </c>
      <c r="G246" t="s">
        <v>69</v>
      </c>
      <c r="H246">
        <v>48</v>
      </c>
      <c r="I246" s="13">
        <v>42053</v>
      </c>
      <c r="J246" s="35">
        <v>194871</v>
      </c>
      <c r="K246" s="36">
        <v>0.35</v>
      </c>
      <c r="L246" t="s">
        <v>62</v>
      </c>
      <c r="M246" t="s">
        <v>117</v>
      </c>
      <c r="N246">
        <f t="shared" ca="1" si="4"/>
        <v>9</v>
      </c>
      <c r="P246" t="s">
        <v>248</v>
      </c>
      <c r="Q246" t="s">
        <v>463</v>
      </c>
      <c r="R246" t="s">
        <v>275</v>
      </c>
      <c r="S246" t="s">
        <v>58</v>
      </c>
      <c r="T246" t="s">
        <v>74</v>
      </c>
      <c r="U246" t="s">
        <v>60</v>
      </c>
      <c r="V246" t="s">
        <v>79</v>
      </c>
      <c r="W246">
        <v>34</v>
      </c>
      <c r="X246" s="13">
        <v>42512</v>
      </c>
      <c r="Y246" s="35">
        <v>44614</v>
      </c>
      <c r="Z246" s="36">
        <v>0</v>
      </c>
      <c r="AA246" t="s">
        <v>62</v>
      </c>
      <c r="AB246" t="s">
        <v>88</v>
      </c>
      <c r="AC246">
        <v>8</v>
      </c>
    </row>
    <row r="247" spans="1:29" x14ac:dyDescent="0.3">
      <c r="A247" t="s">
        <v>544</v>
      </c>
      <c r="B247" t="s">
        <v>545</v>
      </c>
      <c r="C247" t="s">
        <v>142</v>
      </c>
      <c r="D247" t="s">
        <v>58</v>
      </c>
      <c r="E247" t="s">
        <v>74</v>
      </c>
      <c r="F247" t="s">
        <v>60</v>
      </c>
      <c r="G247" t="s">
        <v>114</v>
      </c>
      <c r="H247">
        <v>25</v>
      </c>
      <c r="I247" s="13">
        <v>44327</v>
      </c>
      <c r="J247" s="35">
        <v>83934</v>
      </c>
      <c r="K247" s="36">
        <v>0</v>
      </c>
      <c r="L247" t="s">
        <v>62</v>
      </c>
      <c r="M247" t="s">
        <v>88</v>
      </c>
      <c r="N247">
        <f t="shared" ca="1" si="4"/>
        <v>3</v>
      </c>
      <c r="P247" t="s">
        <v>464</v>
      </c>
      <c r="Q247" t="s">
        <v>465</v>
      </c>
      <c r="R247" t="s">
        <v>77</v>
      </c>
      <c r="S247" t="s">
        <v>91</v>
      </c>
      <c r="T247" t="s">
        <v>84</v>
      </c>
      <c r="U247" t="s">
        <v>60</v>
      </c>
      <c r="V247" t="s">
        <v>114</v>
      </c>
      <c r="W247">
        <v>41</v>
      </c>
      <c r="X247" s="13">
        <v>42533</v>
      </c>
      <c r="Y247" s="35">
        <v>70165</v>
      </c>
      <c r="Z247" s="36">
        <v>0</v>
      </c>
      <c r="AA247" t="s">
        <v>62</v>
      </c>
      <c r="AB247" t="s">
        <v>117</v>
      </c>
      <c r="AC247">
        <v>8</v>
      </c>
    </row>
    <row r="248" spans="1:29" x14ac:dyDescent="0.3">
      <c r="A248" t="s">
        <v>546</v>
      </c>
      <c r="B248" t="s">
        <v>547</v>
      </c>
      <c r="C248" t="s">
        <v>66</v>
      </c>
      <c r="D248" t="s">
        <v>91</v>
      </c>
      <c r="E248" t="s">
        <v>59</v>
      </c>
      <c r="F248" t="s">
        <v>78</v>
      </c>
      <c r="G248" t="s">
        <v>69</v>
      </c>
      <c r="H248">
        <v>36</v>
      </c>
      <c r="I248" s="13">
        <v>42616</v>
      </c>
      <c r="J248" s="35">
        <v>150399</v>
      </c>
      <c r="K248" s="36">
        <v>0.28000000000000003</v>
      </c>
      <c r="L248" t="s">
        <v>62</v>
      </c>
      <c r="M248" t="s">
        <v>70</v>
      </c>
      <c r="N248">
        <f t="shared" ca="1" si="4"/>
        <v>8</v>
      </c>
      <c r="P248" t="s">
        <v>466</v>
      </c>
      <c r="Q248" t="s">
        <v>467</v>
      </c>
      <c r="R248" t="s">
        <v>57</v>
      </c>
      <c r="S248" t="s">
        <v>109</v>
      </c>
      <c r="T248" t="s">
        <v>68</v>
      </c>
      <c r="U248" t="s">
        <v>78</v>
      </c>
      <c r="V248" t="s">
        <v>69</v>
      </c>
      <c r="W248">
        <v>30</v>
      </c>
      <c r="X248" s="13">
        <v>44030</v>
      </c>
      <c r="Y248" s="35">
        <v>148485</v>
      </c>
      <c r="Z248" s="36">
        <v>0.15</v>
      </c>
      <c r="AA248" t="s">
        <v>62</v>
      </c>
      <c r="AB248" t="s">
        <v>88</v>
      </c>
      <c r="AC248">
        <v>4</v>
      </c>
    </row>
    <row r="249" spans="1:29" x14ac:dyDescent="0.3">
      <c r="A249" t="s">
        <v>548</v>
      </c>
      <c r="B249" t="s">
        <v>549</v>
      </c>
      <c r="C249" t="s">
        <v>180</v>
      </c>
      <c r="D249" t="s">
        <v>97</v>
      </c>
      <c r="E249" t="s">
        <v>68</v>
      </c>
      <c r="F249" t="s">
        <v>78</v>
      </c>
      <c r="G249" t="s">
        <v>79</v>
      </c>
      <c r="H249">
        <v>57</v>
      </c>
      <c r="I249" s="13">
        <v>35548</v>
      </c>
      <c r="J249" s="35">
        <v>54051</v>
      </c>
      <c r="K249" s="36">
        <v>0</v>
      </c>
      <c r="L249" t="s">
        <v>62</v>
      </c>
      <c r="M249" t="s">
        <v>88</v>
      </c>
      <c r="N249">
        <f t="shared" ca="1" si="4"/>
        <v>27</v>
      </c>
      <c r="P249" t="s">
        <v>468</v>
      </c>
      <c r="Q249" t="s">
        <v>469</v>
      </c>
      <c r="R249" t="s">
        <v>142</v>
      </c>
      <c r="S249" t="s">
        <v>58</v>
      </c>
      <c r="T249" t="s">
        <v>74</v>
      </c>
      <c r="U249" t="s">
        <v>60</v>
      </c>
      <c r="V249" t="s">
        <v>79</v>
      </c>
      <c r="W249">
        <v>58</v>
      </c>
      <c r="X249" s="13">
        <v>38521</v>
      </c>
      <c r="Y249" s="35">
        <v>86089</v>
      </c>
      <c r="Z249" s="36">
        <v>0</v>
      </c>
      <c r="AA249" t="s">
        <v>62</v>
      </c>
      <c r="AB249" t="s">
        <v>70</v>
      </c>
      <c r="AC249">
        <v>19</v>
      </c>
    </row>
    <row r="250" spans="1:29" x14ac:dyDescent="0.3">
      <c r="A250" t="s">
        <v>550</v>
      </c>
      <c r="B250" t="s">
        <v>551</v>
      </c>
      <c r="C250" t="s">
        <v>132</v>
      </c>
      <c r="D250" t="s">
        <v>109</v>
      </c>
      <c r="E250" t="s">
        <v>68</v>
      </c>
      <c r="F250" t="s">
        <v>78</v>
      </c>
      <c r="G250" t="s">
        <v>114</v>
      </c>
      <c r="H250">
        <v>37</v>
      </c>
      <c r="I250" s="13">
        <v>41363</v>
      </c>
      <c r="J250" s="35">
        <v>69570</v>
      </c>
      <c r="K250" s="36">
        <v>0</v>
      </c>
      <c r="L250" t="s">
        <v>62</v>
      </c>
      <c r="M250" t="s">
        <v>88</v>
      </c>
      <c r="N250">
        <f t="shared" ca="1" si="4"/>
        <v>11</v>
      </c>
      <c r="P250" t="s">
        <v>470</v>
      </c>
      <c r="Q250" t="s">
        <v>471</v>
      </c>
      <c r="R250" t="s">
        <v>183</v>
      </c>
      <c r="S250" t="s">
        <v>101</v>
      </c>
      <c r="T250" t="s">
        <v>59</v>
      </c>
      <c r="U250" t="s">
        <v>78</v>
      </c>
      <c r="V250" t="s">
        <v>114</v>
      </c>
      <c r="W250">
        <v>54</v>
      </c>
      <c r="X250" s="13">
        <v>39382</v>
      </c>
      <c r="Y250" s="35">
        <v>106313</v>
      </c>
      <c r="Z250" s="36">
        <v>0.15</v>
      </c>
      <c r="AA250" t="s">
        <v>62</v>
      </c>
      <c r="AB250" t="s">
        <v>70</v>
      </c>
      <c r="AC250">
        <v>16</v>
      </c>
    </row>
    <row r="251" spans="1:29" x14ac:dyDescent="0.3">
      <c r="A251" t="s">
        <v>552</v>
      </c>
      <c r="B251" t="s">
        <v>553</v>
      </c>
      <c r="C251" t="s">
        <v>162</v>
      </c>
      <c r="D251" t="s">
        <v>97</v>
      </c>
      <c r="E251" t="s">
        <v>74</v>
      </c>
      <c r="F251" t="s">
        <v>78</v>
      </c>
      <c r="G251" t="s">
        <v>69</v>
      </c>
      <c r="H251">
        <v>49</v>
      </c>
      <c r="I251" s="13">
        <v>36979</v>
      </c>
      <c r="J251" s="35">
        <v>57606</v>
      </c>
      <c r="K251" s="36">
        <v>0</v>
      </c>
      <c r="L251" t="s">
        <v>62</v>
      </c>
      <c r="M251" t="s">
        <v>88</v>
      </c>
      <c r="N251">
        <f t="shared" ca="1" si="4"/>
        <v>23</v>
      </c>
      <c r="P251" t="s">
        <v>472</v>
      </c>
      <c r="Q251" t="s">
        <v>473</v>
      </c>
      <c r="R251" t="s">
        <v>77</v>
      </c>
      <c r="S251" t="s">
        <v>91</v>
      </c>
      <c r="T251" t="s">
        <v>68</v>
      </c>
      <c r="U251" t="s">
        <v>78</v>
      </c>
      <c r="V251" t="s">
        <v>69</v>
      </c>
      <c r="W251">
        <v>27</v>
      </c>
      <c r="X251" s="13">
        <v>44482</v>
      </c>
      <c r="Y251" s="35">
        <v>74077</v>
      </c>
      <c r="Z251" s="36">
        <v>0</v>
      </c>
      <c r="AA251" t="s">
        <v>62</v>
      </c>
      <c r="AB251" t="s">
        <v>63</v>
      </c>
      <c r="AC251">
        <v>2</v>
      </c>
    </row>
    <row r="252" spans="1:29" x14ac:dyDescent="0.3">
      <c r="A252" t="s">
        <v>554</v>
      </c>
      <c r="B252" t="s">
        <v>555</v>
      </c>
      <c r="C252" t="s">
        <v>252</v>
      </c>
      <c r="D252" t="s">
        <v>58</v>
      </c>
      <c r="E252" t="s">
        <v>59</v>
      </c>
      <c r="F252" t="s">
        <v>60</v>
      </c>
      <c r="G252" t="s">
        <v>79</v>
      </c>
      <c r="H252">
        <v>51</v>
      </c>
      <c r="I252" s="13">
        <v>40964</v>
      </c>
      <c r="J252" s="35">
        <v>64170</v>
      </c>
      <c r="K252" s="36">
        <v>0</v>
      </c>
      <c r="L252" t="s">
        <v>62</v>
      </c>
      <c r="M252" t="s">
        <v>117</v>
      </c>
      <c r="N252">
        <f t="shared" ca="1" si="4"/>
        <v>12</v>
      </c>
      <c r="P252" t="s">
        <v>474</v>
      </c>
      <c r="Q252" t="s">
        <v>475</v>
      </c>
      <c r="R252" t="s">
        <v>83</v>
      </c>
      <c r="S252" t="s">
        <v>97</v>
      </c>
      <c r="T252" t="s">
        <v>74</v>
      </c>
      <c r="U252" t="s">
        <v>60</v>
      </c>
      <c r="V252" t="s">
        <v>69</v>
      </c>
      <c r="W252">
        <v>31</v>
      </c>
      <c r="X252" s="13">
        <v>44214</v>
      </c>
      <c r="Y252" s="35">
        <v>104162</v>
      </c>
      <c r="Z252" s="36">
        <v>7.0000000000000007E-2</v>
      </c>
      <c r="AA252" t="s">
        <v>62</v>
      </c>
      <c r="AB252" t="s">
        <v>92</v>
      </c>
      <c r="AC252">
        <v>3</v>
      </c>
    </row>
    <row r="253" spans="1:29" x14ac:dyDescent="0.3">
      <c r="A253" t="s">
        <v>556</v>
      </c>
      <c r="B253" t="s">
        <v>557</v>
      </c>
      <c r="C253" t="s">
        <v>225</v>
      </c>
      <c r="D253" t="s">
        <v>97</v>
      </c>
      <c r="E253" t="s">
        <v>68</v>
      </c>
      <c r="F253" t="s">
        <v>78</v>
      </c>
      <c r="G253" t="s">
        <v>114</v>
      </c>
      <c r="H253">
        <v>56</v>
      </c>
      <c r="I253" s="13">
        <v>35816</v>
      </c>
      <c r="J253" s="35">
        <v>72303</v>
      </c>
      <c r="K253" s="36">
        <v>0</v>
      </c>
      <c r="L253" t="s">
        <v>62</v>
      </c>
      <c r="M253" t="s">
        <v>80</v>
      </c>
      <c r="N253">
        <f t="shared" ca="1" si="4"/>
        <v>26</v>
      </c>
      <c r="P253" t="s">
        <v>476</v>
      </c>
      <c r="Q253" t="s">
        <v>477</v>
      </c>
      <c r="R253" t="s">
        <v>232</v>
      </c>
      <c r="S253" t="s">
        <v>101</v>
      </c>
      <c r="T253" t="s">
        <v>59</v>
      </c>
      <c r="U253" t="s">
        <v>60</v>
      </c>
      <c r="V253" t="s">
        <v>79</v>
      </c>
      <c r="W253">
        <v>55</v>
      </c>
      <c r="X253" s="13">
        <v>41525</v>
      </c>
      <c r="Y253" s="35">
        <v>73248</v>
      </c>
      <c r="Z253" s="36">
        <v>0</v>
      </c>
      <c r="AA253" t="s">
        <v>62</v>
      </c>
      <c r="AB253" t="s">
        <v>117</v>
      </c>
      <c r="AC253">
        <v>10</v>
      </c>
    </row>
    <row r="254" spans="1:29" x14ac:dyDescent="0.3">
      <c r="A254" t="s">
        <v>558</v>
      </c>
      <c r="B254" t="s">
        <v>559</v>
      </c>
      <c r="C254" t="s">
        <v>83</v>
      </c>
      <c r="D254" t="s">
        <v>120</v>
      </c>
      <c r="E254" t="s">
        <v>59</v>
      </c>
      <c r="F254" t="s">
        <v>78</v>
      </c>
      <c r="G254" t="s">
        <v>114</v>
      </c>
      <c r="H254">
        <v>36</v>
      </c>
      <c r="I254" s="13">
        <v>41116</v>
      </c>
      <c r="J254" s="35">
        <v>105891</v>
      </c>
      <c r="K254" s="36">
        <v>7.0000000000000007E-2</v>
      </c>
      <c r="L254" t="s">
        <v>62</v>
      </c>
      <c r="M254" t="s">
        <v>63</v>
      </c>
      <c r="N254">
        <f t="shared" ca="1" si="4"/>
        <v>12</v>
      </c>
      <c r="P254" t="s">
        <v>478</v>
      </c>
      <c r="Q254" t="s">
        <v>479</v>
      </c>
      <c r="R254" t="s">
        <v>77</v>
      </c>
      <c r="S254" t="s">
        <v>91</v>
      </c>
      <c r="T254" t="s">
        <v>74</v>
      </c>
      <c r="U254" t="s">
        <v>78</v>
      </c>
      <c r="V254" t="s">
        <v>61</v>
      </c>
      <c r="W254">
        <v>51</v>
      </c>
      <c r="X254" s="13">
        <v>44113</v>
      </c>
      <c r="Y254" s="35">
        <v>91853</v>
      </c>
      <c r="Z254" s="36">
        <v>0</v>
      </c>
      <c r="AA254" t="s">
        <v>62</v>
      </c>
      <c r="AB254" t="s">
        <v>70</v>
      </c>
      <c r="AC254">
        <v>3</v>
      </c>
    </row>
    <row r="255" spans="1:29" x14ac:dyDescent="0.3">
      <c r="A255" t="s">
        <v>560</v>
      </c>
      <c r="B255" t="s">
        <v>561</v>
      </c>
      <c r="C255" t="s">
        <v>108</v>
      </c>
      <c r="D255" t="s">
        <v>109</v>
      </c>
      <c r="E255" t="s">
        <v>68</v>
      </c>
      <c r="F255" t="s">
        <v>78</v>
      </c>
      <c r="G255" t="s">
        <v>79</v>
      </c>
      <c r="H255">
        <v>38</v>
      </c>
      <c r="I255" s="13">
        <v>44433</v>
      </c>
      <c r="J255" s="35">
        <v>255230</v>
      </c>
      <c r="K255" s="36">
        <v>0.36</v>
      </c>
      <c r="L255" t="s">
        <v>62</v>
      </c>
      <c r="M255" t="s">
        <v>92</v>
      </c>
      <c r="N255">
        <f t="shared" ca="1" si="4"/>
        <v>3</v>
      </c>
      <c r="P255" t="s">
        <v>480</v>
      </c>
      <c r="Q255" t="s">
        <v>481</v>
      </c>
      <c r="R255" t="s">
        <v>66</v>
      </c>
      <c r="S255" t="s">
        <v>67</v>
      </c>
      <c r="T255" t="s">
        <v>68</v>
      </c>
      <c r="U255" t="s">
        <v>78</v>
      </c>
      <c r="V255" t="s">
        <v>69</v>
      </c>
      <c r="W255">
        <v>25</v>
      </c>
      <c r="X255" s="13">
        <v>43844</v>
      </c>
      <c r="Y255" s="35">
        <v>168014</v>
      </c>
      <c r="Z255" s="36">
        <v>0.27</v>
      </c>
      <c r="AA255" t="s">
        <v>62</v>
      </c>
      <c r="AB255" t="s">
        <v>70</v>
      </c>
      <c r="AC255">
        <v>4</v>
      </c>
    </row>
    <row r="256" spans="1:29" x14ac:dyDescent="0.3">
      <c r="A256" t="s">
        <v>562</v>
      </c>
      <c r="B256" t="s">
        <v>563</v>
      </c>
      <c r="C256" t="s">
        <v>132</v>
      </c>
      <c r="D256" t="s">
        <v>67</v>
      </c>
      <c r="E256" t="s">
        <v>68</v>
      </c>
      <c r="F256" t="s">
        <v>60</v>
      </c>
      <c r="G256" t="s">
        <v>114</v>
      </c>
      <c r="H256">
        <v>53</v>
      </c>
      <c r="I256" s="13">
        <v>37296</v>
      </c>
      <c r="J256" s="35">
        <v>58605</v>
      </c>
      <c r="K256" s="36">
        <v>0</v>
      </c>
      <c r="L256" t="s">
        <v>62</v>
      </c>
      <c r="M256" t="s">
        <v>80</v>
      </c>
      <c r="N256">
        <f t="shared" ca="1" si="4"/>
        <v>22</v>
      </c>
      <c r="P256" t="s">
        <v>482</v>
      </c>
      <c r="Q256" t="s">
        <v>483</v>
      </c>
      <c r="R256" t="s">
        <v>237</v>
      </c>
      <c r="S256" t="s">
        <v>101</v>
      </c>
      <c r="T256" t="s">
        <v>84</v>
      </c>
      <c r="U256" t="s">
        <v>60</v>
      </c>
      <c r="V256" t="s">
        <v>69</v>
      </c>
      <c r="W256">
        <v>37</v>
      </c>
      <c r="X256" s="13">
        <v>42995</v>
      </c>
      <c r="Y256" s="35">
        <v>70770</v>
      </c>
      <c r="Z256" s="36">
        <v>0</v>
      </c>
      <c r="AA256" t="s">
        <v>62</v>
      </c>
      <c r="AB256" t="s">
        <v>88</v>
      </c>
      <c r="AC256">
        <v>6</v>
      </c>
    </row>
    <row r="257" spans="1:29" x14ac:dyDescent="0.3">
      <c r="A257" t="s">
        <v>564</v>
      </c>
      <c r="B257" t="s">
        <v>565</v>
      </c>
      <c r="C257" t="s">
        <v>66</v>
      </c>
      <c r="D257" t="s">
        <v>101</v>
      </c>
      <c r="E257" t="s">
        <v>84</v>
      </c>
      <c r="F257" t="s">
        <v>60</v>
      </c>
      <c r="G257" t="s">
        <v>114</v>
      </c>
      <c r="H257">
        <v>60</v>
      </c>
      <c r="I257" s="13">
        <v>42739</v>
      </c>
      <c r="J257" s="35">
        <v>178502</v>
      </c>
      <c r="K257" s="36">
        <v>0.2</v>
      </c>
      <c r="L257" t="s">
        <v>62</v>
      </c>
      <c r="M257" t="s">
        <v>92</v>
      </c>
      <c r="N257">
        <f t="shared" ca="1" si="4"/>
        <v>7</v>
      </c>
      <c r="P257" t="s">
        <v>484</v>
      </c>
      <c r="Q257" t="s">
        <v>485</v>
      </c>
      <c r="R257" t="s">
        <v>162</v>
      </c>
      <c r="S257" t="s">
        <v>97</v>
      </c>
      <c r="T257" t="s">
        <v>84</v>
      </c>
      <c r="U257" t="s">
        <v>78</v>
      </c>
      <c r="V257" t="s">
        <v>69</v>
      </c>
      <c r="W257">
        <v>62</v>
      </c>
      <c r="X257" s="13">
        <v>38271</v>
      </c>
      <c r="Y257" s="35">
        <v>50825</v>
      </c>
      <c r="Z257" s="36">
        <v>0</v>
      </c>
      <c r="AA257" t="s">
        <v>62</v>
      </c>
      <c r="AB257" t="s">
        <v>63</v>
      </c>
      <c r="AC257">
        <v>19</v>
      </c>
    </row>
    <row r="258" spans="1:29" x14ac:dyDescent="0.3">
      <c r="A258" t="s">
        <v>566</v>
      </c>
      <c r="B258" t="s">
        <v>567</v>
      </c>
      <c r="C258" t="s">
        <v>132</v>
      </c>
      <c r="D258" t="s">
        <v>67</v>
      </c>
      <c r="E258" t="s">
        <v>74</v>
      </c>
      <c r="F258" t="s">
        <v>78</v>
      </c>
      <c r="G258" t="s">
        <v>69</v>
      </c>
      <c r="H258">
        <v>30</v>
      </c>
      <c r="I258" s="13">
        <v>43542</v>
      </c>
      <c r="J258" s="35">
        <v>54714</v>
      </c>
      <c r="K258" s="36">
        <v>0</v>
      </c>
      <c r="L258" t="s">
        <v>62</v>
      </c>
      <c r="M258" t="s">
        <v>117</v>
      </c>
      <c r="N258">
        <f t="shared" ca="1" si="4"/>
        <v>5</v>
      </c>
      <c r="P258" t="s">
        <v>486</v>
      </c>
      <c r="Q258" t="s">
        <v>487</v>
      </c>
      <c r="R258" t="s">
        <v>57</v>
      </c>
      <c r="S258" t="s">
        <v>97</v>
      </c>
      <c r="T258" t="s">
        <v>59</v>
      </c>
      <c r="U258" t="s">
        <v>60</v>
      </c>
      <c r="V258" t="s">
        <v>79</v>
      </c>
      <c r="W258">
        <v>64</v>
      </c>
      <c r="X258" s="13">
        <v>37962</v>
      </c>
      <c r="Y258" s="35">
        <v>125807</v>
      </c>
      <c r="Z258" s="36">
        <v>0.15</v>
      </c>
      <c r="AA258" t="s">
        <v>62</v>
      </c>
      <c r="AB258" t="s">
        <v>70</v>
      </c>
      <c r="AC258">
        <v>20</v>
      </c>
    </row>
    <row r="259" spans="1:29" x14ac:dyDescent="0.3">
      <c r="A259" t="s">
        <v>568</v>
      </c>
      <c r="B259" t="s">
        <v>569</v>
      </c>
      <c r="C259" t="s">
        <v>294</v>
      </c>
      <c r="D259" t="s">
        <v>58</v>
      </c>
      <c r="E259" t="s">
        <v>74</v>
      </c>
      <c r="F259" t="s">
        <v>60</v>
      </c>
      <c r="G259" t="s">
        <v>69</v>
      </c>
      <c r="H259">
        <v>65</v>
      </c>
      <c r="I259" s="13">
        <v>43234</v>
      </c>
      <c r="J259" s="35">
        <v>60985</v>
      </c>
      <c r="K259" s="36">
        <v>0</v>
      </c>
      <c r="L259" t="s">
        <v>62</v>
      </c>
      <c r="M259" t="s">
        <v>63</v>
      </c>
      <c r="N259">
        <f t="shared" ca="1" si="4"/>
        <v>6</v>
      </c>
      <c r="P259" t="s">
        <v>488</v>
      </c>
      <c r="Q259" t="s">
        <v>489</v>
      </c>
      <c r="R259" t="s">
        <v>87</v>
      </c>
      <c r="S259" t="s">
        <v>120</v>
      </c>
      <c r="T259" t="s">
        <v>68</v>
      </c>
      <c r="U259" t="s">
        <v>78</v>
      </c>
      <c r="V259" t="s">
        <v>79</v>
      </c>
      <c r="W259">
        <v>25</v>
      </c>
      <c r="X259" s="13">
        <v>44405</v>
      </c>
      <c r="Y259" s="35">
        <v>46845</v>
      </c>
      <c r="Z259" s="36">
        <v>0</v>
      </c>
      <c r="AA259" t="s">
        <v>62</v>
      </c>
      <c r="AB259" t="s">
        <v>88</v>
      </c>
      <c r="AC259">
        <v>3</v>
      </c>
    </row>
    <row r="260" spans="1:29" x14ac:dyDescent="0.3">
      <c r="A260" t="s">
        <v>570</v>
      </c>
      <c r="B260" t="s">
        <v>571</v>
      </c>
      <c r="C260" t="s">
        <v>66</v>
      </c>
      <c r="D260" t="s">
        <v>101</v>
      </c>
      <c r="E260" t="s">
        <v>74</v>
      </c>
      <c r="F260" t="s">
        <v>78</v>
      </c>
      <c r="G260" t="s">
        <v>79</v>
      </c>
      <c r="H260">
        <v>53</v>
      </c>
      <c r="I260" s="13">
        <v>41204</v>
      </c>
      <c r="J260" s="35">
        <v>168510</v>
      </c>
      <c r="K260" s="36">
        <v>0.28999999999999998</v>
      </c>
      <c r="L260" t="s">
        <v>62</v>
      </c>
      <c r="M260" t="s">
        <v>63</v>
      </c>
      <c r="N260">
        <f t="shared" ca="1" si="4"/>
        <v>11</v>
      </c>
      <c r="P260" t="s">
        <v>490</v>
      </c>
      <c r="Q260" t="s">
        <v>491</v>
      </c>
      <c r="R260" t="s">
        <v>492</v>
      </c>
      <c r="S260" t="s">
        <v>58</v>
      </c>
      <c r="T260" t="s">
        <v>84</v>
      </c>
      <c r="U260" t="s">
        <v>60</v>
      </c>
      <c r="V260" t="s">
        <v>69</v>
      </c>
      <c r="W260">
        <v>40</v>
      </c>
      <c r="X260" s="13">
        <v>40522</v>
      </c>
      <c r="Y260" s="35">
        <v>97807</v>
      </c>
      <c r="Z260" s="36">
        <v>0</v>
      </c>
      <c r="AA260" t="s">
        <v>62</v>
      </c>
      <c r="AB260" t="s">
        <v>70</v>
      </c>
      <c r="AC260">
        <v>13</v>
      </c>
    </row>
    <row r="261" spans="1:29" x14ac:dyDescent="0.3">
      <c r="A261" t="s">
        <v>572</v>
      </c>
      <c r="B261" t="s">
        <v>573</v>
      </c>
      <c r="C261" t="s">
        <v>137</v>
      </c>
      <c r="D261" t="s">
        <v>58</v>
      </c>
      <c r="E261" t="s">
        <v>59</v>
      </c>
      <c r="F261" t="s">
        <v>78</v>
      </c>
      <c r="G261" t="s">
        <v>69</v>
      </c>
      <c r="H261">
        <v>62</v>
      </c>
      <c r="I261" s="13">
        <v>36996</v>
      </c>
      <c r="J261" s="35">
        <v>80921</v>
      </c>
      <c r="K261" s="36">
        <v>0</v>
      </c>
      <c r="L261" t="s">
        <v>62</v>
      </c>
      <c r="M261" t="s">
        <v>117</v>
      </c>
      <c r="N261">
        <f t="shared" ca="1" si="4"/>
        <v>23</v>
      </c>
      <c r="P261" t="s">
        <v>493</v>
      </c>
      <c r="Q261" t="s">
        <v>494</v>
      </c>
      <c r="R261" t="s">
        <v>162</v>
      </c>
      <c r="S261" t="s">
        <v>97</v>
      </c>
      <c r="T261" t="s">
        <v>74</v>
      </c>
      <c r="U261" t="s">
        <v>78</v>
      </c>
      <c r="V261" t="s">
        <v>114</v>
      </c>
      <c r="W261">
        <v>31</v>
      </c>
      <c r="X261" s="13">
        <v>42347</v>
      </c>
      <c r="Y261" s="35">
        <v>73854</v>
      </c>
      <c r="Z261" s="36">
        <v>0</v>
      </c>
      <c r="AA261" t="s">
        <v>62</v>
      </c>
      <c r="AB261" t="s">
        <v>63</v>
      </c>
      <c r="AC261">
        <v>8</v>
      </c>
    </row>
    <row r="262" spans="1:29" x14ac:dyDescent="0.3">
      <c r="A262" t="s">
        <v>574</v>
      </c>
      <c r="B262" t="s">
        <v>575</v>
      </c>
      <c r="C262" t="s">
        <v>183</v>
      </c>
      <c r="D262" t="s">
        <v>101</v>
      </c>
      <c r="E262" t="s">
        <v>59</v>
      </c>
      <c r="F262" t="s">
        <v>60</v>
      </c>
      <c r="G262" t="s">
        <v>69</v>
      </c>
      <c r="H262">
        <v>61</v>
      </c>
      <c r="I262" s="13">
        <v>40193</v>
      </c>
      <c r="J262" s="35">
        <v>98110</v>
      </c>
      <c r="K262" s="36">
        <v>0.13</v>
      </c>
      <c r="L262" t="s">
        <v>62</v>
      </c>
      <c r="M262" t="s">
        <v>70</v>
      </c>
      <c r="N262">
        <f t="shared" ca="1" si="4"/>
        <v>14</v>
      </c>
      <c r="P262" t="s">
        <v>495</v>
      </c>
      <c r="Q262" t="s">
        <v>496</v>
      </c>
      <c r="R262" t="s">
        <v>57</v>
      </c>
      <c r="S262" t="s">
        <v>91</v>
      </c>
      <c r="T262" t="s">
        <v>74</v>
      </c>
      <c r="U262" t="s">
        <v>78</v>
      </c>
      <c r="V262" t="s">
        <v>79</v>
      </c>
      <c r="W262">
        <v>45</v>
      </c>
      <c r="X262" s="13">
        <v>39063</v>
      </c>
      <c r="Y262" s="35">
        <v>149537</v>
      </c>
      <c r="Z262" s="36">
        <v>0.14000000000000001</v>
      </c>
      <c r="AA262" t="s">
        <v>62</v>
      </c>
      <c r="AB262" t="s">
        <v>63</v>
      </c>
      <c r="AC262">
        <v>17</v>
      </c>
    </row>
    <row r="263" spans="1:29" x14ac:dyDescent="0.3">
      <c r="A263" t="s">
        <v>576</v>
      </c>
      <c r="B263" t="s">
        <v>577</v>
      </c>
      <c r="C263" t="s">
        <v>294</v>
      </c>
      <c r="D263" t="s">
        <v>58</v>
      </c>
      <c r="E263" t="s">
        <v>68</v>
      </c>
      <c r="F263" t="s">
        <v>60</v>
      </c>
      <c r="G263" t="s">
        <v>69</v>
      </c>
      <c r="H263">
        <v>59</v>
      </c>
      <c r="I263" s="13">
        <v>43028</v>
      </c>
      <c r="J263" s="35">
        <v>86831</v>
      </c>
      <c r="K263" s="36">
        <v>0</v>
      </c>
      <c r="L263" t="s">
        <v>62</v>
      </c>
      <c r="M263" t="s">
        <v>80</v>
      </c>
      <c r="N263">
        <f t="shared" ca="1" si="4"/>
        <v>6</v>
      </c>
      <c r="P263" t="s">
        <v>497</v>
      </c>
      <c r="Q263" t="s">
        <v>498</v>
      </c>
      <c r="R263" t="s">
        <v>57</v>
      </c>
      <c r="S263" t="s">
        <v>120</v>
      </c>
      <c r="T263" t="s">
        <v>74</v>
      </c>
      <c r="U263" t="s">
        <v>60</v>
      </c>
      <c r="V263" t="s">
        <v>69</v>
      </c>
      <c r="W263">
        <v>49</v>
      </c>
      <c r="X263" s="13">
        <v>41379</v>
      </c>
      <c r="Y263" s="35">
        <v>128303</v>
      </c>
      <c r="Z263" s="36">
        <v>0.15</v>
      </c>
      <c r="AA263" t="s">
        <v>62</v>
      </c>
      <c r="AB263" t="s">
        <v>80</v>
      </c>
      <c r="AC263">
        <v>11</v>
      </c>
    </row>
    <row r="264" spans="1:29" x14ac:dyDescent="0.3">
      <c r="A264" t="s">
        <v>578</v>
      </c>
      <c r="B264" t="s">
        <v>579</v>
      </c>
      <c r="C264" t="s">
        <v>66</v>
      </c>
      <c r="D264" t="s">
        <v>109</v>
      </c>
      <c r="E264" t="s">
        <v>74</v>
      </c>
      <c r="F264" t="s">
        <v>60</v>
      </c>
      <c r="G264" t="s">
        <v>79</v>
      </c>
      <c r="H264">
        <v>64</v>
      </c>
      <c r="I264" s="13">
        <v>40588</v>
      </c>
      <c r="J264" s="35">
        <v>171217</v>
      </c>
      <c r="K264" s="36">
        <v>0.19</v>
      </c>
      <c r="L264" t="s">
        <v>62</v>
      </c>
      <c r="M264" t="s">
        <v>63</v>
      </c>
      <c r="N264">
        <f t="shared" ca="1" si="4"/>
        <v>13</v>
      </c>
      <c r="P264" t="s">
        <v>499</v>
      </c>
      <c r="Q264" t="s">
        <v>500</v>
      </c>
      <c r="R264" t="s">
        <v>294</v>
      </c>
      <c r="S264" t="s">
        <v>58</v>
      </c>
      <c r="T264" t="s">
        <v>68</v>
      </c>
      <c r="U264" t="s">
        <v>78</v>
      </c>
      <c r="V264" t="s">
        <v>61</v>
      </c>
      <c r="W264">
        <v>46</v>
      </c>
      <c r="X264" s="13">
        <v>38513</v>
      </c>
      <c r="Y264" s="35">
        <v>67374</v>
      </c>
      <c r="Z264" s="36">
        <v>0</v>
      </c>
      <c r="AA264" t="s">
        <v>62</v>
      </c>
      <c r="AB264" t="s">
        <v>92</v>
      </c>
      <c r="AC264">
        <v>19</v>
      </c>
    </row>
    <row r="265" spans="1:29" x14ac:dyDescent="0.3">
      <c r="A265" t="s">
        <v>580</v>
      </c>
      <c r="B265" t="s">
        <v>581</v>
      </c>
      <c r="C265" t="s">
        <v>83</v>
      </c>
      <c r="D265" t="s">
        <v>58</v>
      </c>
      <c r="E265" t="s">
        <v>59</v>
      </c>
      <c r="F265" t="s">
        <v>60</v>
      </c>
      <c r="G265" t="s">
        <v>69</v>
      </c>
      <c r="H265">
        <v>57</v>
      </c>
      <c r="I265" s="13">
        <v>43948</v>
      </c>
      <c r="J265" s="35">
        <v>103058</v>
      </c>
      <c r="K265" s="36">
        <v>7.0000000000000007E-2</v>
      </c>
      <c r="L265" t="s">
        <v>62</v>
      </c>
      <c r="M265" t="s">
        <v>117</v>
      </c>
      <c r="N265">
        <f t="shared" ca="1" si="4"/>
        <v>4</v>
      </c>
      <c r="P265" t="s">
        <v>501</v>
      </c>
      <c r="Q265" t="s">
        <v>502</v>
      </c>
      <c r="R265" t="s">
        <v>83</v>
      </c>
      <c r="S265" t="s">
        <v>91</v>
      </c>
      <c r="T265" t="s">
        <v>68</v>
      </c>
      <c r="U265" t="s">
        <v>78</v>
      </c>
      <c r="V265" t="s">
        <v>79</v>
      </c>
      <c r="W265">
        <v>40</v>
      </c>
      <c r="X265" s="13">
        <v>43147</v>
      </c>
      <c r="Y265" s="35">
        <v>120905</v>
      </c>
      <c r="Z265" s="36">
        <v>0.05</v>
      </c>
      <c r="AA265" t="s">
        <v>62</v>
      </c>
      <c r="AB265" t="s">
        <v>63</v>
      </c>
      <c r="AC265">
        <v>6</v>
      </c>
    </row>
    <row r="266" spans="1:29" x14ac:dyDescent="0.3">
      <c r="A266" t="s">
        <v>582</v>
      </c>
      <c r="B266" t="s">
        <v>583</v>
      </c>
      <c r="C266" t="s">
        <v>83</v>
      </c>
      <c r="D266" t="s">
        <v>120</v>
      </c>
      <c r="E266" t="s">
        <v>68</v>
      </c>
      <c r="F266" t="s">
        <v>78</v>
      </c>
      <c r="G266" t="s">
        <v>79</v>
      </c>
      <c r="H266">
        <v>52</v>
      </c>
      <c r="I266" s="13">
        <v>41858</v>
      </c>
      <c r="J266" s="35">
        <v>117062</v>
      </c>
      <c r="K266" s="36">
        <v>7.0000000000000007E-2</v>
      </c>
      <c r="L266" t="s">
        <v>62</v>
      </c>
      <c r="M266" t="s">
        <v>80</v>
      </c>
      <c r="N266">
        <f t="shared" ca="1" si="4"/>
        <v>10</v>
      </c>
      <c r="P266" t="s">
        <v>503</v>
      </c>
      <c r="Q266" t="s">
        <v>504</v>
      </c>
      <c r="R266" t="s">
        <v>108</v>
      </c>
      <c r="S266" t="s">
        <v>67</v>
      </c>
      <c r="T266" t="s">
        <v>74</v>
      </c>
      <c r="U266" t="s">
        <v>60</v>
      </c>
      <c r="V266" t="s">
        <v>69</v>
      </c>
      <c r="W266">
        <v>48</v>
      </c>
      <c r="X266" s="13">
        <v>43253</v>
      </c>
      <c r="Y266" s="35">
        <v>231567</v>
      </c>
      <c r="Z266" s="36">
        <v>0.36</v>
      </c>
      <c r="AA266" t="s">
        <v>62</v>
      </c>
      <c r="AB266" t="s">
        <v>63</v>
      </c>
      <c r="AC266">
        <v>6</v>
      </c>
    </row>
    <row r="267" spans="1:29" x14ac:dyDescent="0.3">
      <c r="A267" t="s">
        <v>584</v>
      </c>
      <c r="B267" t="s">
        <v>585</v>
      </c>
      <c r="C267" t="s">
        <v>57</v>
      </c>
      <c r="D267" t="s">
        <v>91</v>
      </c>
      <c r="E267" t="s">
        <v>68</v>
      </c>
      <c r="F267" t="s">
        <v>78</v>
      </c>
      <c r="G267" t="s">
        <v>114</v>
      </c>
      <c r="H267">
        <v>40</v>
      </c>
      <c r="I267" s="13">
        <v>43488</v>
      </c>
      <c r="J267" s="35">
        <v>159031</v>
      </c>
      <c r="K267" s="36">
        <v>0.1</v>
      </c>
      <c r="L267" t="s">
        <v>62</v>
      </c>
      <c r="M267" t="s">
        <v>88</v>
      </c>
      <c r="N267">
        <f t="shared" ca="1" si="4"/>
        <v>5</v>
      </c>
      <c r="P267" t="s">
        <v>505</v>
      </c>
      <c r="Q267" t="s">
        <v>506</v>
      </c>
      <c r="R267" t="s">
        <v>108</v>
      </c>
      <c r="S267" t="s">
        <v>58</v>
      </c>
      <c r="T267" t="s">
        <v>59</v>
      </c>
      <c r="U267" t="s">
        <v>78</v>
      </c>
      <c r="V267" t="s">
        <v>79</v>
      </c>
      <c r="W267">
        <v>31</v>
      </c>
      <c r="X267" s="13">
        <v>42197</v>
      </c>
      <c r="Y267" s="35">
        <v>215388</v>
      </c>
      <c r="Z267" s="36">
        <v>0.33</v>
      </c>
      <c r="AA267" t="s">
        <v>62</v>
      </c>
      <c r="AB267" t="s">
        <v>88</v>
      </c>
      <c r="AC267">
        <v>9</v>
      </c>
    </row>
    <row r="268" spans="1:29" x14ac:dyDescent="0.3">
      <c r="A268" t="s">
        <v>586</v>
      </c>
      <c r="B268" t="s">
        <v>587</v>
      </c>
      <c r="C268" t="s">
        <v>252</v>
      </c>
      <c r="D268" t="s">
        <v>58</v>
      </c>
      <c r="E268" t="s">
        <v>68</v>
      </c>
      <c r="F268" t="s">
        <v>78</v>
      </c>
      <c r="G268" t="s">
        <v>69</v>
      </c>
      <c r="H268">
        <v>43</v>
      </c>
      <c r="I268" s="13">
        <v>42467</v>
      </c>
      <c r="J268" s="35">
        <v>67976</v>
      </c>
      <c r="K268" s="36">
        <v>0</v>
      </c>
      <c r="L268" t="s">
        <v>62</v>
      </c>
      <c r="M268" t="s">
        <v>63</v>
      </c>
      <c r="N268">
        <f t="shared" ca="1" si="4"/>
        <v>8</v>
      </c>
      <c r="P268" t="s">
        <v>507</v>
      </c>
      <c r="Q268" t="s">
        <v>508</v>
      </c>
      <c r="R268" t="s">
        <v>57</v>
      </c>
      <c r="S268" t="s">
        <v>120</v>
      </c>
      <c r="T268" t="s">
        <v>68</v>
      </c>
      <c r="U268" t="s">
        <v>60</v>
      </c>
      <c r="V268" t="s">
        <v>79</v>
      </c>
      <c r="W268">
        <v>30</v>
      </c>
      <c r="X268" s="13">
        <v>42168</v>
      </c>
      <c r="Y268" s="35">
        <v>127972</v>
      </c>
      <c r="Z268" s="36">
        <v>0.11</v>
      </c>
      <c r="AA268" t="s">
        <v>62</v>
      </c>
      <c r="AB268" t="s">
        <v>63</v>
      </c>
      <c r="AC268">
        <v>9</v>
      </c>
    </row>
    <row r="269" spans="1:29" x14ac:dyDescent="0.3">
      <c r="A269" t="s">
        <v>588</v>
      </c>
      <c r="B269" t="s">
        <v>589</v>
      </c>
      <c r="C269" t="s">
        <v>132</v>
      </c>
      <c r="D269" t="s">
        <v>67</v>
      </c>
      <c r="E269" t="s">
        <v>68</v>
      </c>
      <c r="F269" t="s">
        <v>78</v>
      </c>
      <c r="G269" t="s">
        <v>69</v>
      </c>
      <c r="H269">
        <v>31</v>
      </c>
      <c r="I269" s="13">
        <v>44308</v>
      </c>
      <c r="J269" s="35">
        <v>74215</v>
      </c>
      <c r="K269" s="36">
        <v>0</v>
      </c>
      <c r="L269" t="s">
        <v>62</v>
      </c>
      <c r="M269" t="s">
        <v>80</v>
      </c>
      <c r="N269">
        <f t="shared" ca="1" si="4"/>
        <v>3</v>
      </c>
      <c r="P269" t="s">
        <v>509</v>
      </c>
      <c r="Q269" t="s">
        <v>510</v>
      </c>
      <c r="R269" t="s">
        <v>177</v>
      </c>
      <c r="S269" t="s">
        <v>101</v>
      </c>
      <c r="T269" t="s">
        <v>84</v>
      </c>
      <c r="U269" t="s">
        <v>60</v>
      </c>
      <c r="V269" t="s">
        <v>79</v>
      </c>
      <c r="W269">
        <v>55</v>
      </c>
      <c r="X269" s="13">
        <v>34915</v>
      </c>
      <c r="Y269" s="35">
        <v>80701</v>
      </c>
      <c r="Z269" s="36">
        <v>0</v>
      </c>
      <c r="AA269" t="s">
        <v>62</v>
      </c>
      <c r="AB269" t="s">
        <v>70</v>
      </c>
      <c r="AC269">
        <v>29</v>
      </c>
    </row>
    <row r="270" spans="1:29" x14ac:dyDescent="0.3">
      <c r="A270" t="s">
        <v>466</v>
      </c>
      <c r="B270" t="s">
        <v>590</v>
      </c>
      <c r="C270" t="s">
        <v>57</v>
      </c>
      <c r="D270" t="s">
        <v>97</v>
      </c>
      <c r="E270" t="s">
        <v>68</v>
      </c>
      <c r="F270" t="s">
        <v>60</v>
      </c>
      <c r="G270" t="s">
        <v>69</v>
      </c>
      <c r="H270">
        <v>41</v>
      </c>
      <c r="I270" s="13">
        <v>39747</v>
      </c>
      <c r="J270" s="35">
        <v>131841</v>
      </c>
      <c r="K270" s="36">
        <v>0.13</v>
      </c>
      <c r="L270" t="s">
        <v>62</v>
      </c>
      <c r="M270" t="s">
        <v>117</v>
      </c>
      <c r="N270">
        <f t="shared" ca="1" si="4"/>
        <v>15</v>
      </c>
      <c r="P270" t="s">
        <v>280</v>
      </c>
      <c r="Q270" t="s">
        <v>511</v>
      </c>
      <c r="R270" t="s">
        <v>157</v>
      </c>
      <c r="S270" t="s">
        <v>101</v>
      </c>
      <c r="T270" t="s">
        <v>84</v>
      </c>
      <c r="U270" t="s">
        <v>60</v>
      </c>
      <c r="V270" t="s">
        <v>69</v>
      </c>
      <c r="W270">
        <v>45</v>
      </c>
      <c r="X270" s="13">
        <v>43635</v>
      </c>
      <c r="Y270" s="35">
        <v>88045</v>
      </c>
      <c r="Z270" s="36">
        <v>0</v>
      </c>
      <c r="AA270" t="s">
        <v>62</v>
      </c>
      <c r="AB270" t="s">
        <v>70</v>
      </c>
      <c r="AC270">
        <v>5</v>
      </c>
    </row>
    <row r="271" spans="1:29" x14ac:dyDescent="0.3">
      <c r="A271" t="s">
        <v>591</v>
      </c>
      <c r="B271" t="s">
        <v>592</v>
      </c>
      <c r="C271" t="s">
        <v>57</v>
      </c>
      <c r="D271" t="s">
        <v>67</v>
      </c>
      <c r="E271" t="s">
        <v>84</v>
      </c>
      <c r="F271" t="s">
        <v>60</v>
      </c>
      <c r="G271" t="s">
        <v>79</v>
      </c>
      <c r="H271">
        <v>41</v>
      </c>
      <c r="I271" s="13">
        <v>38060</v>
      </c>
      <c r="J271" s="35">
        <v>155004</v>
      </c>
      <c r="K271" s="36">
        <v>0.12</v>
      </c>
      <c r="L271" t="s">
        <v>62</v>
      </c>
      <c r="M271" t="s">
        <v>92</v>
      </c>
      <c r="N271">
        <f t="shared" ca="1" si="4"/>
        <v>20</v>
      </c>
      <c r="P271" t="s">
        <v>512</v>
      </c>
      <c r="Q271" t="s">
        <v>513</v>
      </c>
      <c r="R271" t="s">
        <v>73</v>
      </c>
      <c r="S271" t="s">
        <v>58</v>
      </c>
      <c r="T271" t="s">
        <v>68</v>
      </c>
      <c r="U271" t="s">
        <v>60</v>
      </c>
      <c r="V271" t="s">
        <v>61</v>
      </c>
      <c r="W271">
        <v>45</v>
      </c>
      <c r="X271" s="13">
        <v>43185</v>
      </c>
      <c r="Y271" s="35">
        <v>86478</v>
      </c>
      <c r="Z271" s="36">
        <v>0.06</v>
      </c>
      <c r="AA271" t="s">
        <v>62</v>
      </c>
      <c r="AB271" t="s">
        <v>92</v>
      </c>
      <c r="AC271">
        <v>6</v>
      </c>
    </row>
    <row r="272" spans="1:29" x14ac:dyDescent="0.3">
      <c r="A272" t="s">
        <v>593</v>
      </c>
      <c r="B272" t="s">
        <v>594</v>
      </c>
      <c r="C272" t="s">
        <v>275</v>
      </c>
      <c r="D272" t="s">
        <v>58</v>
      </c>
      <c r="E272" t="s">
        <v>74</v>
      </c>
      <c r="F272" t="s">
        <v>78</v>
      </c>
      <c r="G272" t="s">
        <v>79</v>
      </c>
      <c r="H272">
        <v>40</v>
      </c>
      <c r="I272" s="13">
        <v>39293</v>
      </c>
      <c r="J272" s="35">
        <v>41859</v>
      </c>
      <c r="K272" s="36">
        <v>0</v>
      </c>
      <c r="L272" t="s">
        <v>62</v>
      </c>
      <c r="M272" t="s">
        <v>63</v>
      </c>
      <c r="N272">
        <f t="shared" ca="1" si="4"/>
        <v>17</v>
      </c>
      <c r="P272" t="s">
        <v>514</v>
      </c>
      <c r="Q272" t="s">
        <v>515</v>
      </c>
      <c r="R272" t="s">
        <v>108</v>
      </c>
      <c r="S272" t="s">
        <v>101</v>
      </c>
      <c r="T272" t="s">
        <v>74</v>
      </c>
      <c r="U272" t="s">
        <v>78</v>
      </c>
      <c r="V272" t="s">
        <v>69</v>
      </c>
      <c r="W272">
        <v>63</v>
      </c>
      <c r="X272" s="13">
        <v>42387</v>
      </c>
      <c r="Y272" s="35">
        <v>180994</v>
      </c>
      <c r="Z272" s="36">
        <v>0.39</v>
      </c>
      <c r="AA272" t="s">
        <v>62</v>
      </c>
      <c r="AB272" t="s">
        <v>63</v>
      </c>
      <c r="AC272">
        <v>8</v>
      </c>
    </row>
    <row r="273" spans="1:29" x14ac:dyDescent="0.3">
      <c r="A273" t="s">
        <v>595</v>
      </c>
      <c r="B273" t="s">
        <v>596</v>
      </c>
      <c r="C273" t="s">
        <v>129</v>
      </c>
      <c r="D273" t="s">
        <v>58</v>
      </c>
      <c r="E273" t="s">
        <v>74</v>
      </c>
      <c r="F273" t="s">
        <v>78</v>
      </c>
      <c r="G273" t="s">
        <v>61</v>
      </c>
      <c r="H273">
        <v>42</v>
      </c>
      <c r="I273" s="13">
        <v>38984</v>
      </c>
      <c r="J273" s="35">
        <v>52733</v>
      </c>
      <c r="K273" s="36">
        <v>0</v>
      </c>
      <c r="L273" t="s">
        <v>62</v>
      </c>
      <c r="M273" t="s">
        <v>70</v>
      </c>
      <c r="N273">
        <f t="shared" ca="1" si="4"/>
        <v>17</v>
      </c>
      <c r="P273" t="s">
        <v>516</v>
      </c>
      <c r="Q273" t="s">
        <v>517</v>
      </c>
      <c r="R273" t="s">
        <v>132</v>
      </c>
      <c r="S273" t="s">
        <v>67</v>
      </c>
      <c r="T273" t="s">
        <v>59</v>
      </c>
      <c r="U273" t="s">
        <v>60</v>
      </c>
      <c r="V273" t="s">
        <v>79</v>
      </c>
      <c r="W273">
        <v>55</v>
      </c>
      <c r="X273" s="13">
        <v>39418</v>
      </c>
      <c r="Y273" s="35">
        <v>64494</v>
      </c>
      <c r="Z273" s="36">
        <v>0</v>
      </c>
      <c r="AA273" t="s">
        <v>62</v>
      </c>
      <c r="AB273" t="s">
        <v>117</v>
      </c>
      <c r="AC273">
        <v>16</v>
      </c>
    </row>
    <row r="274" spans="1:29" x14ac:dyDescent="0.3">
      <c r="A274" t="s">
        <v>597</v>
      </c>
      <c r="B274" t="s">
        <v>598</v>
      </c>
      <c r="C274" t="s">
        <v>108</v>
      </c>
      <c r="D274" t="s">
        <v>97</v>
      </c>
      <c r="E274" t="s">
        <v>84</v>
      </c>
      <c r="F274" t="s">
        <v>78</v>
      </c>
      <c r="G274" t="s">
        <v>79</v>
      </c>
      <c r="H274">
        <v>31</v>
      </c>
      <c r="I274" s="13">
        <v>42250</v>
      </c>
      <c r="J274" s="35">
        <v>250953</v>
      </c>
      <c r="K274" s="36">
        <v>0.34</v>
      </c>
      <c r="L274" t="s">
        <v>62</v>
      </c>
      <c r="M274" t="s">
        <v>117</v>
      </c>
      <c r="N274">
        <f t="shared" ca="1" si="4"/>
        <v>9</v>
      </c>
      <c r="P274" t="s">
        <v>518</v>
      </c>
      <c r="Q274" t="s">
        <v>519</v>
      </c>
      <c r="R274" t="s">
        <v>222</v>
      </c>
      <c r="S274" t="s">
        <v>120</v>
      </c>
      <c r="T274" t="s">
        <v>74</v>
      </c>
      <c r="U274" t="s">
        <v>78</v>
      </c>
      <c r="V274" t="s">
        <v>61</v>
      </c>
      <c r="W274">
        <v>47</v>
      </c>
      <c r="X274" s="13">
        <v>37550</v>
      </c>
      <c r="Y274" s="35">
        <v>70122</v>
      </c>
      <c r="Z274" s="36">
        <v>0</v>
      </c>
      <c r="AA274" t="s">
        <v>62</v>
      </c>
      <c r="AB274" t="s">
        <v>117</v>
      </c>
      <c r="AC274">
        <v>21</v>
      </c>
    </row>
    <row r="275" spans="1:29" x14ac:dyDescent="0.3">
      <c r="A275" t="s">
        <v>319</v>
      </c>
      <c r="B275" t="s">
        <v>599</v>
      </c>
      <c r="C275" t="s">
        <v>57</v>
      </c>
      <c r="D275" t="s">
        <v>58</v>
      </c>
      <c r="E275" t="s">
        <v>84</v>
      </c>
      <c r="F275" t="s">
        <v>78</v>
      </c>
      <c r="G275" t="s">
        <v>69</v>
      </c>
      <c r="H275">
        <v>46</v>
      </c>
      <c r="I275" s="13">
        <v>38244</v>
      </c>
      <c r="J275" s="35">
        <v>130274</v>
      </c>
      <c r="K275" s="36">
        <v>0.11</v>
      </c>
      <c r="L275" t="s">
        <v>62</v>
      </c>
      <c r="M275" t="s">
        <v>70</v>
      </c>
      <c r="N275">
        <f t="shared" ca="1" si="4"/>
        <v>19</v>
      </c>
      <c r="P275" t="s">
        <v>520</v>
      </c>
      <c r="Q275" t="s">
        <v>521</v>
      </c>
      <c r="R275" t="s">
        <v>66</v>
      </c>
      <c r="S275" t="s">
        <v>91</v>
      </c>
      <c r="T275" t="s">
        <v>74</v>
      </c>
      <c r="U275" t="s">
        <v>78</v>
      </c>
      <c r="V275" t="s">
        <v>69</v>
      </c>
      <c r="W275">
        <v>29</v>
      </c>
      <c r="X275" s="13">
        <v>42785</v>
      </c>
      <c r="Y275" s="35">
        <v>181854</v>
      </c>
      <c r="Z275" s="36">
        <v>0.28999999999999998</v>
      </c>
      <c r="AA275" t="s">
        <v>62</v>
      </c>
      <c r="AB275" t="s">
        <v>63</v>
      </c>
      <c r="AC275">
        <v>7</v>
      </c>
    </row>
    <row r="276" spans="1:29" x14ac:dyDescent="0.3">
      <c r="A276" t="s">
        <v>600</v>
      </c>
      <c r="B276" t="s">
        <v>601</v>
      </c>
      <c r="C276" t="s">
        <v>57</v>
      </c>
      <c r="D276" t="s">
        <v>67</v>
      </c>
      <c r="E276" t="s">
        <v>59</v>
      </c>
      <c r="F276" t="s">
        <v>60</v>
      </c>
      <c r="G276" t="s">
        <v>69</v>
      </c>
      <c r="H276">
        <v>51</v>
      </c>
      <c r="I276" s="13">
        <v>38835</v>
      </c>
      <c r="J276" s="35">
        <v>150758</v>
      </c>
      <c r="K276" s="36">
        <v>0.13</v>
      </c>
      <c r="L276" t="s">
        <v>62</v>
      </c>
      <c r="M276" t="s">
        <v>70</v>
      </c>
      <c r="N276">
        <f t="shared" ca="1" si="4"/>
        <v>18</v>
      </c>
      <c r="P276" t="s">
        <v>522</v>
      </c>
      <c r="Q276" t="s">
        <v>523</v>
      </c>
      <c r="R276" t="s">
        <v>180</v>
      </c>
      <c r="S276" t="s">
        <v>97</v>
      </c>
      <c r="T276" t="s">
        <v>68</v>
      </c>
      <c r="U276" t="s">
        <v>60</v>
      </c>
      <c r="V276" t="s">
        <v>114</v>
      </c>
      <c r="W276">
        <v>34</v>
      </c>
      <c r="X276" s="13">
        <v>42664</v>
      </c>
      <c r="Y276" s="35">
        <v>52811</v>
      </c>
      <c r="Z276" s="36">
        <v>0</v>
      </c>
      <c r="AA276" t="s">
        <v>62</v>
      </c>
      <c r="AB276" t="s">
        <v>88</v>
      </c>
      <c r="AC276">
        <v>7</v>
      </c>
    </row>
    <row r="277" spans="1:29" x14ac:dyDescent="0.3">
      <c r="A277" t="s">
        <v>602</v>
      </c>
      <c r="B277" t="s">
        <v>603</v>
      </c>
      <c r="C277" t="s">
        <v>492</v>
      </c>
      <c r="D277" t="s">
        <v>58</v>
      </c>
      <c r="E277" t="s">
        <v>84</v>
      </c>
      <c r="F277" t="s">
        <v>78</v>
      </c>
      <c r="G277" t="s">
        <v>61</v>
      </c>
      <c r="H277">
        <v>55</v>
      </c>
      <c r="I277" s="13">
        <v>35919</v>
      </c>
      <c r="J277" s="35">
        <v>62174</v>
      </c>
      <c r="K277" s="36">
        <v>0</v>
      </c>
      <c r="L277" t="s">
        <v>62</v>
      </c>
      <c r="M277" t="s">
        <v>70</v>
      </c>
      <c r="N277">
        <f t="shared" ca="1" si="4"/>
        <v>26</v>
      </c>
      <c r="P277" t="s">
        <v>524</v>
      </c>
      <c r="Q277" t="s">
        <v>460</v>
      </c>
      <c r="R277" t="s">
        <v>365</v>
      </c>
      <c r="S277" t="s">
        <v>58</v>
      </c>
      <c r="T277" t="s">
        <v>74</v>
      </c>
      <c r="U277" t="s">
        <v>78</v>
      </c>
      <c r="V277" t="s">
        <v>61</v>
      </c>
      <c r="W277">
        <v>31</v>
      </c>
      <c r="X277" s="13">
        <v>42497</v>
      </c>
      <c r="Y277" s="35">
        <v>71192</v>
      </c>
      <c r="Z277" s="36">
        <v>0</v>
      </c>
      <c r="AA277" t="s">
        <v>62</v>
      </c>
      <c r="AB277" t="s">
        <v>92</v>
      </c>
      <c r="AC277">
        <v>8</v>
      </c>
    </row>
    <row r="278" spans="1:29" x14ac:dyDescent="0.3">
      <c r="A278" t="s">
        <v>604</v>
      </c>
      <c r="B278" t="s">
        <v>605</v>
      </c>
      <c r="C278" t="s">
        <v>132</v>
      </c>
      <c r="D278" t="s">
        <v>91</v>
      </c>
      <c r="E278" t="s">
        <v>74</v>
      </c>
      <c r="F278" t="s">
        <v>78</v>
      </c>
      <c r="G278" t="s">
        <v>69</v>
      </c>
      <c r="H278">
        <v>43</v>
      </c>
      <c r="I278" s="13">
        <v>43028</v>
      </c>
      <c r="J278" s="35">
        <v>56555</v>
      </c>
      <c r="K278" s="36">
        <v>0</v>
      </c>
      <c r="L278" t="s">
        <v>62</v>
      </c>
      <c r="M278" t="s">
        <v>80</v>
      </c>
      <c r="N278">
        <f t="shared" ca="1" si="4"/>
        <v>6</v>
      </c>
      <c r="P278" t="s">
        <v>525</v>
      </c>
      <c r="Q278" t="s">
        <v>526</v>
      </c>
      <c r="R278" t="s">
        <v>66</v>
      </c>
      <c r="S278" t="s">
        <v>120</v>
      </c>
      <c r="T278" t="s">
        <v>74</v>
      </c>
      <c r="U278" t="s">
        <v>60</v>
      </c>
      <c r="V278" t="s">
        <v>114</v>
      </c>
      <c r="W278">
        <v>50</v>
      </c>
      <c r="X278" s="13">
        <v>43452</v>
      </c>
      <c r="Y278" s="35">
        <v>155351</v>
      </c>
      <c r="Z278" s="36">
        <v>0.2</v>
      </c>
      <c r="AA278" t="s">
        <v>62</v>
      </c>
      <c r="AB278" t="s">
        <v>63</v>
      </c>
      <c r="AC278">
        <v>5</v>
      </c>
    </row>
    <row r="279" spans="1:29" x14ac:dyDescent="0.3">
      <c r="A279" t="s">
        <v>606</v>
      </c>
      <c r="B279" t="s">
        <v>607</v>
      </c>
      <c r="C279" t="s">
        <v>132</v>
      </c>
      <c r="D279" t="s">
        <v>109</v>
      </c>
      <c r="E279" t="s">
        <v>74</v>
      </c>
      <c r="F279" t="s">
        <v>78</v>
      </c>
      <c r="G279" t="s">
        <v>69</v>
      </c>
      <c r="H279">
        <v>48</v>
      </c>
      <c r="I279" s="13">
        <v>38623</v>
      </c>
      <c r="J279" s="35">
        <v>74655</v>
      </c>
      <c r="K279" s="36">
        <v>0</v>
      </c>
      <c r="L279" t="s">
        <v>62</v>
      </c>
      <c r="M279" t="s">
        <v>92</v>
      </c>
      <c r="N279">
        <f t="shared" ca="1" si="4"/>
        <v>18</v>
      </c>
      <c r="P279" t="s">
        <v>527</v>
      </c>
      <c r="Q279" t="s">
        <v>528</v>
      </c>
      <c r="R279" t="s">
        <v>294</v>
      </c>
      <c r="S279" t="s">
        <v>58</v>
      </c>
      <c r="T279" t="s">
        <v>74</v>
      </c>
      <c r="U279" t="s">
        <v>78</v>
      </c>
      <c r="V279" t="s">
        <v>69</v>
      </c>
      <c r="W279">
        <v>54</v>
      </c>
      <c r="X279" s="13">
        <v>34631</v>
      </c>
      <c r="Y279" s="35">
        <v>87216</v>
      </c>
      <c r="Z279" s="36">
        <v>0</v>
      </c>
      <c r="AA279" t="s">
        <v>62</v>
      </c>
      <c r="AB279" t="s">
        <v>88</v>
      </c>
      <c r="AC279">
        <v>29</v>
      </c>
    </row>
    <row r="280" spans="1:29" x14ac:dyDescent="0.3">
      <c r="A280" t="s">
        <v>608</v>
      </c>
      <c r="B280" t="s">
        <v>609</v>
      </c>
      <c r="C280" t="s">
        <v>252</v>
      </c>
      <c r="D280" t="s">
        <v>58</v>
      </c>
      <c r="E280" t="s">
        <v>84</v>
      </c>
      <c r="F280" t="s">
        <v>78</v>
      </c>
      <c r="G280" t="s">
        <v>69</v>
      </c>
      <c r="H280">
        <v>48</v>
      </c>
      <c r="I280" s="13">
        <v>37844</v>
      </c>
      <c r="J280" s="35">
        <v>93017</v>
      </c>
      <c r="K280" s="36">
        <v>0</v>
      </c>
      <c r="L280" t="s">
        <v>62</v>
      </c>
      <c r="M280" t="s">
        <v>63</v>
      </c>
      <c r="N280">
        <f t="shared" ca="1" si="4"/>
        <v>21</v>
      </c>
      <c r="P280" t="s">
        <v>529</v>
      </c>
      <c r="Q280" t="s">
        <v>530</v>
      </c>
      <c r="R280" t="s">
        <v>275</v>
      </c>
      <c r="S280" t="s">
        <v>58</v>
      </c>
      <c r="T280" t="s">
        <v>84</v>
      </c>
      <c r="U280" t="s">
        <v>78</v>
      </c>
      <c r="V280" t="s">
        <v>69</v>
      </c>
      <c r="W280">
        <v>47</v>
      </c>
      <c r="X280" s="13">
        <v>43944</v>
      </c>
      <c r="Y280" s="35">
        <v>50069</v>
      </c>
      <c r="Z280" s="36">
        <v>0</v>
      </c>
      <c r="AA280" t="s">
        <v>62</v>
      </c>
      <c r="AB280" t="s">
        <v>63</v>
      </c>
      <c r="AC280">
        <v>4</v>
      </c>
    </row>
    <row r="281" spans="1:29" x14ac:dyDescent="0.3">
      <c r="A281" t="s">
        <v>610</v>
      </c>
      <c r="B281" t="s">
        <v>611</v>
      </c>
      <c r="C281" t="s">
        <v>174</v>
      </c>
      <c r="D281" t="s">
        <v>101</v>
      </c>
      <c r="E281" t="s">
        <v>59</v>
      </c>
      <c r="F281" t="s">
        <v>60</v>
      </c>
      <c r="G281" t="s">
        <v>69</v>
      </c>
      <c r="H281">
        <v>46</v>
      </c>
      <c r="I281" s="13">
        <v>39471</v>
      </c>
      <c r="J281" s="35">
        <v>91621</v>
      </c>
      <c r="K281" s="36">
        <v>0</v>
      </c>
      <c r="L281" t="s">
        <v>62</v>
      </c>
      <c r="M281" t="s">
        <v>70</v>
      </c>
      <c r="N281">
        <f t="shared" ca="1" si="4"/>
        <v>16</v>
      </c>
      <c r="P281" t="s">
        <v>531</v>
      </c>
      <c r="Q281" t="s">
        <v>532</v>
      </c>
      <c r="R281" t="s">
        <v>66</v>
      </c>
      <c r="S281" t="s">
        <v>58</v>
      </c>
      <c r="T281" t="s">
        <v>68</v>
      </c>
      <c r="U281" t="s">
        <v>60</v>
      </c>
      <c r="V281" t="s">
        <v>69</v>
      </c>
      <c r="W281">
        <v>26</v>
      </c>
      <c r="X281" s="13">
        <v>44403</v>
      </c>
      <c r="Y281" s="35">
        <v>151108</v>
      </c>
      <c r="Z281" s="36">
        <v>0.22</v>
      </c>
      <c r="AA281" t="s">
        <v>62</v>
      </c>
      <c r="AB281" t="s">
        <v>80</v>
      </c>
      <c r="AC281">
        <v>3</v>
      </c>
    </row>
    <row r="282" spans="1:29" x14ac:dyDescent="0.3">
      <c r="A282" t="s">
        <v>612</v>
      </c>
      <c r="B282" t="s">
        <v>613</v>
      </c>
      <c r="C282" t="s">
        <v>77</v>
      </c>
      <c r="D282" t="s">
        <v>109</v>
      </c>
      <c r="E282" t="s">
        <v>59</v>
      </c>
      <c r="F282" t="s">
        <v>78</v>
      </c>
      <c r="G282" t="s">
        <v>114</v>
      </c>
      <c r="H282">
        <v>33</v>
      </c>
      <c r="I282" s="13">
        <v>41973</v>
      </c>
      <c r="J282" s="35">
        <v>91280</v>
      </c>
      <c r="K282" s="36">
        <v>0</v>
      </c>
      <c r="L282" t="s">
        <v>62</v>
      </c>
      <c r="M282" t="s">
        <v>88</v>
      </c>
      <c r="N282">
        <f t="shared" ca="1" si="4"/>
        <v>9</v>
      </c>
      <c r="P282" t="s">
        <v>533</v>
      </c>
      <c r="Q282" t="s">
        <v>534</v>
      </c>
      <c r="R282" t="s">
        <v>73</v>
      </c>
      <c r="S282" t="s">
        <v>58</v>
      </c>
      <c r="T282" t="s">
        <v>74</v>
      </c>
      <c r="U282" t="s">
        <v>60</v>
      </c>
      <c r="V282" t="s">
        <v>79</v>
      </c>
      <c r="W282">
        <v>42</v>
      </c>
      <c r="X282" s="13">
        <v>38640</v>
      </c>
      <c r="Y282" s="35">
        <v>67398</v>
      </c>
      <c r="Z282" s="36">
        <v>7.0000000000000007E-2</v>
      </c>
      <c r="AA282" t="s">
        <v>62</v>
      </c>
      <c r="AB282" t="s">
        <v>80</v>
      </c>
      <c r="AC282">
        <v>18</v>
      </c>
    </row>
    <row r="283" spans="1:29" x14ac:dyDescent="0.3">
      <c r="A283" t="s">
        <v>614</v>
      </c>
      <c r="B283" t="s">
        <v>615</v>
      </c>
      <c r="C283" t="s">
        <v>180</v>
      </c>
      <c r="D283" t="s">
        <v>97</v>
      </c>
      <c r="E283" t="s">
        <v>74</v>
      </c>
      <c r="F283" t="s">
        <v>60</v>
      </c>
      <c r="G283" t="s">
        <v>61</v>
      </c>
      <c r="H283">
        <v>42</v>
      </c>
      <c r="I283" s="13">
        <v>44092</v>
      </c>
      <c r="J283" s="35">
        <v>47071</v>
      </c>
      <c r="K283" s="36">
        <v>0</v>
      </c>
      <c r="L283" t="s">
        <v>62</v>
      </c>
      <c r="M283" t="s">
        <v>117</v>
      </c>
      <c r="N283">
        <f t="shared" ca="1" si="4"/>
        <v>3</v>
      </c>
      <c r="P283" t="s">
        <v>535</v>
      </c>
      <c r="Q283" t="s">
        <v>536</v>
      </c>
      <c r="R283" t="s">
        <v>237</v>
      </c>
      <c r="S283" t="s">
        <v>101</v>
      </c>
      <c r="T283" t="s">
        <v>59</v>
      </c>
      <c r="U283" t="s">
        <v>60</v>
      </c>
      <c r="V283" t="s">
        <v>114</v>
      </c>
      <c r="W283">
        <v>47</v>
      </c>
      <c r="X283" s="13">
        <v>42245</v>
      </c>
      <c r="Y283" s="35">
        <v>68488</v>
      </c>
      <c r="Z283" s="36">
        <v>0</v>
      </c>
      <c r="AA283" t="s">
        <v>62</v>
      </c>
      <c r="AB283" t="s">
        <v>63</v>
      </c>
      <c r="AC283">
        <v>9</v>
      </c>
    </row>
    <row r="284" spans="1:29" x14ac:dyDescent="0.3">
      <c r="A284" t="s">
        <v>616</v>
      </c>
      <c r="B284" t="s">
        <v>617</v>
      </c>
      <c r="C284" t="s">
        <v>618</v>
      </c>
      <c r="D284" t="s">
        <v>58</v>
      </c>
      <c r="E284" t="s">
        <v>74</v>
      </c>
      <c r="F284" t="s">
        <v>60</v>
      </c>
      <c r="G284" t="s">
        <v>69</v>
      </c>
      <c r="H284">
        <v>55</v>
      </c>
      <c r="I284" s="13">
        <v>40868</v>
      </c>
      <c r="J284" s="35">
        <v>81218</v>
      </c>
      <c r="K284" s="36">
        <v>0</v>
      </c>
      <c r="L284" t="s">
        <v>62</v>
      </c>
      <c r="M284" t="s">
        <v>70</v>
      </c>
      <c r="N284">
        <f t="shared" ref="N284:N347" ca="1" si="5">DATEDIF(I284,TODAY(),"y")</f>
        <v>12</v>
      </c>
      <c r="P284" t="s">
        <v>537</v>
      </c>
      <c r="Q284" t="s">
        <v>538</v>
      </c>
      <c r="R284" t="s">
        <v>157</v>
      </c>
      <c r="S284" t="s">
        <v>101</v>
      </c>
      <c r="T284" t="s">
        <v>74</v>
      </c>
      <c r="U284" t="s">
        <v>60</v>
      </c>
      <c r="V284" t="s">
        <v>114</v>
      </c>
      <c r="W284">
        <v>60</v>
      </c>
      <c r="X284" s="13">
        <v>35992</v>
      </c>
      <c r="Y284" s="35">
        <v>92932</v>
      </c>
      <c r="Z284" s="36">
        <v>0</v>
      </c>
      <c r="AA284" t="s">
        <v>62</v>
      </c>
      <c r="AB284" t="s">
        <v>117</v>
      </c>
      <c r="AC284">
        <v>26</v>
      </c>
    </row>
    <row r="285" spans="1:29" x14ac:dyDescent="0.3">
      <c r="A285" t="s">
        <v>619</v>
      </c>
      <c r="B285" t="s">
        <v>620</v>
      </c>
      <c r="C285" t="s">
        <v>222</v>
      </c>
      <c r="D285" t="s">
        <v>120</v>
      </c>
      <c r="E285" t="s">
        <v>74</v>
      </c>
      <c r="F285" t="s">
        <v>60</v>
      </c>
      <c r="G285" t="s">
        <v>69</v>
      </c>
      <c r="H285">
        <v>26</v>
      </c>
      <c r="I285" s="13">
        <v>44521</v>
      </c>
      <c r="J285" s="35">
        <v>63137</v>
      </c>
      <c r="K285" s="36">
        <v>0</v>
      </c>
      <c r="L285" t="s">
        <v>62</v>
      </c>
      <c r="M285" t="s">
        <v>70</v>
      </c>
      <c r="N285">
        <f t="shared" ca="1" si="5"/>
        <v>2</v>
      </c>
      <c r="P285" t="s">
        <v>539</v>
      </c>
      <c r="Q285" t="s">
        <v>540</v>
      </c>
      <c r="R285" t="s">
        <v>87</v>
      </c>
      <c r="S285" t="s">
        <v>67</v>
      </c>
      <c r="T285" t="s">
        <v>84</v>
      </c>
      <c r="U285" t="s">
        <v>60</v>
      </c>
      <c r="V285" t="s">
        <v>114</v>
      </c>
      <c r="W285">
        <v>36</v>
      </c>
      <c r="X285" s="13">
        <v>39994</v>
      </c>
      <c r="Y285" s="35">
        <v>43363</v>
      </c>
      <c r="Z285" s="36">
        <v>0</v>
      </c>
      <c r="AA285" t="s">
        <v>62</v>
      </c>
      <c r="AB285" t="s">
        <v>92</v>
      </c>
      <c r="AC285">
        <v>15</v>
      </c>
    </row>
    <row r="286" spans="1:29" x14ac:dyDescent="0.3">
      <c r="A286" t="s">
        <v>621</v>
      </c>
      <c r="B286" t="s">
        <v>622</v>
      </c>
      <c r="C286" t="s">
        <v>157</v>
      </c>
      <c r="D286" t="s">
        <v>101</v>
      </c>
      <c r="E286" t="s">
        <v>59</v>
      </c>
      <c r="F286" t="s">
        <v>60</v>
      </c>
      <c r="G286" t="s">
        <v>79</v>
      </c>
      <c r="H286">
        <v>50</v>
      </c>
      <c r="I286" s="13">
        <v>41404</v>
      </c>
      <c r="J286" s="35">
        <v>79388</v>
      </c>
      <c r="K286" s="36">
        <v>0</v>
      </c>
      <c r="L286" t="s">
        <v>62</v>
      </c>
      <c r="M286" t="s">
        <v>92</v>
      </c>
      <c r="N286">
        <f t="shared" ca="1" si="5"/>
        <v>11</v>
      </c>
      <c r="P286" t="s">
        <v>541</v>
      </c>
      <c r="Q286" t="s">
        <v>542</v>
      </c>
      <c r="R286" t="s">
        <v>108</v>
      </c>
      <c r="S286" t="s">
        <v>101</v>
      </c>
      <c r="T286" t="s">
        <v>59</v>
      </c>
      <c r="U286" t="s">
        <v>60</v>
      </c>
      <c r="V286" t="s">
        <v>69</v>
      </c>
      <c r="W286">
        <v>51</v>
      </c>
      <c r="X286" s="13">
        <v>35230</v>
      </c>
      <c r="Y286" s="35">
        <v>200246</v>
      </c>
      <c r="Z286" s="36">
        <v>0.34</v>
      </c>
      <c r="AA286" t="s">
        <v>62</v>
      </c>
      <c r="AB286" t="s">
        <v>117</v>
      </c>
      <c r="AC286">
        <v>28</v>
      </c>
    </row>
    <row r="287" spans="1:29" x14ac:dyDescent="0.3">
      <c r="A287" t="s">
        <v>623</v>
      </c>
      <c r="B287" t="s">
        <v>624</v>
      </c>
      <c r="C287" t="s">
        <v>492</v>
      </c>
      <c r="D287" t="s">
        <v>58</v>
      </c>
      <c r="E287" t="s">
        <v>74</v>
      </c>
      <c r="F287" t="s">
        <v>60</v>
      </c>
      <c r="G287" t="s">
        <v>69</v>
      </c>
      <c r="H287">
        <v>28</v>
      </c>
      <c r="I287" s="13">
        <v>43122</v>
      </c>
      <c r="J287" s="35">
        <v>68176</v>
      </c>
      <c r="K287" s="36">
        <v>0</v>
      </c>
      <c r="L287" t="s">
        <v>62</v>
      </c>
      <c r="M287" t="s">
        <v>63</v>
      </c>
      <c r="N287">
        <f t="shared" ca="1" si="5"/>
        <v>6</v>
      </c>
      <c r="P287" t="s">
        <v>404</v>
      </c>
      <c r="Q287" t="s">
        <v>543</v>
      </c>
      <c r="R287" t="s">
        <v>108</v>
      </c>
      <c r="S287" t="s">
        <v>58</v>
      </c>
      <c r="T287" t="s">
        <v>84</v>
      </c>
      <c r="U287" t="s">
        <v>60</v>
      </c>
      <c r="V287" t="s">
        <v>69</v>
      </c>
      <c r="W287">
        <v>48</v>
      </c>
      <c r="X287" s="13">
        <v>42053</v>
      </c>
      <c r="Y287" s="35">
        <v>194871</v>
      </c>
      <c r="Z287" s="36">
        <v>0.35</v>
      </c>
      <c r="AA287" t="s">
        <v>62</v>
      </c>
      <c r="AB287" t="s">
        <v>117</v>
      </c>
      <c r="AC287">
        <v>9</v>
      </c>
    </row>
    <row r="288" spans="1:29" x14ac:dyDescent="0.3">
      <c r="A288" t="s">
        <v>619</v>
      </c>
      <c r="B288" t="s">
        <v>625</v>
      </c>
      <c r="C288" t="s">
        <v>57</v>
      </c>
      <c r="D288" t="s">
        <v>67</v>
      </c>
      <c r="E288" t="s">
        <v>59</v>
      </c>
      <c r="F288" t="s">
        <v>60</v>
      </c>
      <c r="G288" t="s">
        <v>114</v>
      </c>
      <c r="H288">
        <v>39</v>
      </c>
      <c r="I288" s="13">
        <v>43756</v>
      </c>
      <c r="J288" s="35">
        <v>122829</v>
      </c>
      <c r="K288" s="36">
        <v>0.11</v>
      </c>
      <c r="L288" t="s">
        <v>62</v>
      </c>
      <c r="M288" t="s">
        <v>70</v>
      </c>
      <c r="N288">
        <f t="shared" ca="1" si="5"/>
        <v>4</v>
      </c>
      <c r="P288" t="s">
        <v>544</v>
      </c>
      <c r="Q288" t="s">
        <v>545</v>
      </c>
      <c r="R288" t="s">
        <v>142</v>
      </c>
      <c r="S288" t="s">
        <v>58</v>
      </c>
      <c r="T288" t="s">
        <v>74</v>
      </c>
      <c r="U288" t="s">
        <v>60</v>
      </c>
      <c r="V288" t="s">
        <v>114</v>
      </c>
      <c r="W288">
        <v>25</v>
      </c>
      <c r="X288" s="13">
        <v>44327</v>
      </c>
      <c r="Y288" s="35">
        <v>83934</v>
      </c>
      <c r="Z288" s="36">
        <v>0</v>
      </c>
      <c r="AA288" t="s">
        <v>62</v>
      </c>
      <c r="AB288" t="s">
        <v>88</v>
      </c>
      <c r="AC288">
        <v>3</v>
      </c>
    </row>
    <row r="289" spans="1:29" x14ac:dyDescent="0.3">
      <c r="A289" t="s">
        <v>432</v>
      </c>
      <c r="B289" t="s">
        <v>626</v>
      </c>
      <c r="C289" t="s">
        <v>77</v>
      </c>
      <c r="D289" t="s">
        <v>120</v>
      </c>
      <c r="E289" t="s">
        <v>59</v>
      </c>
      <c r="F289" t="s">
        <v>78</v>
      </c>
      <c r="G289" t="s">
        <v>79</v>
      </c>
      <c r="H289">
        <v>52</v>
      </c>
      <c r="I289" s="13">
        <v>34383</v>
      </c>
      <c r="J289" s="35">
        <v>99624</v>
      </c>
      <c r="K289" s="36">
        <v>0</v>
      </c>
      <c r="L289" t="s">
        <v>62</v>
      </c>
      <c r="M289" t="s">
        <v>63</v>
      </c>
      <c r="N289">
        <f t="shared" ca="1" si="5"/>
        <v>30</v>
      </c>
      <c r="P289" t="s">
        <v>546</v>
      </c>
      <c r="Q289" t="s">
        <v>547</v>
      </c>
      <c r="R289" t="s">
        <v>66</v>
      </c>
      <c r="S289" t="s">
        <v>91</v>
      </c>
      <c r="T289" t="s">
        <v>59</v>
      </c>
      <c r="U289" t="s">
        <v>78</v>
      </c>
      <c r="V289" t="s">
        <v>69</v>
      </c>
      <c r="W289">
        <v>36</v>
      </c>
      <c r="X289" s="13">
        <v>42616</v>
      </c>
      <c r="Y289" s="35">
        <v>150399</v>
      </c>
      <c r="Z289" s="36">
        <v>0.28000000000000003</v>
      </c>
      <c r="AA289" t="s">
        <v>62</v>
      </c>
      <c r="AB289" t="s">
        <v>70</v>
      </c>
      <c r="AC289">
        <v>7</v>
      </c>
    </row>
    <row r="290" spans="1:29" x14ac:dyDescent="0.3">
      <c r="A290" t="s">
        <v>627</v>
      </c>
      <c r="B290" t="s">
        <v>628</v>
      </c>
      <c r="C290" t="s">
        <v>83</v>
      </c>
      <c r="D290" t="s">
        <v>120</v>
      </c>
      <c r="E290" t="s">
        <v>68</v>
      </c>
      <c r="F290" t="s">
        <v>60</v>
      </c>
      <c r="G290" t="s">
        <v>79</v>
      </c>
      <c r="H290">
        <v>55</v>
      </c>
      <c r="I290" s="13">
        <v>41202</v>
      </c>
      <c r="J290" s="35">
        <v>108686</v>
      </c>
      <c r="K290" s="36">
        <v>0.06</v>
      </c>
      <c r="L290" t="s">
        <v>62</v>
      </c>
      <c r="M290" t="s">
        <v>117</v>
      </c>
      <c r="N290">
        <f t="shared" ca="1" si="5"/>
        <v>11</v>
      </c>
      <c r="P290" t="s">
        <v>548</v>
      </c>
      <c r="Q290" t="s">
        <v>549</v>
      </c>
      <c r="R290" t="s">
        <v>180</v>
      </c>
      <c r="S290" t="s">
        <v>97</v>
      </c>
      <c r="T290" t="s">
        <v>68</v>
      </c>
      <c r="U290" t="s">
        <v>78</v>
      </c>
      <c r="V290" t="s">
        <v>79</v>
      </c>
      <c r="W290">
        <v>57</v>
      </c>
      <c r="X290" s="13">
        <v>35548</v>
      </c>
      <c r="Y290" s="35">
        <v>54051</v>
      </c>
      <c r="Z290" s="36">
        <v>0</v>
      </c>
      <c r="AA290" t="s">
        <v>62</v>
      </c>
      <c r="AB290" t="s">
        <v>88</v>
      </c>
      <c r="AC290">
        <v>27</v>
      </c>
    </row>
    <row r="291" spans="1:29" x14ac:dyDescent="0.3">
      <c r="A291" t="s">
        <v>629</v>
      </c>
      <c r="B291" t="s">
        <v>630</v>
      </c>
      <c r="C291" t="s">
        <v>177</v>
      </c>
      <c r="D291" t="s">
        <v>101</v>
      </c>
      <c r="E291" t="s">
        <v>74</v>
      </c>
      <c r="F291" t="s">
        <v>78</v>
      </c>
      <c r="G291" t="s">
        <v>69</v>
      </c>
      <c r="H291">
        <v>47</v>
      </c>
      <c r="I291" s="13">
        <v>36893</v>
      </c>
      <c r="J291" s="35">
        <v>120628</v>
      </c>
      <c r="K291" s="36">
        <v>0</v>
      </c>
      <c r="L291" t="s">
        <v>62</v>
      </c>
      <c r="M291" t="s">
        <v>70</v>
      </c>
      <c r="N291">
        <f t="shared" ca="1" si="5"/>
        <v>23</v>
      </c>
      <c r="P291" t="s">
        <v>550</v>
      </c>
      <c r="Q291" t="s">
        <v>551</v>
      </c>
      <c r="R291" t="s">
        <v>132</v>
      </c>
      <c r="S291" t="s">
        <v>109</v>
      </c>
      <c r="T291" t="s">
        <v>68</v>
      </c>
      <c r="U291" t="s">
        <v>78</v>
      </c>
      <c r="V291" t="s">
        <v>114</v>
      </c>
      <c r="W291">
        <v>37</v>
      </c>
      <c r="X291" s="13">
        <v>41363</v>
      </c>
      <c r="Y291" s="35">
        <v>69570</v>
      </c>
      <c r="Z291" s="36">
        <v>0</v>
      </c>
      <c r="AA291" t="s">
        <v>62</v>
      </c>
      <c r="AB291" t="s">
        <v>88</v>
      </c>
      <c r="AC291">
        <v>11</v>
      </c>
    </row>
    <row r="292" spans="1:29" x14ac:dyDescent="0.3">
      <c r="A292" t="s">
        <v>631</v>
      </c>
      <c r="B292" t="s">
        <v>632</v>
      </c>
      <c r="C292" t="s">
        <v>66</v>
      </c>
      <c r="D292" t="s">
        <v>120</v>
      </c>
      <c r="E292" t="s">
        <v>68</v>
      </c>
      <c r="F292" t="s">
        <v>60</v>
      </c>
      <c r="G292" t="s">
        <v>69</v>
      </c>
      <c r="H292">
        <v>63</v>
      </c>
      <c r="I292" s="13">
        <v>43996</v>
      </c>
      <c r="J292" s="35">
        <v>181216</v>
      </c>
      <c r="K292" s="36">
        <v>0.27</v>
      </c>
      <c r="L292" t="s">
        <v>62</v>
      </c>
      <c r="M292" t="s">
        <v>117</v>
      </c>
      <c r="N292">
        <f t="shared" ca="1" si="5"/>
        <v>4</v>
      </c>
      <c r="P292" t="s">
        <v>552</v>
      </c>
      <c r="Q292" t="s">
        <v>553</v>
      </c>
      <c r="R292" t="s">
        <v>162</v>
      </c>
      <c r="S292" t="s">
        <v>97</v>
      </c>
      <c r="T292" t="s">
        <v>74</v>
      </c>
      <c r="U292" t="s">
        <v>78</v>
      </c>
      <c r="V292" t="s">
        <v>69</v>
      </c>
      <c r="W292">
        <v>49</v>
      </c>
      <c r="X292" s="13">
        <v>36979</v>
      </c>
      <c r="Y292" s="35">
        <v>57606</v>
      </c>
      <c r="Z292" s="36">
        <v>0</v>
      </c>
      <c r="AA292" t="s">
        <v>62</v>
      </c>
      <c r="AB292" t="s">
        <v>88</v>
      </c>
      <c r="AC292">
        <v>23</v>
      </c>
    </row>
    <row r="293" spans="1:29" x14ac:dyDescent="0.3">
      <c r="A293" t="s">
        <v>633</v>
      </c>
      <c r="B293" t="s">
        <v>634</v>
      </c>
      <c r="C293" t="s">
        <v>87</v>
      </c>
      <c r="D293" t="s">
        <v>67</v>
      </c>
      <c r="E293" t="s">
        <v>84</v>
      </c>
      <c r="F293" t="s">
        <v>60</v>
      </c>
      <c r="G293" t="s">
        <v>69</v>
      </c>
      <c r="H293">
        <v>63</v>
      </c>
      <c r="I293" s="13">
        <v>40984</v>
      </c>
      <c r="J293" s="35">
        <v>46081</v>
      </c>
      <c r="K293" s="36">
        <v>0</v>
      </c>
      <c r="L293" t="s">
        <v>62</v>
      </c>
      <c r="M293" t="s">
        <v>70</v>
      </c>
      <c r="N293">
        <f t="shared" ca="1" si="5"/>
        <v>12</v>
      </c>
      <c r="P293" t="s">
        <v>554</v>
      </c>
      <c r="Q293" t="s">
        <v>555</v>
      </c>
      <c r="R293" t="s">
        <v>252</v>
      </c>
      <c r="S293" t="s">
        <v>58</v>
      </c>
      <c r="T293" t="s">
        <v>59</v>
      </c>
      <c r="U293" t="s">
        <v>60</v>
      </c>
      <c r="V293" t="s">
        <v>79</v>
      </c>
      <c r="W293">
        <v>51</v>
      </c>
      <c r="X293" s="13">
        <v>40964</v>
      </c>
      <c r="Y293" s="35">
        <v>64170</v>
      </c>
      <c r="Z293" s="36">
        <v>0</v>
      </c>
      <c r="AA293" t="s">
        <v>62</v>
      </c>
      <c r="AB293" t="s">
        <v>117</v>
      </c>
      <c r="AC293">
        <v>12</v>
      </c>
    </row>
    <row r="294" spans="1:29" x14ac:dyDescent="0.3">
      <c r="A294" t="s">
        <v>635</v>
      </c>
      <c r="B294" t="s">
        <v>636</v>
      </c>
      <c r="C294" t="s">
        <v>57</v>
      </c>
      <c r="D294" t="s">
        <v>91</v>
      </c>
      <c r="E294" t="s">
        <v>84</v>
      </c>
      <c r="F294" t="s">
        <v>60</v>
      </c>
      <c r="G294" t="s">
        <v>69</v>
      </c>
      <c r="H294">
        <v>55</v>
      </c>
      <c r="I294" s="13">
        <v>38135</v>
      </c>
      <c r="J294" s="35">
        <v>159885</v>
      </c>
      <c r="K294" s="36">
        <v>0.12</v>
      </c>
      <c r="L294" t="s">
        <v>62</v>
      </c>
      <c r="M294" t="s">
        <v>117</v>
      </c>
      <c r="N294">
        <f t="shared" ca="1" si="5"/>
        <v>20</v>
      </c>
      <c r="P294" t="s">
        <v>556</v>
      </c>
      <c r="Q294" t="s">
        <v>557</v>
      </c>
      <c r="R294" t="s">
        <v>225</v>
      </c>
      <c r="S294" t="s">
        <v>97</v>
      </c>
      <c r="T294" t="s">
        <v>68</v>
      </c>
      <c r="U294" t="s">
        <v>78</v>
      </c>
      <c r="V294" t="s">
        <v>114</v>
      </c>
      <c r="W294">
        <v>56</v>
      </c>
      <c r="X294" s="13">
        <v>35816</v>
      </c>
      <c r="Y294" s="35">
        <v>72303</v>
      </c>
      <c r="Z294" s="36">
        <v>0</v>
      </c>
      <c r="AA294" t="s">
        <v>62</v>
      </c>
      <c r="AB294" t="s">
        <v>80</v>
      </c>
      <c r="AC294">
        <v>26</v>
      </c>
    </row>
    <row r="295" spans="1:29" x14ac:dyDescent="0.3">
      <c r="A295" t="s">
        <v>637</v>
      </c>
      <c r="B295" t="s">
        <v>638</v>
      </c>
      <c r="C295" t="s">
        <v>66</v>
      </c>
      <c r="D295" t="s">
        <v>120</v>
      </c>
      <c r="E295" t="s">
        <v>74</v>
      </c>
      <c r="F295" t="s">
        <v>60</v>
      </c>
      <c r="G295" t="s">
        <v>69</v>
      </c>
      <c r="H295">
        <v>55</v>
      </c>
      <c r="I295" s="13">
        <v>35001</v>
      </c>
      <c r="J295" s="35">
        <v>153271</v>
      </c>
      <c r="K295" s="36">
        <v>0.15</v>
      </c>
      <c r="L295" t="s">
        <v>62</v>
      </c>
      <c r="M295" t="s">
        <v>92</v>
      </c>
      <c r="N295">
        <f t="shared" ca="1" si="5"/>
        <v>28</v>
      </c>
      <c r="P295" t="s">
        <v>558</v>
      </c>
      <c r="Q295" t="s">
        <v>559</v>
      </c>
      <c r="R295" t="s">
        <v>83</v>
      </c>
      <c r="S295" t="s">
        <v>120</v>
      </c>
      <c r="T295" t="s">
        <v>59</v>
      </c>
      <c r="U295" t="s">
        <v>78</v>
      </c>
      <c r="V295" t="s">
        <v>114</v>
      </c>
      <c r="W295">
        <v>36</v>
      </c>
      <c r="X295" s="13">
        <v>41116</v>
      </c>
      <c r="Y295" s="35">
        <v>105891</v>
      </c>
      <c r="Z295" s="36">
        <v>7.0000000000000007E-2</v>
      </c>
      <c r="AA295" t="s">
        <v>62</v>
      </c>
      <c r="AB295" t="s">
        <v>63</v>
      </c>
      <c r="AC295">
        <v>12</v>
      </c>
    </row>
    <row r="296" spans="1:29" x14ac:dyDescent="0.3">
      <c r="A296" t="s">
        <v>639</v>
      </c>
      <c r="B296" t="s">
        <v>640</v>
      </c>
      <c r="C296" t="s">
        <v>83</v>
      </c>
      <c r="D296" t="s">
        <v>97</v>
      </c>
      <c r="E296" t="s">
        <v>74</v>
      </c>
      <c r="F296" t="s">
        <v>78</v>
      </c>
      <c r="G296" t="s">
        <v>79</v>
      </c>
      <c r="H296">
        <v>42</v>
      </c>
      <c r="I296" s="13">
        <v>40159</v>
      </c>
      <c r="J296" s="35">
        <v>114242</v>
      </c>
      <c r="K296" s="36">
        <v>0.08</v>
      </c>
      <c r="L296" t="s">
        <v>62</v>
      </c>
      <c r="M296" t="s">
        <v>80</v>
      </c>
      <c r="N296">
        <f t="shared" ca="1" si="5"/>
        <v>14</v>
      </c>
      <c r="P296" t="s">
        <v>560</v>
      </c>
      <c r="Q296" t="s">
        <v>561</v>
      </c>
      <c r="R296" t="s">
        <v>108</v>
      </c>
      <c r="S296" t="s">
        <v>109</v>
      </c>
      <c r="T296" t="s">
        <v>68</v>
      </c>
      <c r="U296" t="s">
        <v>78</v>
      </c>
      <c r="V296" t="s">
        <v>79</v>
      </c>
      <c r="W296">
        <v>38</v>
      </c>
      <c r="X296" s="13">
        <v>44433</v>
      </c>
      <c r="Y296" s="35">
        <v>255230</v>
      </c>
      <c r="Z296" s="36">
        <v>0.36</v>
      </c>
      <c r="AA296" t="s">
        <v>62</v>
      </c>
      <c r="AB296" t="s">
        <v>92</v>
      </c>
      <c r="AC296">
        <v>3</v>
      </c>
    </row>
    <row r="297" spans="1:29" x14ac:dyDescent="0.3">
      <c r="A297" t="s">
        <v>641</v>
      </c>
      <c r="B297" t="s">
        <v>642</v>
      </c>
      <c r="C297" t="s">
        <v>237</v>
      </c>
      <c r="D297" t="s">
        <v>101</v>
      </c>
      <c r="E297" t="s">
        <v>74</v>
      </c>
      <c r="F297" t="s">
        <v>78</v>
      </c>
      <c r="G297" t="s">
        <v>114</v>
      </c>
      <c r="H297">
        <v>35</v>
      </c>
      <c r="I297" s="13">
        <v>42878</v>
      </c>
      <c r="J297" s="35">
        <v>65566</v>
      </c>
      <c r="K297" s="36">
        <v>0</v>
      </c>
      <c r="L297" t="s">
        <v>62</v>
      </c>
      <c r="M297" t="s">
        <v>63</v>
      </c>
      <c r="N297">
        <f t="shared" ca="1" si="5"/>
        <v>7</v>
      </c>
      <c r="P297" t="s">
        <v>562</v>
      </c>
      <c r="Q297" t="s">
        <v>563</v>
      </c>
      <c r="R297" t="s">
        <v>132</v>
      </c>
      <c r="S297" t="s">
        <v>67</v>
      </c>
      <c r="T297" t="s">
        <v>68</v>
      </c>
      <c r="U297" t="s">
        <v>60</v>
      </c>
      <c r="V297" t="s">
        <v>114</v>
      </c>
      <c r="W297">
        <v>53</v>
      </c>
      <c r="X297" s="13">
        <v>37296</v>
      </c>
      <c r="Y297" s="35">
        <v>58605</v>
      </c>
      <c r="Z297" s="36">
        <v>0</v>
      </c>
      <c r="AA297" t="s">
        <v>62</v>
      </c>
      <c r="AB297" t="s">
        <v>80</v>
      </c>
      <c r="AC297">
        <v>22</v>
      </c>
    </row>
    <row r="298" spans="1:29" x14ac:dyDescent="0.3">
      <c r="A298" t="s">
        <v>643</v>
      </c>
      <c r="B298" t="s">
        <v>644</v>
      </c>
      <c r="C298" t="s">
        <v>87</v>
      </c>
      <c r="D298" t="s">
        <v>120</v>
      </c>
      <c r="E298" t="s">
        <v>84</v>
      </c>
      <c r="F298" t="s">
        <v>78</v>
      </c>
      <c r="G298" t="s">
        <v>69</v>
      </c>
      <c r="H298">
        <v>47</v>
      </c>
      <c r="I298" s="13">
        <v>41333</v>
      </c>
      <c r="J298" s="35">
        <v>54635</v>
      </c>
      <c r="K298" s="36">
        <v>0</v>
      </c>
      <c r="L298" t="s">
        <v>62</v>
      </c>
      <c r="M298" t="s">
        <v>70</v>
      </c>
      <c r="N298">
        <f t="shared" ca="1" si="5"/>
        <v>11</v>
      </c>
      <c r="P298" t="s">
        <v>564</v>
      </c>
      <c r="Q298" t="s">
        <v>565</v>
      </c>
      <c r="R298" t="s">
        <v>66</v>
      </c>
      <c r="S298" t="s">
        <v>101</v>
      </c>
      <c r="T298" t="s">
        <v>84</v>
      </c>
      <c r="U298" t="s">
        <v>60</v>
      </c>
      <c r="V298" t="s">
        <v>114</v>
      </c>
      <c r="W298">
        <v>60</v>
      </c>
      <c r="X298" s="13">
        <v>42739</v>
      </c>
      <c r="Y298" s="35">
        <v>178502</v>
      </c>
      <c r="Z298" s="36">
        <v>0.2</v>
      </c>
      <c r="AA298" t="s">
        <v>62</v>
      </c>
      <c r="AB298" t="s">
        <v>92</v>
      </c>
      <c r="AC298">
        <v>7</v>
      </c>
    </row>
    <row r="299" spans="1:29" x14ac:dyDescent="0.3">
      <c r="A299" t="s">
        <v>645</v>
      </c>
      <c r="B299" t="s">
        <v>646</v>
      </c>
      <c r="C299" t="s">
        <v>198</v>
      </c>
      <c r="D299" t="s">
        <v>58</v>
      </c>
      <c r="E299" t="s">
        <v>84</v>
      </c>
      <c r="F299" t="s">
        <v>60</v>
      </c>
      <c r="G299" t="s">
        <v>69</v>
      </c>
      <c r="H299">
        <v>42</v>
      </c>
      <c r="I299" s="13">
        <v>43866</v>
      </c>
      <c r="J299" s="35">
        <v>96636</v>
      </c>
      <c r="K299" s="36">
        <v>0</v>
      </c>
      <c r="L299" t="s">
        <v>62</v>
      </c>
      <c r="M299" t="s">
        <v>117</v>
      </c>
      <c r="N299">
        <f t="shared" ca="1" si="5"/>
        <v>4</v>
      </c>
      <c r="P299" t="s">
        <v>566</v>
      </c>
      <c r="Q299" t="s">
        <v>567</v>
      </c>
      <c r="R299" t="s">
        <v>132</v>
      </c>
      <c r="S299" t="s">
        <v>67</v>
      </c>
      <c r="T299" t="s">
        <v>74</v>
      </c>
      <c r="U299" t="s">
        <v>78</v>
      </c>
      <c r="V299" t="s">
        <v>69</v>
      </c>
      <c r="W299">
        <v>30</v>
      </c>
      <c r="X299" s="13">
        <v>43542</v>
      </c>
      <c r="Y299" s="35">
        <v>54714</v>
      </c>
      <c r="Z299" s="36">
        <v>0</v>
      </c>
      <c r="AA299" t="s">
        <v>62</v>
      </c>
      <c r="AB299" t="s">
        <v>117</v>
      </c>
      <c r="AC299">
        <v>5</v>
      </c>
    </row>
    <row r="300" spans="1:29" x14ac:dyDescent="0.3">
      <c r="A300" t="s">
        <v>647</v>
      </c>
      <c r="B300" t="s">
        <v>648</v>
      </c>
      <c r="C300" t="s">
        <v>252</v>
      </c>
      <c r="D300" t="s">
        <v>58</v>
      </c>
      <c r="E300" t="s">
        <v>74</v>
      </c>
      <c r="F300" t="s">
        <v>60</v>
      </c>
      <c r="G300" t="s">
        <v>61</v>
      </c>
      <c r="H300">
        <v>35</v>
      </c>
      <c r="I300" s="13">
        <v>41941</v>
      </c>
      <c r="J300" s="35">
        <v>91592</v>
      </c>
      <c r="K300" s="36">
        <v>0</v>
      </c>
      <c r="L300" t="s">
        <v>62</v>
      </c>
      <c r="M300" t="s">
        <v>70</v>
      </c>
      <c r="N300">
        <f t="shared" ca="1" si="5"/>
        <v>9</v>
      </c>
      <c r="P300" t="s">
        <v>568</v>
      </c>
      <c r="Q300" t="s">
        <v>569</v>
      </c>
      <c r="R300" t="s">
        <v>294</v>
      </c>
      <c r="S300" t="s">
        <v>58</v>
      </c>
      <c r="T300" t="s">
        <v>74</v>
      </c>
      <c r="U300" t="s">
        <v>60</v>
      </c>
      <c r="V300" t="s">
        <v>69</v>
      </c>
      <c r="W300">
        <v>65</v>
      </c>
      <c r="X300" s="13">
        <v>43234</v>
      </c>
      <c r="Y300" s="35">
        <v>60985</v>
      </c>
      <c r="Z300" s="36">
        <v>0</v>
      </c>
      <c r="AA300" t="s">
        <v>62</v>
      </c>
      <c r="AB300" t="s">
        <v>63</v>
      </c>
      <c r="AC300">
        <v>6</v>
      </c>
    </row>
    <row r="301" spans="1:29" x14ac:dyDescent="0.3">
      <c r="A301" t="s">
        <v>649</v>
      </c>
      <c r="B301" t="s">
        <v>650</v>
      </c>
      <c r="C301" t="s">
        <v>108</v>
      </c>
      <c r="D301" t="s">
        <v>109</v>
      </c>
      <c r="E301" t="s">
        <v>84</v>
      </c>
      <c r="F301" t="s">
        <v>78</v>
      </c>
      <c r="G301" t="s">
        <v>79</v>
      </c>
      <c r="H301">
        <v>57</v>
      </c>
      <c r="I301" s="13">
        <v>42951</v>
      </c>
      <c r="J301" s="35">
        <v>183190</v>
      </c>
      <c r="K301" s="36">
        <v>0.36</v>
      </c>
      <c r="L301" t="s">
        <v>62</v>
      </c>
      <c r="M301" t="s">
        <v>70</v>
      </c>
      <c r="N301">
        <f t="shared" ca="1" si="5"/>
        <v>7</v>
      </c>
      <c r="P301" t="s">
        <v>570</v>
      </c>
      <c r="Q301" t="s">
        <v>571</v>
      </c>
      <c r="R301" t="s">
        <v>66</v>
      </c>
      <c r="S301" t="s">
        <v>101</v>
      </c>
      <c r="T301" t="s">
        <v>74</v>
      </c>
      <c r="U301" t="s">
        <v>78</v>
      </c>
      <c r="V301" t="s">
        <v>79</v>
      </c>
      <c r="W301">
        <v>53</v>
      </c>
      <c r="X301" s="13">
        <v>41204</v>
      </c>
      <c r="Y301" s="35">
        <v>168510</v>
      </c>
      <c r="Z301" s="36">
        <v>0.28999999999999998</v>
      </c>
      <c r="AA301" t="s">
        <v>62</v>
      </c>
      <c r="AB301" t="s">
        <v>63</v>
      </c>
      <c r="AC301">
        <v>11</v>
      </c>
    </row>
    <row r="302" spans="1:29" x14ac:dyDescent="0.3">
      <c r="A302" t="s">
        <v>651</v>
      </c>
      <c r="B302" t="s">
        <v>652</v>
      </c>
      <c r="C302" t="s">
        <v>87</v>
      </c>
      <c r="D302" t="s">
        <v>91</v>
      </c>
      <c r="E302" t="s">
        <v>68</v>
      </c>
      <c r="F302" t="s">
        <v>60</v>
      </c>
      <c r="G302" t="s">
        <v>69</v>
      </c>
      <c r="H302">
        <v>56</v>
      </c>
      <c r="I302" s="13">
        <v>43824</v>
      </c>
      <c r="J302" s="35">
        <v>54829</v>
      </c>
      <c r="K302" s="36">
        <v>0</v>
      </c>
      <c r="L302" t="s">
        <v>62</v>
      </c>
      <c r="M302" t="s">
        <v>80</v>
      </c>
      <c r="N302">
        <f t="shared" ca="1" si="5"/>
        <v>4</v>
      </c>
      <c r="P302" t="s">
        <v>572</v>
      </c>
      <c r="Q302" t="s">
        <v>573</v>
      </c>
      <c r="R302" t="s">
        <v>137</v>
      </c>
      <c r="S302" t="s">
        <v>58</v>
      </c>
      <c r="T302" t="s">
        <v>59</v>
      </c>
      <c r="U302" t="s">
        <v>78</v>
      </c>
      <c r="V302" t="s">
        <v>69</v>
      </c>
      <c r="W302">
        <v>62</v>
      </c>
      <c r="X302" s="13">
        <v>36996</v>
      </c>
      <c r="Y302" s="35">
        <v>80921</v>
      </c>
      <c r="Z302" s="36">
        <v>0</v>
      </c>
      <c r="AA302" t="s">
        <v>62</v>
      </c>
      <c r="AB302" t="s">
        <v>117</v>
      </c>
      <c r="AC302">
        <v>23</v>
      </c>
    </row>
    <row r="303" spans="1:29" x14ac:dyDescent="0.3">
      <c r="A303" t="s">
        <v>653</v>
      </c>
      <c r="B303" t="s">
        <v>654</v>
      </c>
      <c r="C303" t="s">
        <v>83</v>
      </c>
      <c r="D303" t="s">
        <v>109</v>
      </c>
      <c r="E303" t="s">
        <v>68</v>
      </c>
      <c r="F303" t="s">
        <v>60</v>
      </c>
      <c r="G303" t="s">
        <v>79</v>
      </c>
      <c r="H303">
        <v>43</v>
      </c>
      <c r="I303" s="13">
        <v>38879</v>
      </c>
      <c r="J303" s="35">
        <v>117278</v>
      </c>
      <c r="K303" s="36">
        <v>0.09</v>
      </c>
      <c r="L303" t="s">
        <v>62</v>
      </c>
      <c r="M303" t="s">
        <v>88</v>
      </c>
      <c r="N303">
        <f t="shared" ca="1" si="5"/>
        <v>18</v>
      </c>
      <c r="P303" t="s">
        <v>574</v>
      </c>
      <c r="Q303" t="s">
        <v>575</v>
      </c>
      <c r="R303" t="s">
        <v>183</v>
      </c>
      <c r="S303" t="s">
        <v>101</v>
      </c>
      <c r="T303" t="s">
        <v>59</v>
      </c>
      <c r="U303" t="s">
        <v>60</v>
      </c>
      <c r="V303" t="s">
        <v>69</v>
      </c>
      <c r="W303">
        <v>61</v>
      </c>
      <c r="X303" s="13">
        <v>40193</v>
      </c>
      <c r="Y303" s="35">
        <v>98110</v>
      </c>
      <c r="Z303" s="36">
        <v>0.13</v>
      </c>
      <c r="AA303" t="s">
        <v>62</v>
      </c>
      <c r="AB303" t="s">
        <v>70</v>
      </c>
      <c r="AC303">
        <v>14</v>
      </c>
    </row>
    <row r="304" spans="1:29" x14ac:dyDescent="0.3">
      <c r="A304" t="s">
        <v>655</v>
      </c>
      <c r="B304" t="s">
        <v>656</v>
      </c>
      <c r="C304" t="s">
        <v>365</v>
      </c>
      <c r="D304" t="s">
        <v>58</v>
      </c>
      <c r="E304" t="s">
        <v>74</v>
      </c>
      <c r="F304" t="s">
        <v>60</v>
      </c>
      <c r="G304" t="s">
        <v>69</v>
      </c>
      <c r="H304">
        <v>47</v>
      </c>
      <c r="I304" s="13">
        <v>43309</v>
      </c>
      <c r="J304" s="35">
        <v>87806</v>
      </c>
      <c r="K304" s="36">
        <v>0</v>
      </c>
      <c r="L304" t="s">
        <v>62</v>
      </c>
      <c r="M304" t="s">
        <v>63</v>
      </c>
      <c r="N304">
        <f t="shared" ca="1" si="5"/>
        <v>6</v>
      </c>
      <c r="P304" t="s">
        <v>576</v>
      </c>
      <c r="Q304" t="s">
        <v>577</v>
      </c>
      <c r="R304" t="s">
        <v>294</v>
      </c>
      <c r="S304" t="s">
        <v>58</v>
      </c>
      <c r="T304" t="s">
        <v>68</v>
      </c>
      <c r="U304" t="s">
        <v>60</v>
      </c>
      <c r="V304" t="s">
        <v>69</v>
      </c>
      <c r="W304">
        <v>59</v>
      </c>
      <c r="X304" s="13">
        <v>43028</v>
      </c>
      <c r="Y304" s="35">
        <v>86831</v>
      </c>
      <c r="Z304" s="36">
        <v>0</v>
      </c>
      <c r="AA304" t="s">
        <v>62</v>
      </c>
      <c r="AB304" t="s">
        <v>80</v>
      </c>
      <c r="AC304">
        <v>6</v>
      </c>
    </row>
    <row r="305" spans="1:29" x14ac:dyDescent="0.3">
      <c r="A305" t="s">
        <v>657</v>
      </c>
      <c r="B305" t="s">
        <v>658</v>
      </c>
      <c r="C305" t="s">
        <v>232</v>
      </c>
      <c r="D305" t="s">
        <v>101</v>
      </c>
      <c r="E305" t="s">
        <v>59</v>
      </c>
      <c r="F305" t="s">
        <v>78</v>
      </c>
      <c r="G305" t="s">
        <v>69</v>
      </c>
      <c r="H305">
        <v>62</v>
      </c>
      <c r="I305" s="13">
        <v>40820</v>
      </c>
      <c r="J305" s="35">
        <v>63959</v>
      </c>
      <c r="K305" s="36">
        <v>0</v>
      </c>
      <c r="L305" t="s">
        <v>62</v>
      </c>
      <c r="M305" t="s">
        <v>63</v>
      </c>
      <c r="N305">
        <f t="shared" ca="1" si="5"/>
        <v>12</v>
      </c>
      <c r="P305" t="s">
        <v>578</v>
      </c>
      <c r="Q305" t="s">
        <v>579</v>
      </c>
      <c r="R305" t="s">
        <v>66</v>
      </c>
      <c r="S305" t="s">
        <v>109</v>
      </c>
      <c r="T305" t="s">
        <v>74</v>
      </c>
      <c r="U305" t="s">
        <v>60</v>
      </c>
      <c r="V305" t="s">
        <v>79</v>
      </c>
      <c r="W305">
        <v>64</v>
      </c>
      <c r="X305" s="13">
        <v>40588</v>
      </c>
      <c r="Y305" s="35">
        <v>171217</v>
      </c>
      <c r="Z305" s="36">
        <v>0.19</v>
      </c>
      <c r="AA305" t="s">
        <v>62</v>
      </c>
      <c r="AB305" t="s">
        <v>63</v>
      </c>
      <c r="AC305">
        <v>13</v>
      </c>
    </row>
    <row r="306" spans="1:29" x14ac:dyDescent="0.3">
      <c r="A306" t="s">
        <v>659</v>
      </c>
      <c r="B306" t="s">
        <v>660</v>
      </c>
      <c r="C306" t="s">
        <v>77</v>
      </c>
      <c r="D306" t="s">
        <v>67</v>
      </c>
      <c r="E306" t="s">
        <v>74</v>
      </c>
      <c r="F306" t="s">
        <v>78</v>
      </c>
      <c r="G306" t="s">
        <v>69</v>
      </c>
      <c r="H306">
        <v>55</v>
      </c>
      <c r="I306" s="13">
        <v>37456</v>
      </c>
      <c r="J306" s="35">
        <v>77396</v>
      </c>
      <c r="K306" s="36">
        <v>0</v>
      </c>
      <c r="L306" t="s">
        <v>62</v>
      </c>
      <c r="M306" t="s">
        <v>88</v>
      </c>
      <c r="N306">
        <f t="shared" ca="1" si="5"/>
        <v>22</v>
      </c>
      <c r="P306" t="s">
        <v>580</v>
      </c>
      <c r="Q306" t="s">
        <v>581</v>
      </c>
      <c r="R306" t="s">
        <v>83</v>
      </c>
      <c r="S306" t="s">
        <v>58</v>
      </c>
      <c r="T306" t="s">
        <v>59</v>
      </c>
      <c r="U306" t="s">
        <v>60</v>
      </c>
      <c r="V306" t="s">
        <v>69</v>
      </c>
      <c r="W306">
        <v>57</v>
      </c>
      <c r="X306" s="13">
        <v>43948</v>
      </c>
      <c r="Y306" s="35">
        <v>103058</v>
      </c>
      <c r="Z306" s="36">
        <v>7.0000000000000007E-2</v>
      </c>
      <c r="AA306" t="s">
        <v>62</v>
      </c>
      <c r="AB306" t="s">
        <v>117</v>
      </c>
      <c r="AC306">
        <v>4</v>
      </c>
    </row>
    <row r="307" spans="1:29" x14ac:dyDescent="0.3">
      <c r="A307" t="s">
        <v>661</v>
      </c>
      <c r="B307" t="s">
        <v>662</v>
      </c>
      <c r="C307" t="s">
        <v>77</v>
      </c>
      <c r="D307" t="s">
        <v>67</v>
      </c>
      <c r="E307" t="s">
        <v>68</v>
      </c>
      <c r="F307" t="s">
        <v>60</v>
      </c>
      <c r="G307" t="s">
        <v>79</v>
      </c>
      <c r="H307">
        <v>63</v>
      </c>
      <c r="I307" s="13">
        <v>36525</v>
      </c>
      <c r="J307" s="35">
        <v>89523</v>
      </c>
      <c r="K307" s="36">
        <v>0</v>
      </c>
      <c r="L307" t="s">
        <v>62</v>
      </c>
      <c r="M307" t="s">
        <v>80</v>
      </c>
      <c r="N307">
        <f t="shared" ca="1" si="5"/>
        <v>24</v>
      </c>
      <c r="P307" t="s">
        <v>582</v>
      </c>
      <c r="Q307" t="s">
        <v>583</v>
      </c>
      <c r="R307" t="s">
        <v>83</v>
      </c>
      <c r="S307" t="s">
        <v>120</v>
      </c>
      <c r="T307" t="s">
        <v>68</v>
      </c>
      <c r="U307" t="s">
        <v>78</v>
      </c>
      <c r="V307" t="s">
        <v>79</v>
      </c>
      <c r="W307">
        <v>52</v>
      </c>
      <c r="X307" s="13">
        <v>41858</v>
      </c>
      <c r="Y307" s="35">
        <v>117062</v>
      </c>
      <c r="Z307" s="36">
        <v>7.0000000000000007E-2</v>
      </c>
      <c r="AA307" t="s">
        <v>62</v>
      </c>
      <c r="AB307" t="s">
        <v>80</v>
      </c>
      <c r="AC307">
        <v>10</v>
      </c>
    </row>
    <row r="308" spans="1:29" x14ac:dyDescent="0.3">
      <c r="A308" t="s">
        <v>663</v>
      </c>
      <c r="B308" t="s">
        <v>664</v>
      </c>
      <c r="C308" t="s">
        <v>108</v>
      </c>
      <c r="D308" t="s">
        <v>120</v>
      </c>
      <c r="E308" t="s">
        <v>74</v>
      </c>
      <c r="F308" t="s">
        <v>60</v>
      </c>
      <c r="G308" t="s">
        <v>61</v>
      </c>
      <c r="H308">
        <v>54</v>
      </c>
      <c r="I308" s="13">
        <v>36757</v>
      </c>
      <c r="J308" s="35">
        <v>222224</v>
      </c>
      <c r="K308" s="36">
        <v>0.38</v>
      </c>
      <c r="L308" t="s">
        <v>62</v>
      </c>
      <c r="M308" t="s">
        <v>117</v>
      </c>
      <c r="N308">
        <f t="shared" ca="1" si="5"/>
        <v>24</v>
      </c>
      <c r="P308" t="s">
        <v>584</v>
      </c>
      <c r="Q308" t="s">
        <v>585</v>
      </c>
      <c r="R308" t="s">
        <v>57</v>
      </c>
      <c r="S308" t="s">
        <v>91</v>
      </c>
      <c r="T308" t="s">
        <v>68</v>
      </c>
      <c r="U308" t="s">
        <v>78</v>
      </c>
      <c r="V308" t="s">
        <v>114</v>
      </c>
      <c r="W308">
        <v>40</v>
      </c>
      <c r="X308" s="13">
        <v>43488</v>
      </c>
      <c r="Y308" s="35">
        <v>159031</v>
      </c>
      <c r="Z308" s="36">
        <v>0.1</v>
      </c>
      <c r="AA308" t="s">
        <v>62</v>
      </c>
      <c r="AB308" t="s">
        <v>88</v>
      </c>
      <c r="AC308">
        <v>5</v>
      </c>
    </row>
    <row r="309" spans="1:29" x14ac:dyDescent="0.3">
      <c r="A309" t="s">
        <v>665</v>
      </c>
      <c r="B309" t="s">
        <v>666</v>
      </c>
      <c r="C309" t="s">
        <v>57</v>
      </c>
      <c r="D309" t="s">
        <v>67</v>
      </c>
      <c r="E309" t="s">
        <v>59</v>
      </c>
      <c r="F309" t="s">
        <v>78</v>
      </c>
      <c r="G309" t="s">
        <v>79</v>
      </c>
      <c r="H309">
        <v>43</v>
      </c>
      <c r="I309" s="13">
        <v>44303</v>
      </c>
      <c r="J309" s="35">
        <v>146140</v>
      </c>
      <c r="K309" s="36">
        <v>0.15</v>
      </c>
      <c r="L309" t="s">
        <v>62</v>
      </c>
      <c r="M309" t="s">
        <v>63</v>
      </c>
      <c r="N309">
        <f t="shared" ca="1" si="5"/>
        <v>3</v>
      </c>
      <c r="P309" t="s">
        <v>586</v>
      </c>
      <c r="Q309" t="s">
        <v>587</v>
      </c>
      <c r="R309" t="s">
        <v>252</v>
      </c>
      <c r="S309" t="s">
        <v>58</v>
      </c>
      <c r="T309" t="s">
        <v>68</v>
      </c>
      <c r="U309" t="s">
        <v>78</v>
      </c>
      <c r="V309" t="s">
        <v>69</v>
      </c>
      <c r="W309">
        <v>43</v>
      </c>
      <c r="X309" s="13">
        <v>42467</v>
      </c>
      <c r="Y309" s="35">
        <v>67976</v>
      </c>
      <c r="Z309" s="36">
        <v>0</v>
      </c>
      <c r="AA309" t="s">
        <v>62</v>
      </c>
      <c r="AB309" t="s">
        <v>63</v>
      </c>
      <c r="AC309">
        <v>8</v>
      </c>
    </row>
    <row r="310" spans="1:29" x14ac:dyDescent="0.3">
      <c r="A310" t="s">
        <v>667</v>
      </c>
      <c r="B310" t="s">
        <v>668</v>
      </c>
      <c r="C310" t="s">
        <v>183</v>
      </c>
      <c r="D310" t="s">
        <v>101</v>
      </c>
      <c r="E310" t="s">
        <v>68</v>
      </c>
      <c r="F310" t="s">
        <v>60</v>
      </c>
      <c r="G310" t="s">
        <v>69</v>
      </c>
      <c r="H310">
        <v>64</v>
      </c>
      <c r="I310" s="13">
        <v>34505</v>
      </c>
      <c r="J310" s="35">
        <v>109456</v>
      </c>
      <c r="K310" s="36">
        <v>0.1</v>
      </c>
      <c r="L310" t="s">
        <v>62</v>
      </c>
      <c r="M310" t="s">
        <v>70</v>
      </c>
      <c r="N310">
        <f t="shared" ca="1" si="5"/>
        <v>30</v>
      </c>
      <c r="P310" t="s">
        <v>588</v>
      </c>
      <c r="Q310" t="s">
        <v>589</v>
      </c>
      <c r="R310" t="s">
        <v>132</v>
      </c>
      <c r="S310" t="s">
        <v>67</v>
      </c>
      <c r="T310" t="s">
        <v>68</v>
      </c>
      <c r="U310" t="s">
        <v>78</v>
      </c>
      <c r="V310" t="s">
        <v>69</v>
      </c>
      <c r="W310">
        <v>31</v>
      </c>
      <c r="X310" s="13">
        <v>44308</v>
      </c>
      <c r="Y310" s="35">
        <v>74215</v>
      </c>
      <c r="Z310" s="36">
        <v>0</v>
      </c>
      <c r="AA310" t="s">
        <v>62</v>
      </c>
      <c r="AB310" t="s">
        <v>80</v>
      </c>
      <c r="AC310">
        <v>3</v>
      </c>
    </row>
    <row r="311" spans="1:29" x14ac:dyDescent="0.3">
      <c r="A311" t="s">
        <v>518</v>
      </c>
      <c r="B311" t="s">
        <v>669</v>
      </c>
      <c r="C311" t="s">
        <v>73</v>
      </c>
      <c r="D311" t="s">
        <v>58</v>
      </c>
      <c r="E311" t="s">
        <v>59</v>
      </c>
      <c r="F311" t="s">
        <v>60</v>
      </c>
      <c r="G311" t="s">
        <v>69</v>
      </c>
      <c r="H311">
        <v>42</v>
      </c>
      <c r="I311" s="13">
        <v>38777</v>
      </c>
      <c r="J311" s="35">
        <v>97433</v>
      </c>
      <c r="K311" s="36">
        <v>0.05</v>
      </c>
      <c r="L311" t="s">
        <v>62</v>
      </c>
      <c r="M311" t="s">
        <v>63</v>
      </c>
      <c r="N311">
        <f t="shared" ca="1" si="5"/>
        <v>18</v>
      </c>
      <c r="P311" t="s">
        <v>466</v>
      </c>
      <c r="Q311" t="s">
        <v>590</v>
      </c>
      <c r="R311" t="s">
        <v>57</v>
      </c>
      <c r="S311" t="s">
        <v>97</v>
      </c>
      <c r="T311" t="s">
        <v>68</v>
      </c>
      <c r="U311" t="s">
        <v>60</v>
      </c>
      <c r="V311" t="s">
        <v>69</v>
      </c>
      <c r="W311">
        <v>41</v>
      </c>
      <c r="X311" s="13">
        <v>39747</v>
      </c>
      <c r="Y311" s="35">
        <v>131841</v>
      </c>
      <c r="Z311" s="36">
        <v>0.13</v>
      </c>
      <c r="AA311" t="s">
        <v>62</v>
      </c>
      <c r="AB311" t="s">
        <v>117</v>
      </c>
      <c r="AC311">
        <v>15</v>
      </c>
    </row>
    <row r="312" spans="1:29" x14ac:dyDescent="0.3">
      <c r="A312" t="s">
        <v>670</v>
      </c>
      <c r="B312" t="s">
        <v>671</v>
      </c>
      <c r="C312" t="s">
        <v>77</v>
      </c>
      <c r="D312" t="s">
        <v>109</v>
      </c>
      <c r="E312" t="s">
        <v>84</v>
      </c>
      <c r="F312" t="s">
        <v>60</v>
      </c>
      <c r="G312" t="s">
        <v>114</v>
      </c>
      <c r="H312">
        <v>32</v>
      </c>
      <c r="I312" s="13">
        <v>41590</v>
      </c>
      <c r="J312" s="35">
        <v>88895</v>
      </c>
      <c r="K312" s="36">
        <v>0</v>
      </c>
      <c r="L312" t="s">
        <v>62</v>
      </c>
      <c r="M312" t="s">
        <v>70</v>
      </c>
      <c r="N312">
        <f t="shared" ca="1" si="5"/>
        <v>10</v>
      </c>
      <c r="P312" t="s">
        <v>591</v>
      </c>
      <c r="Q312" t="s">
        <v>592</v>
      </c>
      <c r="R312" t="s">
        <v>57</v>
      </c>
      <c r="S312" t="s">
        <v>67</v>
      </c>
      <c r="T312" t="s">
        <v>84</v>
      </c>
      <c r="U312" t="s">
        <v>60</v>
      </c>
      <c r="V312" t="s">
        <v>79</v>
      </c>
      <c r="W312">
        <v>41</v>
      </c>
      <c r="X312" s="13">
        <v>38060</v>
      </c>
      <c r="Y312" s="35">
        <v>155004</v>
      </c>
      <c r="Z312" s="36">
        <v>0.12</v>
      </c>
      <c r="AA312" t="s">
        <v>62</v>
      </c>
      <c r="AB312" t="s">
        <v>92</v>
      </c>
      <c r="AC312">
        <v>20</v>
      </c>
    </row>
    <row r="313" spans="1:29" x14ac:dyDescent="0.3">
      <c r="A313" t="s">
        <v>672</v>
      </c>
      <c r="B313" t="s">
        <v>673</v>
      </c>
      <c r="C313" t="s">
        <v>180</v>
      </c>
      <c r="D313" t="s">
        <v>97</v>
      </c>
      <c r="E313" t="s">
        <v>59</v>
      </c>
      <c r="F313" t="s">
        <v>78</v>
      </c>
      <c r="G313" t="s">
        <v>79</v>
      </c>
      <c r="H313">
        <v>35</v>
      </c>
      <c r="I313" s="13">
        <v>40596</v>
      </c>
      <c r="J313" s="35">
        <v>43336</v>
      </c>
      <c r="K313" s="36">
        <v>0</v>
      </c>
      <c r="L313" t="s">
        <v>62</v>
      </c>
      <c r="M313" t="s">
        <v>92</v>
      </c>
      <c r="N313">
        <f t="shared" ca="1" si="5"/>
        <v>13</v>
      </c>
      <c r="P313" t="s">
        <v>593</v>
      </c>
      <c r="Q313" t="s">
        <v>594</v>
      </c>
      <c r="R313" t="s">
        <v>275</v>
      </c>
      <c r="S313" t="s">
        <v>58</v>
      </c>
      <c r="T313" t="s">
        <v>74</v>
      </c>
      <c r="U313" t="s">
        <v>78</v>
      </c>
      <c r="V313" t="s">
        <v>79</v>
      </c>
      <c r="W313">
        <v>40</v>
      </c>
      <c r="X313" s="13">
        <v>39293</v>
      </c>
      <c r="Y313" s="35">
        <v>41859</v>
      </c>
      <c r="Z313" s="36">
        <v>0</v>
      </c>
      <c r="AA313" t="s">
        <v>62</v>
      </c>
      <c r="AB313" t="s">
        <v>63</v>
      </c>
      <c r="AC313">
        <v>17</v>
      </c>
    </row>
    <row r="314" spans="1:29" x14ac:dyDescent="0.3">
      <c r="A314" t="s">
        <v>674</v>
      </c>
      <c r="B314" t="s">
        <v>675</v>
      </c>
      <c r="C314" t="s">
        <v>57</v>
      </c>
      <c r="D314" t="s">
        <v>97</v>
      </c>
      <c r="E314" t="s">
        <v>84</v>
      </c>
      <c r="F314" t="s">
        <v>78</v>
      </c>
      <c r="G314" t="s">
        <v>114</v>
      </c>
      <c r="H314">
        <v>38</v>
      </c>
      <c r="I314" s="13">
        <v>40083</v>
      </c>
      <c r="J314" s="35">
        <v>127801</v>
      </c>
      <c r="K314" s="36">
        <v>0.15</v>
      </c>
      <c r="L314" t="s">
        <v>62</v>
      </c>
      <c r="M314" t="s">
        <v>80</v>
      </c>
      <c r="N314">
        <f t="shared" ca="1" si="5"/>
        <v>14</v>
      </c>
      <c r="P314" t="s">
        <v>595</v>
      </c>
      <c r="Q314" t="s">
        <v>596</v>
      </c>
      <c r="R314" t="s">
        <v>129</v>
      </c>
      <c r="S314" t="s">
        <v>58</v>
      </c>
      <c r="T314" t="s">
        <v>74</v>
      </c>
      <c r="U314" t="s">
        <v>78</v>
      </c>
      <c r="V314" t="s">
        <v>61</v>
      </c>
      <c r="W314">
        <v>42</v>
      </c>
      <c r="X314" s="13">
        <v>38984</v>
      </c>
      <c r="Y314" s="35">
        <v>52733</v>
      </c>
      <c r="Z314" s="36">
        <v>0</v>
      </c>
      <c r="AA314" t="s">
        <v>62</v>
      </c>
      <c r="AB314" t="s">
        <v>70</v>
      </c>
      <c r="AC314">
        <v>17</v>
      </c>
    </row>
    <row r="315" spans="1:29" x14ac:dyDescent="0.3">
      <c r="A315" t="s">
        <v>676</v>
      </c>
      <c r="B315" t="s">
        <v>677</v>
      </c>
      <c r="C315" t="s">
        <v>365</v>
      </c>
      <c r="D315" t="s">
        <v>58</v>
      </c>
      <c r="E315" t="s">
        <v>84</v>
      </c>
      <c r="F315" t="s">
        <v>78</v>
      </c>
      <c r="G315" t="s">
        <v>61</v>
      </c>
      <c r="H315">
        <v>54</v>
      </c>
      <c r="I315" s="13">
        <v>36617</v>
      </c>
      <c r="J315" s="35">
        <v>76352</v>
      </c>
      <c r="K315" s="36">
        <v>0</v>
      </c>
      <c r="L315" t="s">
        <v>62</v>
      </c>
      <c r="M315" t="s">
        <v>92</v>
      </c>
      <c r="N315">
        <f t="shared" ca="1" si="5"/>
        <v>24</v>
      </c>
      <c r="P315" t="s">
        <v>597</v>
      </c>
      <c r="Q315" t="s">
        <v>598</v>
      </c>
      <c r="R315" t="s">
        <v>108</v>
      </c>
      <c r="S315" t="s">
        <v>97</v>
      </c>
      <c r="T315" t="s">
        <v>84</v>
      </c>
      <c r="U315" t="s">
        <v>78</v>
      </c>
      <c r="V315" t="s">
        <v>79</v>
      </c>
      <c r="W315">
        <v>31</v>
      </c>
      <c r="X315" s="13">
        <v>42250</v>
      </c>
      <c r="Y315" s="35">
        <v>250953</v>
      </c>
      <c r="Z315" s="36">
        <v>0.34</v>
      </c>
      <c r="AA315" t="s">
        <v>62</v>
      </c>
      <c r="AB315" t="s">
        <v>117</v>
      </c>
      <c r="AC315">
        <v>8</v>
      </c>
    </row>
    <row r="316" spans="1:29" x14ac:dyDescent="0.3">
      <c r="A316" t="s">
        <v>678</v>
      </c>
      <c r="B316" t="s">
        <v>679</v>
      </c>
      <c r="C316" t="s">
        <v>108</v>
      </c>
      <c r="D316" t="s">
        <v>67</v>
      </c>
      <c r="E316" t="s">
        <v>84</v>
      </c>
      <c r="F316" t="s">
        <v>78</v>
      </c>
      <c r="G316" t="s">
        <v>69</v>
      </c>
      <c r="H316">
        <v>28</v>
      </c>
      <c r="I316" s="13">
        <v>43638</v>
      </c>
      <c r="J316" s="35">
        <v>250767</v>
      </c>
      <c r="K316" s="36">
        <v>0.38</v>
      </c>
      <c r="L316" t="s">
        <v>62</v>
      </c>
      <c r="M316" t="s">
        <v>63</v>
      </c>
      <c r="N316">
        <f t="shared" ca="1" si="5"/>
        <v>5</v>
      </c>
      <c r="P316" t="s">
        <v>319</v>
      </c>
      <c r="Q316" t="s">
        <v>599</v>
      </c>
      <c r="R316" t="s">
        <v>57</v>
      </c>
      <c r="S316" t="s">
        <v>58</v>
      </c>
      <c r="T316" t="s">
        <v>84</v>
      </c>
      <c r="U316" t="s">
        <v>78</v>
      </c>
      <c r="V316" t="s">
        <v>69</v>
      </c>
      <c r="W316">
        <v>46</v>
      </c>
      <c r="X316" s="13">
        <v>38244</v>
      </c>
      <c r="Y316" s="35">
        <v>130274</v>
      </c>
      <c r="Z316" s="36">
        <v>0.11</v>
      </c>
      <c r="AA316" t="s">
        <v>62</v>
      </c>
      <c r="AB316" t="s">
        <v>70</v>
      </c>
      <c r="AC316">
        <v>19</v>
      </c>
    </row>
    <row r="317" spans="1:29" x14ac:dyDescent="0.3">
      <c r="A317" t="s">
        <v>680</v>
      </c>
      <c r="B317" t="s">
        <v>681</v>
      </c>
      <c r="C317" t="s">
        <v>108</v>
      </c>
      <c r="D317" t="s">
        <v>109</v>
      </c>
      <c r="E317" t="s">
        <v>84</v>
      </c>
      <c r="F317" t="s">
        <v>78</v>
      </c>
      <c r="G317" t="s">
        <v>69</v>
      </c>
      <c r="H317">
        <v>26</v>
      </c>
      <c r="I317" s="13">
        <v>44101</v>
      </c>
      <c r="J317" s="35">
        <v>223055</v>
      </c>
      <c r="K317" s="36">
        <v>0.3</v>
      </c>
      <c r="L317" t="s">
        <v>62</v>
      </c>
      <c r="M317" t="s">
        <v>117</v>
      </c>
      <c r="N317">
        <f t="shared" ca="1" si="5"/>
        <v>3</v>
      </c>
      <c r="P317" t="s">
        <v>600</v>
      </c>
      <c r="Q317" t="s">
        <v>601</v>
      </c>
      <c r="R317" t="s">
        <v>57</v>
      </c>
      <c r="S317" t="s">
        <v>67</v>
      </c>
      <c r="T317" t="s">
        <v>59</v>
      </c>
      <c r="U317" t="s">
        <v>60</v>
      </c>
      <c r="V317" t="s">
        <v>69</v>
      </c>
      <c r="W317">
        <v>51</v>
      </c>
      <c r="X317" s="13">
        <v>38835</v>
      </c>
      <c r="Y317" s="35">
        <v>150758</v>
      </c>
      <c r="Z317" s="36">
        <v>0.13</v>
      </c>
      <c r="AA317" t="s">
        <v>62</v>
      </c>
      <c r="AB317" t="s">
        <v>70</v>
      </c>
      <c r="AC317">
        <v>18</v>
      </c>
    </row>
    <row r="318" spans="1:29" x14ac:dyDescent="0.3">
      <c r="A318" t="s">
        <v>682</v>
      </c>
      <c r="B318" t="s">
        <v>683</v>
      </c>
      <c r="C318" t="s">
        <v>232</v>
      </c>
      <c r="D318" t="s">
        <v>101</v>
      </c>
      <c r="E318" t="s">
        <v>74</v>
      </c>
      <c r="F318" t="s">
        <v>78</v>
      </c>
      <c r="G318" t="s">
        <v>69</v>
      </c>
      <c r="H318">
        <v>57</v>
      </c>
      <c r="I318" s="13">
        <v>43299</v>
      </c>
      <c r="J318" s="35">
        <v>71167</v>
      </c>
      <c r="K318" s="36">
        <v>0</v>
      </c>
      <c r="L318" t="s">
        <v>62</v>
      </c>
      <c r="M318" t="s">
        <v>117</v>
      </c>
      <c r="N318">
        <f t="shared" ca="1" si="5"/>
        <v>6</v>
      </c>
      <c r="P318" t="s">
        <v>602</v>
      </c>
      <c r="Q318" t="s">
        <v>603</v>
      </c>
      <c r="R318" t="s">
        <v>492</v>
      </c>
      <c r="S318" t="s">
        <v>58</v>
      </c>
      <c r="T318" t="s">
        <v>84</v>
      </c>
      <c r="U318" t="s">
        <v>78</v>
      </c>
      <c r="V318" t="s">
        <v>61</v>
      </c>
      <c r="W318">
        <v>55</v>
      </c>
      <c r="X318" s="13">
        <v>35919</v>
      </c>
      <c r="Y318" s="35">
        <v>62174</v>
      </c>
      <c r="Z318" s="36">
        <v>0</v>
      </c>
      <c r="AA318" t="s">
        <v>62</v>
      </c>
      <c r="AB318" t="s">
        <v>70</v>
      </c>
      <c r="AC318">
        <v>26</v>
      </c>
    </row>
    <row r="319" spans="1:29" x14ac:dyDescent="0.3">
      <c r="A319" t="s">
        <v>684</v>
      </c>
      <c r="B319" t="s">
        <v>685</v>
      </c>
      <c r="C319" t="s">
        <v>142</v>
      </c>
      <c r="D319" t="s">
        <v>58</v>
      </c>
      <c r="E319" t="s">
        <v>68</v>
      </c>
      <c r="F319" t="s">
        <v>60</v>
      </c>
      <c r="G319" t="s">
        <v>69</v>
      </c>
      <c r="H319">
        <v>59</v>
      </c>
      <c r="I319" s="13">
        <v>40272</v>
      </c>
      <c r="J319" s="35">
        <v>76027</v>
      </c>
      <c r="K319" s="36">
        <v>0</v>
      </c>
      <c r="L319" t="s">
        <v>62</v>
      </c>
      <c r="M319" t="s">
        <v>63</v>
      </c>
      <c r="N319">
        <f t="shared" ca="1" si="5"/>
        <v>14</v>
      </c>
      <c r="P319" t="s">
        <v>604</v>
      </c>
      <c r="Q319" t="s">
        <v>605</v>
      </c>
      <c r="R319" t="s">
        <v>132</v>
      </c>
      <c r="S319" t="s">
        <v>91</v>
      </c>
      <c r="T319" t="s">
        <v>74</v>
      </c>
      <c r="U319" t="s">
        <v>78</v>
      </c>
      <c r="V319" t="s">
        <v>69</v>
      </c>
      <c r="W319">
        <v>43</v>
      </c>
      <c r="X319" s="13">
        <v>43028</v>
      </c>
      <c r="Y319" s="35">
        <v>56555</v>
      </c>
      <c r="Z319" s="36">
        <v>0</v>
      </c>
      <c r="AA319" t="s">
        <v>62</v>
      </c>
      <c r="AB319" t="s">
        <v>80</v>
      </c>
      <c r="AC319">
        <v>6</v>
      </c>
    </row>
    <row r="320" spans="1:29" x14ac:dyDescent="0.3">
      <c r="A320" t="s">
        <v>686</v>
      </c>
      <c r="B320" t="s">
        <v>687</v>
      </c>
      <c r="C320" t="s">
        <v>132</v>
      </c>
      <c r="D320" t="s">
        <v>91</v>
      </c>
      <c r="E320" t="s">
        <v>74</v>
      </c>
      <c r="F320" t="s">
        <v>78</v>
      </c>
      <c r="G320" t="s">
        <v>61</v>
      </c>
      <c r="H320">
        <v>30</v>
      </c>
      <c r="I320" s="13">
        <v>44124</v>
      </c>
      <c r="J320" s="35">
        <v>67753</v>
      </c>
      <c r="K320" s="36">
        <v>0</v>
      </c>
      <c r="L320" t="s">
        <v>62</v>
      </c>
      <c r="M320" t="s">
        <v>80</v>
      </c>
      <c r="N320">
        <f t="shared" ca="1" si="5"/>
        <v>3</v>
      </c>
      <c r="P320" t="s">
        <v>606</v>
      </c>
      <c r="Q320" t="s">
        <v>607</v>
      </c>
      <c r="R320" t="s">
        <v>132</v>
      </c>
      <c r="S320" t="s">
        <v>109</v>
      </c>
      <c r="T320" t="s">
        <v>74</v>
      </c>
      <c r="U320" t="s">
        <v>78</v>
      </c>
      <c r="V320" t="s">
        <v>69</v>
      </c>
      <c r="W320">
        <v>48</v>
      </c>
      <c r="X320" s="13">
        <v>38623</v>
      </c>
      <c r="Y320" s="35">
        <v>74655</v>
      </c>
      <c r="Z320" s="36">
        <v>0</v>
      </c>
      <c r="AA320" t="s">
        <v>62</v>
      </c>
      <c r="AB320" t="s">
        <v>92</v>
      </c>
      <c r="AC320">
        <v>18</v>
      </c>
    </row>
    <row r="321" spans="1:29" x14ac:dyDescent="0.3">
      <c r="A321" t="s">
        <v>688</v>
      </c>
      <c r="B321" t="s">
        <v>689</v>
      </c>
      <c r="C321" t="s">
        <v>73</v>
      </c>
      <c r="D321" t="s">
        <v>58</v>
      </c>
      <c r="E321" t="s">
        <v>84</v>
      </c>
      <c r="F321" t="s">
        <v>78</v>
      </c>
      <c r="G321" t="s">
        <v>61</v>
      </c>
      <c r="H321">
        <v>31</v>
      </c>
      <c r="I321" s="13">
        <v>42656</v>
      </c>
      <c r="J321" s="35">
        <v>63744</v>
      </c>
      <c r="K321" s="36">
        <v>0.08</v>
      </c>
      <c r="L321" t="s">
        <v>62</v>
      </c>
      <c r="M321" t="s">
        <v>92</v>
      </c>
      <c r="N321">
        <f t="shared" ca="1" si="5"/>
        <v>7</v>
      </c>
      <c r="P321" t="s">
        <v>608</v>
      </c>
      <c r="Q321" t="s">
        <v>609</v>
      </c>
      <c r="R321" t="s">
        <v>252</v>
      </c>
      <c r="S321" t="s">
        <v>58</v>
      </c>
      <c r="T321" t="s">
        <v>84</v>
      </c>
      <c r="U321" t="s">
        <v>78</v>
      </c>
      <c r="V321" t="s">
        <v>69</v>
      </c>
      <c r="W321">
        <v>48</v>
      </c>
      <c r="X321" s="13">
        <v>37844</v>
      </c>
      <c r="Y321" s="35">
        <v>93017</v>
      </c>
      <c r="Z321" s="36">
        <v>0</v>
      </c>
      <c r="AA321" t="s">
        <v>62</v>
      </c>
      <c r="AB321" t="s">
        <v>63</v>
      </c>
      <c r="AC321">
        <v>21</v>
      </c>
    </row>
    <row r="322" spans="1:29" x14ac:dyDescent="0.3">
      <c r="A322" t="s">
        <v>690</v>
      </c>
      <c r="B322" t="s">
        <v>691</v>
      </c>
      <c r="C322" t="s">
        <v>57</v>
      </c>
      <c r="D322" t="s">
        <v>120</v>
      </c>
      <c r="E322" t="s">
        <v>84</v>
      </c>
      <c r="F322" t="s">
        <v>78</v>
      </c>
      <c r="G322" t="s">
        <v>61</v>
      </c>
      <c r="H322">
        <v>51</v>
      </c>
      <c r="I322" s="13">
        <v>36770</v>
      </c>
      <c r="J322" s="35">
        <v>157487</v>
      </c>
      <c r="K322" s="36">
        <v>0.12</v>
      </c>
      <c r="L322" t="s">
        <v>62</v>
      </c>
      <c r="M322" t="s">
        <v>80</v>
      </c>
      <c r="N322">
        <f t="shared" ca="1" si="5"/>
        <v>24</v>
      </c>
      <c r="P322" t="s">
        <v>610</v>
      </c>
      <c r="Q322" t="s">
        <v>611</v>
      </c>
      <c r="R322" t="s">
        <v>174</v>
      </c>
      <c r="S322" t="s">
        <v>101</v>
      </c>
      <c r="T322" t="s">
        <v>59</v>
      </c>
      <c r="U322" t="s">
        <v>60</v>
      </c>
      <c r="V322" t="s">
        <v>69</v>
      </c>
      <c r="W322">
        <v>46</v>
      </c>
      <c r="X322" s="13">
        <v>39471</v>
      </c>
      <c r="Y322" s="35">
        <v>91621</v>
      </c>
      <c r="Z322" s="36">
        <v>0</v>
      </c>
      <c r="AA322" t="s">
        <v>62</v>
      </c>
      <c r="AB322" t="s">
        <v>70</v>
      </c>
      <c r="AC322">
        <v>16</v>
      </c>
    </row>
    <row r="323" spans="1:29" x14ac:dyDescent="0.3">
      <c r="A323" t="s">
        <v>692</v>
      </c>
      <c r="B323" t="s">
        <v>693</v>
      </c>
      <c r="C323" t="s">
        <v>365</v>
      </c>
      <c r="D323" t="s">
        <v>58</v>
      </c>
      <c r="E323" t="s">
        <v>59</v>
      </c>
      <c r="F323" t="s">
        <v>78</v>
      </c>
      <c r="G323" t="s">
        <v>79</v>
      </c>
      <c r="H323">
        <v>45</v>
      </c>
      <c r="I323" s="13">
        <v>40235</v>
      </c>
      <c r="J323" s="35">
        <v>90770</v>
      </c>
      <c r="K323" s="36">
        <v>0</v>
      </c>
      <c r="L323" t="s">
        <v>62</v>
      </c>
      <c r="M323" t="s">
        <v>117</v>
      </c>
      <c r="N323">
        <f t="shared" ca="1" si="5"/>
        <v>14</v>
      </c>
      <c r="P323" t="s">
        <v>612</v>
      </c>
      <c r="Q323" t="s">
        <v>613</v>
      </c>
      <c r="R323" t="s">
        <v>77</v>
      </c>
      <c r="S323" t="s">
        <v>109</v>
      </c>
      <c r="T323" t="s">
        <v>59</v>
      </c>
      <c r="U323" t="s">
        <v>78</v>
      </c>
      <c r="V323" t="s">
        <v>114</v>
      </c>
      <c r="W323">
        <v>33</v>
      </c>
      <c r="X323" s="13">
        <v>41973</v>
      </c>
      <c r="Y323" s="35">
        <v>91280</v>
      </c>
      <c r="Z323" s="36">
        <v>0</v>
      </c>
      <c r="AA323" t="s">
        <v>62</v>
      </c>
      <c r="AB323" t="s">
        <v>88</v>
      </c>
      <c r="AC323">
        <v>9</v>
      </c>
    </row>
    <row r="324" spans="1:29" x14ac:dyDescent="0.3">
      <c r="A324" t="s">
        <v>694</v>
      </c>
      <c r="B324" t="s">
        <v>695</v>
      </c>
      <c r="C324" t="s">
        <v>87</v>
      </c>
      <c r="D324" t="s">
        <v>120</v>
      </c>
      <c r="E324" t="s">
        <v>68</v>
      </c>
      <c r="F324" t="s">
        <v>60</v>
      </c>
      <c r="G324" t="s">
        <v>79</v>
      </c>
      <c r="H324">
        <v>64</v>
      </c>
      <c r="I324" s="13">
        <v>38380</v>
      </c>
      <c r="J324" s="35">
        <v>55369</v>
      </c>
      <c r="K324" s="36">
        <v>0</v>
      </c>
      <c r="L324" t="s">
        <v>62</v>
      </c>
      <c r="M324" t="s">
        <v>80</v>
      </c>
      <c r="N324">
        <f t="shared" ca="1" si="5"/>
        <v>19</v>
      </c>
      <c r="P324" t="s">
        <v>614</v>
      </c>
      <c r="Q324" t="s">
        <v>615</v>
      </c>
      <c r="R324" t="s">
        <v>180</v>
      </c>
      <c r="S324" t="s">
        <v>97</v>
      </c>
      <c r="T324" t="s">
        <v>74</v>
      </c>
      <c r="U324" t="s">
        <v>60</v>
      </c>
      <c r="V324" t="s">
        <v>61</v>
      </c>
      <c r="W324">
        <v>42</v>
      </c>
      <c r="X324" s="13">
        <v>44092</v>
      </c>
      <c r="Y324" s="35">
        <v>47071</v>
      </c>
      <c r="Z324" s="36">
        <v>0</v>
      </c>
      <c r="AA324" t="s">
        <v>62</v>
      </c>
      <c r="AB324" t="s">
        <v>117</v>
      </c>
      <c r="AC324">
        <v>3</v>
      </c>
    </row>
    <row r="325" spans="1:29" x14ac:dyDescent="0.3">
      <c r="A325" t="s">
        <v>696</v>
      </c>
      <c r="B325" t="s">
        <v>697</v>
      </c>
      <c r="C325" t="s">
        <v>66</v>
      </c>
      <c r="D325" t="s">
        <v>91</v>
      </c>
      <c r="E325" t="s">
        <v>68</v>
      </c>
      <c r="F325" t="s">
        <v>78</v>
      </c>
      <c r="G325" t="s">
        <v>69</v>
      </c>
      <c r="H325">
        <v>41</v>
      </c>
      <c r="I325" s="13">
        <v>41429</v>
      </c>
      <c r="J325" s="35">
        <v>167526</v>
      </c>
      <c r="K325" s="36">
        <v>0.26</v>
      </c>
      <c r="L325" t="s">
        <v>62</v>
      </c>
      <c r="M325" t="s">
        <v>88</v>
      </c>
      <c r="N325">
        <f t="shared" ca="1" si="5"/>
        <v>11</v>
      </c>
      <c r="P325" t="s">
        <v>616</v>
      </c>
      <c r="Q325" t="s">
        <v>617</v>
      </c>
      <c r="R325" t="s">
        <v>618</v>
      </c>
      <c r="S325" t="s">
        <v>58</v>
      </c>
      <c r="T325" t="s">
        <v>74</v>
      </c>
      <c r="U325" t="s">
        <v>60</v>
      </c>
      <c r="V325" t="s">
        <v>69</v>
      </c>
      <c r="W325">
        <v>55</v>
      </c>
      <c r="X325" s="13">
        <v>40868</v>
      </c>
      <c r="Y325" s="35">
        <v>81218</v>
      </c>
      <c r="Z325" s="36">
        <v>0</v>
      </c>
      <c r="AA325" t="s">
        <v>62</v>
      </c>
      <c r="AB325" t="s">
        <v>70</v>
      </c>
      <c r="AC325">
        <v>12</v>
      </c>
    </row>
    <row r="326" spans="1:29" x14ac:dyDescent="0.3">
      <c r="A326" t="s">
        <v>698</v>
      </c>
      <c r="B326" t="s">
        <v>699</v>
      </c>
      <c r="C326" t="s">
        <v>108</v>
      </c>
      <c r="D326" t="s">
        <v>120</v>
      </c>
      <c r="E326" t="s">
        <v>68</v>
      </c>
      <c r="F326" t="s">
        <v>78</v>
      </c>
      <c r="G326" t="s">
        <v>79</v>
      </c>
      <c r="H326">
        <v>47</v>
      </c>
      <c r="I326" s="13">
        <v>42696</v>
      </c>
      <c r="J326" s="35">
        <v>253249</v>
      </c>
      <c r="K326" s="36">
        <v>0.31</v>
      </c>
      <c r="L326" t="s">
        <v>62</v>
      </c>
      <c r="M326" t="s">
        <v>92</v>
      </c>
      <c r="N326">
        <f t="shared" ca="1" si="5"/>
        <v>7</v>
      </c>
      <c r="P326" t="s">
        <v>619</v>
      </c>
      <c r="Q326" t="s">
        <v>620</v>
      </c>
      <c r="R326" t="s">
        <v>222</v>
      </c>
      <c r="S326" t="s">
        <v>120</v>
      </c>
      <c r="T326" t="s">
        <v>74</v>
      </c>
      <c r="U326" t="s">
        <v>60</v>
      </c>
      <c r="V326" t="s">
        <v>69</v>
      </c>
      <c r="W326">
        <v>26</v>
      </c>
      <c r="X326" s="13">
        <v>44521</v>
      </c>
      <c r="Y326" s="35">
        <v>63137</v>
      </c>
      <c r="Z326" s="36">
        <v>0</v>
      </c>
      <c r="AA326" t="s">
        <v>62</v>
      </c>
      <c r="AB326" t="s">
        <v>70</v>
      </c>
      <c r="AC326">
        <v>2</v>
      </c>
    </row>
    <row r="327" spans="1:29" x14ac:dyDescent="0.3">
      <c r="A327" t="s">
        <v>400</v>
      </c>
      <c r="B327" t="s">
        <v>700</v>
      </c>
      <c r="C327" t="s">
        <v>108</v>
      </c>
      <c r="D327" t="s">
        <v>58</v>
      </c>
      <c r="E327" t="s">
        <v>84</v>
      </c>
      <c r="F327" t="s">
        <v>78</v>
      </c>
      <c r="G327" t="s">
        <v>69</v>
      </c>
      <c r="H327">
        <v>38</v>
      </c>
      <c r="I327" s="13">
        <v>42543</v>
      </c>
      <c r="J327" s="35">
        <v>249870</v>
      </c>
      <c r="K327" s="36">
        <v>0.34</v>
      </c>
      <c r="L327" t="s">
        <v>62</v>
      </c>
      <c r="M327" t="s">
        <v>70</v>
      </c>
      <c r="N327">
        <f t="shared" ca="1" si="5"/>
        <v>8</v>
      </c>
      <c r="P327" t="s">
        <v>621</v>
      </c>
      <c r="Q327" t="s">
        <v>622</v>
      </c>
      <c r="R327" t="s">
        <v>157</v>
      </c>
      <c r="S327" t="s">
        <v>101</v>
      </c>
      <c r="T327" t="s">
        <v>59</v>
      </c>
      <c r="U327" t="s">
        <v>60</v>
      </c>
      <c r="V327" t="s">
        <v>79</v>
      </c>
      <c r="W327">
        <v>50</v>
      </c>
      <c r="X327" s="13">
        <v>41404</v>
      </c>
      <c r="Y327" s="35">
        <v>79388</v>
      </c>
      <c r="Z327" s="36">
        <v>0</v>
      </c>
      <c r="AA327" t="s">
        <v>62</v>
      </c>
      <c r="AB327" t="s">
        <v>92</v>
      </c>
      <c r="AC327">
        <v>11</v>
      </c>
    </row>
    <row r="328" spans="1:29" x14ac:dyDescent="0.3">
      <c r="A328" t="s">
        <v>701</v>
      </c>
      <c r="B328" t="s">
        <v>702</v>
      </c>
      <c r="C328" t="s">
        <v>252</v>
      </c>
      <c r="D328" t="s">
        <v>58</v>
      </c>
      <c r="E328" t="s">
        <v>74</v>
      </c>
      <c r="F328" t="s">
        <v>60</v>
      </c>
      <c r="G328" t="s">
        <v>61</v>
      </c>
      <c r="H328">
        <v>42</v>
      </c>
      <c r="I328" s="13">
        <v>40593</v>
      </c>
      <c r="J328" s="35">
        <v>72486</v>
      </c>
      <c r="K328" s="36">
        <v>0</v>
      </c>
      <c r="L328" t="s">
        <v>62</v>
      </c>
      <c r="M328" t="s">
        <v>63</v>
      </c>
      <c r="N328">
        <f t="shared" ca="1" si="5"/>
        <v>13</v>
      </c>
      <c r="P328" t="s">
        <v>623</v>
      </c>
      <c r="Q328" t="s">
        <v>624</v>
      </c>
      <c r="R328" t="s">
        <v>492</v>
      </c>
      <c r="S328" t="s">
        <v>58</v>
      </c>
      <c r="T328" t="s">
        <v>74</v>
      </c>
      <c r="U328" t="s">
        <v>60</v>
      </c>
      <c r="V328" t="s">
        <v>69</v>
      </c>
      <c r="W328">
        <v>28</v>
      </c>
      <c r="X328" s="13">
        <v>43122</v>
      </c>
      <c r="Y328" s="35">
        <v>68176</v>
      </c>
      <c r="Z328" s="36">
        <v>0</v>
      </c>
      <c r="AA328" t="s">
        <v>62</v>
      </c>
      <c r="AB328" t="s">
        <v>63</v>
      </c>
      <c r="AC328">
        <v>6</v>
      </c>
    </row>
    <row r="329" spans="1:29" x14ac:dyDescent="0.3">
      <c r="A329" t="s">
        <v>703</v>
      </c>
      <c r="B329" t="s">
        <v>704</v>
      </c>
      <c r="C329" t="s">
        <v>180</v>
      </c>
      <c r="D329" t="s">
        <v>97</v>
      </c>
      <c r="E329" t="s">
        <v>74</v>
      </c>
      <c r="F329" t="s">
        <v>60</v>
      </c>
      <c r="G329" t="s">
        <v>114</v>
      </c>
      <c r="H329">
        <v>58</v>
      </c>
      <c r="I329" s="13">
        <v>40463</v>
      </c>
      <c r="J329" s="35">
        <v>43001</v>
      </c>
      <c r="K329" s="36">
        <v>0</v>
      </c>
      <c r="L329" t="s">
        <v>62</v>
      </c>
      <c r="M329" t="s">
        <v>92</v>
      </c>
      <c r="N329">
        <f t="shared" ca="1" si="5"/>
        <v>13</v>
      </c>
      <c r="P329" t="s">
        <v>619</v>
      </c>
      <c r="Q329" t="s">
        <v>625</v>
      </c>
      <c r="R329" t="s">
        <v>57</v>
      </c>
      <c r="S329" t="s">
        <v>67</v>
      </c>
      <c r="T329" t="s">
        <v>59</v>
      </c>
      <c r="U329" t="s">
        <v>60</v>
      </c>
      <c r="V329" t="s">
        <v>114</v>
      </c>
      <c r="W329">
        <v>39</v>
      </c>
      <c r="X329" s="13">
        <v>43756</v>
      </c>
      <c r="Y329" s="35">
        <v>122829</v>
      </c>
      <c r="Z329" s="36">
        <v>0.11</v>
      </c>
      <c r="AA329" t="s">
        <v>62</v>
      </c>
      <c r="AB329" t="s">
        <v>70</v>
      </c>
      <c r="AC329">
        <v>4</v>
      </c>
    </row>
    <row r="330" spans="1:29" x14ac:dyDescent="0.3">
      <c r="A330" t="s">
        <v>190</v>
      </c>
      <c r="B330" t="s">
        <v>705</v>
      </c>
      <c r="C330" t="s">
        <v>73</v>
      </c>
      <c r="D330" t="s">
        <v>58</v>
      </c>
      <c r="E330" t="s">
        <v>74</v>
      </c>
      <c r="F330" t="s">
        <v>78</v>
      </c>
      <c r="G330" t="s">
        <v>114</v>
      </c>
      <c r="H330">
        <v>60</v>
      </c>
      <c r="I330" s="13">
        <v>36010</v>
      </c>
      <c r="J330" s="35">
        <v>85120</v>
      </c>
      <c r="K330" s="36">
        <v>0.09</v>
      </c>
      <c r="L330" t="s">
        <v>62</v>
      </c>
      <c r="M330" t="s">
        <v>63</v>
      </c>
      <c r="N330">
        <f t="shared" ca="1" si="5"/>
        <v>26</v>
      </c>
      <c r="P330" t="s">
        <v>432</v>
      </c>
      <c r="Q330" t="s">
        <v>626</v>
      </c>
      <c r="R330" t="s">
        <v>77</v>
      </c>
      <c r="S330" t="s">
        <v>120</v>
      </c>
      <c r="T330" t="s">
        <v>59</v>
      </c>
      <c r="U330" t="s">
        <v>78</v>
      </c>
      <c r="V330" t="s">
        <v>79</v>
      </c>
      <c r="W330">
        <v>52</v>
      </c>
      <c r="X330" s="13">
        <v>34383</v>
      </c>
      <c r="Y330" s="35">
        <v>99624</v>
      </c>
      <c r="Z330" s="36">
        <v>0</v>
      </c>
      <c r="AA330" t="s">
        <v>62</v>
      </c>
      <c r="AB330" t="s">
        <v>63</v>
      </c>
      <c r="AC330">
        <v>30</v>
      </c>
    </row>
    <row r="331" spans="1:29" x14ac:dyDescent="0.3">
      <c r="A331" t="s">
        <v>706</v>
      </c>
      <c r="B331" t="s">
        <v>707</v>
      </c>
      <c r="C331" t="s">
        <v>180</v>
      </c>
      <c r="D331" t="s">
        <v>97</v>
      </c>
      <c r="E331" t="s">
        <v>74</v>
      </c>
      <c r="F331" t="s">
        <v>78</v>
      </c>
      <c r="G331" t="s">
        <v>114</v>
      </c>
      <c r="H331">
        <v>34</v>
      </c>
      <c r="I331" s="13">
        <v>42219</v>
      </c>
      <c r="J331" s="35">
        <v>52200</v>
      </c>
      <c r="K331" s="36">
        <v>0</v>
      </c>
      <c r="L331" t="s">
        <v>62</v>
      </c>
      <c r="M331" t="s">
        <v>117</v>
      </c>
      <c r="N331">
        <f t="shared" ca="1" si="5"/>
        <v>9</v>
      </c>
      <c r="P331" t="s">
        <v>627</v>
      </c>
      <c r="Q331" t="s">
        <v>628</v>
      </c>
      <c r="R331" t="s">
        <v>83</v>
      </c>
      <c r="S331" t="s">
        <v>120</v>
      </c>
      <c r="T331" t="s">
        <v>68</v>
      </c>
      <c r="U331" t="s">
        <v>60</v>
      </c>
      <c r="V331" t="s">
        <v>79</v>
      </c>
      <c r="W331">
        <v>55</v>
      </c>
      <c r="X331" s="13">
        <v>41202</v>
      </c>
      <c r="Y331" s="35">
        <v>108686</v>
      </c>
      <c r="Z331" s="36">
        <v>0.06</v>
      </c>
      <c r="AA331" t="s">
        <v>62</v>
      </c>
      <c r="AB331" t="s">
        <v>117</v>
      </c>
      <c r="AC331">
        <v>11</v>
      </c>
    </row>
    <row r="332" spans="1:29" x14ac:dyDescent="0.3">
      <c r="A332" t="s">
        <v>708</v>
      </c>
      <c r="B332" t="s">
        <v>709</v>
      </c>
      <c r="C332" t="s">
        <v>57</v>
      </c>
      <c r="D332" t="s">
        <v>97</v>
      </c>
      <c r="E332" t="s">
        <v>84</v>
      </c>
      <c r="F332" t="s">
        <v>60</v>
      </c>
      <c r="G332" t="s">
        <v>69</v>
      </c>
      <c r="H332">
        <v>60</v>
      </c>
      <c r="I332" s="13">
        <v>39739</v>
      </c>
      <c r="J332" s="35">
        <v>150855</v>
      </c>
      <c r="K332" s="36">
        <v>0.11</v>
      </c>
      <c r="L332" t="s">
        <v>62</v>
      </c>
      <c r="M332" t="s">
        <v>80</v>
      </c>
      <c r="N332">
        <f t="shared" ca="1" si="5"/>
        <v>15</v>
      </c>
      <c r="P332" t="s">
        <v>629</v>
      </c>
      <c r="Q332" t="s">
        <v>630</v>
      </c>
      <c r="R332" t="s">
        <v>177</v>
      </c>
      <c r="S332" t="s">
        <v>101</v>
      </c>
      <c r="T332" t="s">
        <v>74</v>
      </c>
      <c r="U332" t="s">
        <v>78</v>
      </c>
      <c r="V332" t="s">
        <v>69</v>
      </c>
      <c r="W332">
        <v>47</v>
      </c>
      <c r="X332" s="13">
        <v>36893</v>
      </c>
      <c r="Y332" s="35">
        <v>120628</v>
      </c>
      <c r="Z332" s="36">
        <v>0</v>
      </c>
      <c r="AA332" t="s">
        <v>62</v>
      </c>
      <c r="AB332" t="s">
        <v>70</v>
      </c>
      <c r="AC332">
        <v>23</v>
      </c>
    </row>
    <row r="333" spans="1:29" x14ac:dyDescent="0.3">
      <c r="A333" t="s">
        <v>710</v>
      </c>
      <c r="B333" t="s">
        <v>711</v>
      </c>
      <c r="C333" t="s">
        <v>137</v>
      </c>
      <c r="D333" t="s">
        <v>58</v>
      </c>
      <c r="E333" t="s">
        <v>74</v>
      </c>
      <c r="F333" t="s">
        <v>60</v>
      </c>
      <c r="G333" t="s">
        <v>114</v>
      </c>
      <c r="H333">
        <v>53</v>
      </c>
      <c r="I333" s="13">
        <v>38188</v>
      </c>
      <c r="J333" s="35">
        <v>65702</v>
      </c>
      <c r="K333" s="36">
        <v>0</v>
      </c>
      <c r="L333" t="s">
        <v>62</v>
      </c>
      <c r="M333" t="s">
        <v>117</v>
      </c>
      <c r="N333">
        <f t="shared" ca="1" si="5"/>
        <v>20</v>
      </c>
      <c r="P333" t="s">
        <v>631</v>
      </c>
      <c r="Q333" t="s">
        <v>632</v>
      </c>
      <c r="R333" t="s">
        <v>66</v>
      </c>
      <c r="S333" t="s">
        <v>120</v>
      </c>
      <c r="T333" t="s">
        <v>68</v>
      </c>
      <c r="U333" t="s">
        <v>60</v>
      </c>
      <c r="V333" t="s">
        <v>69</v>
      </c>
      <c r="W333">
        <v>63</v>
      </c>
      <c r="X333" s="13">
        <v>43996</v>
      </c>
      <c r="Y333" s="35">
        <v>181216</v>
      </c>
      <c r="Z333" s="36">
        <v>0.27</v>
      </c>
      <c r="AA333" t="s">
        <v>62</v>
      </c>
      <c r="AB333" t="s">
        <v>117</v>
      </c>
      <c r="AC333">
        <v>4</v>
      </c>
    </row>
    <row r="334" spans="1:29" x14ac:dyDescent="0.3">
      <c r="A334" t="s">
        <v>712</v>
      </c>
      <c r="B334" t="s">
        <v>713</v>
      </c>
      <c r="C334" t="s">
        <v>57</v>
      </c>
      <c r="D334" t="s">
        <v>109</v>
      </c>
      <c r="E334" t="s">
        <v>59</v>
      </c>
      <c r="F334" t="s">
        <v>60</v>
      </c>
      <c r="G334" t="s">
        <v>79</v>
      </c>
      <c r="H334">
        <v>25</v>
      </c>
      <c r="I334" s="13">
        <v>43930</v>
      </c>
      <c r="J334" s="35">
        <v>157057</v>
      </c>
      <c r="K334" s="36">
        <v>0.1</v>
      </c>
      <c r="L334" t="s">
        <v>62</v>
      </c>
      <c r="M334" t="s">
        <v>117</v>
      </c>
      <c r="N334">
        <f t="shared" ca="1" si="5"/>
        <v>4</v>
      </c>
      <c r="P334" t="s">
        <v>633</v>
      </c>
      <c r="Q334" t="s">
        <v>634</v>
      </c>
      <c r="R334" t="s">
        <v>87</v>
      </c>
      <c r="S334" t="s">
        <v>67</v>
      </c>
      <c r="T334" t="s">
        <v>84</v>
      </c>
      <c r="U334" t="s">
        <v>60</v>
      </c>
      <c r="V334" t="s">
        <v>69</v>
      </c>
      <c r="W334">
        <v>63</v>
      </c>
      <c r="X334" s="13">
        <v>40984</v>
      </c>
      <c r="Y334" s="35">
        <v>46081</v>
      </c>
      <c r="Z334" s="36">
        <v>0</v>
      </c>
      <c r="AA334" t="s">
        <v>62</v>
      </c>
      <c r="AB334" t="s">
        <v>70</v>
      </c>
      <c r="AC334">
        <v>12</v>
      </c>
    </row>
    <row r="335" spans="1:29" x14ac:dyDescent="0.3">
      <c r="A335" t="s">
        <v>714</v>
      </c>
      <c r="B335" t="s">
        <v>715</v>
      </c>
      <c r="C335" t="s">
        <v>83</v>
      </c>
      <c r="D335" t="s">
        <v>58</v>
      </c>
      <c r="E335" t="s">
        <v>59</v>
      </c>
      <c r="F335" t="s">
        <v>78</v>
      </c>
      <c r="G335" t="s">
        <v>69</v>
      </c>
      <c r="H335">
        <v>46</v>
      </c>
      <c r="I335" s="13">
        <v>44419</v>
      </c>
      <c r="J335" s="35">
        <v>127559</v>
      </c>
      <c r="K335" s="36">
        <v>0.1</v>
      </c>
      <c r="L335" t="s">
        <v>62</v>
      </c>
      <c r="M335" t="s">
        <v>92</v>
      </c>
      <c r="N335">
        <f t="shared" ca="1" si="5"/>
        <v>3</v>
      </c>
      <c r="P335" t="s">
        <v>635</v>
      </c>
      <c r="Q335" t="s">
        <v>636</v>
      </c>
      <c r="R335" t="s">
        <v>57</v>
      </c>
      <c r="S335" t="s">
        <v>91</v>
      </c>
      <c r="T335" t="s">
        <v>84</v>
      </c>
      <c r="U335" t="s">
        <v>60</v>
      </c>
      <c r="V335" t="s">
        <v>69</v>
      </c>
      <c r="W335">
        <v>55</v>
      </c>
      <c r="X335" s="13">
        <v>38135</v>
      </c>
      <c r="Y335" s="35">
        <v>159885</v>
      </c>
      <c r="Z335" s="36">
        <v>0.12</v>
      </c>
      <c r="AA335" t="s">
        <v>62</v>
      </c>
      <c r="AB335" t="s">
        <v>117</v>
      </c>
      <c r="AC335">
        <v>20</v>
      </c>
    </row>
    <row r="336" spans="1:29" x14ac:dyDescent="0.3">
      <c r="A336" t="s">
        <v>716</v>
      </c>
      <c r="B336" t="s">
        <v>717</v>
      </c>
      <c r="C336" t="s">
        <v>171</v>
      </c>
      <c r="D336" t="s">
        <v>101</v>
      </c>
      <c r="E336" t="s">
        <v>84</v>
      </c>
      <c r="F336" t="s">
        <v>60</v>
      </c>
      <c r="G336" t="s">
        <v>69</v>
      </c>
      <c r="H336">
        <v>39</v>
      </c>
      <c r="I336" s="13">
        <v>43536</v>
      </c>
      <c r="J336" s="35">
        <v>62644</v>
      </c>
      <c r="K336" s="36">
        <v>0</v>
      </c>
      <c r="L336" t="s">
        <v>62</v>
      </c>
      <c r="M336" t="s">
        <v>63</v>
      </c>
      <c r="N336">
        <f t="shared" ca="1" si="5"/>
        <v>5</v>
      </c>
      <c r="P336" t="s">
        <v>637</v>
      </c>
      <c r="Q336" t="s">
        <v>638</v>
      </c>
      <c r="R336" t="s">
        <v>66</v>
      </c>
      <c r="S336" t="s">
        <v>120</v>
      </c>
      <c r="T336" t="s">
        <v>74</v>
      </c>
      <c r="U336" t="s">
        <v>60</v>
      </c>
      <c r="V336" t="s">
        <v>69</v>
      </c>
      <c r="W336">
        <v>55</v>
      </c>
      <c r="X336" s="13">
        <v>35001</v>
      </c>
      <c r="Y336" s="35">
        <v>153271</v>
      </c>
      <c r="Z336" s="36">
        <v>0.15</v>
      </c>
      <c r="AA336" t="s">
        <v>62</v>
      </c>
      <c r="AB336" t="s">
        <v>92</v>
      </c>
      <c r="AC336">
        <v>28</v>
      </c>
    </row>
    <row r="337" spans="1:29" x14ac:dyDescent="0.3">
      <c r="A337" t="s">
        <v>718</v>
      </c>
      <c r="B337" t="s">
        <v>719</v>
      </c>
      <c r="C337" t="s">
        <v>77</v>
      </c>
      <c r="D337" t="s">
        <v>91</v>
      </c>
      <c r="E337" t="s">
        <v>74</v>
      </c>
      <c r="F337" t="s">
        <v>60</v>
      </c>
      <c r="G337" t="s">
        <v>69</v>
      </c>
      <c r="H337">
        <v>56</v>
      </c>
      <c r="I337" s="13">
        <v>43169</v>
      </c>
      <c r="J337" s="35">
        <v>90040</v>
      </c>
      <c r="K337" s="36">
        <v>0</v>
      </c>
      <c r="L337" t="s">
        <v>62</v>
      </c>
      <c r="M337" t="s">
        <v>70</v>
      </c>
      <c r="N337">
        <f t="shared" ca="1" si="5"/>
        <v>6</v>
      </c>
      <c r="P337" t="s">
        <v>639</v>
      </c>
      <c r="Q337" t="s">
        <v>640</v>
      </c>
      <c r="R337" t="s">
        <v>83</v>
      </c>
      <c r="S337" t="s">
        <v>97</v>
      </c>
      <c r="T337" t="s">
        <v>74</v>
      </c>
      <c r="U337" t="s">
        <v>78</v>
      </c>
      <c r="V337" t="s">
        <v>79</v>
      </c>
      <c r="W337">
        <v>42</v>
      </c>
      <c r="X337" s="13">
        <v>40159</v>
      </c>
      <c r="Y337" s="35">
        <v>114242</v>
      </c>
      <c r="Z337" s="36">
        <v>0.08</v>
      </c>
      <c r="AA337" t="s">
        <v>62</v>
      </c>
      <c r="AB337" t="s">
        <v>80</v>
      </c>
      <c r="AC337">
        <v>14</v>
      </c>
    </row>
    <row r="338" spans="1:29" x14ac:dyDescent="0.3">
      <c r="A338" t="s">
        <v>720</v>
      </c>
      <c r="B338" t="s">
        <v>721</v>
      </c>
      <c r="C338" t="s">
        <v>108</v>
      </c>
      <c r="D338" t="s">
        <v>97</v>
      </c>
      <c r="E338" t="s">
        <v>68</v>
      </c>
      <c r="F338" t="s">
        <v>60</v>
      </c>
      <c r="G338" t="s">
        <v>79</v>
      </c>
      <c r="H338">
        <v>45</v>
      </c>
      <c r="I338" s="13">
        <v>44461</v>
      </c>
      <c r="J338" s="35">
        <v>201396</v>
      </c>
      <c r="K338" s="36">
        <v>0.32</v>
      </c>
      <c r="L338" t="s">
        <v>62</v>
      </c>
      <c r="M338" t="s">
        <v>88</v>
      </c>
      <c r="N338">
        <f t="shared" ca="1" si="5"/>
        <v>2</v>
      </c>
      <c r="P338" t="s">
        <v>641</v>
      </c>
      <c r="Q338" t="s">
        <v>642</v>
      </c>
      <c r="R338" t="s">
        <v>237</v>
      </c>
      <c r="S338" t="s">
        <v>101</v>
      </c>
      <c r="T338" t="s">
        <v>74</v>
      </c>
      <c r="U338" t="s">
        <v>78</v>
      </c>
      <c r="V338" t="s">
        <v>114</v>
      </c>
      <c r="W338">
        <v>35</v>
      </c>
      <c r="X338" s="13">
        <v>42878</v>
      </c>
      <c r="Y338" s="35">
        <v>65566</v>
      </c>
      <c r="Z338" s="36">
        <v>0</v>
      </c>
      <c r="AA338" t="s">
        <v>62</v>
      </c>
      <c r="AB338" t="s">
        <v>63</v>
      </c>
      <c r="AC338">
        <v>7</v>
      </c>
    </row>
    <row r="339" spans="1:29" x14ac:dyDescent="0.3">
      <c r="A339" t="s">
        <v>722</v>
      </c>
      <c r="B339" t="s">
        <v>723</v>
      </c>
      <c r="C339" t="s">
        <v>252</v>
      </c>
      <c r="D339" t="s">
        <v>58</v>
      </c>
      <c r="E339" t="s">
        <v>84</v>
      </c>
      <c r="F339" t="s">
        <v>78</v>
      </c>
      <c r="G339" t="s">
        <v>61</v>
      </c>
      <c r="H339">
        <v>28</v>
      </c>
      <c r="I339" s="13">
        <v>43633</v>
      </c>
      <c r="J339" s="35">
        <v>65341</v>
      </c>
      <c r="K339" s="36">
        <v>0</v>
      </c>
      <c r="L339" t="s">
        <v>62</v>
      </c>
      <c r="M339" t="s">
        <v>88</v>
      </c>
      <c r="N339">
        <f t="shared" ca="1" si="5"/>
        <v>5</v>
      </c>
      <c r="P339" t="s">
        <v>643</v>
      </c>
      <c r="Q339" t="s">
        <v>644</v>
      </c>
      <c r="R339" t="s">
        <v>87</v>
      </c>
      <c r="S339" t="s">
        <v>120</v>
      </c>
      <c r="T339" t="s">
        <v>84</v>
      </c>
      <c r="U339" t="s">
        <v>78</v>
      </c>
      <c r="V339" t="s">
        <v>69</v>
      </c>
      <c r="W339">
        <v>47</v>
      </c>
      <c r="X339" s="13">
        <v>41333</v>
      </c>
      <c r="Y339" s="35">
        <v>54635</v>
      </c>
      <c r="Z339" s="36">
        <v>0</v>
      </c>
      <c r="AA339" t="s">
        <v>62</v>
      </c>
      <c r="AB339" t="s">
        <v>70</v>
      </c>
      <c r="AC339">
        <v>11</v>
      </c>
    </row>
    <row r="340" spans="1:29" x14ac:dyDescent="0.3">
      <c r="A340" t="s">
        <v>724</v>
      </c>
      <c r="B340" t="s">
        <v>725</v>
      </c>
      <c r="C340" t="s">
        <v>57</v>
      </c>
      <c r="D340" t="s">
        <v>67</v>
      </c>
      <c r="E340" t="s">
        <v>84</v>
      </c>
      <c r="F340" t="s">
        <v>60</v>
      </c>
      <c r="G340" t="s">
        <v>61</v>
      </c>
      <c r="H340">
        <v>59</v>
      </c>
      <c r="I340" s="13">
        <v>43400</v>
      </c>
      <c r="J340" s="35">
        <v>139208</v>
      </c>
      <c r="K340" s="36">
        <v>0.11</v>
      </c>
      <c r="L340" t="s">
        <v>62</v>
      </c>
      <c r="M340" t="s">
        <v>92</v>
      </c>
      <c r="N340">
        <f t="shared" ca="1" si="5"/>
        <v>5</v>
      </c>
      <c r="P340" t="s">
        <v>645</v>
      </c>
      <c r="Q340" t="s">
        <v>646</v>
      </c>
      <c r="R340" t="s">
        <v>198</v>
      </c>
      <c r="S340" t="s">
        <v>58</v>
      </c>
      <c r="T340" t="s">
        <v>84</v>
      </c>
      <c r="U340" t="s">
        <v>60</v>
      </c>
      <c r="V340" t="s">
        <v>69</v>
      </c>
      <c r="W340">
        <v>42</v>
      </c>
      <c r="X340" s="13">
        <v>43866</v>
      </c>
      <c r="Y340" s="35">
        <v>96636</v>
      </c>
      <c r="Z340" s="36">
        <v>0</v>
      </c>
      <c r="AA340" t="s">
        <v>62</v>
      </c>
      <c r="AB340" t="s">
        <v>117</v>
      </c>
      <c r="AC340">
        <v>4</v>
      </c>
    </row>
    <row r="341" spans="1:29" x14ac:dyDescent="0.3">
      <c r="A341" t="s">
        <v>726</v>
      </c>
      <c r="B341" t="s">
        <v>727</v>
      </c>
      <c r="C341" t="s">
        <v>83</v>
      </c>
      <c r="D341" t="s">
        <v>91</v>
      </c>
      <c r="E341" t="s">
        <v>68</v>
      </c>
      <c r="F341" t="s">
        <v>60</v>
      </c>
      <c r="G341" t="s">
        <v>114</v>
      </c>
      <c r="H341">
        <v>46</v>
      </c>
      <c r="I341" s="13">
        <v>40292</v>
      </c>
      <c r="J341" s="35">
        <v>102636</v>
      </c>
      <c r="K341" s="36">
        <v>0.06</v>
      </c>
      <c r="L341" t="s">
        <v>62</v>
      </c>
      <c r="M341" t="s">
        <v>63</v>
      </c>
      <c r="N341">
        <f t="shared" ca="1" si="5"/>
        <v>14</v>
      </c>
      <c r="P341" t="s">
        <v>647</v>
      </c>
      <c r="Q341" t="s">
        <v>648</v>
      </c>
      <c r="R341" t="s">
        <v>252</v>
      </c>
      <c r="S341" t="s">
        <v>58</v>
      </c>
      <c r="T341" t="s">
        <v>74</v>
      </c>
      <c r="U341" t="s">
        <v>60</v>
      </c>
      <c r="V341" t="s">
        <v>61</v>
      </c>
      <c r="W341">
        <v>35</v>
      </c>
      <c r="X341" s="13">
        <v>41941</v>
      </c>
      <c r="Y341" s="35">
        <v>91592</v>
      </c>
      <c r="Z341" s="36">
        <v>0</v>
      </c>
      <c r="AA341" t="s">
        <v>62</v>
      </c>
      <c r="AB341" t="s">
        <v>70</v>
      </c>
      <c r="AC341">
        <v>9</v>
      </c>
    </row>
    <row r="342" spans="1:29" x14ac:dyDescent="0.3">
      <c r="A342" t="s">
        <v>728</v>
      </c>
      <c r="B342" t="s">
        <v>729</v>
      </c>
      <c r="C342" t="s">
        <v>129</v>
      </c>
      <c r="D342" t="s">
        <v>58</v>
      </c>
      <c r="E342" t="s">
        <v>59</v>
      </c>
      <c r="F342" t="s">
        <v>78</v>
      </c>
      <c r="G342" t="s">
        <v>69</v>
      </c>
      <c r="H342">
        <v>45</v>
      </c>
      <c r="I342" s="13">
        <v>43248</v>
      </c>
      <c r="J342" s="35">
        <v>49219</v>
      </c>
      <c r="K342" s="36">
        <v>0</v>
      </c>
      <c r="L342" t="s">
        <v>62</v>
      </c>
      <c r="M342" t="s">
        <v>117</v>
      </c>
      <c r="N342">
        <f t="shared" ca="1" si="5"/>
        <v>6</v>
      </c>
      <c r="P342" t="s">
        <v>649</v>
      </c>
      <c r="Q342" t="s">
        <v>650</v>
      </c>
      <c r="R342" t="s">
        <v>108</v>
      </c>
      <c r="S342" t="s">
        <v>109</v>
      </c>
      <c r="T342" t="s">
        <v>84</v>
      </c>
      <c r="U342" t="s">
        <v>78</v>
      </c>
      <c r="V342" t="s">
        <v>79</v>
      </c>
      <c r="W342">
        <v>57</v>
      </c>
      <c r="X342" s="13">
        <v>42951</v>
      </c>
      <c r="Y342" s="35">
        <v>183190</v>
      </c>
      <c r="Z342" s="36">
        <v>0.36</v>
      </c>
      <c r="AA342" t="s">
        <v>62</v>
      </c>
      <c r="AB342" t="s">
        <v>70</v>
      </c>
      <c r="AC342">
        <v>7</v>
      </c>
    </row>
    <row r="343" spans="1:29" x14ac:dyDescent="0.3">
      <c r="A343" t="s">
        <v>730</v>
      </c>
      <c r="B343" t="s">
        <v>731</v>
      </c>
      <c r="C343" t="s">
        <v>66</v>
      </c>
      <c r="D343" t="s">
        <v>97</v>
      </c>
      <c r="E343" t="s">
        <v>74</v>
      </c>
      <c r="F343" t="s">
        <v>78</v>
      </c>
      <c r="G343" t="s">
        <v>69</v>
      </c>
      <c r="H343">
        <v>50</v>
      </c>
      <c r="I343" s="13">
        <v>44486</v>
      </c>
      <c r="J343" s="35">
        <v>172180</v>
      </c>
      <c r="K343" s="36">
        <v>0.3</v>
      </c>
      <c r="L343" t="s">
        <v>62</v>
      </c>
      <c r="M343" t="s">
        <v>117</v>
      </c>
      <c r="N343">
        <f t="shared" ca="1" si="5"/>
        <v>2</v>
      </c>
      <c r="P343" t="s">
        <v>651</v>
      </c>
      <c r="Q343" t="s">
        <v>652</v>
      </c>
      <c r="R343" t="s">
        <v>87</v>
      </c>
      <c r="S343" t="s">
        <v>91</v>
      </c>
      <c r="T343" t="s">
        <v>68</v>
      </c>
      <c r="U343" t="s">
        <v>60</v>
      </c>
      <c r="V343" t="s">
        <v>69</v>
      </c>
      <c r="W343">
        <v>56</v>
      </c>
      <c r="X343" s="13">
        <v>43824</v>
      </c>
      <c r="Y343" s="35">
        <v>54829</v>
      </c>
      <c r="Z343" s="36">
        <v>0</v>
      </c>
      <c r="AA343" t="s">
        <v>62</v>
      </c>
      <c r="AB343" t="s">
        <v>80</v>
      </c>
      <c r="AC343">
        <v>4</v>
      </c>
    </row>
    <row r="344" spans="1:29" x14ac:dyDescent="0.3">
      <c r="A344" t="s">
        <v>155</v>
      </c>
      <c r="B344" t="s">
        <v>732</v>
      </c>
      <c r="C344" t="s">
        <v>83</v>
      </c>
      <c r="D344" t="s">
        <v>67</v>
      </c>
      <c r="E344" t="s">
        <v>84</v>
      </c>
      <c r="F344" t="s">
        <v>60</v>
      </c>
      <c r="G344" t="s">
        <v>69</v>
      </c>
      <c r="H344">
        <v>48</v>
      </c>
      <c r="I344" s="13">
        <v>36272</v>
      </c>
      <c r="J344" s="35">
        <v>102847</v>
      </c>
      <c r="K344" s="36">
        <v>0.05</v>
      </c>
      <c r="L344" t="s">
        <v>62</v>
      </c>
      <c r="M344" t="s">
        <v>70</v>
      </c>
      <c r="N344">
        <f t="shared" ca="1" si="5"/>
        <v>25</v>
      </c>
      <c r="P344" t="s">
        <v>653</v>
      </c>
      <c r="Q344" t="s">
        <v>654</v>
      </c>
      <c r="R344" t="s">
        <v>83</v>
      </c>
      <c r="S344" t="s">
        <v>109</v>
      </c>
      <c r="T344" t="s">
        <v>68</v>
      </c>
      <c r="U344" t="s">
        <v>60</v>
      </c>
      <c r="V344" t="s">
        <v>79</v>
      </c>
      <c r="W344">
        <v>43</v>
      </c>
      <c r="X344" s="13">
        <v>38879</v>
      </c>
      <c r="Y344" s="35">
        <v>117278</v>
      </c>
      <c r="Z344" s="36">
        <v>0.09</v>
      </c>
      <c r="AA344" t="s">
        <v>62</v>
      </c>
      <c r="AB344" t="s">
        <v>88</v>
      </c>
      <c r="AC344">
        <v>18</v>
      </c>
    </row>
    <row r="345" spans="1:29" x14ac:dyDescent="0.3">
      <c r="A345" t="s">
        <v>733</v>
      </c>
      <c r="B345" t="s">
        <v>734</v>
      </c>
      <c r="C345" t="s">
        <v>108</v>
      </c>
      <c r="D345" t="s">
        <v>58</v>
      </c>
      <c r="E345" t="s">
        <v>74</v>
      </c>
      <c r="F345" t="s">
        <v>78</v>
      </c>
      <c r="G345" t="s">
        <v>69</v>
      </c>
      <c r="H345">
        <v>56</v>
      </c>
      <c r="I345" s="13">
        <v>38866</v>
      </c>
      <c r="J345" s="35">
        <v>228822</v>
      </c>
      <c r="K345" s="36">
        <v>0.36</v>
      </c>
      <c r="L345" t="s">
        <v>62</v>
      </c>
      <c r="M345" t="s">
        <v>88</v>
      </c>
      <c r="N345">
        <f t="shared" ca="1" si="5"/>
        <v>18</v>
      </c>
      <c r="P345" t="s">
        <v>655</v>
      </c>
      <c r="Q345" t="s">
        <v>656</v>
      </c>
      <c r="R345" t="s">
        <v>365</v>
      </c>
      <c r="S345" t="s">
        <v>58</v>
      </c>
      <c r="T345" t="s">
        <v>74</v>
      </c>
      <c r="U345" t="s">
        <v>60</v>
      </c>
      <c r="V345" t="s">
        <v>69</v>
      </c>
      <c r="W345">
        <v>47</v>
      </c>
      <c r="X345" s="13">
        <v>43309</v>
      </c>
      <c r="Y345" s="35">
        <v>87806</v>
      </c>
      <c r="Z345" s="36">
        <v>0</v>
      </c>
      <c r="AA345" t="s">
        <v>62</v>
      </c>
      <c r="AB345" t="s">
        <v>63</v>
      </c>
      <c r="AC345">
        <v>6</v>
      </c>
    </row>
    <row r="346" spans="1:29" x14ac:dyDescent="0.3">
      <c r="A346" t="s">
        <v>735</v>
      </c>
      <c r="B346" t="s">
        <v>736</v>
      </c>
      <c r="C346" t="s">
        <v>87</v>
      </c>
      <c r="D346" t="s">
        <v>109</v>
      </c>
      <c r="E346" t="s">
        <v>74</v>
      </c>
      <c r="F346" t="s">
        <v>78</v>
      </c>
      <c r="G346" t="s">
        <v>69</v>
      </c>
      <c r="H346">
        <v>28</v>
      </c>
      <c r="I346" s="13">
        <v>44395</v>
      </c>
      <c r="J346" s="35">
        <v>43391</v>
      </c>
      <c r="K346" s="36">
        <v>0</v>
      </c>
      <c r="L346" t="s">
        <v>62</v>
      </c>
      <c r="M346" t="s">
        <v>117</v>
      </c>
      <c r="N346">
        <f t="shared" ca="1" si="5"/>
        <v>3</v>
      </c>
      <c r="P346" t="s">
        <v>657</v>
      </c>
      <c r="Q346" t="s">
        <v>658</v>
      </c>
      <c r="R346" t="s">
        <v>232</v>
      </c>
      <c r="S346" t="s">
        <v>101</v>
      </c>
      <c r="T346" t="s">
        <v>59</v>
      </c>
      <c r="U346" t="s">
        <v>78</v>
      </c>
      <c r="V346" t="s">
        <v>69</v>
      </c>
      <c r="W346">
        <v>62</v>
      </c>
      <c r="X346" s="13">
        <v>40820</v>
      </c>
      <c r="Y346" s="35">
        <v>63959</v>
      </c>
      <c r="Z346" s="36">
        <v>0</v>
      </c>
      <c r="AA346" t="s">
        <v>62</v>
      </c>
      <c r="AB346" t="s">
        <v>63</v>
      </c>
      <c r="AC346">
        <v>12</v>
      </c>
    </row>
    <row r="347" spans="1:29" x14ac:dyDescent="0.3">
      <c r="A347" t="s">
        <v>737</v>
      </c>
      <c r="B347" t="s">
        <v>738</v>
      </c>
      <c r="C347" t="s">
        <v>108</v>
      </c>
      <c r="D347" t="s">
        <v>109</v>
      </c>
      <c r="E347" t="s">
        <v>84</v>
      </c>
      <c r="F347" t="s">
        <v>60</v>
      </c>
      <c r="G347" t="s">
        <v>79</v>
      </c>
      <c r="H347">
        <v>45</v>
      </c>
      <c r="I347" s="13">
        <v>42428</v>
      </c>
      <c r="J347" s="35">
        <v>211637</v>
      </c>
      <c r="K347" s="36">
        <v>0.31</v>
      </c>
      <c r="L347" t="s">
        <v>62</v>
      </c>
      <c r="M347" t="s">
        <v>70</v>
      </c>
      <c r="N347">
        <f t="shared" ca="1" si="5"/>
        <v>8</v>
      </c>
      <c r="P347" t="s">
        <v>659</v>
      </c>
      <c r="Q347" t="s">
        <v>660</v>
      </c>
      <c r="R347" t="s">
        <v>77</v>
      </c>
      <c r="S347" t="s">
        <v>67</v>
      </c>
      <c r="T347" t="s">
        <v>74</v>
      </c>
      <c r="U347" t="s">
        <v>78</v>
      </c>
      <c r="V347" t="s">
        <v>69</v>
      </c>
      <c r="W347">
        <v>55</v>
      </c>
      <c r="X347" s="13">
        <v>37456</v>
      </c>
      <c r="Y347" s="35">
        <v>77396</v>
      </c>
      <c r="Z347" s="36">
        <v>0</v>
      </c>
      <c r="AA347" t="s">
        <v>62</v>
      </c>
      <c r="AB347" t="s">
        <v>88</v>
      </c>
      <c r="AC347">
        <v>22</v>
      </c>
    </row>
    <row r="348" spans="1:29" x14ac:dyDescent="0.3">
      <c r="A348" t="s">
        <v>201</v>
      </c>
      <c r="B348" t="s">
        <v>739</v>
      </c>
      <c r="C348" t="s">
        <v>73</v>
      </c>
      <c r="D348" t="s">
        <v>58</v>
      </c>
      <c r="E348" t="s">
        <v>74</v>
      </c>
      <c r="F348" t="s">
        <v>78</v>
      </c>
      <c r="G348" t="s">
        <v>69</v>
      </c>
      <c r="H348">
        <v>28</v>
      </c>
      <c r="I348" s="13">
        <v>44051</v>
      </c>
      <c r="J348" s="35">
        <v>73255</v>
      </c>
      <c r="K348" s="36">
        <v>0.09</v>
      </c>
      <c r="L348" t="s">
        <v>62</v>
      </c>
      <c r="M348" t="s">
        <v>80</v>
      </c>
      <c r="N348">
        <f t="shared" ref="N348:N411" ca="1" si="6">DATEDIF(I348,TODAY(),"y")</f>
        <v>4</v>
      </c>
      <c r="P348" t="s">
        <v>661</v>
      </c>
      <c r="Q348" t="s">
        <v>662</v>
      </c>
      <c r="R348" t="s">
        <v>77</v>
      </c>
      <c r="S348" t="s">
        <v>67</v>
      </c>
      <c r="T348" t="s">
        <v>68</v>
      </c>
      <c r="U348" t="s">
        <v>60</v>
      </c>
      <c r="V348" t="s">
        <v>79</v>
      </c>
      <c r="W348">
        <v>63</v>
      </c>
      <c r="X348" s="13">
        <v>36525</v>
      </c>
      <c r="Y348" s="35">
        <v>89523</v>
      </c>
      <c r="Z348" s="36">
        <v>0</v>
      </c>
      <c r="AA348" t="s">
        <v>62</v>
      </c>
      <c r="AB348" t="s">
        <v>80</v>
      </c>
      <c r="AC348">
        <v>24</v>
      </c>
    </row>
    <row r="349" spans="1:29" x14ac:dyDescent="0.3">
      <c r="A349" t="s">
        <v>740</v>
      </c>
      <c r="B349" t="s">
        <v>741</v>
      </c>
      <c r="C349" t="s">
        <v>83</v>
      </c>
      <c r="D349" t="s">
        <v>120</v>
      </c>
      <c r="E349" t="s">
        <v>84</v>
      </c>
      <c r="F349" t="s">
        <v>78</v>
      </c>
      <c r="G349" t="s">
        <v>69</v>
      </c>
      <c r="H349">
        <v>28</v>
      </c>
      <c r="I349" s="13">
        <v>44204</v>
      </c>
      <c r="J349" s="35">
        <v>108826</v>
      </c>
      <c r="K349" s="36">
        <v>0.1</v>
      </c>
      <c r="L349" t="s">
        <v>62</v>
      </c>
      <c r="M349" t="s">
        <v>88</v>
      </c>
      <c r="N349">
        <f t="shared" ca="1" si="6"/>
        <v>3</v>
      </c>
      <c r="P349" t="s">
        <v>663</v>
      </c>
      <c r="Q349" t="s">
        <v>664</v>
      </c>
      <c r="R349" t="s">
        <v>108</v>
      </c>
      <c r="S349" t="s">
        <v>120</v>
      </c>
      <c r="T349" t="s">
        <v>74</v>
      </c>
      <c r="U349" t="s">
        <v>60</v>
      </c>
      <c r="V349" t="s">
        <v>61</v>
      </c>
      <c r="W349">
        <v>54</v>
      </c>
      <c r="X349" s="13">
        <v>36757</v>
      </c>
      <c r="Y349" s="35">
        <v>222224</v>
      </c>
      <c r="Z349" s="36">
        <v>0.38</v>
      </c>
      <c r="AA349" t="s">
        <v>62</v>
      </c>
      <c r="AB349" t="s">
        <v>117</v>
      </c>
      <c r="AC349">
        <v>24</v>
      </c>
    </row>
    <row r="350" spans="1:29" x14ac:dyDescent="0.3">
      <c r="A350" t="s">
        <v>742</v>
      </c>
      <c r="B350" t="s">
        <v>743</v>
      </c>
      <c r="C350" t="s">
        <v>492</v>
      </c>
      <c r="D350" t="s">
        <v>58</v>
      </c>
      <c r="E350" t="s">
        <v>68</v>
      </c>
      <c r="F350" t="s">
        <v>78</v>
      </c>
      <c r="G350" t="s">
        <v>69</v>
      </c>
      <c r="H350">
        <v>34</v>
      </c>
      <c r="I350" s="13">
        <v>42514</v>
      </c>
      <c r="J350" s="35">
        <v>94352</v>
      </c>
      <c r="K350" s="36">
        <v>0</v>
      </c>
      <c r="L350" t="s">
        <v>62</v>
      </c>
      <c r="M350" t="s">
        <v>88</v>
      </c>
      <c r="N350">
        <f t="shared" ca="1" si="6"/>
        <v>8</v>
      </c>
      <c r="P350" t="s">
        <v>665</v>
      </c>
      <c r="Q350" t="s">
        <v>666</v>
      </c>
      <c r="R350" t="s">
        <v>57</v>
      </c>
      <c r="S350" t="s">
        <v>67</v>
      </c>
      <c r="T350" t="s">
        <v>59</v>
      </c>
      <c r="U350" t="s">
        <v>78</v>
      </c>
      <c r="V350" t="s">
        <v>79</v>
      </c>
      <c r="W350">
        <v>43</v>
      </c>
      <c r="X350" s="13">
        <v>44303</v>
      </c>
      <c r="Y350" s="35">
        <v>146140</v>
      </c>
      <c r="Z350" s="36">
        <v>0.15</v>
      </c>
      <c r="AA350" t="s">
        <v>62</v>
      </c>
      <c r="AB350" t="s">
        <v>63</v>
      </c>
      <c r="AC350">
        <v>3</v>
      </c>
    </row>
    <row r="351" spans="1:29" x14ac:dyDescent="0.3">
      <c r="A351" t="s">
        <v>744</v>
      </c>
      <c r="B351" t="s">
        <v>745</v>
      </c>
      <c r="C351" t="s">
        <v>618</v>
      </c>
      <c r="D351" t="s">
        <v>58</v>
      </c>
      <c r="E351" t="s">
        <v>59</v>
      </c>
      <c r="F351" t="s">
        <v>60</v>
      </c>
      <c r="G351" t="s">
        <v>114</v>
      </c>
      <c r="H351">
        <v>55</v>
      </c>
      <c r="I351" s="13">
        <v>34576</v>
      </c>
      <c r="J351" s="35">
        <v>73955</v>
      </c>
      <c r="K351" s="36">
        <v>0</v>
      </c>
      <c r="L351" t="s">
        <v>62</v>
      </c>
      <c r="M351" t="s">
        <v>80</v>
      </c>
      <c r="N351">
        <f t="shared" ca="1" si="6"/>
        <v>30</v>
      </c>
      <c r="P351" t="s">
        <v>667</v>
      </c>
      <c r="Q351" t="s">
        <v>668</v>
      </c>
      <c r="R351" t="s">
        <v>183</v>
      </c>
      <c r="S351" t="s">
        <v>101</v>
      </c>
      <c r="T351" t="s">
        <v>68</v>
      </c>
      <c r="U351" t="s">
        <v>60</v>
      </c>
      <c r="V351" t="s">
        <v>69</v>
      </c>
      <c r="W351">
        <v>64</v>
      </c>
      <c r="X351" s="13">
        <v>34505</v>
      </c>
      <c r="Y351" s="35">
        <v>109456</v>
      </c>
      <c r="Z351" s="36">
        <v>0.1</v>
      </c>
      <c r="AA351" t="s">
        <v>62</v>
      </c>
      <c r="AB351" t="s">
        <v>70</v>
      </c>
      <c r="AC351">
        <v>30</v>
      </c>
    </row>
    <row r="352" spans="1:29" x14ac:dyDescent="0.3">
      <c r="A352" t="s">
        <v>746</v>
      </c>
      <c r="B352" t="s">
        <v>747</v>
      </c>
      <c r="C352" t="s">
        <v>365</v>
      </c>
      <c r="D352" t="s">
        <v>58</v>
      </c>
      <c r="E352" t="s">
        <v>74</v>
      </c>
      <c r="F352" t="s">
        <v>78</v>
      </c>
      <c r="G352" t="s">
        <v>79</v>
      </c>
      <c r="H352">
        <v>27</v>
      </c>
      <c r="I352" s="13">
        <v>44189</v>
      </c>
      <c r="J352" s="35">
        <v>92321</v>
      </c>
      <c r="K352" s="36">
        <v>0</v>
      </c>
      <c r="L352" t="s">
        <v>62</v>
      </c>
      <c r="M352" t="s">
        <v>70</v>
      </c>
      <c r="N352">
        <f t="shared" ca="1" si="6"/>
        <v>3</v>
      </c>
      <c r="P352" t="s">
        <v>518</v>
      </c>
      <c r="Q352" t="s">
        <v>669</v>
      </c>
      <c r="R352" t="s">
        <v>73</v>
      </c>
      <c r="S352" t="s">
        <v>58</v>
      </c>
      <c r="T352" t="s">
        <v>59</v>
      </c>
      <c r="U352" t="s">
        <v>60</v>
      </c>
      <c r="V352" t="s">
        <v>69</v>
      </c>
      <c r="W352">
        <v>42</v>
      </c>
      <c r="X352" s="13">
        <v>38777</v>
      </c>
      <c r="Y352" s="35">
        <v>97433</v>
      </c>
      <c r="Z352" s="36">
        <v>0.05</v>
      </c>
      <c r="AA352" t="s">
        <v>62</v>
      </c>
      <c r="AB352" t="s">
        <v>63</v>
      </c>
      <c r="AC352">
        <v>18</v>
      </c>
    </row>
    <row r="353" spans="1:29" x14ac:dyDescent="0.3">
      <c r="A353" t="s">
        <v>748</v>
      </c>
      <c r="B353" t="s">
        <v>749</v>
      </c>
      <c r="C353" t="s">
        <v>73</v>
      </c>
      <c r="D353" t="s">
        <v>58</v>
      </c>
      <c r="E353" t="s">
        <v>59</v>
      </c>
      <c r="F353" t="s">
        <v>78</v>
      </c>
      <c r="G353" t="s">
        <v>69</v>
      </c>
      <c r="H353">
        <v>52</v>
      </c>
      <c r="I353" s="13">
        <v>41417</v>
      </c>
      <c r="J353" s="35">
        <v>99557</v>
      </c>
      <c r="K353" s="36">
        <v>0.09</v>
      </c>
      <c r="L353" t="s">
        <v>62</v>
      </c>
      <c r="M353" t="s">
        <v>63</v>
      </c>
      <c r="N353">
        <f t="shared" ca="1" si="6"/>
        <v>11</v>
      </c>
      <c r="P353" t="s">
        <v>670</v>
      </c>
      <c r="Q353" t="s">
        <v>671</v>
      </c>
      <c r="R353" t="s">
        <v>77</v>
      </c>
      <c r="S353" t="s">
        <v>109</v>
      </c>
      <c r="T353" t="s">
        <v>84</v>
      </c>
      <c r="U353" t="s">
        <v>60</v>
      </c>
      <c r="V353" t="s">
        <v>114</v>
      </c>
      <c r="W353">
        <v>32</v>
      </c>
      <c r="X353" s="13">
        <v>41590</v>
      </c>
      <c r="Y353" s="35">
        <v>88895</v>
      </c>
      <c r="Z353" s="36">
        <v>0</v>
      </c>
      <c r="AA353" t="s">
        <v>62</v>
      </c>
      <c r="AB353" t="s">
        <v>70</v>
      </c>
      <c r="AC353">
        <v>10</v>
      </c>
    </row>
    <row r="354" spans="1:29" x14ac:dyDescent="0.3">
      <c r="A354" t="s">
        <v>750</v>
      </c>
      <c r="B354" t="s">
        <v>751</v>
      </c>
      <c r="C354" t="s">
        <v>174</v>
      </c>
      <c r="D354" t="s">
        <v>101</v>
      </c>
      <c r="E354" t="s">
        <v>68</v>
      </c>
      <c r="F354" t="s">
        <v>60</v>
      </c>
      <c r="G354" t="s">
        <v>69</v>
      </c>
      <c r="H354">
        <v>28</v>
      </c>
      <c r="I354" s="13">
        <v>43418</v>
      </c>
      <c r="J354" s="35">
        <v>115854</v>
      </c>
      <c r="K354" s="36">
        <v>0</v>
      </c>
      <c r="L354" t="s">
        <v>62</v>
      </c>
      <c r="M354" t="s">
        <v>80</v>
      </c>
      <c r="N354">
        <f t="shared" ca="1" si="6"/>
        <v>5</v>
      </c>
      <c r="P354" t="s">
        <v>672</v>
      </c>
      <c r="Q354" t="s">
        <v>673</v>
      </c>
      <c r="R354" t="s">
        <v>180</v>
      </c>
      <c r="S354" t="s">
        <v>97</v>
      </c>
      <c r="T354" t="s">
        <v>59</v>
      </c>
      <c r="U354" t="s">
        <v>78</v>
      </c>
      <c r="V354" t="s">
        <v>79</v>
      </c>
      <c r="W354">
        <v>35</v>
      </c>
      <c r="X354" s="13">
        <v>40596</v>
      </c>
      <c r="Y354" s="35">
        <v>43336</v>
      </c>
      <c r="Z354" s="36">
        <v>0</v>
      </c>
      <c r="AA354" t="s">
        <v>62</v>
      </c>
      <c r="AB354" t="s">
        <v>92</v>
      </c>
      <c r="AC354">
        <v>13</v>
      </c>
    </row>
    <row r="355" spans="1:29" x14ac:dyDescent="0.3">
      <c r="A355" t="s">
        <v>752</v>
      </c>
      <c r="B355" t="s">
        <v>753</v>
      </c>
      <c r="C355" t="s">
        <v>618</v>
      </c>
      <c r="D355" t="s">
        <v>58</v>
      </c>
      <c r="E355" t="s">
        <v>74</v>
      </c>
      <c r="F355" t="s">
        <v>60</v>
      </c>
      <c r="G355" t="s">
        <v>114</v>
      </c>
      <c r="H355">
        <v>44</v>
      </c>
      <c r="I355" s="13">
        <v>40603</v>
      </c>
      <c r="J355" s="35">
        <v>82462</v>
      </c>
      <c r="K355" s="36">
        <v>0</v>
      </c>
      <c r="L355" t="s">
        <v>62</v>
      </c>
      <c r="M355" t="s">
        <v>92</v>
      </c>
      <c r="N355">
        <f t="shared" ca="1" si="6"/>
        <v>13</v>
      </c>
      <c r="P355" t="s">
        <v>674</v>
      </c>
      <c r="Q355" t="s">
        <v>675</v>
      </c>
      <c r="R355" t="s">
        <v>57</v>
      </c>
      <c r="S355" t="s">
        <v>97</v>
      </c>
      <c r="T355" t="s">
        <v>84</v>
      </c>
      <c r="U355" t="s">
        <v>78</v>
      </c>
      <c r="V355" t="s">
        <v>114</v>
      </c>
      <c r="W355">
        <v>38</v>
      </c>
      <c r="X355" s="13">
        <v>40083</v>
      </c>
      <c r="Y355" s="35">
        <v>127801</v>
      </c>
      <c r="Z355" s="36">
        <v>0.15</v>
      </c>
      <c r="AA355" t="s">
        <v>62</v>
      </c>
      <c r="AB355" t="s">
        <v>80</v>
      </c>
      <c r="AC355">
        <v>14</v>
      </c>
    </row>
    <row r="356" spans="1:29" x14ac:dyDescent="0.3">
      <c r="A356" t="s">
        <v>754</v>
      </c>
      <c r="B356" t="s">
        <v>755</v>
      </c>
      <c r="C356" t="s">
        <v>108</v>
      </c>
      <c r="D356" t="s">
        <v>58</v>
      </c>
      <c r="E356" t="s">
        <v>59</v>
      </c>
      <c r="F356" t="s">
        <v>60</v>
      </c>
      <c r="G356" t="s">
        <v>69</v>
      </c>
      <c r="H356">
        <v>53</v>
      </c>
      <c r="I356" s="13">
        <v>40856</v>
      </c>
      <c r="J356" s="35">
        <v>198473</v>
      </c>
      <c r="K356" s="36">
        <v>0.32</v>
      </c>
      <c r="L356" t="s">
        <v>62</v>
      </c>
      <c r="M356" t="s">
        <v>88</v>
      </c>
      <c r="N356">
        <f t="shared" ca="1" si="6"/>
        <v>12</v>
      </c>
      <c r="P356" t="s">
        <v>676</v>
      </c>
      <c r="Q356" t="s">
        <v>677</v>
      </c>
      <c r="R356" t="s">
        <v>365</v>
      </c>
      <c r="S356" t="s">
        <v>58</v>
      </c>
      <c r="T356" t="s">
        <v>84</v>
      </c>
      <c r="U356" t="s">
        <v>78</v>
      </c>
      <c r="V356" t="s">
        <v>61</v>
      </c>
      <c r="W356">
        <v>54</v>
      </c>
      <c r="X356" s="13">
        <v>36617</v>
      </c>
      <c r="Y356" s="35">
        <v>76352</v>
      </c>
      <c r="Z356" s="36">
        <v>0</v>
      </c>
      <c r="AA356" t="s">
        <v>62</v>
      </c>
      <c r="AB356" t="s">
        <v>92</v>
      </c>
      <c r="AC356">
        <v>24</v>
      </c>
    </row>
    <row r="357" spans="1:29" x14ac:dyDescent="0.3">
      <c r="A357" t="s">
        <v>756</v>
      </c>
      <c r="B357" t="s">
        <v>757</v>
      </c>
      <c r="C357" t="s">
        <v>57</v>
      </c>
      <c r="D357" t="s">
        <v>67</v>
      </c>
      <c r="E357" t="s">
        <v>84</v>
      </c>
      <c r="F357" t="s">
        <v>60</v>
      </c>
      <c r="G357" t="s">
        <v>79</v>
      </c>
      <c r="H357">
        <v>43</v>
      </c>
      <c r="I357" s="13">
        <v>39005</v>
      </c>
      <c r="J357" s="35">
        <v>153492</v>
      </c>
      <c r="K357" s="36">
        <v>0.11</v>
      </c>
      <c r="L357" t="s">
        <v>62</v>
      </c>
      <c r="M357" t="s">
        <v>70</v>
      </c>
      <c r="N357">
        <f t="shared" ca="1" si="6"/>
        <v>17</v>
      </c>
      <c r="P357" t="s">
        <v>678</v>
      </c>
      <c r="Q357" t="s">
        <v>679</v>
      </c>
      <c r="R357" t="s">
        <v>108</v>
      </c>
      <c r="S357" t="s">
        <v>67</v>
      </c>
      <c r="T357" t="s">
        <v>84</v>
      </c>
      <c r="U357" t="s">
        <v>78</v>
      </c>
      <c r="V357" t="s">
        <v>69</v>
      </c>
      <c r="W357">
        <v>28</v>
      </c>
      <c r="X357" s="13">
        <v>43638</v>
      </c>
      <c r="Y357" s="35">
        <v>250767</v>
      </c>
      <c r="Z357" s="36">
        <v>0.38</v>
      </c>
      <c r="AA357" t="s">
        <v>62</v>
      </c>
      <c r="AB357" t="s">
        <v>63</v>
      </c>
      <c r="AC357">
        <v>5</v>
      </c>
    </row>
    <row r="358" spans="1:29" x14ac:dyDescent="0.3">
      <c r="A358" t="s">
        <v>758</v>
      </c>
      <c r="B358" t="s">
        <v>759</v>
      </c>
      <c r="C358" t="s">
        <v>108</v>
      </c>
      <c r="D358" t="s">
        <v>97</v>
      </c>
      <c r="E358" t="s">
        <v>84</v>
      </c>
      <c r="F358" t="s">
        <v>60</v>
      </c>
      <c r="G358" t="s">
        <v>61</v>
      </c>
      <c r="H358">
        <v>28</v>
      </c>
      <c r="I358" s="13">
        <v>43121</v>
      </c>
      <c r="J358" s="35">
        <v>208210</v>
      </c>
      <c r="K358" s="36">
        <v>0.3</v>
      </c>
      <c r="L358" t="s">
        <v>62</v>
      </c>
      <c r="M358" t="s">
        <v>63</v>
      </c>
      <c r="N358">
        <f t="shared" ca="1" si="6"/>
        <v>6</v>
      </c>
      <c r="P358" t="s">
        <v>680</v>
      </c>
      <c r="Q358" t="s">
        <v>681</v>
      </c>
      <c r="R358" t="s">
        <v>108</v>
      </c>
      <c r="S358" t="s">
        <v>109</v>
      </c>
      <c r="T358" t="s">
        <v>84</v>
      </c>
      <c r="U358" t="s">
        <v>78</v>
      </c>
      <c r="V358" t="s">
        <v>69</v>
      </c>
      <c r="W358">
        <v>26</v>
      </c>
      <c r="X358" s="13">
        <v>44101</v>
      </c>
      <c r="Y358" s="35">
        <v>223055</v>
      </c>
      <c r="Z358" s="36">
        <v>0.3</v>
      </c>
      <c r="AA358" t="s">
        <v>62</v>
      </c>
      <c r="AB358" t="s">
        <v>117</v>
      </c>
      <c r="AC358">
        <v>3</v>
      </c>
    </row>
    <row r="359" spans="1:29" x14ac:dyDescent="0.3">
      <c r="A359" t="s">
        <v>760</v>
      </c>
      <c r="B359" t="s">
        <v>761</v>
      </c>
      <c r="C359" t="s">
        <v>77</v>
      </c>
      <c r="D359" t="s">
        <v>109</v>
      </c>
      <c r="E359" t="s">
        <v>84</v>
      </c>
      <c r="F359" t="s">
        <v>78</v>
      </c>
      <c r="G359" t="s">
        <v>69</v>
      </c>
      <c r="H359">
        <v>33</v>
      </c>
      <c r="I359" s="13">
        <v>42325</v>
      </c>
      <c r="J359" s="35">
        <v>91632</v>
      </c>
      <c r="K359" s="36">
        <v>0</v>
      </c>
      <c r="L359" t="s">
        <v>62</v>
      </c>
      <c r="M359" t="s">
        <v>80</v>
      </c>
      <c r="N359">
        <f t="shared" ca="1" si="6"/>
        <v>8</v>
      </c>
      <c r="P359" t="s">
        <v>682</v>
      </c>
      <c r="Q359" t="s">
        <v>683</v>
      </c>
      <c r="R359" t="s">
        <v>232</v>
      </c>
      <c r="S359" t="s">
        <v>101</v>
      </c>
      <c r="T359" t="s">
        <v>74</v>
      </c>
      <c r="U359" t="s">
        <v>78</v>
      </c>
      <c r="V359" t="s">
        <v>69</v>
      </c>
      <c r="W359">
        <v>57</v>
      </c>
      <c r="X359" s="13">
        <v>43299</v>
      </c>
      <c r="Y359" s="35">
        <v>71167</v>
      </c>
      <c r="Z359" s="36">
        <v>0</v>
      </c>
      <c r="AA359" t="s">
        <v>62</v>
      </c>
      <c r="AB359" t="s">
        <v>117</v>
      </c>
      <c r="AC359">
        <v>6</v>
      </c>
    </row>
    <row r="360" spans="1:29" x14ac:dyDescent="0.3">
      <c r="A360" t="s">
        <v>762</v>
      </c>
      <c r="B360" t="s">
        <v>763</v>
      </c>
      <c r="C360" t="s">
        <v>198</v>
      </c>
      <c r="D360" t="s">
        <v>58</v>
      </c>
      <c r="E360" t="s">
        <v>84</v>
      </c>
      <c r="F360" t="s">
        <v>78</v>
      </c>
      <c r="G360" t="s">
        <v>79</v>
      </c>
      <c r="H360">
        <v>55</v>
      </c>
      <c r="I360" s="13">
        <v>34692</v>
      </c>
      <c r="J360" s="35">
        <v>99774</v>
      </c>
      <c r="K360" s="36">
        <v>0</v>
      </c>
      <c r="L360" t="s">
        <v>62</v>
      </c>
      <c r="M360" t="s">
        <v>92</v>
      </c>
      <c r="N360">
        <f t="shared" ca="1" si="6"/>
        <v>29</v>
      </c>
      <c r="P360" t="s">
        <v>684</v>
      </c>
      <c r="Q360" t="s">
        <v>685</v>
      </c>
      <c r="R360" t="s">
        <v>142</v>
      </c>
      <c r="S360" t="s">
        <v>58</v>
      </c>
      <c r="T360" t="s">
        <v>68</v>
      </c>
      <c r="U360" t="s">
        <v>60</v>
      </c>
      <c r="V360" t="s">
        <v>69</v>
      </c>
      <c r="W360">
        <v>59</v>
      </c>
      <c r="X360" s="13">
        <v>40272</v>
      </c>
      <c r="Y360" s="35">
        <v>76027</v>
      </c>
      <c r="Z360" s="36">
        <v>0</v>
      </c>
      <c r="AA360" t="s">
        <v>62</v>
      </c>
      <c r="AB360" t="s">
        <v>63</v>
      </c>
      <c r="AC360">
        <v>14</v>
      </c>
    </row>
    <row r="361" spans="1:29" x14ac:dyDescent="0.3">
      <c r="A361" t="s">
        <v>764</v>
      </c>
      <c r="B361" t="s">
        <v>765</v>
      </c>
      <c r="C361" t="s">
        <v>83</v>
      </c>
      <c r="D361" t="s">
        <v>91</v>
      </c>
      <c r="E361" t="s">
        <v>68</v>
      </c>
      <c r="F361" t="s">
        <v>60</v>
      </c>
      <c r="G361" t="s">
        <v>69</v>
      </c>
      <c r="H361">
        <v>31</v>
      </c>
      <c r="I361" s="13">
        <v>41919</v>
      </c>
      <c r="J361" s="35">
        <v>114911</v>
      </c>
      <c r="K361" s="36">
        <v>7.0000000000000007E-2</v>
      </c>
      <c r="L361" t="s">
        <v>62</v>
      </c>
      <c r="M361" t="s">
        <v>70</v>
      </c>
      <c r="N361">
        <f t="shared" ca="1" si="6"/>
        <v>9</v>
      </c>
      <c r="P361" t="s">
        <v>686</v>
      </c>
      <c r="Q361" t="s">
        <v>687</v>
      </c>
      <c r="R361" t="s">
        <v>132</v>
      </c>
      <c r="S361" t="s">
        <v>91</v>
      </c>
      <c r="T361" t="s">
        <v>74</v>
      </c>
      <c r="U361" t="s">
        <v>78</v>
      </c>
      <c r="V361" t="s">
        <v>61</v>
      </c>
      <c r="W361">
        <v>30</v>
      </c>
      <c r="X361" s="13">
        <v>44124</v>
      </c>
      <c r="Y361" s="35">
        <v>67753</v>
      </c>
      <c r="Z361" s="36">
        <v>0</v>
      </c>
      <c r="AA361" t="s">
        <v>62</v>
      </c>
      <c r="AB361" t="s">
        <v>80</v>
      </c>
      <c r="AC361">
        <v>3</v>
      </c>
    </row>
    <row r="362" spans="1:29" x14ac:dyDescent="0.3">
      <c r="A362" t="s">
        <v>766</v>
      </c>
      <c r="B362" t="s">
        <v>767</v>
      </c>
      <c r="C362" t="s">
        <v>183</v>
      </c>
      <c r="D362" t="s">
        <v>101</v>
      </c>
      <c r="E362" t="s">
        <v>84</v>
      </c>
      <c r="F362" t="s">
        <v>78</v>
      </c>
      <c r="G362" t="s">
        <v>114</v>
      </c>
      <c r="H362">
        <v>45</v>
      </c>
      <c r="I362" s="13">
        <v>43217</v>
      </c>
      <c r="J362" s="35">
        <v>115490</v>
      </c>
      <c r="K362" s="36">
        <v>0.12</v>
      </c>
      <c r="L362" t="s">
        <v>62</v>
      </c>
      <c r="M362" t="s">
        <v>70</v>
      </c>
      <c r="N362">
        <f t="shared" ca="1" si="6"/>
        <v>6</v>
      </c>
      <c r="P362" t="s">
        <v>688</v>
      </c>
      <c r="Q362" t="s">
        <v>689</v>
      </c>
      <c r="R362" t="s">
        <v>73</v>
      </c>
      <c r="S362" t="s">
        <v>58</v>
      </c>
      <c r="T362" t="s">
        <v>84</v>
      </c>
      <c r="U362" t="s">
        <v>78</v>
      </c>
      <c r="V362" t="s">
        <v>61</v>
      </c>
      <c r="W362">
        <v>31</v>
      </c>
      <c r="X362" s="13">
        <v>42656</v>
      </c>
      <c r="Y362" s="35">
        <v>63744</v>
      </c>
      <c r="Z362" s="36">
        <v>0.08</v>
      </c>
      <c r="AA362" t="s">
        <v>62</v>
      </c>
      <c r="AB362" t="s">
        <v>92</v>
      </c>
      <c r="AC362">
        <v>7</v>
      </c>
    </row>
    <row r="363" spans="1:29" x14ac:dyDescent="0.3">
      <c r="A363" t="s">
        <v>768</v>
      </c>
      <c r="B363" t="s">
        <v>769</v>
      </c>
      <c r="C363" t="s">
        <v>66</v>
      </c>
      <c r="D363" t="s">
        <v>91</v>
      </c>
      <c r="E363" t="s">
        <v>68</v>
      </c>
      <c r="F363" t="s">
        <v>60</v>
      </c>
      <c r="G363" t="s">
        <v>79</v>
      </c>
      <c r="H363">
        <v>29</v>
      </c>
      <c r="I363" s="13">
        <v>42914</v>
      </c>
      <c r="J363" s="35">
        <v>197649</v>
      </c>
      <c r="K363" s="36">
        <v>0.2</v>
      </c>
      <c r="L363" t="s">
        <v>62</v>
      </c>
      <c r="M363" t="s">
        <v>117</v>
      </c>
      <c r="N363">
        <f t="shared" ca="1" si="6"/>
        <v>7</v>
      </c>
      <c r="P363" t="s">
        <v>690</v>
      </c>
      <c r="Q363" t="s">
        <v>691</v>
      </c>
      <c r="R363" t="s">
        <v>57</v>
      </c>
      <c r="S363" t="s">
        <v>120</v>
      </c>
      <c r="T363" t="s">
        <v>84</v>
      </c>
      <c r="U363" t="s">
        <v>78</v>
      </c>
      <c r="V363" t="s">
        <v>61</v>
      </c>
      <c r="W363">
        <v>51</v>
      </c>
      <c r="X363" s="13">
        <v>36770</v>
      </c>
      <c r="Y363" s="35">
        <v>157487</v>
      </c>
      <c r="Z363" s="36">
        <v>0.12</v>
      </c>
      <c r="AA363" t="s">
        <v>62</v>
      </c>
      <c r="AB363" t="s">
        <v>80</v>
      </c>
      <c r="AC363">
        <v>24</v>
      </c>
    </row>
    <row r="364" spans="1:29" x14ac:dyDescent="0.3">
      <c r="A364" t="s">
        <v>230</v>
      </c>
      <c r="B364" t="s">
        <v>770</v>
      </c>
      <c r="C364" t="s">
        <v>132</v>
      </c>
      <c r="D364" t="s">
        <v>67</v>
      </c>
      <c r="E364" t="s">
        <v>68</v>
      </c>
      <c r="F364" t="s">
        <v>60</v>
      </c>
      <c r="G364" t="s">
        <v>69</v>
      </c>
      <c r="H364">
        <v>52</v>
      </c>
      <c r="I364" s="13">
        <v>43819</v>
      </c>
      <c r="J364" s="35">
        <v>61026</v>
      </c>
      <c r="K364" s="36">
        <v>0</v>
      </c>
      <c r="L364" t="s">
        <v>62</v>
      </c>
      <c r="M364" t="s">
        <v>80</v>
      </c>
      <c r="N364">
        <f t="shared" ca="1" si="6"/>
        <v>4</v>
      </c>
      <c r="P364" t="s">
        <v>692</v>
      </c>
      <c r="Q364" t="s">
        <v>693</v>
      </c>
      <c r="R364" t="s">
        <v>365</v>
      </c>
      <c r="S364" t="s">
        <v>58</v>
      </c>
      <c r="T364" t="s">
        <v>59</v>
      </c>
      <c r="U364" t="s">
        <v>78</v>
      </c>
      <c r="V364" t="s">
        <v>79</v>
      </c>
      <c r="W364">
        <v>45</v>
      </c>
      <c r="X364" s="13">
        <v>40235</v>
      </c>
      <c r="Y364" s="35">
        <v>90770</v>
      </c>
      <c r="Z364" s="36">
        <v>0</v>
      </c>
      <c r="AA364" t="s">
        <v>62</v>
      </c>
      <c r="AB364" t="s">
        <v>117</v>
      </c>
      <c r="AC364">
        <v>14</v>
      </c>
    </row>
    <row r="365" spans="1:29" x14ac:dyDescent="0.3">
      <c r="A365" t="s">
        <v>771</v>
      </c>
      <c r="B365" t="s">
        <v>772</v>
      </c>
      <c r="C365" t="s">
        <v>100</v>
      </c>
      <c r="D365" t="s">
        <v>101</v>
      </c>
      <c r="E365" t="s">
        <v>68</v>
      </c>
      <c r="F365" t="s">
        <v>60</v>
      </c>
      <c r="G365" t="s">
        <v>69</v>
      </c>
      <c r="H365">
        <v>48</v>
      </c>
      <c r="I365" s="13">
        <v>41907</v>
      </c>
      <c r="J365" s="35">
        <v>96693</v>
      </c>
      <c r="K365" s="36">
        <v>0</v>
      </c>
      <c r="L365" t="s">
        <v>62</v>
      </c>
      <c r="M365" t="s">
        <v>70</v>
      </c>
      <c r="N365">
        <f t="shared" ca="1" si="6"/>
        <v>9</v>
      </c>
      <c r="P365" t="s">
        <v>694</v>
      </c>
      <c r="Q365" t="s">
        <v>695</v>
      </c>
      <c r="R365" t="s">
        <v>87</v>
      </c>
      <c r="S365" t="s">
        <v>120</v>
      </c>
      <c r="T365" t="s">
        <v>68</v>
      </c>
      <c r="U365" t="s">
        <v>60</v>
      </c>
      <c r="V365" t="s">
        <v>79</v>
      </c>
      <c r="W365">
        <v>64</v>
      </c>
      <c r="X365" s="13">
        <v>38380</v>
      </c>
      <c r="Y365" s="35">
        <v>55369</v>
      </c>
      <c r="Z365" s="36">
        <v>0</v>
      </c>
      <c r="AA365" t="s">
        <v>62</v>
      </c>
      <c r="AB365" t="s">
        <v>80</v>
      </c>
      <c r="AC365">
        <v>19</v>
      </c>
    </row>
    <row r="366" spans="1:29" x14ac:dyDescent="0.3">
      <c r="A366" t="s">
        <v>773</v>
      </c>
      <c r="B366" t="s">
        <v>774</v>
      </c>
      <c r="C366" t="s">
        <v>232</v>
      </c>
      <c r="D366" t="s">
        <v>101</v>
      </c>
      <c r="E366" t="s">
        <v>68</v>
      </c>
      <c r="F366" t="s">
        <v>60</v>
      </c>
      <c r="G366" t="s">
        <v>114</v>
      </c>
      <c r="H366">
        <v>48</v>
      </c>
      <c r="I366" s="13">
        <v>39991</v>
      </c>
      <c r="J366" s="35">
        <v>82907</v>
      </c>
      <c r="K366" s="36">
        <v>0</v>
      </c>
      <c r="L366" t="s">
        <v>62</v>
      </c>
      <c r="M366" t="s">
        <v>63</v>
      </c>
      <c r="N366">
        <f t="shared" ca="1" si="6"/>
        <v>15</v>
      </c>
      <c r="P366" t="s">
        <v>696</v>
      </c>
      <c r="Q366" t="s">
        <v>697</v>
      </c>
      <c r="R366" t="s">
        <v>66</v>
      </c>
      <c r="S366" t="s">
        <v>91</v>
      </c>
      <c r="T366" t="s">
        <v>68</v>
      </c>
      <c r="U366" t="s">
        <v>78</v>
      </c>
      <c r="V366" t="s">
        <v>69</v>
      </c>
      <c r="W366">
        <v>41</v>
      </c>
      <c r="X366" s="13">
        <v>41429</v>
      </c>
      <c r="Y366" s="35">
        <v>167526</v>
      </c>
      <c r="Z366" s="36">
        <v>0.26</v>
      </c>
      <c r="AA366" t="s">
        <v>62</v>
      </c>
      <c r="AB366" t="s">
        <v>88</v>
      </c>
      <c r="AC366">
        <v>11</v>
      </c>
    </row>
    <row r="367" spans="1:29" x14ac:dyDescent="0.3">
      <c r="A367" t="s">
        <v>775</v>
      </c>
      <c r="B367" t="s">
        <v>776</v>
      </c>
      <c r="C367" t="s">
        <v>157</v>
      </c>
      <c r="D367" t="s">
        <v>101</v>
      </c>
      <c r="E367" t="s">
        <v>59</v>
      </c>
      <c r="F367" t="s">
        <v>78</v>
      </c>
      <c r="G367" t="s">
        <v>114</v>
      </c>
      <c r="H367">
        <v>41</v>
      </c>
      <c r="I367" s="13">
        <v>40929</v>
      </c>
      <c r="J367" s="35">
        <v>94658</v>
      </c>
      <c r="K367" s="36">
        <v>0</v>
      </c>
      <c r="L367" t="s">
        <v>62</v>
      </c>
      <c r="M367" t="s">
        <v>88</v>
      </c>
      <c r="N367">
        <f t="shared" ca="1" si="6"/>
        <v>12</v>
      </c>
      <c r="P367" t="s">
        <v>698</v>
      </c>
      <c r="Q367" t="s">
        <v>699</v>
      </c>
      <c r="R367" t="s">
        <v>108</v>
      </c>
      <c r="S367" t="s">
        <v>120</v>
      </c>
      <c r="T367" t="s">
        <v>68</v>
      </c>
      <c r="U367" t="s">
        <v>78</v>
      </c>
      <c r="V367" t="s">
        <v>79</v>
      </c>
      <c r="W367">
        <v>47</v>
      </c>
      <c r="X367" s="13">
        <v>42696</v>
      </c>
      <c r="Y367" s="35">
        <v>253249</v>
      </c>
      <c r="Z367" s="36">
        <v>0.31</v>
      </c>
      <c r="AA367" t="s">
        <v>62</v>
      </c>
      <c r="AB367" t="s">
        <v>92</v>
      </c>
      <c r="AC367">
        <v>7</v>
      </c>
    </row>
    <row r="368" spans="1:29" x14ac:dyDescent="0.3">
      <c r="A368" t="s">
        <v>777</v>
      </c>
      <c r="B368" t="s">
        <v>778</v>
      </c>
      <c r="C368" t="s">
        <v>162</v>
      </c>
      <c r="D368" t="s">
        <v>97</v>
      </c>
      <c r="E368" t="s">
        <v>74</v>
      </c>
      <c r="F368" t="s">
        <v>78</v>
      </c>
      <c r="G368" t="s">
        <v>61</v>
      </c>
      <c r="H368">
        <v>45</v>
      </c>
      <c r="I368" s="13">
        <v>42357</v>
      </c>
      <c r="J368" s="35">
        <v>51983</v>
      </c>
      <c r="K368" s="36">
        <v>0</v>
      </c>
      <c r="L368" t="s">
        <v>62</v>
      </c>
      <c r="M368" t="s">
        <v>117</v>
      </c>
      <c r="N368">
        <f t="shared" ca="1" si="6"/>
        <v>8</v>
      </c>
      <c r="P368" t="s">
        <v>400</v>
      </c>
      <c r="Q368" t="s">
        <v>700</v>
      </c>
      <c r="R368" t="s">
        <v>108</v>
      </c>
      <c r="S368" t="s">
        <v>58</v>
      </c>
      <c r="T368" t="s">
        <v>84</v>
      </c>
      <c r="U368" t="s">
        <v>78</v>
      </c>
      <c r="V368" t="s">
        <v>69</v>
      </c>
      <c r="W368">
        <v>38</v>
      </c>
      <c r="X368" s="13">
        <v>42543</v>
      </c>
      <c r="Y368" s="35">
        <v>249870</v>
      </c>
      <c r="Z368" s="36">
        <v>0.34</v>
      </c>
      <c r="AA368" t="s">
        <v>62</v>
      </c>
      <c r="AB368" t="s">
        <v>70</v>
      </c>
      <c r="AC368">
        <v>8</v>
      </c>
    </row>
    <row r="369" spans="1:29" x14ac:dyDescent="0.3">
      <c r="A369" t="s">
        <v>779</v>
      </c>
      <c r="B369" t="s">
        <v>780</v>
      </c>
      <c r="C369" t="s">
        <v>57</v>
      </c>
      <c r="D369" t="s">
        <v>67</v>
      </c>
      <c r="E369" t="s">
        <v>84</v>
      </c>
      <c r="F369" t="s">
        <v>60</v>
      </c>
      <c r="G369" t="s">
        <v>114</v>
      </c>
      <c r="H369">
        <v>55</v>
      </c>
      <c r="I369" s="13">
        <v>42772</v>
      </c>
      <c r="J369" s="35">
        <v>144986</v>
      </c>
      <c r="K369" s="36">
        <v>0.12</v>
      </c>
      <c r="L369" t="s">
        <v>62</v>
      </c>
      <c r="M369" t="s">
        <v>80</v>
      </c>
      <c r="N369">
        <f t="shared" ca="1" si="6"/>
        <v>7</v>
      </c>
      <c r="P369" t="s">
        <v>701</v>
      </c>
      <c r="Q369" t="s">
        <v>702</v>
      </c>
      <c r="R369" t="s">
        <v>252</v>
      </c>
      <c r="S369" t="s">
        <v>58</v>
      </c>
      <c r="T369" t="s">
        <v>74</v>
      </c>
      <c r="U369" t="s">
        <v>60</v>
      </c>
      <c r="V369" t="s">
        <v>61</v>
      </c>
      <c r="W369">
        <v>42</v>
      </c>
      <c r="X369" s="13">
        <v>40593</v>
      </c>
      <c r="Y369" s="35">
        <v>72486</v>
      </c>
      <c r="Z369" s="36">
        <v>0</v>
      </c>
      <c r="AA369" t="s">
        <v>62</v>
      </c>
      <c r="AB369" t="s">
        <v>63</v>
      </c>
      <c r="AC369">
        <v>13</v>
      </c>
    </row>
    <row r="370" spans="1:29" x14ac:dyDescent="0.3">
      <c r="A370" t="s">
        <v>781</v>
      </c>
      <c r="B370" t="s">
        <v>782</v>
      </c>
      <c r="C370" t="s">
        <v>222</v>
      </c>
      <c r="D370" t="s">
        <v>120</v>
      </c>
      <c r="E370" t="s">
        <v>68</v>
      </c>
      <c r="F370" t="s">
        <v>60</v>
      </c>
      <c r="G370" t="s">
        <v>79</v>
      </c>
      <c r="H370">
        <v>45</v>
      </c>
      <c r="I370" s="13">
        <v>36754</v>
      </c>
      <c r="J370" s="35">
        <v>60113</v>
      </c>
      <c r="K370" s="36">
        <v>0</v>
      </c>
      <c r="L370" t="s">
        <v>62</v>
      </c>
      <c r="M370" t="s">
        <v>70</v>
      </c>
      <c r="N370">
        <f t="shared" ca="1" si="6"/>
        <v>24</v>
      </c>
      <c r="P370" t="s">
        <v>703</v>
      </c>
      <c r="Q370" t="s">
        <v>704</v>
      </c>
      <c r="R370" t="s">
        <v>180</v>
      </c>
      <c r="S370" t="s">
        <v>97</v>
      </c>
      <c r="T370" t="s">
        <v>74</v>
      </c>
      <c r="U370" t="s">
        <v>60</v>
      </c>
      <c r="V370" t="s">
        <v>114</v>
      </c>
      <c r="W370">
        <v>58</v>
      </c>
      <c r="X370" s="13">
        <v>40463</v>
      </c>
      <c r="Y370" s="35">
        <v>43001</v>
      </c>
      <c r="Z370" s="36">
        <v>0</v>
      </c>
      <c r="AA370" t="s">
        <v>62</v>
      </c>
      <c r="AB370" t="s">
        <v>92</v>
      </c>
      <c r="AC370">
        <v>13</v>
      </c>
    </row>
    <row r="371" spans="1:29" x14ac:dyDescent="0.3">
      <c r="A371" t="s">
        <v>783</v>
      </c>
      <c r="B371" t="s">
        <v>784</v>
      </c>
      <c r="C371" t="s">
        <v>132</v>
      </c>
      <c r="D371" t="s">
        <v>109</v>
      </c>
      <c r="E371" t="s">
        <v>74</v>
      </c>
      <c r="F371" t="s">
        <v>60</v>
      </c>
      <c r="G371" t="s">
        <v>69</v>
      </c>
      <c r="H371">
        <v>33</v>
      </c>
      <c r="I371" s="13">
        <v>43904</v>
      </c>
      <c r="J371" s="35">
        <v>68846</v>
      </c>
      <c r="K371" s="36">
        <v>0</v>
      </c>
      <c r="L371" t="s">
        <v>62</v>
      </c>
      <c r="M371" t="s">
        <v>70</v>
      </c>
      <c r="N371">
        <f t="shared" ca="1" si="6"/>
        <v>4</v>
      </c>
      <c r="P371" t="s">
        <v>190</v>
      </c>
      <c r="Q371" t="s">
        <v>705</v>
      </c>
      <c r="R371" t="s">
        <v>73</v>
      </c>
      <c r="S371" t="s">
        <v>58</v>
      </c>
      <c r="T371" t="s">
        <v>74</v>
      </c>
      <c r="U371" t="s">
        <v>78</v>
      </c>
      <c r="V371" t="s">
        <v>114</v>
      </c>
      <c r="W371">
        <v>60</v>
      </c>
      <c r="X371" s="13">
        <v>36010</v>
      </c>
      <c r="Y371" s="35">
        <v>85120</v>
      </c>
      <c r="Z371" s="36">
        <v>0.09</v>
      </c>
      <c r="AA371" t="s">
        <v>62</v>
      </c>
      <c r="AB371" t="s">
        <v>63</v>
      </c>
      <c r="AC371">
        <v>26</v>
      </c>
    </row>
    <row r="372" spans="1:29" x14ac:dyDescent="0.3">
      <c r="A372" t="s">
        <v>402</v>
      </c>
      <c r="B372" t="s">
        <v>785</v>
      </c>
      <c r="C372" t="s">
        <v>492</v>
      </c>
      <c r="D372" t="s">
        <v>58</v>
      </c>
      <c r="E372" t="s">
        <v>84</v>
      </c>
      <c r="F372" t="s">
        <v>60</v>
      </c>
      <c r="G372" t="s">
        <v>114</v>
      </c>
      <c r="H372">
        <v>59</v>
      </c>
      <c r="I372" s="13">
        <v>41717</v>
      </c>
      <c r="J372" s="35">
        <v>90901</v>
      </c>
      <c r="K372" s="36">
        <v>0</v>
      </c>
      <c r="L372" t="s">
        <v>62</v>
      </c>
      <c r="M372" t="s">
        <v>63</v>
      </c>
      <c r="N372">
        <f t="shared" ca="1" si="6"/>
        <v>10</v>
      </c>
      <c r="P372" t="s">
        <v>706</v>
      </c>
      <c r="Q372" t="s">
        <v>707</v>
      </c>
      <c r="R372" t="s">
        <v>180</v>
      </c>
      <c r="S372" t="s">
        <v>97</v>
      </c>
      <c r="T372" t="s">
        <v>74</v>
      </c>
      <c r="U372" t="s">
        <v>78</v>
      </c>
      <c r="V372" t="s">
        <v>114</v>
      </c>
      <c r="W372">
        <v>34</v>
      </c>
      <c r="X372" s="13">
        <v>42219</v>
      </c>
      <c r="Y372" s="35">
        <v>52200</v>
      </c>
      <c r="Z372" s="36">
        <v>0</v>
      </c>
      <c r="AA372" t="s">
        <v>62</v>
      </c>
      <c r="AB372" t="s">
        <v>117</v>
      </c>
      <c r="AC372">
        <v>9</v>
      </c>
    </row>
    <row r="373" spans="1:29" x14ac:dyDescent="0.3">
      <c r="A373" t="s">
        <v>786</v>
      </c>
      <c r="B373" t="s">
        <v>787</v>
      </c>
      <c r="C373" t="s">
        <v>83</v>
      </c>
      <c r="D373" t="s">
        <v>91</v>
      </c>
      <c r="E373" t="s">
        <v>84</v>
      </c>
      <c r="F373" t="s">
        <v>60</v>
      </c>
      <c r="G373" t="s">
        <v>79</v>
      </c>
      <c r="H373">
        <v>50</v>
      </c>
      <c r="I373" s="13">
        <v>41155</v>
      </c>
      <c r="J373" s="35">
        <v>102033</v>
      </c>
      <c r="K373" s="36">
        <v>0.08</v>
      </c>
      <c r="L373" t="s">
        <v>62</v>
      </c>
      <c r="M373" t="s">
        <v>92</v>
      </c>
      <c r="N373">
        <f t="shared" ca="1" si="6"/>
        <v>12</v>
      </c>
      <c r="P373" t="s">
        <v>708</v>
      </c>
      <c r="Q373" t="s">
        <v>709</v>
      </c>
      <c r="R373" t="s">
        <v>57</v>
      </c>
      <c r="S373" t="s">
        <v>97</v>
      </c>
      <c r="T373" t="s">
        <v>84</v>
      </c>
      <c r="U373" t="s">
        <v>60</v>
      </c>
      <c r="V373" t="s">
        <v>69</v>
      </c>
      <c r="W373">
        <v>60</v>
      </c>
      <c r="X373" s="13">
        <v>39739</v>
      </c>
      <c r="Y373" s="35">
        <v>150855</v>
      </c>
      <c r="Z373" s="36">
        <v>0.11</v>
      </c>
      <c r="AA373" t="s">
        <v>62</v>
      </c>
      <c r="AB373" t="s">
        <v>80</v>
      </c>
      <c r="AC373">
        <v>15</v>
      </c>
    </row>
    <row r="374" spans="1:29" x14ac:dyDescent="0.3">
      <c r="A374" t="s">
        <v>788</v>
      </c>
      <c r="B374" t="s">
        <v>789</v>
      </c>
      <c r="C374" t="s">
        <v>66</v>
      </c>
      <c r="D374" t="s">
        <v>120</v>
      </c>
      <c r="E374" t="s">
        <v>74</v>
      </c>
      <c r="F374" t="s">
        <v>60</v>
      </c>
      <c r="G374" t="s">
        <v>69</v>
      </c>
      <c r="H374">
        <v>61</v>
      </c>
      <c r="I374" s="13">
        <v>44219</v>
      </c>
      <c r="J374" s="35">
        <v>151783</v>
      </c>
      <c r="K374" s="36">
        <v>0.26</v>
      </c>
      <c r="L374" t="s">
        <v>62</v>
      </c>
      <c r="M374" t="s">
        <v>63</v>
      </c>
      <c r="N374">
        <f t="shared" ca="1" si="6"/>
        <v>3</v>
      </c>
      <c r="P374" t="s">
        <v>710</v>
      </c>
      <c r="Q374" t="s">
        <v>711</v>
      </c>
      <c r="R374" t="s">
        <v>137</v>
      </c>
      <c r="S374" t="s">
        <v>58</v>
      </c>
      <c r="T374" t="s">
        <v>74</v>
      </c>
      <c r="U374" t="s">
        <v>60</v>
      </c>
      <c r="V374" t="s">
        <v>114</v>
      </c>
      <c r="W374">
        <v>53</v>
      </c>
      <c r="X374" s="13">
        <v>38188</v>
      </c>
      <c r="Y374" s="35">
        <v>65702</v>
      </c>
      <c r="Z374" s="36">
        <v>0</v>
      </c>
      <c r="AA374" t="s">
        <v>62</v>
      </c>
      <c r="AB374" t="s">
        <v>117</v>
      </c>
      <c r="AC374">
        <v>20</v>
      </c>
    </row>
    <row r="375" spans="1:29" x14ac:dyDescent="0.3">
      <c r="A375" t="s">
        <v>790</v>
      </c>
      <c r="B375" t="s">
        <v>791</v>
      </c>
      <c r="C375" t="s">
        <v>66</v>
      </c>
      <c r="D375" t="s">
        <v>101</v>
      </c>
      <c r="E375" t="s">
        <v>84</v>
      </c>
      <c r="F375" t="s">
        <v>60</v>
      </c>
      <c r="G375" t="s">
        <v>114</v>
      </c>
      <c r="H375">
        <v>27</v>
      </c>
      <c r="I375" s="13">
        <v>43441</v>
      </c>
      <c r="J375" s="35">
        <v>170164</v>
      </c>
      <c r="K375" s="36">
        <v>0.17</v>
      </c>
      <c r="L375" t="s">
        <v>62</v>
      </c>
      <c r="M375" t="s">
        <v>92</v>
      </c>
      <c r="N375">
        <f t="shared" ca="1" si="6"/>
        <v>5</v>
      </c>
      <c r="P375" t="s">
        <v>712</v>
      </c>
      <c r="Q375" t="s">
        <v>713</v>
      </c>
      <c r="R375" t="s">
        <v>57</v>
      </c>
      <c r="S375" t="s">
        <v>109</v>
      </c>
      <c r="T375" t="s">
        <v>59</v>
      </c>
      <c r="U375" t="s">
        <v>60</v>
      </c>
      <c r="V375" t="s">
        <v>79</v>
      </c>
      <c r="W375">
        <v>25</v>
      </c>
      <c r="X375" s="13">
        <v>43930</v>
      </c>
      <c r="Y375" s="35">
        <v>157057</v>
      </c>
      <c r="Z375" s="36">
        <v>0.1</v>
      </c>
      <c r="AA375" t="s">
        <v>62</v>
      </c>
      <c r="AB375" t="s">
        <v>117</v>
      </c>
      <c r="AC375">
        <v>4</v>
      </c>
    </row>
    <row r="376" spans="1:29" x14ac:dyDescent="0.3">
      <c r="A376" t="s">
        <v>792</v>
      </c>
      <c r="B376" t="s">
        <v>793</v>
      </c>
      <c r="C376" t="s">
        <v>57</v>
      </c>
      <c r="D376" t="s">
        <v>109</v>
      </c>
      <c r="E376" t="s">
        <v>68</v>
      </c>
      <c r="F376" t="s">
        <v>60</v>
      </c>
      <c r="G376" t="s">
        <v>79</v>
      </c>
      <c r="H376">
        <v>35</v>
      </c>
      <c r="I376" s="13">
        <v>41690</v>
      </c>
      <c r="J376" s="35">
        <v>155905</v>
      </c>
      <c r="K376" s="36">
        <v>0.14000000000000001</v>
      </c>
      <c r="L376" t="s">
        <v>62</v>
      </c>
      <c r="M376" t="s">
        <v>80</v>
      </c>
      <c r="N376">
        <f t="shared" ca="1" si="6"/>
        <v>10</v>
      </c>
      <c r="P376" t="s">
        <v>714</v>
      </c>
      <c r="Q376" t="s">
        <v>715</v>
      </c>
      <c r="R376" t="s">
        <v>83</v>
      </c>
      <c r="S376" t="s">
        <v>58</v>
      </c>
      <c r="T376" t="s">
        <v>59</v>
      </c>
      <c r="U376" t="s">
        <v>78</v>
      </c>
      <c r="V376" t="s">
        <v>69</v>
      </c>
      <c r="W376">
        <v>46</v>
      </c>
      <c r="X376" s="13">
        <v>44419</v>
      </c>
      <c r="Y376" s="35">
        <v>127559</v>
      </c>
      <c r="Z376" s="36">
        <v>0.1</v>
      </c>
      <c r="AA376" t="s">
        <v>62</v>
      </c>
      <c r="AB376" t="s">
        <v>92</v>
      </c>
      <c r="AC376">
        <v>3</v>
      </c>
    </row>
    <row r="377" spans="1:29" x14ac:dyDescent="0.3">
      <c r="A377" t="s">
        <v>794</v>
      </c>
      <c r="B377" t="s">
        <v>795</v>
      </c>
      <c r="C377" t="s">
        <v>87</v>
      </c>
      <c r="D377" t="s">
        <v>120</v>
      </c>
      <c r="E377" t="s">
        <v>84</v>
      </c>
      <c r="F377" t="s">
        <v>78</v>
      </c>
      <c r="G377" t="s">
        <v>79</v>
      </c>
      <c r="H377">
        <v>40</v>
      </c>
      <c r="I377" s="13">
        <v>42721</v>
      </c>
      <c r="J377" s="35">
        <v>50733</v>
      </c>
      <c r="K377" s="36">
        <v>0</v>
      </c>
      <c r="L377" t="s">
        <v>62</v>
      </c>
      <c r="M377" t="s">
        <v>88</v>
      </c>
      <c r="N377">
        <f t="shared" ca="1" si="6"/>
        <v>7</v>
      </c>
      <c r="P377" t="s">
        <v>716</v>
      </c>
      <c r="Q377" t="s">
        <v>717</v>
      </c>
      <c r="R377" t="s">
        <v>171</v>
      </c>
      <c r="S377" t="s">
        <v>101</v>
      </c>
      <c r="T377" t="s">
        <v>84</v>
      </c>
      <c r="U377" t="s">
        <v>60</v>
      </c>
      <c r="V377" t="s">
        <v>69</v>
      </c>
      <c r="W377">
        <v>39</v>
      </c>
      <c r="X377" s="13">
        <v>43536</v>
      </c>
      <c r="Y377" s="35">
        <v>62644</v>
      </c>
      <c r="Z377" s="36">
        <v>0</v>
      </c>
      <c r="AA377" t="s">
        <v>62</v>
      </c>
      <c r="AB377" t="s">
        <v>63</v>
      </c>
      <c r="AC377">
        <v>5</v>
      </c>
    </row>
    <row r="378" spans="1:29" x14ac:dyDescent="0.3">
      <c r="A378" t="s">
        <v>796</v>
      </c>
      <c r="B378" t="s">
        <v>797</v>
      </c>
      <c r="C378" t="s">
        <v>225</v>
      </c>
      <c r="D378" t="s">
        <v>97</v>
      </c>
      <c r="E378" t="s">
        <v>84</v>
      </c>
      <c r="F378" t="s">
        <v>60</v>
      </c>
      <c r="G378" t="s">
        <v>69</v>
      </c>
      <c r="H378">
        <v>30</v>
      </c>
      <c r="I378" s="13">
        <v>42761</v>
      </c>
      <c r="J378" s="35">
        <v>88663</v>
      </c>
      <c r="K378" s="36">
        <v>0</v>
      </c>
      <c r="L378" t="s">
        <v>62</v>
      </c>
      <c r="M378" t="s">
        <v>80</v>
      </c>
      <c r="N378">
        <f t="shared" ca="1" si="6"/>
        <v>7</v>
      </c>
      <c r="P378" t="s">
        <v>718</v>
      </c>
      <c r="Q378" t="s">
        <v>719</v>
      </c>
      <c r="R378" t="s">
        <v>77</v>
      </c>
      <c r="S378" t="s">
        <v>91</v>
      </c>
      <c r="T378" t="s">
        <v>74</v>
      </c>
      <c r="U378" t="s">
        <v>60</v>
      </c>
      <c r="V378" t="s">
        <v>69</v>
      </c>
      <c r="W378">
        <v>56</v>
      </c>
      <c r="X378" s="13">
        <v>43169</v>
      </c>
      <c r="Y378" s="35">
        <v>90040</v>
      </c>
      <c r="Z378" s="36">
        <v>0</v>
      </c>
      <c r="AA378" t="s">
        <v>62</v>
      </c>
      <c r="AB378" t="s">
        <v>70</v>
      </c>
      <c r="AC378">
        <v>6</v>
      </c>
    </row>
    <row r="379" spans="1:29" x14ac:dyDescent="0.3">
      <c r="A379" t="s">
        <v>798</v>
      </c>
      <c r="B379" t="s">
        <v>799</v>
      </c>
      <c r="C379" t="s">
        <v>132</v>
      </c>
      <c r="D379" t="s">
        <v>120</v>
      </c>
      <c r="E379" t="s">
        <v>68</v>
      </c>
      <c r="F379" t="s">
        <v>78</v>
      </c>
      <c r="G379" t="s">
        <v>79</v>
      </c>
      <c r="H379">
        <v>55</v>
      </c>
      <c r="I379" s="13">
        <v>44410</v>
      </c>
      <c r="J379" s="35">
        <v>67130</v>
      </c>
      <c r="K379" s="36">
        <v>0</v>
      </c>
      <c r="L379" t="s">
        <v>62</v>
      </c>
      <c r="M379" t="s">
        <v>88</v>
      </c>
      <c r="N379">
        <f t="shared" ca="1" si="6"/>
        <v>3</v>
      </c>
      <c r="P379" t="s">
        <v>720</v>
      </c>
      <c r="Q379" t="s">
        <v>721</v>
      </c>
      <c r="R379" t="s">
        <v>108</v>
      </c>
      <c r="S379" t="s">
        <v>97</v>
      </c>
      <c r="T379" t="s">
        <v>68</v>
      </c>
      <c r="U379" t="s">
        <v>60</v>
      </c>
      <c r="V379" t="s">
        <v>79</v>
      </c>
      <c r="W379">
        <v>45</v>
      </c>
      <c r="X379" s="13">
        <v>44461</v>
      </c>
      <c r="Y379" s="35">
        <v>201396</v>
      </c>
      <c r="Z379" s="36">
        <v>0.32</v>
      </c>
      <c r="AA379" t="s">
        <v>62</v>
      </c>
      <c r="AB379" t="s">
        <v>88</v>
      </c>
      <c r="AC379">
        <v>2</v>
      </c>
    </row>
    <row r="380" spans="1:29" x14ac:dyDescent="0.3">
      <c r="A380" t="s">
        <v>800</v>
      </c>
      <c r="B380" t="s">
        <v>801</v>
      </c>
      <c r="C380" t="s">
        <v>77</v>
      </c>
      <c r="D380" t="s">
        <v>67</v>
      </c>
      <c r="E380" t="s">
        <v>68</v>
      </c>
      <c r="F380" t="s">
        <v>60</v>
      </c>
      <c r="G380" t="s">
        <v>79</v>
      </c>
      <c r="H380">
        <v>33</v>
      </c>
      <c r="I380" s="13">
        <v>42285</v>
      </c>
      <c r="J380" s="35">
        <v>94876</v>
      </c>
      <c r="K380" s="36">
        <v>0</v>
      </c>
      <c r="L380" t="s">
        <v>62</v>
      </c>
      <c r="M380" t="s">
        <v>88</v>
      </c>
      <c r="N380">
        <f t="shared" ca="1" si="6"/>
        <v>8</v>
      </c>
      <c r="P380" t="s">
        <v>722</v>
      </c>
      <c r="Q380" t="s">
        <v>723</v>
      </c>
      <c r="R380" t="s">
        <v>252</v>
      </c>
      <c r="S380" t="s">
        <v>58</v>
      </c>
      <c r="T380" t="s">
        <v>84</v>
      </c>
      <c r="U380" t="s">
        <v>78</v>
      </c>
      <c r="V380" t="s">
        <v>61</v>
      </c>
      <c r="W380">
        <v>28</v>
      </c>
      <c r="X380" s="13">
        <v>43633</v>
      </c>
      <c r="Y380" s="35">
        <v>65341</v>
      </c>
      <c r="Z380" s="36">
        <v>0</v>
      </c>
      <c r="AA380" t="s">
        <v>62</v>
      </c>
      <c r="AB380" t="s">
        <v>88</v>
      </c>
      <c r="AC380">
        <v>5</v>
      </c>
    </row>
    <row r="381" spans="1:29" x14ac:dyDescent="0.3">
      <c r="A381" t="s">
        <v>802</v>
      </c>
      <c r="B381" t="s">
        <v>803</v>
      </c>
      <c r="C381" t="s">
        <v>237</v>
      </c>
      <c r="D381" t="s">
        <v>101</v>
      </c>
      <c r="E381" t="s">
        <v>68</v>
      </c>
      <c r="F381" t="s">
        <v>78</v>
      </c>
      <c r="G381" t="s">
        <v>114</v>
      </c>
      <c r="H381">
        <v>62</v>
      </c>
      <c r="I381" s="13">
        <v>34616</v>
      </c>
      <c r="J381" s="35">
        <v>98230</v>
      </c>
      <c r="K381" s="36">
        <v>0</v>
      </c>
      <c r="L381" t="s">
        <v>62</v>
      </c>
      <c r="M381" t="s">
        <v>88</v>
      </c>
      <c r="N381">
        <f t="shared" ca="1" si="6"/>
        <v>29</v>
      </c>
      <c r="P381" t="s">
        <v>724</v>
      </c>
      <c r="Q381" t="s">
        <v>725</v>
      </c>
      <c r="R381" t="s">
        <v>57</v>
      </c>
      <c r="S381" t="s">
        <v>67</v>
      </c>
      <c r="T381" t="s">
        <v>84</v>
      </c>
      <c r="U381" t="s">
        <v>60</v>
      </c>
      <c r="V381" t="s">
        <v>61</v>
      </c>
      <c r="W381">
        <v>59</v>
      </c>
      <c r="X381" s="13">
        <v>43400</v>
      </c>
      <c r="Y381" s="35">
        <v>139208</v>
      </c>
      <c r="Z381" s="36">
        <v>0.11</v>
      </c>
      <c r="AA381" t="s">
        <v>62</v>
      </c>
      <c r="AB381" t="s">
        <v>92</v>
      </c>
      <c r="AC381">
        <v>5</v>
      </c>
    </row>
    <row r="382" spans="1:29" x14ac:dyDescent="0.3">
      <c r="A382" t="s">
        <v>804</v>
      </c>
      <c r="B382" t="s">
        <v>805</v>
      </c>
      <c r="C382" t="s">
        <v>232</v>
      </c>
      <c r="D382" t="s">
        <v>101</v>
      </c>
      <c r="E382" t="s">
        <v>59</v>
      </c>
      <c r="F382" t="s">
        <v>60</v>
      </c>
      <c r="G382" t="s">
        <v>79</v>
      </c>
      <c r="H382">
        <v>36</v>
      </c>
      <c r="I382" s="13">
        <v>43448</v>
      </c>
      <c r="J382" s="35">
        <v>96757</v>
      </c>
      <c r="K382" s="36">
        <v>0</v>
      </c>
      <c r="L382" t="s">
        <v>62</v>
      </c>
      <c r="M382" t="s">
        <v>117</v>
      </c>
      <c r="N382">
        <f t="shared" ca="1" si="6"/>
        <v>5</v>
      </c>
      <c r="P382" t="s">
        <v>726</v>
      </c>
      <c r="Q382" t="s">
        <v>727</v>
      </c>
      <c r="R382" t="s">
        <v>83</v>
      </c>
      <c r="S382" t="s">
        <v>91</v>
      </c>
      <c r="T382" t="s">
        <v>68</v>
      </c>
      <c r="U382" t="s">
        <v>60</v>
      </c>
      <c r="V382" t="s">
        <v>114</v>
      </c>
      <c r="W382">
        <v>46</v>
      </c>
      <c r="X382" s="13">
        <v>40292</v>
      </c>
      <c r="Y382" s="35">
        <v>102636</v>
      </c>
      <c r="Z382" s="36">
        <v>0.06</v>
      </c>
      <c r="AA382" t="s">
        <v>62</v>
      </c>
      <c r="AB382" t="s">
        <v>63</v>
      </c>
      <c r="AC382">
        <v>14</v>
      </c>
    </row>
    <row r="383" spans="1:29" x14ac:dyDescent="0.3">
      <c r="A383" t="s">
        <v>806</v>
      </c>
      <c r="B383" t="s">
        <v>807</v>
      </c>
      <c r="C383" t="s">
        <v>132</v>
      </c>
      <c r="D383" t="s">
        <v>109</v>
      </c>
      <c r="E383" t="s">
        <v>74</v>
      </c>
      <c r="F383" t="s">
        <v>78</v>
      </c>
      <c r="G383" t="s">
        <v>61</v>
      </c>
      <c r="H383">
        <v>35</v>
      </c>
      <c r="I383" s="13">
        <v>44015</v>
      </c>
      <c r="J383" s="35">
        <v>51513</v>
      </c>
      <c r="K383" s="36">
        <v>0</v>
      </c>
      <c r="L383" t="s">
        <v>62</v>
      </c>
      <c r="M383" t="s">
        <v>117</v>
      </c>
      <c r="N383">
        <f t="shared" ca="1" si="6"/>
        <v>4</v>
      </c>
      <c r="P383" t="s">
        <v>728</v>
      </c>
      <c r="Q383" t="s">
        <v>729</v>
      </c>
      <c r="R383" t="s">
        <v>129</v>
      </c>
      <c r="S383" t="s">
        <v>58</v>
      </c>
      <c r="T383" t="s">
        <v>59</v>
      </c>
      <c r="U383" t="s">
        <v>78</v>
      </c>
      <c r="V383" t="s">
        <v>69</v>
      </c>
      <c r="W383">
        <v>45</v>
      </c>
      <c r="X383" s="13">
        <v>43248</v>
      </c>
      <c r="Y383" s="35">
        <v>49219</v>
      </c>
      <c r="Z383" s="36">
        <v>0</v>
      </c>
      <c r="AA383" t="s">
        <v>62</v>
      </c>
      <c r="AB383" t="s">
        <v>117</v>
      </c>
      <c r="AC383">
        <v>6</v>
      </c>
    </row>
    <row r="384" spans="1:29" x14ac:dyDescent="0.3">
      <c r="A384" t="s">
        <v>808</v>
      </c>
      <c r="B384" t="s">
        <v>809</v>
      </c>
      <c r="C384" t="s">
        <v>108</v>
      </c>
      <c r="D384" t="s">
        <v>109</v>
      </c>
      <c r="E384" t="s">
        <v>84</v>
      </c>
      <c r="F384" t="s">
        <v>78</v>
      </c>
      <c r="G384" t="s">
        <v>79</v>
      </c>
      <c r="H384">
        <v>60</v>
      </c>
      <c r="I384" s="13">
        <v>39109</v>
      </c>
      <c r="J384" s="35">
        <v>234311</v>
      </c>
      <c r="K384" s="36">
        <v>0.37</v>
      </c>
      <c r="L384" t="s">
        <v>62</v>
      </c>
      <c r="M384" t="s">
        <v>88</v>
      </c>
      <c r="N384">
        <f t="shared" ca="1" si="6"/>
        <v>17</v>
      </c>
      <c r="P384" t="s">
        <v>730</v>
      </c>
      <c r="Q384" t="s">
        <v>731</v>
      </c>
      <c r="R384" t="s">
        <v>66</v>
      </c>
      <c r="S384" t="s">
        <v>97</v>
      </c>
      <c r="T384" t="s">
        <v>74</v>
      </c>
      <c r="U384" t="s">
        <v>78</v>
      </c>
      <c r="V384" t="s">
        <v>69</v>
      </c>
      <c r="W384">
        <v>50</v>
      </c>
      <c r="X384" s="13">
        <v>44486</v>
      </c>
      <c r="Y384" s="35">
        <v>172180</v>
      </c>
      <c r="Z384" s="36">
        <v>0.3</v>
      </c>
      <c r="AA384" t="s">
        <v>62</v>
      </c>
      <c r="AB384" t="s">
        <v>117</v>
      </c>
      <c r="AC384">
        <v>2</v>
      </c>
    </row>
    <row r="385" spans="1:29" x14ac:dyDescent="0.3">
      <c r="A385" t="s">
        <v>810</v>
      </c>
      <c r="B385" t="s">
        <v>811</v>
      </c>
      <c r="C385" t="s">
        <v>57</v>
      </c>
      <c r="D385" t="s">
        <v>97</v>
      </c>
      <c r="E385" t="s">
        <v>68</v>
      </c>
      <c r="F385" t="s">
        <v>60</v>
      </c>
      <c r="G385" t="s">
        <v>114</v>
      </c>
      <c r="H385">
        <v>45</v>
      </c>
      <c r="I385" s="13">
        <v>40685</v>
      </c>
      <c r="J385" s="35">
        <v>152353</v>
      </c>
      <c r="K385" s="36">
        <v>0.14000000000000001</v>
      </c>
      <c r="L385" t="s">
        <v>62</v>
      </c>
      <c r="M385" t="s">
        <v>63</v>
      </c>
      <c r="N385">
        <f t="shared" ca="1" si="6"/>
        <v>13</v>
      </c>
      <c r="P385" t="s">
        <v>155</v>
      </c>
      <c r="Q385" t="s">
        <v>732</v>
      </c>
      <c r="R385" t="s">
        <v>83</v>
      </c>
      <c r="S385" t="s">
        <v>67</v>
      </c>
      <c r="T385" t="s">
        <v>84</v>
      </c>
      <c r="U385" t="s">
        <v>60</v>
      </c>
      <c r="V385" t="s">
        <v>69</v>
      </c>
      <c r="W385">
        <v>48</v>
      </c>
      <c r="X385" s="13">
        <v>36272</v>
      </c>
      <c r="Y385" s="35">
        <v>102847</v>
      </c>
      <c r="Z385" s="36">
        <v>0.05</v>
      </c>
      <c r="AA385" t="s">
        <v>62</v>
      </c>
      <c r="AB385" t="s">
        <v>70</v>
      </c>
      <c r="AC385">
        <v>25</v>
      </c>
    </row>
    <row r="386" spans="1:29" x14ac:dyDescent="0.3">
      <c r="A386" t="s">
        <v>812</v>
      </c>
      <c r="B386" t="s">
        <v>813</v>
      </c>
      <c r="C386" t="s">
        <v>57</v>
      </c>
      <c r="D386" t="s">
        <v>91</v>
      </c>
      <c r="E386" t="s">
        <v>68</v>
      </c>
      <c r="F386" t="s">
        <v>60</v>
      </c>
      <c r="G386" t="s">
        <v>69</v>
      </c>
      <c r="H386">
        <v>48</v>
      </c>
      <c r="I386" s="13">
        <v>40389</v>
      </c>
      <c r="J386" s="35">
        <v>124774</v>
      </c>
      <c r="K386" s="36">
        <v>0.12</v>
      </c>
      <c r="L386" t="s">
        <v>62</v>
      </c>
      <c r="M386" t="s">
        <v>80</v>
      </c>
      <c r="N386">
        <f t="shared" ca="1" si="6"/>
        <v>14</v>
      </c>
      <c r="P386" t="s">
        <v>733</v>
      </c>
      <c r="Q386" t="s">
        <v>734</v>
      </c>
      <c r="R386" t="s">
        <v>108</v>
      </c>
      <c r="S386" t="s">
        <v>58</v>
      </c>
      <c r="T386" t="s">
        <v>74</v>
      </c>
      <c r="U386" t="s">
        <v>78</v>
      </c>
      <c r="V386" t="s">
        <v>69</v>
      </c>
      <c r="W386">
        <v>56</v>
      </c>
      <c r="X386" s="13">
        <v>38866</v>
      </c>
      <c r="Y386" s="35">
        <v>228822</v>
      </c>
      <c r="Z386" s="36">
        <v>0.36</v>
      </c>
      <c r="AA386" t="s">
        <v>62</v>
      </c>
      <c r="AB386" t="s">
        <v>88</v>
      </c>
      <c r="AC386">
        <v>18</v>
      </c>
    </row>
    <row r="387" spans="1:29" x14ac:dyDescent="0.3">
      <c r="A387" t="s">
        <v>814</v>
      </c>
      <c r="B387" t="s">
        <v>815</v>
      </c>
      <c r="C387" t="s">
        <v>57</v>
      </c>
      <c r="D387" t="s">
        <v>67</v>
      </c>
      <c r="E387" t="s">
        <v>68</v>
      </c>
      <c r="F387" t="s">
        <v>78</v>
      </c>
      <c r="G387" t="s">
        <v>114</v>
      </c>
      <c r="H387">
        <v>44</v>
      </c>
      <c r="I387" s="13">
        <v>43685</v>
      </c>
      <c r="J387" s="35">
        <v>130133</v>
      </c>
      <c r="K387" s="36">
        <v>0.15</v>
      </c>
      <c r="L387" t="s">
        <v>62</v>
      </c>
      <c r="M387" t="s">
        <v>92</v>
      </c>
      <c r="N387">
        <f t="shared" ca="1" si="6"/>
        <v>5</v>
      </c>
      <c r="P387" t="s">
        <v>735</v>
      </c>
      <c r="Q387" t="s">
        <v>736</v>
      </c>
      <c r="R387" t="s">
        <v>87</v>
      </c>
      <c r="S387" t="s">
        <v>109</v>
      </c>
      <c r="T387" t="s">
        <v>74</v>
      </c>
      <c r="U387" t="s">
        <v>78</v>
      </c>
      <c r="V387" t="s">
        <v>69</v>
      </c>
      <c r="W387">
        <v>28</v>
      </c>
      <c r="X387" s="13">
        <v>44395</v>
      </c>
      <c r="Y387" s="35">
        <v>43391</v>
      </c>
      <c r="Z387" s="36">
        <v>0</v>
      </c>
      <c r="AA387" t="s">
        <v>62</v>
      </c>
      <c r="AB387" t="s">
        <v>117</v>
      </c>
      <c r="AC387">
        <v>3</v>
      </c>
    </row>
    <row r="388" spans="1:29" x14ac:dyDescent="0.3">
      <c r="A388" t="s">
        <v>816</v>
      </c>
      <c r="B388" t="s">
        <v>817</v>
      </c>
      <c r="C388" t="s">
        <v>177</v>
      </c>
      <c r="D388" t="s">
        <v>101</v>
      </c>
      <c r="E388" t="s">
        <v>59</v>
      </c>
      <c r="F388" t="s">
        <v>60</v>
      </c>
      <c r="G388" t="s">
        <v>79</v>
      </c>
      <c r="H388">
        <v>30</v>
      </c>
      <c r="I388" s="13">
        <v>42322</v>
      </c>
      <c r="J388" s="35">
        <v>77442</v>
      </c>
      <c r="K388" s="36">
        <v>0</v>
      </c>
      <c r="L388" t="s">
        <v>62</v>
      </c>
      <c r="M388" t="s">
        <v>117</v>
      </c>
      <c r="N388">
        <f t="shared" ca="1" si="6"/>
        <v>8</v>
      </c>
      <c r="P388" t="s">
        <v>737</v>
      </c>
      <c r="Q388" t="s">
        <v>738</v>
      </c>
      <c r="R388" t="s">
        <v>108</v>
      </c>
      <c r="S388" t="s">
        <v>109</v>
      </c>
      <c r="T388" t="s">
        <v>84</v>
      </c>
      <c r="U388" t="s">
        <v>60</v>
      </c>
      <c r="V388" t="s">
        <v>79</v>
      </c>
      <c r="W388">
        <v>45</v>
      </c>
      <c r="X388" s="13">
        <v>42428</v>
      </c>
      <c r="Y388" s="35">
        <v>211637</v>
      </c>
      <c r="Z388" s="36">
        <v>0.31</v>
      </c>
      <c r="AA388" t="s">
        <v>62</v>
      </c>
      <c r="AB388" t="s">
        <v>70</v>
      </c>
      <c r="AC388">
        <v>8</v>
      </c>
    </row>
    <row r="389" spans="1:29" x14ac:dyDescent="0.3">
      <c r="A389" t="s">
        <v>818</v>
      </c>
      <c r="B389" t="s">
        <v>819</v>
      </c>
      <c r="C389" t="s">
        <v>348</v>
      </c>
      <c r="D389" t="s">
        <v>58</v>
      </c>
      <c r="E389" t="s">
        <v>74</v>
      </c>
      <c r="F389" t="s">
        <v>78</v>
      </c>
      <c r="G389" t="s">
        <v>69</v>
      </c>
      <c r="H389">
        <v>55</v>
      </c>
      <c r="I389" s="13">
        <v>41565</v>
      </c>
      <c r="J389" s="35">
        <v>70334</v>
      </c>
      <c r="K389" s="36">
        <v>0</v>
      </c>
      <c r="L389" t="s">
        <v>62</v>
      </c>
      <c r="M389" t="s">
        <v>88</v>
      </c>
      <c r="N389">
        <f t="shared" ca="1" si="6"/>
        <v>10</v>
      </c>
      <c r="P389" t="s">
        <v>201</v>
      </c>
      <c r="Q389" t="s">
        <v>739</v>
      </c>
      <c r="R389" t="s">
        <v>73</v>
      </c>
      <c r="S389" t="s">
        <v>58</v>
      </c>
      <c r="T389" t="s">
        <v>74</v>
      </c>
      <c r="U389" t="s">
        <v>78</v>
      </c>
      <c r="V389" t="s">
        <v>69</v>
      </c>
      <c r="W389">
        <v>28</v>
      </c>
      <c r="X389" s="13">
        <v>44051</v>
      </c>
      <c r="Y389" s="35">
        <v>73255</v>
      </c>
      <c r="Z389" s="36">
        <v>0.09</v>
      </c>
      <c r="AA389" t="s">
        <v>62</v>
      </c>
      <c r="AB389" t="s">
        <v>80</v>
      </c>
      <c r="AC389">
        <v>4</v>
      </c>
    </row>
    <row r="390" spans="1:29" x14ac:dyDescent="0.3">
      <c r="A390" t="s">
        <v>820</v>
      </c>
      <c r="B390" t="s">
        <v>821</v>
      </c>
      <c r="C390" t="s">
        <v>157</v>
      </c>
      <c r="D390" t="s">
        <v>101</v>
      </c>
      <c r="E390" t="s">
        <v>59</v>
      </c>
      <c r="F390" t="s">
        <v>78</v>
      </c>
      <c r="G390" t="s">
        <v>79</v>
      </c>
      <c r="H390">
        <v>59</v>
      </c>
      <c r="I390" s="13">
        <v>40170</v>
      </c>
      <c r="J390" s="35">
        <v>78006</v>
      </c>
      <c r="K390" s="36">
        <v>0</v>
      </c>
      <c r="L390" t="s">
        <v>62</v>
      </c>
      <c r="M390" t="s">
        <v>88</v>
      </c>
      <c r="N390">
        <f t="shared" ca="1" si="6"/>
        <v>14</v>
      </c>
      <c r="P390" t="s">
        <v>740</v>
      </c>
      <c r="Q390" t="s">
        <v>741</v>
      </c>
      <c r="R390" t="s">
        <v>83</v>
      </c>
      <c r="S390" t="s">
        <v>120</v>
      </c>
      <c r="T390" t="s">
        <v>84</v>
      </c>
      <c r="U390" t="s">
        <v>78</v>
      </c>
      <c r="V390" t="s">
        <v>69</v>
      </c>
      <c r="W390">
        <v>28</v>
      </c>
      <c r="X390" s="13">
        <v>44204</v>
      </c>
      <c r="Y390" s="35">
        <v>108826</v>
      </c>
      <c r="Z390" s="36">
        <v>0.1</v>
      </c>
      <c r="AA390" t="s">
        <v>62</v>
      </c>
      <c r="AB390" t="s">
        <v>88</v>
      </c>
      <c r="AC390">
        <v>3</v>
      </c>
    </row>
    <row r="391" spans="1:29" x14ac:dyDescent="0.3">
      <c r="A391" t="s">
        <v>822</v>
      </c>
      <c r="B391" t="s">
        <v>823</v>
      </c>
      <c r="C391" t="s">
        <v>66</v>
      </c>
      <c r="D391" t="s">
        <v>58</v>
      </c>
      <c r="E391" t="s">
        <v>74</v>
      </c>
      <c r="F391" t="s">
        <v>60</v>
      </c>
      <c r="G391" t="s">
        <v>114</v>
      </c>
      <c r="H391">
        <v>28</v>
      </c>
      <c r="I391" s="13">
        <v>44221</v>
      </c>
      <c r="J391" s="35">
        <v>160385</v>
      </c>
      <c r="K391" s="36">
        <v>0.23</v>
      </c>
      <c r="L391" t="s">
        <v>62</v>
      </c>
      <c r="M391" t="s">
        <v>88</v>
      </c>
      <c r="N391">
        <f t="shared" ca="1" si="6"/>
        <v>3</v>
      </c>
      <c r="P391" t="s">
        <v>742</v>
      </c>
      <c r="Q391" t="s">
        <v>743</v>
      </c>
      <c r="R391" t="s">
        <v>492</v>
      </c>
      <c r="S391" t="s">
        <v>58</v>
      </c>
      <c r="T391" t="s">
        <v>68</v>
      </c>
      <c r="U391" t="s">
        <v>78</v>
      </c>
      <c r="V391" t="s">
        <v>69</v>
      </c>
      <c r="W391">
        <v>34</v>
      </c>
      <c r="X391" s="13">
        <v>42514</v>
      </c>
      <c r="Y391" s="35">
        <v>94352</v>
      </c>
      <c r="Z391" s="36">
        <v>0</v>
      </c>
      <c r="AA391" t="s">
        <v>62</v>
      </c>
      <c r="AB391" t="s">
        <v>88</v>
      </c>
      <c r="AC391">
        <v>8</v>
      </c>
    </row>
    <row r="392" spans="1:29" x14ac:dyDescent="0.3">
      <c r="A392" t="s">
        <v>824</v>
      </c>
      <c r="B392" t="s">
        <v>825</v>
      </c>
      <c r="C392" t="s">
        <v>108</v>
      </c>
      <c r="D392" t="s">
        <v>67</v>
      </c>
      <c r="E392" t="s">
        <v>84</v>
      </c>
      <c r="F392" t="s">
        <v>60</v>
      </c>
      <c r="G392" t="s">
        <v>69</v>
      </c>
      <c r="H392">
        <v>36</v>
      </c>
      <c r="I392" s="13">
        <v>41650</v>
      </c>
      <c r="J392" s="35">
        <v>202323</v>
      </c>
      <c r="K392" s="36">
        <v>0.39</v>
      </c>
      <c r="L392" t="s">
        <v>62</v>
      </c>
      <c r="M392" t="s">
        <v>70</v>
      </c>
      <c r="N392">
        <f t="shared" ca="1" si="6"/>
        <v>10</v>
      </c>
      <c r="P392" t="s">
        <v>744</v>
      </c>
      <c r="Q392" t="s">
        <v>745</v>
      </c>
      <c r="R392" t="s">
        <v>618</v>
      </c>
      <c r="S392" t="s">
        <v>58</v>
      </c>
      <c r="T392" t="s">
        <v>59</v>
      </c>
      <c r="U392" t="s">
        <v>60</v>
      </c>
      <c r="V392" t="s">
        <v>114</v>
      </c>
      <c r="W392">
        <v>55</v>
      </c>
      <c r="X392" s="13">
        <v>34576</v>
      </c>
      <c r="Y392" s="35">
        <v>73955</v>
      </c>
      <c r="Z392" s="36">
        <v>0</v>
      </c>
      <c r="AA392" t="s">
        <v>62</v>
      </c>
      <c r="AB392" t="s">
        <v>80</v>
      </c>
      <c r="AC392">
        <v>30</v>
      </c>
    </row>
    <row r="393" spans="1:29" x14ac:dyDescent="0.3">
      <c r="A393" t="s">
        <v>826</v>
      </c>
      <c r="B393" t="s">
        <v>827</v>
      </c>
      <c r="C393" t="s">
        <v>66</v>
      </c>
      <c r="D393" t="s">
        <v>67</v>
      </c>
      <c r="E393" t="s">
        <v>68</v>
      </c>
      <c r="F393" t="s">
        <v>60</v>
      </c>
      <c r="G393" t="s">
        <v>79</v>
      </c>
      <c r="H393">
        <v>34</v>
      </c>
      <c r="I393" s="13">
        <v>44032</v>
      </c>
      <c r="J393" s="35">
        <v>184960</v>
      </c>
      <c r="K393" s="36">
        <v>0.18</v>
      </c>
      <c r="L393" t="s">
        <v>62</v>
      </c>
      <c r="M393" t="s">
        <v>63</v>
      </c>
      <c r="N393">
        <f t="shared" ca="1" si="6"/>
        <v>4</v>
      </c>
      <c r="P393" t="s">
        <v>746</v>
      </c>
      <c r="Q393" t="s">
        <v>747</v>
      </c>
      <c r="R393" t="s">
        <v>365</v>
      </c>
      <c r="S393" t="s">
        <v>58</v>
      </c>
      <c r="T393" t="s">
        <v>74</v>
      </c>
      <c r="U393" t="s">
        <v>78</v>
      </c>
      <c r="V393" t="s">
        <v>79</v>
      </c>
      <c r="W393">
        <v>27</v>
      </c>
      <c r="X393" s="13">
        <v>44189</v>
      </c>
      <c r="Y393" s="35">
        <v>92321</v>
      </c>
      <c r="Z393" s="36">
        <v>0</v>
      </c>
      <c r="AA393" t="s">
        <v>62</v>
      </c>
      <c r="AB393" t="s">
        <v>70</v>
      </c>
      <c r="AC393">
        <v>3</v>
      </c>
    </row>
    <row r="394" spans="1:29" x14ac:dyDescent="0.3">
      <c r="A394" t="s">
        <v>828</v>
      </c>
      <c r="B394" t="s">
        <v>829</v>
      </c>
      <c r="C394" t="s">
        <v>108</v>
      </c>
      <c r="D394" t="s">
        <v>58</v>
      </c>
      <c r="E394" t="s">
        <v>74</v>
      </c>
      <c r="F394" t="s">
        <v>78</v>
      </c>
      <c r="G394" t="s">
        <v>79</v>
      </c>
      <c r="H394">
        <v>37</v>
      </c>
      <c r="I394" s="13">
        <v>40719</v>
      </c>
      <c r="J394" s="35">
        <v>221592</v>
      </c>
      <c r="K394" s="36">
        <v>0.31</v>
      </c>
      <c r="L394" t="s">
        <v>62</v>
      </c>
      <c r="M394" t="s">
        <v>117</v>
      </c>
      <c r="N394">
        <f t="shared" ca="1" si="6"/>
        <v>13</v>
      </c>
      <c r="P394" t="s">
        <v>748</v>
      </c>
      <c r="Q394" t="s">
        <v>749</v>
      </c>
      <c r="R394" t="s">
        <v>73</v>
      </c>
      <c r="S394" t="s">
        <v>58</v>
      </c>
      <c r="T394" t="s">
        <v>59</v>
      </c>
      <c r="U394" t="s">
        <v>78</v>
      </c>
      <c r="V394" t="s">
        <v>69</v>
      </c>
      <c r="W394">
        <v>52</v>
      </c>
      <c r="X394" s="13">
        <v>41417</v>
      </c>
      <c r="Y394" s="35">
        <v>99557</v>
      </c>
      <c r="Z394" s="36">
        <v>0.09</v>
      </c>
      <c r="AA394" t="s">
        <v>62</v>
      </c>
      <c r="AB394" t="s">
        <v>63</v>
      </c>
      <c r="AC394">
        <v>11</v>
      </c>
    </row>
    <row r="395" spans="1:29" x14ac:dyDescent="0.3">
      <c r="A395" t="s">
        <v>830</v>
      </c>
      <c r="B395" t="s">
        <v>831</v>
      </c>
      <c r="C395" t="s">
        <v>162</v>
      </c>
      <c r="D395" t="s">
        <v>97</v>
      </c>
      <c r="E395" t="s">
        <v>74</v>
      </c>
      <c r="F395" t="s">
        <v>60</v>
      </c>
      <c r="G395" t="s">
        <v>79</v>
      </c>
      <c r="H395">
        <v>44</v>
      </c>
      <c r="I395" s="13">
        <v>39841</v>
      </c>
      <c r="J395" s="35">
        <v>53301</v>
      </c>
      <c r="K395" s="36">
        <v>0</v>
      </c>
      <c r="L395" t="s">
        <v>62</v>
      </c>
      <c r="M395" t="s">
        <v>63</v>
      </c>
      <c r="N395">
        <f t="shared" ca="1" si="6"/>
        <v>15</v>
      </c>
      <c r="P395" t="s">
        <v>750</v>
      </c>
      <c r="Q395" t="s">
        <v>751</v>
      </c>
      <c r="R395" t="s">
        <v>174</v>
      </c>
      <c r="S395" t="s">
        <v>101</v>
      </c>
      <c r="T395" t="s">
        <v>68</v>
      </c>
      <c r="U395" t="s">
        <v>60</v>
      </c>
      <c r="V395" t="s">
        <v>69</v>
      </c>
      <c r="W395">
        <v>28</v>
      </c>
      <c r="X395" s="13">
        <v>43418</v>
      </c>
      <c r="Y395" s="35">
        <v>115854</v>
      </c>
      <c r="Z395" s="36">
        <v>0</v>
      </c>
      <c r="AA395" t="s">
        <v>62</v>
      </c>
      <c r="AB395" t="s">
        <v>80</v>
      </c>
      <c r="AC395">
        <v>5</v>
      </c>
    </row>
    <row r="396" spans="1:29" x14ac:dyDescent="0.3">
      <c r="A396" t="s">
        <v>832</v>
      </c>
      <c r="B396" t="s">
        <v>833</v>
      </c>
      <c r="C396" t="s">
        <v>198</v>
      </c>
      <c r="D396" t="s">
        <v>58</v>
      </c>
      <c r="E396" t="s">
        <v>84</v>
      </c>
      <c r="F396" t="s">
        <v>78</v>
      </c>
      <c r="G396" t="s">
        <v>79</v>
      </c>
      <c r="H396">
        <v>45</v>
      </c>
      <c r="I396" s="13">
        <v>36587</v>
      </c>
      <c r="J396" s="35">
        <v>91276</v>
      </c>
      <c r="K396" s="36">
        <v>0</v>
      </c>
      <c r="L396" t="s">
        <v>62</v>
      </c>
      <c r="M396" t="s">
        <v>63</v>
      </c>
      <c r="N396">
        <f t="shared" ca="1" si="6"/>
        <v>24</v>
      </c>
      <c r="P396" t="s">
        <v>752</v>
      </c>
      <c r="Q396" t="s">
        <v>753</v>
      </c>
      <c r="R396" t="s">
        <v>618</v>
      </c>
      <c r="S396" t="s">
        <v>58</v>
      </c>
      <c r="T396" t="s">
        <v>74</v>
      </c>
      <c r="U396" t="s">
        <v>60</v>
      </c>
      <c r="V396" t="s">
        <v>114</v>
      </c>
      <c r="W396">
        <v>44</v>
      </c>
      <c r="X396" s="13">
        <v>40603</v>
      </c>
      <c r="Y396" s="35">
        <v>82462</v>
      </c>
      <c r="Z396" s="36">
        <v>0</v>
      </c>
      <c r="AA396" t="s">
        <v>62</v>
      </c>
      <c r="AB396" t="s">
        <v>92</v>
      </c>
      <c r="AC396">
        <v>13</v>
      </c>
    </row>
    <row r="397" spans="1:29" x14ac:dyDescent="0.3">
      <c r="A397" t="s">
        <v>834</v>
      </c>
      <c r="B397" t="s">
        <v>835</v>
      </c>
      <c r="C397" t="s">
        <v>57</v>
      </c>
      <c r="D397" t="s">
        <v>97</v>
      </c>
      <c r="E397" t="s">
        <v>59</v>
      </c>
      <c r="F397" t="s">
        <v>60</v>
      </c>
      <c r="G397" t="s">
        <v>79</v>
      </c>
      <c r="H397">
        <v>52</v>
      </c>
      <c r="I397" s="13">
        <v>42983</v>
      </c>
      <c r="J397" s="35">
        <v>140042</v>
      </c>
      <c r="K397" s="36">
        <v>0.13</v>
      </c>
      <c r="L397" t="s">
        <v>62</v>
      </c>
      <c r="M397" t="s">
        <v>92</v>
      </c>
      <c r="N397">
        <f t="shared" ca="1" si="6"/>
        <v>7</v>
      </c>
      <c r="P397" t="s">
        <v>754</v>
      </c>
      <c r="Q397" t="s">
        <v>755</v>
      </c>
      <c r="R397" t="s">
        <v>108</v>
      </c>
      <c r="S397" t="s">
        <v>58</v>
      </c>
      <c r="T397" t="s">
        <v>59</v>
      </c>
      <c r="U397" t="s">
        <v>60</v>
      </c>
      <c r="V397" t="s">
        <v>69</v>
      </c>
      <c r="W397">
        <v>53</v>
      </c>
      <c r="X397" s="13">
        <v>40856</v>
      </c>
      <c r="Y397" s="35">
        <v>198473</v>
      </c>
      <c r="Z397" s="36">
        <v>0.32</v>
      </c>
      <c r="AA397" t="s">
        <v>62</v>
      </c>
      <c r="AB397" t="s">
        <v>88</v>
      </c>
      <c r="AC397">
        <v>12</v>
      </c>
    </row>
    <row r="398" spans="1:29" x14ac:dyDescent="0.3">
      <c r="A398" t="s">
        <v>261</v>
      </c>
      <c r="B398" t="s">
        <v>836</v>
      </c>
      <c r="C398" t="s">
        <v>87</v>
      </c>
      <c r="D398" t="s">
        <v>91</v>
      </c>
      <c r="E398" t="s">
        <v>74</v>
      </c>
      <c r="F398" t="s">
        <v>60</v>
      </c>
      <c r="G398" t="s">
        <v>79</v>
      </c>
      <c r="H398">
        <v>40</v>
      </c>
      <c r="I398" s="13">
        <v>43440</v>
      </c>
      <c r="J398" s="35">
        <v>57225</v>
      </c>
      <c r="K398" s="36">
        <v>0</v>
      </c>
      <c r="L398" t="s">
        <v>62</v>
      </c>
      <c r="M398" t="s">
        <v>117</v>
      </c>
      <c r="N398">
        <f t="shared" ca="1" si="6"/>
        <v>5</v>
      </c>
      <c r="P398" t="s">
        <v>756</v>
      </c>
      <c r="Q398" t="s">
        <v>757</v>
      </c>
      <c r="R398" t="s">
        <v>57</v>
      </c>
      <c r="S398" t="s">
        <v>67</v>
      </c>
      <c r="T398" t="s">
        <v>84</v>
      </c>
      <c r="U398" t="s">
        <v>60</v>
      </c>
      <c r="V398" t="s">
        <v>79</v>
      </c>
      <c r="W398">
        <v>43</v>
      </c>
      <c r="X398" s="13">
        <v>39005</v>
      </c>
      <c r="Y398" s="35">
        <v>153492</v>
      </c>
      <c r="Z398" s="36">
        <v>0.11</v>
      </c>
      <c r="AA398" t="s">
        <v>62</v>
      </c>
      <c r="AB398" t="s">
        <v>70</v>
      </c>
      <c r="AC398">
        <v>17</v>
      </c>
    </row>
    <row r="399" spans="1:29" x14ac:dyDescent="0.3">
      <c r="A399" t="s">
        <v>837</v>
      </c>
      <c r="B399" t="s">
        <v>838</v>
      </c>
      <c r="C399" t="s">
        <v>83</v>
      </c>
      <c r="D399" t="s">
        <v>97</v>
      </c>
      <c r="E399" t="s">
        <v>68</v>
      </c>
      <c r="F399" t="s">
        <v>60</v>
      </c>
      <c r="G399" t="s">
        <v>114</v>
      </c>
      <c r="H399">
        <v>55</v>
      </c>
      <c r="I399" s="13">
        <v>40233</v>
      </c>
      <c r="J399" s="35">
        <v>102839</v>
      </c>
      <c r="K399" s="36">
        <v>0.05</v>
      </c>
      <c r="L399" t="s">
        <v>62</v>
      </c>
      <c r="M399" t="s">
        <v>88</v>
      </c>
      <c r="N399">
        <f t="shared" ca="1" si="6"/>
        <v>14</v>
      </c>
      <c r="P399" t="s">
        <v>758</v>
      </c>
      <c r="Q399" t="s">
        <v>759</v>
      </c>
      <c r="R399" t="s">
        <v>108</v>
      </c>
      <c r="S399" t="s">
        <v>97</v>
      </c>
      <c r="T399" t="s">
        <v>84</v>
      </c>
      <c r="U399" t="s">
        <v>60</v>
      </c>
      <c r="V399" t="s">
        <v>61</v>
      </c>
      <c r="W399">
        <v>28</v>
      </c>
      <c r="X399" s="13">
        <v>43121</v>
      </c>
      <c r="Y399" s="35">
        <v>208210</v>
      </c>
      <c r="Z399" s="36">
        <v>0.3</v>
      </c>
      <c r="AA399" t="s">
        <v>62</v>
      </c>
      <c r="AB399" t="s">
        <v>63</v>
      </c>
      <c r="AC399">
        <v>6</v>
      </c>
    </row>
    <row r="400" spans="1:29" x14ac:dyDescent="0.3">
      <c r="A400" t="s">
        <v>839</v>
      </c>
      <c r="B400" t="s">
        <v>840</v>
      </c>
      <c r="C400" t="s">
        <v>66</v>
      </c>
      <c r="D400" t="s">
        <v>109</v>
      </c>
      <c r="E400" t="s">
        <v>59</v>
      </c>
      <c r="F400" t="s">
        <v>78</v>
      </c>
      <c r="G400" t="s">
        <v>79</v>
      </c>
      <c r="H400">
        <v>29</v>
      </c>
      <c r="I400" s="13">
        <v>44454</v>
      </c>
      <c r="J400" s="35">
        <v>199783</v>
      </c>
      <c r="K400" s="36">
        <v>0.21</v>
      </c>
      <c r="L400" t="s">
        <v>62</v>
      </c>
      <c r="M400" t="s">
        <v>70</v>
      </c>
      <c r="N400">
        <f t="shared" ca="1" si="6"/>
        <v>2</v>
      </c>
      <c r="P400" t="s">
        <v>760</v>
      </c>
      <c r="Q400" t="s">
        <v>761</v>
      </c>
      <c r="R400" t="s">
        <v>77</v>
      </c>
      <c r="S400" t="s">
        <v>109</v>
      </c>
      <c r="T400" t="s">
        <v>84</v>
      </c>
      <c r="U400" t="s">
        <v>78</v>
      </c>
      <c r="V400" t="s">
        <v>69</v>
      </c>
      <c r="W400">
        <v>33</v>
      </c>
      <c r="X400" s="13">
        <v>42325</v>
      </c>
      <c r="Y400" s="35">
        <v>91632</v>
      </c>
      <c r="Z400" s="36">
        <v>0</v>
      </c>
      <c r="AA400" t="s">
        <v>62</v>
      </c>
      <c r="AB400" t="s">
        <v>80</v>
      </c>
      <c r="AC400">
        <v>8</v>
      </c>
    </row>
    <row r="401" spans="1:29" x14ac:dyDescent="0.3">
      <c r="A401" t="s">
        <v>841</v>
      </c>
      <c r="B401" t="s">
        <v>842</v>
      </c>
      <c r="C401" t="s">
        <v>83</v>
      </c>
      <c r="D401" t="s">
        <v>109</v>
      </c>
      <c r="E401" t="s">
        <v>84</v>
      </c>
      <c r="F401" t="s">
        <v>78</v>
      </c>
      <c r="G401" t="s">
        <v>69</v>
      </c>
      <c r="H401">
        <v>51</v>
      </c>
      <c r="I401" s="13">
        <v>35456</v>
      </c>
      <c r="J401" s="35">
        <v>104431</v>
      </c>
      <c r="K401" s="36">
        <v>7.0000000000000007E-2</v>
      </c>
      <c r="L401" t="s">
        <v>62</v>
      </c>
      <c r="M401" t="s">
        <v>80</v>
      </c>
      <c r="N401">
        <f t="shared" ca="1" si="6"/>
        <v>27</v>
      </c>
      <c r="P401" t="s">
        <v>762</v>
      </c>
      <c r="Q401" t="s">
        <v>763</v>
      </c>
      <c r="R401" t="s">
        <v>198</v>
      </c>
      <c r="S401" t="s">
        <v>58</v>
      </c>
      <c r="T401" t="s">
        <v>84</v>
      </c>
      <c r="U401" t="s">
        <v>78</v>
      </c>
      <c r="V401" t="s">
        <v>79</v>
      </c>
      <c r="W401">
        <v>55</v>
      </c>
      <c r="X401" s="13">
        <v>34692</v>
      </c>
      <c r="Y401" s="35">
        <v>99774</v>
      </c>
      <c r="Z401" s="36">
        <v>0</v>
      </c>
      <c r="AA401" t="s">
        <v>62</v>
      </c>
      <c r="AB401" t="s">
        <v>92</v>
      </c>
      <c r="AC401">
        <v>29</v>
      </c>
    </row>
    <row r="402" spans="1:29" x14ac:dyDescent="0.3">
      <c r="A402" t="s">
        <v>843</v>
      </c>
      <c r="B402" t="s">
        <v>844</v>
      </c>
      <c r="C402" t="s">
        <v>180</v>
      </c>
      <c r="D402" t="s">
        <v>97</v>
      </c>
      <c r="E402" t="s">
        <v>68</v>
      </c>
      <c r="F402" t="s">
        <v>78</v>
      </c>
      <c r="G402" t="s">
        <v>69</v>
      </c>
      <c r="H402">
        <v>28</v>
      </c>
      <c r="I402" s="13">
        <v>44374</v>
      </c>
      <c r="J402" s="35">
        <v>48510</v>
      </c>
      <c r="K402" s="36">
        <v>0</v>
      </c>
      <c r="L402" t="s">
        <v>62</v>
      </c>
      <c r="M402" t="s">
        <v>70</v>
      </c>
      <c r="N402">
        <f t="shared" ca="1" si="6"/>
        <v>3</v>
      </c>
      <c r="P402" t="s">
        <v>764</v>
      </c>
      <c r="Q402" t="s">
        <v>765</v>
      </c>
      <c r="R402" t="s">
        <v>83</v>
      </c>
      <c r="S402" t="s">
        <v>91</v>
      </c>
      <c r="T402" t="s">
        <v>68</v>
      </c>
      <c r="U402" t="s">
        <v>60</v>
      </c>
      <c r="V402" t="s">
        <v>69</v>
      </c>
      <c r="W402">
        <v>31</v>
      </c>
      <c r="X402" s="13">
        <v>41919</v>
      </c>
      <c r="Y402" s="35">
        <v>114911</v>
      </c>
      <c r="Z402" s="36">
        <v>7.0000000000000007E-2</v>
      </c>
      <c r="AA402" t="s">
        <v>62</v>
      </c>
      <c r="AB402" t="s">
        <v>70</v>
      </c>
      <c r="AC402">
        <v>9</v>
      </c>
    </row>
    <row r="403" spans="1:29" x14ac:dyDescent="0.3">
      <c r="A403" t="s">
        <v>845</v>
      </c>
      <c r="B403" t="s">
        <v>846</v>
      </c>
      <c r="C403" t="s">
        <v>157</v>
      </c>
      <c r="D403" t="s">
        <v>101</v>
      </c>
      <c r="E403" t="s">
        <v>68</v>
      </c>
      <c r="F403" t="s">
        <v>78</v>
      </c>
      <c r="G403" t="s">
        <v>61</v>
      </c>
      <c r="H403">
        <v>27</v>
      </c>
      <c r="I403" s="13">
        <v>43613</v>
      </c>
      <c r="J403" s="35">
        <v>70110</v>
      </c>
      <c r="K403" s="36">
        <v>0</v>
      </c>
      <c r="L403" t="s">
        <v>62</v>
      </c>
      <c r="M403" t="s">
        <v>88</v>
      </c>
      <c r="N403">
        <f t="shared" ca="1" si="6"/>
        <v>5</v>
      </c>
      <c r="P403" t="s">
        <v>766</v>
      </c>
      <c r="Q403" t="s">
        <v>767</v>
      </c>
      <c r="R403" t="s">
        <v>183</v>
      </c>
      <c r="S403" t="s">
        <v>101</v>
      </c>
      <c r="T403" t="s">
        <v>84</v>
      </c>
      <c r="U403" t="s">
        <v>78</v>
      </c>
      <c r="V403" t="s">
        <v>114</v>
      </c>
      <c r="W403">
        <v>45</v>
      </c>
      <c r="X403" s="13">
        <v>43217</v>
      </c>
      <c r="Y403" s="35">
        <v>115490</v>
      </c>
      <c r="Z403" s="36">
        <v>0.12</v>
      </c>
      <c r="AA403" t="s">
        <v>62</v>
      </c>
      <c r="AB403" t="s">
        <v>70</v>
      </c>
      <c r="AC403">
        <v>6</v>
      </c>
    </row>
    <row r="404" spans="1:29" x14ac:dyDescent="0.3">
      <c r="A404" t="s">
        <v>847</v>
      </c>
      <c r="B404" t="s">
        <v>848</v>
      </c>
      <c r="C404" t="s">
        <v>57</v>
      </c>
      <c r="D404" t="s">
        <v>67</v>
      </c>
      <c r="E404" t="s">
        <v>59</v>
      </c>
      <c r="F404" t="s">
        <v>60</v>
      </c>
      <c r="G404" t="s">
        <v>114</v>
      </c>
      <c r="H404">
        <v>45</v>
      </c>
      <c r="I404" s="13">
        <v>42379</v>
      </c>
      <c r="J404" s="35">
        <v>149761</v>
      </c>
      <c r="K404" s="36">
        <v>0.12</v>
      </c>
      <c r="L404" t="s">
        <v>62</v>
      </c>
      <c r="M404" t="s">
        <v>117</v>
      </c>
      <c r="N404">
        <f t="shared" ca="1" si="6"/>
        <v>8</v>
      </c>
      <c r="P404" t="s">
        <v>768</v>
      </c>
      <c r="Q404" t="s">
        <v>769</v>
      </c>
      <c r="R404" t="s">
        <v>66</v>
      </c>
      <c r="S404" t="s">
        <v>91</v>
      </c>
      <c r="T404" t="s">
        <v>68</v>
      </c>
      <c r="U404" t="s">
        <v>60</v>
      </c>
      <c r="V404" t="s">
        <v>79</v>
      </c>
      <c r="W404">
        <v>29</v>
      </c>
      <c r="X404" s="13">
        <v>42914</v>
      </c>
      <c r="Y404" s="35">
        <v>197649</v>
      </c>
      <c r="Z404" s="36">
        <v>0.2</v>
      </c>
      <c r="AA404" t="s">
        <v>62</v>
      </c>
      <c r="AB404" t="s">
        <v>117</v>
      </c>
      <c r="AC404">
        <v>7</v>
      </c>
    </row>
    <row r="405" spans="1:29" x14ac:dyDescent="0.3">
      <c r="A405" t="s">
        <v>849</v>
      </c>
      <c r="B405" t="s">
        <v>850</v>
      </c>
      <c r="C405" t="s">
        <v>83</v>
      </c>
      <c r="D405" t="s">
        <v>120</v>
      </c>
      <c r="E405" t="s">
        <v>68</v>
      </c>
      <c r="F405" t="s">
        <v>78</v>
      </c>
      <c r="G405" t="s">
        <v>69</v>
      </c>
      <c r="H405">
        <v>33</v>
      </c>
      <c r="I405" s="13">
        <v>41446</v>
      </c>
      <c r="J405" s="35">
        <v>119631</v>
      </c>
      <c r="K405" s="36">
        <v>0.06</v>
      </c>
      <c r="L405" t="s">
        <v>62</v>
      </c>
      <c r="M405" t="s">
        <v>80</v>
      </c>
      <c r="N405">
        <f t="shared" ca="1" si="6"/>
        <v>11</v>
      </c>
      <c r="P405" t="s">
        <v>230</v>
      </c>
      <c r="Q405" t="s">
        <v>770</v>
      </c>
      <c r="R405" t="s">
        <v>132</v>
      </c>
      <c r="S405" t="s">
        <v>67</v>
      </c>
      <c r="T405" t="s">
        <v>68</v>
      </c>
      <c r="U405" t="s">
        <v>60</v>
      </c>
      <c r="V405" t="s">
        <v>69</v>
      </c>
      <c r="W405">
        <v>52</v>
      </c>
      <c r="X405" s="13">
        <v>43819</v>
      </c>
      <c r="Y405" s="35">
        <v>61026</v>
      </c>
      <c r="Z405" s="36">
        <v>0</v>
      </c>
      <c r="AA405" t="s">
        <v>62</v>
      </c>
      <c r="AB405" t="s">
        <v>80</v>
      </c>
      <c r="AC405">
        <v>4</v>
      </c>
    </row>
    <row r="406" spans="1:29" x14ac:dyDescent="0.3">
      <c r="A406" t="s">
        <v>851</v>
      </c>
      <c r="B406" t="s">
        <v>852</v>
      </c>
      <c r="C406" t="s">
        <v>108</v>
      </c>
      <c r="D406" t="s">
        <v>58</v>
      </c>
      <c r="E406" t="s">
        <v>59</v>
      </c>
      <c r="F406" t="s">
        <v>78</v>
      </c>
      <c r="G406" t="s">
        <v>79</v>
      </c>
      <c r="H406">
        <v>26</v>
      </c>
      <c r="I406" s="13">
        <v>43960</v>
      </c>
      <c r="J406" s="35">
        <v>256561</v>
      </c>
      <c r="K406" s="36">
        <v>0.39</v>
      </c>
      <c r="L406" t="s">
        <v>62</v>
      </c>
      <c r="M406" t="s">
        <v>92</v>
      </c>
      <c r="N406">
        <f t="shared" ca="1" si="6"/>
        <v>4</v>
      </c>
      <c r="P406" t="s">
        <v>771</v>
      </c>
      <c r="Q406" t="s">
        <v>772</v>
      </c>
      <c r="R406" t="s">
        <v>100</v>
      </c>
      <c r="S406" t="s">
        <v>101</v>
      </c>
      <c r="T406" t="s">
        <v>68</v>
      </c>
      <c r="U406" t="s">
        <v>60</v>
      </c>
      <c r="V406" t="s">
        <v>69</v>
      </c>
      <c r="W406">
        <v>48</v>
      </c>
      <c r="X406" s="13">
        <v>41907</v>
      </c>
      <c r="Y406" s="35">
        <v>96693</v>
      </c>
      <c r="Z406" s="36">
        <v>0</v>
      </c>
      <c r="AA406" t="s">
        <v>62</v>
      </c>
      <c r="AB406" t="s">
        <v>70</v>
      </c>
      <c r="AC406">
        <v>9</v>
      </c>
    </row>
    <row r="407" spans="1:29" x14ac:dyDescent="0.3">
      <c r="A407" t="s">
        <v>853</v>
      </c>
      <c r="B407" t="s">
        <v>854</v>
      </c>
      <c r="C407" t="s">
        <v>492</v>
      </c>
      <c r="D407" t="s">
        <v>58</v>
      </c>
      <c r="E407" t="s">
        <v>68</v>
      </c>
      <c r="F407" t="s">
        <v>60</v>
      </c>
      <c r="G407" t="s">
        <v>114</v>
      </c>
      <c r="H407">
        <v>45</v>
      </c>
      <c r="I407" s="13">
        <v>43937</v>
      </c>
      <c r="J407" s="35">
        <v>66958</v>
      </c>
      <c r="K407" s="36">
        <v>0</v>
      </c>
      <c r="L407" t="s">
        <v>62</v>
      </c>
      <c r="M407" t="s">
        <v>88</v>
      </c>
      <c r="N407">
        <f t="shared" ca="1" si="6"/>
        <v>4</v>
      </c>
      <c r="P407" t="s">
        <v>773</v>
      </c>
      <c r="Q407" t="s">
        <v>774</v>
      </c>
      <c r="R407" t="s">
        <v>232</v>
      </c>
      <c r="S407" t="s">
        <v>101</v>
      </c>
      <c r="T407" t="s">
        <v>68</v>
      </c>
      <c r="U407" t="s">
        <v>60</v>
      </c>
      <c r="V407" t="s">
        <v>114</v>
      </c>
      <c r="W407">
        <v>48</v>
      </c>
      <c r="X407" s="13">
        <v>39991</v>
      </c>
      <c r="Y407" s="35">
        <v>82907</v>
      </c>
      <c r="Z407" s="36">
        <v>0</v>
      </c>
      <c r="AA407" t="s">
        <v>62</v>
      </c>
      <c r="AB407" t="s">
        <v>63</v>
      </c>
      <c r="AC407">
        <v>15</v>
      </c>
    </row>
    <row r="408" spans="1:29" x14ac:dyDescent="0.3">
      <c r="A408" t="s">
        <v>186</v>
      </c>
      <c r="B408" t="s">
        <v>855</v>
      </c>
      <c r="C408" t="s">
        <v>142</v>
      </c>
      <c r="D408" t="s">
        <v>58</v>
      </c>
      <c r="E408" t="s">
        <v>84</v>
      </c>
      <c r="F408" t="s">
        <v>78</v>
      </c>
      <c r="G408" t="s">
        <v>69</v>
      </c>
      <c r="H408">
        <v>37</v>
      </c>
      <c r="I408" s="13">
        <v>39493</v>
      </c>
      <c r="J408" s="35">
        <v>71695</v>
      </c>
      <c r="K408" s="36">
        <v>0</v>
      </c>
      <c r="L408" t="s">
        <v>62</v>
      </c>
      <c r="M408" t="s">
        <v>80</v>
      </c>
      <c r="N408">
        <f t="shared" ca="1" si="6"/>
        <v>16</v>
      </c>
      <c r="P408" t="s">
        <v>775</v>
      </c>
      <c r="Q408" t="s">
        <v>776</v>
      </c>
      <c r="R408" t="s">
        <v>157</v>
      </c>
      <c r="S408" t="s">
        <v>101</v>
      </c>
      <c r="T408" t="s">
        <v>59</v>
      </c>
      <c r="U408" t="s">
        <v>78</v>
      </c>
      <c r="V408" t="s">
        <v>114</v>
      </c>
      <c r="W408">
        <v>41</v>
      </c>
      <c r="X408" s="13">
        <v>40929</v>
      </c>
      <c r="Y408" s="35">
        <v>94658</v>
      </c>
      <c r="Z408" s="36">
        <v>0</v>
      </c>
      <c r="AA408" t="s">
        <v>62</v>
      </c>
      <c r="AB408" t="s">
        <v>88</v>
      </c>
      <c r="AC408">
        <v>12</v>
      </c>
    </row>
    <row r="409" spans="1:29" x14ac:dyDescent="0.3">
      <c r="A409" t="s">
        <v>814</v>
      </c>
      <c r="B409" t="s">
        <v>856</v>
      </c>
      <c r="C409" t="s">
        <v>87</v>
      </c>
      <c r="D409" t="s">
        <v>120</v>
      </c>
      <c r="E409" t="s">
        <v>68</v>
      </c>
      <c r="F409" t="s">
        <v>60</v>
      </c>
      <c r="G409" t="s">
        <v>69</v>
      </c>
      <c r="H409">
        <v>33</v>
      </c>
      <c r="I409" s="13">
        <v>41742</v>
      </c>
      <c r="J409" s="35">
        <v>46878</v>
      </c>
      <c r="K409" s="36">
        <v>0</v>
      </c>
      <c r="L409" t="s">
        <v>62</v>
      </c>
      <c r="M409" t="s">
        <v>88</v>
      </c>
      <c r="N409">
        <f t="shared" ca="1" si="6"/>
        <v>10</v>
      </c>
      <c r="P409" t="s">
        <v>777</v>
      </c>
      <c r="Q409" t="s">
        <v>778</v>
      </c>
      <c r="R409" t="s">
        <v>162</v>
      </c>
      <c r="S409" t="s">
        <v>97</v>
      </c>
      <c r="T409" t="s">
        <v>74</v>
      </c>
      <c r="U409" t="s">
        <v>78</v>
      </c>
      <c r="V409" t="s">
        <v>61</v>
      </c>
      <c r="W409">
        <v>45</v>
      </c>
      <c r="X409" s="13">
        <v>42357</v>
      </c>
      <c r="Y409" s="35">
        <v>51983</v>
      </c>
      <c r="Z409" s="36">
        <v>0</v>
      </c>
      <c r="AA409" t="s">
        <v>62</v>
      </c>
      <c r="AB409" t="s">
        <v>117</v>
      </c>
      <c r="AC409">
        <v>8</v>
      </c>
    </row>
    <row r="410" spans="1:29" x14ac:dyDescent="0.3">
      <c r="A410" t="s">
        <v>857</v>
      </c>
      <c r="B410" t="s">
        <v>858</v>
      </c>
      <c r="C410" t="s">
        <v>87</v>
      </c>
      <c r="D410" t="s">
        <v>109</v>
      </c>
      <c r="E410" t="s">
        <v>68</v>
      </c>
      <c r="F410" t="s">
        <v>60</v>
      </c>
      <c r="G410" t="s">
        <v>69</v>
      </c>
      <c r="H410">
        <v>64</v>
      </c>
      <c r="I410" s="13">
        <v>37662</v>
      </c>
      <c r="J410" s="35">
        <v>57032</v>
      </c>
      <c r="K410" s="36">
        <v>0</v>
      </c>
      <c r="L410" t="s">
        <v>62</v>
      </c>
      <c r="M410" t="s">
        <v>88</v>
      </c>
      <c r="N410">
        <f t="shared" ca="1" si="6"/>
        <v>21</v>
      </c>
      <c r="P410" t="s">
        <v>779</v>
      </c>
      <c r="Q410" t="s">
        <v>780</v>
      </c>
      <c r="R410" t="s">
        <v>57</v>
      </c>
      <c r="S410" t="s">
        <v>67</v>
      </c>
      <c r="T410" t="s">
        <v>84</v>
      </c>
      <c r="U410" t="s">
        <v>60</v>
      </c>
      <c r="V410" t="s">
        <v>114</v>
      </c>
      <c r="W410">
        <v>55</v>
      </c>
      <c r="X410" s="13">
        <v>42772</v>
      </c>
      <c r="Y410" s="35">
        <v>144986</v>
      </c>
      <c r="Z410" s="36">
        <v>0.12</v>
      </c>
      <c r="AA410" t="s">
        <v>62</v>
      </c>
      <c r="AB410" t="s">
        <v>80</v>
      </c>
      <c r="AC410">
        <v>7</v>
      </c>
    </row>
    <row r="411" spans="1:29" x14ac:dyDescent="0.3">
      <c r="A411" t="s">
        <v>75</v>
      </c>
      <c r="B411" t="s">
        <v>859</v>
      </c>
      <c r="C411" t="s">
        <v>87</v>
      </c>
      <c r="D411" t="s">
        <v>67</v>
      </c>
      <c r="E411" t="s">
        <v>74</v>
      </c>
      <c r="F411" t="s">
        <v>60</v>
      </c>
      <c r="G411" t="s">
        <v>69</v>
      </c>
      <c r="H411">
        <v>55</v>
      </c>
      <c r="I411" s="13">
        <v>44302</v>
      </c>
      <c r="J411" s="35">
        <v>48266</v>
      </c>
      <c r="K411" s="36">
        <v>0</v>
      </c>
      <c r="L411" t="s">
        <v>62</v>
      </c>
      <c r="M411" t="s">
        <v>70</v>
      </c>
      <c r="N411">
        <f t="shared" ca="1" si="6"/>
        <v>3</v>
      </c>
      <c r="P411" t="s">
        <v>781</v>
      </c>
      <c r="Q411" t="s">
        <v>782</v>
      </c>
      <c r="R411" t="s">
        <v>222</v>
      </c>
      <c r="S411" t="s">
        <v>120</v>
      </c>
      <c r="T411" t="s">
        <v>68</v>
      </c>
      <c r="U411" t="s">
        <v>60</v>
      </c>
      <c r="V411" t="s">
        <v>79</v>
      </c>
      <c r="W411">
        <v>45</v>
      </c>
      <c r="X411" s="13">
        <v>36754</v>
      </c>
      <c r="Y411" s="35">
        <v>60113</v>
      </c>
      <c r="Z411" s="36">
        <v>0</v>
      </c>
      <c r="AA411" t="s">
        <v>62</v>
      </c>
      <c r="AB411" t="s">
        <v>70</v>
      </c>
      <c r="AC411">
        <v>24</v>
      </c>
    </row>
    <row r="412" spans="1:29" x14ac:dyDescent="0.3">
      <c r="A412" t="s">
        <v>860</v>
      </c>
      <c r="B412" t="s">
        <v>861</v>
      </c>
      <c r="C412" t="s">
        <v>108</v>
      </c>
      <c r="D412" t="s">
        <v>67</v>
      </c>
      <c r="E412" t="s">
        <v>59</v>
      </c>
      <c r="F412" t="s">
        <v>78</v>
      </c>
      <c r="G412" t="s">
        <v>114</v>
      </c>
      <c r="H412">
        <v>36</v>
      </c>
      <c r="I412" s="13">
        <v>43330</v>
      </c>
      <c r="J412" s="35">
        <v>223404</v>
      </c>
      <c r="K412" s="36">
        <v>0.32</v>
      </c>
      <c r="L412" t="s">
        <v>62</v>
      </c>
      <c r="M412" t="s">
        <v>117</v>
      </c>
      <c r="N412">
        <f t="shared" ref="N412:N475" ca="1" si="7">DATEDIF(I412,TODAY(),"y")</f>
        <v>6</v>
      </c>
      <c r="P412" t="s">
        <v>783</v>
      </c>
      <c r="Q412" t="s">
        <v>784</v>
      </c>
      <c r="R412" t="s">
        <v>132</v>
      </c>
      <c r="S412" t="s">
        <v>109</v>
      </c>
      <c r="T412" t="s">
        <v>74</v>
      </c>
      <c r="U412" t="s">
        <v>60</v>
      </c>
      <c r="V412" t="s">
        <v>69</v>
      </c>
      <c r="W412">
        <v>33</v>
      </c>
      <c r="X412" s="13">
        <v>43904</v>
      </c>
      <c r="Y412" s="35">
        <v>68846</v>
      </c>
      <c r="Z412" s="36">
        <v>0</v>
      </c>
      <c r="AA412" t="s">
        <v>62</v>
      </c>
      <c r="AB412" t="s">
        <v>70</v>
      </c>
      <c r="AC412">
        <v>4</v>
      </c>
    </row>
    <row r="413" spans="1:29" x14ac:dyDescent="0.3">
      <c r="A413" t="s">
        <v>862</v>
      </c>
      <c r="B413" t="s">
        <v>863</v>
      </c>
      <c r="C413" t="s">
        <v>252</v>
      </c>
      <c r="D413" t="s">
        <v>58</v>
      </c>
      <c r="E413" t="s">
        <v>68</v>
      </c>
      <c r="F413" t="s">
        <v>60</v>
      </c>
      <c r="G413" t="s">
        <v>79</v>
      </c>
      <c r="H413">
        <v>57</v>
      </c>
      <c r="I413" s="13">
        <v>41649</v>
      </c>
      <c r="J413" s="35">
        <v>74854</v>
      </c>
      <c r="K413" s="36">
        <v>0</v>
      </c>
      <c r="L413" t="s">
        <v>62</v>
      </c>
      <c r="M413" t="s">
        <v>63</v>
      </c>
      <c r="N413">
        <f t="shared" ca="1" si="7"/>
        <v>10</v>
      </c>
      <c r="P413" t="s">
        <v>402</v>
      </c>
      <c r="Q413" t="s">
        <v>785</v>
      </c>
      <c r="R413" t="s">
        <v>492</v>
      </c>
      <c r="S413" t="s">
        <v>58</v>
      </c>
      <c r="T413" t="s">
        <v>84</v>
      </c>
      <c r="U413" t="s">
        <v>60</v>
      </c>
      <c r="V413" t="s">
        <v>114</v>
      </c>
      <c r="W413">
        <v>59</v>
      </c>
      <c r="X413" s="13">
        <v>41717</v>
      </c>
      <c r="Y413" s="35">
        <v>90901</v>
      </c>
      <c r="Z413" s="36">
        <v>0</v>
      </c>
      <c r="AA413" t="s">
        <v>62</v>
      </c>
      <c r="AB413" t="s">
        <v>63</v>
      </c>
      <c r="AC413">
        <v>10</v>
      </c>
    </row>
    <row r="414" spans="1:29" x14ac:dyDescent="0.3">
      <c r="A414" t="s">
        <v>864</v>
      </c>
      <c r="B414" t="s">
        <v>865</v>
      </c>
      <c r="C414" t="s">
        <v>108</v>
      </c>
      <c r="D414" t="s">
        <v>91</v>
      </c>
      <c r="E414" t="s">
        <v>68</v>
      </c>
      <c r="F414" t="s">
        <v>60</v>
      </c>
      <c r="G414" t="s">
        <v>69</v>
      </c>
      <c r="H414">
        <v>48</v>
      </c>
      <c r="I414" s="13">
        <v>39197</v>
      </c>
      <c r="J414" s="35">
        <v>217783</v>
      </c>
      <c r="K414" s="36">
        <v>0.36</v>
      </c>
      <c r="L414" t="s">
        <v>62</v>
      </c>
      <c r="M414" t="s">
        <v>63</v>
      </c>
      <c r="N414">
        <f t="shared" ca="1" si="7"/>
        <v>17</v>
      </c>
      <c r="P414" t="s">
        <v>786</v>
      </c>
      <c r="Q414" t="s">
        <v>787</v>
      </c>
      <c r="R414" t="s">
        <v>83</v>
      </c>
      <c r="S414" t="s">
        <v>91</v>
      </c>
      <c r="T414" t="s">
        <v>84</v>
      </c>
      <c r="U414" t="s">
        <v>60</v>
      </c>
      <c r="V414" t="s">
        <v>79</v>
      </c>
      <c r="W414">
        <v>50</v>
      </c>
      <c r="X414" s="13">
        <v>41155</v>
      </c>
      <c r="Y414" s="35">
        <v>102033</v>
      </c>
      <c r="Z414" s="36">
        <v>0.08</v>
      </c>
      <c r="AA414" t="s">
        <v>62</v>
      </c>
      <c r="AB414" t="s">
        <v>92</v>
      </c>
      <c r="AC414">
        <v>11</v>
      </c>
    </row>
    <row r="415" spans="1:29" x14ac:dyDescent="0.3">
      <c r="A415" t="s">
        <v>866</v>
      </c>
      <c r="B415" t="s">
        <v>867</v>
      </c>
      <c r="C415" t="s">
        <v>132</v>
      </c>
      <c r="D415" t="s">
        <v>67</v>
      </c>
      <c r="E415" t="s">
        <v>74</v>
      </c>
      <c r="F415" t="s">
        <v>60</v>
      </c>
      <c r="G415" t="s">
        <v>69</v>
      </c>
      <c r="H415">
        <v>41</v>
      </c>
      <c r="I415" s="13">
        <v>39091</v>
      </c>
      <c r="J415" s="35">
        <v>50685</v>
      </c>
      <c r="K415" s="36">
        <v>0</v>
      </c>
      <c r="L415" t="s">
        <v>62</v>
      </c>
      <c r="M415" t="s">
        <v>117</v>
      </c>
      <c r="N415">
        <f t="shared" ca="1" si="7"/>
        <v>17</v>
      </c>
      <c r="P415" t="s">
        <v>788</v>
      </c>
      <c r="Q415" t="s">
        <v>789</v>
      </c>
      <c r="R415" t="s">
        <v>66</v>
      </c>
      <c r="S415" t="s">
        <v>120</v>
      </c>
      <c r="T415" t="s">
        <v>74</v>
      </c>
      <c r="U415" t="s">
        <v>60</v>
      </c>
      <c r="V415" t="s">
        <v>69</v>
      </c>
      <c r="W415">
        <v>61</v>
      </c>
      <c r="X415" s="13">
        <v>44219</v>
      </c>
      <c r="Y415" s="35">
        <v>151783</v>
      </c>
      <c r="Z415" s="36">
        <v>0.26</v>
      </c>
      <c r="AA415" t="s">
        <v>62</v>
      </c>
      <c r="AB415" t="s">
        <v>63</v>
      </c>
      <c r="AC415">
        <v>3</v>
      </c>
    </row>
    <row r="416" spans="1:29" x14ac:dyDescent="0.3">
      <c r="A416" t="s">
        <v>868</v>
      </c>
      <c r="B416" t="s">
        <v>869</v>
      </c>
      <c r="C416" t="s">
        <v>132</v>
      </c>
      <c r="D416" t="s">
        <v>120</v>
      </c>
      <c r="E416" t="s">
        <v>59</v>
      </c>
      <c r="F416" t="s">
        <v>78</v>
      </c>
      <c r="G416" t="s">
        <v>79</v>
      </c>
      <c r="H416">
        <v>34</v>
      </c>
      <c r="I416" s="13">
        <v>43169</v>
      </c>
      <c r="J416" s="35">
        <v>58993</v>
      </c>
      <c r="K416" s="36">
        <v>0</v>
      </c>
      <c r="L416" t="s">
        <v>62</v>
      </c>
      <c r="M416" t="s">
        <v>92</v>
      </c>
      <c r="N416">
        <f t="shared" ca="1" si="7"/>
        <v>6</v>
      </c>
      <c r="P416" t="s">
        <v>790</v>
      </c>
      <c r="Q416" t="s">
        <v>791</v>
      </c>
      <c r="R416" t="s">
        <v>66</v>
      </c>
      <c r="S416" t="s">
        <v>101</v>
      </c>
      <c r="T416" t="s">
        <v>84</v>
      </c>
      <c r="U416" t="s">
        <v>60</v>
      </c>
      <c r="V416" t="s">
        <v>114</v>
      </c>
      <c r="W416">
        <v>27</v>
      </c>
      <c r="X416" s="13">
        <v>43441</v>
      </c>
      <c r="Y416" s="35">
        <v>170164</v>
      </c>
      <c r="Z416" s="36">
        <v>0.17</v>
      </c>
      <c r="AA416" t="s">
        <v>62</v>
      </c>
      <c r="AB416" t="s">
        <v>92</v>
      </c>
      <c r="AC416">
        <v>5</v>
      </c>
    </row>
    <row r="417" spans="1:29" x14ac:dyDescent="0.3">
      <c r="A417" t="s">
        <v>870</v>
      </c>
      <c r="B417" t="s">
        <v>871</v>
      </c>
      <c r="C417" t="s">
        <v>177</v>
      </c>
      <c r="D417" t="s">
        <v>101</v>
      </c>
      <c r="E417" t="s">
        <v>84</v>
      </c>
      <c r="F417" t="s">
        <v>78</v>
      </c>
      <c r="G417" t="s">
        <v>69</v>
      </c>
      <c r="H417">
        <v>47</v>
      </c>
      <c r="I417" s="13">
        <v>43990</v>
      </c>
      <c r="J417" s="35">
        <v>115765</v>
      </c>
      <c r="K417" s="36">
        <v>0</v>
      </c>
      <c r="L417" t="s">
        <v>62</v>
      </c>
      <c r="M417" t="s">
        <v>88</v>
      </c>
      <c r="N417">
        <f t="shared" ca="1" si="7"/>
        <v>4</v>
      </c>
      <c r="P417" t="s">
        <v>792</v>
      </c>
      <c r="Q417" t="s">
        <v>793</v>
      </c>
      <c r="R417" t="s">
        <v>57</v>
      </c>
      <c r="S417" t="s">
        <v>109</v>
      </c>
      <c r="T417" t="s">
        <v>68</v>
      </c>
      <c r="U417" t="s">
        <v>60</v>
      </c>
      <c r="V417" t="s">
        <v>79</v>
      </c>
      <c r="W417">
        <v>35</v>
      </c>
      <c r="X417" s="13">
        <v>41690</v>
      </c>
      <c r="Y417" s="35">
        <v>155905</v>
      </c>
      <c r="Z417" s="36">
        <v>0.14000000000000001</v>
      </c>
      <c r="AA417" t="s">
        <v>62</v>
      </c>
      <c r="AB417" t="s">
        <v>80</v>
      </c>
      <c r="AC417">
        <v>10</v>
      </c>
    </row>
    <row r="418" spans="1:29" x14ac:dyDescent="0.3">
      <c r="A418" t="s">
        <v>872</v>
      </c>
      <c r="B418" t="s">
        <v>873</v>
      </c>
      <c r="C418" t="s">
        <v>66</v>
      </c>
      <c r="D418" t="s">
        <v>91</v>
      </c>
      <c r="E418" t="s">
        <v>74</v>
      </c>
      <c r="F418" t="s">
        <v>60</v>
      </c>
      <c r="G418" t="s">
        <v>79</v>
      </c>
      <c r="H418">
        <v>63</v>
      </c>
      <c r="I418" s="13">
        <v>39147</v>
      </c>
      <c r="J418" s="35">
        <v>193044</v>
      </c>
      <c r="K418" s="36">
        <v>0.15</v>
      </c>
      <c r="L418" t="s">
        <v>62</v>
      </c>
      <c r="M418" t="s">
        <v>88</v>
      </c>
      <c r="N418">
        <f t="shared" ca="1" si="7"/>
        <v>17</v>
      </c>
      <c r="P418" t="s">
        <v>794</v>
      </c>
      <c r="Q418" t="s">
        <v>795</v>
      </c>
      <c r="R418" t="s">
        <v>87</v>
      </c>
      <c r="S418" t="s">
        <v>120</v>
      </c>
      <c r="T418" t="s">
        <v>84</v>
      </c>
      <c r="U418" t="s">
        <v>78</v>
      </c>
      <c r="V418" t="s">
        <v>79</v>
      </c>
      <c r="W418">
        <v>40</v>
      </c>
      <c r="X418" s="13">
        <v>42721</v>
      </c>
      <c r="Y418" s="35">
        <v>50733</v>
      </c>
      <c r="Z418" s="36">
        <v>0</v>
      </c>
      <c r="AA418" t="s">
        <v>62</v>
      </c>
      <c r="AB418" t="s">
        <v>88</v>
      </c>
      <c r="AC418">
        <v>7</v>
      </c>
    </row>
    <row r="419" spans="1:29" x14ac:dyDescent="0.3">
      <c r="A419" t="s">
        <v>874</v>
      </c>
      <c r="B419" t="s">
        <v>875</v>
      </c>
      <c r="C419" t="s">
        <v>87</v>
      </c>
      <c r="D419" t="s">
        <v>109</v>
      </c>
      <c r="E419" t="s">
        <v>59</v>
      </c>
      <c r="F419" t="s">
        <v>60</v>
      </c>
      <c r="G419" t="s">
        <v>61</v>
      </c>
      <c r="H419">
        <v>65</v>
      </c>
      <c r="I419" s="13">
        <v>40711</v>
      </c>
      <c r="J419" s="35">
        <v>56686</v>
      </c>
      <c r="K419" s="36">
        <v>0</v>
      </c>
      <c r="L419" t="s">
        <v>62</v>
      </c>
      <c r="M419" t="s">
        <v>63</v>
      </c>
      <c r="N419">
        <f t="shared" ca="1" si="7"/>
        <v>13</v>
      </c>
      <c r="P419" t="s">
        <v>796</v>
      </c>
      <c r="Q419" t="s">
        <v>797</v>
      </c>
      <c r="R419" t="s">
        <v>225</v>
      </c>
      <c r="S419" t="s">
        <v>97</v>
      </c>
      <c r="T419" t="s">
        <v>84</v>
      </c>
      <c r="U419" t="s">
        <v>60</v>
      </c>
      <c r="V419" t="s">
        <v>69</v>
      </c>
      <c r="W419">
        <v>30</v>
      </c>
      <c r="X419" s="13">
        <v>42761</v>
      </c>
      <c r="Y419" s="35">
        <v>88663</v>
      </c>
      <c r="Z419" s="36">
        <v>0</v>
      </c>
      <c r="AA419" t="s">
        <v>62</v>
      </c>
      <c r="AB419" t="s">
        <v>80</v>
      </c>
      <c r="AC419">
        <v>7</v>
      </c>
    </row>
    <row r="420" spans="1:29" x14ac:dyDescent="0.3">
      <c r="A420" t="s">
        <v>876</v>
      </c>
      <c r="B420" t="s">
        <v>877</v>
      </c>
      <c r="C420" t="s">
        <v>57</v>
      </c>
      <c r="D420" t="s">
        <v>67</v>
      </c>
      <c r="E420" t="s">
        <v>74</v>
      </c>
      <c r="F420" t="s">
        <v>60</v>
      </c>
      <c r="G420" t="s">
        <v>61</v>
      </c>
      <c r="H420">
        <v>33</v>
      </c>
      <c r="I420" s="13">
        <v>43763</v>
      </c>
      <c r="J420" s="35">
        <v>131652</v>
      </c>
      <c r="K420" s="36">
        <v>0.11</v>
      </c>
      <c r="L420" t="s">
        <v>62</v>
      </c>
      <c r="M420" t="s">
        <v>63</v>
      </c>
      <c r="N420">
        <f t="shared" ca="1" si="7"/>
        <v>4</v>
      </c>
      <c r="P420" t="s">
        <v>798</v>
      </c>
      <c r="Q420" t="s">
        <v>799</v>
      </c>
      <c r="R420" t="s">
        <v>132</v>
      </c>
      <c r="S420" t="s">
        <v>120</v>
      </c>
      <c r="T420" t="s">
        <v>68</v>
      </c>
      <c r="U420" t="s">
        <v>78</v>
      </c>
      <c r="V420" t="s">
        <v>79</v>
      </c>
      <c r="W420">
        <v>55</v>
      </c>
      <c r="X420" s="13">
        <v>44410</v>
      </c>
      <c r="Y420" s="35">
        <v>67130</v>
      </c>
      <c r="Z420" s="36">
        <v>0</v>
      </c>
      <c r="AA420" t="s">
        <v>62</v>
      </c>
      <c r="AB420" t="s">
        <v>88</v>
      </c>
      <c r="AC420">
        <v>3</v>
      </c>
    </row>
    <row r="421" spans="1:29" x14ac:dyDescent="0.3">
      <c r="A421" t="s">
        <v>878</v>
      </c>
      <c r="B421" t="s">
        <v>879</v>
      </c>
      <c r="C421" t="s">
        <v>66</v>
      </c>
      <c r="D421" t="s">
        <v>109</v>
      </c>
      <c r="E421" t="s">
        <v>74</v>
      </c>
      <c r="F421" t="s">
        <v>60</v>
      </c>
      <c r="G421" t="s">
        <v>61</v>
      </c>
      <c r="H421">
        <v>45</v>
      </c>
      <c r="I421" s="13">
        <v>39507</v>
      </c>
      <c r="J421" s="35">
        <v>150577</v>
      </c>
      <c r="K421" s="36">
        <v>0.25</v>
      </c>
      <c r="L421" t="s">
        <v>62</v>
      </c>
      <c r="M421" t="s">
        <v>88</v>
      </c>
      <c r="N421">
        <f t="shared" ca="1" si="7"/>
        <v>16</v>
      </c>
      <c r="P421" t="s">
        <v>800</v>
      </c>
      <c r="Q421" t="s">
        <v>801</v>
      </c>
      <c r="R421" t="s">
        <v>77</v>
      </c>
      <c r="S421" t="s">
        <v>67</v>
      </c>
      <c r="T421" t="s">
        <v>68</v>
      </c>
      <c r="U421" t="s">
        <v>60</v>
      </c>
      <c r="V421" t="s">
        <v>79</v>
      </c>
      <c r="W421">
        <v>33</v>
      </c>
      <c r="X421" s="13">
        <v>42285</v>
      </c>
      <c r="Y421" s="35">
        <v>94876</v>
      </c>
      <c r="Z421" s="36">
        <v>0</v>
      </c>
      <c r="AA421" t="s">
        <v>62</v>
      </c>
      <c r="AB421" t="s">
        <v>88</v>
      </c>
      <c r="AC421">
        <v>8</v>
      </c>
    </row>
    <row r="422" spans="1:29" x14ac:dyDescent="0.3">
      <c r="A422" t="s">
        <v>228</v>
      </c>
      <c r="B422" t="s">
        <v>880</v>
      </c>
      <c r="C422" t="s">
        <v>492</v>
      </c>
      <c r="D422" t="s">
        <v>58</v>
      </c>
      <c r="E422" t="s">
        <v>74</v>
      </c>
      <c r="F422" t="s">
        <v>78</v>
      </c>
      <c r="G422" t="s">
        <v>79</v>
      </c>
      <c r="H422">
        <v>43</v>
      </c>
      <c r="I422" s="13">
        <v>42753</v>
      </c>
      <c r="J422" s="35">
        <v>86417</v>
      </c>
      <c r="K422" s="36">
        <v>0</v>
      </c>
      <c r="L422" t="s">
        <v>62</v>
      </c>
      <c r="M422" t="s">
        <v>70</v>
      </c>
      <c r="N422">
        <f t="shared" ca="1" si="7"/>
        <v>7</v>
      </c>
      <c r="P422" t="s">
        <v>802</v>
      </c>
      <c r="Q422" t="s">
        <v>803</v>
      </c>
      <c r="R422" t="s">
        <v>237</v>
      </c>
      <c r="S422" t="s">
        <v>101</v>
      </c>
      <c r="T422" t="s">
        <v>68</v>
      </c>
      <c r="U422" t="s">
        <v>78</v>
      </c>
      <c r="V422" t="s">
        <v>114</v>
      </c>
      <c r="W422">
        <v>62</v>
      </c>
      <c r="X422" s="13">
        <v>34616</v>
      </c>
      <c r="Y422" s="35">
        <v>98230</v>
      </c>
      <c r="Z422" s="36">
        <v>0</v>
      </c>
      <c r="AA422" t="s">
        <v>62</v>
      </c>
      <c r="AB422" t="s">
        <v>88</v>
      </c>
      <c r="AC422">
        <v>29</v>
      </c>
    </row>
    <row r="423" spans="1:29" x14ac:dyDescent="0.3">
      <c r="A423" t="s">
        <v>881</v>
      </c>
      <c r="B423" t="s">
        <v>882</v>
      </c>
      <c r="C423" t="s">
        <v>252</v>
      </c>
      <c r="D423" t="s">
        <v>58</v>
      </c>
      <c r="E423" t="s">
        <v>59</v>
      </c>
      <c r="F423" t="s">
        <v>60</v>
      </c>
      <c r="G423" t="s">
        <v>79</v>
      </c>
      <c r="H423">
        <v>65</v>
      </c>
      <c r="I423" s="13">
        <v>37749</v>
      </c>
      <c r="J423" s="35">
        <v>96548</v>
      </c>
      <c r="K423" s="36">
        <v>0</v>
      </c>
      <c r="L423" t="s">
        <v>62</v>
      </c>
      <c r="M423" t="s">
        <v>92</v>
      </c>
      <c r="N423">
        <f t="shared" ca="1" si="7"/>
        <v>21</v>
      </c>
      <c r="P423" t="s">
        <v>804</v>
      </c>
      <c r="Q423" t="s">
        <v>805</v>
      </c>
      <c r="R423" t="s">
        <v>232</v>
      </c>
      <c r="S423" t="s">
        <v>101</v>
      </c>
      <c r="T423" t="s">
        <v>59</v>
      </c>
      <c r="U423" t="s">
        <v>60</v>
      </c>
      <c r="V423" t="s">
        <v>79</v>
      </c>
      <c r="W423">
        <v>36</v>
      </c>
      <c r="X423" s="13">
        <v>43448</v>
      </c>
      <c r="Y423" s="35">
        <v>96757</v>
      </c>
      <c r="Z423" s="36">
        <v>0</v>
      </c>
      <c r="AA423" t="s">
        <v>62</v>
      </c>
      <c r="AB423" t="s">
        <v>117</v>
      </c>
      <c r="AC423">
        <v>5</v>
      </c>
    </row>
    <row r="424" spans="1:29" x14ac:dyDescent="0.3">
      <c r="A424" t="s">
        <v>883</v>
      </c>
      <c r="B424" t="s">
        <v>884</v>
      </c>
      <c r="C424" t="s">
        <v>132</v>
      </c>
      <c r="D424" t="s">
        <v>91</v>
      </c>
      <c r="E424" t="s">
        <v>68</v>
      </c>
      <c r="F424" t="s">
        <v>78</v>
      </c>
      <c r="G424" t="s">
        <v>79</v>
      </c>
      <c r="H424">
        <v>28</v>
      </c>
      <c r="I424" s="13">
        <v>43336</v>
      </c>
      <c r="J424" s="35">
        <v>61410</v>
      </c>
      <c r="K424" s="36">
        <v>0</v>
      </c>
      <c r="L424" t="s">
        <v>62</v>
      </c>
      <c r="M424" t="s">
        <v>80</v>
      </c>
      <c r="N424">
        <f t="shared" ca="1" si="7"/>
        <v>6</v>
      </c>
      <c r="P424" t="s">
        <v>806</v>
      </c>
      <c r="Q424" t="s">
        <v>807</v>
      </c>
      <c r="R424" t="s">
        <v>132</v>
      </c>
      <c r="S424" t="s">
        <v>109</v>
      </c>
      <c r="T424" t="s">
        <v>74</v>
      </c>
      <c r="U424" t="s">
        <v>78</v>
      </c>
      <c r="V424" t="s">
        <v>61</v>
      </c>
      <c r="W424">
        <v>35</v>
      </c>
      <c r="X424" s="13">
        <v>44015</v>
      </c>
      <c r="Y424" s="35">
        <v>51513</v>
      </c>
      <c r="Z424" s="36">
        <v>0</v>
      </c>
      <c r="AA424" t="s">
        <v>62</v>
      </c>
      <c r="AB424" t="s">
        <v>117</v>
      </c>
      <c r="AC424">
        <v>4</v>
      </c>
    </row>
    <row r="425" spans="1:29" x14ac:dyDescent="0.3">
      <c r="A425" t="s">
        <v>885</v>
      </c>
      <c r="B425" t="s">
        <v>886</v>
      </c>
      <c r="C425" t="s">
        <v>83</v>
      </c>
      <c r="D425" t="s">
        <v>67</v>
      </c>
      <c r="E425" t="s">
        <v>68</v>
      </c>
      <c r="F425" t="s">
        <v>60</v>
      </c>
      <c r="G425" t="s">
        <v>61</v>
      </c>
      <c r="H425">
        <v>61</v>
      </c>
      <c r="I425" s="13">
        <v>40293</v>
      </c>
      <c r="J425" s="35">
        <v>110302</v>
      </c>
      <c r="K425" s="36">
        <v>0.06</v>
      </c>
      <c r="L425" t="s">
        <v>62</v>
      </c>
      <c r="M425" t="s">
        <v>88</v>
      </c>
      <c r="N425">
        <f t="shared" ca="1" si="7"/>
        <v>14</v>
      </c>
      <c r="P425" t="s">
        <v>808</v>
      </c>
      <c r="Q425" t="s">
        <v>809</v>
      </c>
      <c r="R425" t="s">
        <v>108</v>
      </c>
      <c r="S425" t="s">
        <v>109</v>
      </c>
      <c r="T425" t="s">
        <v>84</v>
      </c>
      <c r="U425" t="s">
        <v>78</v>
      </c>
      <c r="V425" t="s">
        <v>79</v>
      </c>
      <c r="W425">
        <v>60</v>
      </c>
      <c r="X425" s="13">
        <v>39109</v>
      </c>
      <c r="Y425" s="35">
        <v>234311</v>
      </c>
      <c r="Z425" s="36">
        <v>0.37</v>
      </c>
      <c r="AA425" t="s">
        <v>62</v>
      </c>
      <c r="AB425" t="s">
        <v>88</v>
      </c>
      <c r="AC425">
        <v>17</v>
      </c>
    </row>
    <row r="426" spans="1:29" x14ac:dyDescent="0.3">
      <c r="A426" t="s">
        <v>887</v>
      </c>
      <c r="B426" t="s">
        <v>888</v>
      </c>
      <c r="C426" t="s">
        <v>66</v>
      </c>
      <c r="D426" t="s">
        <v>101</v>
      </c>
      <c r="E426" t="s">
        <v>68</v>
      </c>
      <c r="F426" t="s">
        <v>60</v>
      </c>
      <c r="G426" t="s">
        <v>61</v>
      </c>
      <c r="H426">
        <v>45</v>
      </c>
      <c r="I426" s="13">
        <v>43212</v>
      </c>
      <c r="J426" s="35">
        <v>187205</v>
      </c>
      <c r="K426" s="36">
        <v>0.24</v>
      </c>
      <c r="L426" t="s">
        <v>62</v>
      </c>
      <c r="M426" t="s">
        <v>117</v>
      </c>
      <c r="N426">
        <f t="shared" ca="1" si="7"/>
        <v>6</v>
      </c>
      <c r="P426" t="s">
        <v>810</v>
      </c>
      <c r="Q426" t="s">
        <v>811</v>
      </c>
      <c r="R426" t="s">
        <v>57</v>
      </c>
      <c r="S426" t="s">
        <v>97</v>
      </c>
      <c r="T426" t="s">
        <v>68</v>
      </c>
      <c r="U426" t="s">
        <v>60</v>
      </c>
      <c r="V426" t="s">
        <v>114</v>
      </c>
      <c r="W426">
        <v>45</v>
      </c>
      <c r="X426" s="13">
        <v>40685</v>
      </c>
      <c r="Y426" s="35">
        <v>152353</v>
      </c>
      <c r="Z426" s="36">
        <v>0.14000000000000001</v>
      </c>
      <c r="AA426" t="s">
        <v>62</v>
      </c>
      <c r="AB426" t="s">
        <v>63</v>
      </c>
      <c r="AC426">
        <v>13</v>
      </c>
    </row>
    <row r="427" spans="1:29" x14ac:dyDescent="0.3">
      <c r="A427" t="s">
        <v>889</v>
      </c>
      <c r="B427" t="s">
        <v>890</v>
      </c>
      <c r="C427" t="s">
        <v>77</v>
      </c>
      <c r="D427" t="s">
        <v>120</v>
      </c>
      <c r="E427" t="s">
        <v>84</v>
      </c>
      <c r="F427" t="s">
        <v>78</v>
      </c>
      <c r="G427" t="s">
        <v>69</v>
      </c>
      <c r="H427">
        <v>45</v>
      </c>
      <c r="I427" s="13">
        <v>40618</v>
      </c>
      <c r="J427" s="35">
        <v>81687</v>
      </c>
      <c r="K427" s="36">
        <v>0</v>
      </c>
      <c r="L427" t="s">
        <v>62</v>
      </c>
      <c r="M427" t="s">
        <v>80</v>
      </c>
      <c r="N427">
        <f t="shared" ca="1" si="7"/>
        <v>13</v>
      </c>
      <c r="P427" t="s">
        <v>812</v>
      </c>
      <c r="Q427" t="s">
        <v>813</v>
      </c>
      <c r="R427" t="s">
        <v>57</v>
      </c>
      <c r="S427" t="s">
        <v>91</v>
      </c>
      <c r="T427" t="s">
        <v>68</v>
      </c>
      <c r="U427" t="s">
        <v>60</v>
      </c>
      <c r="V427" t="s">
        <v>69</v>
      </c>
      <c r="W427">
        <v>48</v>
      </c>
      <c r="X427" s="13">
        <v>40389</v>
      </c>
      <c r="Y427" s="35">
        <v>124774</v>
      </c>
      <c r="Z427" s="36">
        <v>0.12</v>
      </c>
      <c r="AA427" t="s">
        <v>62</v>
      </c>
      <c r="AB427" t="s">
        <v>80</v>
      </c>
      <c r="AC427">
        <v>14</v>
      </c>
    </row>
    <row r="428" spans="1:29" x14ac:dyDescent="0.3">
      <c r="A428" t="s">
        <v>891</v>
      </c>
      <c r="B428" t="s">
        <v>892</v>
      </c>
      <c r="C428" t="s">
        <v>108</v>
      </c>
      <c r="D428" t="s">
        <v>58</v>
      </c>
      <c r="E428" t="s">
        <v>68</v>
      </c>
      <c r="F428" t="s">
        <v>78</v>
      </c>
      <c r="G428" t="s">
        <v>114</v>
      </c>
      <c r="H428">
        <v>54</v>
      </c>
      <c r="I428" s="13">
        <v>40040</v>
      </c>
      <c r="J428" s="35">
        <v>241083</v>
      </c>
      <c r="K428" s="36">
        <v>0.39</v>
      </c>
      <c r="L428" t="s">
        <v>62</v>
      </c>
      <c r="M428" t="s">
        <v>117</v>
      </c>
      <c r="N428">
        <f t="shared" ca="1" si="7"/>
        <v>15</v>
      </c>
      <c r="P428" t="s">
        <v>814</v>
      </c>
      <c r="Q428" t="s">
        <v>815</v>
      </c>
      <c r="R428" t="s">
        <v>57</v>
      </c>
      <c r="S428" t="s">
        <v>67</v>
      </c>
      <c r="T428" t="s">
        <v>68</v>
      </c>
      <c r="U428" t="s">
        <v>78</v>
      </c>
      <c r="V428" t="s">
        <v>114</v>
      </c>
      <c r="W428">
        <v>44</v>
      </c>
      <c r="X428" s="13">
        <v>43685</v>
      </c>
      <c r="Y428" s="35">
        <v>130133</v>
      </c>
      <c r="Z428" s="36">
        <v>0.15</v>
      </c>
      <c r="AA428" t="s">
        <v>62</v>
      </c>
      <c r="AB428" t="s">
        <v>92</v>
      </c>
      <c r="AC428">
        <v>5</v>
      </c>
    </row>
    <row r="429" spans="1:29" x14ac:dyDescent="0.3">
      <c r="A429" t="s">
        <v>893</v>
      </c>
      <c r="B429" t="s">
        <v>894</v>
      </c>
      <c r="C429" t="s">
        <v>108</v>
      </c>
      <c r="D429" t="s">
        <v>67</v>
      </c>
      <c r="E429" t="s">
        <v>68</v>
      </c>
      <c r="F429" t="s">
        <v>60</v>
      </c>
      <c r="G429" t="s">
        <v>61</v>
      </c>
      <c r="H429">
        <v>38</v>
      </c>
      <c r="I429" s="13">
        <v>43413</v>
      </c>
      <c r="J429" s="35">
        <v>223805</v>
      </c>
      <c r="K429" s="36">
        <v>0.36</v>
      </c>
      <c r="L429" t="s">
        <v>62</v>
      </c>
      <c r="M429" t="s">
        <v>70</v>
      </c>
      <c r="N429">
        <f t="shared" ca="1" si="7"/>
        <v>5</v>
      </c>
      <c r="P429" t="s">
        <v>816</v>
      </c>
      <c r="Q429" t="s">
        <v>817</v>
      </c>
      <c r="R429" t="s">
        <v>177</v>
      </c>
      <c r="S429" t="s">
        <v>101</v>
      </c>
      <c r="T429" t="s">
        <v>59</v>
      </c>
      <c r="U429" t="s">
        <v>60</v>
      </c>
      <c r="V429" t="s">
        <v>79</v>
      </c>
      <c r="W429">
        <v>30</v>
      </c>
      <c r="X429" s="13">
        <v>42322</v>
      </c>
      <c r="Y429" s="35">
        <v>77442</v>
      </c>
      <c r="Z429" s="36">
        <v>0</v>
      </c>
      <c r="AA429" t="s">
        <v>62</v>
      </c>
      <c r="AB429" t="s">
        <v>117</v>
      </c>
      <c r="AC429">
        <v>8</v>
      </c>
    </row>
    <row r="430" spans="1:29" x14ac:dyDescent="0.3">
      <c r="A430" t="s">
        <v>895</v>
      </c>
      <c r="B430" t="s">
        <v>896</v>
      </c>
      <c r="C430" t="s">
        <v>66</v>
      </c>
      <c r="D430" t="s">
        <v>91</v>
      </c>
      <c r="E430" t="s">
        <v>84</v>
      </c>
      <c r="F430" t="s">
        <v>60</v>
      </c>
      <c r="G430" t="s">
        <v>69</v>
      </c>
      <c r="H430">
        <v>27</v>
      </c>
      <c r="I430" s="13">
        <v>44393</v>
      </c>
      <c r="J430" s="35">
        <v>161759</v>
      </c>
      <c r="K430" s="36">
        <v>0.16</v>
      </c>
      <c r="L430" t="s">
        <v>62</v>
      </c>
      <c r="M430" t="s">
        <v>88</v>
      </c>
      <c r="N430">
        <f t="shared" ca="1" si="7"/>
        <v>3</v>
      </c>
      <c r="P430" t="s">
        <v>818</v>
      </c>
      <c r="Q430" t="s">
        <v>819</v>
      </c>
      <c r="R430" t="s">
        <v>348</v>
      </c>
      <c r="S430" t="s">
        <v>58</v>
      </c>
      <c r="T430" t="s">
        <v>74</v>
      </c>
      <c r="U430" t="s">
        <v>78</v>
      </c>
      <c r="V430" t="s">
        <v>69</v>
      </c>
      <c r="W430">
        <v>55</v>
      </c>
      <c r="X430" s="13">
        <v>41565</v>
      </c>
      <c r="Y430" s="35">
        <v>70334</v>
      </c>
      <c r="Z430" s="36">
        <v>0</v>
      </c>
      <c r="AA430" t="s">
        <v>62</v>
      </c>
      <c r="AB430" t="s">
        <v>88</v>
      </c>
      <c r="AC430">
        <v>10</v>
      </c>
    </row>
    <row r="431" spans="1:29" x14ac:dyDescent="0.3">
      <c r="A431" t="s">
        <v>897</v>
      </c>
      <c r="B431" t="s">
        <v>898</v>
      </c>
      <c r="C431" t="s">
        <v>73</v>
      </c>
      <c r="D431" t="s">
        <v>58</v>
      </c>
      <c r="E431" t="s">
        <v>59</v>
      </c>
      <c r="F431" t="s">
        <v>78</v>
      </c>
      <c r="G431" t="s">
        <v>61</v>
      </c>
      <c r="H431">
        <v>40</v>
      </c>
      <c r="I431" s="13">
        <v>43520</v>
      </c>
      <c r="J431" s="35">
        <v>95899</v>
      </c>
      <c r="K431" s="36">
        <v>0.1</v>
      </c>
      <c r="L431" t="s">
        <v>62</v>
      </c>
      <c r="M431" t="s">
        <v>117</v>
      </c>
      <c r="N431">
        <f t="shared" ca="1" si="7"/>
        <v>5</v>
      </c>
      <c r="P431" t="s">
        <v>820</v>
      </c>
      <c r="Q431" t="s">
        <v>821</v>
      </c>
      <c r="R431" t="s">
        <v>157</v>
      </c>
      <c r="S431" t="s">
        <v>101</v>
      </c>
      <c r="T431" t="s">
        <v>59</v>
      </c>
      <c r="U431" t="s">
        <v>78</v>
      </c>
      <c r="V431" t="s">
        <v>79</v>
      </c>
      <c r="W431">
        <v>59</v>
      </c>
      <c r="X431" s="13">
        <v>40170</v>
      </c>
      <c r="Y431" s="35">
        <v>78006</v>
      </c>
      <c r="Z431" s="36">
        <v>0</v>
      </c>
      <c r="AA431" t="s">
        <v>62</v>
      </c>
      <c r="AB431" t="s">
        <v>88</v>
      </c>
      <c r="AC431">
        <v>14</v>
      </c>
    </row>
    <row r="432" spans="1:29" x14ac:dyDescent="0.3">
      <c r="A432" t="s">
        <v>899</v>
      </c>
      <c r="B432" t="s">
        <v>900</v>
      </c>
      <c r="C432" t="s">
        <v>77</v>
      </c>
      <c r="D432" t="s">
        <v>67</v>
      </c>
      <c r="E432" t="s">
        <v>84</v>
      </c>
      <c r="F432" t="s">
        <v>78</v>
      </c>
      <c r="G432" t="s">
        <v>79</v>
      </c>
      <c r="H432">
        <v>49</v>
      </c>
      <c r="I432" s="13">
        <v>43623</v>
      </c>
      <c r="J432" s="35">
        <v>80700</v>
      </c>
      <c r="K432" s="36">
        <v>0</v>
      </c>
      <c r="L432" t="s">
        <v>62</v>
      </c>
      <c r="M432" t="s">
        <v>117</v>
      </c>
      <c r="N432">
        <f t="shared" ca="1" si="7"/>
        <v>5</v>
      </c>
      <c r="P432" t="s">
        <v>822</v>
      </c>
      <c r="Q432" t="s">
        <v>823</v>
      </c>
      <c r="R432" t="s">
        <v>66</v>
      </c>
      <c r="S432" t="s">
        <v>58</v>
      </c>
      <c r="T432" t="s">
        <v>74</v>
      </c>
      <c r="U432" t="s">
        <v>60</v>
      </c>
      <c r="V432" t="s">
        <v>114</v>
      </c>
      <c r="W432">
        <v>28</v>
      </c>
      <c r="X432" s="13">
        <v>44221</v>
      </c>
      <c r="Y432" s="35">
        <v>160385</v>
      </c>
      <c r="Z432" s="36">
        <v>0.23</v>
      </c>
      <c r="AA432" t="s">
        <v>62</v>
      </c>
      <c r="AB432" t="s">
        <v>88</v>
      </c>
      <c r="AC432">
        <v>3</v>
      </c>
    </row>
    <row r="433" spans="1:29" x14ac:dyDescent="0.3">
      <c r="A433" t="s">
        <v>901</v>
      </c>
      <c r="B433" t="s">
        <v>902</v>
      </c>
      <c r="C433" t="s">
        <v>132</v>
      </c>
      <c r="D433" t="s">
        <v>109</v>
      </c>
      <c r="E433" t="s">
        <v>84</v>
      </c>
      <c r="F433" t="s">
        <v>60</v>
      </c>
      <c r="G433" t="s">
        <v>69</v>
      </c>
      <c r="H433">
        <v>39</v>
      </c>
      <c r="I433" s="13">
        <v>42843</v>
      </c>
      <c r="J433" s="35">
        <v>58745</v>
      </c>
      <c r="K433" s="36">
        <v>0</v>
      </c>
      <c r="L433" t="s">
        <v>62</v>
      </c>
      <c r="M433" t="s">
        <v>92</v>
      </c>
      <c r="N433">
        <f t="shared" ca="1" si="7"/>
        <v>7</v>
      </c>
      <c r="P433" t="s">
        <v>824</v>
      </c>
      <c r="Q433" t="s">
        <v>825</v>
      </c>
      <c r="R433" t="s">
        <v>108</v>
      </c>
      <c r="S433" t="s">
        <v>67</v>
      </c>
      <c r="T433" t="s">
        <v>84</v>
      </c>
      <c r="U433" t="s">
        <v>60</v>
      </c>
      <c r="V433" t="s">
        <v>69</v>
      </c>
      <c r="W433">
        <v>36</v>
      </c>
      <c r="X433" s="13">
        <v>41650</v>
      </c>
      <c r="Y433" s="35">
        <v>202323</v>
      </c>
      <c r="Z433" s="36">
        <v>0.39</v>
      </c>
      <c r="AA433" t="s">
        <v>62</v>
      </c>
      <c r="AB433" t="s">
        <v>70</v>
      </c>
      <c r="AC433">
        <v>10</v>
      </c>
    </row>
    <row r="434" spans="1:29" x14ac:dyDescent="0.3">
      <c r="A434" t="s">
        <v>903</v>
      </c>
      <c r="B434" t="s">
        <v>904</v>
      </c>
      <c r="C434" t="s">
        <v>142</v>
      </c>
      <c r="D434" t="s">
        <v>58</v>
      </c>
      <c r="E434" t="s">
        <v>84</v>
      </c>
      <c r="F434" t="s">
        <v>60</v>
      </c>
      <c r="G434" t="s">
        <v>79</v>
      </c>
      <c r="H434">
        <v>57</v>
      </c>
      <c r="I434" s="13">
        <v>33728</v>
      </c>
      <c r="J434" s="35">
        <v>76202</v>
      </c>
      <c r="K434" s="36">
        <v>0</v>
      </c>
      <c r="L434" t="s">
        <v>62</v>
      </c>
      <c r="M434" t="s">
        <v>92</v>
      </c>
      <c r="N434">
        <f t="shared" ca="1" si="7"/>
        <v>32</v>
      </c>
      <c r="P434" t="s">
        <v>826</v>
      </c>
      <c r="Q434" t="s">
        <v>827</v>
      </c>
      <c r="R434" t="s">
        <v>66</v>
      </c>
      <c r="S434" t="s">
        <v>67</v>
      </c>
      <c r="T434" t="s">
        <v>68</v>
      </c>
      <c r="U434" t="s">
        <v>60</v>
      </c>
      <c r="V434" t="s">
        <v>79</v>
      </c>
      <c r="W434">
        <v>34</v>
      </c>
      <c r="X434" s="13">
        <v>44032</v>
      </c>
      <c r="Y434" s="35">
        <v>184960</v>
      </c>
      <c r="Z434" s="36">
        <v>0.18</v>
      </c>
      <c r="AA434" t="s">
        <v>62</v>
      </c>
      <c r="AB434" t="s">
        <v>63</v>
      </c>
      <c r="AC434">
        <v>4</v>
      </c>
    </row>
    <row r="435" spans="1:29" x14ac:dyDescent="0.3">
      <c r="A435" t="s">
        <v>905</v>
      </c>
      <c r="B435" t="s">
        <v>906</v>
      </c>
      <c r="C435" t="s">
        <v>108</v>
      </c>
      <c r="D435" t="s">
        <v>120</v>
      </c>
      <c r="E435" t="s">
        <v>68</v>
      </c>
      <c r="F435" t="s">
        <v>78</v>
      </c>
      <c r="G435" t="s">
        <v>61</v>
      </c>
      <c r="H435">
        <v>36</v>
      </c>
      <c r="I435" s="13">
        <v>43178</v>
      </c>
      <c r="J435" s="35">
        <v>195200</v>
      </c>
      <c r="K435" s="36">
        <v>0.36</v>
      </c>
      <c r="L435" t="s">
        <v>62</v>
      </c>
      <c r="M435" t="s">
        <v>92</v>
      </c>
      <c r="N435">
        <f t="shared" ca="1" si="7"/>
        <v>6</v>
      </c>
      <c r="P435" t="s">
        <v>828</v>
      </c>
      <c r="Q435" t="s">
        <v>829</v>
      </c>
      <c r="R435" t="s">
        <v>108</v>
      </c>
      <c r="S435" t="s">
        <v>58</v>
      </c>
      <c r="T435" t="s">
        <v>74</v>
      </c>
      <c r="U435" t="s">
        <v>78</v>
      </c>
      <c r="V435" t="s">
        <v>79</v>
      </c>
      <c r="W435">
        <v>37</v>
      </c>
      <c r="X435" s="13">
        <v>40719</v>
      </c>
      <c r="Y435" s="35">
        <v>221592</v>
      </c>
      <c r="Z435" s="36">
        <v>0.31</v>
      </c>
      <c r="AA435" t="s">
        <v>62</v>
      </c>
      <c r="AB435" t="s">
        <v>117</v>
      </c>
      <c r="AC435">
        <v>13</v>
      </c>
    </row>
    <row r="436" spans="1:29" x14ac:dyDescent="0.3">
      <c r="A436" t="s">
        <v>907</v>
      </c>
      <c r="B436" t="s">
        <v>908</v>
      </c>
      <c r="C436" t="s">
        <v>198</v>
      </c>
      <c r="D436" t="s">
        <v>58</v>
      </c>
      <c r="E436" t="s">
        <v>74</v>
      </c>
      <c r="F436" t="s">
        <v>60</v>
      </c>
      <c r="G436" t="s">
        <v>69</v>
      </c>
      <c r="H436">
        <v>30</v>
      </c>
      <c r="I436" s="13">
        <v>43864</v>
      </c>
      <c r="J436" s="35">
        <v>94652</v>
      </c>
      <c r="K436" s="36">
        <v>0</v>
      </c>
      <c r="L436" t="s">
        <v>62</v>
      </c>
      <c r="M436" t="s">
        <v>63</v>
      </c>
      <c r="N436">
        <f t="shared" ca="1" si="7"/>
        <v>4</v>
      </c>
      <c r="P436" t="s">
        <v>830</v>
      </c>
      <c r="Q436" t="s">
        <v>831</v>
      </c>
      <c r="R436" t="s">
        <v>162</v>
      </c>
      <c r="S436" t="s">
        <v>97</v>
      </c>
      <c r="T436" t="s">
        <v>74</v>
      </c>
      <c r="U436" t="s">
        <v>60</v>
      </c>
      <c r="V436" t="s">
        <v>79</v>
      </c>
      <c r="W436">
        <v>44</v>
      </c>
      <c r="X436" s="13">
        <v>39841</v>
      </c>
      <c r="Y436" s="35">
        <v>53301</v>
      </c>
      <c r="Z436" s="36">
        <v>0</v>
      </c>
      <c r="AA436" t="s">
        <v>62</v>
      </c>
      <c r="AB436" t="s">
        <v>63</v>
      </c>
      <c r="AC436">
        <v>15</v>
      </c>
    </row>
    <row r="437" spans="1:29" x14ac:dyDescent="0.3">
      <c r="A437" t="s">
        <v>909</v>
      </c>
      <c r="B437" t="s">
        <v>910</v>
      </c>
      <c r="C437" t="s">
        <v>142</v>
      </c>
      <c r="D437" t="s">
        <v>58</v>
      </c>
      <c r="E437" t="s">
        <v>74</v>
      </c>
      <c r="F437" t="s">
        <v>78</v>
      </c>
      <c r="G437" t="s">
        <v>61</v>
      </c>
      <c r="H437">
        <v>34</v>
      </c>
      <c r="I437" s="13">
        <v>42416</v>
      </c>
      <c r="J437" s="35">
        <v>63411</v>
      </c>
      <c r="K437" s="36">
        <v>0</v>
      </c>
      <c r="L437" t="s">
        <v>62</v>
      </c>
      <c r="M437" t="s">
        <v>88</v>
      </c>
      <c r="N437">
        <f t="shared" ca="1" si="7"/>
        <v>8</v>
      </c>
      <c r="P437" t="s">
        <v>832</v>
      </c>
      <c r="Q437" t="s">
        <v>833</v>
      </c>
      <c r="R437" t="s">
        <v>198</v>
      </c>
      <c r="S437" t="s">
        <v>58</v>
      </c>
      <c r="T437" t="s">
        <v>84</v>
      </c>
      <c r="U437" t="s">
        <v>78</v>
      </c>
      <c r="V437" t="s">
        <v>79</v>
      </c>
      <c r="W437">
        <v>45</v>
      </c>
      <c r="X437" s="13">
        <v>36587</v>
      </c>
      <c r="Y437" s="35">
        <v>91276</v>
      </c>
      <c r="Z437" s="36">
        <v>0</v>
      </c>
      <c r="AA437" t="s">
        <v>62</v>
      </c>
      <c r="AB437" t="s">
        <v>63</v>
      </c>
      <c r="AC437">
        <v>24</v>
      </c>
    </row>
    <row r="438" spans="1:29" x14ac:dyDescent="0.3">
      <c r="A438" t="s">
        <v>911</v>
      </c>
      <c r="B438" t="s">
        <v>912</v>
      </c>
      <c r="C438" t="s">
        <v>100</v>
      </c>
      <c r="D438" t="s">
        <v>101</v>
      </c>
      <c r="E438" t="s">
        <v>74</v>
      </c>
      <c r="F438" t="s">
        <v>60</v>
      </c>
      <c r="G438" t="s">
        <v>61</v>
      </c>
      <c r="H438">
        <v>55</v>
      </c>
      <c r="I438" s="13">
        <v>44276</v>
      </c>
      <c r="J438" s="35">
        <v>95562</v>
      </c>
      <c r="K438" s="36">
        <v>0</v>
      </c>
      <c r="L438" t="s">
        <v>62</v>
      </c>
      <c r="M438" t="s">
        <v>70</v>
      </c>
      <c r="N438">
        <f t="shared" ca="1" si="7"/>
        <v>3</v>
      </c>
      <c r="P438" t="s">
        <v>834</v>
      </c>
      <c r="Q438" t="s">
        <v>835</v>
      </c>
      <c r="R438" t="s">
        <v>57</v>
      </c>
      <c r="S438" t="s">
        <v>97</v>
      </c>
      <c r="T438" t="s">
        <v>59</v>
      </c>
      <c r="U438" t="s">
        <v>60</v>
      </c>
      <c r="V438" t="s">
        <v>79</v>
      </c>
      <c r="W438">
        <v>52</v>
      </c>
      <c r="X438" s="13">
        <v>42983</v>
      </c>
      <c r="Y438" s="35">
        <v>140042</v>
      </c>
      <c r="Z438" s="36">
        <v>0.13</v>
      </c>
      <c r="AA438" t="s">
        <v>62</v>
      </c>
      <c r="AB438" t="s">
        <v>92</v>
      </c>
      <c r="AC438">
        <v>6</v>
      </c>
    </row>
    <row r="439" spans="1:29" x14ac:dyDescent="0.3">
      <c r="A439" t="s">
        <v>913</v>
      </c>
      <c r="B439" t="s">
        <v>914</v>
      </c>
      <c r="C439" t="s">
        <v>77</v>
      </c>
      <c r="D439" t="s">
        <v>120</v>
      </c>
      <c r="E439" t="s">
        <v>59</v>
      </c>
      <c r="F439" t="s">
        <v>78</v>
      </c>
      <c r="G439" t="s">
        <v>69</v>
      </c>
      <c r="H439">
        <v>30</v>
      </c>
      <c r="I439" s="13">
        <v>43773</v>
      </c>
      <c r="J439" s="35">
        <v>96092</v>
      </c>
      <c r="K439" s="36">
        <v>0</v>
      </c>
      <c r="L439" t="s">
        <v>62</v>
      </c>
      <c r="M439" t="s">
        <v>92</v>
      </c>
      <c r="N439">
        <f t="shared" ca="1" si="7"/>
        <v>4</v>
      </c>
      <c r="P439" t="s">
        <v>261</v>
      </c>
      <c r="Q439" t="s">
        <v>836</v>
      </c>
      <c r="R439" t="s">
        <v>87</v>
      </c>
      <c r="S439" t="s">
        <v>91</v>
      </c>
      <c r="T439" t="s">
        <v>74</v>
      </c>
      <c r="U439" t="s">
        <v>60</v>
      </c>
      <c r="V439" t="s">
        <v>79</v>
      </c>
      <c r="W439">
        <v>40</v>
      </c>
      <c r="X439" s="13">
        <v>43440</v>
      </c>
      <c r="Y439" s="35">
        <v>57225</v>
      </c>
      <c r="Z439" s="36">
        <v>0</v>
      </c>
      <c r="AA439" t="s">
        <v>62</v>
      </c>
      <c r="AB439" t="s">
        <v>117</v>
      </c>
      <c r="AC439">
        <v>5</v>
      </c>
    </row>
    <row r="440" spans="1:29" x14ac:dyDescent="0.3">
      <c r="A440" t="s">
        <v>915</v>
      </c>
      <c r="B440" t="s">
        <v>916</v>
      </c>
      <c r="C440" t="s">
        <v>108</v>
      </c>
      <c r="D440" t="s">
        <v>101</v>
      </c>
      <c r="E440" t="s">
        <v>74</v>
      </c>
      <c r="F440" t="s">
        <v>78</v>
      </c>
      <c r="G440" t="s">
        <v>79</v>
      </c>
      <c r="H440">
        <v>63</v>
      </c>
      <c r="I440" s="13">
        <v>41428</v>
      </c>
      <c r="J440" s="35">
        <v>254289</v>
      </c>
      <c r="K440" s="36">
        <v>0.39</v>
      </c>
      <c r="L440" t="s">
        <v>62</v>
      </c>
      <c r="M440" t="s">
        <v>70</v>
      </c>
      <c r="N440">
        <f t="shared" ca="1" si="7"/>
        <v>11</v>
      </c>
      <c r="P440" t="s">
        <v>837</v>
      </c>
      <c r="Q440" t="s">
        <v>838</v>
      </c>
      <c r="R440" t="s">
        <v>83</v>
      </c>
      <c r="S440" t="s">
        <v>97</v>
      </c>
      <c r="T440" t="s">
        <v>68</v>
      </c>
      <c r="U440" t="s">
        <v>60</v>
      </c>
      <c r="V440" t="s">
        <v>114</v>
      </c>
      <c r="W440">
        <v>55</v>
      </c>
      <c r="X440" s="13">
        <v>40233</v>
      </c>
      <c r="Y440" s="35">
        <v>102839</v>
      </c>
      <c r="Z440" s="36">
        <v>0.05</v>
      </c>
      <c r="AA440" t="s">
        <v>62</v>
      </c>
      <c r="AB440" t="s">
        <v>88</v>
      </c>
      <c r="AC440">
        <v>14</v>
      </c>
    </row>
    <row r="441" spans="1:29" x14ac:dyDescent="0.3">
      <c r="A441" t="s">
        <v>917</v>
      </c>
      <c r="B441" t="s">
        <v>918</v>
      </c>
      <c r="C441" t="s">
        <v>73</v>
      </c>
      <c r="D441" t="s">
        <v>58</v>
      </c>
      <c r="E441" t="s">
        <v>59</v>
      </c>
      <c r="F441" t="s">
        <v>78</v>
      </c>
      <c r="G441" t="s">
        <v>69</v>
      </c>
      <c r="H441">
        <v>26</v>
      </c>
      <c r="I441" s="13">
        <v>43656</v>
      </c>
      <c r="J441" s="35">
        <v>69110</v>
      </c>
      <c r="K441" s="36">
        <v>0.05</v>
      </c>
      <c r="L441" t="s">
        <v>62</v>
      </c>
      <c r="M441" t="s">
        <v>70</v>
      </c>
      <c r="N441">
        <f t="shared" ca="1" si="7"/>
        <v>5</v>
      </c>
      <c r="P441" t="s">
        <v>839</v>
      </c>
      <c r="Q441" t="s">
        <v>840</v>
      </c>
      <c r="R441" t="s">
        <v>66</v>
      </c>
      <c r="S441" t="s">
        <v>109</v>
      </c>
      <c r="T441" t="s">
        <v>59</v>
      </c>
      <c r="U441" t="s">
        <v>78</v>
      </c>
      <c r="V441" t="s">
        <v>79</v>
      </c>
      <c r="W441">
        <v>29</v>
      </c>
      <c r="X441" s="13">
        <v>44454</v>
      </c>
      <c r="Y441" s="35">
        <v>199783</v>
      </c>
      <c r="Z441" s="36">
        <v>0.21</v>
      </c>
      <c r="AA441" t="s">
        <v>62</v>
      </c>
      <c r="AB441" t="s">
        <v>70</v>
      </c>
      <c r="AC441">
        <v>2</v>
      </c>
    </row>
    <row r="442" spans="1:29" x14ac:dyDescent="0.3">
      <c r="A442" t="s">
        <v>919</v>
      </c>
      <c r="B442" t="s">
        <v>920</v>
      </c>
      <c r="C442" t="s">
        <v>108</v>
      </c>
      <c r="D442" t="s">
        <v>109</v>
      </c>
      <c r="E442" t="s">
        <v>68</v>
      </c>
      <c r="F442" t="s">
        <v>78</v>
      </c>
      <c r="G442" t="s">
        <v>69</v>
      </c>
      <c r="H442">
        <v>52</v>
      </c>
      <c r="I442" s="13">
        <v>37418</v>
      </c>
      <c r="J442" s="35">
        <v>236314</v>
      </c>
      <c r="K442" s="36">
        <v>0.34</v>
      </c>
      <c r="L442" t="s">
        <v>62</v>
      </c>
      <c r="M442" t="s">
        <v>88</v>
      </c>
      <c r="N442">
        <f t="shared" ca="1" si="7"/>
        <v>22</v>
      </c>
      <c r="P442" t="s">
        <v>841</v>
      </c>
      <c r="Q442" t="s">
        <v>842</v>
      </c>
      <c r="R442" t="s">
        <v>83</v>
      </c>
      <c r="S442" t="s">
        <v>109</v>
      </c>
      <c r="T442" t="s">
        <v>84</v>
      </c>
      <c r="U442" t="s">
        <v>78</v>
      </c>
      <c r="V442" t="s">
        <v>69</v>
      </c>
      <c r="W442">
        <v>51</v>
      </c>
      <c r="X442" s="13">
        <v>35456</v>
      </c>
      <c r="Y442" s="35">
        <v>104431</v>
      </c>
      <c r="Z442" s="36">
        <v>7.0000000000000007E-2</v>
      </c>
      <c r="AA442" t="s">
        <v>62</v>
      </c>
      <c r="AB442" t="s">
        <v>80</v>
      </c>
      <c r="AC442">
        <v>27</v>
      </c>
    </row>
    <row r="443" spans="1:29" x14ac:dyDescent="0.3">
      <c r="A443" t="s">
        <v>921</v>
      </c>
      <c r="B443" t="s">
        <v>922</v>
      </c>
      <c r="C443" t="s">
        <v>87</v>
      </c>
      <c r="D443" t="s">
        <v>109</v>
      </c>
      <c r="E443" t="s">
        <v>84</v>
      </c>
      <c r="F443" t="s">
        <v>78</v>
      </c>
      <c r="G443" t="s">
        <v>114</v>
      </c>
      <c r="H443">
        <v>51</v>
      </c>
      <c r="I443" s="13">
        <v>39252</v>
      </c>
      <c r="J443" s="35">
        <v>45206</v>
      </c>
      <c r="K443" s="36">
        <v>0</v>
      </c>
      <c r="L443" t="s">
        <v>62</v>
      </c>
      <c r="M443" t="s">
        <v>117</v>
      </c>
      <c r="N443">
        <f t="shared" ca="1" si="7"/>
        <v>17</v>
      </c>
      <c r="P443" t="s">
        <v>843</v>
      </c>
      <c r="Q443" t="s">
        <v>844</v>
      </c>
      <c r="R443" t="s">
        <v>180</v>
      </c>
      <c r="S443" t="s">
        <v>97</v>
      </c>
      <c r="T443" t="s">
        <v>68</v>
      </c>
      <c r="U443" t="s">
        <v>78</v>
      </c>
      <c r="V443" t="s">
        <v>69</v>
      </c>
      <c r="W443">
        <v>28</v>
      </c>
      <c r="X443" s="13">
        <v>44374</v>
      </c>
      <c r="Y443" s="35">
        <v>48510</v>
      </c>
      <c r="Z443" s="36">
        <v>0</v>
      </c>
      <c r="AA443" t="s">
        <v>62</v>
      </c>
      <c r="AB443" t="s">
        <v>70</v>
      </c>
      <c r="AC443">
        <v>3</v>
      </c>
    </row>
    <row r="444" spans="1:29" x14ac:dyDescent="0.3">
      <c r="A444" t="s">
        <v>923</v>
      </c>
      <c r="B444" t="s">
        <v>924</v>
      </c>
      <c r="C444" t="s">
        <v>108</v>
      </c>
      <c r="D444" t="s">
        <v>67</v>
      </c>
      <c r="E444" t="s">
        <v>59</v>
      </c>
      <c r="F444" t="s">
        <v>60</v>
      </c>
      <c r="G444" t="s">
        <v>79</v>
      </c>
      <c r="H444">
        <v>25</v>
      </c>
      <c r="I444" s="13">
        <v>44515</v>
      </c>
      <c r="J444" s="35">
        <v>210708</v>
      </c>
      <c r="K444" s="36">
        <v>0.33</v>
      </c>
      <c r="L444" t="s">
        <v>62</v>
      </c>
      <c r="M444" t="s">
        <v>70</v>
      </c>
      <c r="N444">
        <f t="shared" ca="1" si="7"/>
        <v>2</v>
      </c>
      <c r="P444" t="s">
        <v>845</v>
      </c>
      <c r="Q444" t="s">
        <v>846</v>
      </c>
      <c r="R444" t="s">
        <v>157</v>
      </c>
      <c r="S444" t="s">
        <v>101</v>
      </c>
      <c r="T444" t="s">
        <v>68</v>
      </c>
      <c r="U444" t="s">
        <v>78</v>
      </c>
      <c r="V444" t="s">
        <v>61</v>
      </c>
      <c r="W444">
        <v>27</v>
      </c>
      <c r="X444" s="13">
        <v>43613</v>
      </c>
      <c r="Y444" s="35">
        <v>70110</v>
      </c>
      <c r="Z444" s="36">
        <v>0</v>
      </c>
      <c r="AA444" t="s">
        <v>62</v>
      </c>
      <c r="AB444" t="s">
        <v>88</v>
      </c>
      <c r="AC444">
        <v>5</v>
      </c>
    </row>
    <row r="445" spans="1:29" x14ac:dyDescent="0.3">
      <c r="A445" t="s">
        <v>925</v>
      </c>
      <c r="B445" t="s">
        <v>926</v>
      </c>
      <c r="C445" t="s">
        <v>252</v>
      </c>
      <c r="D445" t="s">
        <v>58</v>
      </c>
      <c r="E445" t="s">
        <v>84</v>
      </c>
      <c r="F445" t="s">
        <v>78</v>
      </c>
      <c r="G445" t="s">
        <v>114</v>
      </c>
      <c r="H445">
        <v>40</v>
      </c>
      <c r="I445" s="13">
        <v>44465</v>
      </c>
      <c r="J445" s="35">
        <v>87770</v>
      </c>
      <c r="K445" s="36">
        <v>0</v>
      </c>
      <c r="L445" t="s">
        <v>62</v>
      </c>
      <c r="M445" t="s">
        <v>92</v>
      </c>
      <c r="N445">
        <f t="shared" ca="1" si="7"/>
        <v>2</v>
      </c>
      <c r="P445" t="s">
        <v>847</v>
      </c>
      <c r="Q445" t="s">
        <v>848</v>
      </c>
      <c r="R445" t="s">
        <v>57</v>
      </c>
      <c r="S445" t="s">
        <v>67</v>
      </c>
      <c r="T445" t="s">
        <v>59</v>
      </c>
      <c r="U445" t="s">
        <v>60</v>
      </c>
      <c r="V445" t="s">
        <v>114</v>
      </c>
      <c r="W445">
        <v>45</v>
      </c>
      <c r="X445" s="13">
        <v>42379</v>
      </c>
      <c r="Y445" s="35">
        <v>149761</v>
      </c>
      <c r="Z445" s="36">
        <v>0.12</v>
      </c>
      <c r="AA445" t="s">
        <v>62</v>
      </c>
      <c r="AB445" t="s">
        <v>117</v>
      </c>
      <c r="AC445">
        <v>8</v>
      </c>
    </row>
    <row r="446" spans="1:29" x14ac:dyDescent="0.3">
      <c r="A446" t="s">
        <v>927</v>
      </c>
      <c r="B446" t="s">
        <v>928</v>
      </c>
      <c r="C446" t="s">
        <v>83</v>
      </c>
      <c r="D446" t="s">
        <v>91</v>
      </c>
      <c r="E446" t="s">
        <v>84</v>
      </c>
      <c r="F446" t="s">
        <v>60</v>
      </c>
      <c r="G446" t="s">
        <v>69</v>
      </c>
      <c r="H446">
        <v>38</v>
      </c>
      <c r="I446" s="13">
        <v>42228</v>
      </c>
      <c r="J446" s="35">
        <v>106858</v>
      </c>
      <c r="K446" s="36">
        <v>0.05</v>
      </c>
      <c r="L446" t="s">
        <v>62</v>
      </c>
      <c r="M446" t="s">
        <v>63</v>
      </c>
      <c r="N446">
        <f t="shared" ca="1" si="7"/>
        <v>9</v>
      </c>
      <c r="P446" t="s">
        <v>849</v>
      </c>
      <c r="Q446" t="s">
        <v>850</v>
      </c>
      <c r="R446" t="s">
        <v>83</v>
      </c>
      <c r="S446" t="s">
        <v>120</v>
      </c>
      <c r="T446" t="s">
        <v>68</v>
      </c>
      <c r="U446" t="s">
        <v>78</v>
      </c>
      <c r="V446" t="s">
        <v>69</v>
      </c>
      <c r="W446">
        <v>33</v>
      </c>
      <c r="X446" s="13">
        <v>41446</v>
      </c>
      <c r="Y446" s="35">
        <v>119631</v>
      </c>
      <c r="Z446" s="36">
        <v>0.06</v>
      </c>
      <c r="AA446" t="s">
        <v>62</v>
      </c>
      <c r="AB446" t="s">
        <v>80</v>
      </c>
      <c r="AC446">
        <v>11</v>
      </c>
    </row>
    <row r="447" spans="1:29" x14ac:dyDescent="0.3">
      <c r="A447" t="s">
        <v>929</v>
      </c>
      <c r="B447" t="s">
        <v>930</v>
      </c>
      <c r="C447" t="s">
        <v>66</v>
      </c>
      <c r="D447" t="s">
        <v>97</v>
      </c>
      <c r="E447" t="s">
        <v>84</v>
      </c>
      <c r="F447" t="s">
        <v>78</v>
      </c>
      <c r="G447" t="s">
        <v>69</v>
      </c>
      <c r="H447">
        <v>60</v>
      </c>
      <c r="I447" s="13">
        <v>42108</v>
      </c>
      <c r="J447" s="35">
        <v>155788</v>
      </c>
      <c r="K447" s="36">
        <v>0.17</v>
      </c>
      <c r="L447" t="s">
        <v>62</v>
      </c>
      <c r="M447" t="s">
        <v>63</v>
      </c>
      <c r="N447">
        <f t="shared" ca="1" si="7"/>
        <v>9</v>
      </c>
      <c r="P447" t="s">
        <v>851</v>
      </c>
      <c r="Q447" t="s">
        <v>852</v>
      </c>
      <c r="R447" t="s">
        <v>108</v>
      </c>
      <c r="S447" t="s">
        <v>58</v>
      </c>
      <c r="T447" t="s">
        <v>59</v>
      </c>
      <c r="U447" t="s">
        <v>78</v>
      </c>
      <c r="V447" t="s">
        <v>79</v>
      </c>
      <c r="W447">
        <v>26</v>
      </c>
      <c r="X447" s="13">
        <v>43960</v>
      </c>
      <c r="Y447" s="35">
        <v>256561</v>
      </c>
      <c r="Z447" s="36">
        <v>0.39</v>
      </c>
      <c r="AA447" t="s">
        <v>62</v>
      </c>
      <c r="AB447" t="s">
        <v>92</v>
      </c>
      <c r="AC447">
        <v>4</v>
      </c>
    </row>
    <row r="448" spans="1:29" x14ac:dyDescent="0.3">
      <c r="A448" t="s">
        <v>931</v>
      </c>
      <c r="B448" t="s">
        <v>932</v>
      </c>
      <c r="C448" t="s">
        <v>100</v>
      </c>
      <c r="D448" t="s">
        <v>101</v>
      </c>
      <c r="E448" t="s">
        <v>84</v>
      </c>
      <c r="F448" t="s">
        <v>78</v>
      </c>
      <c r="G448" t="s">
        <v>79</v>
      </c>
      <c r="H448">
        <v>28</v>
      </c>
      <c r="I448" s="13">
        <v>44548</v>
      </c>
      <c r="J448" s="35">
        <v>95670</v>
      </c>
      <c r="K448" s="36">
        <v>0</v>
      </c>
      <c r="L448" t="s">
        <v>62</v>
      </c>
      <c r="M448" t="s">
        <v>80</v>
      </c>
      <c r="N448">
        <f t="shared" ca="1" si="7"/>
        <v>2</v>
      </c>
      <c r="P448" t="s">
        <v>853</v>
      </c>
      <c r="Q448" t="s">
        <v>854</v>
      </c>
      <c r="R448" t="s">
        <v>492</v>
      </c>
      <c r="S448" t="s">
        <v>58</v>
      </c>
      <c r="T448" t="s">
        <v>68</v>
      </c>
      <c r="U448" t="s">
        <v>60</v>
      </c>
      <c r="V448" t="s">
        <v>114</v>
      </c>
      <c r="W448">
        <v>45</v>
      </c>
      <c r="X448" s="13">
        <v>43937</v>
      </c>
      <c r="Y448" s="35">
        <v>66958</v>
      </c>
      <c r="Z448" s="36">
        <v>0</v>
      </c>
      <c r="AA448" t="s">
        <v>62</v>
      </c>
      <c r="AB448" t="s">
        <v>88</v>
      </c>
      <c r="AC448">
        <v>4</v>
      </c>
    </row>
    <row r="449" spans="1:29" x14ac:dyDescent="0.3">
      <c r="A449" t="s">
        <v>933</v>
      </c>
      <c r="B449" t="s">
        <v>934</v>
      </c>
      <c r="C449" t="s">
        <v>222</v>
      </c>
      <c r="D449" t="s">
        <v>120</v>
      </c>
      <c r="E449" t="s">
        <v>59</v>
      </c>
      <c r="F449" t="s">
        <v>60</v>
      </c>
      <c r="G449" t="s">
        <v>61</v>
      </c>
      <c r="H449">
        <v>65</v>
      </c>
      <c r="I449" s="13">
        <v>36798</v>
      </c>
      <c r="J449" s="35">
        <v>67837</v>
      </c>
      <c r="K449" s="36">
        <v>0</v>
      </c>
      <c r="L449" t="s">
        <v>62</v>
      </c>
      <c r="M449" t="s">
        <v>92</v>
      </c>
      <c r="N449">
        <f t="shared" ca="1" si="7"/>
        <v>23</v>
      </c>
      <c r="P449" t="s">
        <v>186</v>
      </c>
      <c r="Q449" t="s">
        <v>855</v>
      </c>
      <c r="R449" t="s">
        <v>142</v>
      </c>
      <c r="S449" t="s">
        <v>58</v>
      </c>
      <c r="T449" t="s">
        <v>84</v>
      </c>
      <c r="U449" t="s">
        <v>78</v>
      </c>
      <c r="V449" t="s">
        <v>69</v>
      </c>
      <c r="W449">
        <v>37</v>
      </c>
      <c r="X449" s="13">
        <v>39493</v>
      </c>
      <c r="Y449" s="35">
        <v>71695</v>
      </c>
      <c r="Z449" s="36">
        <v>0</v>
      </c>
      <c r="AA449" t="s">
        <v>62</v>
      </c>
      <c r="AB449" t="s">
        <v>80</v>
      </c>
      <c r="AC449">
        <v>16</v>
      </c>
    </row>
    <row r="450" spans="1:29" x14ac:dyDescent="0.3">
      <c r="A450" t="s">
        <v>935</v>
      </c>
      <c r="B450" t="s">
        <v>936</v>
      </c>
      <c r="C450" t="s">
        <v>77</v>
      </c>
      <c r="D450" t="s">
        <v>120</v>
      </c>
      <c r="E450" t="s">
        <v>84</v>
      </c>
      <c r="F450" t="s">
        <v>60</v>
      </c>
      <c r="G450" t="s">
        <v>114</v>
      </c>
      <c r="H450">
        <v>52</v>
      </c>
      <c r="I450" s="13">
        <v>34623</v>
      </c>
      <c r="J450" s="35">
        <v>93103</v>
      </c>
      <c r="K450" s="36">
        <v>0</v>
      </c>
      <c r="L450" t="s">
        <v>62</v>
      </c>
      <c r="M450" t="s">
        <v>80</v>
      </c>
      <c r="N450">
        <f t="shared" ca="1" si="7"/>
        <v>29</v>
      </c>
      <c r="P450" t="s">
        <v>814</v>
      </c>
      <c r="Q450" t="s">
        <v>856</v>
      </c>
      <c r="R450" t="s">
        <v>87</v>
      </c>
      <c r="S450" t="s">
        <v>120</v>
      </c>
      <c r="T450" t="s">
        <v>68</v>
      </c>
      <c r="U450" t="s">
        <v>60</v>
      </c>
      <c r="V450" t="s">
        <v>69</v>
      </c>
      <c r="W450">
        <v>33</v>
      </c>
      <c r="X450" s="13">
        <v>41742</v>
      </c>
      <c r="Y450" s="35">
        <v>46878</v>
      </c>
      <c r="Z450" s="36">
        <v>0</v>
      </c>
      <c r="AA450" t="s">
        <v>62</v>
      </c>
      <c r="AB450" t="s">
        <v>88</v>
      </c>
      <c r="AC450">
        <v>10</v>
      </c>
    </row>
    <row r="451" spans="1:29" x14ac:dyDescent="0.3">
      <c r="A451" t="s">
        <v>937</v>
      </c>
      <c r="B451" t="s">
        <v>938</v>
      </c>
      <c r="C451" t="s">
        <v>100</v>
      </c>
      <c r="D451" t="s">
        <v>101</v>
      </c>
      <c r="E451" t="s">
        <v>84</v>
      </c>
      <c r="F451" t="s">
        <v>60</v>
      </c>
      <c r="G451" t="s">
        <v>69</v>
      </c>
      <c r="H451">
        <v>56</v>
      </c>
      <c r="I451" s="13">
        <v>42291</v>
      </c>
      <c r="J451" s="35">
        <v>76272</v>
      </c>
      <c r="K451" s="36">
        <v>0</v>
      </c>
      <c r="L451" t="s">
        <v>62</v>
      </c>
      <c r="M451" t="s">
        <v>88</v>
      </c>
      <c r="N451">
        <f t="shared" ca="1" si="7"/>
        <v>8</v>
      </c>
      <c r="P451" t="s">
        <v>857</v>
      </c>
      <c r="Q451" t="s">
        <v>858</v>
      </c>
      <c r="R451" t="s">
        <v>87</v>
      </c>
      <c r="S451" t="s">
        <v>109</v>
      </c>
      <c r="T451" t="s">
        <v>68</v>
      </c>
      <c r="U451" t="s">
        <v>60</v>
      </c>
      <c r="V451" t="s">
        <v>69</v>
      </c>
      <c r="W451">
        <v>64</v>
      </c>
      <c r="X451" s="13">
        <v>37662</v>
      </c>
      <c r="Y451" s="35">
        <v>57032</v>
      </c>
      <c r="Z451" s="36">
        <v>0</v>
      </c>
      <c r="AA451" t="s">
        <v>62</v>
      </c>
      <c r="AB451" t="s">
        <v>88</v>
      </c>
      <c r="AC451">
        <v>21</v>
      </c>
    </row>
    <row r="452" spans="1:29" x14ac:dyDescent="0.3">
      <c r="A452" t="s">
        <v>939</v>
      </c>
      <c r="B452" t="s">
        <v>940</v>
      </c>
      <c r="C452" t="s">
        <v>132</v>
      </c>
      <c r="D452" t="s">
        <v>67</v>
      </c>
      <c r="E452" t="s">
        <v>74</v>
      </c>
      <c r="F452" t="s">
        <v>60</v>
      </c>
      <c r="G452" t="s">
        <v>79</v>
      </c>
      <c r="H452">
        <v>48</v>
      </c>
      <c r="I452" s="13">
        <v>37796</v>
      </c>
      <c r="J452" s="35">
        <v>55760</v>
      </c>
      <c r="K452" s="36">
        <v>0</v>
      </c>
      <c r="L452" t="s">
        <v>62</v>
      </c>
      <c r="M452" t="s">
        <v>92</v>
      </c>
      <c r="N452">
        <f t="shared" ca="1" si="7"/>
        <v>21</v>
      </c>
      <c r="P452" t="s">
        <v>75</v>
      </c>
      <c r="Q452" t="s">
        <v>859</v>
      </c>
      <c r="R452" t="s">
        <v>87</v>
      </c>
      <c r="S452" t="s">
        <v>67</v>
      </c>
      <c r="T452" t="s">
        <v>74</v>
      </c>
      <c r="U452" t="s">
        <v>60</v>
      </c>
      <c r="V452" t="s">
        <v>69</v>
      </c>
      <c r="W452">
        <v>55</v>
      </c>
      <c r="X452" s="13">
        <v>44302</v>
      </c>
      <c r="Y452" s="35">
        <v>48266</v>
      </c>
      <c r="Z452" s="36">
        <v>0</v>
      </c>
      <c r="AA452" t="s">
        <v>62</v>
      </c>
      <c r="AB452" t="s">
        <v>70</v>
      </c>
      <c r="AC452">
        <v>3</v>
      </c>
    </row>
    <row r="453" spans="1:29" x14ac:dyDescent="0.3">
      <c r="A453" t="s">
        <v>941</v>
      </c>
      <c r="B453" t="s">
        <v>942</v>
      </c>
      <c r="C453" t="s">
        <v>108</v>
      </c>
      <c r="D453" t="s">
        <v>91</v>
      </c>
      <c r="E453" t="s">
        <v>84</v>
      </c>
      <c r="F453" t="s">
        <v>60</v>
      </c>
      <c r="G453" t="s">
        <v>69</v>
      </c>
      <c r="H453">
        <v>36</v>
      </c>
      <c r="I453" s="13">
        <v>43843</v>
      </c>
      <c r="J453" s="35">
        <v>253294</v>
      </c>
      <c r="K453" s="36">
        <v>0.4</v>
      </c>
      <c r="L453" t="s">
        <v>62</v>
      </c>
      <c r="M453" t="s">
        <v>88</v>
      </c>
      <c r="N453">
        <f t="shared" ca="1" si="7"/>
        <v>4</v>
      </c>
      <c r="P453" t="s">
        <v>860</v>
      </c>
      <c r="Q453" t="s">
        <v>861</v>
      </c>
      <c r="R453" t="s">
        <v>108</v>
      </c>
      <c r="S453" t="s">
        <v>67</v>
      </c>
      <c r="T453" t="s">
        <v>59</v>
      </c>
      <c r="U453" t="s">
        <v>78</v>
      </c>
      <c r="V453" t="s">
        <v>114</v>
      </c>
      <c r="W453">
        <v>36</v>
      </c>
      <c r="X453" s="13">
        <v>43330</v>
      </c>
      <c r="Y453" s="35">
        <v>223404</v>
      </c>
      <c r="Z453" s="36">
        <v>0.32</v>
      </c>
      <c r="AA453" t="s">
        <v>62</v>
      </c>
      <c r="AB453" t="s">
        <v>117</v>
      </c>
      <c r="AC453">
        <v>6</v>
      </c>
    </row>
    <row r="454" spans="1:29" x14ac:dyDescent="0.3">
      <c r="A454" t="s">
        <v>943</v>
      </c>
      <c r="B454" t="s">
        <v>944</v>
      </c>
      <c r="C454" t="s">
        <v>132</v>
      </c>
      <c r="D454" t="s">
        <v>67</v>
      </c>
      <c r="E454" t="s">
        <v>84</v>
      </c>
      <c r="F454" t="s">
        <v>78</v>
      </c>
      <c r="G454" t="s">
        <v>69</v>
      </c>
      <c r="H454">
        <v>60</v>
      </c>
      <c r="I454" s="13">
        <v>39310</v>
      </c>
      <c r="J454" s="35">
        <v>58671</v>
      </c>
      <c r="K454" s="36">
        <v>0</v>
      </c>
      <c r="L454" t="s">
        <v>62</v>
      </c>
      <c r="M454" t="s">
        <v>117</v>
      </c>
      <c r="N454">
        <f t="shared" ca="1" si="7"/>
        <v>17</v>
      </c>
      <c r="P454" t="s">
        <v>862</v>
      </c>
      <c r="Q454" t="s">
        <v>863</v>
      </c>
      <c r="R454" t="s">
        <v>252</v>
      </c>
      <c r="S454" t="s">
        <v>58</v>
      </c>
      <c r="T454" t="s">
        <v>68</v>
      </c>
      <c r="U454" t="s">
        <v>60</v>
      </c>
      <c r="V454" t="s">
        <v>79</v>
      </c>
      <c r="W454">
        <v>57</v>
      </c>
      <c r="X454" s="13">
        <v>41649</v>
      </c>
      <c r="Y454" s="35">
        <v>74854</v>
      </c>
      <c r="Z454" s="36">
        <v>0</v>
      </c>
      <c r="AA454" t="s">
        <v>62</v>
      </c>
      <c r="AB454" t="s">
        <v>63</v>
      </c>
      <c r="AC454">
        <v>10</v>
      </c>
    </row>
    <row r="455" spans="1:29" x14ac:dyDescent="0.3">
      <c r="A455" t="s">
        <v>945</v>
      </c>
      <c r="B455" t="s">
        <v>946</v>
      </c>
      <c r="C455" t="s">
        <v>222</v>
      </c>
      <c r="D455" t="s">
        <v>120</v>
      </c>
      <c r="E455" t="s">
        <v>59</v>
      </c>
      <c r="F455" t="s">
        <v>60</v>
      </c>
      <c r="G455" t="s">
        <v>79</v>
      </c>
      <c r="H455">
        <v>40</v>
      </c>
      <c r="I455" s="13">
        <v>43175</v>
      </c>
      <c r="J455" s="35">
        <v>55457</v>
      </c>
      <c r="K455" s="36">
        <v>0</v>
      </c>
      <c r="L455" t="s">
        <v>62</v>
      </c>
      <c r="M455" t="s">
        <v>117</v>
      </c>
      <c r="N455">
        <f t="shared" ca="1" si="7"/>
        <v>6</v>
      </c>
      <c r="P455" t="s">
        <v>864</v>
      </c>
      <c r="Q455" t="s">
        <v>865</v>
      </c>
      <c r="R455" t="s">
        <v>108</v>
      </c>
      <c r="S455" t="s">
        <v>91</v>
      </c>
      <c r="T455" t="s">
        <v>68</v>
      </c>
      <c r="U455" t="s">
        <v>60</v>
      </c>
      <c r="V455" t="s">
        <v>69</v>
      </c>
      <c r="W455">
        <v>48</v>
      </c>
      <c r="X455" s="13">
        <v>39197</v>
      </c>
      <c r="Y455" s="35">
        <v>217783</v>
      </c>
      <c r="Z455" s="36">
        <v>0.36</v>
      </c>
      <c r="AA455" t="s">
        <v>62</v>
      </c>
      <c r="AB455" t="s">
        <v>63</v>
      </c>
      <c r="AC455">
        <v>17</v>
      </c>
    </row>
    <row r="456" spans="1:29" x14ac:dyDescent="0.3">
      <c r="A456" t="s">
        <v>947</v>
      </c>
      <c r="B456" t="s">
        <v>948</v>
      </c>
      <c r="C456" t="s">
        <v>222</v>
      </c>
      <c r="D456" t="s">
        <v>120</v>
      </c>
      <c r="E456" t="s">
        <v>74</v>
      </c>
      <c r="F456" t="s">
        <v>60</v>
      </c>
      <c r="G456" t="s">
        <v>79</v>
      </c>
      <c r="H456">
        <v>63</v>
      </c>
      <c r="I456" s="13">
        <v>43004</v>
      </c>
      <c r="J456" s="35">
        <v>72340</v>
      </c>
      <c r="K456" s="36">
        <v>0</v>
      </c>
      <c r="L456" t="s">
        <v>62</v>
      </c>
      <c r="M456" t="s">
        <v>80</v>
      </c>
      <c r="N456">
        <f t="shared" ca="1" si="7"/>
        <v>6</v>
      </c>
      <c r="P456" t="s">
        <v>866</v>
      </c>
      <c r="Q456" t="s">
        <v>867</v>
      </c>
      <c r="R456" t="s">
        <v>132</v>
      </c>
      <c r="S456" t="s">
        <v>67</v>
      </c>
      <c r="T456" t="s">
        <v>74</v>
      </c>
      <c r="U456" t="s">
        <v>60</v>
      </c>
      <c r="V456" t="s">
        <v>69</v>
      </c>
      <c r="W456">
        <v>41</v>
      </c>
      <c r="X456" s="13">
        <v>39091</v>
      </c>
      <c r="Y456" s="35">
        <v>50685</v>
      </c>
      <c r="Z456" s="36">
        <v>0</v>
      </c>
      <c r="AA456" t="s">
        <v>62</v>
      </c>
      <c r="AB456" t="s">
        <v>117</v>
      </c>
      <c r="AC456">
        <v>17</v>
      </c>
    </row>
    <row r="457" spans="1:29" x14ac:dyDescent="0.3">
      <c r="A457" t="s">
        <v>949</v>
      </c>
      <c r="B457" t="s">
        <v>950</v>
      </c>
      <c r="C457" t="s">
        <v>83</v>
      </c>
      <c r="D457" t="s">
        <v>109</v>
      </c>
      <c r="E457" t="s">
        <v>84</v>
      </c>
      <c r="F457" t="s">
        <v>60</v>
      </c>
      <c r="G457" t="s">
        <v>69</v>
      </c>
      <c r="H457">
        <v>29</v>
      </c>
      <c r="I457" s="13">
        <v>42676</v>
      </c>
      <c r="J457" s="35">
        <v>122054</v>
      </c>
      <c r="K457" s="36">
        <v>0.06</v>
      </c>
      <c r="L457" t="s">
        <v>62</v>
      </c>
      <c r="M457" t="s">
        <v>80</v>
      </c>
      <c r="N457">
        <f t="shared" ca="1" si="7"/>
        <v>7</v>
      </c>
      <c r="P457" t="s">
        <v>868</v>
      </c>
      <c r="Q457" t="s">
        <v>869</v>
      </c>
      <c r="R457" t="s">
        <v>132</v>
      </c>
      <c r="S457" t="s">
        <v>120</v>
      </c>
      <c r="T457" t="s">
        <v>59</v>
      </c>
      <c r="U457" t="s">
        <v>78</v>
      </c>
      <c r="V457" t="s">
        <v>79</v>
      </c>
      <c r="W457">
        <v>34</v>
      </c>
      <c r="X457" s="13">
        <v>43169</v>
      </c>
      <c r="Y457" s="35">
        <v>58993</v>
      </c>
      <c r="Z457" s="36">
        <v>0</v>
      </c>
      <c r="AA457" t="s">
        <v>62</v>
      </c>
      <c r="AB457" t="s">
        <v>92</v>
      </c>
      <c r="AC457">
        <v>6</v>
      </c>
    </row>
    <row r="458" spans="1:29" x14ac:dyDescent="0.3">
      <c r="A458" t="s">
        <v>951</v>
      </c>
      <c r="B458" t="s">
        <v>952</v>
      </c>
      <c r="C458" t="s">
        <v>142</v>
      </c>
      <c r="D458" t="s">
        <v>58</v>
      </c>
      <c r="E458" t="s">
        <v>84</v>
      </c>
      <c r="F458" t="s">
        <v>60</v>
      </c>
      <c r="G458" t="s">
        <v>69</v>
      </c>
      <c r="H458">
        <v>53</v>
      </c>
      <c r="I458" s="13">
        <v>35543</v>
      </c>
      <c r="J458" s="35">
        <v>78153</v>
      </c>
      <c r="K458" s="36">
        <v>0</v>
      </c>
      <c r="L458" t="s">
        <v>62</v>
      </c>
      <c r="M458" t="s">
        <v>88</v>
      </c>
      <c r="N458">
        <f t="shared" ca="1" si="7"/>
        <v>27</v>
      </c>
      <c r="P458" t="s">
        <v>870</v>
      </c>
      <c r="Q458" t="s">
        <v>871</v>
      </c>
      <c r="R458" t="s">
        <v>177</v>
      </c>
      <c r="S458" t="s">
        <v>101</v>
      </c>
      <c r="T458" t="s">
        <v>84</v>
      </c>
      <c r="U458" t="s">
        <v>78</v>
      </c>
      <c r="V458" t="s">
        <v>69</v>
      </c>
      <c r="W458">
        <v>47</v>
      </c>
      <c r="X458" s="13">
        <v>43990</v>
      </c>
      <c r="Y458" s="35">
        <v>115765</v>
      </c>
      <c r="Z458" s="36">
        <v>0</v>
      </c>
      <c r="AA458" t="s">
        <v>62</v>
      </c>
      <c r="AB458" t="s">
        <v>88</v>
      </c>
      <c r="AC458">
        <v>4</v>
      </c>
    </row>
    <row r="459" spans="1:29" x14ac:dyDescent="0.3">
      <c r="A459" t="s">
        <v>953</v>
      </c>
      <c r="B459" t="s">
        <v>954</v>
      </c>
      <c r="C459" t="s">
        <v>83</v>
      </c>
      <c r="D459" t="s">
        <v>67</v>
      </c>
      <c r="E459" t="s">
        <v>74</v>
      </c>
      <c r="F459" t="s">
        <v>60</v>
      </c>
      <c r="G459" t="s">
        <v>69</v>
      </c>
      <c r="H459">
        <v>37</v>
      </c>
      <c r="I459" s="13">
        <v>43935</v>
      </c>
      <c r="J459" s="35">
        <v>103524</v>
      </c>
      <c r="K459" s="36">
        <v>0.09</v>
      </c>
      <c r="L459" t="s">
        <v>62</v>
      </c>
      <c r="M459" t="s">
        <v>80</v>
      </c>
      <c r="N459">
        <f t="shared" ca="1" si="7"/>
        <v>4</v>
      </c>
      <c r="P459" t="s">
        <v>872</v>
      </c>
      <c r="Q459" t="s">
        <v>873</v>
      </c>
      <c r="R459" t="s">
        <v>66</v>
      </c>
      <c r="S459" t="s">
        <v>91</v>
      </c>
      <c r="T459" t="s">
        <v>74</v>
      </c>
      <c r="U459" t="s">
        <v>60</v>
      </c>
      <c r="V459" t="s">
        <v>79</v>
      </c>
      <c r="W459">
        <v>63</v>
      </c>
      <c r="X459" s="13">
        <v>39147</v>
      </c>
      <c r="Y459" s="35">
        <v>193044</v>
      </c>
      <c r="Z459" s="36">
        <v>0.15</v>
      </c>
      <c r="AA459" t="s">
        <v>62</v>
      </c>
      <c r="AB459" t="s">
        <v>88</v>
      </c>
      <c r="AC459">
        <v>17</v>
      </c>
    </row>
    <row r="460" spans="1:29" x14ac:dyDescent="0.3">
      <c r="A460" t="s">
        <v>955</v>
      </c>
      <c r="B460" t="s">
        <v>956</v>
      </c>
      <c r="C460" t="s">
        <v>83</v>
      </c>
      <c r="D460" t="s">
        <v>58</v>
      </c>
      <c r="E460" t="s">
        <v>84</v>
      </c>
      <c r="F460" t="s">
        <v>78</v>
      </c>
      <c r="G460" t="s">
        <v>69</v>
      </c>
      <c r="H460">
        <v>30</v>
      </c>
      <c r="I460" s="13">
        <v>42952</v>
      </c>
      <c r="J460" s="35">
        <v>119906</v>
      </c>
      <c r="K460" s="36">
        <v>0.05</v>
      </c>
      <c r="L460" t="s">
        <v>62</v>
      </c>
      <c r="M460" t="s">
        <v>117</v>
      </c>
      <c r="N460">
        <f t="shared" ca="1" si="7"/>
        <v>7</v>
      </c>
      <c r="P460" t="s">
        <v>874</v>
      </c>
      <c r="Q460" t="s">
        <v>875</v>
      </c>
      <c r="R460" t="s">
        <v>87</v>
      </c>
      <c r="S460" t="s">
        <v>109</v>
      </c>
      <c r="T460" t="s">
        <v>59</v>
      </c>
      <c r="U460" t="s">
        <v>60</v>
      </c>
      <c r="V460" t="s">
        <v>61</v>
      </c>
      <c r="W460">
        <v>65</v>
      </c>
      <c r="X460" s="13">
        <v>40711</v>
      </c>
      <c r="Y460" s="35">
        <v>56686</v>
      </c>
      <c r="Z460" s="36">
        <v>0</v>
      </c>
      <c r="AA460" t="s">
        <v>62</v>
      </c>
      <c r="AB460" t="s">
        <v>63</v>
      </c>
      <c r="AC460">
        <v>13</v>
      </c>
    </row>
    <row r="461" spans="1:29" x14ac:dyDescent="0.3">
      <c r="A461" t="s">
        <v>957</v>
      </c>
      <c r="B461" t="s">
        <v>958</v>
      </c>
      <c r="C461" t="s">
        <v>87</v>
      </c>
      <c r="D461" t="s">
        <v>109</v>
      </c>
      <c r="E461" t="s">
        <v>68</v>
      </c>
      <c r="F461" t="s">
        <v>60</v>
      </c>
      <c r="G461" t="s">
        <v>69</v>
      </c>
      <c r="H461">
        <v>28</v>
      </c>
      <c r="I461" s="13">
        <v>43847</v>
      </c>
      <c r="J461" s="35">
        <v>45061</v>
      </c>
      <c r="K461" s="36">
        <v>0</v>
      </c>
      <c r="L461" t="s">
        <v>62</v>
      </c>
      <c r="M461" t="s">
        <v>88</v>
      </c>
      <c r="N461">
        <f t="shared" ca="1" si="7"/>
        <v>4</v>
      </c>
      <c r="P461" t="s">
        <v>876</v>
      </c>
      <c r="Q461" t="s">
        <v>877</v>
      </c>
      <c r="R461" t="s">
        <v>57</v>
      </c>
      <c r="S461" t="s">
        <v>67</v>
      </c>
      <c r="T461" t="s">
        <v>74</v>
      </c>
      <c r="U461" t="s">
        <v>60</v>
      </c>
      <c r="V461" t="s">
        <v>61</v>
      </c>
      <c r="W461">
        <v>33</v>
      </c>
      <c r="X461" s="13">
        <v>43763</v>
      </c>
      <c r="Y461" s="35">
        <v>131652</v>
      </c>
      <c r="Z461" s="36">
        <v>0.11</v>
      </c>
      <c r="AA461" t="s">
        <v>62</v>
      </c>
      <c r="AB461" t="s">
        <v>63</v>
      </c>
      <c r="AC461">
        <v>4</v>
      </c>
    </row>
    <row r="462" spans="1:29" x14ac:dyDescent="0.3">
      <c r="A462" t="s">
        <v>959</v>
      </c>
      <c r="B462" t="s">
        <v>960</v>
      </c>
      <c r="C462" t="s">
        <v>618</v>
      </c>
      <c r="D462" t="s">
        <v>58</v>
      </c>
      <c r="E462" t="s">
        <v>84</v>
      </c>
      <c r="F462" t="s">
        <v>78</v>
      </c>
      <c r="G462" t="s">
        <v>79</v>
      </c>
      <c r="H462">
        <v>51</v>
      </c>
      <c r="I462" s="13">
        <v>37638</v>
      </c>
      <c r="J462" s="35">
        <v>91399</v>
      </c>
      <c r="K462" s="36">
        <v>0</v>
      </c>
      <c r="L462" t="s">
        <v>62</v>
      </c>
      <c r="M462" t="s">
        <v>63</v>
      </c>
      <c r="N462">
        <f t="shared" ca="1" si="7"/>
        <v>21</v>
      </c>
      <c r="P462" t="s">
        <v>878</v>
      </c>
      <c r="Q462" t="s">
        <v>879</v>
      </c>
      <c r="R462" t="s">
        <v>66</v>
      </c>
      <c r="S462" t="s">
        <v>109</v>
      </c>
      <c r="T462" t="s">
        <v>74</v>
      </c>
      <c r="U462" t="s">
        <v>60</v>
      </c>
      <c r="V462" t="s">
        <v>61</v>
      </c>
      <c r="W462">
        <v>45</v>
      </c>
      <c r="X462" s="13">
        <v>39507</v>
      </c>
      <c r="Y462" s="35">
        <v>150577</v>
      </c>
      <c r="Z462" s="36">
        <v>0.25</v>
      </c>
      <c r="AA462" t="s">
        <v>62</v>
      </c>
      <c r="AB462" t="s">
        <v>88</v>
      </c>
      <c r="AC462">
        <v>16</v>
      </c>
    </row>
    <row r="463" spans="1:29" x14ac:dyDescent="0.3">
      <c r="A463" t="s">
        <v>961</v>
      </c>
      <c r="B463" t="s">
        <v>962</v>
      </c>
      <c r="C463" t="s">
        <v>137</v>
      </c>
      <c r="D463" t="s">
        <v>58</v>
      </c>
      <c r="E463" t="s">
        <v>59</v>
      </c>
      <c r="F463" t="s">
        <v>78</v>
      </c>
      <c r="G463" t="s">
        <v>114</v>
      </c>
      <c r="H463">
        <v>28</v>
      </c>
      <c r="I463" s="13">
        <v>43006</v>
      </c>
      <c r="J463" s="35">
        <v>97336</v>
      </c>
      <c r="K463" s="36">
        <v>0</v>
      </c>
      <c r="L463" t="s">
        <v>62</v>
      </c>
      <c r="M463" t="s">
        <v>92</v>
      </c>
      <c r="N463">
        <f t="shared" ca="1" si="7"/>
        <v>6</v>
      </c>
      <c r="P463" t="s">
        <v>228</v>
      </c>
      <c r="Q463" t="s">
        <v>880</v>
      </c>
      <c r="R463" t="s">
        <v>492</v>
      </c>
      <c r="S463" t="s">
        <v>58</v>
      </c>
      <c r="T463" t="s">
        <v>74</v>
      </c>
      <c r="U463" t="s">
        <v>78</v>
      </c>
      <c r="V463" t="s">
        <v>79</v>
      </c>
      <c r="W463">
        <v>43</v>
      </c>
      <c r="X463" s="13">
        <v>42753</v>
      </c>
      <c r="Y463" s="35">
        <v>86417</v>
      </c>
      <c r="Z463" s="36">
        <v>0</v>
      </c>
      <c r="AA463" t="s">
        <v>62</v>
      </c>
      <c r="AB463" t="s">
        <v>70</v>
      </c>
      <c r="AC463">
        <v>7</v>
      </c>
    </row>
    <row r="464" spans="1:29" x14ac:dyDescent="0.3">
      <c r="A464" t="s">
        <v>893</v>
      </c>
      <c r="B464" t="s">
        <v>963</v>
      </c>
      <c r="C464" t="s">
        <v>57</v>
      </c>
      <c r="D464" t="s">
        <v>91</v>
      </c>
      <c r="E464" t="s">
        <v>84</v>
      </c>
      <c r="F464" t="s">
        <v>60</v>
      </c>
      <c r="G464" t="s">
        <v>61</v>
      </c>
      <c r="H464">
        <v>31</v>
      </c>
      <c r="I464" s="13">
        <v>42755</v>
      </c>
      <c r="J464" s="35">
        <v>124629</v>
      </c>
      <c r="K464" s="36">
        <v>0.1</v>
      </c>
      <c r="L464" t="s">
        <v>62</v>
      </c>
      <c r="M464" t="s">
        <v>117</v>
      </c>
      <c r="N464">
        <f t="shared" ca="1" si="7"/>
        <v>7</v>
      </c>
      <c r="P464" t="s">
        <v>881</v>
      </c>
      <c r="Q464" t="s">
        <v>882</v>
      </c>
      <c r="R464" t="s">
        <v>252</v>
      </c>
      <c r="S464" t="s">
        <v>58</v>
      </c>
      <c r="T464" t="s">
        <v>59</v>
      </c>
      <c r="U464" t="s">
        <v>60</v>
      </c>
      <c r="V464" t="s">
        <v>79</v>
      </c>
      <c r="W464">
        <v>65</v>
      </c>
      <c r="X464" s="13">
        <v>37749</v>
      </c>
      <c r="Y464" s="35">
        <v>96548</v>
      </c>
      <c r="Z464" s="36">
        <v>0</v>
      </c>
      <c r="AA464" t="s">
        <v>62</v>
      </c>
      <c r="AB464" t="s">
        <v>92</v>
      </c>
      <c r="AC464">
        <v>21</v>
      </c>
    </row>
    <row r="465" spans="1:29" x14ac:dyDescent="0.3">
      <c r="A465" t="s">
        <v>964</v>
      </c>
      <c r="B465" t="s">
        <v>965</v>
      </c>
      <c r="C465" t="s">
        <v>108</v>
      </c>
      <c r="D465" t="s">
        <v>97</v>
      </c>
      <c r="E465" t="s">
        <v>68</v>
      </c>
      <c r="F465" t="s">
        <v>60</v>
      </c>
      <c r="G465" t="s">
        <v>69</v>
      </c>
      <c r="H465">
        <v>28</v>
      </c>
      <c r="I465" s="13">
        <v>44402</v>
      </c>
      <c r="J465" s="35">
        <v>231850</v>
      </c>
      <c r="K465" s="36">
        <v>0.39</v>
      </c>
      <c r="L465" t="s">
        <v>62</v>
      </c>
      <c r="M465" t="s">
        <v>88</v>
      </c>
      <c r="N465">
        <f t="shared" ca="1" si="7"/>
        <v>3</v>
      </c>
      <c r="P465" t="s">
        <v>883</v>
      </c>
      <c r="Q465" t="s">
        <v>884</v>
      </c>
      <c r="R465" t="s">
        <v>132</v>
      </c>
      <c r="S465" t="s">
        <v>91</v>
      </c>
      <c r="T465" t="s">
        <v>68</v>
      </c>
      <c r="U465" t="s">
        <v>78</v>
      </c>
      <c r="V465" t="s">
        <v>79</v>
      </c>
      <c r="W465">
        <v>28</v>
      </c>
      <c r="X465" s="13">
        <v>43336</v>
      </c>
      <c r="Y465" s="35">
        <v>61410</v>
      </c>
      <c r="Z465" s="36">
        <v>0</v>
      </c>
      <c r="AA465" t="s">
        <v>62</v>
      </c>
      <c r="AB465" t="s">
        <v>80</v>
      </c>
      <c r="AC465">
        <v>6</v>
      </c>
    </row>
    <row r="466" spans="1:29" x14ac:dyDescent="0.3">
      <c r="A466" t="s">
        <v>966</v>
      </c>
      <c r="B466" t="s">
        <v>967</v>
      </c>
      <c r="C466" t="s">
        <v>83</v>
      </c>
      <c r="D466" t="s">
        <v>91</v>
      </c>
      <c r="E466" t="s">
        <v>59</v>
      </c>
      <c r="F466" t="s">
        <v>78</v>
      </c>
      <c r="G466" t="s">
        <v>114</v>
      </c>
      <c r="H466">
        <v>34</v>
      </c>
      <c r="I466" s="13">
        <v>43255</v>
      </c>
      <c r="J466" s="35">
        <v>128329</v>
      </c>
      <c r="K466" s="36">
        <v>0.08</v>
      </c>
      <c r="L466" t="s">
        <v>62</v>
      </c>
      <c r="M466" t="s">
        <v>80</v>
      </c>
      <c r="N466">
        <f t="shared" ca="1" si="7"/>
        <v>6</v>
      </c>
      <c r="P466" t="s">
        <v>885</v>
      </c>
      <c r="Q466" t="s">
        <v>886</v>
      </c>
      <c r="R466" t="s">
        <v>83</v>
      </c>
      <c r="S466" t="s">
        <v>67</v>
      </c>
      <c r="T466" t="s">
        <v>68</v>
      </c>
      <c r="U466" t="s">
        <v>60</v>
      </c>
      <c r="V466" t="s">
        <v>61</v>
      </c>
      <c r="W466">
        <v>61</v>
      </c>
      <c r="X466" s="13">
        <v>40293</v>
      </c>
      <c r="Y466" s="35">
        <v>110302</v>
      </c>
      <c r="Z466" s="36">
        <v>0.06</v>
      </c>
      <c r="AA466" t="s">
        <v>62</v>
      </c>
      <c r="AB466" t="s">
        <v>88</v>
      </c>
      <c r="AC466">
        <v>14</v>
      </c>
    </row>
    <row r="467" spans="1:29" x14ac:dyDescent="0.3">
      <c r="A467" t="s">
        <v>968</v>
      </c>
      <c r="B467" t="s">
        <v>969</v>
      </c>
      <c r="C467" t="s">
        <v>57</v>
      </c>
      <c r="D467" t="s">
        <v>109</v>
      </c>
      <c r="E467" t="s">
        <v>74</v>
      </c>
      <c r="F467" t="s">
        <v>78</v>
      </c>
      <c r="G467" t="s">
        <v>79</v>
      </c>
      <c r="H467">
        <v>60</v>
      </c>
      <c r="I467" s="13">
        <v>44403</v>
      </c>
      <c r="J467" s="35">
        <v>121480</v>
      </c>
      <c r="K467" s="36">
        <v>0.14000000000000001</v>
      </c>
      <c r="L467" t="s">
        <v>62</v>
      </c>
      <c r="M467" t="s">
        <v>80</v>
      </c>
      <c r="N467">
        <f t="shared" ca="1" si="7"/>
        <v>3</v>
      </c>
      <c r="P467" t="s">
        <v>887</v>
      </c>
      <c r="Q467" t="s">
        <v>888</v>
      </c>
      <c r="R467" t="s">
        <v>66</v>
      </c>
      <c r="S467" t="s">
        <v>101</v>
      </c>
      <c r="T467" t="s">
        <v>68</v>
      </c>
      <c r="U467" t="s">
        <v>60</v>
      </c>
      <c r="V467" t="s">
        <v>61</v>
      </c>
      <c r="W467">
        <v>45</v>
      </c>
      <c r="X467" s="13">
        <v>43212</v>
      </c>
      <c r="Y467" s="35">
        <v>187205</v>
      </c>
      <c r="Z467" s="36">
        <v>0.24</v>
      </c>
      <c r="AA467" t="s">
        <v>62</v>
      </c>
      <c r="AB467" t="s">
        <v>117</v>
      </c>
      <c r="AC467">
        <v>6</v>
      </c>
    </row>
    <row r="468" spans="1:29" x14ac:dyDescent="0.3">
      <c r="A468" t="s">
        <v>970</v>
      </c>
      <c r="B468" t="s">
        <v>971</v>
      </c>
      <c r="C468" t="s">
        <v>66</v>
      </c>
      <c r="D468" t="s">
        <v>97</v>
      </c>
      <c r="E468" t="s">
        <v>68</v>
      </c>
      <c r="F468" t="s">
        <v>60</v>
      </c>
      <c r="G468" t="s">
        <v>69</v>
      </c>
      <c r="H468">
        <v>41</v>
      </c>
      <c r="I468" s="13">
        <v>40319</v>
      </c>
      <c r="J468" s="35">
        <v>153275</v>
      </c>
      <c r="K468" s="36">
        <v>0.24</v>
      </c>
      <c r="L468" t="s">
        <v>62</v>
      </c>
      <c r="M468" t="s">
        <v>117</v>
      </c>
      <c r="N468">
        <f t="shared" ca="1" si="7"/>
        <v>14</v>
      </c>
      <c r="P468" t="s">
        <v>889</v>
      </c>
      <c r="Q468" t="s">
        <v>890</v>
      </c>
      <c r="R468" t="s">
        <v>77</v>
      </c>
      <c r="S468" t="s">
        <v>120</v>
      </c>
      <c r="T468" t="s">
        <v>84</v>
      </c>
      <c r="U468" t="s">
        <v>78</v>
      </c>
      <c r="V468" t="s">
        <v>69</v>
      </c>
      <c r="W468">
        <v>45</v>
      </c>
      <c r="X468" s="13">
        <v>40618</v>
      </c>
      <c r="Y468" s="35">
        <v>81687</v>
      </c>
      <c r="Z468" s="36">
        <v>0</v>
      </c>
      <c r="AA468" t="s">
        <v>62</v>
      </c>
      <c r="AB468" t="s">
        <v>80</v>
      </c>
      <c r="AC468">
        <v>13</v>
      </c>
    </row>
    <row r="469" spans="1:29" x14ac:dyDescent="0.3">
      <c r="A469" t="s">
        <v>972</v>
      </c>
      <c r="B469" t="s">
        <v>973</v>
      </c>
      <c r="C469" t="s">
        <v>77</v>
      </c>
      <c r="D469" t="s">
        <v>120</v>
      </c>
      <c r="E469" t="s">
        <v>59</v>
      </c>
      <c r="F469" t="s">
        <v>60</v>
      </c>
      <c r="G469" t="s">
        <v>79</v>
      </c>
      <c r="H469">
        <v>62</v>
      </c>
      <c r="I469" s="13">
        <v>43969</v>
      </c>
      <c r="J469" s="35">
        <v>97830</v>
      </c>
      <c r="K469" s="36">
        <v>0</v>
      </c>
      <c r="L469" t="s">
        <v>62</v>
      </c>
      <c r="M469" t="s">
        <v>92</v>
      </c>
      <c r="N469">
        <f t="shared" ca="1" si="7"/>
        <v>4</v>
      </c>
      <c r="P469" t="s">
        <v>891</v>
      </c>
      <c r="Q469" t="s">
        <v>892</v>
      </c>
      <c r="R469" t="s">
        <v>108</v>
      </c>
      <c r="S469" t="s">
        <v>58</v>
      </c>
      <c r="T469" t="s">
        <v>68</v>
      </c>
      <c r="U469" t="s">
        <v>78</v>
      </c>
      <c r="V469" t="s">
        <v>114</v>
      </c>
      <c r="W469">
        <v>54</v>
      </c>
      <c r="X469" s="13">
        <v>40040</v>
      </c>
      <c r="Y469" s="35">
        <v>241083</v>
      </c>
      <c r="Z469" s="36">
        <v>0.39</v>
      </c>
      <c r="AA469" t="s">
        <v>62</v>
      </c>
      <c r="AB469" t="s">
        <v>117</v>
      </c>
      <c r="AC469">
        <v>15</v>
      </c>
    </row>
    <row r="470" spans="1:29" x14ac:dyDescent="0.3">
      <c r="A470" t="s">
        <v>974</v>
      </c>
      <c r="B470" t="s">
        <v>975</v>
      </c>
      <c r="C470" t="s">
        <v>108</v>
      </c>
      <c r="D470" t="s">
        <v>109</v>
      </c>
      <c r="E470" t="s">
        <v>84</v>
      </c>
      <c r="F470" t="s">
        <v>60</v>
      </c>
      <c r="G470" t="s">
        <v>114</v>
      </c>
      <c r="H470">
        <v>47</v>
      </c>
      <c r="I470" s="13">
        <v>36232</v>
      </c>
      <c r="J470" s="35">
        <v>239394</v>
      </c>
      <c r="K470" s="36">
        <v>0.32</v>
      </c>
      <c r="L470" t="s">
        <v>62</v>
      </c>
      <c r="M470" t="s">
        <v>92</v>
      </c>
      <c r="N470">
        <f t="shared" ca="1" si="7"/>
        <v>25</v>
      </c>
      <c r="P470" t="s">
        <v>893</v>
      </c>
      <c r="Q470" t="s">
        <v>894</v>
      </c>
      <c r="R470" t="s">
        <v>108</v>
      </c>
      <c r="S470" t="s">
        <v>67</v>
      </c>
      <c r="T470" t="s">
        <v>68</v>
      </c>
      <c r="U470" t="s">
        <v>60</v>
      </c>
      <c r="V470" t="s">
        <v>61</v>
      </c>
      <c r="W470">
        <v>38</v>
      </c>
      <c r="X470" s="13">
        <v>43413</v>
      </c>
      <c r="Y470" s="35">
        <v>223805</v>
      </c>
      <c r="Z470" s="36">
        <v>0.36</v>
      </c>
      <c r="AA470" t="s">
        <v>62</v>
      </c>
      <c r="AB470" t="s">
        <v>70</v>
      </c>
      <c r="AC470">
        <v>5</v>
      </c>
    </row>
    <row r="471" spans="1:29" x14ac:dyDescent="0.3">
      <c r="A471" t="s">
        <v>976</v>
      </c>
      <c r="B471" t="s">
        <v>977</v>
      </c>
      <c r="C471" t="s">
        <v>87</v>
      </c>
      <c r="D471" t="s">
        <v>91</v>
      </c>
      <c r="E471" t="s">
        <v>74</v>
      </c>
      <c r="F471" t="s">
        <v>60</v>
      </c>
      <c r="G471" t="s">
        <v>114</v>
      </c>
      <c r="H471">
        <v>33</v>
      </c>
      <c r="I471" s="13">
        <v>43247</v>
      </c>
      <c r="J471" s="35">
        <v>45049</v>
      </c>
      <c r="K471" s="36">
        <v>0</v>
      </c>
      <c r="L471" t="s">
        <v>62</v>
      </c>
      <c r="M471" t="s">
        <v>63</v>
      </c>
      <c r="N471">
        <f t="shared" ca="1" si="7"/>
        <v>6</v>
      </c>
      <c r="P471" t="s">
        <v>895</v>
      </c>
      <c r="Q471" t="s">
        <v>896</v>
      </c>
      <c r="R471" t="s">
        <v>66</v>
      </c>
      <c r="S471" t="s">
        <v>91</v>
      </c>
      <c r="T471" t="s">
        <v>84</v>
      </c>
      <c r="U471" t="s">
        <v>60</v>
      </c>
      <c r="V471" t="s">
        <v>69</v>
      </c>
      <c r="W471">
        <v>27</v>
      </c>
      <c r="X471" s="13">
        <v>44393</v>
      </c>
      <c r="Y471" s="35">
        <v>161759</v>
      </c>
      <c r="Z471" s="36">
        <v>0.16</v>
      </c>
      <c r="AA471" t="s">
        <v>62</v>
      </c>
      <c r="AB471" t="s">
        <v>88</v>
      </c>
      <c r="AC471">
        <v>3</v>
      </c>
    </row>
    <row r="472" spans="1:29" x14ac:dyDescent="0.3">
      <c r="A472" t="s">
        <v>978</v>
      </c>
      <c r="B472" t="s">
        <v>979</v>
      </c>
      <c r="C472" t="s">
        <v>108</v>
      </c>
      <c r="D472" t="s">
        <v>67</v>
      </c>
      <c r="E472" t="s">
        <v>84</v>
      </c>
      <c r="F472" t="s">
        <v>60</v>
      </c>
      <c r="G472" t="s">
        <v>79</v>
      </c>
      <c r="H472">
        <v>54</v>
      </c>
      <c r="I472" s="13">
        <v>39330</v>
      </c>
      <c r="J472" s="35">
        <v>183239</v>
      </c>
      <c r="K472" s="36">
        <v>0.32</v>
      </c>
      <c r="L472" t="s">
        <v>62</v>
      </c>
      <c r="M472" t="s">
        <v>63</v>
      </c>
      <c r="N472">
        <f t="shared" ca="1" si="7"/>
        <v>17</v>
      </c>
      <c r="P472" t="s">
        <v>897</v>
      </c>
      <c r="Q472" t="s">
        <v>898</v>
      </c>
      <c r="R472" t="s">
        <v>73</v>
      </c>
      <c r="S472" t="s">
        <v>58</v>
      </c>
      <c r="T472" t="s">
        <v>59</v>
      </c>
      <c r="U472" t="s">
        <v>78</v>
      </c>
      <c r="V472" t="s">
        <v>61</v>
      </c>
      <c r="W472">
        <v>40</v>
      </c>
      <c r="X472" s="13">
        <v>43520</v>
      </c>
      <c r="Y472" s="35">
        <v>95899</v>
      </c>
      <c r="Z472" s="36">
        <v>0.1</v>
      </c>
      <c r="AA472" t="s">
        <v>62</v>
      </c>
      <c r="AB472" t="s">
        <v>117</v>
      </c>
      <c r="AC472">
        <v>5</v>
      </c>
    </row>
    <row r="473" spans="1:29" x14ac:dyDescent="0.3">
      <c r="A473" t="s">
        <v>980</v>
      </c>
      <c r="B473" t="s">
        <v>981</v>
      </c>
      <c r="C473" t="s">
        <v>87</v>
      </c>
      <c r="D473" t="s">
        <v>91</v>
      </c>
      <c r="E473" t="s">
        <v>74</v>
      </c>
      <c r="F473" t="s">
        <v>60</v>
      </c>
      <c r="G473" t="s">
        <v>69</v>
      </c>
      <c r="H473">
        <v>28</v>
      </c>
      <c r="I473" s="13">
        <v>43610</v>
      </c>
      <c r="J473" s="35">
        <v>45819</v>
      </c>
      <c r="K473" s="36">
        <v>0</v>
      </c>
      <c r="L473" t="s">
        <v>62</v>
      </c>
      <c r="M473" t="s">
        <v>88</v>
      </c>
      <c r="N473">
        <f t="shared" ca="1" si="7"/>
        <v>5</v>
      </c>
      <c r="P473" t="s">
        <v>899</v>
      </c>
      <c r="Q473" t="s">
        <v>900</v>
      </c>
      <c r="R473" t="s">
        <v>77</v>
      </c>
      <c r="S473" t="s">
        <v>67</v>
      </c>
      <c r="T473" t="s">
        <v>84</v>
      </c>
      <c r="U473" t="s">
        <v>78</v>
      </c>
      <c r="V473" t="s">
        <v>79</v>
      </c>
      <c r="W473">
        <v>49</v>
      </c>
      <c r="X473" s="13">
        <v>43623</v>
      </c>
      <c r="Y473" s="35">
        <v>80700</v>
      </c>
      <c r="Z473" s="36">
        <v>0</v>
      </c>
      <c r="AA473" t="s">
        <v>62</v>
      </c>
      <c r="AB473" t="s">
        <v>117</v>
      </c>
      <c r="AC473">
        <v>5</v>
      </c>
    </row>
    <row r="474" spans="1:29" x14ac:dyDescent="0.3">
      <c r="A474" t="s">
        <v>982</v>
      </c>
      <c r="B474" t="s">
        <v>983</v>
      </c>
      <c r="C474" t="s">
        <v>87</v>
      </c>
      <c r="D474" t="s">
        <v>91</v>
      </c>
      <c r="E474" t="s">
        <v>59</v>
      </c>
      <c r="F474" t="s">
        <v>60</v>
      </c>
      <c r="G474" t="s">
        <v>79</v>
      </c>
      <c r="H474">
        <v>54</v>
      </c>
      <c r="I474" s="13">
        <v>39080</v>
      </c>
      <c r="J474" s="35">
        <v>55518</v>
      </c>
      <c r="K474" s="36">
        <v>0</v>
      </c>
      <c r="L474" t="s">
        <v>62</v>
      </c>
      <c r="M474" t="s">
        <v>117</v>
      </c>
      <c r="N474">
        <f t="shared" ca="1" si="7"/>
        <v>17</v>
      </c>
      <c r="P474" t="s">
        <v>901</v>
      </c>
      <c r="Q474" t="s">
        <v>902</v>
      </c>
      <c r="R474" t="s">
        <v>132</v>
      </c>
      <c r="S474" t="s">
        <v>109</v>
      </c>
      <c r="T474" t="s">
        <v>84</v>
      </c>
      <c r="U474" t="s">
        <v>60</v>
      </c>
      <c r="V474" t="s">
        <v>69</v>
      </c>
      <c r="W474">
        <v>39</v>
      </c>
      <c r="X474" s="13">
        <v>42843</v>
      </c>
      <c r="Y474" s="35">
        <v>58745</v>
      </c>
      <c r="Z474" s="36">
        <v>0</v>
      </c>
      <c r="AA474" t="s">
        <v>62</v>
      </c>
      <c r="AB474" t="s">
        <v>92</v>
      </c>
      <c r="AC474">
        <v>7</v>
      </c>
    </row>
    <row r="475" spans="1:29" x14ac:dyDescent="0.3">
      <c r="A475" t="s">
        <v>984</v>
      </c>
      <c r="B475" t="s">
        <v>985</v>
      </c>
      <c r="C475" t="s">
        <v>83</v>
      </c>
      <c r="D475" t="s">
        <v>109</v>
      </c>
      <c r="E475" t="s">
        <v>59</v>
      </c>
      <c r="F475" t="s">
        <v>60</v>
      </c>
      <c r="G475" t="s">
        <v>61</v>
      </c>
      <c r="H475">
        <v>55</v>
      </c>
      <c r="I475" s="13">
        <v>33958</v>
      </c>
      <c r="J475" s="35">
        <v>113950</v>
      </c>
      <c r="K475" s="36">
        <v>0.09</v>
      </c>
      <c r="L475" t="s">
        <v>62</v>
      </c>
      <c r="M475" t="s">
        <v>88</v>
      </c>
      <c r="N475">
        <f t="shared" ca="1" si="7"/>
        <v>31</v>
      </c>
      <c r="P475" t="s">
        <v>903</v>
      </c>
      <c r="Q475" t="s">
        <v>904</v>
      </c>
      <c r="R475" t="s">
        <v>142</v>
      </c>
      <c r="S475" t="s">
        <v>58</v>
      </c>
      <c r="T475" t="s">
        <v>84</v>
      </c>
      <c r="U475" t="s">
        <v>60</v>
      </c>
      <c r="V475" t="s">
        <v>79</v>
      </c>
      <c r="W475">
        <v>57</v>
      </c>
      <c r="X475" s="13">
        <v>33728</v>
      </c>
      <c r="Y475" s="35">
        <v>76202</v>
      </c>
      <c r="Z475" s="36">
        <v>0</v>
      </c>
      <c r="AA475" t="s">
        <v>62</v>
      </c>
      <c r="AB475" t="s">
        <v>92</v>
      </c>
      <c r="AC475">
        <v>32</v>
      </c>
    </row>
    <row r="476" spans="1:29" x14ac:dyDescent="0.3">
      <c r="A476" t="s">
        <v>986</v>
      </c>
      <c r="B476" t="s">
        <v>987</v>
      </c>
      <c r="C476" t="s">
        <v>108</v>
      </c>
      <c r="D476" t="s">
        <v>109</v>
      </c>
      <c r="E476" t="s">
        <v>68</v>
      </c>
      <c r="F476" t="s">
        <v>60</v>
      </c>
      <c r="G476" t="s">
        <v>79</v>
      </c>
      <c r="H476">
        <v>52</v>
      </c>
      <c r="I476" s="13">
        <v>35886</v>
      </c>
      <c r="J476" s="35">
        <v>182035</v>
      </c>
      <c r="K476" s="36">
        <v>0.3</v>
      </c>
      <c r="L476" t="s">
        <v>62</v>
      </c>
      <c r="M476" t="s">
        <v>70</v>
      </c>
      <c r="N476">
        <f t="shared" ref="N476:N539" ca="1" si="8">DATEDIF(I476,TODAY(),"y")</f>
        <v>26</v>
      </c>
      <c r="P476" t="s">
        <v>905</v>
      </c>
      <c r="Q476" t="s">
        <v>906</v>
      </c>
      <c r="R476" t="s">
        <v>108</v>
      </c>
      <c r="S476" t="s">
        <v>120</v>
      </c>
      <c r="T476" t="s">
        <v>68</v>
      </c>
      <c r="U476" t="s">
        <v>78</v>
      </c>
      <c r="V476" t="s">
        <v>61</v>
      </c>
      <c r="W476">
        <v>36</v>
      </c>
      <c r="X476" s="13">
        <v>43178</v>
      </c>
      <c r="Y476" s="35">
        <v>195200</v>
      </c>
      <c r="Z476" s="36">
        <v>0.36</v>
      </c>
      <c r="AA476" t="s">
        <v>62</v>
      </c>
      <c r="AB476" t="s">
        <v>92</v>
      </c>
      <c r="AC476">
        <v>6</v>
      </c>
    </row>
    <row r="477" spans="1:29" x14ac:dyDescent="0.3">
      <c r="A477" t="s">
        <v>988</v>
      </c>
      <c r="B477" t="s">
        <v>989</v>
      </c>
      <c r="C477" t="s">
        <v>222</v>
      </c>
      <c r="D477" t="s">
        <v>120</v>
      </c>
      <c r="E477" t="s">
        <v>84</v>
      </c>
      <c r="F477" t="s">
        <v>60</v>
      </c>
      <c r="G477" t="s">
        <v>61</v>
      </c>
      <c r="H477">
        <v>26</v>
      </c>
      <c r="I477" s="13">
        <v>43698</v>
      </c>
      <c r="J477" s="35">
        <v>66084</v>
      </c>
      <c r="K477" s="36">
        <v>0</v>
      </c>
      <c r="L477" t="s">
        <v>62</v>
      </c>
      <c r="M477" t="s">
        <v>63</v>
      </c>
      <c r="N477">
        <f t="shared" ca="1" si="8"/>
        <v>5</v>
      </c>
      <c r="P477" t="s">
        <v>907</v>
      </c>
      <c r="Q477" t="s">
        <v>908</v>
      </c>
      <c r="R477" t="s">
        <v>198</v>
      </c>
      <c r="S477" t="s">
        <v>58</v>
      </c>
      <c r="T477" t="s">
        <v>74</v>
      </c>
      <c r="U477" t="s">
        <v>60</v>
      </c>
      <c r="V477" t="s">
        <v>69</v>
      </c>
      <c r="W477">
        <v>30</v>
      </c>
      <c r="X477" s="13">
        <v>43864</v>
      </c>
      <c r="Y477" s="35">
        <v>94652</v>
      </c>
      <c r="Z477" s="36">
        <v>0</v>
      </c>
      <c r="AA477" t="s">
        <v>62</v>
      </c>
      <c r="AB477" t="s">
        <v>63</v>
      </c>
      <c r="AC477">
        <v>4</v>
      </c>
    </row>
    <row r="478" spans="1:29" x14ac:dyDescent="0.3">
      <c r="A478" t="s">
        <v>990</v>
      </c>
      <c r="B478" t="s">
        <v>991</v>
      </c>
      <c r="C478" t="s">
        <v>232</v>
      </c>
      <c r="D478" t="s">
        <v>101</v>
      </c>
      <c r="E478" t="s">
        <v>59</v>
      </c>
      <c r="F478" t="s">
        <v>60</v>
      </c>
      <c r="G478" t="s">
        <v>79</v>
      </c>
      <c r="H478">
        <v>63</v>
      </c>
      <c r="I478" s="13">
        <v>43227</v>
      </c>
      <c r="J478" s="35">
        <v>67987</v>
      </c>
      <c r="K478" s="36">
        <v>0</v>
      </c>
      <c r="L478" t="s">
        <v>62</v>
      </c>
      <c r="M478" t="s">
        <v>88</v>
      </c>
      <c r="N478">
        <f t="shared" ca="1" si="8"/>
        <v>6</v>
      </c>
      <c r="P478" t="s">
        <v>909</v>
      </c>
      <c r="Q478" t="s">
        <v>910</v>
      </c>
      <c r="R478" t="s">
        <v>142</v>
      </c>
      <c r="S478" t="s">
        <v>58</v>
      </c>
      <c r="T478" t="s">
        <v>74</v>
      </c>
      <c r="U478" t="s">
        <v>78</v>
      </c>
      <c r="V478" t="s">
        <v>61</v>
      </c>
      <c r="W478">
        <v>34</v>
      </c>
      <c r="X478" s="13">
        <v>42416</v>
      </c>
      <c r="Y478" s="35">
        <v>63411</v>
      </c>
      <c r="Z478" s="36">
        <v>0</v>
      </c>
      <c r="AA478" t="s">
        <v>62</v>
      </c>
      <c r="AB478" t="s">
        <v>88</v>
      </c>
      <c r="AC478">
        <v>8</v>
      </c>
    </row>
    <row r="479" spans="1:29" x14ac:dyDescent="0.3">
      <c r="A479" t="s">
        <v>992</v>
      </c>
      <c r="B479" t="s">
        <v>993</v>
      </c>
      <c r="C479" t="s">
        <v>132</v>
      </c>
      <c r="D479" t="s">
        <v>109</v>
      </c>
      <c r="E479" t="s">
        <v>74</v>
      </c>
      <c r="F479" t="s">
        <v>78</v>
      </c>
      <c r="G479" t="s">
        <v>69</v>
      </c>
      <c r="H479">
        <v>65</v>
      </c>
      <c r="I479" s="13">
        <v>38584</v>
      </c>
      <c r="J479" s="35">
        <v>59833</v>
      </c>
      <c r="K479" s="36">
        <v>0</v>
      </c>
      <c r="L479" t="s">
        <v>62</v>
      </c>
      <c r="M479" t="s">
        <v>117</v>
      </c>
      <c r="N479">
        <f t="shared" ca="1" si="8"/>
        <v>19</v>
      </c>
      <c r="P479" t="s">
        <v>911</v>
      </c>
      <c r="Q479" t="s">
        <v>912</v>
      </c>
      <c r="R479" t="s">
        <v>100</v>
      </c>
      <c r="S479" t="s">
        <v>101</v>
      </c>
      <c r="T479" t="s">
        <v>74</v>
      </c>
      <c r="U479" t="s">
        <v>60</v>
      </c>
      <c r="V479" t="s">
        <v>61</v>
      </c>
      <c r="W479">
        <v>55</v>
      </c>
      <c r="X479" s="13">
        <v>44276</v>
      </c>
      <c r="Y479" s="35">
        <v>95562</v>
      </c>
      <c r="Z479" s="36">
        <v>0</v>
      </c>
      <c r="AA479" t="s">
        <v>62</v>
      </c>
      <c r="AB479" t="s">
        <v>70</v>
      </c>
      <c r="AC479">
        <v>3</v>
      </c>
    </row>
    <row r="480" spans="1:29" x14ac:dyDescent="0.3">
      <c r="A480" t="s">
        <v>994</v>
      </c>
      <c r="B480" t="s">
        <v>995</v>
      </c>
      <c r="C480" t="s">
        <v>57</v>
      </c>
      <c r="D480" t="s">
        <v>109</v>
      </c>
      <c r="E480" t="s">
        <v>68</v>
      </c>
      <c r="F480" t="s">
        <v>78</v>
      </c>
      <c r="G480" t="s">
        <v>79</v>
      </c>
      <c r="H480">
        <v>45</v>
      </c>
      <c r="I480" s="13">
        <v>38453</v>
      </c>
      <c r="J480" s="35">
        <v>128468</v>
      </c>
      <c r="K480" s="36">
        <v>0.11</v>
      </c>
      <c r="L480" t="s">
        <v>62</v>
      </c>
      <c r="M480" t="s">
        <v>70</v>
      </c>
      <c r="N480">
        <f t="shared" ca="1" si="8"/>
        <v>19</v>
      </c>
      <c r="P480" t="s">
        <v>913</v>
      </c>
      <c r="Q480" t="s">
        <v>914</v>
      </c>
      <c r="R480" t="s">
        <v>77</v>
      </c>
      <c r="S480" t="s">
        <v>120</v>
      </c>
      <c r="T480" t="s">
        <v>59</v>
      </c>
      <c r="U480" t="s">
        <v>78</v>
      </c>
      <c r="V480" t="s">
        <v>69</v>
      </c>
      <c r="W480">
        <v>30</v>
      </c>
      <c r="X480" s="13">
        <v>43773</v>
      </c>
      <c r="Y480" s="35">
        <v>96092</v>
      </c>
      <c r="Z480" s="36">
        <v>0</v>
      </c>
      <c r="AA480" t="s">
        <v>62</v>
      </c>
      <c r="AB480" t="s">
        <v>92</v>
      </c>
      <c r="AC480">
        <v>4</v>
      </c>
    </row>
    <row r="481" spans="1:29" x14ac:dyDescent="0.3">
      <c r="A481" t="s">
        <v>428</v>
      </c>
      <c r="B481" t="s">
        <v>996</v>
      </c>
      <c r="C481" t="s">
        <v>83</v>
      </c>
      <c r="D481" t="s">
        <v>120</v>
      </c>
      <c r="E481" t="s">
        <v>84</v>
      </c>
      <c r="F481" t="s">
        <v>78</v>
      </c>
      <c r="G481" t="s">
        <v>61</v>
      </c>
      <c r="H481">
        <v>42</v>
      </c>
      <c r="I481" s="13">
        <v>40692</v>
      </c>
      <c r="J481" s="35">
        <v>102440</v>
      </c>
      <c r="K481" s="36">
        <v>0.06</v>
      </c>
      <c r="L481" t="s">
        <v>62</v>
      </c>
      <c r="M481" t="s">
        <v>70</v>
      </c>
      <c r="N481">
        <f t="shared" ca="1" si="8"/>
        <v>13</v>
      </c>
      <c r="P481" t="s">
        <v>915</v>
      </c>
      <c r="Q481" t="s">
        <v>916</v>
      </c>
      <c r="R481" t="s">
        <v>108</v>
      </c>
      <c r="S481" t="s">
        <v>101</v>
      </c>
      <c r="T481" t="s">
        <v>74</v>
      </c>
      <c r="U481" t="s">
        <v>78</v>
      </c>
      <c r="V481" t="s">
        <v>79</v>
      </c>
      <c r="W481">
        <v>63</v>
      </c>
      <c r="X481" s="13">
        <v>41428</v>
      </c>
      <c r="Y481" s="35">
        <v>254289</v>
      </c>
      <c r="Z481" s="36">
        <v>0.39</v>
      </c>
      <c r="AA481" t="s">
        <v>62</v>
      </c>
      <c r="AB481" t="s">
        <v>70</v>
      </c>
      <c r="AC481">
        <v>11</v>
      </c>
    </row>
    <row r="482" spans="1:29" x14ac:dyDescent="0.3">
      <c r="A482" t="s">
        <v>997</v>
      </c>
      <c r="B482" t="s">
        <v>998</v>
      </c>
      <c r="C482" t="s">
        <v>108</v>
      </c>
      <c r="D482" t="s">
        <v>58</v>
      </c>
      <c r="E482" t="s">
        <v>68</v>
      </c>
      <c r="F482" t="s">
        <v>78</v>
      </c>
      <c r="G482" t="s">
        <v>61</v>
      </c>
      <c r="H482">
        <v>59</v>
      </c>
      <c r="I482" s="13">
        <v>40542</v>
      </c>
      <c r="J482" s="35">
        <v>246619</v>
      </c>
      <c r="K482" s="36">
        <v>0.36</v>
      </c>
      <c r="L482" t="s">
        <v>62</v>
      </c>
      <c r="M482" t="s">
        <v>88</v>
      </c>
      <c r="N482">
        <f t="shared" ca="1" si="8"/>
        <v>13</v>
      </c>
      <c r="P482" t="s">
        <v>917</v>
      </c>
      <c r="Q482" t="s">
        <v>918</v>
      </c>
      <c r="R482" t="s">
        <v>73</v>
      </c>
      <c r="S482" t="s">
        <v>58</v>
      </c>
      <c r="T482" t="s">
        <v>59</v>
      </c>
      <c r="U482" t="s">
        <v>78</v>
      </c>
      <c r="V482" t="s">
        <v>69</v>
      </c>
      <c r="W482">
        <v>26</v>
      </c>
      <c r="X482" s="13">
        <v>43656</v>
      </c>
      <c r="Y482" s="35">
        <v>69110</v>
      </c>
      <c r="Z482" s="36">
        <v>0.05</v>
      </c>
      <c r="AA482" t="s">
        <v>62</v>
      </c>
      <c r="AB482" t="s">
        <v>70</v>
      </c>
      <c r="AC482">
        <v>5</v>
      </c>
    </row>
    <row r="483" spans="1:29" x14ac:dyDescent="0.3">
      <c r="A483" t="s">
        <v>999</v>
      </c>
      <c r="B483" t="s">
        <v>1000</v>
      </c>
      <c r="C483" t="s">
        <v>83</v>
      </c>
      <c r="D483" t="s">
        <v>97</v>
      </c>
      <c r="E483" t="s">
        <v>84</v>
      </c>
      <c r="F483" t="s">
        <v>60</v>
      </c>
      <c r="G483" t="s">
        <v>114</v>
      </c>
      <c r="H483">
        <v>42</v>
      </c>
      <c r="I483" s="13">
        <v>43058</v>
      </c>
      <c r="J483" s="35">
        <v>101143</v>
      </c>
      <c r="K483" s="36">
        <v>0.06</v>
      </c>
      <c r="L483" t="s">
        <v>62</v>
      </c>
      <c r="M483" t="s">
        <v>88</v>
      </c>
      <c r="N483">
        <f t="shared" ca="1" si="8"/>
        <v>6</v>
      </c>
      <c r="P483" t="s">
        <v>919</v>
      </c>
      <c r="Q483" t="s">
        <v>920</v>
      </c>
      <c r="R483" t="s">
        <v>108</v>
      </c>
      <c r="S483" t="s">
        <v>109</v>
      </c>
      <c r="T483" t="s">
        <v>68</v>
      </c>
      <c r="U483" t="s">
        <v>78</v>
      </c>
      <c r="V483" t="s">
        <v>69</v>
      </c>
      <c r="W483">
        <v>52</v>
      </c>
      <c r="X483" s="13">
        <v>37418</v>
      </c>
      <c r="Y483" s="35">
        <v>236314</v>
      </c>
      <c r="Z483" s="36">
        <v>0.34</v>
      </c>
      <c r="AA483" t="s">
        <v>62</v>
      </c>
      <c r="AB483" t="s">
        <v>88</v>
      </c>
      <c r="AC483">
        <v>22</v>
      </c>
    </row>
    <row r="484" spans="1:29" x14ac:dyDescent="0.3">
      <c r="A484" t="s">
        <v>1001</v>
      </c>
      <c r="B484" t="s">
        <v>1002</v>
      </c>
      <c r="C484" t="s">
        <v>171</v>
      </c>
      <c r="D484" t="s">
        <v>101</v>
      </c>
      <c r="E484" t="s">
        <v>68</v>
      </c>
      <c r="F484" t="s">
        <v>78</v>
      </c>
      <c r="G484" t="s">
        <v>69</v>
      </c>
      <c r="H484">
        <v>45</v>
      </c>
      <c r="I484" s="13">
        <v>42329</v>
      </c>
      <c r="J484" s="35">
        <v>87292</v>
      </c>
      <c r="K484" s="36">
        <v>0</v>
      </c>
      <c r="L484" t="s">
        <v>62</v>
      </c>
      <c r="M484" t="s">
        <v>117</v>
      </c>
      <c r="N484">
        <f t="shared" ca="1" si="8"/>
        <v>8</v>
      </c>
      <c r="P484" t="s">
        <v>921</v>
      </c>
      <c r="Q484" t="s">
        <v>922</v>
      </c>
      <c r="R484" t="s">
        <v>87</v>
      </c>
      <c r="S484" t="s">
        <v>109</v>
      </c>
      <c r="T484" t="s">
        <v>84</v>
      </c>
      <c r="U484" t="s">
        <v>78</v>
      </c>
      <c r="V484" t="s">
        <v>114</v>
      </c>
      <c r="W484">
        <v>51</v>
      </c>
      <c r="X484" s="13">
        <v>39252</v>
      </c>
      <c r="Y484" s="35">
        <v>45206</v>
      </c>
      <c r="Z484" s="36">
        <v>0</v>
      </c>
      <c r="AA484" t="s">
        <v>62</v>
      </c>
      <c r="AB484" t="s">
        <v>117</v>
      </c>
      <c r="AC484">
        <v>17</v>
      </c>
    </row>
    <row r="485" spans="1:29" x14ac:dyDescent="0.3">
      <c r="A485" t="s">
        <v>893</v>
      </c>
      <c r="B485" t="s">
        <v>1003</v>
      </c>
      <c r="C485" t="s">
        <v>275</v>
      </c>
      <c r="D485" t="s">
        <v>58</v>
      </c>
      <c r="E485" t="s">
        <v>84</v>
      </c>
      <c r="F485" t="s">
        <v>78</v>
      </c>
      <c r="G485" t="s">
        <v>69</v>
      </c>
      <c r="H485">
        <v>51</v>
      </c>
      <c r="I485" s="13">
        <v>41697</v>
      </c>
      <c r="J485" s="35">
        <v>53929</v>
      </c>
      <c r="K485" s="36">
        <v>0</v>
      </c>
      <c r="L485" t="s">
        <v>62</v>
      </c>
      <c r="M485" t="s">
        <v>88</v>
      </c>
      <c r="N485">
        <f t="shared" ca="1" si="8"/>
        <v>10</v>
      </c>
      <c r="P485" t="s">
        <v>923</v>
      </c>
      <c r="Q485" t="s">
        <v>924</v>
      </c>
      <c r="R485" t="s">
        <v>108</v>
      </c>
      <c r="S485" t="s">
        <v>67</v>
      </c>
      <c r="T485" t="s">
        <v>59</v>
      </c>
      <c r="U485" t="s">
        <v>60</v>
      </c>
      <c r="V485" t="s">
        <v>79</v>
      </c>
      <c r="W485">
        <v>25</v>
      </c>
      <c r="X485" s="13">
        <v>44515</v>
      </c>
      <c r="Y485" s="35">
        <v>210708</v>
      </c>
      <c r="Z485" s="36">
        <v>0.33</v>
      </c>
      <c r="AA485" t="s">
        <v>62</v>
      </c>
      <c r="AB485" t="s">
        <v>70</v>
      </c>
      <c r="AC485">
        <v>2</v>
      </c>
    </row>
    <row r="486" spans="1:29" x14ac:dyDescent="0.3">
      <c r="A486" t="s">
        <v>1004</v>
      </c>
      <c r="B486" t="s">
        <v>1005</v>
      </c>
      <c r="C486" t="s">
        <v>108</v>
      </c>
      <c r="D486" t="s">
        <v>91</v>
      </c>
      <c r="E486" t="s">
        <v>74</v>
      </c>
      <c r="F486" t="s">
        <v>60</v>
      </c>
      <c r="G486" t="s">
        <v>79</v>
      </c>
      <c r="H486">
        <v>38</v>
      </c>
      <c r="I486" s="13">
        <v>41256</v>
      </c>
      <c r="J486" s="35">
        <v>191571</v>
      </c>
      <c r="K486" s="36">
        <v>0.32</v>
      </c>
      <c r="L486" t="s">
        <v>62</v>
      </c>
      <c r="M486" t="s">
        <v>92</v>
      </c>
      <c r="N486">
        <f t="shared" ca="1" si="8"/>
        <v>11</v>
      </c>
      <c r="P486" t="s">
        <v>925</v>
      </c>
      <c r="Q486" t="s">
        <v>926</v>
      </c>
      <c r="R486" t="s">
        <v>252</v>
      </c>
      <c r="S486" t="s">
        <v>58</v>
      </c>
      <c r="T486" t="s">
        <v>84</v>
      </c>
      <c r="U486" t="s">
        <v>78</v>
      </c>
      <c r="V486" t="s">
        <v>114</v>
      </c>
      <c r="W486">
        <v>40</v>
      </c>
      <c r="X486" s="13">
        <v>44465</v>
      </c>
      <c r="Y486" s="35">
        <v>87770</v>
      </c>
      <c r="Z486" s="36">
        <v>0</v>
      </c>
      <c r="AA486" t="s">
        <v>62</v>
      </c>
      <c r="AB486" t="s">
        <v>92</v>
      </c>
      <c r="AC486">
        <v>2</v>
      </c>
    </row>
    <row r="487" spans="1:29" x14ac:dyDescent="0.3">
      <c r="A487" t="s">
        <v>1006</v>
      </c>
      <c r="B487" t="s">
        <v>1007</v>
      </c>
      <c r="C487" t="s">
        <v>57</v>
      </c>
      <c r="D487" t="s">
        <v>91</v>
      </c>
      <c r="E487" t="s">
        <v>84</v>
      </c>
      <c r="F487" t="s">
        <v>60</v>
      </c>
      <c r="G487" t="s">
        <v>69</v>
      </c>
      <c r="H487">
        <v>62</v>
      </c>
      <c r="I487" s="13">
        <v>39843</v>
      </c>
      <c r="J487" s="35">
        <v>150555</v>
      </c>
      <c r="K487" s="36">
        <v>0.13</v>
      </c>
      <c r="L487" t="s">
        <v>62</v>
      </c>
      <c r="M487" t="s">
        <v>80</v>
      </c>
      <c r="N487">
        <f t="shared" ca="1" si="8"/>
        <v>15</v>
      </c>
      <c r="P487" t="s">
        <v>927</v>
      </c>
      <c r="Q487" t="s">
        <v>928</v>
      </c>
      <c r="R487" t="s">
        <v>83</v>
      </c>
      <c r="S487" t="s">
        <v>91</v>
      </c>
      <c r="T487" t="s">
        <v>84</v>
      </c>
      <c r="U487" t="s">
        <v>60</v>
      </c>
      <c r="V487" t="s">
        <v>69</v>
      </c>
      <c r="W487">
        <v>38</v>
      </c>
      <c r="X487" s="13">
        <v>42228</v>
      </c>
      <c r="Y487" s="35">
        <v>106858</v>
      </c>
      <c r="Z487" s="36">
        <v>0.05</v>
      </c>
      <c r="AA487" t="s">
        <v>62</v>
      </c>
      <c r="AB487" t="s">
        <v>63</v>
      </c>
      <c r="AC487">
        <v>9</v>
      </c>
    </row>
    <row r="488" spans="1:29" x14ac:dyDescent="0.3">
      <c r="A488" t="s">
        <v>1008</v>
      </c>
      <c r="B488" t="s">
        <v>1009</v>
      </c>
      <c r="C488" t="s">
        <v>108</v>
      </c>
      <c r="D488" t="s">
        <v>67</v>
      </c>
      <c r="E488" t="s">
        <v>59</v>
      </c>
      <c r="F488" t="s">
        <v>78</v>
      </c>
      <c r="G488" t="s">
        <v>79</v>
      </c>
      <c r="H488">
        <v>52</v>
      </c>
      <c r="I488" s="13">
        <v>35576</v>
      </c>
      <c r="J488" s="35">
        <v>216999</v>
      </c>
      <c r="K488" s="36">
        <v>0.37</v>
      </c>
      <c r="L488" t="s">
        <v>62</v>
      </c>
      <c r="M488" t="s">
        <v>88</v>
      </c>
      <c r="N488">
        <f t="shared" ca="1" si="8"/>
        <v>27</v>
      </c>
      <c r="P488" t="s">
        <v>929</v>
      </c>
      <c r="Q488" t="s">
        <v>930</v>
      </c>
      <c r="R488" t="s">
        <v>66</v>
      </c>
      <c r="S488" t="s">
        <v>97</v>
      </c>
      <c r="T488" t="s">
        <v>84</v>
      </c>
      <c r="U488" t="s">
        <v>78</v>
      </c>
      <c r="V488" t="s">
        <v>69</v>
      </c>
      <c r="W488">
        <v>60</v>
      </c>
      <c r="X488" s="13">
        <v>42108</v>
      </c>
      <c r="Y488" s="35">
        <v>155788</v>
      </c>
      <c r="Z488" s="36">
        <v>0.17</v>
      </c>
      <c r="AA488" t="s">
        <v>62</v>
      </c>
      <c r="AB488" t="s">
        <v>63</v>
      </c>
      <c r="AC488">
        <v>9</v>
      </c>
    </row>
    <row r="489" spans="1:29" x14ac:dyDescent="0.3">
      <c r="A489" t="s">
        <v>1010</v>
      </c>
      <c r="B489" t="s">
        <v>1011</v>
      </c>
      <c r="C489" t="s">
        <v>129</v>
      </c>
      <c r="D489" t="s">
        <v>58</v>
      </c>
      <c r="E489" t="s">
        <v>68</v>
      </c>
      <c r="F489" t="s">
        <v>78</v>
      </c>
      <c r="G489" t="s">
        <v>69</v>
      </c>
      <c r="H489">
        <v>38</v>
      </c>
      <c r="I489" s="13">
        <v>42113</v>
      </c>
      <c r="J489" s="35">
        <v>48762</v>
      </c>
      <c r="K489" s="36">
        <v>0</v>
      </c>
      <c r="L489" t="s">
        <v>62</v>
      </c>
      <c r="M489" t="s">
        <v>63</v>
      </c>
      <c r="N489">
        <f t="shared" ca="1" si="8"/>
        <v>9</v>
      </c>
      <c r="P489" t="s">
        <v>931</v>
      </c>
      <c r="Q489" t="s">
        <v>932</v>
      </c>
      <c r="R489" t="s">
        <v>100</v>
      </c>
      <c r="S489" t="s">
        <v>101</v>
      </c>
      <c r="T489" t="s">
        <v>84</v>
      </c>
      <c r="U489" t="s">
        <v>78</v>
      </c>
      <c r="V489" t="s">
        <v>79</v>
      </c>
      <c r="W489">
        <v>28</v>
      </c>
      <c r="X489" s="13">
        <v>44548</v>
      </c>
      <c r="Y489" s="35">
        <v>95670</v>
      </c>
      <c r="Z489" s="36">
        <v>0</v>
      </c>
      <c r="AA489" t="s">
        <v>62</v>
      </c>
      <c r="AB489" t="s">
        <v>80</v>
      </c>
      <c r="AC489">
        <v>2</v>
      </c>
    </row>
    <row r="490" spans="1:29" x14ac:dyDescent="0.3">
      <c r="A490" t="s">
        <v>1012</v>
      </c>
      <c r="B490" t="s">
        <v>1013</v>
      </c>
      <c r="C490" t="s">
        <v>66</v>
      </c>
      <c r="D490" t="s">
        <v>109</v>
      </c>
      <c r="E490" t="s">
        <v>68</v>
      </c>
      <c r="F490" t="s">
        <v>78</v>
      </c>
      <c r="G490" t="s">
        <v>69</v>
      </c>
      <c r="H490">
        <v>32</v>
      </c>
      <c r="I490" s="13">
        <v>42702</v>
      </c>
      <c r="J490" s="35">
        <v>177443</v>
      </c>
      <c r="K490" s="36">
        <v>0.16</v>
      </c>
      <c r="L490" t="s">
        <v>62</v>
      </c>
      <c r="M490" t="s">
        <v>63</v>
      </c>
      <c r="N490">
        <f t="shared" ca="1" si="8"/>
        <v>7</v>
      </c>
      <c r="P490" t="s">
        <v>933</v>
      </c>
      <c r="Q490" t="s">
        <v>934</v>
      </c>
      <c r="R490" t="s">
        <v>222</v>
      </c>
      <c r="S490" t="s">
        <v>120</v>
      </c>
      <c r="T490" t="s">
        <v>59</v>
      </c>
      <c r="U490" t="s">
        <v>60</v>
      </c>
      <c r="V490" t="s">
        <v>61</v>
      </c>
      <c r="W490">
        <v>65</v>
      </c>
      <c r="X490" s="13">
        <v>36798</v>
      </c>
      <c r="Y490" s="35">
        <v>67837</v>
      </c>
      <c r="Z490" s="36">
        <v>0</v>
      </c>
      <c r="AA490" t="s">
        <v>62</v>
      </c>
      <c r="AB490" t="s">
        <v>92</v>
      </c>
      <c r="AC490">
        <v>23</v>
      </c>
    </row>
    <row r="491" spans="1:29" x14ac:dyDescent="0.3">
      <c r="A491" t="s">
        <v>1014</v>
      </c>
      <c r="B491" t="s">
        <v>1015</v>
      </c>
      <c r="C491" t="s">
        <v>137</v>
      </c>
      <c r="D491" t="s">
        <v>58</v>
      </c>
      <c r="E491" t="s">
        <v>59</v>
      </c>
      <c r="F491" t="s">
        <v>60</v>
      </c>
      <c r="G491" t="s">
        <v>79</v>
      </c>
      <c r="H491">
        <v>36</v>
      </c>
      <c r="I491" s="13">
        <v>42489</v>
      </c>
      <c r="J491" s="35">
        <v>75862</v>
      </c>
      <c r="K491" s="36">
        <v>0</v>
      </c>
      <c r="L491" t="s">
        <v>62</v>
      </c>
      <c r="M491" t="s">
        <v>92</v>
      </c>
      <c r="N491">
        <f t="shared" ca="1" si="8"/>
        <v>8</v>
      </c>
      <c r="P491" t="s">
        <v>935</v>
      </c>
      <c r="Q491" t="s">
        <v>936</v>
      </c>
      <c r="R491" t="s">
        <v>77</v>
      </c>
      <c r="S491" t="s">
        <v>120</v>
      </c>
      <c r="T491" t="s">
        <v>84</v>
      </c>
      <c r="U491" t="s">
        <v>60</v>
      </c>
      <c r="V491" t="s">
        <v>114</v>
      </c>
      <c r="W491">
        <v>52</v>
      </c>
      <c r="X491" s="13">
        <v>34623</v>
      </c>
      <c r="Y491" s="35">
        <v>93103</v>
      </c>
      <c r="Z491" s="36">
        <v>0</v>
      </c>
      <c r="AA491" t="s">
        <v>62</v>
      </c>
      <c r="AB491" t="s">
        <v>80</v>
      </c>
      <c r="AC491">
        <v>29</v>
      </c>
    </row>
    <row r="492" spans="1:29" x14ac:dyDescent="0.3">
      <c r="A492" t="s">
        <v>1016</v>
      </c>
      <c r="B492" t="s">
        <v>1017</v>
      </c>
      <c r="C492" t="s">
        <v>225</v>
      </c>
      <c r="D492" t="s">
        <v>97</v>
      </c>
      <c r="E492" t="s">
        <v>59</v>
      </c>
      <c r="F492" t="s">
        <v>60</v>
      </c>
      <c r="G492" t="s">
        <v>79</v>
      </c>
      <c r="H492">
        <v>45</v>
      </c>
      <c r="I492" s="13">
        <v>43581</v>
      </c>
      <c r="J492" s="35">
        <v>90870</v>
      </c>
      <c r="K492" s="36">
        <v>0</v>
      </c>
      <c r="L492" t="s">
        <v>62</v>
      </c>
      <c r="M492" t="s">
        <v>70</v>
      </c>
      <c r="N492">
        <f t="shared" ca="1" si="8"/>
        <v>5</v>
      </c>
      <c r="P492" t="s">
        <v>937</v>
      </c>
      <c r="Q492" t="s">
        <v>938</v>
      </c>
      <c r="R492" t="s">
        <v>100</v>
      </c>
      <c r="S492" t="s">
        <v>101</v>
      </c>
      <c r="T492" t="s">
        <v>84</v>
      </c>
      <c r="U492" t="s">
        <v>60</v>
      </c>
      <c r="V492" t="s">
        <v>69</v>
      </c>
      <c r="W492">
        <v>56</v>
      </c>
      <c r="X492" s="13">
        <v>42291</v>
      </c>
      <c r="Y492" s="35">
        <v>76272</v>
      </c>
      <c r="Z492" s="36">
        <v>0</v>
      </c>
      <c r="AA492" t="s">
        <v>62</v>
      </c>
      <c r="AB492" t="s">
        <v>88</v>
      </c>
      <c r="AC492">
        <v>8</v>
      </c>
    </row>
    <row r="493" spans="1:29" x14ac:dyDescent="0.3">
      <c r="A493" t="s">
        <v>1018</v>
      </c>
      <c r="B493" t="s">
        <v>1019</v>
      </c>
      <c r="C493" t="s">
        <v>183</v>
      </c>
      <c r="D493" t="s">
        <v>101</v>
      </c>
      <c r="E493" t="s">
        <v>84</v>
      </c>
      <c r="F493" t="s">
        <v>60</v>
      </c>
      <c r="G493" t="s">
        <v>79</v>
      </c>
      <c r="H493">
        <v>32</v>
      </c>
      <c r="I493" s="13">
        <v>41977</v>
      </c>
      <c r="J493" s="35">
        <v>99202</v>
      </c>
      <c r="K493" s="36">
        <v>0.11</v>
      </c>
      <c r="L493" t="s">
        <v>62</v>
      </c>
      <c r="M493" t="s">
        <v>80</v>
      </c>
      <c r="N493">
        <f t="shared" ca="1" si="8"/>
        <v>9</v>
      </c>
      <c r="P493" t="s">
        <v>939</v>
      </c>
      <c r="Q493" t="s">
        <v>940</v>
      </c>
      <c r="R493" t="s">
        <v>132</v>
      </c>
      <c r="S493" t="s">
        <v>67</v>
      </c>
      <c r="T493" t="s">
        <v>74</v>
      </c>
      <c r="U493" t="s">
        <v>60</v>
      </c>
      <c r="V493" t="s">
        <v>79</v>
      </c>
      <c r="W493">
        <v>48</v>
      </c>
      <c r="X493" s="13">
        <v>37796</v>
      </c>
      <c r="Y493" s="35">
        <v>55760</v>
      </c>
      <c r="Z493" s="36">
        <v>0</v>
      </c>
      <c r="AA493" t="s">
        <v>62</v>
      </c>
      <c r="AB493" t="s">
        <v>92</v>
      </c>
      <c r="AC493">
        <v>21</v>
      </c>
    </row>
    <row r="494" spans="1:29" x14ac:dyDescent="0.3">
      <c r="A494" t="s">
        <v>1020</v>
      </c>
      <c r="B494" t="s">
        <v>1021</v>
      </c>
      <c r="C494" t="s">
        <v>492</v>
      </c>
      <c r="D494" t="s">
        <v>58</v>
      </c>
      <c r="E494" t="s">
        <v>84</v>
      </c>
      <c r="F494" t="s">
        <v>78</v>
      </c>
      <c r="G494" t="s">
        <v>69</v>
      </c>
      <c r="H494">
        <v>54</v>
      </c>
      <c r="I494" s="13">
        <v>33785</v>
      </c>
      <c r="J494" s="35">
        <v>63196</v>
      </c>
      <c r="K494" s="36">
        <v>0</v>
      </c>
      <c r="L494" t="s">
        <v>62</v>
      </c>
      <c r="M494" t="s">
        <v>70</v>
      </c>
      <c r="N494">
        <f t="shared" ca="1" si="8"/>
        <v>32</v>
      </c>
      <c r="P494" t="s">
        <v>941</v>
      </c>
      <c r="Q494" t="s">
        <v>942</v>
      </c>
      <c r="R494" t="s">
        <v>108</v>
      </c>
      <c r="S494" t="s">
        <v>91</v>
      </c>
      <c r="T494" t="s">
        <v>84</v>
      </c>
      <c r="U494" t="s">
        <v>60</v>
      </c>
      <c r="V494" t="s">
        <v>69</v>
      </c>
      <c r="W494">
        <v>36</v>
      </c>
      <c r="X494" s="13">
        <v>43843</v>
      </c>
      <c r="Y494" s="35">
        <v>253294</v>
      </c>
      <c r="Z494" s="36">
        <v>0.4</v>
      </c>
      <c r="AA494" t="s">
        <v>62</v>
      </c>
      <c r="AB494" t="s">
        <v>88</v>
      </c>
      <c r="AC494">
        <v>4</v>
      </c>
    </row>
    <row r="495" spans="1:29" x14ac:dyDescent="0.3">
      <c r="A495" t="s">
        <v>1022</v>
      </c>
      <c r="B495" t="s">
        <v>1023</v>
      </c>
      <c r="C495" t="s">
        <v>108</v>
      </c>
      <c r="D495" t="s">
        <v>109</v>
      </c>
      <c r="E495" t="s">
        <v>84</v>
      </c>
      <c r="F495" t="s">
        <v>78</v>
      </c>
      <c r="G495" t="s">
        <v>79</v>
      </c>
      <c r="H495">
        <v>45</v>
      </c>
      <c r="I495" s="13">
        <v>42271</v>
      </c>
      <c r="J495" s="35">
        <v>202680</v>
      </c>
      <c r="K495" s="36">
        <v>0.32</v>
      </c>
      <c r="L495" t="s">
        <v>62</v>
      </c>
      <c r="M495" t="s">
        <v>80</v>
      </c>
      <c r="N495">
        <f t="shared" ca="1" si="8"/>
        <v>8</v>
      </c>
      <c r="P495" t="s">
        <v>943</v>
      </c>
      <c r="Q495" t="s">
        <v>944</v>
      </c>
      <c r="R495" t="s">
        <v>132</v>
      </c>
      <c r="S495" t="s">
        <v>67</v>
      </c>
      <c r="T495" t="s">
        <v>84</v>
      </c>
      <c r="U495" t="s">
        <v>78</v>
      </c>
      <c r="V495" t="s">
        <v>69</v>
      </c>
      <c r="W495">
        <v>60</v>
      </c>
      <c r="X495" s="13">
        <v>39310</v>
      </c>
      <c r="Y495" s="35">
        <v>58671</v>
      </c>
      <c r="Z495" s="36">
        <v>0</v>
      </c>
      <c r="AA495" t="s">
        <v>62</v>
      </c>
      <c r="AB495" t="s">
        <v>117</v>
      </c>
      <c r="AC495">
        <v>17</v>
      </c>
    </row>
    <row r="496" spans="1:29" x14ac:dyDescent="0.3">
      <c r="A496" t="s">
        <v>282</v>
      </c>
      <c r="B496" t="s">
        <v>1024</v>
      </c>
      <c r="C496" t="s">
        <v>66</v>
      </c>
      <c r="D496" t="s">
        <v>120</v>
      </c>
      <c r="E496" t="s">
        <v>74</v>
      </c>
      <c r="F496" t="s">
        <v>60</v>
      </c>
      <c r="G496" t="s">
        <v>61</v>
      </c>
      <c r="H496">
        <v>61</v>
      </c>
      <c r="I496" s="13">
        <v>35661</v>
      </c>
      <c r="J496" s="35">
        <v>159567</v>
      </c>
      <c r="K496" s="36">
        <v>0.28000000000000003</v>
      </c>
      <c r="L496" t="s">
        <v>62</v>
      </c>
      <c r="M496" t="s">
        <v>80</v>
      </c>
      <c r="N496">
        <f t="shared" ca="1" si="8"/>
        <v>27</v>
      </c>
      <c r="P496" t="s">
        <v>945</v>
      </c>
      <c r="Q496" t="s">
        <v>946</v>
      </c>
      <c r="R496" t="s">
        <v>222</v>
      </c>
      <c r="S496" t="s">
        <v>120</v>
      </c>
      <c r="T496" t="s">
        <v>59</v>
      </c>
      <c r="U496" t="s">
        <v>60</v>
      </c>
      <c r="V496" t="s">
        <v>79</v>
      </c>
      <c r="W496">
        <v>40</v>
      </c>
      <c r="X496" s="13">
        <v>43175</v>
      </c>
      <c r="Y496" s="35">
        <v>55457</v>
      </c>
      <c r="Z496" s="36">
        <v>0</v>
      </c>
      <c r="AA496" t="s">
        <v>62</v>
      </c>
      <c r="AB496" t="s">
        <v>117</v>
      </c>
      <c r="AC496">
        <v>6</v>
      </c>
    </row>
    <row r="497" spans="1:29" x14ac:dyDescent="0.3">
      <c r="A497" t="s">
        <v>1025</v>
      </c>
      <c r="B497" t="s">
        <v>1026</v>
      </c>
      <c r="C497" t="s">
        <v>108</v>
      </c>
      <c r="D497" t="s">
        <v>97</v>
      </c>
      <c r="E497" t="s">
        <v>84</v>
      </c>
      <c r="F497" t="s">
        <v>78</v>
      </c>
      <c r="G497" t="s">
        <v>114</v>
      </c>
      <c r="H497">
        <v>62</v>
      </c>
      <c r="I497" s="13">
        <v>37484</v>
      </c>
      <c r="J497" s="35">
        <v>234594</v>
      </c>
      <c r="K497" s="36">
        <v>0.33</v>
      </c>
      <c r="L497" t="s">
        <v>62</v>
      </c>
      <c r="M497" t="s">
        <v>63</v>
      </c>
      <c r="N497">
        <f t="shared" ca="1" si="8"/>
        <v>22</v>
      </c>
      <c r="P497" t="s">
        <v>947</v>
      </c>
      <c r="Q497" t="s">
        <v>948</v>
      </c>
      <c r="R497" t="s">
        <v>222</v>
      </c>
      <c r="S497" t="s">
        <v>120</v>
      </c>
      <c r="T497" t="s">
        <v>74</v>
      </c>
      <c r="U497" t="s">
        <v>60</v>
      </c>
      <c r="V497" t="s">
        <v>79</v>
      </c>
      <c r="W497">
        <v>63</v>
      </c>
      <c r="X497" s="13">
        <v>43004</v>
      </c>
      <c r="Y497" s="35">
        <v>72340</v>
      </c>
      <c r="Z497" s="36">
        <v>0</v>
      </c>
      <c r="AA497" t="s">
        <v>62</v>
      </c>
      <c r="AB497" t="s">
        <v>80</v>
      </c>
      <c r="AC497">
        <v>6</v>
      </c>
    </row>
    <row r="498" spans="1:29" x14ac:dyDescent="0.3">
      <c r="A498" t="s">
        <v>1027</v>
      </c>
      <c r="B498" t="s">
        <v>1028</v>
      </c>
      <c r="C498" t="s">
        <v>275</v>
      </c>
      <c r="D498" t="s">
        <v>58</v>
      </c>
      <c r="E498" t="s">
        <v>68</v>
      </c>
      <c r="F498" t="s">
        <v>78</v>
      </c>
      <c r="G498" t="s">
        <v>69</v>
      </c>
      <c r="H498">
        <v>48</v>
      </c>
      <c r="I498" s="13">
        <v>37298</v>
      </c>
      <c r="J498" s="35">
        <v>43080</v>
      </c>
      <c r="K498" s="36">
        <v>0</v>
      </c>
      <c r="L498" t="s">
        <v>62</v>
      </c>
      <c r="M498" t="s">
        <v>92</v>
      </c>
      <c r="N498">
        <f t="shared" ca="1" si="8"/>
        <v>22</v>
      </c>
      <c r="P498" t="s">
        <v>949</v>
      </c>
      <c r="Q498" t="s">
        <v>950</v>
      </c>
      <c r="R498" t="s">
        <v>83</v>
      </c>
      <c r="S498" t="s">
        <v>109</v>
      </c>
      <c r="T498" t="s">
        <v>84</v>
      </c>
      <c r="U498" t="s">
        <v>60</v>
      </c>
      <c r="V498" t="s">
        <v>69</v>
      </c>
      <c r="W498">
        <v>29</v>
      </c>
      <c r="X498" s="13">
        <v>42676</v>
      </c>
      <c r="Y498" s="35">
        <v>122054</v>
      </c>
      <c r="Z498" s="36">
        <v>0.06</v>
      </c>
      <c r="AA498" t="s">
        <v>62</v>
      </c>
      <c r="AB498" t="s">
        <v>80</v>
      </c>
      <c r="AC498">
        <v>7</v>
      </c>
    </row>
    <row r="499" spans="1:29" x14ac:dyDescent="0.3">
      <c r="A499" t="s">
        <v>1029</v>
      </c>
      <c r="B499" t="s">
        <v>1030</v>
      </c>
      <c r="C499" t="s">
        <v>83</v>
      </c>
      <c r="D499" t="s">
        <v>109</v>
      </c>
      <c r="E499" t="s">
        <v>74</v>
      </c>
      <c r="F499" t="s">
        <v>60</v>
      </c>
      <c r="G499" t="s">
        <v>114</v>
      </c>
      <c r="H499">
        <v>29</v>
      </c>
      <c r="I499" s="13">
        <v>44325</v>
      </c>
      <c r="J499" s="35">
        <v>129541</v>
      </c>
      <c r="K499" s="36">
        <v>0.08</v>
      </c>
      <c r="L499" t="s">
        <v>62</v>
      </c>
      <c r="M499" t="s">
        <v>80</v>
      </c>
      <c r="N499">
        <f t="shared" ca="1" si="8"/>
        <v>3</v>
      </c>
      <c r="P499" t="s">
        <v>951</v>
      </c>
      <c r="Q499" t="s">
        <v>952</v>
      </c>
      <c r="R499" t="s">
        <v>142</v>
      </c>
      <c r="S499" t="s">
        <v>58</v>
      </c>
      <c r="T499" t="s">
        <v>84</v>
      </c>
      <c r="U499" t="s">
        <v>60</v>
      </c>
      <c r="V499" t="s">
        <v>69</v>
      </c>
      <c r="W499">
        <v>53</v>
      </c>
      <c r="X499" s="13">
        <v>35543</v>
      </c>
      <c r="Y499" s="35">
        <v>78153</v>
      </c>
      <c r="Z499" s="36">
        <v>0</v>
      </c>
      <c r="AA499" t="s">
        <v>62</v>
      </c>
      <c r="AB499" t="s">
        <v>88</v>
      </c>
      <c r="AC499">
        <v>27</v>
      </c>
    </row>
    <row r="500" spans="1:29" x14ac:dyDescent="0.3">
      <c r="A500" t="s">
        <v>1031</v>
      </c>
      <c r="B500" t="s">
        <v>1032</v>
      </c>
      <c r="C500" t="s">
        <v>66</v>
      </c>
      <c r="D500" t="s">
        <v>120</v>
      </c>
      <c r="E500" t="s">
        <v>59</v>
      </c>
      <c r="F500" t="s">
        <v>78</v>
      </c>
      <c r="G500" t="s">
        <v>114</v>
      </c>
      <c r="H500">
        <v>39</v>
      </c>
      <c r="I500" s="13">
        <v>41635</v>
      </c>
      <c r="J500" s="35">
        <v>165756</v>
      </c>
      <c r="K500" s="36">
        <v>0.28000000000000003</v>
      </c>
      <c r="L500" t="s">
        <v>62</v>
      </c>
      <c r="M500" t="s">
        <v>117</v>
      </c>
      <c r="N500">
        <f t="shared" ca="1" si="8"/>
        <v>10</v>
      </c>
      <c r="P500" t="s">
        <v>953</v>
      </c>
      <c r="Q500" t="s">
        <v>954</v>
      </c>
      <c r="R500" t="s">
        <v>83</v>
      </c>
      <c r="S500" t="s">
        <v>67</v>
      </c>
      <c r="T500" t="s">
        <v>74</v>
      </c>
      <c r="U500" t="s">
        <v>60</v>
      </c>
      <c r="V500" t="s">
        <v>69</v>
      </c>
      <c r="W500">
        <v>37</v>
      </c>
      <c r="X500" s="13">
        <v>43935</v>
      </c>
      <c r="Y500" s="35">
        <v>103524</v>
      </c>
      <c r="Z500" s="36">
        <v>0.09</v>
      </c>
      <c r="AA500" t="s">
        <v>62</v>
      </c>
      <c r="AB500" t="s">
        <v>80</v>
      </c>
      <c r="AC500">
        <v>4</v>
      </c>
    </row>
    <row r="501" spans="1:29" x14ac:dyDescent="0.3">
      <c r="A501" t="s">
        <v>1033</v>
      </c>
      <c r="B501" t="s">
        <v>1034</v>
      </c>
      <c r="C501" t="s">
        <v>57</v>
      </c>
      <c r="D501" t="s">
        <v>67</v>
      </c>
      <c r="E501" t="s">
        <v>68</v>
      </c>
      <c r="F501" t="s">
        <v>78</v>
      </c>
      <c r="G501" t="s">
        <v>79</v>
      </c>
      <c r="H501">
        <v>44</v>
      </c>
      <c r="I501" s="13">
        <v>40274</v>
      </c>
      <c r="J501" s="35">
        <v>142878</v>
      </c>
      <c r="K501" s="36">
        <v>0.12</v>
      </c>
      <c r="L501" t="s">
        <v>62</v>
      </c>
      <c r="M501" t="s">
        <v>117</v>
      </c>
      <c r="N501">
        <f t="shared" ca="1" si="8"/>
        <v>14</v>
      </c>
      <c r="P501" t="s">
        <v>955</v>
      </c>
      <c r="Q501" t="s">
        <v>956</v>
      </c>
      <c r="R501" t="s">
        <v>83</v>
      </c>
      <c r="S501" t="s">
        <v>58</v>
      </c>
      <c r="T501" t="s">
        <v>84</v>
      </c>
      <c r="U501" t="s">
        <v>78</v>
      </c>
      <c r="V501" t="s">
        <v>69</v>
      </c>
      <c r="W501">
        <v>30</v>
      </c>
      <c r="X501" s="13">
        <v>42952</v>
      </c>
      <c r="Y501" s="35">
        <v>119906</v>
      </c>
      <c r="Z501" s="36">
        <v>0.05</v>
      </c>
      <c r="AA501" t="s">
        <v>62</v>
      </c>
      <c r="AB501" t="s">
        <v>117</v>
      </c>
      <c r="AC501">
        <v>7</v>
      </c>
    </row>
    <row r="502" spans="1:29" x14ac:dyDescent="0.3">
      <c r="A502" t="s">
        <v>1035</v>
      </c>
      <c r="B502" t="s">
        <v>1036</v>
      </c>
      <c r="C502" t="s">
        <v>66</v>
      </c>
      <c r="D502" t="s">
        <v>101</v>
      </c>
      <c r="E502" t="s">
        <v>74</v>
      </c>
      <c r="F502" t="s">
        <v>78</v>
      </c>
      <c r="G502" t="s">
        <v>69</v>
      </c>
      <c r="H502">
        <v>52</v>
      </c>
      <c r="I502" s="13">
        <v>39018</v>
      </c>
      <c r="J502" s="35">
        <v>187992</v>
      </c>
      <c r="K502" s="36">
        <v>0.28000000000000003</v>
      </c>
      <c r="L502" t="s">
        <v>62</v>
      </c>
      <c r="M502" t="s">
        <v>88</v>
      </c>
      <c r="N502">
        <f t="shared" ca="1" si="8"/>
        <v>17</v>
      </c>
      <c r="P502" t="s">
        <v>957</v>
      </c>
      <c r="Q502" t="s">
        <v>958</v>
      </c>
      <c r="R502" t="s">
        <v>87</v>
      </c>
      <c r="S502" t="s">
        <v>109</v>
      </c>
      <c r="T502" t="s">
        <v>68</v>
      </c>
      <c r="U502" t="s">
        <v>60</v>
      </c>
      <c r="V502" t="s">
        <v>69</v>
      </c>
      <c r="W502">
        <v>28</v>
      </c>
      <c r="X502" s="13">
        <v>43847</v>
      </c>
      <c r="Y502" s="35">
        <v>45061</v>
      </c>
      <c r="Z502" s="36">
        <v>0</v>
      </c>
      <c r="AA502" t="s">
        <v>62</v>
      </c>
      <c r="AB502" t="s">
        <v>88</v>
      </c>
      <c r="AC502">
        <v>4</v>
      </c>
    </row>
    <row r="503" spans="1:29" x14ac:dyDescent="0.3">
      <c r="A503" t="s">
        <v>1037</v>
      </c>
      <c r="B503" t="s">
        <v>1038</v>
      </c>
      <c r="C503" t="s">
        <v>365</v>
      </c>
      <c r="D503" t="s">
        <v>58</v>
      </c>
      <c r="E503" t="s">
        <v>59</v>
      </c>
      <c r="F503" t="s">
        <v>78</v>
      </c>
      <c r="G503" t="s">
        <v>69</v>
      </c>
      <c r="H503">
        <v>48</v>
      </c>
      <c r="I503" s="13">
        <v>38987</v>
      </c>
      <c r="J503" s="35">
        <v>76505</v>
      </c>
      <c r="K503" s="36">
        <v>0</v>
      </c>
      <c r="L503" t="s">
        <v>62</v>
      </c>
      <c r="M503" t="s">
        <v>63</v>
      </c>
      <c r="N503">
        <f t="shared" ca="1" si="8"/>
        <v>17</v>
      </c>
      <c r="P503" t="s">
        <v>959</v>
      </c>
      <c r="Q503" t="s">
        <v>960</v>
      </c>
      <c r="R503" t="s">
        <v>618</v>
      </c>
      <c r="S503" t="s">
        <v>58</v>
      </c>
      <c r="T503" t="s">
        <v>84</v>
      </c>
      <c r="U503" t="s">
        <v>78</v>
      </c>
      <c r="V503" t="s">
        <v>79</v>
      </c>
      <c r="W503">
        <v>51</v>
      </c>
      <c r="X503" s="13">
        <v>37638</v>
      </c>
      <c r="Y503" s="35">
        <v>91399</v>
      </c>
      <c r="Z503" s="36">
        <v>0</v>
      </c>
      <c r="AA503" t="s">
        <v>62</v>
      </c>
      <c r="AB503" t="s">
        <v>63</v>
      </c>
      <c r="AC503">
        <v>21</v>
      </c>
    </row>
    <row r="504" spans="1:29" x14ac:dyDescent="0.3">
      <c r="A504" t="s">
        <v>194</v>
      </c>
      <c r="B504" t="s">
        <v>1039</v>
      </c>
      <c r="C504" t="s">
        <v>108</v>
      </c>
      <c r="D504" t="s">
        <v>91</v>
      </c>
      <c r="E504" t="s">
        <v>68</v>
      </c>
      <c r="F504" t="s">
        <v>78</v>
      </c>
      <c r="G504" t="s">
        <v>69</v>
      </c>
      <c r="H504">
        <v>41</v>
      </c>
      <c r="I504" s="13">
        <v>41503</v>
      </c>
      <c r="J504" s="35">
        <v>235619</v>
      </c>
      <c r="K504" s="36">
        <v>0.3</v>
      </c>
      <c r="L504" t="s">
        <v>62</v>
      </c>
      <c r="M504" t="s">
        <v>63</v>
      </c>
      <c r="N504">
        <f t="shared" ca="1" si="8"/>
        <v>11</v>
      </c>
      <c r="P504" t="s">
        <v>961</v>
      </c>
      <c r="Q504" t="s">
        <v>962</v>
      </c>
      <c r="R504" t="s">
        <v>137</v>
      </c>
      <c r="S504" t="s">
        <v>58</v>
      </c>
      <c r="T504" t="s">
        <v>59</v>
      </c>
      <c r="U504" t="s">
        <v>78</v>
      </c>
      <c r="V504" t="s">
        <v>114</v>
      </c>
      <c r="W504">
        <v>28</v>
      </c>
      <c r="X504" s="13">
        <v>43006</v>
      </c>
      <c r="Y504" s="35">
        <v>97336</v>
      </c>
      <c r="Z504" s="36">
        <v>0</v>
      </c>
      <c r="AA504" t="s">
        <v>62</v>
      </c>
      <c r="AB504" t="s">
        <v>92</v>
      </c>
      <c r="AC504">
        <v>6</v>
      </c>
    </row>
    <row r="505" spans="1:29" x14ac:dyDescent="0.3">
      <c r="A505" t="s">
        <v>118</v>
      </c>
      <c r="B505" t="s">
        <v>1040</v>
      </c>
      <c r="C505" t="s">
        <v>219</v>
      </c>
      <c r="D505" t="s">
        <v>58</v>
      </c>
      <c r="E505" t="s">
        <v>59</v>
      </c>
      <c r="F505" t="s">
        <v>78</v>
      </c>
      <c r="G505" t="s">
        <v>114</v>
      </c>
      <c r="H505">
        <v>48</v>
      </c>
      <c r="I505" s="13">
        <v>38560</v>
      </c>
      <c r="J505" s="35">
        <v>68987</v>
      </c>
      <c r="K505" s="36">
        <v>0</v>
      </c>
      <c r="L505" t="s">
        <v>62</v>
      </c>
      <c r="M505" t="s">
        <v>70</v>
      </c>
      <c r="N505">
        <f t="shared" ca="1" si="8"/>
        <v>19</v>
      </c>
      <c r="P505" t="s">
        <v>893</v>
      </c>
      <c r="Q505" t="s">
        <v>963</v>
      </c>
      <c r="R505" t="s">
        <v>57</v>
      </c>
      <c r="S505" t="s">
        <v>91</v>
      </c>
      <c r="T505" t="s">
        <v>84</v>
      </c>
      <c r="U505" t="s">
        <v>60</v>
      </c>
      <c r="V505" t="s">
        <v>61</v>
      </c>
      <c r="W505">
        <v>31</v>
      </c>
      <c r="X505" s="13">
        <v>42755</v>
      </c>
      <c r="Y505" s="35">
        <v>124629</v>
      </c>
      <c r="Z505" s="36">
        <v>0.1</v>
      </c>
      <c r="AA505" t="s">
        <v>62</v>
      </c>
      <c r="AB505" t="s">
        <v>117</v>
      </c>
      <c r="AC505">
        <v>7</v>
      </c>
    </row>
    <row r="506" spans="1:29" x14ac:dyDescent="0.3">
      <c r="A506" t="s">
        <v>1041</v>
      </c>
      <c r="B506" t="s">
        <v>1042</v>
      </c>
      <c r="C506" t="s">
        <v>66</v>
      </c>
      <c r="D506" t="s">
        <v>101</v>
      </c>
      <c r="E506" t="s">
        <v>68</v>
      </c>
      <c r="F506" t="s">
        <v>78</v>
      </c>
      <c r="G506" t="s">
        <v>69</v>
      </c>
      <c r="H506">
        <v>41</v>
      </c>
      <c r="I506" s="13">
        <v>39156</v>
      </c>
      <c r="J506" s="35">
        <v>155926</v>
      </c>
      <c r="K506" s="36">
        <v>0.24</v>
      </c>
      <c r="L506" t="s">
        <v>62</v>
      </c>
      <c r="M506" t="s">
        <v>117</v>
      </c>
      <c r="N506">
        <f t="shared" ca="1" si="8"/>
        <v>17</v>
      </c>
      <c r="P506" t="s">
        <v>964</v>
      </c>
      <c r="Q506" t="s">
        <v>965</v>
      </c>
      <c r="R506" t="s">
        <v>108</v>
      </c>
      <c r="S506" t="s">
        <v>97</v>
      </c>
      <c r="T506" t="s">
        <v>68</v>
      </c>
      <c r="U506" t="s">
        <v>60</v>
      </c>
      <c r="V506" t="s">
        <v>69</v>
      </c>
      <c r="W506">
        <v>28</v>
      </c>
      <c r="X506" s="13">
        <v>44402</v>
      </c>
      <c r="Y506" s="35">
        <v>231850</v>
      </c>
      <c r="Z506" s="36">
        <v>0.39</v>
      </c>
      <c r="AA506" t="s">
        <v>62</v>
      </c>
      <c r="AB506" t="s">
        <v>88</v>
      </c>
      <c r="AC506">
        <v>3</v>
      </c>
    </row>
    <row r="507" spans="1:29" x14ac:dyDescent="0.3">
      <c r="A507" t="s">
        <v>1043</v>
      </c>
      <c r="B507" t="s">
        <v>1044</v>
      </c>
      <c r="C507" t="s">
        <v>77</v>
      </c>
      <c r="D507" t="s">
        <v>91</v>
      </c>
      <c r="E507" t="s">
        <v>68</v>
      </c>
      <c r="F507" t="s">
        <v>78</v>
      </c>
      <c r="G507" t="s">
        <v>79</v>
      </c>
      <c r="H507">
        <v>54</v>
      </c>
      <c r="I507" s="13">
        <v>42494</v>
      </c>
      <c r="J507" s="35">
        <v>93668</v>
      </c>
      <c r="K507" s="36">
        <v>0</v>
      </c>
      <c r="L507" t="s">
        <v>62</v>
      </c>
      <c r="M507" t="s">
        <v>70</v>
      </c>
      <c r="N507">
        <f t="shared" ca="1" si="8"/>
        <v>8</v>
      </c>
      <c r="P507" t="s">
        <v>966</v>
      </c>
      <c r="Q507" t="s">
        <v>967</v>
      </c>
      <c r="R507" t="s">
        <v>83</v>
      </c>
      <c r="S507" t="s">
        <v>91</v>
      </c>
      <c r="T507" t="s">
        <v>59</v>
      </c>
      <c r="U507" t="s">
        <v>78</v>
      </c>
      <c r="V507" t="s">
        <v>114</v>
      </c>
      <c r="W507">
        <v>34</v>
      </c>
      <c r="X507" s="13">
        <v>43255</v>
      </c>
      <c r="Y507" s="35">
        <v>128329</v>
      </c>
      <c r="Z507" s="36">
        <v>0.08</v>
      </c>
      <c r="AA507" t="s">
        <v>62</v>
      </c>
      <c r="AB507" t="s">
        <v>80</v>
      </c>
      <c r="AC507">
        <v>6</v>
      </c>
    </row>
    <row r="508" spans="1:29" x14ac:dyDescent="0.3">
      <c r="A508" t="s">
        <v>1045</v>
      </c>
      <c r="B508" t="s">
        <v>1046</v>
      </c>
      <c r="C508" t="s">
        <v>162</v>
      </c>
      <c r="D508" t="s">
        <v>97</v>
      </c>
      <c r="E508" t="s">
        <v>59</v>
      </c>
      <c r="F508" t="s">
        <v>78</v>
      </c>
      <c r="G508" t="s">
        <v>69</v>
      </c>
      <c r="H508">
        <v>38</v>
      </c>
      <c r="I508" s="13">
        <v>43798</v>
      </c>
      <c r="J508" s="35">
        <v>69647</v>
      </c>
      <c r="K508" s="36">
        <v>0</v>
      </c>
      <c r="L508" t="s">
        <v>62</v>
      </c>
      <c r="M508" t="s">
        <v>88</v>
      </c>
      <c r="N508">
        <f t="shared" ca="1" si="8"/>
        <v>4</v>
      </c>
      <c r="P508" t="s">
        <v>968</v>
      </c>
      <c r="Q508" t="s">
        <v>969</v>
      </c>
      <c r="R508" t="s">
        <v>57</v>
      </c>
      <c r="S508" t="s">
        <v>109</v>
      </c>
      <c r="T508" t="s">
        <v>74</v>
      </c>
      <c r="U508" t="s">
        <v>78</v>
      </c>
      <c r="V508" t="s">
        <v>79</v>
      </c>
      <c r="W508">
        <v>60</v>
      </c>
      <c r="X508" s="13">
        <v>44403</v>
      </c>
      <c r="Y508" s="35">
        <v>121480</v>
      </c>
      <c r="Z508" s="36">
        <v>0.14000000000000001</v>
      </c>
      <c r="AA508" t="s">
        <v>62</v>
      </c>
      <c r="AB508" t="s">
        <v>80</v>
      </c>
      <c r="AC508">
        <v>3</v>
      </c>
    </row>
    <row r="509" spans="1:29" x14ac:dyDescent="0.3">
      <c r="A509" t="s">
        <v>1047</v>
      </c>
      <c r="B509" t="s">
        <v>1048</v>
      </c>
      <c r="C509" t="s">
        <v>252</v>
      </c>
      <c r="D509" t="s">
        <v>58</v>
      </c>
      <c r="E509" t="s">
        <v>84</v>
      </c>
      <c r="F509" t="s">
        <v>78</v>
      </c>
      <c r="G509" t="s">
        <v>79</v>
      </c>
      <c r="H509">
        <v>57</v>
      </c>
      <c r="I509" s="13">
        <v>37798</v>
      </c>
      <c r="J509" s="35">
        <v>63318</v>
      </c>
      <c r="K509" s="36">
        <v>0</v>
      </c>
      <c r="L509" t="s">
        <v>62</v>
      </c>
      <c r="M509" t="s">
        <v>117</v>
      </c>
      <c r="N509">
        <f t="shared" ca="1" si="8"/>
        <v>21</v>
      </c>
      <c r="P509" t="s">
        <v>970</v>
      </c>
      <c r="Q509" t="s">
        <v>971</v>
      </c>
      <c r="R509" t="s">
        <v>66</v>
      </c>
      <c r="S509" t="s">
        <v>97</v>
      </c>
      <c r="T509" t="s">
        <v>68</v>
      </c>
      <c r="U509" t="s">
        <v>60</v>
      </c>
      <c r="V509" t="s">
        <v>69</v>
      </c>
      <c r="W509">
        <v>41</v>
      </c>
      <c r="X509" s="13">
        <v>40319</v>
      </c>
      <c r="Y509" s="35">
        <v>153275</v>
      </c>
      <c r="Z509" s="36">
        <v>0.24</v>
      </c>
      <c r="AA509" t="s">
        <v>62</v>
      </c>
      <c r="AB509" t="s">
        <v>117</v>
      </c>
      <c r="AC509">
        <v>14</v>
      </c>
    </row>
    <row r="510" spans="1:29" x14ac:dyDescent="0.3">
      <c r="A510" t="s">
        <v>1049</v>
      </c>
      <c r="B510" t="s">
        <v>1050</v>
      </c>
      <c r="C510" t="s">
        <v>137</v>
      </c>
      <c r="D510" t="s">
        <v>58</v>
      </c>
      <c r="E510" t="s">
        <v>59</v>
      </c>
      <c r="F510" t="s">
        <v>60</v>
      </c>
      <c r="G510" t="s">
        <v>69</v>
      </c>
      <c r="H510">
        <v>49</v>
      </c>
      <c r="I510" s="13">
        <v>41703</v>
      </c>
      <c r="J510" s="35">
        <v>88777</v>
      </c>
      <c r="K510" s="36">
        <v>0</v>
      </c>
      <c r="L510" t="s">
        <v>62</v>
      </c>
      <c r="M510" t="s">
        <v>70</v>
      </c>
      <c r="N510">
        <f t="shared" ca="1" si="8"/>
        <v>10</v>
      </c>
      <c r="P510" t="s">
        <v>972</v>
      </c>
      <c r="Q510" t="s">
        <v>973</v>
      </c>
      <c r="R510" t="s">
        <v>77</v>
      </c>
      <c r="S510" t="s">
        <v>120</v>
      </c>
      <c r="T510" t="s">
        <v>59</v>
      </c>
      <c r="U510" t="s">
        <v>60</v>
      </c>
      <c r="V510" t="s">
        <v>79</v>
      </c>
      <c r="W510">
        <v>62</v>
      </c>
      <c r="X510" s="13">
        <v>43969</v>
      </c>
      <c r="Y510" s="35">
        <v>97830</v>
      </c>
      <c r="Z510" s="36">
        <v>0</v>
      </c>
      <c r="AA510" t="s">
        <v>62</v>
      </c>
      <c r="AB510" t="s">
        <v>92</v>
      </c>
      <c r="AC510">
        <v>4</v>
      </c>
    </row>
    <row r="511" spans="1:29" x14ac:dyDescent="0.3">
      <c r="A511" t="s">
        <v>1051</v>
      </c>
      <c r="B511" t="s">
        <v>1052</v>
      </c>
      <c r="C511" t="s">
        <v>157</v>
      </c>
      <c r="D511" t="s">
        <v>101</v>
      </c>
      <c r="E511" t="s">
        <v>59</v>
      </c>
      <c r="F511" t="s">
        <v>60</v>
      </c>
      <c r="G511" t="s">
        <v>79</v>
      </c>
      <c r="H511">
        <v>45</v>
      </c>
      <c r="I511" s="13">
        <v>42117</v>
      </c>
      <c r="J511" s="35">
        <v>60017</v>
      </c>
      <c r="K511" s="36">
        <v>0</v>
      </c>
      <c r="L511" t="s">
        <v>62</v>
      </c>
      <c r="M511" t="s">
        <v>70</v>
      </c>
      <c r="N511">
        <f t="shared" ca="1" si="8"/>
        <v>9</v>
      </c>
      <c r="P511" t="s">
        <v>974</v>
      </c>
      <c r="Q511" t="s">
        <v>975</v>
      </c>
      <c r="R511" t="s">
        <v>108</v>
      </c>
      <c r="S511" t="s">
        <v>109</v>
      </c>
      <c r="T511" t="s">
        <v>84</v>
      </c>
      <c r="U511" t="s">
        <v>60</v>
      </c>
      <c r="V511" t="s">
        <v>114</v>
      </c>
      <c r="W511">
        <v>47</v>
      </c>
      <c r="X511" s="13">
        <v>36232</v>
      </c>
      <c r="Y511" s="35">
        <v>239394</v>
      </c>
      <c r="Z511" s="36">
        <v>0.32</v>
      </c>
      <c r="AA511" t="s">
        <v>62</v>
      </c>
      <c r="AB511" t="s">
        <v>92</v>
      </c>
      <c r="AC511">
        <v>25</v>
      </c>
    </row>
    <row r="512" spans="1:29" x14ac:dyDescent="0.3">
      <c r="A512" t="s">
        <v>1053</v>
      </c>
      <c r="B512" t="s">
        <v>1054</v>
      </c>
      <c r="C512" t="s">
        <v>83</v>
      </c>
      <c r="D512" t="s">
        <v>97</v>
      </c>
      <c r="E512" t="s">
        <v>74</v>
      </c>
      <c r="F512" t="s">
        <v>78</v>
      </c>
      <c r="G512" t="s">
        <v>69</v>
      </c>
      <c r="H512">
        <v>64</v>
      </c>
      <c r="I512" s="13">
        <v>33964</v>
      </c>
      <c r="J512" s="35">
        <v>104668</v>
      </c>
      <c r="K512" s="36">
        <v>0.08</v>
      </c>
      <c r="L512" t="s">
        <v>62</v>
      </c>
      <c r="M512" t="s">
        <v>117</v>
      </c>
      <c r="N512">
        <f t="shared" ca="1" si="8"/>
        <v>31</v>
      </c>
      <c r="P512" t="s">
        <v>976</v>
      </c>
      <c r="Q512" t="s">
        <v>977</v>
      </c>
      <c r="R512" t="s">
        <v>87</v>
      </c>
      <c r="S512" t="s">
        <v>91</v>
      </c>
      <c r="T512" t="s">
        <v>74</v>
      </c>
      <c r="U512" t="s">
        <v>60</v>
      </c>
      <c r="V512" t="s">
        <v>114</v>
      </c>
      <c r="W512">
        <v>33</v>
      </c>
      <c r="X512" s="13">
        <v>43247</v>
      </c>
      <c r="Y512" s="35">
        <v>45049</v>
      </c>
      <c r="Z512" s="36">
        <v>0</v>
      </c>
      <c r="AA512" t="s">
        <v>62</v>
      </c>
      <c r="AB512" t="s">
        <v>63</v>
      </c>
      <c r="AC512">
        <v>6</v>
      </c>
    </row>
    <row r="513" spans="1:29" x14ac:dyDescent="0.3">
      <c r="A513" t="s">
        <v>1055</v>
      </c>
      <c r="B513" t="s">
        <v>1056</v>
      </c>
      <c r="C513" t="s">
        <v>77</v>
      </c>
      <c r="D513" t="s">
        <v>120</v>
      </c>
      <c r="E513" t="s">
        <v>74</v>
      </c>
      <c r="F513" t="s">
        <v>60</v>
      </c>
      <c r="G513" t="s">
        <v>69</v>
      </c>
      <c r="H513">
        <v>53</v>
      </c>
      <c r="I513" s="13">
        <v>42952</v>
      </c>
      <c r="J513" s="35">
        <v>89769</v>
      </c>
      <c r="K513" s="36">
        <v>0</v>
      </c>
      <c r="L513" t="s">
        <v>62</v>
      </c>
      <c r="M513" t="s">
        <v>63</v>
      </c>
      <c r="N513">
        <f t="shared" ca="1" si="8"/>
        <v>7</v>
      </c>
      <c r="P513" t="s">
        <v>978</v>
      </c>
      <c r="Q513" t="s">
        <v>979</v>
      </c>
      <c r="R513" t="s">
        <v>108</v>
      </c>
      <c r="S513" t="s">
        <v>67</v>
      </c>
      <c r="T513" t="s">
        <v>84</v>
      </c>
      <c r="U513" t="s">
        <v>60</v>
      </c>
      <c r="V513" t="s">
        <v>79</v>
      </c>
      <c r="W513">
        <v>54</v>
      </c>
      <c r="X513" s="13">
        <v>39330</v>
      </c>
      <c r="Y513" s="35">
        <v>183239</v>
      </c>
      <c r="Z513" s="36">
        <v>0.32</v>
      </c>
      <c r="AA513" t="s">
        <v>62</v>
      </c>
      <c r="AB513" t="s">
        <v>63</v>
      </c>
      <c r="AC513">
        <v>16</v>
      </c>
    </row>
    <row r="514" spans="1:29" x14ac:dyDescent="0.3">
      <c r="A514" t="s">
        <v>1057</v>
      </c>
      <c r="B514" t="s">
        <v>1058</v>
      </c>
      <c r="C514" t="s">
        <v>83</v>
      </c>
      <c r="D514" t="s">
        <v>120</v>
      </c>
      <c r="E514" t="s">
        <v>84</v>
      </c>
      <c r="F514" t="s">
        <v>60</v>
      </c>
      <c r="G514" t="s">
        <v>79</v>
      </c>
      <c r="H514">
        <v>27</v>
      </c>
      <c r="I514" s="13">
        <v>43358</v>
      </c>
      <c r="J514" s="35">
        <v>127616</v>
      </c>
      <c r="K514" s="36">
        <v>7.0000000000000007E-2</v>
      </c>
      <c r="L514" t="s">
        <v>62</v>
      </c>
      <c r="M514" t="s">
        <v>117</v>
      </c>
      <c r="N514">
        <f t="shared" ca="1" si="8"/>
        <v>5</v>
      </c>
      <c r="P514" t="s">
        <v>980</v>
      </c>
      <c r="Q514" t="s">
        <v>981</v>
      </c>
      <c r="R514" t="s">
        <v>87</v>
      </c>
      <c r="S514" t="s">
        <v>91</v>
      </c>
      <c r="T514" t="s">
        <v>74</v>
      </c>
      <c r="U514" t="s">
        <v>60</v>
      </c>
      <c r="V514" t="s">
        <v>69</v>
      </c>
      <c r="W514">
        <v>28</v>
      </c>
      <c r="X514" s="13">
        <v>43610</v>
      </c>
      <c r="Y514" s="35">
        <v>45819</v>
      </c>
      <c r="Z514" s="36">
        <v>0</v>
      </c>
      <c r="AA514" t="s">
        <v>62</v>
      </c>
      <c r="AB514" t="s">
        <v>88</v>
      </c>
      <c r="AC514">
        <v>5</v>
      </c>
    </row>
    <row r="515" spans="1:29" x14ac:dyDescent="0.3">
      <c r="A515" t="s">
        <v>410</v>
      </c>
      <c r="B515" t="s">
        <v>1059</v>
      </c>
      <c r="C515" t="s">
        <v>83</v>
      </c>
      <c r="D515" t="s">
        <v>97</v>
      </c>
      <c r="E515" t="s">
        <v>84</v>
      </c>
      <c r="F515" t="s">
        <v>78</v>
      </c>
      <c r="G515" t="s">
        <v>69</v>
      </c>
      <c r="H515">
        <v>45</v>
      </c>
      <c r="I515" s="13">
        <v>41099</v>
      </c>
      <c r="J515" s="35">
        <v>109883</v>
      </c>
      <c r="K515" s="36">
        <v>7.0000000000000007E-2</v>
      </c>
      <c r="L515" t="s">
        <v>62</v>
      </c>
      <c r="M515" t="s">
        <v>117</v>
      </c>
      <c r="N515">
        <f t="shared" ca="1" si="8"/>
        <v>12</v>
      </c>
      <c r="P515" t="s">
        <v>982</v>
      </c>
      <c r="Q515" t="s">
        <v>983</v>
      </c>
      <c r="R515" t="s">
        <v>87</v>
      </c>
      <c r="S515" t="s">
        <v>91</v>
      </c>
      <c r="T515" t="s">
        <v>59</v>
      </c>
      <c r="U515" t="s">
        <v>60</v>
      </c>
      <c r="V515" t="s">
        <v>79</v>
      </c>
      <c r="W515">
        <v>54</v>
      </c>
      <c r="X515" s="13">
        <v>39080</v>
      </c>
      <c r="Y515" s="35">
        <v>55518</v>
      </c>
      <c r="Z515" s="36">
        <v>0</v>
      </c>
      <c r="AA515" t="s">
        <v>62</v>
      </c>
      <c r="AB515" t="s">
        <v>117</v>
      </c>
      <c r="AC515">
        <v>17</v>
      </c>
    </row>
    <row r="516" spans="1:29" x14ac:dyDescent="0.3">
      <c r="A516" t="s">
        <v>1060</v>
      </c>
      <c r="B516" t="s">
        <v>1061</v>
      </c>
      <c r="C516" t="s">
        <v>57</v>
      </c>
      <c r="D516" t="s">
        <v>58</v>
      </c>
      <c r="E516" t="s">
        <v>68</v>
      </c>
      <c r="F516" t="s">
        <v>60</v>
      </c>
      <c r="G516" t="s">
        <v>69</v>
      </c>
      <c r="H516">
        <v>43</v>
      </c>
      <c r="I516" s="13">
        <v>42090</v>
      </c>
      <c r="J516" s="35">
        <v>120321</v>
      </c>
      <c r="K516" s="36">
        <v>0.12</v>
      </c>
      <c r="L516" t="s">
        <v>62</v>
      </c>
      <c r="M516" t="s">
        <v>92</v>
      </c>
      <c r="N516">
        <f t="shared" ca="1" si="8"/>
        <v>9</v>
      </c>
      <c r="P516" t="s">
        <v>984</v>
      </c>
      <c r="Q516" t="s">
        <v>985</v>
      </c>
      <c r="R516" t="s">
        <v>83</v>
      </c>
      <c r="S516" t="s">
        <v>109</v>
      </c>
      <c r="T516" t="s">
        <v>59</v>
      </c>
      <c r="U516" t="s">
        <v>60</v>
      </c>
      <c r="V516" t="s">
        <v>61</v>
      </c>
      <c r="W516">
        <v>55</v>
      </c>
      <c r="X516" s="13">
        <v>33958</v>
      </c>
      <c r="Y516" s="35">
        <v>113950</v>
      </c>
      <c r="Z516" s="36">
        <v>0.09</v>
      </c>
      <c r="AA516" t="s">
        <v>62</v>
      </c>
      <c r="AB516" t="s">
        <v>88</v>
      </c>
      <c r="AC516">
        <v>31</v>
      </c>
    </row>
    <row r="517" spans="1:29" x14ac:dyDescent="0.3">
      <c r="A517" t="s">
        <v>1062</v>
      </c>
      <c r="B517" t="s">
        <v>1063</v>
      </c>
      <c r="C517" t="s">
        <v>129</v>
      </c>
      <c r="D517" t="s">
        <v>58</v>
      </c>
      <c r="E517" t="s">
        <v>74</v>
      </c>
      <c r="F517" t="s">
        <v>60</v>
      </c>
      <c r="G517" t="s">
        <v>114</v>
      </c>
      <c r="H517">
        <v>61</v>
      </c>
      <c r="I517" s="13">
        <v>41861</v>
      </c>
      <c r="J517" s="35">
        <v>57446</v>
      </c>
      <c r="K517" s="36">
        <v>0</v>
      </c>
      <c r="L517" t="s">
        <v>62</v>
      </c>
      <c r="M517" t="s">
        <v>80</v>
      </c>
      <c r="N517">
        <f t="shared" ca="1" si="8"/>
        <v>10</v>
      </c>
      <c r="P517" t="s">
        <v>986</v>
      </c>
      <c r="Q517" t="s">
        <v>987</v>
      </c>
      <c r="R517" t="s">
        <v>108</v>
      </c>
      <c r="S517" t="s">
        <v>109</v>
      </c>
      <c r="T517" t="s">
        <v>68</v>
      </c>
      <c r="U517" t="s">
        <v>60</v>
      </c>
      <c r="V517" t="s">
        <v>79</v>
      </c>
      <c r="W517">
        <v>52</v>
      </c>
      <c r="X517" s="13">
        <v>35886</v>
      </c>
      <c r="Y517" s="35">
        <v>182035</v>
      </c>
      <c r="Z517" s="36">
        <v>0.3</v>
      </c>
      <c r="AA517" t="s">
        <v>62</v>
      </c>
      <c r="AB517" t="s">
        <v>70</v>
      </c>
      <c r="AC517">
        <v>26</v>
      </c>
    </row>
    <row r="518" spans="1:29" x14ac:dyDescent="0.3">
      <c r="A518" t="s">
        <v>1064</v>
      </c>
      <c r="B518" t="s">
        <v>1065</v>
      </c>
      <c r="C518" t="s">
        <v>66</v>
      </c>
      <c r="D518" t="s">
        <v>91</v>
      </c>
      <c r="E518" t="s">
        <v>59</v>
      </c>
      <c r="F518" t="s">
        <v>60</v>
      </c>
      <c r="G518" t="s">
        <v>69</v>
      </c>
      <c r="H518">
        <v>42</v>
      </c>
      <c r="I518" s="13">
        <v>39968</v>
      </c>
      <c r="J518" s="35">
        <v>174099</v>
      </c>
      <c r="K518" s="36">
        <v>0.26</v>
      </c>
      <c r="L518" t="s">
        <v>62</v>
      </c>
      <c r="M518" t="s">
        <v>92</v>
      </c>
      <c r="N518">
        <f t="shared" ca="1" si="8"/>
        <v>15</v>
      </c>
      <c r="P518" t="s">
        <v>988</v>
      </c>
      <c r="Q518" t="s">
        <v>989</v>
      </c>
      <c r="R518" t="s">
        <v>222</v>
      </c>
      <c r="S518" t="s">
        <v>120</v>
      </c>
      <c r="T518" t="s">
        <v>84</v>
      </c>
      <c r="U518" t="s">
        <v>60</v>
      </c>
      <c r="V518" t="s">
        <v>61</v>
      </c>
      <c r="W518">
        <v>26</v>
      </c>
      <c r="X518" s="13">
        <v>43698</v>
      </c>
      <c r="Y518" s="35">
        <v>66084</v>
      </c>
      <c r="Z518" s="36">
        <v>0</v>
      </c>
      <c r="AA518" t="s">
        <v>62</v>
      </c>
      <c r="AB518" t="s">
        <v>63</v>
      </c>
      <c r="AC518">
        <v>5</v>
      </c>
    </row>
    <row r="519" spans="1:29" x14ac:dyDescent="0.3">
      <c r="A519" t="s">
        <v>1066</v>
      </c>
      <c r="B519" t="s">
        <v>1067</v>
      </c>
      <c r="C519" t="s">
        <v>57</v>
      </c>
      <c r="D519" t="s">
        <v>67</v>
      </c>
      <c r="E519" t="s">
        <v>74</v>
      </c>
      <c r="F519" t="s">
        <v>78</v>
      </c>
      <c r="G519" t="s">
        <v>79</v>
      </c>
      <c r="H519">
        <v>63</v>
      </c>
      <c r="I519" s="13">
        <v>37295</v>
      </c>
      <c r="J519" s="35">
        <v>128703</v>
      </c>
      <c r="K519" s="36">
        <v>0.13</v>
      </c>
      <c r="L519" t="s">
        <v>62</v>
      </c>
      <c r="M519" t="s">
        <v>92</v>
      </c>
      <c r="N519">
        <f t="shared" ca="1" si="8"/>
        <v>22</v>
      </c>
      <c r="P519" t="s">
        <v>990</v>
      </c>
      <c r="Q519" t="s">
        <v>991</v>
      </c>
      <c r="R519" t="s">
        <v>232</v>
      </c>
      <c r="S519" t="s">
        <v>101</v>
      </c>
      <c r="T519" t="s">
        <v>59</v>
      </c>
      <c r="U519" t="s">
        <v>60</v>
      </c>
      <c r="V519" t="s">
        <v>79</v>
      </c>
      <c r="W519">
        <v>63</v>
      </c>
      <c r="X519" s="13">
        <v>43227</v>
      </c>
      <c r="Y519" s="35">
        <v>67987</v>
      </c>
      <c r="Z519" s="36">
        <v>0</v>
      </c>
      <c r="AA519" t="s">
        <v>62</v>
      </c>
      <c r="AB519" t="s">
        <v>88</v>
      </c>
      <c r="AC519">
        <v>6</v>
      </c>
    </row>
    <row r="520" spans="1:29" x14ac:dyDescent="0.3">
      <c r="A520" t="s">
        <v>1068</v>
      </c>
      <c r="B520" t="s">
        <v>1069</v>
      </c>
      <c r="C520" t="s">
        <v>171</v>
      </c>
      <c r="D520" t="s">
        <v>101</v>
      </c>
      <c r="E520" t="s">
        <v>84</v>
      </c>
      <c r="F520" t="s">
        <v>60</v>
      </c>
      <c r="G520" t="s">
        <v>69</v>
      </c>
      <c r="H520">
        <v>32</v>
      </c>
      <c r="I520" s="13">
        <v>42317</v>
      </c>
      <c r="J520" s="35">
        <v>65247</v>
      </c>
      <c r="K520" s="36">
        <v>0</v>
      </c>
      <c r="L520" t="s">
        <v>62</v>
      </c>
      <c r="M520" t="s">
        <v>80</v>
      </c>
      <c r="N520">
        <f t="shared" ca="1" si="8"/>
        <v>8</v>
      </c>
      <c r="P520" t="s">
        <v>992</v>
      </c>
      <c r="Q520" t="s">
        <v>993</v>
      </c>
      <c r="R520" t="s">
        <v>132</v>
      </c>
      <c r="S520" t="s">
        <v>109</v>
      </c>
      <c r="T520" t="s">
        <v>74</v>
      </c>
      <c r="U520" t="s">
        <v>78</v>
      </c>
      <c r="V520" t="s">
        <v>69</v>
      </c>
      <c r="W520">
        <v>65</v>
      </c>
      <c r="X520" s="13">
        <v>38584</v>
      </c>
      <c r="Y520" s="35">
        <v>59833</v>
      </c>
      <c r="Z520" s="36">
        <v>0</v>
      </c>
      <c r="AA520" t="s">
        <v>62</v>
      </c>
      <c r="AB520" t="s">
        <v>117</v>
      </c>
      <c r="AC520">
        <v>19</v>
      </c>
    </row>
    <row r="521" spans="1:29" x14ac:dyDescent="0.3">
      <c r="A521" t="s">
        <v>1070</v>
      </c>
      <c r="B521" t="s">
        <v>1071</v>
      </c>
      <c r="C521" t="s">
        <v>83</v>
      </c>
      <c r="D521" t="s">
        <v>97</v>
      </c>
      <c r="E521" t="s">
        <v>59</v>
      </c>
      <c r="F521" t="s">
        <v>60</v>
      </c>
      <c r="G521" t="s">
        <v>69</v>
      </c>
      <c r="H521">
        <v>33</v>
      </c>
      <c r="I521" s="13">
        <v>41071</v>
      </c>
      <c r="J521" s="35">
        <v>118253</v>
      </c>
      <c r="K521" s="36">
        <v>0.08</v>
      </c>
      <c r="L521" t="s">
        <v>62</v>
      </c>
      <c r="M521" t="s">
        <v>92</v>
      </c>
      <c r="N521">
        <f t="shared" ca="1" si="8"/>
        <v>12</v>
      </c>
      <c r="P521" t="s">
        <v>994</v>
      </c>
      <c r="Q521" t="s">
        <v>995</v>
      </c>
      <c r="R521" t="s">
        <v>57</v>
      </c>
      <c r="S521" t="s">
        <v>109</v>
      </c>
      <c r="T521" t="s">
        <v>68</v>
      </c>
      <c r="U521" t="s">
        <v>78</v>
      </c>
      <c r="V521" t="s">
        <v>79</v>
      </c>
      <c r="W521">
        <v>45</v>
      </c>
      <c r="X521" s="13">
        <v>38453</v>
      </c>
      <c r="Y521" s="35">
        <v>128468</v>
      </c>
      <c r="Z521" s="36">
        <v>0.11</v>
      </c>
      <c r="AA521" t="s">
        <v>62</v>
      </c>
      <c r="AB521" t="s">
        <v>70</v>
      </c>
      <c r="AC521">
        <v>19</v>
      </c>
    </row>
    <row r="522" spans="1:29" x14ac:dyDescent="0.3">
      <c r="A522" t="s">
        <v>1072</v>
      </c>
      <c r="B522" t="s">
        <v>1073</v>
      </c>
      <c r="C522" t="s">
        <v>83</v>
      </c>
      <c r="D522" t="s">
        <v>97</v>
      </c>
      <c r="E522" t="s">
        <v>84</v>
      </c>
      <c r="F522" t="s">
        <v>78</v>
      </c>
      <c r="G522" t="s">
        <v>79</v>
      </c>
      <c r="H522">
        <v>41</v>
      </c>
      <c r="I522" s="13">
        <v>43502</v>
      </c>
      <c r="J522" s="35">
        <v>126950</v>
      </c>
      <c r="K522" s="36">
        <v>0.1</v>
      </c>
      <c r="L522" t="s">
        <v>62</v>
      </c>
      <c r="M522" t="s">
        <v>70</v>
      </c>
      <c r="N522">
        <f t="shared" ca="1" si="8"/>
        <v>5</v>
      </c>
      <c r="P522" t="s">
        <v>428</v>
      </c>
      <c r="Q522" t="s">
        <v>996</v>
      </c>
      <c r="R522" t="s">
        <v>83</v>
      </c>
      <c r="S522" t="s">
        <v>120</v>
      </c>
      <c r="T522" t="s">
        <v>84</v>
      </c>
      <c r="U522" t="s">
        <v>78</v>
      </c>
      <c r="V522" t="s">
        <v>61</v>
      </c>
      <c r="W522">
        <v>42</v>
      </c>
      <c r="X522" s="13">
        <v>40692</v>
      </c>
      <c r="Y522" s="35">
        <v>102440</v>
      </c>
      <c r="Z522" s="36">
        <v>0.06</v>
      </c>
      <c r="AA522" t="s">
        <v>62</v>
      </c>
      <c r="AB522" t="s">
        <v>70</v>
      </c>
      <c r="AC522">
        <v>13</v>
      </c>
    </row>
    <row r="523" spans="1:29" x14ac:dyDescent="0.3">
      <c r="A523" t="s">
        <v>1074</v>
      </c>
      <c r="B523" t="s">
        <v>1075</v>
      </c>
      <c r="C523" t="s">
        <v>137</v>
      </c>
      <c r="D523" t="s">
        <v>58</v>
      </c>
      <c r="E523" t="s">
        <v>74</v>
      </c>
      <c r="F523" t="s">
        <v>60</v>
      </c>
      <c r="G523" t="s">
        <v>79</v>
      </c>
      <c r="H523">
        <v>36</v>
      </c>
      <c r="I523" s="13">
        <v>41964</v>
      </c>
      <c r="J523" s="35">
        <v>97500</v>
      </c>
      <c r="K523" s="36">
        <v>0</v>
      </c>
      <c r="L523" t="s">
        <v>62</v>
      </c>
      <c r="M523" t="s">
        <v>88</v>
      </c>
      <c r="N523">
        <f t="shared" ca="1" si="8"/>
        <v>9</v>
      </c>
      <c r="P523" t="s">
        <v>997</v>
      </c>
      <c r="Q523" t="s">
        <v>998</v>
      </c>
      <c r="R523" t="s">
        <v>108</v>
      </c>
      <c r="S523" t="s">
        <v>58</v>
      </c>
      <c r="T523" t="s">
        <v>68</v>
      </c>
      <c r="U523" t="s">
        <v>78</v>
      </c>
      <c r="V523" t="s">
        <v>61</v>
      </c>
      <c r="W523">
        <v>59</v>
      </c>
      <c r="X523" s="13">
        <v>40542</v>
      </c>
      <c r="Y523" s="35">
        <v>246619</v>
      </c>
      <c r="Z523" s="36">
        <v>0.36</v>
      </c>
      <c r="AA523" t="s">
        <v>62</v>
      </c>
      <c r="AB523" t="s">
        <v>88</v>
      </c>
      <c r="AC523">
        <v>13</v>
      </c>
    </row>
    <row r="524" spans="1:29" x14ac:dyDescent="0.3">
      <c r="A524" t="s">
        <v>1076</v>
      </c>
      <c r="B524" t="s">
        <v>1077</v>
      </c>
      <c r="C524" t="s">
        <v>222</v>
      </c>
      <c r="D524" t="s">
        <v>120</v>
      </c>
      <c r="E524" t="s">
        <v>74</v>
      </c>
      <c r="F524" t="s">
        <v>60</v>
      </c>
      <c r="G524" t="s">
        <v>79</v>
      </c>
      <c r="H524">
        <v>37</v>
      </c>
      <c r="I524" s="13">
        <v>42318</v>
      </c>
      <c r="J524" s="35">
        <v>64204</v>
      </c>
      <c r="K524" s="36">
        <v>0</v>
      </c>
      <c r="L524" t="s">
        <v>62</v>
      </c>
      <c r="M524" t="s">
        <v>117</v>
      </c>
      <c r="N524">
        <f t="shared" ca="1" si="8"/>
        <v>8</v>
      </c>
      <c r="P524" t="s">
        <v>999</v>
      </c>
      <c r="Q524" t="s">
        <v>1000</v>
      </c>
      <c r="R524" t="s">
        <v>83</v>
      </c>
      <c r="S524" t="s">
        <v>97</v>
      </c>
      <c r="T524" t="s">
        <v>84</v>
      </c>
      <c r="U524" t="s">
        <v>60</v>
      </c>
      <c r="V524" t="s">
        <v>114</v>
      </c>
      <c r="W524">
        <v>42</v>
      </c>
      <c r="X524" s="13">
        <v>43058</v>
      </c>
      <c r="Y524" s="35">
        <v>101143</v>
      </c>
      <c r="Z524" s="36">
        <v>0.06</v>
      </c>
      <c r="AA524" t="s">
        <v>62</v>
      </c>
      <c r="AB524" t="s">
        <v>88</v>
      </c>
      <c r="AC524">
        <v>6</v>
      </c>
    </row>
    <row r="525" spans="1:29" x14ac:dyDescent="0.3">
      <c r="A525" t="s">
        <v>1078</v>
      </c>
      <c r="B525" t="s">
        <v>825</v>
      </c>
      <c r="C525" t="s">
        <v>318</v>
      </c>
      <c r="D525" t="s">
        <v>120</v>
      </c>
      <c r="E525" t="s">
        <v>68</v>
      </c>
      <c r="F525" t="s">
        <v>60</v>
      </c>
      <c r="G525" t="s">
        <v>61</v>
      </c>
      <c r="H525">
        <v>60</v>
      </c>
      <c r="I525" s="13">
        <v>35641</v>
      </c>
      <c r="J525" s="35">
        <v>71677</v>
      </c>
      <c r="K525" s="36">
        <v>0</v>
      </c>
      <c r="L525" t="s">
        <v>62</v>
      </c>
      <c r="M525" t="s">
        <v>117</v>
      </c>
      <c r="N525">
        <f t="shared" ca="1" si="8"/>
        <v>27</v>
      </c>
      <c r="P525" t="s">
        <v>1001</v>
      </c>
      <c r="Q525" t="s">
        <v>1002</v>
      </c>
      <c r="R525" t="s">
        <v>171</v>
      </c>
      <c r="S525" t="s">
        <v>101</v>
      </c>
      <c r="T525" t="s">
        <v>68</v>
      </c>
      <c r="U525" t="s">
        <v>78</v>
      </c>
      <c r="V525" t="s">
        <v>69</v>
      </c>
      <c r="W525">
        <v>45</v>
      </c>
      <c r="X525" s="13">
        <v>42329</v>
      </c>
      <c r="Y525" s="35">
        <v>87292</v>
      </c>
      <c r="Z525" s="36">
        <v>0</v>
      </c>
      <c r="AA525" t="s">
        <v>62</v>
      </c>
      <c r="AB525" t="s">
        <v>117</v>
      </c>
      <c r="AC525">
        <v>8</v>
      </c>
    </row>
    <row r="526" spans="1:29" x14ac:dyDescent="0.3">
      <c r="A526" t="s">
        <v>1079</v>
      </c>
      <c r="B526" t="s">
        <v>1080</v>
      </c>
      <c r="C526" t="s">
        <v>129</v>
      </c>
      <c r="D526" t="s">
        <v>58</v>
      </c>
      <c r="E526" t="s">
        <v>68</v>
      </c>
      <c r="F526" t="s">
        <v>78</v>
      </c>
      <c r="G526" t="s">
        <v>79</v>
      </c>
      <c r="H526">
        <v>61</v>
      </c>
      <c r="I526" s="13">
        <v>36793</v>
      </c>
      <c r="J526" s="35">
        <v>40063</v>
      </c>
      <c r="K526" s="36">
        <v>0</v>
      </c>
      <c r="L526" t="s">
        <v>62</v>
      </c>
      <c r="M526" t="s">
        <v>88</v>
      </c>
      <c r="N526">
        <f t="shared" ca="1" si="8"/>
        <v>23</v>
      </c>
      <c r="P526" t="s">
        <v>893</v>
      </c>
      <c r="Q526" t="s">
        <v>1003</v>
      </c>
      <c r="R526" t="s">
        <v>275</v>
      </c>
      <c r="S526" t="s">
        <v>58</v>
      </c>
      <c r="T526" t="s">
        <v>84</v>
      </c>
      <c r="U526" t="s">
        <v>78</v>
      </c>
      <c r="V526" t="s">
        <v>69</v>
      </c>
      <c r="W526">
        <v>51</v>
      </c>
      <c r="X526" s="13">
        <v>41697</v>
      </c>
      <c r="Y526" s="35">
        <v>53929</v>
      </c>
      <c r="Z526" s="36">
        <v>0</v>
      </c>
      <c r="AA526" t="s">
        <v>62</v>
      </c>
      <c r="AB526" t="s">
        <v>88</v>
      </c>
      <c r="AC526">
        <v>10</v>
      </c>
    </row>
    <row r="527" spans="1:29" x14ac:dyDescent="0.3">
      <c r="A527" t="s">
        <v>1081</v>
      </c>
      <c r="B527" t="s">
        <v>1082</v>
      </c>
      <c r="C527" t="s">
        <v>129</v>
      </c>
      <c r="D527" t="s">
        <v>58</v>
      </c>
      <c r="E527" t="s">
        <v>74</v>
      </c>
      <c r="F527" t="s">
        <v>60</v>
      </c>
      <c r="G527" t="s">
        <v>69</v>
      </c>
      <c r="H527">
        <v>55</v>
      </c>
      <c r="I527" s="13">
        <v>38107</v>
      </c>
      <c r="J527" s="35">
        <v>40124</v>
      </c>
      <c r="K527" s="36">
        <v>0</v>
      </c>
      <c r="L527" t="s">
        <v>62</v>
      </c>
      <c r="M527" t="s">
        <v>92</v>
      </c>
      <c r="N527">
        <f t="shared" ca="1" si="8"/>
        <v>20</v>
      </c>
      <c r="P527" t="s">
        <v>1004</v>
      </c>
      <c r="Q527" t="s">
        <v>1005</v>
      </c>
      <c r="R527" t="s">
        <v>108</v>
      </c>
      <c r="S527" t="s">
        <v>91</v>
      </c>
      <c r="T527" t="s">
        <v>74</v>
      </c>
      <c r="U527" t="s">
        <v>60</v>
      </c>
      <c r="V527" t="s">
        <v>79</v>
      </c>
      <c r="W527">
        <v>38</v>
      </c>
      <c r="X527" s="13">
        <v>41256</v>
      </c>
      <c r="Y527" s="35">
        <v>191571</v>
      </c>
      <c r="Z527" s="36">
        <v>0.32</v>
      </c>
      <c r="AA527" t="s">
        <v>62</v>
      </c>
      <c r="AB527" t="s">
        <v>92</v>
      </c>
      <c r="AC527">
        <v>11</v>
      </c>
    </row>
    <row r="528" spans="1:29" x14ac:dyDescent="0.3">
      <c r="A528" t="s">
        <v>1083</v>
      </c>
      <c r="B528" t="s">
        <v>1084</v>
      </c>
      <c r="C528" t="s">
        <v>174</v>
      </c>
      <c r="D528" t="s">
        <v>101</v>
      </c>
      <c r="E528" t="s">
        <v>74</v>
      </c>
      <c r="F528" t="s">
        <v>78</v>
      </c>
      <c r="G528" t="s">
        <v>79</v>
      </c>
      <c r="H528">
        <v>57</v>
      </c>
      <c r="I528" s="13">
        <v>43157</v>
      </c>
      <c r="J528" s="35">
        <v>103183</v>
      </c>
      <c r="K528" s="36">
        <v>0</v>
      </c>
      <c r="L528" t="s">
        <v>62</v>
      </c>
      <c r="M528" t="s">
        <v>92</v>
      </c>
      <c r="N528">
        <f t="shared" ca="1" si="8"/>
        <v>6</v>
      </c>
      <c r="P528" t="s">
        <v>1006</v>
      </c>
      <c r="Q528" t="s">
        <v>1007</v>
      </c>
      <c r="R528" t="s">
        <v>57</v>
      </c>
      <c r="S528" t="s">
        <v>91</v>
      </c>
      <c r="T528" t="s">
        <v>84</v>
      </c>
      <c r="U528" t="s">
        <v>60</v>
      </c>
      <c r="V528" t="s">
        <v>69</v>
      </c>
      <c r="W528">
        <v>62</v>
      </c>
      <c r="X528" s="13">
        <v>39843</v>
      </c>
      <c r="Y528" s="35">
        <v>150555</v>
      </c>
      <c r="Z528" s="36">
        <v>0.13</v>
      </c>
      <c r="AA528" t="s">
        <v>62</v>
      </c>
      <c r="AB528" t="s">
        <v>80</v>
      </c>
      <c r="AC528">
        <v>15</v>
      </c>
    </row>
    <row r="529" spans="1:29" x14ac:dyDescent="0.3">
      <c r="A529" t="s">
        <v>1085</v>
      </c>
      <c r="B529" t="s">
        <v>1086</v>
      </c>
      <c r="C529" t="s">
        <v>252</v>
      </c>
      <c r="D529" t="s">
        <v>58</v>
      </c>
      <c r="E529" t="s">
        <v>84</v>
      </c>
      <c r="F529" t="s">
        <v>78</v>
      </c>
      <c r="G529" t="s">
        <v>79</v>
      </c>
      <c r="H529">
        <v>54</v>
      </c>
      <c r="I529" s="13">
        <v>35961</v>
      </c>
      <c r="J529" s="35">
        <v>95239</v>
      </c>
      <c r="K529" s="36">
        <v>0</v>
      </c>
      <c r="L529" t="s">
        <v>62</v>
      </c>
      <c r="M529" t="s">
        <v>80</v>
      </c>
      <c r="N529">
        <f t="shared" ca="1" si="8"/>
        <v>26</v>
      </c>
      <c r="P529" t="s">
        <v>1008</v>
      </c>
      <c r="Q529" t="s">
        <v>1009</v>
      </c>
      <c r="R529" t="s">
        <v>108</v>
      </c>
      <c r="S529" t="s">
        <v>67</v>
      </c>
      <c r="T529" t="s">
        <v>59</v>
      </c>
      <c r="U529" t="s">
        <v>78</v>
      </c>
      <c r="V529" t="s">
        <v>79</v>
      </c>
      <c r="W529">
        <v>52</v>
      </c>
      <c r="X529" s="13">
        <v>35576</v>
      </c>
      <c r="Y529" s="35">
        <v>216999</v>
      </c>
      <c r="Z529" s="36">
        <v>0.37</v>
      </c>
      <c r="AA529" t="s">
        <v>62</v>
      </c>
      <c r="AB529" t="s">
        <v>88</v>
      </c>
      <c r="AC529">
        <v>27</v>
      </c>
    </row>
    <row r="530" spans="1:29" x14ac:dyDescent="0.3">
      <c r="A530" t="s">
        <v>1087</v>
      </c>
      <c r="B530" t="s">
        <v>882</v>
      </c>
      <c r="C530" t="s">
        <v>237</v>
      </c>
      <c r="D530" t="s">
        <v>101</v>
      </c>
      <c r="E530" t="s">
        <v>74</v>
      </c>
      <c r="F530" t="s">
        <v>60</v>
      </c>
      <c r="G530" t="s">
        <v>79</v>
      </c>
      <c r="H530">
        <v>29</v>
      </c>
      <c r="I530" s="13">
        <v>43778</v>
      </c>
      <c r="J530" s="35">
        <v>75012</v>
      </c>
      <c r="K530" s="36">
        <v>0</v>
      </c>
      <c r="L530" t="s">
        <v>62</v>
      </c>
      <c r="M530" t="s">
        <v>70</v>
      </c>
      <c r="N530">
        <f t="shared" ca="1" si="8"/>
        <v>4</v>
      </c>
      <c r="P530" t="s">
        <v>1010</v>
      </c>
      <c r="Q530" t="s">
        <v>1011</v>
      </c>
      <c r="R530" t="s">
        <v>129</v>
      </c>
      <c r="S530" t="s">
        <v>58</v>
      </c>
      <c r="T530" t="s">
        <v>68</v>
      </c>
      <c r="U530" t="s">
        <v>78</v>
      </c>
      <c r="V530" t="s">
        <v>69</v>
      </c>
      <c r="W530">
        <v>38</v>
      </c>
      <c r="X530" s="13">
        <v>42113</v>
      </c>
      <c r="Y530" s="35">
        <v>48762</v>
      </c>
      <c r="Z530" s="36">
        <v>0</v>
      </c>
      <c r="AA530" t="s">
        <v>62</v>
      </c>
      <c r="AB530" t="s">
        <v>63</v>
      </c>
      <c r="AC530">
        <v>9</v>
      </c>
    </row>
    <row r="531" spans="1:29" x14ac:dyDescent="0.3">
      <c r="A531" t="s">
        <v>1088</v>
      </c>
      <c r="B531" t="s">
        <v>1089</v>
      </c>
      <c r="C531" t="s">
        <v>87</v>
      </c>
      <c r="D531" t="s">
        <v>109</v>
      </c>
      <c r="E531" t="s">
        <v>84</v>
      </c>
      <c r="F531" t="s">
        <v>60</v>
      </c>
      <c r="G531" t="s">
        <v>79</v>
      </c>
      <c r="H531">
        <v>39</v>
      </c>
      <c r="I531" s="13">
        <v>41849</v>
      </c>
      <c r="J531" s="35">
        <v>40897</v>
      </c>
      <c r="K531" s="36">
        <v>0</v>
      </c>
      <c r="L531" t="s">
        <v>62</v>
      </c>
      <c r="M531" t="s">
        <v>63</v>
      </c>
      <c r="N531">
        <f t="shared" ca="1" si="8"/>
        <v>10</v>
      </c>
      <c r="P531" t="s">
        <v>1012</v>
      </c>
      <c r="Q531" t="s">
        <v>1013</v>
      </c>
      <c r="R531" t="s">
        <v>66</v>
      </c>
      <c r="S531" t="s">
        <v>109</v>
      </c>
      <c r="T531" t="s">
        <v>68</v>
      </c>
      <c r="U531" t="s">
        <v>78</v>
      </c>
      <c r="V531" t="s">
        <v>69</v>
      </c>
      <c r="W531">
        <v>32</v>
      </c>
      <c r="X531" s="13">
        <v>42702</v>
      </c>
      <c r="Y531" s="35">
        <v>177443</v>
      </c>
      <c r="Z531" s="36">
        <v>0.16</v>
      </c>
      <c r="AA531" t="s">
        <v>62</v>
      </c>
      <c r="AB531" t="s">
        <v>63</v>
      </c>
      <c r="AC531">
        <v>7</v>
      </c>
    </row>
    <row r="532" spans="1:29" x14ac:dyDescent="0.3">
      <c r="A532" t="s">
        <v>376</v>
      </c>
      <c r="B532" t="s">
        <v>1090</v>
      </c>
      <c r="C532" t="s">
        <v>225</v>
      </c>
      <c r="D532" t="s">
        <v>97</v>
      </c>
      <c r="E532" t="s">
        <v>84</v>
      </c>
      <c r="F532" t="s">
        <v>78</v>
      </c>
      <c r="G532" t="s">
        <v>69</v>
      </c>
      <c r="H532">
        <v>46</v>
      </c>
      <c r="I532" s="13">
        <v>39133</v>
      </c>
      <c r="J532" s="35">
        <v>75579</v>
      </c>
      <c r="K532" s="36">
        <v>0</v>
      </c>
      <c r="L532" t="s">
        <v>62</v>
      </c>
      <c r="M532" t="s">
        <v>63</v>
      </c>
      <c r="N532">
        <f t="shared" ca="1" si="8"/>
        <v>17</v>
      </c>
      <c r="P532" t="s">
        <v>1014</v>
      </c>
      <c r="Q532" t="s">
        <v>1015</v>
      </c>
      <c r="R532" t="s">
        <v>137</v>
      </c>
      <c r="S532" t="s">
        <v>58</v>
      </c>
      <c r="T532" t="s">
        <v>59</v>
      </c>
      <c r="U532" t="s">
        <v>60</v>
      </c>
      <c r="V532" t="s">
        <v>79</v>
      </c>
      <c r="W532">
        <v>36</v>
      </c>
      <c r="X532" s="13">
        <v>42489</v>
      </c>
      <c r="Y532" s="35">
        <v>75862</v>
      </c>
      <c r="Z532" s="36">
        <v>0</v>
      </c>
      <c r="AA532" t="s">
        <v>62</v>
      </c>
      <c r="AB532" t="s">
        <v>92</v>
      </c>
      <c r="AC532">
        <v>8</v>
      </c>
    </row>
    <row r="533" spans="1:29" x14ac:dyDescent="0.3">
      <c r="A533" t="s">
        <v>1091</v>
      </c>
      <c r="B533" t="s">
        <v>1092</v>
      </c>
      <c r="C533" t="s">
        <v>132</v>
      </c>
      <c r="D533" t="s">
        <v>120</v>
      </c>
      <c r="E533" t="s">
        <v>59</v>
      </c>
      <c r="F533" t="s">
        <v>78</v>
      </c>
      <c r="G533" t="s">
        <v>69</v>
      </c>
      <c r="H533">
        <v>37</v>
      </c>
      <c r="I533" s="13">
        <v>40291</v>
      </c>
      <c r="J533" s="35">
        <v>57531</v>
      </c>
      <c r="K533" s="36">
        <v>0</v>
      </c>
      <c r="L533" t="s">
        <v>62</v>
      </c>
      <c r="M533" t="s">
        <v>70</v>
      </c>
      <c r="N533">
        <f t="shared" ca="1" si="8"/>
        <v>14</v>
      </c>
      <c r="P533" t="s">
        <v>1016</v>
      </c>
      <c r="Q533" t="s">
        <v>1017</v>
      </c>
      <c r="R533" t="s">
        <v>225</v>
      </c>
      <c r="S533" t="s">
        <v>97</v>
      </c>
      <c r="T533" t="s">
        <v>59</v>
      </c>
      <c r="U533" t="s">
        <v>60</v>
      </c>
      <c r="V533" t="s">
        <v>79</v>
      </c>
      <c r="W533">
        <v>45</v>
      </c>
      <c r="X533" s="13">
        <v>43581</v>
      </c>
      <c r="Y533" s="35">
        <v>90870</v>
      </c>
      <c r="Z533" s="36">
        <v>0</v>
      </c>
      <c r="AA533" t="s">
        <v>62</v>
      </c>
      <c r="AB533" t="s">
        <v>70</v>
      </c>
      <c r="AC533">
        <v>5</v>
      </c>
    </row>
    <row r="534" spans="1:29" x14ac:dyDescent="0.3">
      <c r="A534" t="s">
        <v>1093</v>
      </c>
      <c r="B534" t="s">
        <v>1094</v>
      </c>
      <c r="C534" t="s">
        <v>87</v>
      </c>
      <c r="D534" t="s">
        <v>67</v>
      </c>
      <c r="E534" t="s">
        <v>59</v>
      </c>
      <c r="F534" t="s">
        <v>78</v>
      </c>
      <c r="G534" t="s">
        <v>79</v>
      </c>
      <c r="H534">
        <v>46</v>
      </c>
      <c r="I534" s="13">
        <v>40657</v>
      </c>
      <c r="J534" s="35">
        <v>55894</v>
      </c>
      <c r="K534" s="36">
        <v>0</v>
      </c>
      <c r="L534" t="s">
        <v>62</v>
      </c>
      <c r="M534" t="s">
        <v>63</v>
      </c>
      <c r="N534">
        <f t="shared" ca="1" si="8"/>
        <v>13</v>
      </c>
      <c r="P534" t="s">
        <v>1018</v>
      </c>
      <c r="Q534" t="s">
        <v>1019</v>
      </c>
      <c r="R534" t="s">
        <v>183</v>
      </c>
      <c r="S534" t="s">
        <v>101</v>
      </c>
      <c r="T534" t="s">
        <v>84</v>
      </c>
      <c r="U534" t="s">
        <v>60</v>
      </c>
      <c r="V534" t="s">
        <v>79</v>
      </c>
      <c r="W534">
        <v>32</v>
      </c>
      <c r="X534" s="13">
        <v>41977</v>
      </c>
      <c r="Y534" s="35">
        <v>99202</v>
      </c>
      <c r="Z534" s="36">
        <v>0.11</v>
      </c>
      <c r="AA534" t="s">
        <v>62</v>
      </c>
      <c r="AB534" t="s">
        <v>80</v>
      </c>
      <c r="AC534">
        <v>9</v>
      </c>
    </row>
    <row r="535" spans="1:29" x14ac:dyDescent="0.3">
      <c r="A535" t="s">
        <v>1095</v>
      </c>
      <c r="B535" t="s">
        <v>1096</v>
      </c>
      <c r="C535" t="s">
        <v>171</v>
      </c>
      <c r="D535" t="s">
        <v>101</v>
      </c>
      <c r="E535" t="s">
        <v>74</v>
      </c>
      <c r="F535" t="s">
        <v>60</v>
      </c>
      <c r="G535" t="s">
        <v>79</v>
      </c>
      <c r="H535">
        <v>42</v>
      </c>
      <c r="I535" s="13">
        <v>41026</v>
      </c>
      <c r="J535" s="35">
        <v>72903</v>
      </c>
      <c r="K535" s="36">
        <v>0</v>
      </c>
      <c r="L535" t="s">
        <v>62</v>
      </c>
      <c r="M535" t="s">
        <v>80</v>
      </c>
      <c r="N535">
        <f t="shared" ca="1" si="8"/>
        <v>12</v>
      </c>
      <c r="P535" t="s">
        <v>1020</v>
      </c>
      <c r="Q535" t="s">
        <v>1021</v>
      </c>
      <c r="R535" t="s">
        <v>492</v>
      </c>
      <c r="S535" t="s">
        <v>58</v>
      </c>
      <c r="T535" t="s">
        <v>84</v>
      </c>
      <c r="U535" t="s">
        <v>78</v>
      </c>
      <c r="V535" t="s">
        <v>69</v>
      </c>
      <c r="W535">
        <v>54</v>
      </c>
      <c r="X535" s="13">
        <v>33785</v>
      </c>
      <c r="Y535" s="35">
        <v>63196</v>
      </c>
      <c r="Z535" s="36">
        <v>0</v>
      </c>
      <c r="AA535" t="s">
        <v>62</v>
      </c>
      <c r="AB535" t="s">
        <v>70</v>
      </c>
      <c r="AC535">
        <v>32</v>
      </c>
    </row>
    <row r="536" spans="1:29" x14ac:dyDescent="0.3">
      <c r="A536" t="s">
        <v>1097</v>
      </c>
      <c r="B536" t="s">
        <v>1098</v>
      </c>
      <c r="C536" t="s">
        <v>83</v>
      </c>
      <c r="D536" t="s">
        <v>67</v>
      </c>
      <c r="E536" t="s">
        <v>68</v>
      </c>
      <c r="F536" t="s">
        <v>78</v>
      </c>
      <c r="G536" t="s">
        <v>69</v>
      </c>
      <c r="H536">
        <v>60</v>
      </c>
      <c r="I536" s="13">
        <v>40344</v>
      </c>
      <c r="J536" s="35">
        <v>106578</v>
      </c>
      <c r="K536" s="36">
        <v>0.09</v>
      </c>
      <c r="L536" t="s">
        <v>62</v>
      </c>
      <c r="M536" t="s">
        <v>88</v>
      </c>
      <c r="N536">
        <f t="shared" ca="1" si="8"/>
        <v>14</v>
      </c>
      <c r="P536" t="s">
        <v>1022</v>
      </c>
      <c r="Q536" t="s">
        <v>1023</v>
      </c>
      <c r="R536" t="s">
        <v>108</v>
      </c>
      <c r="S536" t="s">
        <v>109</v>
      </c>
      <c r="T536" t="s">
        <v>84</v>
      </c>
      <c r="U536" t="s">
        <v>78</v>
      </c>
      <c r="V536" t="s">
        <v>79</v>
      </c>
      <c r="W536">
        <v>45</v>
      </c>
      <c r="X536" s="13">
        <v>42271</v>
      </c>
      <c r="Y536" s="35">
        <v>202680</v>
      </c>
      <c r="Z536" s="36">
        <v>0.32</v>
      </c>
      <c r="AA536" t="s">
        <v>62</v>
      </c>
      <c r="AB536" t="s">
        <v>80</v>
      </c>
      <c r="AC536">
        <v>8</v>
      </c>
    </row>
    <row r="537" spans="1:29" x14ac:dyDescent="0.3">
      <c r="A537" t="s">
        <v>1099</v>
      </c>
      <c r="B537" t="s">
        <v>1100</v>
      </c>
      <c r="C537" t="s">
        <v>225</v>
      </c>
      <c r="D537" t="s">
        <v>97</v>
      </c>
      <c r="E537" t="s">
        <v>59</v>
      </c>
      <c r="F537" t="s">
        <v>60</v>
      </c>
      <c r="G537" t="s">
        <v>114</v>
      </c>
      <c r="H537">
        <v>52</v>
      </c>
      <c r="I537" s="13">
        <v>36416</v>
      </c>
      <c r="J537" s="35">
        <v>92994</v>
      </c>
      <c r="K537" s="36">
        <v>0</v>
      </c>
      <c r="L537" t="s">
        <v>62</v>
      </c>
      <c r="M537" t="s">
        <v>70</v>
      </c>
      <c r="N537">
        <f t="shared" ca="1" si="8"/>
        <v>24</v>
      </c>
      <c r="P537" t="s">
        <v>282</v>
      </c>
      <c r="Q537" t="s">
        <v>1024</v>
      </c>
      <c r="R537" t="s">
        <v>66</v>
      </c>
      <c r="S537" t="s">
        <v>120</v>
      </c>
      <c r="T537" t="s">
        <v>74</v>
      </c>
      <c r="U537" t="s">
        <v>60</v>
      </c>
      <c r="V537" t="s">
        <v>61</v>
      </c>
      <c r="W537">
        <v>61</v>
      </c>
      <c r="X537" s="13">
        <v>35661</v>
      </c>
      <c r="Y537" s="35">
        <v>159567</v>
      </c>
      <c r="Z537" s="36">
        <v>0.28000000000000003</v>
      </c>
      <c r="AA537" t="s">
        <v>62</v>
      </c>
      <c r="AB537" t="s">
        <v>80</v>
      </c>
      <c r="AC537">
        <v>27</v>
      </c>
    </row>
    <row r="538" spans="1:29" x14ac:dyDescent="0.3">
      <c r="A538" t="s">
        <v>255</v>
      </c>
      <c r="B538" t="s">
        <v>1101</v>
      </c>
      <c r="C538" t="s">
        <v>198</v>
      </c>
      <c r="D538" t="s">
        <v>58</v>
      </c>
      <c r="E538" t="s">
        <v>59</v>
      </c>
      <c r="F538" t="s">
        <v>78</v>
      </c>
      <c r="G538" t="s">
        <v>69</v>
      </c>
      <c r="H538">
        <v>48</v>
      </c>
      <c r="I538" s="13">
        <v>40435</v>
      </c>
      <c r="J538" s="35">
        <v>99335</v>
      </c>
      <c r="K538" s="36">
        <v>0</v>
      </c>
      <c r="L538" t="s">
        <v>62</v>
      </c>
      <c r="M538" t="s">
        <v>80</v>
      </c>
      <c r="N538">
        <f t="shared" ca="1" si="8"/>
        <v>13</v>
      </c>
      <c r="P538" t="s">
        <v>1025</v>
      </c>
      <c r="Q538" t="s">
        <v>1026</v>
      </c>
      <c r="R538" t="s">
        <v>108</v>
      </c>
      <c r="S538" t="s">
        <v>97</v>
      </c>
      <c r="T538" t="s">
        <v>84</v>
      </c>
      <c r="U538" t="s">
        <v>78</v>
      </c>
      <c r="V538" t="s">
        <v>114</v>
      </c>
      <c r="W538">
        <v>62</v>
      </c>
      <c r="X538" s="13">
        <v>37484</v>
      </c>
      <c r="Y538" s="35">
        <v>234594</v>
      </c>
      <c r="Z538" s="36">
        <v>0.33</v>
      </c>
      <c r="AA538" t="s">
        <v>62</v>
      </c>
      <c r="AB538" t="s">
        <v>63</v>
      </c>
      <c r="AC538">
        <v>22</v>
      </c>
    </row>
    <row r="539" spans="1:29" x14ac:dyDescent="0.3">
      <c r="A539" t="s">
        <v>1102</v>
      </c>
      <c r="B539" t="s">
        <v>1103</v>
      </c>
      <c r="C539" t="s">
        <v>57</v>
      </c>
      <c r="D539" t="s">
        <v>97</v>
      </c>
      <c r="E539" t="s">
        <v>74</v>
      </c>
      <c r="F539" t="s">
        <v>78</v>
      </c>
      <c r="G539" t="s">
        <v>69</v>
      </c>
      <c r="H539">
        <v>42</v>
      </c>
      <c r="I539" s="13">
        <v>41382</v>
      </c>
      <c r="J539" s="35">
        <v>131179</v>
      </c>
      <c r="K539" s="36">
        <v>0.15</v>
      </c>
      <c r="L539" t="s">
        <v>62</v>
      </c>
      <c r="M539" t="s">
        <v>117</v>
      </c>
      <c r="N539">
        <f t="shared" ca="1" si="8"/>
        <v>11</v>
      </c>
      <c r="P539" t="s">
        <v>1027</v>
      </c>
      <c r="Q539" t="s">
        <v>1028</v>
      </c>
      <c r="R539" t="s">
        <v>275</v>
      </c>
      <c r="S539" t="s">
        <v>58</v>
      </c>
      <c r="T539" t="s">
        <v>68</v>
      </c>
      <c r="U539" t="s">
        <v>78</v>
      </c>
      <c r="V539" t="s">
        <v>69</v>
      </c>
      <c r="W539">
        <v>48</v>
      </c>
      <c r="X539" s="13">
        <v>37298</v>
      </c>
      <c r="Y539" s="35">
        <v>43080</v>
      </c>
      <c r="Z539" s="36">
        <v>0</v>
      </c>
      <c r="AA539" t="s">
        <v>62</v>
      </c>
      <c r="AB539" t="s">
        <v>92</v>
      </c>
      <c r="AC539">
        <v>22</v>
      </c>
    </row>
    <row r="540" spans="1:29" x14ac:dyDescent="0.3">
      <c r="A540" t="s">
        <v>1104</v>
      </c>
      <c r="B540" t="s">
        <v>1105</v>
      </c>
      <c r="C540" t="s">
        <v>108</v>
      </c>
      <c r="D540" t="s">
        <v>91</v>
      </c>
      <c r="E540" t="s">
        <v>74</v>
      </c>
      <c r="F540" t="s">
        <v>78</v>
      </c>
      <c r="G540" t="s">
        <v>79</v>
      </c>
      <c r="H540">
        <v>64</v>
      </c>
      <c r="I540" s="13">
        <v>41362</v>
      </c>
      <c r="J540" s="35">
        <v>252325</v>
      </c>
      <c r="K540" s="36">
        <v>0.4</v>
      </c>
      <c r="L540" t="s">
        <v>62</v>
      </c>
      <c r="M540" t="s">
        <v>117</v>
      </c>
      <c r="N540">
        <f t="shared" ref="N540:N603" ca="1" si="9">DATEDIF(I540,TODAY(),"y")</f>
        <v>11</v>
      </c>
      <c r="P540" t="s">
        <v>1029</v>
      </c>
      <c r="Q540" t="s">
        <v>1030</v>
      </c>
      <c r="R540" t="s">
        <v>83</v>
      </c>
      <c r="S540" t="s">
        <v>109</v>
      </c>
      <c r="T540" t="s">
        <v>74</v>
      </c>
      <c r="U540" t="s">
        <v>60</v>
      </c>
      <c r="V540" t="s">
        <v>114</v>
      </c>
      <c r="W540">
        <v>29</v>
      </c>
      <c r="X540" s="13">
        <v>44325</v>
      </c>
      <c r="Y540" s="35">
        <v>129541</v>
      </c>
      <c r="Z540" s="36">
        <v>0.08</v>
      </c>
      <c r="AA540" t="s">
        <v>62</v>
      </c>
      <c r="AB540" t="s">
        <v>80</v>
      </c>
      <c r="AC540">
        <v>3</v>
      </c>
    </row>
    <row r="541" spans="1:29" x14ac:dyDescent="0.3">
      <c r="A541" t="s">
        <v>1106</v>
      </c>
      <c r="B541" t="s">
        <v>1107</v>
      </c>
      <c r="C541" t="s">
        <v>132</v>
      </c>
      <c r="D541" t="s">
        <v>67</v>
      </c>
      <c r="E541" t="s">
        <v>59</v>
      </c>
      <c r="F541" t="s">
        <v>60</v>
      </c>
      <c r="G541" t="s">
        <v>69</v>
      </c>
      <c r="H541">
        <v>30</v>
      </c>
      <c r="I541" s="13">
        <v>42068</v>
      </c>
      <c r="J541" s="35">
        <v>52697</v>
      </c>
      <c r="K541" s="36">
        <v>0</v>
      </c>
      <c r="L541" t="s">
        <v>62</v>
      </c>
      <c r="M541" t="s">
        <v>63</v>
      </c>
      <c r="N541">
        <f t="shared" ca="1" si="9"/>
        <v>9</v>
      </c>
      <c r="P541" t="s">
        <v>1031</v>
      </c>
      <c r="Q541" t="s">
        <v>1032</v>
      </c>
      <c r="R541" t="s">
        <v>66</v>
      </c>
      <c r="S541" t="s">
        <v>120</v>
      </c>
      <c r="T541" t="s">
        <v>59</v>
      </c>
      <c r="U541" t="s">
        <v>78</v>
      </c>
      <c r="V541" t="s">
        <v>114</v>
      </c>
      <c r="W541">
        <v>39</v>
      </c>
      <c r="X541" s="13">
        <v>41635</v>
      </c>
      <c r="Y541" s="35">
        <v>165756</v>
      </c>
      <c r="Z541" s="36">
        <v>0.28000000000000003</v>
      </c>
      <c r="AA541" t="s">
        <v>62</v>
      </c>
      <c r="AB541" t="s">
        <v>117</v>
      </c>
      <c r="AC541">
        <v>10</v>
      </c>
    </row>
    <row r="542" spans="1:29" x14ac:dyDescent="0.3">
      <c r="A542" t="s">
        <v>1108</v>
      </c>
      <c r="B542" t="s">
        <v>1109</v>
      </c>
      <c r="C542" t="s">
        <v>108</v>
      </c>
      <c r="D542" t="s">
        <v>91</v>
      </c>
      <c r="E542" t="s">
        <v>84</v>
      </c>
      <c r="F542" t="s">
        <v>60</v>
      </c>
      <c r="G542" t="s">
        <v>79</v>
      </c>
      <c r="H542">
        <v>47</v>
      </c>
      <c r="I542" s="13">
        <v>44556</v>
      </c>
      <c r="J542" s="35">
        <v>243568</v>
      </c>
      <c r="K542" s="36">
        <v>0.33</v>
      </c>
      <c r="L542" t="s">
        <v>62</v>
      </c>
      <c r="M542" t="s">
        <v>92</v>
      </c>
      <c r="N542">
        <f t="shared" ca="1" si="9"/>
        <v>2</v>
      </c>
      <c r="P542" t="s">
        <v>1033</v>
      </c>
      <c r="Q542" t="s">
        <v>1034</v>
      </c>
      <c r="R542" t="s">
        <v>57</v>
      </c>
      <c r="S542" t="s">
        <v>67</v>
      </c>
      <c r="T542" t="s">
        <v>68</v>
      </c>
      <c r="U542" t="s">
        <v>78</v>
      </c>
      <c r="V542" t="s">
        <v>79</v>
      </c>
      <c r="W542">
        <v>44</v>
      </c>
      <c r="X542" s="13">
        <v>40274</v>
      </c>
      <c r="Y542" s="35">
        <v>142878</v>
      </c>
      <c r="Z542" s="36">
        <v>0.12</v>
      </c>
      <c r="AA542" t="s">
        <v>62</v>
      </c>
      <c r="AB542" t="s">
        <v>117</v>
      </c>
      <c r="AC542">
        <v>14</v>
      </c>
    </row>
    <row r="543" spans="1:29" x14ac:dyDescent="0.3">
      <c r="A543" t="s">
        <v>820</v>
      </c>
      <c r="B543" t="s">
        <v>1110</v>
      </c>
      <c r="C543" t="s">
        <v>66</v>
      </c>
      <c r="D543" t="s">
        <v>120</v>
      </c>
      <c r="E543" t="s">
        <v>59</v>
      </c>
      <c r="F543" t="s">
        <v>78</v>
      </c>
      <c r="G543" t="s">
        <v>79</v>
      </c>
      <c r="H543">
        <v>49</v>
      </c>
      <c r="I543" s="13">
        <v>37092</v>
      </c>
      <c r="J543" s="35">
        <v>199176</v>
      </c>
      <c r="K543" s="36">
        <v>0.24</v>
      </c>
      <c r="L543" t="s">
        <v>62</v>
      </c>
      <c r="M543" t="s">
        <v>80</v>
      </c>
      <c r="N543">
        <f t="shared" ca="1" si="9"/>
        <v>23</v>
      </c>
      <c r="P543" t="s">
        <v>1035</v>
      </c>
      <c r="Q543" t="s">
        <v>1036</v>
      </c>
      <c r="R543" t="s">
        <v>66</v>
      </c>
      <c r="S543" t="s">
        <v>101</v>
      </c>
      <c r="T543" t="s">
        <v>74</v>
      </c>
      <c r="U543" t="s">
        <v>78</v>
      </c>
      <c r="V543" t="s">
        <v>69</v>
      </c>
      <c r="W543">
        <v>52</v>
      </c>
      <c r="X543" s="13">
        <v>39018</v>
      </c>
      <c r="Y543" s="35">
        <v>187992</v>
      </c>
      <c r="Z543" s="36">
        <v>0.28000000000000003</v>
      </c>
      <c r="AA543" t="s">
        <v>62</v>
      </c>
      <c r="AB543" t="s">
        <v>88</v>
      </c>
      <c r="AC543">
        <v>17</v>
      </c>
    </row>
    <row r="544" spans="1:29" x14ac:dyDescent="0.3">
      <c r="A544" t="s">
        <v>153</v>
      </c>
      <c r="B544" t="s">
        <v>1111</v>
      </c>
      <c r="C544" t="s">
        <v>142</v>
      </c>
      <c r="D544" t="s">
        <v>58</v>
      </c>
      <c r="E544" t="s">
        <v>68</v>
      </c>
      <c r="F544" t="s">
        <v>60</v>
      </c>
      <c r="G544" t="s">
        <v>79</v>
      </c>
      <c r="H544">
        <v>56</v>
      </c>
      <c r="I544" s="13">
        <v>35238</v>
      </c>
      <c r="J544" s="35">
        <v>82806</v>
      </c>
      <c r="K544" s="36">
        <v>0</v>
      </c>
      <c r="L544" t="s">
        <v>62</v>
      </c>
      <c r="M544" t="s">
        <v>63</v>
      </c>
      <c r="N544">
        <f t="shared" ca="1" si="9"/>
        <v>28</v>
      </c>
      <c r="P544" t="s">
        <v>1037</v>
      </c>
      <c r="Q544" t="s">
        <v>1038</v>
      </c>
      <c r="R544" t="s">
        <v>365</v>
      </c>
      <c r="S544" t="s">
        <v>58</v>
      </c>
      <c r="T544" t="s">
        <v>59</v>
      </c>
      <c r="U544" t="s">
        <v>78</v>
      </c>
      <c r="V544" t="s">
        <v>69</v>
      </c>
      <c r="W544">
        <v>48</v>
      </c>
      <c r="X544" s="13">
        <v>38987</v>
      </c>
      <c r="Y544" s="35">
        <v>76505</v>
      </c>
      <c r="Z544" s="36">
        <v>0</v>
      </c>
      <c r="AA544" t="s">
        <v>62</v>
      </c>
      <c r="AB544" t="s">
        <v>63</v>
      </c>
      <c r="AC544">
        <v>17</v>
      </c>
    </row>
    <row r="545" spans="1:29" x14ac:dyDescent="0.3">
      <c r="A545" t="s">
        <v>1112</v>
      </c>
      <c r="B545" t="s">
        <v>1113</v>
      </c>
      <c r="C545" t="s">
        <v>66</v>
      </c>
      <c r="D545" t="s">
        <v>109</v>
      </c>
      <c r="E545" t="s">
        <v>68</v>
      </c>
      <c r="F545" t="s">
        <v>60</v>
      </c>
      <c r="G545" t="s">
        <v>79</v>
      </c>
      <c r="H545">
        <v>53</v>
      </c>
      <c r="I545" s="13">
        <v>35601</v>
      </c>
      <c r="J545" s="35">
        <v>164399</v>
      </c>
      <c r="K545" s="36">
        <v>0.25</v>
      </c>
      <c r="L545" t="s">
        <v>62</v>
      </c>
      <c r="M545" t="s">
        <v>63</v>
      </c>
      <c r="N545">
        <f t="shared" ca="1" si="9"/>
        <v>27</v>
      </c>
      <c r="P545" t="s">
        <v>194</v>
      </c>
      <c r="Q545" t="s">
        <v>1039</v>
      </c>
      <c r="R545" t="s">
        <v>108</v>
      </c>
      <c r="S545" t="s">
        <v>91</v>
      </c>
      <c r="T545" t="s">
        <v>68</v>
      </c>
      <c r="U545" t="s">
        <v>78</v>
      </c>
      <c r="V545" t="s">
        <v>69</v>
      </c>
      <c r="W545">
        <v>41</v>
      </c>
      <c r="X545" s="13">
        <v>41503</v>
      </c>
      <c r="Y545" s="35">
        <v>235619</v>
      </c>
      <c r="Z545" s="36">
        <v>0.3</v>
      </c>
      <c r="AA545" t="s">
        <v>62</v>
      </c>
      <c r="AB545" t="s">
        <v>63</v>
      </c>
      <c r="AC545">
        <v>11</v>
      </c>
    </row>
    <row r="546" spans="1:29" x14ac:dyDescent="0.3">
      <c r="A546" t="s">
        <v>1114</v>
      </c>
      <c r="B546" t="s">
        <v>1115</v>
      </c>
      <c r="C546" t="s">
        <v>57</v>
      </c>
      <c r="D546" t="s">
        <v>97</v>
      </c>
      <c r="E546" t="s">
        <v>74</v>
      </c>
      <c r="F546" t="s">
        <v>60</v>
      </c>
      <c r="G546" t="s">
        <v>79</v>
      </c>
      <c r="H546">
        <v>32</v>
      </c>
      <c r="I546" s="13">
        <v>42839</v>
      </c>
      <c r="J546" s="35">
        <v>154956</v>
      </c>
      <c r="K546" s="36">
        <v>0.13</v>
      </c>
      <c r="L546" t="s">
        <v>62</v>
      </c>
      <c r="M546" t="s">
        <v>80</v>
      </c>
      <c r="N546">
        <f t="shared" ca="1" si="9"/>
        <v>7</v>
      </c>
      <c r="P546" t="s">
        <v>118</v>
      </c>
      <c r="Q546" t="s">
        <v>1040</v>
      </c>
      <c r="R546" t="s">
        <v>219</v>
      </c>
      <c r="S546" t="s">
        <v>58</v>
      </c>
      <c r="T546" t="s">
        <v>59</v>
      </c>
      <c r="U546" t="s">
        <v>78</v>
      </c>
      <c r="V546" t="s">
        <v>114</v>
      </c>
      <c r="W546">
        <v>48</v>
      </c>
      <c r="X546" s="13">
        <v>38560</v>
      </c>
      <c r="Y546" s="35">
        <v>68987</v>
      </c>
      <c r="Z546" s="36">
        <v>0</v>
      </c>
      <c r="AA546" t="s">
        <v>62</v>
      </c>
      <c r="AB546" t="s">
        <v>70</v>
      </c>
      <c r="AC546">
        <v>19</v>
      </c>
    </row>
    <row r="547" spans="1:29" x14ac:dyDescent="0.3">
      <c r="A547" t="s">
        <v>1116</v>
      </c>
      <c r="B547" t="s">
        <v>1117</v>
      </c>
      <c r="C547" t="s">
        <v>57</v>
      </c>
      <c r="D547" t="s">
        <v>109</v>
      </c>
      <c r="E547" t="s">
        <v>74</v>
      </c>
      <c r="F547" t="s">
        <v>78</v>
      </c>
      <c r="G547" t="s">
        <v>79</v>
      </c>
      <c r="H547">
        <v>32</v>
      </c>
      <c r="I547" s="13">
        <v>42764</v>
      </c>
      <c r="J547" s="35">
        <v>143970</v>
      </c>
      <c r="K547" s="36">
        <v>0.12</v>
      </c>
      <c r="L547" t="s">
        <v>62</v>
      </c>
      <c r="M547" t="s">
        <v>63</v>
      </c>
      <c r="N547">
        <f t="shared" ca="1" si="9"/>
        <v>7</v>
      </c>
      <c r="P547" t="s">
        <v>1041</v>
      </c>
      <c r="Q547" t="s">
        <v>1042</v>
      </c>
      <c r="R547" t="s">
        <v>66</v>
      </c>
      <c r="S547" t="s">
        <v>101</v>
      </c>
      <c r="T547" t="s">
        <v>68</v>
      </c>
      <c r="U547" t="s">
        <v>78</v>
      </c>
      <c r="V547" t="s">
        <v>69</v>
      </c>
      <c r="W547">
        <v>41</v>
      </c>
      <c r="X547" s="13">
        <v>39156</v>
      </c>
      <c r="Y547" s="35">
        <v>155926</v>
      </c>
      <c r="Z547" s="36">
        <v>0.24</v>
      </c>
      <c r="AA547" t="s">
        <v>62</v>
      </c>
      <c r="AB547" t="s">
        <v>117</v>
      </c>
      <c r="AC547">
        <v>17</v>
      </c>
    </row>
    <row r="548" spans="1:29" x14ac:dyDescent="0.3">
      <c r="A548" t="s">
        <v>1118</v>
      </c>
      <c r="B548" t="s">
        <v>1119</v>
      </c>
      <c r="C548" t="s">
        <v>77</v>
      </c>
      <c r="D548" t="s">
        <v>91</v>
      </c>
      <c r="E548" t="s">
        <v>68</v>
      </c>
      <c r="F548" t="s">
        <v>60</v>
      </c>
      <c r="G548" t="s">
        <v>69</v>
      </c>
      <c r="H548">
        <v>38</v>
      </c>
      <c r="I548" s="13">
        <v>44036</v>
      </c>
      <c r="J548" s="35">
        <v>89390</v>
      </c>
      <c r="K548" s="36">
        <v>0</v>
      </c>
      <c r="L548" t="s">
        <v>62</v>
      </c>
      <c r="M548" t="s">
        <v>63</v>
      </c>
      <c r="N548">
        <f t="shared" ca="1" si="9"/>
        <v>4</v>
      </c>
      <c r="P548" t="s">
        <v>1043</v>
      </c>
      <c r="Q548" t="s">
        <v>1044</v>
      </c>
      <c r="R548" t="s">
        <v>77</v>
      </c>
      <c r="S548" t="s">
        <v>91</v>
      </c>
      <c r="T548" t="s">
        <v>68</v>
      </c>
      <c r="U548" t="s">
        <v>78</v>
      </c>
      <c r="V548" t="s">
        <v>79</v>
      </c>
      <c r="W548">
        <v>54</v>
      </c>
      <c r="X548" s="13">
        <v>42494</v>
      </c>
      <c r="Y548" s="35">
        <v>93668</v>
      </c>
      <c r="Z548" s="36">
        <v>0</v>
      </c>
      <c r="AA548" t="s">
        <v>62</v>
      </c>
      <c r="AB548" t="s">
        <v>70</v>
      </c>
      <c r="AC548">
        <v>8</v>
      </c>
    </row>
    <row r="549" spans="1:29" x14ac:dyDescent="0.3">
      <c r="A549" t="s">
        <v>1120</v>
      </c>
      <c r="B549" t="s">
        <v>1121</v>
      </c>
      <c r="C549" t="s">
        <v>294</v>
      </c>
      <c r="D549" t="s">
        <v>58</v>
      </c>
      <c r="E549" t="s">
        <v>74</v>
      </c>
      <c r="F549" t="s">
        <v>78</v>
      </c>
      <c r="G549" t="s">
        <v>69</v>
      </c>
      <c r="H549">
        <v>41</v>
      </c>
      <c r="I549" s="13">
        <v>43013</v>
      </c>
      <c r="J549" s="35">
        <v>67468</v>
      </c>
      <c r="K549" s="36">
        <v>0</v>
      </c>
      <c r="L549" t="s">
        <v>62</v>
      </c>
      <c r="M549" t="s">
        <v>88</v>
      </c>
      <c r="N549">
        <f t="shared" ca="1" si="9"/>
        <v>6</v>
      </c>
      <c r="P549" t="s">
        <v>1045</v>
      </c>
      <c r="Q549" t="s">
        <v>1046</v>
      </c>
      <c r="R549" t="s">
        <v>162</v>
      </c>
      <c r="S549" t="s">
        <v>97</v>
      </c>
      <c r="T549" t="s">
        <v>59</v>
      </c>
      <c r="U549" t="s">
        <v>78</v>
      </c>
      <c r="V549" t="s">
        <v>69</v>
      </c>
      <c r="W549">
        <v>38</v>
      </c>
      <c r="X549" s="13">
        <v>43798</v>
      </c>
      <c r="Y549" s="35">
        <v>69647</v>
      </c>
      <c r="Z549" s="36">
        <v>0</v>
      </c>
      <c r="AA549" t="s">
        <v>62</v>
      </c>
      <c r="AB549" t="s">
        <v>88</v>
      </c>
      <c r="AC549">
        <v>4</v>
      </c>
    </row>
    <row r="550" spans="1:29" x14ac:dyDescent="0.3">
      <c r="A550" t="s">
        <v>1122</v>
      </c>
      <c r="B550" t="s">
        <v>1123</v>
      </c>
      <c r="C550" t="s">
        <v>77</v>
      </c>
      <c r="D550" t="s">
        <v>67</v>
      </c>
      <c r="E550" t="s">
        <v>74</v>
      </c>
      <c r="F550" t="s">
        <v>60</v>
      </c>
      <c r="G550" t="s">
        <v>79</v>
      </c>
      <c r="H550">
        <v>35</v>
      </c>
      <c r="I550" s="13">
        <v>43542</v>
      </c>
      <c r="J550" s="35">
        <v>74779</v>
      </c>
      <c r="K550" s="36">
        <v>0</v>
      </c>
      <c r="L550" t="s">
        <v>62</v>
      </c>
      <c r="M550" t="s">
        <v>80</v>
      </c>
      <c r="N550">
        <f t="shared" ca="1" si="9"/>
        <v>5</v>
      </c>
      <c r="P550" t="s">
        <v>1047</v>
      </c>
      <c r="Q550" t="s">
        <v>1048</v>
      </c>
      <c r="R550" t="s">
        <v>252</v>
      </c>
      <c r="S550" t="s">
        <v>58</v>
      </c>
      <c r="T550" t="s">
        <v>84</v>
      </c>
      <c r="U550" t="s">
        <v>78</v>
      </c>
      <c r="V550" t="s">
        <v>79</v>
      </c>
      <c r="W550">
        <v>57</v>
      </c>
      <c r="X550" s="13">
        <v>37798</v>
      </c>
      <c r="Y550" s="35">
        <v>63318</v>
      </c>
      <c r="Z550" s="36">
        <v>0</v>
      </c>
      <c r="AA550" t="s">
        <v>62</v>
      </c>
      <c r="AB550" t="s">
        <v>117</v>
      </c>
      <c r="AC550">
        <v>21</v>
      </c>
    </row>
    <row r="551" spans="1:29" x14ac:dyDescent="0.3">
      <c r="A551" t="s">
        <v>466</v>
      </c>
      <c r="B551" t="s">
        <v>1124</v>
      </c>
      <c r="C551" t="s">
        <v>219</v>
      </c>
      <c r="D551" t="s">
        <v>58</v>
      </c>
      <c r="E551" t="s">
        <v>84</v>
      </c>
      <c r="F551" t="s">
        <v>60</v>
      </c>
      <c r="G551" t="s">
        <v>79</v>
      </c>
      <c r="H551">
        <v>29</v>
      </c>
      <c r="I551" s="13">
        <v>43048</v>
      </c>
      <c r="J551" s="35">
        <v>63985</v>
      </c>
      <c r="K551" s="36">
        <v>0</v>
      </c>
      <c r="L551" t="s">
        <v>62</v>
      </c>
      <c r="M551" t="s">
        <v>88</v>
      </c>
      <c r="N551">
        <f t="shared" ca="1" si="9"/>
        <v>6</v>
      </c>
      <c r="P551" t="s">
        <v>1049</v>
      </c>
      <c r="Q551" t="s">
        <v>1050</v>
      </c>
      <c r="R551" t="s">
        <v>137</v>
      </c>
      <c r="S551" t="s">
        <v>58</v>
      </c>
      <c r="T551" t="s">
        <v>59</v>
      </c>
      <c r="U551" t="s">
        <v>60</v>
      </c>
      <c r="V551" t="s">
        <v>69</v>
      </c>
      <c r="W551">
        <v>49</v>
      </c>
      <c r="X551" s="13">
        <v>41703</v>
      </c>
      <c r="Y551" s="35">
        <v>88777</v>
      </c>
      <c r="Z551" s="36">
        <v>0</v>
      </c>
      <c r="AA551" t="s">
        <v>62</v>
      </c>
      <c r="AB551" t="s">
        <v>70</v>
      </c>
      <c r="AC551">
        <v>10</v>
      </c>
    </row>
    <row r="552" spans="1:29" x14ac:dyDescent="0.3">
      <c r="A552" t="s">
        <v>1125</v>
      </c>
      <c r="B552" t="s">
        <v>1126</v>
      </c>
      <c r="C552" t="s">
        <v>492</v>
      </c>
      <c r="D552" t="s">
        <v>58</v>
      </c>
      <c r="E552" t="s">
        <v>74</v>
      </c>
      <c r="F552" t="s">
        <v>60</v>
      </c>
      <c r="G552" t="s">
        <v>69</v>
      </c>
      <c r="H552">
        <v>64</v>
      </c>
      <c r="I552" s="13">
        <v>38176</v>
      </c>
      <c r="J552" s="35">
        <v>77903</v>
      </c>
      <c r="K552" s="36">
        <v>0</v>
      </c>
      <c r="L552" t="s">
        <v>62</v>
      </c>
      <c r="M552" t="s">
        <v>63</v>
      </c>
      <c r="N552">
        <f t="shared" ca="1" si="9"/>
        <v>20</v>
      </c>
      <c r="P552" t="s">
        <v>1051</v>
      </c>
      <c r="Q552" t="s">
        <v>1052</v>
      </c>
      <c r="R552" t="s">
        <v>157</v>
      </c>
      <c r="S552" t="s">
        <v>101</v>
      </c>
      <c r="T552" t="s">
        <v>59</v>
      </c>
      <c r="U552" t="s">
        <v>60</v>
      </c>
      <c r="V552" t="s">
        <v>79</v>
      </c>
      <c r="W552">
        <v>45</v>
      </c>
      <c r="X552" s="13">
        <v>42117</v>
      </c>
      <c r="Y552" s="35">
        <v>60017</v>
      </c>
      <c r="Z552" s="36">
        <v>0</v>
      </c>
      <c r="AA552" t="s">
        <v>62</v>
      </c>
      <c r="AB552" t="s">
        <v>70</v>
      </c>
      <c r="AC552">
        <v>9</v>
      </c>
    </row>
    <row r="553" spans="1:29" x14ac:dyDescent="0.3">
      <c r="A553" t="s">
        <v>1127</v>
      </c>
      <c r="B553" t="s">
        <v>1128</v>
      </c>
      <c r="C553" t="s">
        <v>66</v>
      </c>
      <c r="D553" t="s">
        <v>109</v>
      </c>
      <c r="E553" t="s">
        <v>84</v>
      </c>
      <c r="F553" t="s">
        <v>78</v>
      </c>
      <c r="G553" t="s">
        <v>69</v>
      </c>
      <c r="H553">
        <v>33</v>
      </c>
      <c r="I553" s="13">
        <v>42898</v>
      </c>
      <c r="J553" s="35">
        <v>164396</v>
      </c>
      <c r="K553" s="36">
        <v>0.28999999999999998</v>
      </c>
      <c r="L553" t="s">
        <v>62</v>
      </c>
      <c r="M553" t="s">
        <v>117</v>
      </c>
      <c r="N553">
        <f t="shared" ca="1" si="9"/>
        <v>7</v>
      </c>
      <c r="P553" t="s">
        <v>1053</v>
      </c>
      <c r="Q553" t="s">
        <v>1054</v>
      </c>
      <c r="R553" t="s">
        <v>83</v>
      </c>
      <c r="S553" t="s">
        <v>97</v>
      </c>
      <c r="T553" t="s">
        <v>74</v>
      </c>
      <c r="U553" t="s">
        <v>78</v>
      </c>
      <c r="V553" t="s">
        <v>69</v>
      </c>
      <c r="W553">
        <v>64</v>
      </c>
      <c r="X553" s="13">
        <v>33964</v>
      </c>
      <c r="Y553" s="35">
        <v>104668</v>
      </c>
      <c r="Z553" s="36">
        <v>0.08</v>
      </c>
      <c r="AA553" t="s">
        <v>62</v>
      </c>
      <c r="AB553" t="s">
        <v>117</v>
      </c>
      <c r="AC553">
        <v>31</v>
      </c>
    </row>
    <row r="554" spans="1:29" x14ac:dyDescent="0.3">
      <c r="A554" t="s">
        <v>1129</v>
      </c>
      <c r="B554" t="s">
        <v>1130</v>
      </c>
      <c r="C554" t="s">
        <v>618</v>
      </c>
      <c r="D554" t="s">
        <v>58</v>
      </c>
      <c r="E554" t="s">
        <v>84</v>
      </c>
      <c r="F554" t="s">
        <v>78</v>
      </c>
      <c r="G554" t="s">
        <v>79</v>
      </c>
      <c r="H554">
        <v>29</v>
      </c>
      <c r="I554" s="13">
        <v>44375</v>
      </c>
      <c r="J554" s="35">
        <v>71234</v>
      </c>
      <c r="K554" s="36">
        <v>0</v>
      </c>
      <c r="L554" t="s">
        <v>62</v>
      </c>
      <c r="M554" t="s">
        <v>63</v>
      </c>
      <c r="N554">
        <f t="shared" ca="1" si="9"/>
        <v>3</v>
      </c>
      <c r="P554" t="s">
        <v>1055</v>
      </c>
      <c r="Q554" t="s">
        <v>1056</v>
      </c>
      <c r="R554" t="s">
        <v>77</v>
      </c>
      <c r="S554" t="s">
        <v>120</v>
      </c>
      <c r="T554" t="s">
        <v>74</v>
      </c>
      <c r="U554" t="s">
        <v>60</v>
      </c>
      <c r="V554" t="s">
        <v>69</v>
      </c>
      <c r="W554">
        <v>53</v>
      </c>
      <c r="X554" s="13">
        <v>42952</v>
      </c>
      <c r="Y554" s="35">
        <v>89769</v>
      </c>
      <c r="Z554" s="36">
        <v>0</v>
      </c>
      <c r="AA554" t="s">
        <v>62</v>
      </c>
      <c r="AB554" t="s">
        <v>63</v>
      </c>
      <c r="AC554">
        <v>7</v>
      </c>
    </row>
    <row r="555" spans="1:29" x14ac:dyDescent="0.3">
      <c r="A555" t="s">
        <v>1131</v>
      </c>
      <c r="B555" t="s">
        <v>1132</v>
      </c>
      <c r="C555" t="s">
        <v>83</v>
      </c>
      <c r="D555" t="s">
        <v>97</v>
      </c>
      <c r="E555" t="s">
        <v>68</v>
      </c>
      <c r="F555" t="s">
        <v>60</v>
      </c>
      <c r="G555" t="s">
        <v>79</v>
      </c>
      <c r="H555">
        <v>32</v>
      </c>
      <c r="I555" s="13">
        <v>42738</v>
      </c>
      <c r="J555" s="35">
        <v>101870</v>
      </c>
      <c r="K555" s="36">
        <v>0.1</v>
      </c>
      <c r="L555" t="s">
        <v>62</v>
      </c>
      <c r="M555" t="s">
        <v>80</v>
      </c>
      <c r="N555">
        <f t="shared" ca="1" si="9"/>
        <v>7</v>
      </c>
      <c r="P555" t="s">
        <v>1057</v>
      </c>
      <c r="Q555" t="s">
        <v>1058</v>
      </c>
      <c r="R555" t="s">
        <v>83</v>
      </c>
      <c r="S555" t="s">
        <v>120</v>
      </c>
      <c r="T555" t="s">
        <v>84</v>
      </c>
      <c r="U555" t="s">
        <v>60</v>
      </c>
      <c r="V555" t="s">
        <v>79</v>
      </c>
      <c r="W555">
        <v>27</v>
      </c>
      <c r="X555" s="13">
        <v>43358</v>
      </c>
      <c r="Y555" s="35">
        <v>127616</v>
      </c>
      <c r="Z555" s="36">
        <v>7.0000000000000007E-2</v>
      </c>
      <c r="AA555" t="s">
        <v>62</v>
      </c>
      <c r="AB555" t="s">
        <v>117</v>
      </c>
      <c r="AC555">
        <v>5</v>
      </c>
    </row>
    <row r="556" spans="1:29" x14ac:dyDescent="0.3">
      <c r="A556" t="s">
        <v>1133</v>
      </c>
      <c r="B556" t="s">
        <v>1134</v>
      </c>
      <c r="C556" t="s">
        <v>87</v>
      </c>
      <c r="D556" t="s">
        <v>67</v>
      </c>
      <c r="E556" t="s">
        <v>74</v>
      </c>
      <c r="F556" t="s">
        <v>78</v>
      </c>
      <c r="G556" t="s">
        <v>79</v>
      </c>
      <c r="H556">
        <v>56</v>
      </c>
      <c r="I556" s="13">
        <v>38847</v>
      </c>
      <c r="J556" s="35">
        <v>41561</v>
      </c>
      <c r="K556" s="36">
        <v>0</v>
      </c>
      <c r="L556" t="s">
        <v>62</v>
      </c>
      <c r="M556" t="s">
        <v>92</v>
      </c>
      <c r="N556">
        <f t="shared" ca="1" si="9"/>
        <v>18</v>
      </c>
      <c r="P556" t="s">
        <v>410</v>
      </c>
      <c r="Q556" t="s">
        <v>1059</v>
      </c>
      <c r="R556" t="s">
        <v>83</v>
      </c>
      <c r="S556" t="s">
        <v>97</v>
      </c>
      <c r="T556" t="s">
        <v>84</v>
      </c>
      <c r="U556" t="s">
        <v>78</v>
      </c>
      <c r="V556" t="s">
        <v>69</v>
      </c>
      <c r="W556">
        <v>45</v>
      </c>
      <c r="X556" s="13">
        <v>41099</v>
      </c>
      <c r="Y556" s="35">
        <v>109883</v>
      </c>
      <c r="Z556" s="36">
        <v>7.0000000000000007E-2</v>
      </c>
      <c r="AA556" t="s">
        <v>62</v>
      </c>
      <c r="AB556" t="s">
        <v>117</v>
      </c>
      <c r="AC556">
        <v>12</v>
      </c>
    </row>
    <row r="557" spans="1:29" x14ac:dyDescent="0.3">
      <c r="A557" t="s">
        <v>1135</v>
      </c>
      <c r="B557" t="s">
        <v>1136</v>
      </c>
      <c r="C557" t="s">
        <v>57</v>
      </c>
      <c r="D557" t="s">
        <v>120</v>
      </c>
      <c r="E557" t="s">
        <v>74</v>
      </c>
      <c r="F557" t="s">
        <v>60</v>
      </c>
      <c r="G557" t="s">
        <v>114</v>
      </c>
      <c r="H557">
        <v>49</v>
      </c>
      <c r="I557" s="13">
        <v>35157</v>
      </c>
      <c r="J557" s="35">
        <v>157057</v>
      </c>
      <c r="K557" s="36">
        <v>0.12</v>
      </c>
      <c r="L557" t="s">
        <v>62</v>
      </c>
      <c r="M557" t="s">
        <v>88</v>
      </c>
      <c r="N557">
        <f t="shared" ca="1" si="9"/>
        <v>28</v>
      </c>
      <c r="P557" t="s">
        <v>1060</v>
      </c>
      <c r="Q557" t="s">
        <v>1061</v>
      </c>
      <c r="R557" t="s">
        <v>57</v>
      </c>
      <c r="S557" t="s">
        <v>58</v>
      </c>
      <c r="T557" t="s">
        <v>68</v>
      </c>
      <c r="U557" t="s">
        <v>60</v>
      </c>
      <c r="V557" t="s">
        <v>69</v>
      </c>
      <c r="W557">
        <v>43</v>
      </c>
      <c r="X557" s="13">
        <v>42090</v>
      </c>
      <c r="Y557" s="35">
        <v>120321</v>
      </c>
      <c r="Z557" s="36">
        <v>0.12</v>
      </c>
      <c r="AA557" t="s">
        <v>62</v>
      </c>
      <c r="AB557" t="s">
        <v>92</v>
      </c>
      <c r="AC557">
        <v>9</v>
      </c>
    </row>
    <row r="558" spans="1:29" x14ac:dyDescent="0.3">
      <c r="A558" t="s">
        <v>1137</v>
      </c>
      <c r="B558" t="s">
        <v>1138</v>
      </c>
      <c r="C558" t="s">
        <v>137</v>
      </c>
      <c r="D558" t="s">
        <v>58</v>
      </c>
      <c r="E558" t="s">
        <v>68</v>
      </c>
      <c r="F558" t="s">
        <v>60</v>
      </c>
      <c r="G558" t="s">
        <v>69</v>
      </c>
      <c r="H558">
        <v>61</v>
      </c>
      <c r="I558" s="13">
        <v>38392</v>
      </c>
      <c r="J558" s="35">
        <v>64462</v>
      </c>
      <c r="K558" s="36">
        <v>0</v>
      </c>
      <c r="L558" t="s">
        <v>62</v>
      </c>
      <c r="M558" t="s">
        <v>70</v>
      </c>
      <c r="N558">
        <f t="shared" ca="1" si="9"/>
        <v>19</v>
      </c>
      <c r="P558" t="s">
        <v>1062</v>
      </c>
      <c r="Q558" t="s">
        <v>1063</v>
      </c>
      <c r="R558" t="s">
        <v>129</v>
      </c>
      <c r="S558" t="s">
        <v>58</v>
      </c>
      <c r="T558" t="s">
        <v>74</v>
      </c>
      <c r="U558" t="s">
        <v>60</v>
      </c>
      <c r="V558" t="s">
        <v>114</v>
      </c>
      <c r="W558">
        <v>61</v>
      </c>
      <c r="X558" s="13">
        <v>41861</v>
      </c>
      <c r="Y558" s="35">
        <v>57446</v>
      </c>
      <c r="Z558" s="36">
        <v>0</v>
      </c>
      <c r="AA558" t="s">
        <v>62</v>
      </c>
      <c r="AB558" t="s">
        <v>80</v>
      </c>
      <c r="AC558">
        <v>10</v>
      </c>
    </row>
    <row r="559" spans="1:29" x14ac:dyDescent="0.3">
      <c r="A559" t="s">
        <v>1139</v>
      </c>
      <c r="B559" t="s">
        <v>1140</v>
      </c>
      <c r="C559" t="s">
        <v>157</v>
      </c>
      <c r="D559" t="s">
        <v>101</v>
      </c>
      <c r="E559" t="s">
        <v>84</v>
      </c>
      <c r="F559" t="s">
        <v>60</v>
      </c>
      <c r="G559" t="s">
        <v>69</v>
      </c>
      <c r="H559">
        <v>41</v>
      </c>
      <c r="I559" s="13">
        <v>38632</v>
      </c>
      <c r="J559" s="35">
        <v>79352</v>
      </c>
      <c r="K559" s="36">
        <v>0</v>
      </c>
      <c r="L559" t="s">
        <v>62</v>
      </c>
      <c r="M559" t="s">
        <v>63</v>
      </c>
      <c r="N559">
        <f t="shared" ca="1" si="9"/>
        <v>18</v>
      </c>
      <c r="P559" t="s">
        <v>1064</v>
      </c>
      <c r="Q559" t="s">
        <v>1065</v>
      </c>
      <c r="R559" t="s">
        <v>66</v>
      </c>
      <c r="S559" t="s">
        <v>91</v>
      </c>
      <c r="T559" t="s">
        <v>59</v>
      </c>
      <c r="U559" t="s">
        <v>60</v>
      </c>
      <c r="V559" t="s">
        <v>69</v>
      </c>
      <c r="W559">
        <v>42</v>
      </c>
      <c r="X559" s="13">
        <v>39968</v>
      </c>
      <c r="Y559" s="35">
        <v>174099</v>
      </c>
      <c r="Z559" s="36">
        <v>0.26</v>
      </c>
      <c r="AA559" t="s">
        <v>62</v>
      </c>
      <c r="AB559" t="s">
        <v>92</v>
      </c>
      <c r="AC559">
        <v>15</v>
      </c>
    </row>
    <row r="560" spans="1:29" x14ac:dyDescent="0.3">
      <c r="A560" t="s">
        <v>1141</v>
      </c>
      <c r="B560" t="s">
        <v>1142</v>
      </c>
      <c r="C560" t="s">
        <v>57</v>
      </c>
      <c r="D560" t="s">
        <v>109</v>
      </c>
      <c r="E560" t="s">
        <v>68</v>
      </c>
      <c r="F560" t="s">
        <v>60</v>
      </c>
      <c r="G560" t="s">
        <v>69</v>
      </c>
      <c r="H560">
        <v>55</v>
      </c>
      <c r="I560" s="13">
        <v>36977</v>
      </c>
      <c r="J560" s="35">
        <v>157812</v>
      </c>
      <c r="K560" s="36">
        <v>0.11</v>
      </c>
      <c r="L560" t="s">
        <v>62</v>
      </c>
      <c r="M560" t="s">
        <v>88</v>
      </c>
      <c r="N560">
        <f t="shared" ca="1" si="9"/>
        <v>23</v>
      </c>
      <c r="P560" t="s">
        <v>1066</v>
      </c>
      <c r="Q560" t="s">
        <v>1067</v>
      </c>
      <c r="R560" t="s">
        <v>57</v>
      </c>
      <c r="S560" t="s">
        <v>67</v>
      </c>
      <c r="T560" t="s">
        <v>74</v>
      </c>
      <c r="U560" t="s">
        <v>78</v>
      </c>
      <c r="V560" t="s">
        <v>79</v>
      </c>
      <c r="W560">
        <v>63</v>
      </c>
      <c r="X560" s="13">
        <v>37295</v>
      </c>
      <c r="Y560" s="35">
        <v>128703</v>
      </c>
      <c r="Z560" s="36">
        <v>0.13</v>
      </c>
      <c r="AA560" t="s">
        <v>62</v>
      </c>
      <c r="AB560" t="s">
        <v>92</v>
      </c>
      <c r="AC560">
        <v>22</v>
      </c>
    </row>
    <row r="561" spans="1:29" x14ac:dyDescent="0.3">
      <c r="A561" t="s">
        <v>1143</v>
      </c>
      <c r="B561" t="s">
        <v>1144</v>
      </c>
      <c r="C561" t="s">
        <v>157</v>
      </c>
      <c r="D561" t="s">
        <v>101</v>
      </c>
      <c r="E561" t="s">
        <v>84</v>
      </c>
      <c r="F561" t="s">
        <v>78</v>
      </c>
      <c r="G561" t="s">
        <v>69</v>
      </c>
      <c r="H561">
        <v>27</v>
      </c>
      <c r="I561" s="13">
        <v>43354</v>
      </c>
      <c r="J561" s="35">
        <v>80745</v>
      </c>
      <c r="K561" s="36">
        <v>0</v>
      </c>
      <c r="L561" t="s">
        <v>62</v>
      </c>
      <c r="M561" t="s">
        <v>70</v>
      </c>
      <c r="N561">
        <f t="shared" ca="1" si="9"/>
        <v>5</v>
      </c>
      <c r="P561" t="s">
        <v>1068</v>
      </c>
      <c r="Q561" t="s">
        <v>1069</v>
      </c>
      <c r="R561" t="s">
        <v>171</v>
      </c>
      <c r="S561" t="s">
        <v>101</v>
      </c>
      <c r="T561" t="s">
        <v>84</v>
      </c>
      <c r="U561" t="s">
        <v>60</v>
      </c>
      <c r="V561" t="s">
        <v>69</v>
      </c>
      <c r="W561">
        <v>32</v>
      </c>
      <c r="X561" s="13">
        <v>42317</v>
      </c>
      <c r="Y561" s="35">
        <v>65247</v>
      </c>
      <c r="Z561" s="36">
        <v>0</v>
      </c>
      <c r="AA561" t="s">
        <v>62</v>
      </c>
      <c r="AB561" t="s">
        <v>80</v>
      </c>
      <c r="AC561">
        <v>8</v>
      </c>
    </row>
    <row r="562" spans="1:29" x14ac:dyDescent="0.3">
      <c r="A562" t="s">
        <v>1145</v>
      </c>
      <c r="B562" t="s">
        <v>1146</v>
      </c>
      <c r="C562" t="s">
        <v>252</v>
      </c>
      <c r="D562" t="s">
        <v>58</v>
      </c>
      <c r="E562" t="s">
        <v>74</v>
      </c>
      <c r="F562" t="s">
        <v>60</v>
      </c>
      <c r="G562" t="s">
        <v>69</v>
      </c>
      <c r="H562">
        <v>57</v>
      </c>
      <c r="I562" s="13">
        <v>35113</v>
      </c>
      <c r="J562" s="35">
        <v>75354</v>
      </c>
      <c r="K562" s="36">
        <v>0</v>
      </c>
      <c r="L562" t="s">
        <v>62</v>
      </c>
      <c r="M562" t="s">
        <v>92</v>
      </c>
      <c r="N562">
        <f t="shared" ca="1" si="9"/>
        <v>28</v>
      </c>
      <c r="P562" t="s">
        <v>1070</v>
      </c>
      <c r="Q562" t="s">
        <v>1071</v>
      </c>
      <c r="R562" t="s">
        <v>83</v>
      </c>
      <c r="S562" t="s">
        <v>97</v>
      </c>
      <c r="T562" t="s">
        <v>59</v>
      </c>
      <c r="U562" t="s">
        <v>60</v>
      </c>
      <c r="V562" t="s">
        <v>69</v>
      </c>
      <c r="W562">
        <v>33</v>
      </c>
      <c r="X562" s="13">
        <v>41071</v>
      </c>
      <c r="Y562" s="35">
        <v>118253</v>
      </c>
      <c r="Z562" s="36">
        <v>0.08</v>
      </c>
      <c r="AA562" t="s">
        <v>62</v>
      </c>
      <c r="AB562" t="s">
        <v>92</v>
      </c>
      <c r="AC562">
        <v>12</v>
      </c>
    </row>
    <row r="563" spans="1:29" x14ac:dyDescent="0.3">
      <c r="A563" t="s">
        <v>1147</v>
      </c>
      <c r="B563" t="s">
        <v>1148</v>
      </c>
      <c r="C563" t="s">
        <v>183</v>
      </c>
      <c r="D563" t="s">
        <v>101</v>
      </c>
      <c r="E563" t="s">
        <v>59</v>
      </c>
      <c r="F563" t="s">
        <v>78</v>
      </c>
      <c r="G563" t="s">
        <v>114</v>
      </c>
      <c r="H563">
        <v>56</v>
      </c>
      <c r="I563" s="13">
        <v>43363</v>
      </c>
      <c r="J563" s="35">
        <v>78938</v>
      </c>
      <c r="K563" s="36">
        <v>0.14000000000000001</v>
      </c>
      <c r="L563" t="s">
        <v>62</v>
      </c>
      <c r="M563" t="s">
        <v>80</v>
      </c>
      <c r="N563">
        <f t="shared" ca="1" si="9"/>
        <v>5</v>
      </c>
      <c r="P563" t="s">
        <v>1072</v>
      </c>
      <c r="Q563" t="s">
        <v>1073</v>
      </c>
      <c r="R563" t="s">
        <v>83</v>
      </c>
      <c r="S563" t="s">
        <v>97</v>
      </c>
      <c r="T563" t="s">
        <v>84</v>
      </c>
      <c r="U563" t="s">
        <v>78</v>
      </c>
      <c r="V563" t="s">
        <v>79</v>
      </c>
      <c r="W563">
        <v>41</v>
      </c>
      <c r="X563" s="13">
        <v>43502</v>
      </c>
      <c r="Y563" s="35">
        <v>126950</v>
      </c>
      <c r="Z563" s="36">
        <v>0.1</v>
      </c>
      <c r="AA563" t="s">
        <v>62</v>
      </c>
      <c r="AB563" t="s">
        <v>70</v>
      </c>
      <c r="AC563">
        <v>5</v>
      </c>
    </row>
    <row r="564" spans="1:29" x14ac:dyDescent="0.3">
      <c r="A564" t="s">
        <v>1149</v>
      </c>
      <c r="B564" t="s">
        <v>1150</v>
      </c>
      <c r="C564" t="s">
        <v>177</v>
      </c>
      <c r="D564" t="s">
        <v>101</v>
      </c>
      <c r="E564" t="s">
        <v>84</v>
      </c>
      <c r="F564" t="s">
        <v>78</v>
      </c>
      <c r="G564" t="s">
        <v>114</v>
      </c>
      <c r="H564">
        <v>59</v>
      </c>
      <c r="I564" s="13">
        <v>39701</v>
      </c>
      <c r="J564" s="35">
        <v>96313</v>
      </c>
      <c r="K564" s="36">
        <v>0</v>
      </c>
      <c r="L564" t="s">
        <v>62</v>
      </c>
      <c r="M564" t="s">
        <v>92</v>
      </c>
      <c r="N564">
        <f t="shared" ca="1" si="9"/>
        <v>16</v>
      </c>
      <c r="P564" t="s">
        <v>1074</v>
      </c>
      <c r="Q564" t="s">
        <v>1075</v>
      </c>
      <c r="R564" t="s">
        <v>137</v>
      </c>
      <c r="S564" t="s">
        <v>58</v>
      </c>
      <c r="T564" t="s">
        <v>74</v>
      </c>
      <c r="U564" t="s">
        <v>60</v>
      </c>
      <c r="V564" t="s">
        <v>79</v>
      </c>
      <c r="W564">
        <v>36</v>
      </c>
      <c r="X564" s="13">
        <v>41964</v>
      </c>
      <c r="Y564" s="35">
        <v>97500</v>
      </c>
      <c r="Z564" s="36">
        <v>0</v>
      </c>
      <c r="AA564" t="s">
        <v>62</v>
      </c>
      <c r="AB564" t="s">
        <v>88</v>
      </c>
      <c r="AC564">
        <v>9</v>
      </c>
    </row>
    <row r="565" spans="1:29" x14ac:dyDescent="0.3">
      <c r="A565" t="s">
        <v>1151</v>
      </c>
      <c r="B565" t="s">
        <v>1152</v>
      </c>
      <c r="C565" t="s">
        <v>66</v>
      </c>
      <c r="D565" t="s">
        <v>101</v>
      </c>
      <c r="E565" t="s">
        <v>68</v>
      </c>
      <c r="F565" t="s">
        <v>78</v>
      </c>
      <c r="G565" t="s">
        <v>69</v>
      </c>
      <c r="H565">
        <v>45</v>
      </c>
      <c r="I565" s="13">
        <v>40511</v>
      </c>
      <c r="J565" s="35">
        <v>153767</v>
      </c>
      <c r="K565" s="36">
        <v>0.27</v>
      </c>
      <c r="L565" t="s">
        <v>62</v>
      </c>
      <c r="M565" t="s">
        <v>80</v>
      </c>
      <c r="N565">
        <f t="shared" ca="1" si="9"/>
        <v>13</v>
      </c>
      <c r="P565" t="s">
        <v>1076</v>
      </c>
      <c r="Q565" t="s">
        <v>1077</v>
      </c>
      <c r="R565" t="s">
        <v>222</v>
      </c>
      <c r="S565" t="s">
        <v>120</v>
      </c>
      <c r="T565" t="s">
        <v>74</v>
      </c>
      <c r="U565" t="s">
        <v>60</v>
      </c>
      <c r="V565" t="s">
        <v>79</v>
      </c>
      <c r="W565">
        <v>37</v>
      </c>
      <c r="X565" s="13">
        <v>42318</v>
      </c>
      <c r="Y565" s="35">
        <v>64204</v>
      </c>
      <c r="Z565" s="36">
        <v>0</v>
      </c>
      <c r="AA565" t="s">
        <v>62</v>
      </c>
      <c r="AB565" t="s">
        <v>117</v>
      </c>
      <c r="AC565">
        <v>8</v>
      </c>
    </row>
    <row r="566" spans="1:29" x14ac:dyDescent="0.3">
      <c r="A566" t="s">
        <v>1153</v>
      </c>
      <c r="B566" t="s">
        <v>1154</v>
      </c>
      <c r="C566" t="s">
        <v>83</v>
      </c>
      <c r="D566" t="s">
        <v>109</v>
      </c>
      <c r="E566" t="s">
        <v>59</v>
      </c>
      <c r="F566" t="s">
        <v>60</v>
      </c>
      <c r="G566" t="s">
        <v>61</v>
      </c>
      <c r="H566">
        <v>42</v>
      </c>
      <c r="I566" s="13">
        <v>42266</v>
      </c>
      <c r="J566" s="35">
        <v>103423</v>
      </c>
      <c r="K566" s="36">
        <v>0.06</v>
      </c>
      <c r="L566" t="s">
        <v>62</v>
      </c>
      <c r="M566" t="s">
        <v>117</v>
      </c>
      <c r="N566">
        <f t="shared" ca="1" si="9"/>
        <v>8</v>
      </c>
      <c r="P566" t="s">
        <v>1078</v>
      </c>
      <c r="Q566" t="s">
        <v>825</v>
      </c>
      <c r="R566" t="s">
        <v>318</v>
      </c>
      <c r="S566" t="s">
        <v>120</v>
      </c>
      <c r="T566" t="s">
        <v>68</v>
      </c>
      <c r="U566" t="s">
        <v>60</v>
      </c>
      <c r="V566" t="s">
        <v>61</v>
      </c>
      <c r="W566">
        <v>60</v>
      </c>
      <c r="X566" s="13">
        <v>35641</v>
      </c>
      <c r="Y566" s="35">
        <v>71677</v>
      </c>
      <c r="Z566" s="36">
        <v>0</v>
      </c>
      <c r="AA566" t="s">
        <v>62</v>
      </c>
      <c r="AB566" t="s">
        <v>117</v>
      </c>
      <c r="AC566">
        <v>27</v>
      </c>
    </row>
    <row r="567" spans="1:29" x14ac:dyDescent="0.3">
      <c r="A567" t="s">
        <v>1155</v>
      </c>
      <c r="B567" t="s">
        <v>1156</v>
      </c>
      <c r="C567" t="s">
        <v>83</v>
      </c>
      <c r="D567" t="s">
        <v>97</v>
      </c>
      <c r="E567" t="s">
        <v>68</v>
      </c>
      <c r="F567" t="s">
        <v>60</v>
      </c>
      <c r="G567" t="s">
        <v>61</v>
      </c>
      <c r="H567">
        <v>33</v>
      </c>
      <c r="I567" s="13">
        <v>41507</v>
      </c>
      <c r="J567" s="35">
        <v>105390</v>
      </c>
      <c r="K567" s="36">
        <v>0.06</v>
      </c>
      <c r="L567" t="s">
        <v>62</v>
      </c>
      <c r="M567" t="s">
        <v>117</v>
      </c>
      <c r="N567">
        <f t="shared" ca="1" si="9"/>
        <v>11</v>
      </c>
      <c r="P567" t="s">
        <v>1079</v>
      </c>
      <c r="Q567" t="s">
        <v>1080</v>
      </c>
      <c r="R567" t="s">
        <v>129</v>
      </c>
      <c r="S567" t="s">
        <v>58</v>
      </c>
      <c r="T567" t="s">
        <v>68</v>
      </c>
      <c r="U567" t="s">
        <v>78</v>
      </c>
      <c r="V567" t="s">
        <v>79</v>
      </c>
      <c r="W567">
        <v>61</v>
      </c>
      <c r="X567" s="13">
        <v>36793</v>
      </c>
      <c r="Y567" s="35">
        <v>40063</v>
      </c>
      <c r="Z567" s="36">
        <v>0</v>
      </c>
      <c r="AA567" t="s">
        <v>62</v>
      </c>
      <c r="AB567" t="s">
        <v>88</v>
      </c>
      <c r="AC567">
        <v>23</v>
      </c>
    </row>
    <row r="568" spans="1:29" x14ac:dyDescent="0.3">
      <c r="A568" t="s">
        <v>1157</v>
      </c>
      <c r="B568" t="s">
        <v>1158</v>
      </c>
      <c r="C568" t="s">
        <v>492</v>
      </c>
      <c r="D568" t="s">
        <v>58</v>
      </c>
      <c r="E568" t="s">
        <v>68</v>
      </c>
      <c r="F568" t="s">
        <v>60</v>
      </c>
      <c r="G568" t="s">
        <v>69</v>
      </c>
      <c r="H568">
        <v>45</v>
      </c>
      <c r="I568" s="13">
        <v>43042</v>
      </c>
      <c r="J568" s="35">
        <v>66660</v>
      </c>
      <c r="K568" s="36">
        <v>0</v>
      </c>
      <c r="L568" t="s">
        <v>62</v>
      </c>
      <c r="M568" t="s">
        <v>92</v>
      </c>
      <c r="N568">
        <f t="shared" ca="1" si="9"/>
        <v>6</v>
      </c>
      <c r="P568" t="s">
        <v>1081</v>
      </c>
      <c r="Q568" t="s">
        <v>1082</v>
      </c>
      <c r="R568" t="s">
        <v>129</v>
      </c>
      <c r="S568" t="s">
        <v>58</v>
      </c>
      <c r="T568" t="s">
        <v>74</v>
      </c>
      <c r="U568" t="s">
        <v>60</v>
      </c>
      <c r="V568" t="s">
        <v>69</v>
      </c>
      <c r="W568">
        <v>55</v>
      </c>
      <c r="X568" s="13">
        <v>38107</v>
      </c>
      <c r="Y568" s="35">
        <v>40124</v>
      </c>
      <c r="Z568" s="36">
        <v>0</v>
      </c>
      <c r="AA568" t="s">
        <v>62</v>
      </c>
      <c r="AB568" t="s">
        <v>92</v>
      </c>
      <c r="AC568">
        <v>20</v>
      </c>
    </row>
    <row r="569" spans="1:29" x14ac:dyDescent="0.3">
      <c r="A569" t="s">
        <v>1159</v>
      </c>
      <c r="B569" t="s">
        <v>1160</v>
      </c>
      <c r="C569" t="s">
        <v>83</v>
      </c>
      <c r="D569" t="s">
        <v>97</v>
      </c>
      <c r="E569" t="s">
        <v>68</v>
      </c>
      <c r="F569" t="s">
        <v>78</v>
      </c>
      <c r="G569" t="s">
        <v>114</v>
      </c>
      <c r="H569">
        <v>59</v>
      </c>
      <c r="I569" s="13">
        <v>42165</v>
      </c>
      <c r="J569" s="35">
        <v>101985</v>
      </c>
      <c r="K569" s="36">
        <v>7.0000000000000007E-2</v>
      </c>
      <c r="L569" t="s">
        <v>62</v>
      </c>
      <c r="M569" t="s">
        <v>88</v>
      </c>
      <c r="N569">
        <f t="shared" ca="1" si="9"/>
        <v>9</v>
      </c>
      <c r="P569" t="s">
        <v>1083</v>
      </c>
      <c r="Q569" t="s">
        <v>1084</v>
      </c>
      <c r="R569" t="s">
        <v>174</v>
      </c>
      <c r="S569" t="s">
        <v>101</v>
      </c>
      <c r="T569" t="s">
        <v>74</v>
      </c>
      <c r="U569" t="s">
        <v>78</v>
      </c>
      <c r="V569" t="s">
        <v>79</v>
      </c>
      <c r="W569">
        <v>57</v>
      </c>
      <c r="X569" s="13">
        <v>43157</v>
      </c>
      <c r="Y569" s="35">
        <v>103183</v>
      </c>
      <c r="Z569" s="36">
        <v>0</v>
      </c>
      <c r="AA569" t="s">
        <v>62</v>
      </c>
      <c r="AB569" t="s">
        <v>92</v>
      </c>
      <c r="AC569">
        <v>6</v>
      </c>
    </row>
    <row r="570" spans="1:29" x14ac:dyDescent="0.3">
      <c r="A570" t="s">
        <v>1161</v>
      </c>
      <c r="B570" t="s">
        <v>1162</v>
      </c>
      <c r="C570" t="s">
        <v>108</v>
      </c>
      <c r="D570" t="s">
        <v>67</v>
      </c>
      <c r="E570" t="s">
        <v>84</v>
      </c>
      <c r="F570" t="s">
        <v>78</v>
      </c>
      <c r="G570" t="s">
        <v>114</v>
      </c>
      <c r="H570">
        <v>29</v>
      </c>
      <c r="I570" s="13">
        <v>43439</v>
      </c>
      <c r="J570" s="35">
        <v>199504</v>
      </c>
      <c r="K570" s="36">
        <v>0.3</v>
      </c>
      <c r="L570" t="s">
        <v>62</v>
      </c>
      <c r="M570" t="s">
        <v>92</v>
      </c>
      <c r="N570">
        <f t="shared" ca="1" si="9"/>
        <v>5</v>
      </c>
      <c r="P570" t="s">
        <v>1085</v>
      </c>
      <c r="Q570" t="s">
        <v>1086</v>
      </c>
      <c r="R570" t="s">
        <v>252</v>
      </c>
      <c r="S570" t="s">
        <v>58</v>
      </c>
      <c r="T570" t="s">
        <v>84</v>
      </c>
      <c r="U570" t="s">
        <v>78</v>
      </c>
      <c r="V570" t="s">
        <v>79</v>
      </c>
      <c r="W570">
        <v>54</v>
      </c>
      <c r="X570" s="13">
        <v>35961</v>
      </c>
      <c r="Y570" s="35">
        <v>95239</v>
      </c>
      <c r="Z570" s="36">
        <v>0</v>
      </c>
      <c r="AA570" t="s">
        <v>62</v>
      </c>
      <c r="AB570" t="s">
        <v>80</v>
      </c>
      <c r="AC570">
        <v>26</v>
      </c>
    </row>
    <row r="571" spans="1:29" x14ac:dyDescent="0.3">
      <c r="A571" t="s">
        <v>1163</v>
      </c>
      <c r="B571" t="s">
        <v>1164</v>
      </c>
      <c r="C571" t="s">
        <v>77</v>
      </c>
      <c r="D571" t="s">
        <v>91</v>
      </c>
      <c r="E571" t="s">
        <v>68</v>
      </c>
      <c r="F571" t="s">
        <v>78</v>
      </c>
      <c r="G571" t="s">
        <v>114</v>
      </c>
      <c r="H571">
        <v>62</v>
      </c>
      <c r="I571" s="13">
        <v>40591</v>
      </c>
      <c r="J571" s="35">
        <v>94422</v>
      </c>
      <c r="K571" s="36">
        <v>0</v>
      </c>
      <c r="L571" t="s">
        <v>62</v>
      </c>
      <c r="M571" t="s">
        <v>80</v>
      </c>
      <c r="N571">
        <f t="shared" ca="1" si="9"/>
        <v>13</v>
      </c>
      <c r="P571" t="s">
        <v>1087</v>
      </c>
      <c r="Q571" t="s">
        <v>882</v>
      </c>
      <c r="R571" t="s">
        <v>237</v>
      </c>
      <c r="S571" t="s">
        <v>101</v>
      </c>
      <c r="T571" t="s">
        <v>74</v>
      </c>
      <c r="U571" t="s">
        <v>60</v>
      </c>
      <c r="V571" t="s">
        <v>79</v>
      </c>
      <c r="W571">
        <v>29</v>
      </c>
      <c r="X571" s="13">
        <v>43778</v>
      </c>
      <c r="Y571" s="35">
        <v>75012</v>
      </c>
      <c r="Z571" s="36">
        <v>0</v>
      </c>
      <c r="AA571" t="s">
        <v>62</v>
      </c>
      <c r="AB571" t="s">
        <v>70</v>
      </c>
      <c r="AC571">
        <v>4</v>
      </c>
    </row>
    <row r="572" spans="1:29" x14ac:dyDescent="0.3">
      <c r="A572" t="s">
        <v>1165</v>
      </c>
      <c r="B572" t="s">
        <v>1166</v>
      </c>
      <c r="C572" t="s">
        <v>66</v>
      </c>
      <c r="D572" t="s">
        <v>120</v>
      </c>
      <c r="E572" t="s">
        <v>84</v>
      </c>
      <c r="F572" t="s">
        <v>78</v>
      </c>
      <c r="G572" t="s">
        <v>79</v>
      </c>
      <c r="H572">
        <v>31</v>
      </c>
      <c r="I572" s="13">
        <v>42184</v>
      </c>
      <c r="J572" s="35">
        <v>191026</v>
      </c>
      <c r="K572" s="36">
        <v>0.16</v>
      </c>
      <c r="L572" t="s">
        <v>62</v>
      </c>
      <c r="M572" t="s">
        <v>117</v>
      </c>
      <c r="N572">
        <f t="shared" ca="1" si="9"/>
        <v>9</v>
      </c>
      <c r="P572" t="s">
        <v>1088</v>
      </c>
      <c r="Q572" t="s">
        <v>1089</v>
      </c>
      <c r="R572" t="s">
        <v>87</v>
      </c>
      <c r="S572" t="s">
        <v>109</v>
      </c>
      <c r="T572" t="s">
        <v>84</v>
      </c>
      <c r="U572" t="s">
        <v>60</v>
      </c>
      <c r="V572" t="s">
        <v>79</v>
      </c>
      <c r="W572">
        <v>39</v>
      </c>
      <c r="X572" s="13">
        <v>41849</v>
      </c>
      <c r="Y572" s="35">
        <v>40897</v>
      </c>
      <c r="Z572" s="36">
        <v>0</v>
      </c>
      <c r="AA572" t="s">
        <v>62</v>
      </c>
      <c r="AB572" t="s">
        <v>63</v>
      </c>
      <c r="AC572">
        <v>10</v>
      </c>
    </row>
    <row r="573" spans="1:29" x14ac:dyDescent="0.3">
      <c r="A573" t="s">
        <v>1167</v>
      </c>
      <c r="B573" t="s">
        <v>1168</v>
      </c>
      <c r="C573" t="s">
        <v>180</v>
      </c>
      <c r="D573" t="s">
        <v>97</v>
      </c>
      <c r="E573" t="s">
        <v>59</v>
      </c>
      <c r="F573" t="s">
        <v>60</v>
      </c>
      <c r="G573" t="s">
        <v>69</v>
      </c>
      <c r="H573">
        <v>56</v>
      </c>
      <c r="I573" s="13">
        <v>40045</v>
      </c>
      <c r="J573" s="35">
        <v>52800</v>
      </c>
      <c r="K573" s="36">
        <v>0</v>
      </c>
      <c r="L573" t="s">
        <v>62</v>
      </c>
      <c r="M573" t="s">
        <v>80</v>
      </c>
      <c r="N573">
        <f t="shared" ca="1" si="9"/>
        <v>15</v>
      </c>
      <c r="P573" t="s">
        <v>376</v>
      </c>
      <c r="Q573" t="s">
        <v>1090</v>
      </c>
      <c r="R573" t="s">
        <v>225</v>
      </c>
      <c r="S573" t="s">
        <v>97</v>
      </c>
      <c r="T573" t="s">
        <v>84</v>
      </c>
      <c r="U573" t="s">
        <v>78</v>
      </c>
      <c r="V573" t="s">
        <v>69</v>
      </c>
      <c r="W573">
        <v>46</v>
      </c>
      <c r="X573" s="13">
        <v>39133</v>
      </c>
      <c r="Y573" s="35">
        <v>75579</v>
      </c>
      <c r="Z573" s="36">
        <v>0</v>
      </c>
      <c r="AA573" t="s">
        <v>62</v>
      </c>
      <c r="AB573" t="s">
        <v>63</v>
      </c>
      <c r="AC573">
        <v>17</v>
      </c>
    </row>
    <row r="574" spans="1:29" x14ac:dyDescent="0.3">
      <c r="A574" t="s">
        <v>1169</v>
      </c>
      <c r="B574" t="s">
        <v>1170</v>
      </c>
      <c r="C574" t="s">
        <v>177</v>
      </c>
      <c r="D574" t="s">
        <v>101</v>
      </c>
      <c r="E574" t="s">
        <v>68</v>
      </c>
      <c r="F574" t="s">
        <v>78</v>
      </c>
      <c r="G574" t="s">
        <v>69</v>
      </c>
      <c r="H574">
        <v>54</v>
      </c>
      <c r="I574" s="13">
        <v>40517</v>
      </c>
      <c r="J574" s="35">
        <v>113982</v>
      </c>
      <c r="K574" s="36">
        <v>0</v>
      </c>
      <c r="L574" t="s">
        <v>62</v>
      </c>
      <c r="M574" t="s">
        <v>63</v>
      </c>
      <c r="N574">
        <f t="shared" ca="1" si="9"/>
        <v>13</v>
      </c>
      <c r="P574" t="s">
        <v>1091</v>
      </c>
      <c r="Q574" t="s">
        <v>1092</v>
      </c>
      <c r="R574" t="s">
        <v>132</v>
      </c>
      <c r="S574" t="s">
        <v>120</v>
      </c>
      <c r="T574" t="s">
        <v>59</v>
      </c>
      <c r="U574" t="s">
        <v>78</v>
      </c>
      <c r="V574" t="s">
        <v>69</v>
      </c>
      <c r="W574">
        <v>37</v>
      </c>
      <c r="X574" s="13">
        <v>40291</v>
      </c>
      <c r="Y574" s="35">
        <v>57531</v>
      </c>
      <c r="Z574" s="36">
        <v>0</v>
      </c>
      <c r="AA574" t="s">
        <v>62</v>
      </c>
      <c r="AB574" t="s">
        <v>70</v>
      </c>
      <c r="AC574">
        <v>14</v>
      </c>
    </row>
    <row r="575" spans="1:29" x14ac:dyDescent="0.3">
      <c r="A575" t="s">
        <v>1171</v>
      </c>
      <c r="B575" t="s">
        <v>1172</v>
      </c>
      <c r="C575" t="s">
        <v>57</v>
      </c>
      <c r="D575" t="s">
        <v>97</v>
      </c>
      <c r="E575" t="s">
        <v>84</v>
      </c>
      <c r="F575" t="s">
        <v>78</v>
      </c>
      <c r="G575" t="s">
        <v>79</v>
      </c>
      <c r="H575">
        <v>45</v>
      </c>
      <c r="I575" s="13">
        <v>40305</v>
      </c>
      <c r="J575" s="35">
        <v>145093</v>
      </c>
      <c r="K575" s="36">
        <v>0.12</v>
      </c>
      <c r="L575" t="s">
        <v>62</v>
      </c>
      <c r="M575" t="s">
        <v>70</v>
      </c>
      <c r="N575">
        <f t="shared" ca="1" si="9"/>
        <v>14</v>
      </c>
      <c r="P575" t="s">
        <v>1093</v>
      </c>
      <c r="Q575" t="s">
        <v>1094</v>
      </c>
      <c r="R575" t="s">
        <v>87</v>
      </c>
      <c r="S575" t="s">
        <v>67</v>
      </c>
      <c r="T575" t="s">
        <v>59</v>
      </c>
      <c r="U575" t="s">
        <v>78</v>
      </c>
      <c r="V575" t="s">
        <v>79</v>
      </c>
      <c r="W575">
        <v>46</v>
      </c>
      <c r="X575" s="13">
        <v>40657</v>
      </c>
      <c r="Y575" s="35">
        <v>55894</v>
      </c>
      <c r="Z575" s="36">
        <v>0</v>
      </c>
      <c r="AA575" t="s">
        <v>62</v>
      </c>
      <c r="AB575" t="s">
        <v>63</v>
      </c>
      <c r="AC575">
        <v>13</v>
      </c>
    </row>
    <row r="576" spans="1:29" x14ac:dyDescent="0.3">
      <c r="A576" t="s">
        <v>1173</v>
      </c>
      <c r="B576" t="s">
        <v>1174</v>
      </c>
      <c r="C576" t="s">
        <v>618</v>
      </c>
      <c r="D576" t="s">
        <v>58</v>
      </c>
      <c r="E576" t="s">
        <v>68</v>
      </c>
      <c r="F576" t="s">
        <v>60</v>
      </c>
      <c r="G576" t="s">
        <v>69</v>
      </c>
      <c r="H576">
        <v>26</v>
      </c>
      <c r="I576" s="13">
        <v>44266</v>
      </c>
      <c r="J576" s="35">
        <v>74170</v>
      </c>
      <c r="K576" s="36">
        <v>0</v>
      </c>
      <c r="L576" t="s">
        <v>62</v>
      </c>
      <c r="M576" t="s">
        <v>92</v>
      </c>
      <c r="N576">
        <f t="shared" ca="1" si="9"/>
        <v>3</v>
      </c>
      <c r="P576" t="s">
        <v>1095</v>
      </c>
      <c r="Q576" t="s">
        <v>1096</v>
      </c>
      <c r="R576" t="s">
        <v>171</v>
      </c>
      <c r="S576" t="s">
        <v>101</v>
      </c>
      <c r="T576" t="s">
        <v>74</v>
      </c>
      <c r="U576" t="s">
        <v>60</v>
      </c>
      <c r="V576" t="s">
        <v>79</v>
      </c>
      <c r="W576">
        <v>42</v>
      </c>
      <c r="X576" s="13">
        <v>41026</v>
      </c>
      <c r="Y576" s="35">
        <v>72903</v>
      </c>
      <c r="Z576" s="36">
        <v>0</v>
      </c>
      <c r="AA576" t="s">
        <v>62</v>
      </c>
      <c r="AB576" t="s">
        <v>80</v>
      </c>
      <c r="AC576">
        <v>12</v>
      </c>
    </row>
    <row r="577" spans="1:29" x14ac:dyDescent="0.3">
      <c r="A577" t="s">
        <v>1175</v>
      </c>
      <c r="B577" t="s">
        <v>1176</v>
      </c>
      <c r="C577" t="s">
        <v>171</v>
      </c>
      <c r="D577" t="s">
        <v>101</v>
      </c>
      <c r="E577" t="s">
        <v>59</v>
      </c>
      <c r="F577" t="s">
        <v>78</v>
      </c>
      <c r="G577" t="s">
        <v>69</v>
      </c>
      <c r="H577">
        <v>59</v>
      </c>
      <c r="I577" s="13">
        <v>35153</v>
      </c>
      <c r="J577" s="35">
        <v>62605</v>
      </c>
      <c r="K577" s="36">
        <v>0</v>
      </c>
      <c r="L577" t="s">
        <v>62</v>
      </c>
      <c r="M577" t="s">
        <v>92</v>
      </c>
      <c r="N577">
        <f t="shared" ca="1" si="9"/>
        <v>28</v>
      </c>
      <c r="P577" t="s">
        <v>1097</v>
      </c>
      <c r="Q577" t="s">
        <v>1098</v>
      </c>
      <c r="R577" t="s">
        <v>83</v>
      </c>
      <c r="S577" t="s">
        <v>67</v>
      </c>
      <c r="T577" t="s">
        <v>68</v>
      </c>
      <c r="U577" t="s">
        <v>78</v>
      </c>
      <c r="V577" t="s">
        <v>69</v>
      </c>
      <c r="W577">
        <v>60</v>
      </c>
      <c r="X577" s="13">
        <v>40344</v>
      </c>
      <c r="Y577" s="35">
        <v>106578</v>
      </c>
      <c r="Z577" s="36">
        <v>0.09</v>
      </c>
      <c r="AA577" t="s">
        <v>62</v>
      </c>
      <c r="AB577" t="s">
        <v>88</v>
      </c>
      <c r="AC577">
        <v>14</v>
      </c>
    </row>
    <row r="578" spans="1:29" x14ac:dyDescent="0.3">
      <c r="A578" t="s">
        <v>1177</v>
      </c>
      <c r="B578" t="s">
        <v>1178</v>
      </c>
      <c r="C578" t="s">
        <v>83</v>
      </c>
      <c r="D578" t="s">
        <v>58</v>
      </c>
      <c r="E578" t="s">
        <v>68</v>
      </c>
      <c r="F578" t="s">
        <v>60</v>
      </c>
      <c r="G578" t="s">
        <v>69</v>
      </c>
      <c r="H578">
        <v>51</v>
      </c>
      <c r="I578" s="13">
        <v>43903</v>
      </c>
      <c r="J578" s="35">
        <v>107195</v>
      </c>
      <c r="K578" s="36">
        <v>0.09</v>
      </c>
      <c r="L578" t="s">
        <v>62</v>
      </c>
      <c r="M578" t="s">
        <v>92</v>
      </c>
      <c r="N578">
        <f t="shared" ca="1" si="9"/>
        <v>4</v>
      </c>
      <c r="P578" t="s">
        <v>1099</v>
      </c>
      <c r="Q578" t="s">
        <v>1100</v>
      </c>
      <c r="R578" t="s">
        <v>225</v>
      </c>
      <c r="S578" t="s">
        <v>97</v>
      </c>
      <c r="T578" t="s">
        <v>59</v>
      </c>
      <c r="U578" t="s">
        <v>60</v>
      </c>
      <c r="V578" t="s">
        <v>114</v>
      </c>
      <c r="W578">
        <v>52</v>
      </c>
      <c r="X578" s="13">
        <v>36416</v>
      </c>
      <c r="Y578" s="35">
        <v>92994</v>
      </c>
      <c r="Z578" s="36">
        <v>0</v>
      </c>
      <c r="AA578" t="s">
        <v>62</v>
      </c>
      <c r="AB578" t="s">
        <v>70</v>
      </c>
      <c r="AC578">
        <v>24</v>
      </c>
    </row>
    <row r="579" spans="1:29" x14ac:dyDescent="0.3">
      <c r="A579" t="s">
        <v>1118</v>
      </c>
      <c r="B579" t="s">
        <v>1179</v>
      </c>
      <c r="C579" t="s">
        <v>57</v>
      </c>
      <c r="D579" t="s">
        <v>109</v>
      </c>
      <c r="E579" t="s">
        <v>68</v>
      </c>
      <c r="F579" t="s">
        <v>78</v>
      </c>
      <c r="G579" t="s">
        <v>69</v>
      </c>
      <c r="H579">
        <v>45</v>
      </c>
      <c r="I579" s="13">
        <v>43111</v>
      </c>
      <c r="J579" s="35">
        <v>127422</v>
      </c>
      <c r="K579" s="36">
        <v>0.15</v>
      </c>
      <c r="L579" t="s">
        <v>62</v>
      </c>
      <c r="M579" t="s">
        <v>117</v>
      </c>
      <c r="N579">
        <f t="shared" ca="1" si="9"/>
        <v>6</v>
      </c>
      <c r="P579" t="s">
        <v>255</v>
      </c>
      <c r="Q579" t="s">
        <v>1101</v>
      </c>
      <c r="R579" t="s">
        <v>198</v>
      </c>
      <c r="S579" t="s">
        <v>58</v>
      </c>
      <c r="T579" t="s">
        <v>59</v>
      </c>
      <c r="U579" t="s">
        <v>78</v>
      </c>
      <c r="V579" t="s">
        <v>69</v>
      </c>
      <c r="W579">
        <v>48</v>
      </c>
      <c r="X579" s="13">
        <v>40435</v>
      </c>
      <c r="Y579" s="35">
        <v>99335</v>
      </c>
      <c r="Z579" s="36">
        <v>0</v>
      </c>
      <c r="AA579" t="s">
        <v>62</v>
      </c>
      <c r="AB579" t="s">
        <v>80</v>
      </c>
      <c r="AC579">
        <v>13</v>
      </c>
    </row>
    <row r="580" spans="1:29" x14ac:dyDescent="0.3">
      <c r="A580" t="s">
        <v>1180</v>
      </c>
      <c r="B580" t="s">
        <v>1181</v>
      </c>
      <c r="C580" t="s">
        <v>66</v>
      </c>
      <c r="D580" t="s">
        <v>91</v>
      </c>
      <c r="E580" t="s">
        <v>59</v>
      </c>
      <c r="F580" t="s">
        <v>60</v>
      </c>
      <c r="G580" t="s">
        <v>69</v>
      </c>
      <c r="H580">
        <v>35</v>
      </c>
      <c r="I580" s="13">
        <v>42912</v>
      </c>
      <c r="J580" s="35">
        <v>161269</v>
      </c>
      <c r="K580" s="36">
        <v>0.27</v>
      </c>
      <c r="L580" t="s">
        <v>62</v>
      </c>
      <c r="M580" t="s">
        <v>88</v>
      </c>
      <c r="N580">
        <f t="shared" ca="1" si="9"/>
        <v>7</v>
      </c>
      <c r="P580" t="s">
        <v>1102</v>
      </c>
      <c r="Q580" t="s">
        <v>1103</v>
      </c>
      <c r="R580" t="s">
        <v>57</v>
      </c>
      <c r="S580" t="s">
        <v>97</v>
      </c>
      <c r="T580" t="s">
        <v>74</v>
      </c>
      <c r="U580" t="s">
        <v>78</v>
      </c>
      <c r="V580" t="s">
        <v>69</v>
      </c>
      <c r="W580">
        <v>42</v>
      </c>
      <c r="X580" s="13">
        <v>41382</v>
      </c>
      <c r="Y580" s="35">
        <v>131179</v>
      </c>
      <c r="Z580" s="36">
        <v>0.15</v>
      </c>
      <c r="AA580" t="s">
        <v>62</v>
      </c>
      <c r="AB580" t="s">
        <v>117</v>
      </c>
      <c r="AC580">
        <v>11</v>
      </c>
    </row>
    <row r="581" spans="1:29" x14ac:dyDescent="0.3">
      <c r="A581" t="s">
        <v>1182</v>
      </c>
      <c r="B581" t="s">
        <v>1183</v>
      </c>
      <c r="C581" t="s">
        <v>137</v>
      </c>
      <c r="D581" t="s">
        <v>58</v>
      </c>
      <c r="E581" t="s">
        <v>68</v>
      </c>
      <c r="F581" t="s">
        <v>78</v>
      </c>
      <c r="G581" t="s">
        <v>69</v>
      </c>
      <c r="H581">
        <v>61</v>
      </c>
      <c r="I581" s="13">
        <v>43703</v>
      </c>
      <c r="J581" s="35">
        <v>75780</v>
      </c>
      <c r="K581" s="36">
        <v>0</v>
      </c>
      <c r="L581" t="s">
        <v>62</v>
      </c>
      <c r="M581" t="s">
        <v>63</v>
      </c>
      <c r="N581">
        <f t="shared" ca="1" si="9"/>
        <v>5</v>
      </c>
      <c r="P581" t="s">
        <v>1104</v>
      </c>
      <c r="Q581" t="s">
        <v>1105</v>
      </c>
      <c r="R581" t="s">
        <v>108</v>
      </c>
      <c r="S581" t="s">
        <v>91</v>
      </c>
      <c r="T581" t="s">
        <v>74</v>
      </c>
      <c r="U581" t="s">
        <v>78</v>
      </c>
      <c r="V581" t="s">
        <v>79</v>
      </c>
      <c r="W581">
        <v>64</v>
      </c>
      <c r="X581" s="13">
        <v>41362</v>
      </c>
      <c r="Y581" s="35">
        <v>252325</v>
      </c>
      <c r="Z581" s="36">
        <v>0.4</v>
      </c>
      <c r="AA581" t="s">
        <v>62</v>
      </c>
      <c r="AB581" t="s">
        <v>117</v>
      </c>
      <c r="AC581">
        <v>11</v>
      </c>
    </row>
    <row r="582" spans="1:29" x14ac:dyDescent="0.3">
      <c r="A582" t="s">
        <v>1184</v>
      </c>
      <c r="B582" t="s">
        <v>1185</v>
      </c>
      <c r="C582" t="s">
        <v>183</v>
      </c>
      <c r="D582" t="s">
        <v>101</v>
      </c>
      <c r="E582" t="s">
        <v>59</v>
      </c>
      <c r="F582" t="s">
        <v>78</v>
      </c>
      <c r="G582" t="s">
        <v>79</v>
      </c>
      <c r="H582">
        <v>60</v>
      </c>
      <c r="I582" s="13">
        <v>43146</v>
      </c>
      <c r="J582" s="35">
        <v>106079</v>
      </c>
      <c r="K582" s="36">
        <v>0.14000000000000001</v>
      </c>
      <c r="L582" t="s">
        <v>62</v>
      </c>
      <c r="M582" t="s">
        <v>92</v>
      </c>
      <c r="N582">
        <f t="shared" ca="1" si="9"/>
        <v>6</v>
      </c>
      <c r="P582" t="s">
        <v>1106</v>
      </c>
      <c r="Q582" t="s">
        <v>1107</v>
      </c>
      <c r="R582" t="s">
        <v>132</v>
      </c>
      <c r="S582" t="s">
        <v>67</v>
      </c>
      <c r="T582" t="s">
        <v>59</v>
      </c>
      <c r="U582" t="s">
        <v>60</v>
      </c>
      <c r="V582" t="s">
        <v>69</v>
      </c>
      <c r="W582">
        <v>30</v>
      </c>
      <c r="X582" s="13">
        <v>42068</v>
      </c>
      <c r="Y582" s="35">
        <v>52697</v>
      </c>
      <c r="Z582" s="36">
        <v>0</v>
      </c>
      <c r="AA582" t="s">
        <v>62</v>
      </c>
      <c r="AB582" t="s">
        <v>63</v>
      </c>
      <c r="AC582">
        <v>9</v>
      </c>
    </row>
    <row r="583" spans="1:29" x14ac:dyDescent="0.3">
      <c r="A583" t="s">
        <v>1186</v>
      </c>
      <c r="B583" t="s">
        <v>1187</v>
      </c>
      <c r="C583" t="s">
        <v>198</v>
      </c>
      <c r="D583" t="s">
        <v>58</v>
      </c>
      <c r="E583" t="s">
        <v>84</v>
      </c>
      <c r="F583" t="s">
        <v>78</v>
      </c>
      <c r="G583" t="s">
        <v>114</v>
      </c>
      <c r="H583">
        <v>30</v>
      </c>
      <c r="I583" s="13">
        <v>42777</v>
      </c>
      <c r="J583" s="35">
        <v>92058</v>
      </c>
      <c r="K583" s="36">
        <v>0</v>
      </c>
      <c r="L583" t="s">
        <v>62</v>
      </c>
      <c r="M583" t="s">
        <v>92</v>
      </c>
      <c r="N583">
        <f t="shared" ca="1" si="9"/>
        <v>7</v>
      </c>
      <c r="P583" t="s">
        <v>1108</v>
      </c>
      <c r="Q583" t="s">
        <v>1109</v>
      </c>
      <c r="R583" t="s">
        <v>108</v>
      </c>
      <c r="S583" t="s">
        <v>91</v>
      </c>
      <c r="T583" t="s">
        <v>84</v>
      </c>
      <c r="U583" t="s">
        <v>60</v>
      </c>
      <c r="V583" t="s">
        <v>79</v>
      </c>
      <c r="W583">
        <v>47</v>
      </c>
      <c r="X583" s="13">
        <v>44556</v>
      </c>
      <c r="Y583" s="35">
        <v>243568</v>
      </c>
      <c r="Z583" s="36">
        <v>0.33</v>
      </c>
      <c r="AA583" t="s">
        <v>62</v>
      </c>
      <c r="AB583" t="s">
        <v>92</v>
      </c>
      <c r="AC583">
        <v>2</v>
      </c>
    </row>
    <row r="584" spans="1:29" x14ac:dyDescent="0.3">
      <c r="A584" t="s">
        <v>1188</v>
      </c>
      <c r="B584" t="s">
        <v>1189</v>
      </c>
      <c r="C584" t="s">
        <v>171</v>
      </c>
      <c r="D584" t="s">
        <v>101</v>
      </c>
      <c r="E584" t="s">
        <v>74</v>
      </c>
      <c r="F584" t="s">
        <v>78</v>
      </c>
      <c r="G584" t="s">
        <v>79</v>
      </c>
      <c r="H584">
        <v>64</v>
      </c>
      <c r="I584" s="13">
        <v>43527</v>
      </c>
      <c r="J584" s="35">
        <v>67114</v>
      </c>
      <c r="K584" s="36">
        <v>0</v>
      </c>
      <c r="L584" t="s">
        <v>62</v>
      </c>
      <c r="M584" t="s">
        <v>80</v>
      </c>
      <c r="N584">
        <f t="shared" ca="1" si="9"/>
        <v>5</v>
      </c>
      <c r="P584" t="s">
        <v>820</v>
      </c>
      <c r="Q584" t="s">
        <v>1110</v>
      </c>
      <c r="R584" t="s">
        <v>66</v>
      </c>
      <c r="S584" t="s">
        <v>120</v>
      </c>
      <c r="T584" t="s">
        <v>59</v>
      </c>
      <c r="U584" t="s">
        <v>78</v>
      </c>
      <c r="V584" t="s">
        <v>79</v>
      </c>
      <c r="W584">
        <v>49</v>
      </c>
      <c r="X584" s="13">
        <v>37092</v>
      </c>
      <c r="Y584" s="35">
        <v>199176</v>
      </c>
      <c r="Z584" s="36">
        <v>0.24</v>
      </c>
      <c r="AA584" t="s">
        <v>62</v>
      </c>
      <c r="AB584" t="s">
        <v>80</v>
      </c>
      <c r="AC584">
        <v>23</v>
      </c>
    </row>
    <row r="585" spans="1:29" x14ac:dyDescent="0.3">
      <c r="A585" t="s">
        <v>1190</v>
      </c>
      <c r="B585" t="s">
        <v>1191</v>
      </c>
      <c r="C585" t="s">
        <v>162</v>
      </c>
      <c r="D585" t="s">
        <v>97</v>
      </c>
      <c r="E585" t="s">
        <v>74</v>
      </c>
      <c r="F585" t="s">
        <v>60</v>
      </c>
      <c r="G585" t="s">
        <v>69</v>
      </c>
      <c r="H585">
        <v>61</v>
      </c>
      <c r="I585" s="13">
        <v>40683</v>
      </c>
      <c r="J585" s="35">
        <v>64937</v>
      </c>
      <c r="K585" s="36">
        <v>0</v>
      </c>
      <c r="L585" t="s">
        <v>62</v>
      </c>
      <c r="M585" t="s">
        <v>80</v>
      </c>
      <c r="N585">
        <f t="shared" ca="1" si="9"/>
        <v>13</v>
      </c>
      <c r="P585" t="s">
        <v>153</v>
      </c>
      <c r="Q585" t="s">
        <v>1111</v>
      </c>
      <c r="R585" t="s">
        <v>142</v>
      </c>
      <c r="S585" t="s">
        <v>58</v>
      </c>
      <c r="T585" t="s">
        <v>68</v>
      </c>
      <c r="U585" t="s">
        <v>60</v>
      </c>
      <c r="V585" t="s">
        <v>79</v>
      </c>
      <c r="W585">
        <v>56</v>
      </c>
      <c r="X585" s="13">
        <v>35238</v>
      </c>
      <c r="Y585" s="35">
        <v>82806</v>
      </c>
      <c r="Z585" s="36">
        <v>0</v>
      </c>
      <c r="AA585" t="s">
        <v>62</v>
      </c>
      <c r="AB585" t="s">
        <v>63</v>
      </c>
      <c r="AC585">
        <v>28</v>
      </c>
    </row>
    <row r="586" spans="1:29" x14ac:dyDescent="0.3">
      <c r="A586" t="s">
        <v>1192</v>
      </c>
      <c r="B586" t="s">
        <v>1193</v>
      </c>
      <c r="C586" t="s">
        <v>83</v>
      </c>
      <c r="D586" t="s">
        <v>109</v>
      </c>
      <c r="E586" t="s">
        <v>74</v>
      </c>
      <c r="F586" t="s">
        <v>60</v>
      </c>
      <c r="G586" t="s">
        <v>114</v>
      </c>
      <c r="H586">
        <v>65</v>
      </c>
      <c r="I586" s="13">
        <v>38967</v>
      </c>
      <c r="J586" s="35">
        <v>127626</v>
      </c>
      <c r="K586" s="36">
        <v>0.1</v>
      </c>
      <c r="L586" t="s">
        <v>62</v>
      </c>
      <c r="M586" t="s">
        <v>88</v>
      </c>
      <c r="N586">
        <f t="shared" ca="1" si="9"/>
        <v>18</v>
      </c>
      <c r="P586" t="s">
        <v>1112</v>
      </c>
      <c r="Q586" t="s">
        <v>1113</v>
      </c>
      <c r="R586" t="s">
        <v>66</v>
      </c>
      <c r="S586" t="s">
        <v>109</v>
      </c>
      <c r="T586" t="s">
        <v>68</v>
      </c>
      <c r="U586" t="s">
        <v>60</v>
      </c>
      <c r="V586" t="s">
        <v>79</v>
      </c>
      <c r="W586">
        <v>53</v>
      </c>
      <c r="X586" s="13">
        <v>35601</v>
      </c>
      <c r="Y586" s="35">
        <v>164399</v>
      </c>
      <c r="Z586" s="36">
        <v>0.25</v>
      </c>
      <c r="AA586" t="s">
        <v>62</v>
      </c>
      <c r="AB586" t="s">
        <v>63</v>
      </c>
      <c r="AC586">
        <v>27</v>
      </c>
    </row>
    <row r="587" spans="1:29" x14ac:dyDescent="0.3">
      <c r="A587" t="s">
        <v>1194</v>
      </c>
      <c r="B587" t="s">
        <v>1195</v>
      </c>
      <c r="C587" t="s">
        <v>294</v>
      </c>
      <c r="D587" t="s">
        <v>58</v>
      </c>
      <c r="E587" t="s">
        <v>84</v>
      </c>
      <c r="F587" t="s">
        <v>78</v>
      </c>
      <c r="G587" t="s">
        <v>61</v>
      </c>
      <c r="H587">
        <v>61</v>
      </c>
      <c r="I587" s="13">
        <v>38013</v>
      </c>
      <c r="J587" s="35">
        <v>88478</v>
      </c>
      <c r="K587" s="36">
        <v>0</v>
      </c>
      <c r="L587" t="s">
        <v>62</v>
      </c>
      <c r="M587" t="s">
        <v>92</v>
      </c>
      <c r="N587">
        <f t="shared" ca="1" si="9"/>
        <v>20</v>
      </c>
      <c r="P587" t="s">
        <v>1114</v>
      </c>
      <c r="Q587" t="s">
        <v>1115</v>
      </c>
      <c r="R587" t="s">
        <v>57</v>
      </c>
      <c r="S587" t="s">
        <v>97</v>
      </c>
      <c r="T587" t="s">
        <v>74</v>
      </c>
      <c r="U587" t="s">
        <v>60</v>
      </c>
      <c r="V587" t="s">
        <v>79</v>
      </c>
      <c r="W587">
        <v>32</v>
      </c>
      <c r="X587" s="13">
        <v>42839</v>
      </c>
      <c r="Y587" s="35">
        <v>154956</v>
      </c>
      <c r="Z587" s="36">
        <v>0.13</v>
      </c>
      <c r="AA587" t="s">
        <v>62</v>
      </c>
      <c r="AB587" t="s">
        <v>80</v>
      </c>
      <c r="AC587">
        <v>7</v>
      </c>
    </row>
    <row r="588" spans="1:29" x14ac:dyDescent="0.3">
      <c r="A588" t="s">
        <v>1196</v>
      </c>
      <c r="B588" t="s">
        <v>1197</v>
      </c>
      <c r="C588" t="s">
        <v>57</v>
      </c>
      <c r="D588" t="s">
        <v>120</v>
      </c>
      <c r="E588" t="s">
        <v>68</v>
      </c>
      <c r="F588" t="s">
        <v>60</v>
      </c>
      <c r="G588" t="s">
        <v>61</v>
      </c>
      <c r="H588">
        <v>30</v>
      </c>
      <c r="I588" s="13">
        <v>42960</v>
      </c>
      <c r="J588" s="35">
        <v>154624</v>
      </c>
      <c r="K588" s="36">
        <v>0.15</v>
      </c>
      <c r="L588" t="s">
        <v>62</v>
      </c>
      <c r="M588" t="s">
        <v>92</v>
      </c>
      <c r="N588">
        <f t="shared" ca="1" si="9"/>
        <v>7</v>
      </c>
      <c r="P588" t="s">
        <v>1116</v>
      </c>
      <c r="Q588" t="s">
        <v>1117</v>
      </c>
      <c r="R588" t="s">
        <v>57</v>
      </c>
      <c r="S588" t="s">
        <v>109</v>
      </c>
      <c r="T588" t="s">
        <v>74</v>
      </c>
      <c r="U588" t="s">
        <v>78</v>
      </c>
      <c r="V588" t="s">
        <v>79</v>
      </c>
      <c r="W588">
        <v>32</v>
      </c>
      <c r="X588" s="13">
        <v>42764</v>
      </c>
      <c r="Y588" s="35">
        <v>143970</v>
      </c>
      <c r="Z588" s="36">
        <v>0.12</v>
      </c>
      <c r="AA588" t="s">
        <v>62</v>
      </c>
      <c r="AB588" t="s">
        <v>63</v>
      </c>
      <c r="AC588">
        <v>7</v>
      </c>
    </row>
    <row r="589" spans="1:29" x14ac:dyDescent="0.3">
      <c r="A589" t="s">
        <v>1198</v>
      </c>
      <c r="B589" t="s">
        <v>1199</v>
      </c>
      <c r="C589" t="s">
        <v>57</v>
      </c>
      <c r="D589" t="s">
        <v>120</v>
      </c>
      <c r="E589" t="s">
        <v>59</v>
      </c>
      <c r="F589" t="s">
        <v>78</v>
      </c>
      <c r="G589" t="s">
        <v>69</v>
      </c>
      <c r="H589">
        <v>53</v>
      </c>
      <c r="I589" s="13">
        <v>41931</v>
      </c>
      <c r="J589" s="35">
        <v>159538</v>
      </c>
      <c r="K589" s="36">
        <v>0.11</v>
      </c>
      <c r="L589" t="s">
        <v>62</v>
      </c>
      <c r="M589" t="s">
        <v>88</v>
      </c>
      <c r="N589">
        <f t="shared" ca="1" si="9"/>
        <v>9</v>
      </c>
      <c r="P589" t="s">
        <v>1118</v>
      </c>
      <c r="Q589" t="s">
        <v>1119</v>
      </c>
      <c r="R589" t="s">
        <v>77</v>
      </c>
      <c r="S589" t="s">
        <v>91</v>
      </c>
      <c r="T589" t="s">
        <v>68</v>
      </c>
      <c r="U589" t="s">
        <v>60</v>
      </c>
      <c r="V589" t="s">
        <v>69</v>
      </c>
      <c r="W589">
        <v>38</v>
      </c>
      <c r="X589" s="13">
        <v>44036</v>
      </c>
      <c r="Y589" s="35">
        <v>89390</v>
      </c>
      <c r="Z589" s="36">
        <v>0</v>
      </c>
      <c r="AA589" t="s">
        <v>62</v>
      </c>
      <c r="AB589" t="s">
        <v>63</v>
      </c>
      <c r="AC589">
        <v>4</v>
      </c>
    </row>
    <row r="590" spans="1:29" x14ac:dyDescent="0.3">
      <c r="A590" t="s">
        <v>1200</v>
      </c>
      <c r="B590" t="s">
        <v>1201</v>
      </c>
      <c r="C590" t="s">
        <v>66</v>
      </c>
      <c r="D590" t="s">
        <v>109</v>
      </c>
      <c r="E590" t="s">
        <v>68</v>
      </c>
      <c r="F590" t="s">
        <v>78</v>
      </c>
      <c r="G590" t="s">
        <v>69</v>
      </c>
      <c r="H590">
        <v>25</v>
      </c>
      <c r="I590" s="13">
        <v>44058</v>
      </c>
      <c r="J590" s="35">
        <v>172007</v>
      </c>
      <c r="K590" s="36">
        <v>0.26</v>
      </c>
      <c r="L590" t="s">
        <v>62</v>
      </c>
      <c r="M590" t="s">
        <v>88</v>
      </c>
      <c r="N590">
        <f t="shared" ca="1" si="9"/>
        <v>4</v>
      </c>
      <c r="P590" t="s">
        <v>1120</v>
      </c>
      <c r="Q590" t="s">
        <v>1121</v>
      </c>
      <c r="R590" t="s">
        <v>294</v>
      </c>
      <c r="S590" t="s">
        <v>58</v>
      </c>
      <c r="T590" t="s">
        <v>74</v>
      </c>
      <c r="U590" t="s">
        <v>78</v>
      </c>
      <c r="V590" t="s">
        <v>69</v>
      </c>
      <c r="W590">
        <v>41</v>
      </c>
      <c r="X590" s="13">
        <v>43013</v>
      </c>
      <c r="Y590" s="35">
        <v>67468</v>
      </c>
      <c r="Z590" s="36">
        <v>0</v>
      </c>
      <c r="AA590" t="s">
        <v>62</v>
      </c>
      <c r="AB590" t="s">
        <v>88</v>
      </c>
      <c r="AC590">
        <v>6</v>
      </c>
    </row>
    <row r="591" spans="1:29" x14ac:dyDescent="0.3">
      <c r="A591" t="s">
        <v>1202</v>
      </c>
      <c r="B591" t="s">
        <v>1203</v>
      </c>
      <c r="C591" t="s">
        <v>66</v>
      </c>
      <c r="D591" t="s">
        <v>67</v>
      </c>
      <c r="E591" t="s">
        <v>84</v>
      </c>
      <c r="F591" t="s">
        <v>78</v>
      </c>
      <c r="G591" t="s">
        <v>69</v>
      </c>
      <c r="H591">
        <v>41</v>
      </c>
      <c r="I591" s="13">
        <v>43600</v>
      </c>
      <c r="J591" s="35">
        <v>174415</v>
      </c>
      <c r="K591" s="36">
        <v>0.23</v>
      </c>
      <c r="L591" t="s">
        <v>62</v>
      </c>
      <c r="M591" t="s">
        <v>88</v>
      </c>
      <c r="N591">
        <f t="shared" ca="1" si="9"/>
        <v>5</v>
      </c>
      <c r="P591" t="s">
        <v>1122</v>
      </c>
      <c r="Q591" t="s">
        <v>1123</v>
      </c>
      <c r="R591" t="s">
        <v>77</v>
      </c>
      <c r="S591" t="s">
        <v>67</v>
      </c>
      <c r="T591" t="s">
        <v>74</v>
      </c>
      <c r="U591" t="s">
        <v>60</v>
      </c>
      <c r="V591" t="s">
        <v>79</v>
      </c>
      <c r="W591">
        <v>35</v>
      </c>
      <c r="X591" s="13">
        <v>43542</v>
      </c>
      <c r="Y591" s="35">
        <v>74779</v>
      </c>
      <c r="Z591" s="36">
        <v>0</v>
      </c>
      <c r="AA591" t="s">
        <v>62</v>
      </c>
      <c r="AB591" t="s">
        <v>80</v>
      </c>
      <c r="AC591">
        <v>5</v>
      </c>
    </row>
    <row r="592" spans="1:29" x14ac:dyDescent="0.3">
      <c r="A592" t="s">
        <v>1204</v>
      </c>
      <c r="B592" t="s">
        <v>1205</v>
      </c>
      <c r="C592" t="s">
        <v>162</v>
      </c>
      <c r="D592" t="s">
        <v>97</v>
      </c>
      <c r="E592" t="s">
        <v>68</v>
      </c>
      <c r="F592" t="s">
        <v>78</v>
      </c>
      <c r="G592" t="s">
        <v>79</v>
      </c>
      <c r="H592">
        <v>25</v>
      </c>
      <c r="I592" s="13">
        <v>44217</v>
      </c>
      <c r="J592" s="35">
        <v>67299</v>
      </c>
      <c r="K592" s="36">
        <v>0</v>
      </c>
      <c r="L592" t="s">
        <v>62</v>
      </c>
      <c r="M592" t="s">
        <v>80</v>
      </c>
      <c r="N592">
        <f t="shared" ca="1" si="9"/>
        <v>3</v>
      </c>
      <c r="P592" t="s">
        <v>466</v>
      </c>
      <c r="Q592" t="s">
        <v>1124</v>
      </c>
      <c r="R592" t="s">
        <v>219</v>
      </c>
      <c r="S592" t="s">
        <v>58</v>
      </c>
      <c r="T592" t="s">
        <v>84</v>
      </c>
      <c r="U592" t="s">
        <v>60</v>
      </c>
      <c r="V592" t="s">
        <v>79</v>
      </c>
      <c r="W592">
        <v>29</v>
      </c>
      <c r="X592" s="13">
        <v>43048</v>
      </c>
      <c r="Y592" s="35">
        <v>63985</v>
      </c>
      <c r="Z592" s="36">
        <v>0</v>
      </c>
      <c r="AA592" t="s">
        <v>62</v>
      </c>
      <c r="AB592" t="s">
        <v>88</v>
      </c>
      <c r="AC592">
        <v>6</v>
      </c>
    </row>
    <row r="593" spans="1:29" x14ac:dyDescent="0.3">
      <c r="A593" t="s">
        <v>1206</v>
      </c>
      <c r="B593" t="s">
        <v>1207</v>
      </c>
      <c r="C593" t="s">
        <v>275</v>
      </c>
      <c r="D593" t="s">
        <v>58</v>
      </c>
      <c r="E593" t="s">
        <v>59</v>
      </c>
      <c r="F593" t="s">
        <v>60</v>
      </c>
      <c r="G593" t="s">
        <v>69</v>
      </c>
      <c r="H593">
        <v>52</v>
      </c>
      <c r="I593" s="13">
        <v>38406</v>
      </c>
      <c r="J593" s="35">
        <v>45286</v>
      </c>
      <c r="K593" s="36">
        <v>0</v>
      </c>
      <c r="L593" t="s">
        <v>62</v>
      </c>
      <c r="M593" t="s">
        <v>70</v>
      </c>
      <c r="N593">
        <f t="shared" ca="1" si="9"/>
        <v>19</v>
      </c>
      <c r="P593" t="s">
        <v>1125</v>
      </c>
      <c r="Q593" t="s">
        <v>1126</v>
      </c>
      <c r="R593" t="s">
        <v>492</v>
      </c>
      <c r="S593" t="s">
        <v>58</v>
      </c>
      <c r="T593" t="s">
        <v>74</v>
      </c>
      <c r="U593" t="s">
        <v>60</v>
      </c>
      <c r="V593" t="s">
        <v>69</v>
      </c>
      <c r="W593">
        <v>64</v>
      </c>
      <c r="X593" s="13">
        <v>38176</v>
      </c>
      <c r="Y593" s="35">
        <v>77903</v>
      </c>
      <c r="Z593" s="36">
        <v>0</v>
      </c>
      <c r="AA593" t="s">
        <v>62</v>
      </c>
      <c r="AB593" t="s">
        <v>63</v>
      </c>
      <c r="AC593">
        <v>20</v>
      </c>
    </row>
    <row r="594" spans="1:29" x14ac:dyDescent="0.3">
      <c r="A594" t="s">
        <v>1208</v>
      </c>
      <c r="B594" t="s">
        <v>1209</v>
      </c>
      <c r="C594" t="s">
        <v>66</v>
      </c>
      <c r="D594" t="s">
        <v>109</v>
      </c>
      <c r="E594" t="s">
        <v>59</v>
      </c>
      <c r="F594" t="s">
        <v>78</v>
      </c>
      <c r="G594" t="s">
        <v>69</v>
      </c>
      <c r="H594">
        <v>48</v>
      </c>
      <c r="I594" s="13">
        <v>39302</v>
      </c>
      <c r="J594" s="35">
        <v>194723</v>
      </c>
      <c r="K594" s="36">
        <v>0.25</v>
      </c>
      <c r="L594" t="s">
        <v>62</v>
      </c>
      <c r="M594" t="s">
        <v>80</v>
      </c>
      <c r="N594">
        <f t="shared" ca="1" si="9"/>
        <v>17</v>
      </c>
      <c r="P594" t="s">
        <v>1127</v>
      </c>
      <c r="Q594" t="s">
        <v>1128</v>
      </c>
      <c r="R594" t="s">
        <v>66</v>
      </c>
      <c r="S594" t="s">
        <v>109</v>
      </c>
      <c r="T594" t="s">
        <v>84</v>
      </c>
      <c r="U594" t="s">
        <v>78</v>
      </c>
      <c r="V594" t="s">
        <v>69</v>
      </c>
      <c r="W594">
        <v>33</v>
      </c>
      <c r="X594" s="13">
        <v>42898</v>
      </c>
      <c r="Y594" s="35">
        <v>164396</v>
      </c>
      <c r="Z594" s="36">
        <v>0.28999999999999998</v>
      </c>
      <c r="AA594" t="s">
        <v>62</v>
      </c>
      <c r="AB594" t="s">
        <v>117</v>
      </c>
      <c r="AC594">
        <v>7</v>
      </c>
    </row>
    <row r="595" spans="1:29" x14ac:dyDescent="0.3">
      <c r="A595" t="s">
        <v>1210</v>
      </c>
      <c r="B595" t="s">
        <v>1211</v>
      </c>
      <c r="C595" t="s">
        <v>365</v>
      </c>
      <c r="D595" t="s">
        <v>58</v>
      </c>
      <c r="E595" t="s">
        <v>74</v>
      </c>
      <c r="F595" t="s">
        <v>60</v>
      </c>
      <c r="G595" t="s">
        <v>69</v>
      </c>
      <c r="H595">
        <v>36</v>
      </c>
      <c r="I595" s="13">
        <v>40413</v>
      </c>
      <c r="J595" s="35">
        <v>61310</v>
      </c>
      <c r="K595" s="36">
        <v>0</v>
      </c>
      <c r="L595" t="s">
        <v>62</v>
      </c>
      <c r="M595" t="s">
        <v>80</v>
      </c>
      <c r="N595">
        <f t="shared" ca="1" si="9"/>
        <v>14</v>
      </c>
      <c r="P595" t="s">
        <v>1129</v>
      </c>
      <c r="Q595" t="s">
        <v>1130</v>
      </c>
      <c r="R595" t="s">
        <v>618</v>
      </c>
      <c r="S595" t="s">
        <v>58</v>
      </c>
      <c r="T595" t="s">
        <v>84</v>
      </c>
      <c r="U595" t="s">
        <v>78</v>
      </c>
      <c r="V595" t="s">
        <v>79</v>
      </c>
      <c r="W595">
        <v>29</v>
      </c>
      <c r="X595" s="13">
        <v>44375</v>
      </c>
      <c r="Y595" s="35">
        <v>71234</v>
      </c>
      <c r="Z595" s="36">
        <v>0</v>
      </c>
      <c r="AA595" t="s">
        <v>62</v>
      </c>
      <c r="AB595" t="s">
        <v>63</v>
      </c>
      <c r="AC595">
        <v>3</v>
      </c>
    </row>
    <row r="596" spans="1:29" x14ac:dyDescent="0.3">
      <c r="A596" t="s">
        <v>1212</v>
      </c>
      <c r="B596" t="s">
        <v>1213</v>
      </c>
      <c r="C596" t="s">
        <v>180</v>
      </c>
      <c r="D596" t="s">
        <v>97</v>
      </c>
      <c r="E596" t="s">
        <v>68</v>
      </c>
      <c r="F596" t="s">
        <v>60</v>
      </c>
      <c r="G596" t="s">
        <v>79</v>
      </c>
      <c r="H596">
        <v>31</v>
      </c>
      <c r="I596" s="13">
        <v>43171</v>
      </c>
      <c r="J596" s="35">
        <v>47913</v>
      </c>
      <c r="K596" s="36">
        <v>0</v>
      </c>
      <c r="L596" t="s">
        <v>62</v>
      </c>
      <c r="M596" t="s">
        <v>63</v>
      </c>
      <c r="N596">
        <f t="shared" ca="1" si="9"/>
        <v>6</v>
      </c>
      <c r="P596" t="s">
        <v>1131</v>
      </c>
      <c r="Q596" t="s">
        <v>1132</v>
      </c>
      <c r="R596" t="s">
        <v>83</v>
      </c>
      <c r="S596" t="s">
        <v>97</v>
      </c>
      <c r="T596" t="s">
        <v>68</v>
      </c>
      <c r="U596" t="s">
        <v>60</v>
      </c>
      <c r="V596" t="s">
        <v>79</v>
      </c>
      <c r="W596">
        <v>32</v>
      </c>
      <c r="X596" s="13">
        <v>42738</v>
      </c>
      <c r="Y596" s="35">
        <v>101870</v>
      </c>
      <c r="Z596" s="36">
        <v>0.1</v>
      </c>
      <c r="AA596" t="s">
        <v>62</v>
      </c>
      <c r="AB596" t="s">
        <v>80</v>
      </c>
      <c r="AC596">
        <v>7</v>
      </c>
    </row>
    <row r="597" spans="1:29" x14ac:dyDescent="0.3">
      <c r="A597" t="s">
        <v>1214</v>
      </c>
      <c r="B597" t="s">
        <v>1215</v>
      </c>
      <c r="C597" t="s">
        <v>180</v>
      </c>
      <c r="D597" t="s">
        <v>97</v>
      </c>
      <c r="E597" t="s">
        <v>68</v>
      </c>
      <c r="F597" t="s">
        <v>60</v>
      </c>
      <c r="G597" t="s">
        <v>79</v>
      </c>
      <c r="H597">
        <v>53</v>
      </c>
      <c r="I597" s="13">
        <v>42985</v>
      </c>
      <c r="J597" s="35">
        <v>46727</v>
      </c>
      <c r="K597" s="36">
        <v>0</v>
      </c>
      <c r="L597" t="s">
        <v>62</v>
      </c>
      <c r="M597" t="s">
        <v>117</v>
      </c>
      <c r="N597">
        <f t="shared" ca="1" si="9"/>
        <v>7</v>
      </c>
      <c r="P597" t="s">
        <v>1133</v>
      </c>
      <c r="Q597" t="s">
        <v>1134</v>
      </c>
      <c r="R597" t="s">
        <v>87</v>
      </c>
      <c r="S597" t="s">
        <v>67</v>
      </c>
      <c r="T597" t="s">
        <v>74</v>
      </c>
      <c r="U597" t="s">
        <v>78</v>
      </c>
      <c r="V597" t="s">
        <v>79</v>
      </c>
      <c r="W597">
        <v>56</v>
      </c>
      <c r="X597" s="13">
        <v>38847</v>
      </c>
      <c r="Y597" s="35">
        <v>41561</v>
      </c>
      <c r="Z597" s="36">
        <v>0</v>
      </c>
      <c r="AA597" t="s">
        <v>62</v>
      </c>
      <c r="AB597" t="s">
        <v>92</v>
      </c>
      <c r="AC597">
        <v>18</v>
      </c>
    </row>
    <row r="598" spans="1:29" x14ac:dyDescent="0.3">
      <c r="A598" t="s">
        <v>1216</v>
      </c>
      <c r="B598" t="s">
        <v>1217</v>
      </c>
      <c r="C598" t="s">
        <v>57</v>
      </c>
      <c r="D598" t="s">
        <v>97</v>
      </c>
      <c r="E598" t="s">
        <v>68</v>
      </c>
      <c r="F598" t="s">
        <v>78</v>
      </c>
      <c r="G598" t="s">
        <v>79</v>
      </c>
      <c r="H598">
        <v>27</v>
      </c>
      <c r="I598" s="13">
        <v>44302</v>
      </c>
      <c r="J598" s="35">
        <v>133400</v>
      </c>
      <c r="K598" s="36">
        <v>0.11</v>
      </c>
      <c r="L598" t="s">
        <v>62</v>
      </c>
      <c r="M598" t="s">
        <v>80</v>
      </c>
      <c r="N598">
        <f t="shared" ca="1" si="9"/>
        <v>3</v>
      </c>
      <c r="P598" t="s">
        <v>1135</v>
      </c>
      <c r="Q598" t="s">
        <v>1136</v>
      </c>
      <c r="R598" t="s">
        <v>57</v>
      </c>
      <c r="S598" t="s">
        <v>120</v>
      </c>
      <c r="T598" t="s">
        <v>74</v>
      </c>
      <c r="U598" t="s">
        <v>60</v>
      </c>
      <c r="V598" t="s">
        <v>114</v>
      </c>
      <c r="W598">
        <v>49</v>
      </c>
      <c r="X598" s="13">
        <v>35157</v>
      </c>
      <c r="Y598" s="35">
        <v>157057</v>
      </c>
      <c r="Z598" s="36">
        <v>0.12</v>
      </c>
      <c r="AA598" t="s">
        <v>62</v>
      </c>
      <c r="AB598" t="s">
        <v>88</v>
      </c>
      <c r="AC598">
        <v>28</v>
      </c>
    </row>
    <row r="599" spans="1:29" x14ac:dyDescent="0.3">
      <c r="A599" t="s">
        <v>1218</v>
      </c>
      <c r="B599" t="s">
        <v>1219</v>
      </c>
      <c r="C599" t="s">
        <v>492</v>
      </c>
      <c r="D599" t="s">
        <v>58</v>
      </c>
      <c r="E599" t="s">
        <v>68</v>
      </c>
      <c r="F599" t="s">
        <v>60</v>
      </c>
      <c r="G599" t="s">
        <v>79</v>
      </c>
      <c r="H599">
        <v>39</v>
      </c>
      <c r="I599" s="13">
        <v>43943</v>
      </c>
      <c r="J599" s="35">
        <v>90535</v>
      </c>
      <c r="K599" s="36">
        <v>0</v>
      </c>
      <c r="L599" t="s">
        <v>62</v>
      </c>
      <c r="M599" t="s">
        <v>88</v>
      </c>
      <c r="N599">
        <f t="shared" ca="1" si="9"/>
        <v>4</v>
      </c>
      <c r="P599" t="s">
        <v>1137</v>
      </c>
      <c r="Q599" t="s">
        <v>1138</v>
      </c>
      <c r="R599" t="s">
        <v>137</v>
      </c>
      <c r="S599" t="s">
        <v>58</v>
      </c>
      <c r="T599" t="s">
        <v>68</v>
      </c>
      <c r="U599" t="s">
        <v>60</v>
      </c>
      <c r="V599" t="s">
        <v>69</v>
      </c>
      <c r="W599">
        <v>61</v>
      </c>
      <c r="X599" s="13">
        <v>38392</v>
      </c>
      <c r="Y599" s="35">
        <v>64462</v>
      </c>
      <c r="Z599" s="36">
        <v>0</v>
      </c>
      <c r="AA599" t="s">
        <v>62</v>
      </c>
      <c r="AB599" t="s">
        <v>70</v>
      </c>
      <c r="AC599">
        <v>19</v>
      </c>
    </row>
    <row r="600" spans="1:29" x14ac:dyDescent="0.3">
      <c r="A600" t="s">
        <v>1216</v>
      </c>
      <c r="B600" t="s">
        <v>1220</v>
      </c>
      <c r="C600" t="s">
        <v>162</v>
      </c>
      <c r="D600" t="s">
        <v>97</v>
      </c>
      <c r="E600" t="s">
        <v>84</v>
      </c>
      <c r="F600" t="s">
        <v>60</v>
      </c>
      <c r="G600" t="s">
        <v>79</v>
      </c>
      <c r="H600">
        <v>44</v>
      </c>
      <c r="I600" s="13">
        <v>38771</v>
      </c>
      <c r="J600" s="35">
        <v>63705</v>
      </c>
      <c r="K600" s="36">
        <v>0</v>
      </c>
      <c r="L600" t="s">
        <v>62</v>
      </c>
      <c r="M600" t="s">
        <v>88</v>
      </c>
      <c r="N600">
        <f t="shared" ca="1" si="9"/>
        <v>18</v>
      </c>
      <c r="P600" t="s">
        <v>1139</v>
      </c>
      <c r="Q600" t="s">
        <v>1140</v>
      </c>
      <c r="R600" t="s">
        <v>157</v>
      </c>
      <c r="S600" t="s">
        <v>101</v>
      </c>
      <c r="T600" t="s">
        <v>84</v>
      </c>
      <c r="U600" t="s">
        <v>60</v>
      </c>
      <c r="V600" t="s">
        <v>69</v>
      </c>
      <c r="W600">
        <v>41</v>
      </c>
      <c r="X600" s="13">
        <v>38632</v>
      </c>
      <c r="Y600" s="35">
        <v>79352</v>
      </c>
      <c r="Z600" s="36">
        <v>0</v>
      </c>
      <c r="AA600" t="s">
        <v>62</v>
      </c>
      <c r="AB600" t="s">
        <v>63</v>
      </c>
      <c r="AC600">
        <v>18</v>
      </c>
    </row>
    <row r="601" spans="1:29" x14ac:dyDescent="0.3">
      <c r="A601" t="s">
        <v>1221</v>
      </c>
      <c r="B601" t="s">
        <v>1222</v>
      </c>
      <c r="C601" t="s">
        <v>108</v>
      </c>
      <c r="D601" t="s">
        <v>120</v>
      </c>
      <c r="E601" t="s">
        <v>84</v>
      </c>
      <c r="F601" t="s">
        <v>78</v>
      </c>
      <c r="G601" t="s">
        <v>114</v>
      </c>
      <c r="H601">
        <v>48</v>
      </c>
      <c r="I601" s="13">
        <v>36584</v>
      </c>
      <c r="J601" s="35">
        <v>258081</v>
      </c>
      <c r="K601" s="36">
        <v>0.3</v>
      </c>
      <c r="L601" t="s">
        <v>62</v>
      </c>
      <c r="M601" t="s">
        <v>70</v>
      </c>
      <c r="N601">
        <f t="shared" ca="1" si="9"/>
        <v>24</v>
      </c>
      <c r="P601" t="s">
        <v>1141</v>
      </c>
      <c r="Q601" t="s">
        <v>1142</v>
      </c>
      <c r="R601" t="s">
        <v>57</v>
      </c>
      <c r="S601" t="s">
        <v>109</v>
      </c>
      <c r="T601" t="s">
        <v>68</v>
      </c>
      <c r="U601" t="s">
        <v>60</v>
      </c>
      <c r="V601" t="s">
        <v>69</v>
      </c>
      <c r="W601">
        <v>55</v>
      </c>
      <c r="X601" s="13">
        <v>36977</v>
      </c>
      <c r="Y601" s="35">
        <v>157812</v>
      </c>
      <c r="Z601" s="36">
        <v>0.11</v>
      </c>
      <c r="AA601" t="s">
        <v>62</v>
      </c>
      <c r="AB601" t="s">
        <v>88</v>
      </c>
      <c r="AC601">
        <v>23</v>
      </c>
    </row>
    <row r="602" spans="1:29" x14ac:dyDescent="0.3">
      <c r="A602" t="s">
        <v>1223</v>
      </c>
      <c r="B602" t="s">
        <v>1224</v>
      </c>
      <c r="C602" t="s">
        <v>180</v>
      </c>
      <c r="D602" t="s">
        <v>97</v>
      </c>
      <c r="E602" t="s">
        <v>59</v>
      </c>
      <c r="F602" t="s">
        <v>78</v>
      </c>
      <c r="G602" t="s">
        <v>61</v>
      </c>
      <c r="H602">
        <v>48</v>
      </c>
      <c r="I602" s="13">
        <v>44095</v>
      </c>
      <c r="J602" s="35">
        <v>54654</v>
      </c>
      <c r="K602" s="36">
        <v>0</v>
      </c>
      <c r="L602" t="s">
        <v>62</v>
      </c>
      <c r="M602" t="s">
        <v>80</v>
      </c>
      <c r="N602">
        <f t="shared" ca="1" si="9"/>
        <v>3</v>
      </c>
      <c r="P602" t="s">
        <v>1143</v>
      </c>
      <c r="Q602" t="s">
        <v>1144</v>
      </c>
      <c r="R602" t="s">
        <v>157</v>
      </c>
      <c r="S602" t="s">
        <v>101</v>
      </c>
      <c r="T602" t="s">
        <v>84</v>
      </c>
      <c r="U602" t="s">
        <v>78</v>
      </c>
      <c r="V602" t="s">
        <v>69</v>
      </c>
      <c r="W602">
        <v>27</v>
      </c>
      <c r="X602" s="13">
        <v>43354</v>
      </c>
      <c r="Y602" s="35">
        <v>80745</v>
      </c>
      <c r="Z602" s="36">
        <v>0</v>
      </c>
      <c r="AA602" t="s">
        <v>62</v>
      </c>
      <c r="AB602" t="s">
        <v>70</v>
      </c>
      <c r="AC602">
        <v>5</v>
      </c>
    </row>
    <row r="603" spans="1:29" x14ac:dyDescent="0.3">
      <c r="A603" t="s">
        <v>1225</v>
      </c>
      <c r="B603" t="s">
        <v>1226</v>
      </c>
      <c r="C603" t="s">
        <v>87</v>
      </c>
      <c r="D603" t="s">
        <v>120</v>
      </c>
      <c r="E603" t="s">
        <v>74</v>
      </c>
      <c r="F603" t="s">
        <v>78</v>
      </c>
      <c r="G603" t="s">
        <v>69</v>
      </c>
      <c r="H603">
        <v>54</v>
      </c>
      <c r="I603" s="13">
        <v>36062</v>
      </c>
      <c r="J603" s="35">
        <v>58006</v>
      </c>
      <c r="K603" s="36">
        <v>0</v>
      </c>
      <c r="L603" t="s">
        <v>62</v>
      </c>
      <c r="M603" t="s">
        <v>63</v>
      </c>
      <c r="N603">
        <f t="shared" ca="1" si="9"/>
        <v>25</v>
      </c>
      <c r="P603" t="s">
        <v>1145</v>
      </c>
      <c r="Q603" t="s">
        <v>1146</v>
      </c>
      <c r="R603" t="s">
        <v>252</v>
      </c>
      <c r="S603" t="s">
        <v>58</v>
      </c>
      <c r="T603" t="s">
        <v>74</v>
      </c>
      <c r="U603" t="s">
        <v>60</v>
      </c>
      <c r="V603" t="s">
        <v>69</v>
      </c>
      <c r="W603">
        <v>57</v>
      </c>
      <c r="X603" s="13">
        <v>35113</v>
      </c>
      <c r="Y603" s="35">
        <v>75354</v>
      </c>
      <c r="Z603" s="36">
        <v>0</v>
      </c>
      <c r="AA603" t="s">
        <v>62</v>
      </c>
      <c r="AB603" t="s">
        <v>92</v>
      </c>
      <c r="AC603">
        <v>28</v>
      </c>
    </row>
    <row r="604" spans="1:29" x14ac:dyDescent="0.3">
      <c r="A604" t="s">
        <v>1175</v>
      </c>
      <c r="B604" t="s">
        <v>1227</v>
      </c>
      <c r="C604" t="s">
        <v>66</v>
      </c>
      <c r="D604" t="s">
        <v>97</v>
      </c>
      <c r="E604" t="s">
        <v>68</v>
      </c>
      <c r="F604" t="s">
        <v>60</v>
      </c>
      <c r="G604" t="s">
        <v>79</v>
      </c>
      <c r="H604">
        <v>38</v>
      </c>
      <c r="I604" s="13">
        <v>39232</v>
      </c>
      <c r="J604" s="35">
        <v>198562</v>
      </c>
      <c r="K604" s="36">
        <v>0.22</v>
      </c>
      <c r="L604" t="s">
        <v>62</v>
      </c>
      <c r="M604" t="s">
        <v>63</v>
      </c>
      <c r="N604">
        <f t="shared" ref="N604:N667" ca="1" si="10">DATEDIF(I604,TODAY(),"y")</f>
        <v>17</v>
      </c>
      <c r="P604" t="s">
        <v>1147</v>
      </c>
      <c r="Q604" t="s">
        <v>1148</v>
      </c>
      <c r="R604" t="s">
        <v>183</v>
      </c>
      <c r="S604" t="s">
        <v>101</v>
      </c>
      <c r="T604" t="s">
        <v>59</v>
      </c>
      <c r="U604" t="s">
        <v>78</v>
      </c>
      <c r="V604" t="s">
        <v>114</v>
      </c>
      <c r="W604">
        <v>56</v>
      </c>
      <c r="X604" s="13">
        <v>43363</v>
      </c>
      <c r="Y604" s="35">
        <v>78938</v>
      </c>
      <c r="Z604" s="36">
        <v>0.14000000000000001</v>
      </c>
      <c r="AA604" t="s">
        <v>62</v>
      </c>
      <c r="AB604" t="s">
        <v>80</v>
      </c>
      <c r="AC604">
        <v>5</v>
      </c>
    </row>
    <row r="605" spans="1:29" x14ac:dyDescent="0.3">
      <c r="A605" t="s">
        <v>1228</v>
      </c>
      <c r="B605" t="s">
        <v>1229</v>
      </c>
      <c r="C605" t="s">
        <v>222</v>
      </c>
      <c r="D605" t="s">
        <v>120</v>
      </c>
      <c r="E605" t="s">
        <v>59</v>
      </c>
      <c r="F605" t="s">
        <v>60</v>
      </c>
      <c r="G605" t="s">
        <v>61</v>
      </c>
      <c r="H605">
        <v>40</v>
      </c>
      <c r="I605" s="13">
        <v>39960</v>
      </c>
      <c r="J605" s="35">
        <v>62411</v>
      </c>
      <c r="K605" s="36">
        <v>0</v>
      </c>
      <c r="L605" t="s">
        <v>62</v>
      </c>
      <c r="M605" t="s">
        <v>88</v>
      </c>
      <c r="N605">
        <f t="shared" ca="1" si="10"/>
        <v>15</v>
      </c>
      <c r="P605" t="s">
        <v>1149</v>
      </c>
      <c r="Q605" t="s">
        <v>1150</v>
      </c>
      <c r="R605" t="s">
        <v>177</v>
      </c>
      <c r="S605" t="s">
        <v>101</v>
      </c>
      <c r="T605" t="s">
        <v>84</v>
      </c>
      <c r="U605" t="s">
        <v>78</v>
      </c>
      <c r="V605" t="s">
        <v>114</v>
      </c>
      <c r="W605">
        <v>59</v>
      </c>
      <c r="X605" s="13">
        <v>39701</v>
      </c>
      <c r="Y605" s="35">
        <v>96313</v>
      </c>
      <c r="Z605" s="36">
        <v>0</v>
      </c>
      <c r="AA605" t="s">
        <v>62</v>
      </c>
      <c r="AB605" t="s">
        <v>92</v>
      </c>
      <c r="AC605">
        <v>15</v>
      </c>
    </row>
    <row r="606" spans="1:29" x14ac:dyDescent="0.3">
      <c r="A606" t="s">
        <v>1230</v>
      </c>
      <c r="B606" t="s">
        <v>1231</v>
      </c>
      <c r="C606" t="s">
        <v>183</v>
      </c>
      <c r="D606" t="s">
        <v>101</v>
      </c>
      <c r="E606" t="s">
        <v>59</v>
      </c>
      <c r="F606" t="s">
        <v>78</v>
      </c>
      <c r="G606" t="s">
        <v>79</v>
      </c>
      <c r="H606">
        <v>57</v>
      </c>
      <c r="I606" s="13">
        <v>33612</v>
      </c>
      <c r="J606" s="35">
        <v>111299</v>
      </c>
      <c r="K606" s="36">
        <v>0.12</v>
      </c>
      <c r="L606" t="s">
        <v>62</v>
      </c>
      <c r="M606" t="s">
        <v>88</v>
      </c>
      <c r="N606">
        <f t="shared" ca="1" si="10"/>
        <v>32</v>
      </c>
      <c r="P606" t="s">
        <v>1151</v>
      </c>
      <c r="Q606" t="s">
        <v>1152</v>
      </c>
      <c r="R606" t="s">
        <v>66</v>
      </c>
      <c r="S606" t="s">
        <v>101</v>
      </c>
      <c r="T606" t="s">
        <v>68</v>
      </c>
      <c r="U606" t="s">
        <v>78</v>
      </c>
      <c r="V606" t="s">
        <v>69</v>
      </c>
      <c r="W606">
        <v>45</v>
      </c>
      <c r="X606" s="13">
        <v>40511</v>
      </c>
      <c r="Y606" s="35">
        <v>153767</v>
      </c>
      <c r="Z606" s="36">
        <v>0.27</v>
      </c>
      <c r="AA606" t="s">
        <v>62</v>
      </c>
      <c r="AB606" t="s">
        <v>80</v>
      </c>
      <c r="AC606">
        <v>13</v>
      </c>
    </row>
    <row r="607" spans="1:29" x14ac:dyDescent="0.3">
      <c r="A607" t="s">
        <v>1232</v>
      </c>
      <c r="B607" t="s">
        <v>1233</v>
      </c>
      <c r="C607" t="s">
        <v>87</v>
      </c>
      <c r="D607" t="s">
        <v>109</v>
      </c>
      <c r="E607" t="s">
        <v>59</v>
      </c>
      <c r="F607" t="s">
        <v>60</v>
      </c>
      <c r="G607" t="s">
        <v>69</v>
      </c>
      <c r="H607">
        <v>43</v>
      </c>
      <c r="I607" s="13">
        <v>43659</v>
      </c>
      <c r="J607" s="35">
        <v>41545</v>
      </c>
      <c r="K607" s="36">
        <v>0</v>
      </c>
      <c r="L607" t="s">
        <v>62</v>
      </c>
      <c r="M607" t="s">
        <v>88</v>
      </c>
      <c r="N607">
        <f t="shared" ca="1" si="10"/>
        <v>5</v>
      </c>
      <c r="P607" t="s">
        <v>1153</v>
      </c>
      <c r="Q607" t="s">
        <v>1154</v>
      </c>
      <c r="R607" t="s">
        <v>83</v>
      </c>
      <c r="S607" t="s">
        <v>109</v>
      </c>
      <c r="T607" t="s">
        <v>59</v>
      </c>
      <c r="U607" t="s">
        <v>60</v>
      </c>
      <c r="V607" t="s">
        <v>61</v>
      </c>
      <c r="W607">
        <v>42</v>
      </c>
      <c r="X607" s="13">
        <v>42266</v>
      </c>
      <c r="Y607" s="35">
        <v>103423</v>
      </c>
      <c r="Z607" s="36">
        <v>0.06</v>
      </c>
      <c r="AA607" t="s">
        <v>62</v>
      </c>
      <c r="AB607" t="s">
        <v>117</v>
      </c>
      <c r="AC607">
        <v>8</v>
      </c>
    </row>
    <row r="608" spans="1:29" x14ac:dyDescent="0.3">
      <c r="A608" t="s">
        <v>1234</v>
      </c>
      <c r="B608" t="s">
        <v>1235</v>
      </c>
      <c r="C608" t="s">
        <v>219</v>
      </c>
      <c r="D608" t="s">
        <v>58</v>
      </c>
      <c r="E608" t="s">
        <v>74</v>
      </c>
      <c r="F608" t="s">
        <v>78</v>
      </c>
      <c r="G608" t="s">
        <v>114</v>
      </c>
      <c r="H608">
        <v>26</v>
      </c>
      <c r="I608" s="13">
        <v>43569</v>
      </c>
      <c r="J608" s="35">
        <v>74467</v>
      </c>
      <c r="K608" s="36">
        <v>0</v>
      </c>
      <c r="L608" t="s">
        <v>62</v>
      </c>
      <c r="M608" t="s">
        <v>117</v>
      </c>
      <c r="N608">
        <f t="shared" ca="1" si="10"/>
        <v>5</v>
      </c>
      <c r="P608" t="s">
        <v>1155</v>
      </c>
      <c r="Q608" t="s">
        <v>1156</v>
      </c>
      <c r="R608" t="s">
        <v>83</v>
      </c>
      <c r="S608" t="s">
        <v>97</v>
      </c>
      <c r="T608" t="s">
        <v>68</v>
      </c>
      <c r="U608" t="s">
        <v>60</v>
      </c>
      <c r="V608" t="s">
        <v>61</v>
      </c>
      <c r="W608">
        <v>33</v>
      </c>
      <c r="X608" s="13">
        <v>41507</v>
      </c>
      <c r="Y608" s="35">
        <v>105390</v>
      </c>
      <c r="Z608" s="36">
        <v>0.06</v>
      </c>
      <c r="AA608" t="s">
        <v>62</v>
      </c>
      <c r="AB608" t="s">
        <v>117</v>
      </c>
      <c r="AC608">
        <v>11</v>
      </c>
    </row>
    <row r="609" spans="1:29" x14ac:dyDescent="0.3">
      <c r="A609" t="s">
        <v>1236</v>
      </c>
      <c r="B609" t="s">
        <v>1237</v>
      </c>
      <c r="C609" t="s">
        <v>83</v>
      </c>
      <c r="D609" t="s">
        <v>91</v>
      </c>
      <c r="E609" t="s">
        <v>59</v>
      </c>
      <c r="F609" t="s">
        <v>78</v>
      </c>
      <c r="G609" t="s">
        <v>69</v>
      </c>
      <c r="H609">
        <v>44</v>
      </c>
      <c r="I609" s="13">
        <v>37296</v>
      </c>
      <c r="J609" s="35">
        <v>117545</v>
      </c>
      <c r="K609" s="36">
        <v>0.06</v>
      </c>
      <c r="L609" t="s">
        <v>62</v>
      </c>
      <c r="M609" t="s">
        <v>80</v>
      </c>
      <c r="N609">
        <f t="shared" ca="1" si="10"/>
        <v>22</v>
      </c>
      <c r="P609" t="s">
        <v>1157</v>
      </c>
      <c r="Q609" t="s">
        <v>1158</v>
      </c>
      <c r="R609" t="s">
        <v>492</v>
      </c>
      <c r="S609" t="s">
        <v>58</v>
      </c>
      <c r="T609" t="s">
        <v>68</v>
      </c>
      <c r="U609" t="s">
        <v>60</v>
      </c>
      <c r="V609" t="s">
        <v>69</v>
      </c>
      <c r="W609">
        <v>45</v>
      </c>
      <c r="X609" s="13">
        <v>43042</v>
      </c>
      <c r="Y609" s="35">
        <v>66660</v>
      </c>
      <c r="Z609" s="36">
        <v>0</v>
      </c>
      <c r="AA609" t="s">
        <v>62</v>
      </c>
      <c r="AB609" t="s">
        <v>92</v>
      </c>
      <c r="AC609">
        <v>6</v>
      </c>
    </row>
    <row r="610" spans="1:29" x14ac:dyDescent="0.3">
      <c r="A610" t="s">
        <v>1238</v>
      </c>
      <c r="B610" t="s">
        <v>1239</v>
      </c>
      <c r="C610" t="s">
        <v>83</v>
      </c>
      <c r="D610" t="s">
        <v>97</v>
      </c>
      <c r="E610" t="s">
        <v>68</v>
      </c>
      <c r="F610" t="s">
        <v>78</v>
      </c>
      <c r="G610" t="s">
        <v>79</v>
      </c>
      <c r="H610">
        <v>50</v>
      </c>
      <c r="I610" s="13">
        <v>40983</v>
      </c>
      <c r="J610" s="35">
        <v>117226</v>
      </c>
      <c r="K610" s="36">
        <v>0.08</v>
      </c>
      <c r="L610" t="s">
        <v>62</v>
      </c>
      <c r="M610" t="s">
        <v>80</v>
      </c>
      <c r="N610">
        <f t="shared" ca="1" si="10"/>
        <v>12</v>
      </c>
      <c r="P610" t="s">
        <v>1159</v>
      </c>
      <c r="Q610" t="s">
        <v>1160</v>
      </c>
      <c r="R610" t="s">
        <v>83</v>
      </c>
      <c r="S610" t="s">
        <v>97</v>
      </c>
      <c r="T610" t="s">
        <v>68</v>
      </c>
      <c r="U610" t="s">
        <v>78</v>
      </c>
      <c r="V610" t="s">
        <v>114</v>
      </c>
      <c r="W610">
        <v>59</v>
      </c>
      <c r="X610" s="13">
        <v>42165</v>
      </c>
      <c r="Y610" s="35">
        <v>101985</v>
      </c>
      <c r="Z610" s="36">
        <v>7.0000000000000007E-2</v>
      </c>
      <c r="AA610" t="s">
        <v>62</v>
      </c>
      <c r="AB610" t="s">
        <v>88</v>
      </c>
      <c r="AC610">
        <v>9</v>
      </c>
    </row>
    <row r="611" spans="1:29" x14ac:dyDescent="0.3">
      <c r="A611" t="s">
        <v>1240</v>
      </c>
      <c r="B611" t="s">
        <v>1241</v>
      </c>
      <c r="C611" t="s">
        <v>87</v>
      </c>
      <c r="D611" t="s">
        <v>91</v>
      </c>
      <c r="E611" t="s">
        <v>84</v>
      </c>
      <c r="F611" t="s">
        <v>60</v>
      </c>
      <c r="G611" t="s">
        <v>114</v>
      </c>
      <c r="H611">
        <v>26</v>
      </c>
      <c r="I611" s="13">
        <v>43489</v>
      </c>
      <c r="J611" s="35">
        <v>55767</v>
      </c>
      <c r="K611" s="36">
        <v>0</v>
      </c>
      <c r="L611" t="s">
        <v>62</v>
      </c>
      <c r="M611" t="s">
        <v>80</v>
      </c>
      <c r="N611">
        <f t="shared" ca="1" si="10"/>
        <v>5</v>
      </c>
      <c r="P611" t="s">
        <v>1161</v>
      </c>
      <c r="Q611" t="s">
        <v>1162</v>
      </c>
      <c r="R611" t="s">
        <v>108</v>
      </c>
      <c r="S611" t="s">
        <v>67</v>
      </c>
      <c r="T611" t="s">
        <v>84</v>
      </c>
      <c r="U611" t="s">
        <v>78</v>
      </c>
      <c r="V611" t="s">
        <v>114</v>
      </c>
      <c r="W611">
        <v>29</v>
      </c>
      <c r="X611" s="13">
        <v>43439</v>
      </c>
      <c r="Y611" s="35">
        <v>199504</v>
      </c>
      <c r="Z611" s="36">
        <v>0.3</v>
      </c>
      <c r="AA611" t="s">
        <v>62</v>
      </c>
      <c r="AB611" t="s">
        <v>92</v>
      </c>
      <c r="AC611">
        <v>5</v>
      </c>
    </row>
    <row r="612" spans="1:29" x14ac:dyDescent="0.3">
      <c r="A612" t="s">
        <v>1242</v>
      </c>
      <c r="B612" t="s">
        <v>1243</v>
      </c>
      <c r="C612" t="s">
        <v>132</v>
      </c>
      <c r="D612" t="s">
        <v>120</v>
      </c>
      <c r="E612" t="s">
        <v>74</v>
      </c>
      <c r="F612" t="s">
        <v>60</v>
      </c>
      <c r="G612" t="s">
        <v>69</v>
      </c>
      <c r="H612">
        <v>29</v>
      </c>
      <c r="I612" s="13">
        <v>42691</v>
      </c>
      <c r="J612" s="35">
        <v>60930</v>
      </c>
      <c r="K612" s="36">
        <v>0</v>
      </c>
      <c r="L612" t="s">
        <v>62</v>
      </c>
      <c r="M612" t="s">
        <v>92</v>
      </c>
      <c r="N612">
        <f t="shared" ca="1" si="10"/>
        <v>7</v>
      </c>
      <c r="P612" t="s">
        <v>1163</v>
      </c>
      <c r="Q612" t="s">
        <v>1164</v>
      </c>
      <c r="R612" t="s">
        <v>77</v>
      </c>
      <c r="S612" t="s">
        <v>91</v>
      </c>
      <c r="T612" t="s">
        <v>68</v>
      </c>
      <c r="U612" t="s">
        <v>78</v>
      </c>
      <c r="V612" t="s">
        <v>114</v>
      </c>
      <c r="W612">
        <v>62</v>
      </c>
      <c r="X612" s="13">
        <v>40591</v>
      </c>
      <c r="Y612" s="35">
        <v>94422</v>
      </c>
      <c r="Z612" s="36">
        <v>0</v>
      </c>
      <c r="AA612" t="s">
        <v>62</v>
      </c>
      <c r="AB612" t="s">
        <v>80</v>
      </c>
      <c r="AC612">
        <v>13</v>
      </c>
    </row>
    <row r="613" spans="1:29" x14ac:dyDescent="0.3">
      <c r="A613" t="s">
        <v>1244</v>
      </c>
      <c r="B613" t="s">
        <v>1245</v>
      </c>
      <c r="C613" t="s">
        <v>198</v>
      </c>
      <c r="D613" t="s">
        <v>58</v>
      </c>
      <c r="E613" t="s">
        <v>74</v>
      </c>
      <c r="F613" t="s">
        <v>60</v>
      </c>
      <c r="G613" t="s">
        <v>79</v>
      </c>
      <c r="H613">
        <v>33</v>
      </c>
      <c r="I613" s="13">
        <v>43029</v>
      </c>
      <c r="J613" s="35">
        <v>69332</v>
      </c>
      <c r="K613" s="36">
        <v>0</v>
      </c>
      <c r="L613" t="s">
        <v>62</v>
      </c>
      <c r="M613" t="s">
        <v>117</v>
      </c>
      <c r="N613">
        <f t="shared" ca="1" si="10"/>
        <v>6</v>
      </c>
      <c r="P613" t="s">
        <v>1165</v>
      </c>
      <c r="Q613" t="s">
        <v>1166</v>
      </c>
      <c r="R613" t="s">
        <v>66</v>
      </c>
      <c r="S613" t="s">
        <v>120</v>
      </c>
      <c r="T613" t="s">
        <v>84</v>
      </c>
      <c r="U613" t="s">
        <v>78</v>
      </c>
      <c r="V613" t="s">
        <v>79</v>
      </c>
      <c r="W613">
        <v>31</v>
      </c>
      <c r="X613" s="13">
        <v>42184</v>
      </c>
      <c r="Y613" s="35">
        <v>191026</v>
      </c>
      <c r="Z613" s="36">
        <v>0.16</v>
      </c>
      <c r="AA613" t="s">
        <v>62</v>
      </c>
      <c r="AB613" t="s">
        <v>117</v>
      </c>
      <c r="AC613">
        <v>9</v>
      </c>
    </row>
    <row r="614" spans="1:29" x14ac:dyDescent="0.3">
      <c r="A614" t="s">
        <v>1246</v>
      </c>
      <c r="B614" t="s">
        <v>1247</v>
      </c>
      <c r="C614" t="s">
        <v>318</v>
      </c>
      <c r="D614" t="s">
        <v>120</v>
      </c>
      <c r="E614" t="s">
        <v>84</v>
      </c>
      <c r="F614" t="s">
        <v>78</v>
      </c>
      <c r="G614" t="s">
        <v>79</v>
      </c>
      <c r="H614">
        <v>38</v>
      </c>
      <c r="I614" s="13">
        <v>40875</v>
      </c>
      <c r="J614" s="35">
        <v>74010</v>
      </c>
      <c r="K614" s="36">
        <v>0</v>
      </c>
      <c r="L614" t="s">
        <v>62</v>
      </c>
      <c r="M614" t="s">
        <v>70</v>
      </c>
      <c r="N614">
        <f t="shared" ca="1" si="10"/>
        <v>12</v>
      </c>
      <c r="P614" t="s">
        <v>1167</v>
      </c>
      <c r="Q614" t="s">
        <v>1168</v>
      </c>
      <c r="R614" t="s">
        <v>180</v>
      </c>
      <c r="S614" t="s">
        <v>97</v>
      </c>
      <c r="T614" t="s">
        <v>59</v>
      </c>
      <c r="U614" t="s">
        <v>60</v>
      </c>
      <c r="V614" t="s">
        <v>69</v>
      </c>
      <c r="W614">
        <v>56</v>
      </c>
      <c r="X614" s="13">
        <v>40045</v>
      </c>
      <c r="Y614" s="35">
        <v>52800</v>
      </c>
      <c r="Z614" s="36">
        <v>0</v>
      </c>
      <c r="AA614" t="s">
        <v>62</v>
      </c>
      <c r="AB614" t="s">
        <v>80</v>
      </c>
      <c r="AC614">
        <v>15</v>
      </c>
    </row>
    <row r="615" spans="1:29" x14ac:dyDescent="0.3">
      <c r="A615" t="s">
        <v>1248</v>
      </c>
      <c r="B615" t="s">
        <v>1249</v>
      </c>
      <c r="C615" t="s">
        <v>318</v>
      </c>
      <c r="D615" t="s">
        <v>120</v>
      </c>
      <c r="E615" t="s">
        <v>68</v>
      </c>
      <c r="F615" t="s">
        <v>78</v>
      </c>
      <c r="G615" t="s">
        <v>69</v>
      </c>
      <c r="H615">
        <v>32</v>
      </c>
      <c r="I615" s="13">
        <v>43864</v>
      </c>
      <c r="J615" s="35">
        <v>96598</v>
      </c>
      <c r="K615" s="36">
        <v>0</v>
      </c>
      <c r="L615" t="s">
        <v>62</v>
      </c>
      <c r="M615" t="s">
        <v>80</v>
      </c>
      <c r="N615">
        <f t="shared" ca="1" si="10"/>
        <v>4</v>
      </c>
      <c r="P615" t="s">
        <v>1169</v>
      </c>
      <c r="Q615" t="s">
        <v>1170</v>
      </c>
      <c r="R615" t="s">
        <v>177</v>
      </c>
      <c r="S615" t="s">
        <v>101</v>
      </c>
      <c r="T615" t="s">
        <v>68</v>
      </c>
      <c r="U615" t="s">
        <v>78</v>
      </c>
      <c r="V615" t="s">
        <v>69</v>
      </c>
      <c r="W615">
        <v>54</v>
      </c>
      <c r="X615" s="13">
        <v>40517</v>
      </c>
      <c r="Y615" s="35">
        <v>113982</v>
      </c>
      <c r="Z615" s="36">
        <v>0</v>
      </c>
      <c r="AA615" t="s">
        <v>62</v>
      </c>
      <c r="AB615" t="s">
        <v>63</v>
      </c>
      <c r="AC615">
        <v>13</v>
      </c>
    </row>
    <row r="616" spans="1:29" x14ac:dyDescent="0.3">
      <c r="A616" t="s">
        <v>1163</v>
      </c>
      <c r="B616" t="s">
        <v>1250</v>
      </c>
      <c r="C616" t="s">
        <v>83</v>
      </c>
      <c r="D616" t="s">
        <v>120</v>
      </c>
      <c r="E616" t="s">
        <v>68</v>
      </c>
      <c r="F616" t="s">
        <v>60</v>
      </c>
      <c r="G616" t="s">
        <v>79</v>
      </c>
      <c r="H616">
        <v>64</v>
      </c>
      <c r="I616" s="13">
        <v>37762</v>
      </c>
      <c r="J616" s="35">
        <v>106444</v>
      </c>
      <c r="K616" s="36">
        <v>0.05</v>
      </c>
      <c r="L616" t="s">
        <v>62</v>
      </c>
      <c r="M616" t="s">
        <v>80</v>
      </c>
      <c r="N616">
        <f t="shared" ca="1" si="10"/>
        <v>21</v>
      </c>
      <c r="P616" t="s">
        <v>1171</v>
      </c>
      <c r="Q616" t="s">
        <v>1172</v>
      </c>
      <c r="R616" t="s">
        <v>57</v>
      </c>
      <c r="S616" t="s">
        <v>97</v>
      </c>
      <c r="T616" t="s">
        <v>84</v>
      </c>
      <c r="U616" t="s">
        <v>78</v>
      </c>
      <c r="V616" t="s">
        <v>79</v>
      </c>
      <c r="W616">
        <v>45</v>
      </c>
      <c r="X616" s="13">
        <v>40305</v>
      </c>
      <c r="Y616" s="35">
        <v>145093</v>
      </c>
      <c r="Z616" s="36">
        <v>0.12</v>
      </c>
      <c r="AA616" t="s">
        <v>62</v>
      </c>
      <c r="AB616" t="s">
        <v>70</v>
      </c>
      <c r="AC616">
        <v>14</v>
      </c>
    </row>
    <row r="617" spans="1:29" x14ac:dyDescent="0.3">
      <c r="A617" t="s">
        <v>1251</v>
      </c>
      <c r="B617" t="s">
        <v>1252</v>
      </c>
      <c r="C617" t="s">
        <v>66</v>
      </c>
      <c r="D617" t="s">
        <v>67</v>
      </c>
      <c r="E617" t="s">
        <v>84</v>
      </c>
      <c r="F617" t="s">
        <v>78</v>
      </c>
      <c r="G617" t="s">
        <v>114</v>
      </c>
      <c r="H617">
        <v>31</v>
      </c>
      <c r="I617" s="13">
        <v>42957</v>
      </c>
      <c r="J617" s="35">
        <v>156931</v>
      </c>
      <c r="K617" s="36">
        <v>0.28000000000000003</v>
      </c>
      <c r="L617" t="s">
        <v>62</v>
      </c>
      <c r="M617" t="s">
        <v>63</v>
      </c>
      <c r="N617">
        <f t="shared" ca="1" si="10"/>
        <v>7</v>
      </c>
      <c r="P617" t="s">
        <v>1173</v>
      </c>
      <c r="Q617" t="s">
        <v>1174</v>
      </c>
      <c r="R617" t="s">
        <v>618</v>
      </c>
      <c r="S617" t="s">
        <v>58</v>
      </c>
      <c r="T617" t="s">
        <v>68</v>
      </c>
      <c r="U617" t="s">
        <v>60</v>
      </c>
      <c r="V617" t="s">
        <v>69</v>
      </c>
      <c r="W617">
        <v>26</v>
      </c>
      <c r="X617" s="13">
        <v>44266</v>
      </c>
      <c r="Y617" s="35">
        <v>74170</v>
      </c>
      <c r="Z617" s="36">
        <v>0</v>
      </c>
      <c r="AA617" t="s">
        <v>62</v>
      </c>
      <c r="AB617" t="s">
        <v>92</v>
      </c>
      <c r="AC617">
        <v>3</v>
      </c>
    </row>
    <row r="618" spans="1:29" x14ac:dyDescent="0.3">
      <c r="A618" t="s">
        <v>1253</v>
      </c>
      <c r="B618" t="s">
        <v>1254</v>
      </c>
      <c r="C618" t="s">
        <v>137</v>
      </c>
      <c r="D618" t="s">
        <v>58</v>
      </c>
      <c r="E618" t="s">
        <v>59</v>
      </c>
      <c r="F618" t="s">
        <v>60</v>
      </c>
      <c r="G618" t="s">
        <v>69</v>
      </c>
      <c r="H618">
        <v>45</v>
      </c>
      <c r="I618" s="13">
        <v>39908</v>
      </c>
      <c r="J618" s="35">
        <v>64505</v>
      </c>
      <c r="K618" s="36">
        <v>0</v>
      </c>
      <c r="L618" t="s">
        <v>62</v>
      </c>
      <c r="M618" t="s">
        <v>88</v>
      </c>
      <c r="N618">
        <f t="shared" ca="1" si="10"/>
        <v>15</v>
      </c>
      <c r="P618" t="s">
        <v>1175</v>
      </c>
      <c r="Q618" t="s">
        <v>1176</v>
      </c>
      <c r="R618" t="s">
        <v>171</v>
      </c>
      <c r="S618" t="s">
        <v>101</v>
      </c>
      <c r="T618" t="s">
        <v>59</v>
      </c>
      <c r="U618" t="s">
        <v>78</v>
      </c>
      <c r="V618" t="s">
        <v>69</v>
      </c>
      <c r="W618">
        <v>59</v>
      </c>
      <c r="X618" s="13">
        <v>35153</v>
      </c>
      <c r="Y618" s="35">
        <v>62605</v>
      </c>
      <c r="Z618" s="36">
        <v>0</v>
      </c>
      <c r="AA618" t="s">
        <v>62</v>
      </c>
      <c r="AB618" t="s">
        <v>92</v>
      </c>
      <c r="AC618">
        <v>28</v>
      </c>
    </row>
    <row r="619" spans="1:29" x14ac:dyDescent="0.3">
      <c r="A619" t="s">
        <v>1255</v>
      </c>
      <c r="B619" t="s">
        <v>1256</v>
      </c>
      <c r="C619" t="s">
        <v>57</v>
      </c>
      <c r="D619" t="s">
        <v>97</v>
      </c>
      <c r="E619" t="s">
        <v>68</v>
      </c>
      <c r="F619" t="s">
        <v>60</v>
      </c>
      <c r="G619" t="s">
        <v>61</v>
      </c>
      <c r="H619">
        <v>25</v>
      </c>
      <c r="I619" s="13">
        <v>44272</v>
      </c>
      <c r="J619" s="35">
        <v>155080</v>
      </c>
      <c r="K619" s="36">
        <v>0.1</v>
      </c>
      <c r="L619" t="s">
        <v>62</v>
      </c>
      <c r="M619" t="s">
        <v>92</v>
      </c>
      <c r="N619">
        <f t="shared" ca="1" si="10"/>
        <v>3</v>
      </c>
      <c r="P619" t="s">
        <v>1177</v>
      </c>
      <c r="Q619" t="s">
        <v>1178</v>
      </c>
      <c r="R619" t="s">
        <v>83</v>
      </c>
      <c r="S619" t="s">
        <v>58</v>
      </c>
      <c r="T619" t="s">
        <v>68</v>
      </c>
      <c r="U619" t="s">
        <v>60</v>
      </c>
      <c r="V619" t="s">
        <v>69</v>
      </c>
      <c r="W619">
        <v>51</v>
      </c>
      <c r="X619" s="13">
        <v>43903</v>
      </c>
      <c r="Y619" s="35">
        <v>107195</v>
      </c>
      <c r="Z619" s="36">
        <v>0.09</v>
      </c>
      <c r="AA619" t="s">
        <v>62</v>
      </c>
      <c r="AB619" t="s">
        <v>92</v>
      </c>
      <c r="AC619">
        <v>4</v>
      </c>
    </row>
    <row r="620" spans="1:29" x14ac:dyDescent="0.3">
      <c r="A620" t="s">
        <v>1257</v>
      </c>
      <c r="B620" t="s">
        <v>1258</v>
      </c>
      <c r="C620" t="s">
        <v>77</v>
      </c>
      <c r="D620" t="s">
        <v>120</v>
      </c>
      <c r="E620" t="s">
        <v>68</v>
      </c>
      <c r="F620" t="s">
        <v>78</v>
      </c>
      <c r="G620" t="s">
        <v>69</v>
      </c>
      <c r="H620">
        <v>31</v>
      </c>
      <c r="I620" s="13">
        <v>43325</v>
      </c>
      <c r="J620" s="35">
        <v>81828</v>
      </c>
      <c r="K620" s="36">
        <v>0</v>
      </c>
      <c r="L620" t="s">
        <v>62</v>
      </c>
      <c r="M620" t="s">
        <v>88</v>
      </c>
      <c r="N620">
        <f t="shared" ca="1" si="10"/>
        <v>6</v>
      </c>
      <c r="P620" t="s">
        <v>1118</v>
      </c>
      <c r="Q620" t="s">
        <v>1179</v>
      </c>
      <c r="R620" t="s">
        <v>57</v>
      </c>
      <c r="S620" t="s">
        <v>109</v>
      </c>
      <c r="T620" t="s">
        <v>68</v>
      </c>
      <c r="U620" t="s">
        <v>78</v>
      </c>
      <c r="V620" t="s">
        <v>69</v>
      </c>
      <c r="W620">
        <v>45</v>
      </c>
      <c r="X620" s="13">
        <v>43111</v>
      </c>
      <c r="Y620" s="35">
        <v>127422</v>
      </c>
      <c r="Z620" s="36">
        <v>0.15</v>
      </c>
      <c r="AA620" t="s">
        <v>62</v>
      </c>
      <c r="AB620" t="s">
        <v>117</v>
      </c>
      <c r="AC620">
        <v>6</v>
      </c>
    </row>
    <row r="621" spans="1:29" x14ac:dyDescent="0.3">
      <c r="A621" t="s">
        <v>1259</v>
      </c>
      <c r="B621" t="s">
        <v>1260</v>
      </c>
      <c r="C621" t="s">
        <v>57</v>
      </c>
      <c r="D621" t="s">
        <v>58</v>
      </c>
      <c r="E621" t="s">
        <v>74</v>
      </c>
      <c r="F621" t="s">
        <v>78</v>
      </c>
      <c r="G621" t="s">
        <v>79</v>
      </c>
      <c r="H621">
        <v>46</v>
      </c>
      <c r="I621" s="13">
        <v>43085</v>
      </c>
      <c r="J621" s="35">
        <v>136716</v>
      </c>
      <c r="K621" s="36">
        <v>0.12</v>
      </c>
      <c r="L621" t="s">
        <v>62</v>
      </c>
      <c r="M621" t="s">
        <v>92</v>
      </c>
      <c r="N621">
        <f t="shared" ca="1" si="10"/>
        <v>6</v>
      </c>
      <c r="P621" t="s">
        <v>1180</v>
      </c>
      <c r="Q621" t="s">
        <v>1181</v>
      </c>
      <c r="R621" t="s">
        <v>66</v>
      </c>
      <c r="S621" t="s">
        <v>91</v>
      </c>
      <c r="T621" t="s">
        <v>59</v>
      </c>
      <c r="U621" t="s">
        <v>60</v>
      </c>
      <c r="V621" t="s">
        <v>69</v>
      </c>
      <c r="W621">
        <v>35</v>
      </c>
      <c r="X621" s="13">
        <v>42912</v>
      </c>
      <c r="Y621" s="35">
        <v>161269</v>
      </c>
      <c r="Z621" s="36">
        <v>0.27</v>
      </c>
      <c r="AA621" t="s">
        <v>62</v>
      </c>
      <c r="AB621" t="s">
        <v>88</v>
      </c>
      <c r="AC621">
        <v>7</v>
      </c>
    </row>
    <row r="622" spans="1:29" x14ac:dyDescent="0.3">
      <c r="A622" t="s">
        <v>1261</v>
      </c>
      <c r="B622" t="s">
        <v>1262</v>
      </c>
      <c r="C622" t="s">
        <v>57</v>
      </c>
      <c r="D622" t="s">
        <v>120</v>
      </c>
      <c r="E622" t="s">
        <v>68</v>
      </c>
      <c r="F622" t="s">
        <v>78</v>
      </c>
      <c r="G622" t="s">
        <v>114</v>
      </c>
      <c r="H622">
        <v>54</v>
      </c>
      <c r="I622" s="13">
        <v>40836</v>
      </c>
      <c r="J622" s="35">
        <v>122644</v>
      </c>
      <c r="K622" s="36">
        <v>0.12</v>
      </c>
      <c r="L622" t="s">
        <v>62</v>
      </c>
      <c r="M622" t="s">
        <v>92</v>
      </c>
      <c r="N622">
        <f t="shared" ca="1" si="10"/>
        <v>12</v>
      </c>
      <c r="P622" t="s">
        <v>1182</v>
      </c>
      <c r="Q622" t="s">
        <v>1183</v>
      </c>
      <c r="R622" t="s">
        <v>137</v>
      </c>
      <c r="S622" t="s">
        <v>58</v>
      </c>
      <c r="T622" t="s">
        <v>68</v>
      </c>
      <c r="U622" t="s">
        <v>78</v>
      </c>
      <c r="V622" t="s">
        <v>69</v>
      </c>
      <c r="W622">
        <v>61</v>
      </c>
      <c r="X622" s="13">
        <v>43703</v>
      </c>
      <c r="Y622" s="35">
        <v>75780</v>
      </c>
      <c r="Z622" s="36">
        <v>0</v>
      </c>
      <c r="AA622" t="s">
        <v>62</v>
      </c>
      <c r="AB622" t="s">
        <v>63</v>
      </c>
      <c r="AC622">
        <v>5</v>
      </c>
    </row>
    <row r="623" spans="1:29" x14ac:dyDescent="0.3">
      <c r="A623" t="s">
        <v>1263</v>
      </c>
      <c r="B623" t="s">
        <v>1264</v>
      </c>
      <c r="C623" t="s">
        <v>83</v>
      </c>
      <c r="D623" t="s">
        <v>120</v>
      </c>
      <c r="E623" t="s">
        <v>59</v>
      </c>
      <c r="F623" t="s">
        <v>60</v>
      </c>
      <c r="G623" t="s">
        <v>79</v>
      </c>
      <c r="H623">
        <v>50</v>
      </c>
      <c r="I623" s="13">
        <v>36653</v>
      </c>
      <c r="J623" s="35">
        <v>106428</v>
      </c>
      <c r="K623" s="36">
        <v>7.0000000000000007E-2</v>
      </c>
      <c r="L623" t="s">
        <v>62</v>
      </c>
      <c r="M623" t="s">
        <v>70</v>
      </c>
      <c r="N623">
        <f t="shared" ca="1" si="10"/>
        <v>24</v>
      </c>
      <c r="P623" t="s">
        <v>1184</v>
      </c>
      <c r="Q623" t="s">
        <v>1185</v>
      </c>
      <c r="R623" t="s">
        <v>183</v>
      </c>
      <c r="S623" t="s">
        <v>101</v>
      </c>
      <c r="T623" t="s">
        <v>59</v>
      </c>
      <c r="U623" t="s">
        <v>78</v>
      </c>
      <c r="V623" t="s">
        <v>79</v>
      </c>
      <c r="W623">
        <v>60</v>
      </c>
      <c r="X623" s="13">
        <v>43146</v>
      </c>
      <c r="Y623" s="35">
        <v>106079</v>
      </c>
      <c r="Z623" s="36">
        <v>0.14000000000000001</v>
      </c>
      <c r="AA623" t="s">
        <v>62</v>
      </c>
      <c r="AB623" t="s">
        <v>92</v>
      </c>
      <c r="AC623">
        <v>6</v>
      </c>
    </row>
    <row r="624" spans="1:29" x14ac:dyDescent="0.3">
      <c r="A624" t="s">
        <v>1265</v>
      </c>
      <c r="B624" t="s">
        <v>1266</v>
      </c>
      <c r="C624" t="s">
        <v>108</v>
      </c>
      <c r="D624" t="s">
        <v>67</v>
      </c>
      <c r="E624" t="s">
        <v>84</v>
      </c>
      <c r="F624" t="s">
        <v>78</v>
      </c>
      <c r="G624" t="s">
        <v>69</v>
      </c>
      <c r="H624">
        <v>36</v>
      </c>
      <c r="I624" s="13">
        <v>39830</v>
      </c>
      <c r="J624" s="35">
        <v>238236</v>
      </c>
      <c r="K624" s="36">
        <v>0.31</v>
      </c>
      <c r="L624" t="s">
        <v>62</v>
      </c>
      <c r="M624" t="s">
        <v>63</v>
      </c>
      <c r="N624">
        <f t="shared" ca="1" si="10"/>
        <v>15</v>
      </c>
      <c r="P624" t="s">
        <v>1186</v>
      </c>
      <c r="Q624" t="s">
        <v>1187</v>
      </c>
      <c r="R624" t="s">
        <v>198</v>
      </c>
      <c r="S624" t="s">
        <v>58</v>
      </c>
      <c r="T624" t="s">
        <v>84</v>
      </c>
      <c r="U624" t="s">
        <v>78</v>
      </c>
      <c r="V624" t="s">
        <v>114</v>
      </c>
      <c r="W624">
        <v>30</v>
      </c>
      <c r="X624" s="13">
        <v>42777</v>
      </c>
      <c r="Y624" s="35">
        <v>92058</v>
      </c>
      <c r="Z624" s="36">
        <v>0</v>
      </c>
      <c r="AA624" t="s">
        <v>62</v>
      </c>
      <c r="AB624" t="s">
        <v>92</v>
      </c>
      <c r="AC624">
        <v>7</v>
      </c>
    </row>
    <row r="625" spans="1:29" x14ac:dyDescent="0.3">
      <c r="A625" t="s">
        <v>1267</v>
      </c>
      <c r="B625" t="s">
        <v>1268</v>
      </c>
      <c r="C625" t="s">
        <v>66</v>
      </c>
      <c r="D625" t="s">
        <v>67</v>
      </c>
      <c r="E625" t="s">
        <v>84</v>
      </c>
      <c r="F625" t="s">
        <v>60</v>
      </c>
      <c r="G625" t="s">
        <v>69</v>
      </c>
      <c r="H625">
        <v>64</v>
      </c>
      <c r="I625" s="13">
        <v>41264</v>
      </c>
      <c r="J625" s="35">
        <v>153253</v>
      </c>
      <c r="K625" s="36">
        <v>0.24</v>
      </c>
      <c r="L625" t="s">
        <v>62</v>
      </c>
      <c r="M625" t="s">
        <v>92</v>
      </c>
      <c r="N625">
        <f t="shared" ca="1" si="10"/>
        <v>11</v>
      </c>
      <c r="P625" t="s">
        <v>1188</v>
      </c>
      <c r="Q625" t="s">
        <v>1189</v>
      </c>
      <c r="R625" t="s">
        <v>171</v>
      </c>
      <c r="S625" t="s">
        <v>101</v>
      </c>
      <c r="T625" t="s">
        <v>74</v>
      </c>
      <c r="U625" t="s">
        <v>78</v>
      </c>
      <c r="V625" t="s">
        <v>79</v>
      </c>
      <c r="W625">
        <v>64</v>
      </c>
      <c r="X625" s="13">
        <v>43527</v>
      </c>
      <c r="Y625" s="35">
        <v>67114</v>
      </c>
      <c r="Z625" s="36">
        <v>0</v>
      </c>
      <c r="AA625" t="s">
        <v>62</v>
      </c>
      <c r="AB625" t="s">
        <v>80</v>
      </c>
      <c r="AC625">
        <v>5</v>
      </c>
    </row>
    <row r="626" spans="1:29" x14ac:dyDescent="0.3">
      <c r="A626" t="s">
        <v>1269</v>
      </c>
      <c r="B626" t="s">
        <v>1270</v>
      </c>
      <c r="C626" t="s">
        <v>83</v>
      </c>
      <c r="D626" t="s">
        <v>91</v>
      </c>
      <c r="E626" t="s">
        <v>74</v>
      </c>
      <c r="F626" t="s">
        <v>60</v>
      </c>
      <c r="G626" t="s">
        <v>69</v>
      </c>
      <c r="H626">
        <v>34</v>
      </c>
      <c r="I626" s="13">
        <v>41915</v>
      </c>
      <c r="J626" s="35">
        <v>103707</v>
      </c>
      <c r="K626" s="36">
        <v>0.09</v>
      </c>
      <c r="L626" t="s">
        <v>62</v>
      </c>
      <c r="M626" t="s">
        <v>117</v>
      </c>
      <c r="N626">
        <f t="shared" ca="1" si="10"/>
        <v>9</v>
      </c>
      <c r="P626" t="s">
        <v>1190</v>
      </c>
      <c r="Q626" t="s">
        <v>1191</v>
      </c>
      <c r="R626" t="s">
        <v>162</v>
      </c>
      <c r="S626" t="s">
        <v>97</v>
      </c>
      <c r="T626" t="s">
        <v>74</v>
      </c>
      <c r="U626" t="s">
        <v>60</v>
      </c>
      <c r="V626" t="s">
        <v>69</v>
      </c>
      <c r="W626">
        <v>61</v>
      </c>
      <c r="X626" s="13">
        <v>40683</v>
      </c>
      <c r="Y626" s="35">
        <v>64937</v>
      </c>
      <c r="Z626" s="36">
        <v>0</v>
      </c>
      <c r="AA626" t="s">
        <v>62</v>
      </c>
      <c r="AB626" t="s">
        <v>80</v>
      </c>
      <c r="AC626">
        <v>13</v>
      </c>
    </row>
    <row r="627" spans="1:29" x14ac:dyDescent="0.3">
      <c r="A627" t="s">
        <v>1271</v>
      </c>
      <c r="B627" t="s">
        <v>1272</v>
      </c>
      <c r="C627" t="s">
        <v>108</v>
      </c>
      <c r="D627" t="s">
        <v>91</v>
      </c>
      <c r="E627" t="s">
        <v>68</v>
      </c>
      <c r="F627" t="s">
        <v>60</v>
      </c>
      <c r="G627" t="s">
        <v>69</v>
      </c>
      <c r="H627">
        <v>41</v>
      </c>
      <c r="I627" s="13">
        <v>41130</v>
      </c>
      <c r="J627" s="35">
        <v>245360</v>
      </c>
      <c r="K627" s="36">
        <v>0.37</v>
      </c>
      <c r="L627" t="s">
        <v>62</v>
      </c>
      <c r="M627" t="s">
        <v>92</v>
      </c>
      <c r="N627">
        <f t="shared" ca="1" si="10"/>
        <v>12</v>
      </c>
      <c r="P627" t="s">
        <v>1192</v>
      </c>
      <c r="Q627" t="s">
        <v>1193</v>
      </c>
      <c r="R627" t="s">
        <v>83</v>
      </c>
      <c r="S627" t="s">
        <v>109</v>
      </c>
      <c r="T627" t="s">
        <v>74</v>
      </c>
      <c r="U627" t="s">
        <v>60</v>
      </c>
      <c r="V627" t="s">
        <v>114</v>
      </c>
      <c r="W627">
        <v>65</v>
      </c>
      <c r="X627" s="13">
        <v>38967</v>
      </c>
      <c r="Y627" s="35">
        <v>127626</v>
      </c>
      <c r="Z627" s="36">
        <v>0.1</v>
      </c>
      <c r="AA627" t="s">
        <v>62</v>
      </c>
      <c r="AB627" t="s">
        <v>88</v>
      </c>
      <c r="AC627">
        <v>17</v>
      </c>
    </row>
    <row r="628" spans="1:29" x14ac:dyDescent="0.3">
      <c r="A628" t="s">
        <v>1273</v>
      </c>
      <c r="B628" t="s">
        <v>1274</v>
      </c>
      <c r="C628" t="s">
        <v>237</v>
      </c>
      <c r="D628" t="s">
        <v>101</v>
      </c>
      <c r="E628" t="s">
        <v>68</v>
      </c>
      <c r="F628" t="s">
        <v>78</v>
      </c>
      <c r="G628" t="s">
        <v>79</v>
      </c>
      <c r="H628">
        <v>25</v>
      </c>
      <c r="I628" s="13">
        <v>44385</v>
      </c>
      <c r="J628" s="35">
        <v>67275</v>
      </c>
      <c r="K628" s="36">
        <v>0</v>
      </c>
      <c r="L628" t="s">
        <v>62</v>
      </c>
      <c r="M628" t="s">
        <v>117</v>
      </c>
      <c r="N628">
        <f t="shared" ca="1" si="10"/>
        <v>3</v>
      </c>
      <c r="P628" t="s">
        <v>1194</v>
      </c>
      <c r="Q628" t="s">
        <v>1195</v>
      </c>
      <c r="R628" t="s">
        <v>294</v>
      </c>
      <c r="S628" t="s">
        <v>58</v>
      </c>
      <c r="T628" t="s">
        <v>84</v>
      </c>
      <c r="U628" t="s">
        <v>78</v>
      </c>
      <c r="V628" t="s">
        <v>61</v>
      </c>
      <c r="W628">
        <v>61</v>
      </c>
      <c r="X628" s="13">
        <v>38013</v>
      </c>
      <c r="Y628" s="35">
        <v>88478</v>
      </c>
      <c r="Z628" s="36">
        <v>0</v>
      </c>
      <c r="AA628" t="s">
        <v>62</v>
      </c>
      <c r="AB628" t="s">
        <v>92</v>
      </c>
      <c r="AC628">
        <v>20</v>
      </c>
    </row>
    <row r="629" spans="1:29" x14ac:dyDescent="0.3">
      <c r="A629" t="s">
        <v>1275</v>
      </c>
      <c r="B629" t="s">
        <v>1276</v>
      </c>
      <c r="C629" t="s">
        <v>83</v>
      </c>
      <c r="D629" t="s">
        <v>58</v>
      </c>
      <c r="E629" t="s">
        <v>74</v>
      </c>
      <c r="F629" t="s">
        <v>78</v>
      </c>
      <c r="G629" t="s">
        <v>79</v>
      </c>
      <c r="H629">
        <v>45</v>
      </c>
      <c r="I629" s="13">
        <v>42026</v>
      </c>
      <c r="J629" s="35">
        <v>101288</v>
      </c>
      <c r="K629" s="36">
        <v>0.1</v>
      </c>
      <c r="L629" t="s">
        <v>62</v>
      </c>
      <c r="M629" t="s">
        <v>80</v>
      </c>
      <c r="N629">
        <f t="shared" ca="1" si="10"/>
        <v>9</v>
      </c>
      <c r="P629" t="s">
        <v>1196</v>
      </c>
      <c r="Q629" t="s">
        <v>1197</v>
      </c>
      <c r="R629" t="s">
        <v>57</v>
      </c>
      <c r="S629" t="s">
        <v>120</v>
      </c>
      <c r="T629" t="s">
        <v>68</v>
      </c>
      <c r="U629" t="s">
        <v>60</v>
      </c>
      <c r="V629" t="s">
        <v>61</v>
      </c>
      <c r="W629">
        <v>30</v>
      </c>
      <c r="X629" s="13">
        <v>42960</v>
      </c>
      <c r="Y629" s="35">
        <v>154624</v>
      </c>
      <c r="Z629" s="36">
        <v>0.15</v>
      </c>
      <c r="AA629" t="s">
        <v>62</v>
      </c>
      <c r="AB629" t="s">
        <v>92</v>
      </c>
      <c r="AC629">
        <v>7</v>
      </c>
    </row>
    <row r="630" spans="1:29" x14ac:dyDescent="0.3">
      <c r="A630" t="s">
        <v>1277</v>
      </c>
      <c r="B630" t="s">
        <v>1278</v>
      </c>
      <c r="C630" t="s">
        <v>198</v>
      </c>
      <c r="D630" t="s">
        <v>58</v>
      </c>
      <c r="E630" t="s">
        <v>74</v>
      </c>
      <c r="F630" t="s">
        <v>60</v>
      </c>
      <c r="G630" t="s">
        <v>61</v>
      </c>
      <c r="H630">
        <v>37</v>
      </c>
      <c r="I630" s="13">
        <v>42487</v>
      </c>
      <c r="J630" s="35">
        <v>91400</v>
      </c>
      <c r="K630" s="36">
        <v>0</v>
      </c>
      <c r="L630" t="s">
        <v>62</v>
      </c>
      <c r="M630" t="s">
        <v>70</v>
      </c>
      <c r="N630">
        <f t="shared" ca="1" si="10"/>
        <v>8</v>
      </c>
      <c r="P630" t="s">
        <v>1198</v>
      </c>
      <c r="Q630" t="s">
        <v>1199</v>
      </c>
      <c r="R630" t="s">
        <v>57</v>
      </c>
      <c r="S630" t="s">
        <v>120</v>
      </c>
      <c r="T630" t="s">
        <v>59</v>
      </c>
      <c r="U630" t="s">
        <v>78</v>
      </c>
      <c r="V630" t="s">
        <v>69</v>
      </c>
      <c r="W630">
        <v>53</v>
      </c>
      <c r="X630" s="13">
        <v>41931</v>
      </c>
      <c r="Y630" s="35">
        <v>159538</v>
      </c>
      <c r="Z630" s="36">
        <v>0.11</v>
      </c>
      <c r="AA630" t="s">
        <v>62</v>
      </c>
      <c r="AB630" t="s">
        <v>88</v>
      </c>
      <c r="AC630">
        <v>9</v>
      </c>
    </row>
    <row r="631" spans="1:29" x14ac:dyDescent="0.3">
      <c r="A631" t="s">
        <v>1279</v>
      </c>
      <c r="B631" t="s">
        <v>1280</v>
      </c>
      <c r="C631" t="s">
        <v>57</v>
      </c>
      <c r="D631" t="s">
        <v>97</v>
      </c>
      <c r="E631" t="s">
        <v>59</v>
      </c>
      <c r="F631" t="s">
        <v>78</v>
      </c>
      <c r="G631" t="s">
        <v>61</v>
      </c>
      <c r="H631">
        <v>42</v>
      </c>
      <c r="I631" s="13">
        <v>37914</v>
      </c>
      <c r="J631" s="35">
        <v>135558</v>
      </c>
      <c r="K631" s="36">
        <v>0.14000000000000001</v>
      </c>
      <c r="L631" t="s">
        <v>62</v>
      </c>
      <c r="M631" t="s">
        <v>80</v>
      </c>
      <c r="N631">
        <f t="shared" ca="1" si="10"/>
        <v>20</v>
      </c>
      <c r="P631" t="s">
        <v>1200</v>
      </c>
      <c r="Q631" t="s">
        <v>1201</v>
      </c>
      <c r="R631" t="s">
        <v>66</v>
      </c>
      <c r="S631" t="s">
        <v>109</v>
      </c>
      <c r="T631" t="s">
        <v>68</v>
      </c>
      <c r="U631" t="s">
        <v>78</v>
      </c>
      <c r="V631" t="s">
        <v>69</v>
      </c>
      <c r="W631">
        <v>25</v>
      </c>
      <c r="X631" s="13">
        <v>44058</v>
      </c>
      <c r="Y631" s="35">
        <v>172007</v>
      </c>
      <c r="Z631" s="36">
        <v>0.26</v>
      </c>
      <c r="AA631" t="s">
        <v>62</v>
      </c>
      <c r="AB631" t="s">
        <v>88</v>
      </c>
      <c r="AC631">
        <v>4</v>
      </c>
    </row>
    <row r="632" spans="1:29" x14ac:dyDescent="0.3">
      <c r="A632" t="s">
        <v>1281</v>
      </c>
      <c r="B632" t="s">
        <v>910</v>
      </c>
      <c r="C632" t="s">
        <v>87</v>
      </c>
      <c r="D632" t="s">
        <v>91</v>
      </c>
      <c r="E632" t="s">
        <v>68</v>
      </c>
      <c r="F632" t="s">
        <v>78</v>
      </c>
      <c r="G632" t="s">
        <v>69</v>
      </c>
      <c r="H632">
        <v>49</v>
      </c>
      <c r="I632" s="13">
        <v>40894</v>
      </c>
      <c r="J632" s="35">
        <v>56878</v>
      </c>
      <c r="K632" s="36">
        <v>0</v>
      </c>
      <c r="L632" t="s">
        <v>62</v>
      </c>
      <c r="M632" t="s">
        <v>63</v>
      </c>
      <c r="N632">
        <f t="shared" ca="1" si="10"/>
        <v>12</v>
      </c>
      <c r="P632" t="s">
        <v>1202</v>
      </c>
      <c r="Q632" t="s">
        <v>1203</v>
      </c>
      <c r="R632" t="s">
        <v>66</v>
      </c>
      <c r="S632" t="s">
        <v>67</v>
      </c>
      <c r="T632" t="s">
        <v>84</v>
      </c>
      <c r="U632" t="s">
        <v>78</v>
      </c>
      <c r="V632" t="s">
        <v>69</v>
      </c>
      <c r="W632">
        <v>41</v>
      </c>
      <c r="X632" s="13">
        <v>43600</v>
      </c>
      <c r="Y632" s="35">
        <v>174415</v>
      </c>
      <c r="Z632" s="36">
        <v>0.23</v>
      </c>
      <c r="AA632" t="s">
        <v>62</v>
      </c>
      <c r="AB632" t="s">
        <v>88</v>
      </c>
      <c r="AC632">
        <v>5</v>
      </c>
    </row>
    <row r="633" spans="1:29" x14ac:dyDescent="0.3">
      <c r="A633" t="s">
        <v>1282</v>
      </c>
      <c r="B633" t="s">
        <v>1283</v>
      </c>
      <c r="C633" t="s">
        <v>132</v>
      </c>
      <c r="D633" t="s">
        <v>120</v>
      </c>
      <c r="E633" t="s">
        <v>74</v>
      </c>
      <c r="F633" t="s">
        <v>78</v>
      </c>
      <c r="G633" t="s">
        <v>114</v>
      </c>
      <c r="H633">
        <v>39</v>
      </c>
      <c r="I633" s="13">
        <v>39229</v>
      </c>
      <c r="J633" s="35">
        <v>51234</v>
      </c>
      <c r="K633" s="36">
        <v>0</v>
      </c>
      <c r="L633" t="s">
        <v>62</v>
      </c>
      <c r="M633" t="s">
        <v>63</v>
      </c>
      <c r="N633">
        <f t="shared" ca="1" si="10"/>
        <v>17</v>
      </c>
      <c r="P633" t="s">
        <v>1204</v>
      </c>
      <c r="Q633" t="s">
        <v>1205</v>
      </c>
      <c r="R633" t="s">
        <v>162</v>
      </c>
      <c r="S633" t="s">
        <v>97</v>
      </c>
      <c r="T633" t="s">
        <v>68</v>
      </c>
      <c r="U633" t="s">
        <v>78</v>
      </c>
      <c r="V633" t="s">
        <v>79</v>
      </c>
      <c r="W633">
        <v>25</v>
      </c>
      <c r="X633" s="13">
        <v>44217</v>
      </c>
      <c r="Y633" s="35">
        <v>67299</v>
      </c>
      <c r="Z633" s="36">
        <v>0</v>
      </c>
      <c r="AA633" t="s">
        <v>62</v>
      </c>
      <c r="AB633" t="s">
        <v>80</v>
      </c>
      <c r="AC633">
        <v>3</v>
      </c>
    </row>
    <row r="634" spans="1:29" x14ac:dyDescent="0.3">
      <c r="A634" t="s">
        <v>913</v>
      </c>
      <c r="B634" t="s">
        <v>1284</v>
      </c>
      <c r="C634" t="s">
        <v>108</v>
      </c>
      <c r="D634" t="s">
        <v>97</v>
      </c>
      <c r="E634" t="s">
        <v>68</v>
      </c>
      <c r="F634" t="s">
        <v>78</v>
      </c>
      <c r="G634" t="s">
        <v>79</v>
      </c>
      <c r="H634">
        <v>31</v>
      </c>
      <c r="I634" s="13">
        <v>42018</v>
      </c>
      <c r="J634" s="35">
        <v>230025</v>
      </c>
      <c r="K634" s="36">
        <v>0.34</v>
      </c>
      <c r="L634" t="s">
        <v>62</v>
      </c>
      <c r="M634" t="s">
        <v>80</v>
      </c>
      <c r="N634">
        <f t="shared" ca="1" si="10"/>
        <v>9</v>
      </c>
      <c r="P634" t="s">
        <v>1206</v>
      </c>
      <c r="Q634" t="s">
        <v>1207</v>
      </c>
      <c r="R634" t="s">
        <v>275</v>
      </c>
      <c r="S634" t="s">
        <v>58</v>
      </c>
      <c r="T634" t="s">
        <v>59</v>
      </c>
      <c r="U634" t="s">
        <v>60</v>
      </c>
      <c r="V634" t="s">
        <v>69</v>
      </c>
      <c r="W634">
        <v>52</v>
      </c>
      <c r="X634" s="13">
        <v>38406</v>
      </c>
      <c r="Y634" s="35">
        <v>45286</v>
      </c>
      <c r="Z634" s="36">
        <v>0</v>
      </c>
      <c r="AA634" t="s">
        <v>62</v>
      </c>
      <c r="AB634" t="s">
        <v>70</v>
      </c>
      <c r="AC634">
        <v>19</v>
      </c>
    </row>
    <row r="635" spans="1:29" x14ac:dyDescent="0.3">
      <c r="A635" t="s">
        <v>1285</v>
      </c>
      <c r="B635" t="s">
        <v>1286</v>
      </c>
      <c r="C635" t="s">
        <v>87</v>
      </c>
      <c r="D635" t="s">
        <v>91</v>
      </c>
      <c r="E635" t="s">
        <v>74</v>
      </c>
      <c r="F635" t="s">
        <v>78</v>
      </c>
      <c r="G635" t="s">
        <v>79</v>
      </c>
      <c r="H635">
        <v>29</v>
      </c>
      <c r="I635" s="13">
        <v>42602</v>
      </c>
      <c r="J635" s="35">
        <v>58703</v>
      </c>
      <c r="K635" s="36">
        <v>0</v>
      </c>
      <c r="L635" t="s">
        <v>62</v>
      </c>
      <c r="M635" t="s">
        <v>117</v>
      </c>
      <c r="N635">
        <f t="shared" ca="1" si="10"/>
        <v>8</v>
      </c>
      <c r="P635" t="s">
        <v>1208</v>
      </c>
      <c r="Q635" t="s">
        <v>1209</v>
      </c>
      <c r="R635" t="s">
        <v>66</v>
      </c>
      <c r="S635" t="s">
        <v>109</v>
      </c>
      <c r="T635" t="s">
        <v>59</v>
      </c>
      <c r="U635" t="s">
        <v>78</v>
      </c>
      <c r="V635" t="s">
        <v>69</v>
      </c>
      <c r="W635">
        <v>48</v>
      </c>
      <c r="X635" s="13">
        <v>39302</v>
      </c>
      <c r="Y635" s="35">
        <v>194723</v>
      </c>
      <c r="Z635" s="36">
        <v>0.25</v>
      </c>
      <c r="AA635" t="s">
        <v>62</v>
      </c>
      <c r="AB635" t="s">
        <v>80</v>
      </c>
      <c r="AC635">
        <v>17</v>
      </c>
    </row>
    <row r="636" spans="1:29" x14ac:dyDescent="0.3">
      <c r="A636" t="s">
        <v>1287</v>
      </c>
      <c r="B636" t="s">
        <v>1288</v>
      </c>
      <c r="C636" t="s">
        <v>83</v>
      </c>
      <c r="D636" t="s">
        <v>67</v>
      </c>
      <c r="E636" t="s">
        <v>74</v>
      </c>
      <c r="F636" t="s">
        <v>78</v>
      </c>
      <c r="G636" t="s">
        <v>69</v>
      </c>
      <c r="H636">
        <v>32</v>
      </c>
      <c r="I636" s="13">
        <v>43936</v>
      </c>
      <c r="J636" s="35">
        <v>126671</v>
      </c>
      <c r="K636" s="36">
        <v>0.09</v>
      </c>
      <c r="L636" t="s">
        <v>62</v>
      </c>
      <c r="M636" t="s">
        <v>88</v>
      </c>
      <c r="N636">
        <f t="shared" ca="1" si="10"/>
        <v>4</v>
      </c>
      <c r="P636" t="s">
        <v>1210</v>
      </c>
      <c r="Q636" t="s">
        <v>1211</v>
      </c>
      <c r="R636" t="s">
        <v>365</v>
      </c>
      <c r="S636" t="s">
        <v>58</v>
      </c>
      <c r="T636" t="s">
        <v>74</v>
      </c>
      <c r="U636" t="s">
        <v>60</v>
      </c>
      <c r="V636" t="s">
        <v>69</v>
      </c>
      <c r="W636">
        <v>36</v>
      </c>
      <c r="X636" s="13">
        <v>40413</v>
      </c>
      <c r="Y636" s="35">
        <v>61310</v>
      </c>
      <c r="Z636" s="36">
        <v>0</v>
      </c>
      <c r="AA636" t="s">
        <v>62</v>
      </c>
      <c r="AB636" t="s">
        <v>80</v>
      </c>
      <c r="AC636">
        <v>14</v>
      </c>
    </row>
    <row r="637" spans="1:29" x14ac:dyDescent="0.3">
      <c r="A637" t="s">
        <v>1289</v>
      </c>
      <c r="B637" t="s">
        <v>1290</v>
      </c>
      <c r="C637" t="s">
        <v>222</v>
      </c>
      <c r="D637" t="s">
        <v>120</v>
      </c>
      <c r="E637" t="s">
        <v>59</v>
      </c>
      <c r="F637" t="s">
        <v>60</v>
      </c>
      <c r="G637" t="s">
        <v>79</v>
      </c>
      <c r="H637">
        <v>33</v>
      </c>
      <c r="I637" s="13">
        <v>44218</v>
      </c>
      <c r="J637" s="35">
        <v>56405</v>
      </c>
      <c r="K637" s="36">
        <v>0</v>
      </c>
      <c r="L637" t="s">
        <v>62</v>
      </c>
      <c r="M637" t="s">
        <v>70</v>
      </c>
      <c r="N637">
        <f t="shared" ca="1" si="10"/>
        <v>3</v>
      </c>
      <c r="P637" t="s">
        <v>1212</v>
      </c>
      <c r="Q637" t="s">
        <v>1213</v>
      </c>
      <c r="R637" t="s">
        <v>180</v>
      </c>
      <c r="S637" t="s">
        <v>97</v>
      </c>
      <c r="T637" t="s">
        <v>68</v>
      </c>
      <c r="U637" t="s">
        <v>60</v>
      </c>
      <c r="V637" t="s">
        <v>79</v>
      </c>
      <c r="W637">
        <v>31</v>
      </c>
      <c r="X637" s="13">
        <v>43171</v>
      </c>
      <c r="Y637" s="35">
        <v>47913</v>
      </c>
      <c r="Z637" s="36">
        <v>0</v>
      </c>
      <c r="AA637" t="s">
        <v>62</v>
      </c>
      <c r="AB637" t="s">
        <v>63</v>
      </c>
      <c r="AC637">
        <v>6</v>
      </c>
    </row>
    <row r="638" spans="1:29" x14ac:dyDescent="0.3">
      <c r="A638" t="s">
        <v>1291</v>
      </c>
      <c r="B638" t="s">
        <v>1292</v>
      </c>
      <c r="C638" t="s">
        <v>132</v>
      </c>
      <c r="D638" t="s">
        <v>67</v>
      </c>
      <c r="E638" t="s">
        <v>74</v>
      </c>
      <c r="F638" t="s">
        <v>78</v>
      </c>
      <c r="G638" t="s">
        <v>114</v>
      </c>
      <c r="H638">
        <v>39</v>
      </c>
      <c r="I638" s="13">
        <v>39708</v>
      </c>
      <c r="J638" s="35">
        <v>62861</v>
      </c>
      <c r="K638" s="36">
        <v>0</v>
      </c>
      <c r="L638" t="s">
        <v>62</v>
      </c>
      <c r="M638" t="s">
        <v>63</v>
      </c>
      <c r="N638">
        <f t="shared" ca="1" si="10"/>
        <v>15</v>
      </c>
      <c r="P638" t="s">
        <v>1214</v>
      </c>
      <c r="Q638" t="s">
        <v>1215</v>
      </c>
      <c r="R638" t="s">
        <v>180</v>
      </c>
      <c r="S638" t="s">
        <v>97</v>
      </c>
      <c r="T638" t="s">
        <v>68</v>
      </c>
      <c r="U638" t="s">
        <v>60</v>
      </c>
      <c r="V638" t="s">
        <v>79</v>
      </c>
      <c r="W638">
        <v>53</v>
      </c>
      <c r="X638" s="13">
        <v>42985</v>
      </c>
      <c r="Y638" s="35">
        <v>46727</v>
      </c>
      <c r="Z638" s="36">
        <v>0</v>
      </c>
      <c r="AA638" t="s">
        <v>62</v>
      </c>
      <c r="AB638" t="s">
        <v>117</v>
      </c>
      <c r="AC638">
        <v>6</v>
      </c>
    </row>
    <row r="639" spans="1:29" x14ac:dyDescent="0.3">
      <c r="A639" t="s">
        <v>1293</v>
      </c>
      <c r="B639" t="s">
        <v>1294</v>
      </c>
      <c r="C639" t="s">
        <v>57</v>
      </c>
      <c r="D639" t="s">
        <v>58</v>
      </c>
      <c r="E639" t="s">
        <v>74</v>
      </c>
      <c r="F639" t="s">
        <v>60</v>
      </c>
      <c r="G639" t="s">
        <v>79</v>
      </c>
      <c r="H639">
        <v>53</v>
      </c>
      <c r="I639" s="13">
        <v>35532</v>
      </c>
      <c r="J639" s="35">
        <v>154388</v>
      </c>
      <c r="K639" s="36">
        <v>0.1</v>
      </c>
      <c r="L639" t="s">
        <v>62</v>
      </c>
      <c r="M639" t="s">
        <v>63</v>
      </c>
      <c r="N639">
        <f t="shared" ca="1" si="10"/>
        <v>27</v>
      </c>
      <c r="P639" t="s">
        <v>1216</v>
      </c>
      <c r="Q639" t="s">
        <v>1217</v>
      </c>
      <c r="R639" t="s">
        <v>57</v>
      </c>
      <c r="S639" t="s">
        <v>97</v>
      </c>
      <c r="T639" t="s">
        <v>68</v>
      </c>
      <c r="U639" t="s">
        <v>78</v>
      </c>
      <c r="V639" t="s">
        <v>79</v>
      </c>
      <c r="W639">
        <v>27</v>
      </c>
      <c r="X639" s="13">
        <v>44302</v>
      </c>
      <c r="Y639" s="35">
        <v>133400</v>
      </c>
      <c r="Z639" s="36">
        <v>0.11</v>
      </c>
      <c r="AA639" t="s">
        <v>62</v>
      </c>
      <c r="AB639" t="s">
        <v>80</v>
      </c>
      <c r="AC639">
        <v>3</v>
      </c>
    </row>
    <row r="640" spans="1:29" x14ac:dyDescent="0.3">
      <c r="A640" t="s">
        <v>1295</v>
      </c>
      <c r="B640" t="s">
        <v>1296</v>
      </c>
      <c r="C640" t="s">
        <v>66</v>
      </c>
      <c r="D640" t="s">
        <v>97</v>
      </c>
      <c r="E640" t="s">
        <v>74</v>
      </c>
      <c r="F640" t="s">
        <v>60</v>
      </c>
      <c r="G640" t="s">
        <v>69</v>
      </c>
      <c r="H640">
        <v>54</v>
      </c>
      <c r="I640" s="13">
        <v>34603</v>
      </c>
      <c r="J640" s="35">
        <v>162978</v>
      </c>
      <c r="K640" s="36">
        <v>0.17</v>
      </c>
      <c r="L640" t="s">
        <v>62</v>
      </c>
      <c r="M640" t="s">
        <v>88</v>
      </c>
      <c r="N640">
        <f t="shared" ca="1" si="10"/>
        <v>29</v>
      </c>
      <c r="P640" t="s">
        <v>1218</v>
      </c>
      <c r="Q640" t="s">
        <v>1219</v>
      </c>
      <c r="R640" t="s">
        <v>492</v>
      </c>
      <c r="S640" t="s">
        <v>58</v>
      </c>
      <c r="T640" t="s">
        <v>68</v>
      </c>
      <c r="U640" t="s">
        <v>60</v>
      </c>
      <c r="V640" t="s">
        <v>79</v>
      </c>
      <c r="W640">
        <v>39</v>
      </c>
      <c r="X640" s="13">
        <v>43943</v>
      </c>
      <c r="Y640" s="35">
        <v>90535</v>
      </c>
      <c r="Z640" s="36">
        <v>0</v>
      </c>
      <c r="AA640" t="s">
        <v>62</v>
      </c>
      <c r="AB640" t="s">
        <v>88</v>
      </c>
      <c r="AC640">
        <v>4</v>
      </c>
    </row>
    <row r="641" spans="1:29" x14ac:dyDescent="0.3">
      <c r="A641" t="s">
        <v>1297</v>
      </c>
      <c r="B641" t="s">
        <v>1298</v>
      </c>
      <c r="C641" t="s">
        <v>492</v>
      </c>
      <c r="D641" t="s">
        <v>58</v>
      </c>
      <c r="E641" t="s">
        <v>68</v>
      </c>
      <c r="F641" t="s">
        <v>78</v>
      </c>
      <c r="G641" t="s">
        <v>114</v>
      </c>
      <c r="H641">
        <v>55</v>
      </c>
      <c r="I641" s="13">
        <v>34290</v>
      </c>
      <c r="J641" s="35">
        <v>80170</v>
      </c>
      <c r="K641" s="36">
        <v>0</v>
      </c>
      <c r="L641" t="s">
        <v>62</v>
      </c>
      <c r="M641" t="s">
        <v>88</v>
      </c>
      <c r="N641">
        <f t="shared" ca="1" si="10"/>
        <v>30</v>
      </c>
      <c r="P641" t="s">
        <v>1216</v>
      </c>
      <c r="Q641" t="s">
        <v>1220</v>
      </c>
      <c r="R641" t="s">
        <v>162</v>
      </c>
      <c r="S641" t="s">
        <v>97</v>
      </c>
      <c r="T641" t="s">
        <v>84</v>
      </c>
      <c r="U641" t="s">
        <v>60</v>
      </c>
      <c r="V641" t="s">
        <v>79</v>
      </c>
      <c r="W641">
        <v>44</v>
      </c>
      <c r="X641" s="13">
        <v>38771</v>
      </c>
      <c r="Y641" s="35">
        <v>63705</v>
      </c>
      <c r="Z641" s="36">
        <v>0</v>
      </c>
      <c r="AA641" t="s">
        <v>62</v>
      </c>
      <c r="AB641" t="s">
        <v>88</v>
      </c>
      <c r="AC641">
        <v>18</v>
      </c>
    </row>
    <row r="642" spans="1:29" x14ac:dyDescent="0.3">
      <c r="A642" t="s">
        <v>788</v>
      </c>
      <c r="B642" t="s">
        <v>1299</v>
      </c>
      <c r="C642" t="s">
        <v>77</v>
      </c>
      <c r="D642" t="s">
        <v>91</v>
      </c>
      <c r="E642" t="s">
        <v>74</v>
      </c>
      <c r="F642" t="s">
        <v>60</v>
      </c>
      <c r="G642" t="s">
        <v>79</v>
      </c>
      <c r="H642">
        <v>44</v>
      </c>
      <c r="I642" s="13">
        <v>44314</v>
      </c>
      <c r="J642" s="35">
        <v>98520</v>
      </c>
      <c r="K642" s="36">
        <v>0</v>
      </c>
      <c r="L642" t="s">
        <v>62</v>
      </c>
      <c r="M642" t="s">
        <v>88</v>
      </c>
      <c r="N642">
        <f t="shared" ca="1" si="10"/>
        <v>3</v>
      </c>
      <c r="P642" t="s">
        <v>1221</v>
      </c>
      <c r="Q642" t="s">
        <v>1222</v>
      </c>
      <c r="R642" t="s">
        <v>108</v>
      </c>
      <c r="S642" t="s">
        <v>120</v>
      </c>
      <c r="T642" t="s">
        <v>84</v>
      </c>
      <c r="U642" t="s">
        <v>78</v>
      </c>
      <c r="V642" t="s">
        <v>114</v>
      </c>
      <c r="W642">
        <v>48</v>
      </c>
      <c r="X642" s="13">
        <v>36584</v>
      </c>
      <c r="Y642" s="35">
        <v>258081</v>
      </c>
      <c r="Z642" s="36">
        <v>0.3</v>
      </c>
      <c r="AA642" t="s">
        <v>62</v>
      </c>
      <c r="AB642" t="s">
        <v>70</v>
      </c>
      <c r="AC642">
        <v>24</v>
      </c>
    </row>
    <row r="643" spans="1:29" x14ac:dyDescent="0.3">
      <c r="A643" t="s">
        <v>1300</v>
      </c>
      <c r="B643" t="s">
        <v>1301</v>
      </c>
      <c r="C643" t="s">
        <v>83</v>
      </c>
      <c r="D643" t="s">
        <v>67</v>
      </c>
      <c r="E643" t="s">
        <v>74</v>
      </c>
      <c r="F643" t="s">
        <v>78</v>
      </c>
      <c r="G643" t="s">
        <v>79</v>
      </c>
      <c r="H643">
        <v>52</v>
      </c>
      <c r="I643" s="13">
        <v>36523</v>
      </c>
      <c r="J643" s="35">
        <v>116527</v>
      </c>
      <c r="K643" s="36">
        <v>7.0000000000000007E-2</v>
      </c>
      <c r="L643" t="s">
        <v>62</v>
      </c>
      <c r="M643" t="s">
        <v>80</v>
      </c>
      <c r="N643">
        <f t="shared" ca="1" si="10"/>
        <v>24</v>
      </c>
      <c r="P643" t="s">
        <v>1223</v>
      </c>
      <c r="Q643" t="s">
        <v>1224</v>
      </c>
      <c r="R643" t="s">
        <v>180</v>
      </c>
      <c r="S643" t="s">
        <v>97</v>
      </c>
      <c r="T643" t="s">
        <v>59</v>
      </c>
      <c r="U643" t="s">
        <v>78</v>
      </c>
      <c r="V643" t="s">
        <v>61</v>
      </c>
      <c r="W643">
        <v>48</v>
      </c>
      <c r="X643" s="13">
        <v>44095</v>
      </c>
      <c r="Y643" s="35">
        <v>54654</v>
      </c>
      <c r="Z643" s="36">
        <v>0</v>
      </c>
      <c r="AA643" t="s">
        <v>62</v>
      </c>
      <c r="AB643" t="s">
        <v>80</v>
      </c>
      <c r="AC643">
        <v>3</v>
      </c>
    </row>
    <row r="644" spans="1:29" x14ac:dyDescent="0.3">
      <c r="A644" t="s">
        <v>1157</v>
      </c>
      <c r="B644" t="s">
        <v>1302</v>
      </c>
      <c r="C644" t="s">
        <v>66</v>
      </c>
      <c r="D644" t="s">
        <v>120</v>
      </c>
      <c r="E644" t="s">
        <v>59</v>
      </c>
      <c r="F644" t="s">
        <v>78</v>
      </c>
      <c r="G644" t="s">
        <v>79</v>
      </c>
      <c r="H644">
        <v>27</v>
      </c>
      <c r="I644" s="13">
        <v>43776</v>
      </c>
      <c r="J644" s="35">
        <v>174607</v>
      </c>
      <c r="K644" s="36">
        <v>0.28999999999999998</v>
      </c>
      <c r="L644" t="s">
        <v>62</v>
      </c>
      <c r="M644" t="s">
        <v>117</v>
      </c>
      <c r="N644">
        <f t="shared" ca="1" si="10"/>
        <v>4</v>
      </c>
      <c r="P644" t="s">
        <v>1225</v>
      </c>
      <c r="Q644" t="s">
        <v>1226</v>
      </c>
      <c r="R644" t="s">
        <v>87</v>
      </c>
      <c r="S644" t="s">
        <v>120</v>
      </c>
      <c r="T644" t="s">
        <v>74</v>
      </c>
      <c r="U644" t="s">
        <v>78</v>
      </c>
      <c r="V644" t="s">
        <v>69</v>
      </c>
      <c r="W644">
        <v>54</v>
      </c>
      <c r="X644" s="13">
        <v>36062</v>
      </c>
      <c r="Y644" s="35">
        <v>58006</v>
      </c>
      <c r="Z644" s="36">
        <v>0</v>
      </c>
      <c r="AA644" t="s">
        <v>62</v>
      </c>
      <c r="AB644" t="s">
        <v>63</v>
      </c>
      <c r="AC644">
        <v>25</v>
      </c>
    </row>
    <row r="645" spans="1:29" x14ac:dyDescent="0.3">
      <c r="A645" t="s">
        <v>1303</v>
      </c>
      <c r="B645" t="s">
        <v>1304</v>
      </c>
      <c r="C645" t="s">
        <v>132</v>
      </c>
      <c r="D645" t="s">
        <v>91</v>
      </c>
      <c r="E645" t="s">
        <v>59</v>
      </c>
      <c r="F645" t="s">
        <v>78</v>
      </c>
      <c r="G645" t="s">
        <v>114</v>
      </c>
      <c r="H645">
        <v>58</v>
      </c>
      <c r="I645" s="13">
        <v>38819</v>
      </c>
      <c r="J645" s="35">
        <v>64202</v>
      </c>
      <c r="K645" s="36">
        <v>0</v>
      </c>
      <c r="L645" t="s">
        <v>62</v>
      </c>
      <c r="M645" t="s">
        <v>117</v>
      </c>
      <c r="N645">
        <f t="shared" ca="1" si="10"/>
        <v>18</v>
      </c>
      <c r="P645" t="s">
        <v>1175</v>
      </c>
      <c r="Q645" t="s">
        <v>1227</v>
      </c>
      <c r="R645" t="s">
        <v>66</v>
      </c>
      <c r="S645" t="s">
        <v>97</v>
      </c>
      <c r="T645" t="s">
        <v>68</v>
      </c>
      <c r="U645" t="s">
        <v>60</v>
      </c>
      <c r="V645" t="s">
        <v>79</v>
      </c>
      <c r="W645">
        <v>38</v>
      </c>
      <c r="X645" s="13">
        <v>39232</v>
      </c>
      <c r="Y645" s="35">
        <v>198562</v>
      </c>
      <c r="Z645" s="36">
        <v>0.22</v>
      </c>
      <c r="AA645" t="s">
        <v>62</v>
      </c>
      <c r="AB645" t="s">
        <v>63</v>
      </c>
      <c r="AC645">
        <v>17</v>
      </c>
    </row>
    <row r="646" spans="1:29" x14ac:dyDescent="0.3">
      <c r="A646" t="s">
        <v>1305</v>
      </c>
      <c r="B646" t="s">
        <v>1306</v>
      </c>
      <c r="C646" t="s">
        <v>294</v>
      </c>
      <c r="D646" t="s">
        <v>58</v>
      </c>
      <c r="E646" t="s">
        <v>68</v>
      </c>
      <c r="F646" t="s">
        <v>60</v>
      </c>
      <c r="G646" t="s">
        <v>114</v>
      </c>
      <c r="H646">
        <v>36</v>
      </c>
      <c r="I646" s="13">
        <v>42677</v>
      </c>
      <c r="J646" s="35">
        <v>94618</v>
      </c>
      <c r="K646" s="36">
        <v>0</v>
      </c>
      <c r="L646" t="s">
        <v>62</v>
      </c>
      <c r="M646" t="s">
        <v>117</v>
      </c>
      <c r="N646">
        <f t="shared" ca="1" si="10"/>
        <v>7</v>
      </c>
      <c r="P646" t="s">
        <v>1228</v>
      </c>
      <c r="Q646" t="s">
        <v>1229</v>
      </c>
      <c r="R646" t="s">
        <v>222</v>
      </c>
      <c r="S646" t="s">
        <v>120</v>
      </c>
      <c r="T646" t="s">
        <v>59</v>
      </c>
      <c r="U646" t="s">
        <v>60</v>
      </c>
      <c r="V646" t="s">
        <v>61</v>
      </c>
      <c r="W646">
        <v>40</v>
      </c>
      <c r="X646" s="13">
        <v>39960</v>
      </c>
      <c r="Y646" s="35">
        <v>62411</v>
      </c>
      <c r="Z646" s="36">
        <v>0</v>
      </c>
      <c r="AA646" t="s">
        <v>62</v>
      </c>
      <c r="AB646" t="s">
        <v>88</v>
      </c>
      <c r="AC646">
        <v>15</v>
      </c>
    </row>
    <row r="647" spans="1:29" x14ac:dyDescent="0.3">
      <c r="A647" t="s">
        <v>1307</v>
      </c>
      <c r="B647" t="s">
        <v>1308</v>
      </c>
      <c r="C647" t="s">
        <v>66</v>
      </c>
      <c r="D647" t="s">
        <v>109</v>
      </c>
      <c r="E647" t="s">
        <v>59</v>
      </c>
      <c r="F647" t="s">
        <v>78</v>
      </c>
      <c r="G647" t="s">
        <v>69</v>
      </c>
      <c r="H647">
        <v>26</v>
      </c>
      <c r="I647" s="13">
        <v>43753</v>
      </c>
      <c r="J647" s="35">
        <v>151556</v>
      </c>
      <c r="K647" s="36">
        <v>0.2</v>
      </c>
      <c r="L647" t="s">
        <v>62</v>
      </c>
      <c r="M647" t="s">
        <v>88</v>
      </c>
      <c r="N647">
        <f t="shared" ca="1" si="10"/>
        <v>4</v>
      </c>
      <c r="P647" t="s">
        <v>1230</v>
      </c>
      <c r="Q647" t="s">
        <v>1231</v>
      </c>
      <c r="R647" t="s">
        <v>183</v>
      </c>
      <c r="S647" t="s">
        <v>101</v>
      </c>
      <c r="T647" t="s">
        <v>59</v>
      </c>
      <c r="U647" t="s">
        <v>78</v>
      </c>
      <c r="V647" t="s">
        <v>79</v>
      </c>
      <c r="W647">
        <v>57</v>
      </c>
      <c r="X647" s="13">
        <v>33612</v>
      </c>
      <c r="Y647" s="35">
        <v>111299</v>
      </c>
      <c r="Z647" s="36">
        <v>0.12</v>
      </c>
      <c r="AA647" t="s">
        <v>62</v>
      </c>
      <c r="AB647" t="s">
        <v>88</v>
      </c>
      <c r="AC647">
        <v>32</v>
      </c>
    </row>
    <row r="648" spans="1:29" x14ac:dyDescent="0.3">
      <c r="A648" t="s">
        <v>1309</v>
      </c>
      <c r="B648" t="s">
        <v>1310</v>
      </c>
      <c r="C648" t="s">
        <v>237</v>
      </c>
      <c r="D648" t="s">
        <v>101</v>
      </c>
      <c r="E648" t="s">
        <v>59</v>
      </c>
      <c r="F648" t="s">
        <v>60</v>
      </c>
      <c r="G648" t="s">
        <v>79</v>
      </c>
      <c r="H648">
        <v>37</v>
      </c>
      <c r="I648" s="13">
        <v>43898</v>
      </c>
      <c r="J648" s="35">
        <v>80659</v>
      </c>
      <c r="K648" s="36">
        <v>0</v>
      </c>
      <c r="L648" t="s">
        <v>62</v>
      </c>
      <c r="M648" t="s">
        <v>80</v>
      </c>
      <c r="N648">
        <f t="shared" ca="1" si="10"/>
        <v>4</v>
      </c>
      <c r="P648" t="s">
        <v>1232</v>
      </c>
      <c r="Q648" t="s">
        <v>1233</v>
      </c>
      <c r="R648" t="s">
        <v>87</v>
      </c>
      <c r="S648" t="s">
        <v>109</v>
      </c>
      <c r="T648" t="s">
        <v>59</v>
      </c>
      <c r="U648" t="s">
        <v>60</v>
      </c>
      <c r="V648" t="s">
        <v>69</v>
      </c>
      <c r="W648">
        <v>43</v>
      </c>
      <c r="X648" s="13">
        <v>43659</v>
      </c>
      <c r="Y648" s="35">
        <v>41545</v>
      </c>
      <c r="Z648" s="36">
        <v>0</v>
      </c>
      <c r="AA648" t="s">
        <v>62</v>
      </c>
      <c r="AB648" t="s">
        <v>88</v>
      </c>
      <c r="AC648">
        <v>5</v>
      </c>
    </row>
    <row r="649" spans="1:29" x14ac:dyDescent="0.3">
      <c r="A649" t="s">
        <v>1311</v>
      </c>
      <c r="B649" t="s">
        <v>1312</v>
      </c>
      <c r="C649" t="s">
        <v>365</v>
      </c>
      <c r="D649" t="s">
        <v>58</v>
      </c>
      <c r="E649" t="s">
        <v>59</v>
      </c>
      <c r="F649" t="s">
        <v>60</v>
      </c>
      <c r="G649" t="s">
        <v>69</v>
      </c>
      <c r="H649">
        <v>58</v>
      </c>
      <c r="I649" s="13">
        <v>42486</v>
      </c>
      <c r="J649" s="35">
        <v>72045</v>
      </c>
      <c r="K649" s="36">
        <v>0</v>
      </c>
      <c r="L649" t="s">
        <v>62</v>
      </c>
      <c r="M649" t="s">
        <v>80</v>
      </c>
      <c r="N649">
        <f t="shared" ca="1" si="10"/>
        <v>8</v>
      </c>
      <c r="P649" t="s">
        <v>1234</v>
      </c>
      <c r="Q649" t="s">
        <v>1235</v>
      </c>
      <c r="R649" t="s">
        <v>219</v>
      </c>
      <c r="S649" t="s">
        <v>58</v>
      </c>
      <c r="T649" t="s">
        <v>74</v>
      </c>
      <c r="U649" t="s">
        <v>78</v>
      </c>
      <c r="V649" t="s">
        <v>114</v>
      </c>
      <c r="W649">
        <v>26</v>
      </c>
      <c r="X649" s="13">
        <v>43569</v>
      </c>
      <c r="Y649" s="35">
        <v>74467</v>
      </c>
      <c r="Z649" s="36">
        <v>0</v>
      </c>
      <c r="AA649" t="s">
        <v>62</v>
      </c>
      <c r="AB649" t="s">
        <v>117</v>
      </c>
      <c r="AC649">
        <v>5</v>
      </c>
    </row>
    <row r="650" spans="1:29" x14ac:dyDescent="0.3">
      <c r="A650" t="s">
        <v>1313</v>
      </c>
      <c r="B650" t="s">
        <v>1314</v>
      </c>
      <c r="C650" t="s">
        <v>294</v>
      </c>
      <c r="D650" t="s">
        <v>58</v>
      </c>
      <c r="E650" t="s">
        <v>59</v>
      </c>
      <c r="F650" t="s">
        <v>78</v>
      </c>
      <c r="G650" t="s">
        <v>69</v>
      </c>
      <c r="H650">
        <v>61</v>
      </c>
      <c r="I650" s="13">
        <v>42437</v>
      </c>
      <c r="J650" s="35">
        <v>96566</v>
      </c>
      <c r="K650" s="36">
        <v>0</v>
      </c>
      <c r="L650" t="s">
        <v>62</v>
      </c>
      <c r="M650" t="s">
        <v>117</v>
      </c>
      <c r="N650">
        <f t="shared" ca="1" si="10"/>
        <v>8</v>
      </c>
      <c r="P650" t="s">
        <v>1236</v>
      </c>
      <c r="Q650" t="s">
        <v>1237</v>
      </c>
      <c r="R650" t="s">
        <v>83</v>
      </c>
      <c r="S650" t="s">
        <v>91</v>
      </c>
      <c r="T650" t="s">
        <v>59</v>
      </c>
      <c r="U650" t="s">
        <v>78</v>
      </c>
      <c r="V650" t="s">
        <v>69</v>
      </c>
      <c r="W650">
        <v>44</v>
      </c>
      <c r="X650" s="13">
        <v>37296</v>
      </c>
      <c r="Y650" s="35">
        <v>117545</v>
      </c>
      <c r="Z650" s="36">
        <v>0.06</v>
      </c>
      <c r="AA650" t="s">
        <v>62</v>
      </c>
      <c r="AB650" t="s">
        <v>80</v>
      </c>
      <c r="AC650">
        <v>22</v>
      </c>
    </row>
    <row r="651" spans="1:29" x14ac:dyDescent="0.3">
      <c r="A651" t="s">
        <v>1315</v>
      </c>
      <c r="B651" t="s">
        <v>1316</v>
      </c>
      <c r="C651" t="s">
        <v>275</v>
      </c>
      <c r="D651" t="s">
        <v>58</v>
      </c>
      <c r="E651" t="s">
        <v>59</v>
      </c>
      <c r="F651" t="s">
        <v>78</v>
      </c>
      <c r="G651" t="s">
        <v>114</v>
      </c>
      <c r="H651">
        <v>45</v>
      </c>
      <c r="I651" s="13">
        <v>37126</v>
      </c>
      <c r="J651" s="35">
        <v>54994</v>
      </c>
      <c r="K651" s="36">
        <v>0</v>
      </c>
      <c r="L651" t="s">
        <v>62</v>
      </c>
      <c r="M651" t="s">
        <v>117</v>
      </c>
      <c r="N651">
        <f t="shared" ca="1" si="10"/>
        <v>23</v>
      </c>
      <c r="P651" t="s">
        <v>1238</v>
      </c>
      <c r="Q651" t="s">
        <v>1239</v>
      </c>
      <c r="R651" t="s">
        <v>83</v>
      </c>
      <c r="S651" t="s">
        <v>97</v>
      </c>
      <c r="T651" t="s">
        <v>68</v>
      </c>
      <c r="U651" t="s">
        <v>78</v>
      </c>
      <c r="V651" t="s">
        <v>79</v>
      </c>
      <c r="W651">
        <v>50</v>
      </c>
      <c r="X651" s="13">
        <v>40983</v>
      </c>
      <c r="Y651" s="35">
        <v>117226</v>
      </c>
      <c r="Z651" s="36">
        <v>0.08</v>
      </c>
      <c r="AA651" t="s">
        <v>62</v>
      </c>
      <c r="AB651" t="s">
        <v>80</v>
      </c>
      <c r="AC651">
        <v>12</v>
      </c>
    </row>
    <row r="652" spans="1:29" x14ac:dyDescent="0.3">
      <c r="A652" t="s">
        <v>1317</v>
      </c>
      <c r="B652" t="s">
        <v>1318</v>
      </c>
      <c r="C652" t="s">
        <v>365</v>
      </c>
      <c r="D652" t="s">
        <v>58</v>
      </c>
      <c r="E652" t="s">
        <v>84</v>
      </c>
      <c r="F652" t="s">
        <v>60</v>
      </c>
      <c r="G652" t="s">
        <v>69</v>
      </c>
      <c r="H652">
        <v>40</v>
      </c>
      <c r="I652" s="13">
        <v>40944</v>
      </c>
      <c r="J652" s="35">
        <v>61523</v>
      </c>
      <c r="K652" s="36">
        <v>0</v>
      </c>
      <c r="L652" t="s">
        <v>62</v>
      </c>
      <c r="M652" t="s">
        <v>117</v>
      </c>
      <c r="N652">
        <f t="shared" ca="1" si="10"/>
        <v>12</v>
      </c>
      <c r="P652" t="s">
        <v>1240</v>
      </c>
      <c r="Q652" t="s">
        <v>1241</v>
      </c>
      <c r="R652" t="s">
        <v>87</v>
      </c>
      <c r="S652" t="s">
        <v>91</v>
      </c>
      <c r="T652" t="s">
        <v>84</v>
      </c>
      <c r="U652" t="s">
        <v>60</v>
      </c>
      <c r="V652" t="s">
        <v>114</v>
      </c>
      <c r="W652">
        <v>26</v>
      </c>
      <c r="X652" s="13">
        <v>43489</v>
      </c>
      <c r="Y652" s="35">
        <v>55767</v>
      </c>
      <c r="Z652" s="36">
        <v>0</v>
      </c>
      <c r="AA652" t="s">
        <v>62</v>
      </c>
      <c r="AB652" t="s">
        <v>80</v>
      </c>
      <c r="AC652">
        <v>5</v>
      </c>
    </row>
    <row r="653" spans="1:29" x14ac:dyDescent="0.3">
      <c r="A653" t="s">
        <v>1319</v>
      </c>
      <c r="B653" t="s">
        <v>1320</v>
      </c>
      <c r="C653" t="s">
        <v>108</v>
      </c>
      <c r="D653" t="s">
        <v>97</v>
      </c>
      <c r="E653" t="s">
        <v>84</v>
      </c>
      <c r="F653" t="s">
        <v>78</v>
      </c>
      <c r="G653" t="s">
        <v>61</v>
      </c>
      <c r="H653">
        <v>45</v>
      </c>
      <c r="I653" s="13">
        <v>40524</v>
      </c>
      <c r="J653" s="35">
        <v>190512</v>
      </c>
      <c r="K653" s="36">
        <v>0.32</v>
      </c>
      <c r="L653" t="s">
        <v>62</v>
      </c>
      <c r="M653" t="s">
        <v>117</v>
      </c>
      <c r="N653">
        <f t="shared" ca="1" si="10"/>
        <v>13</v>
      </c>
      <c r="P653" t="s">
        <v>1242</v>
      </c>
      <c r="Q653" t="s">
        <v>1243</v>
      </c>
      <c r="R653" t="s">
        <v>132</v>
      </c>
      <c r="S653" t="s">
        <v>120</v>
      </c>
      <c r="T653" t="s">
        <v>74</v>
      </c>
      <c r="U653" t="s">
        <v>60</v>
      </c>
      <c r="V653" t="s">
        <v>69</v>
      </c>
      <c r="W653">
        <v>29</v>
      </c>
      <c r="X653" s="13">
        <v>42691</v>
      </c>
      <c r="Y653" s="35">
        <v>60930</v>
      </c>
      <c r="Z653" s="36">
        <v>0</v>
      </c>
      <c r="AA653" t="s">
        <v>62</v>
      </c>
      <c r="AB653" t="s">
        <v>92</v>
      </c>
      <c r="AC653">
        <v>7</v>
      </c>
    </row>
    <row r="654" spans="1:29" x14ac:dyDescent="0.3">
      <c r="A654" t="s">
        <v>568</v>
      </c>
      <c r="B654" t="s">
        <v>1321</v>
      </c>
      <c r="C654" t="s">
        <v>83</v>
      </c>
      <c r="D654" t="s">
        <v>91</v>
      </c>
      <c r="E654" t="s">
        <v>74</v>
      </c>
      <c r="F654" t="s">
        <v>78</v>
      </c>
      <c r="G654" t="s">
        <v>69</v>
      </c>
      <c r="H654">
        <v>57</v>
      </c>
      <c r="I654" s="13">
        <v>43484</v>
      </c>
      <c r="J654" s="35">
        <v>101577</v>
      </c>
      <c r="K654" s="36">
        <v>0.05</v>
      </c>
      <c r="L654" t="s">
        <v>62</v>
      </c>
      <c r="M654" t="s">
        <v>70</v>
      </c>
      <c r="N654">
        <f t="shared" ca="1" si="10"/>
        <v>5</v>
      </c>
      <c r="P654" t="s">
        <v>1244</v>
      </c>
      <c r="Q654" t="s">
        <v>1245</v>
      </c>
      <c r="R654" t="s">
        <v>198</v>
      </c>
      <c r="S654" t="s">
        <v>58</v>
      </c>
      <c r="T654" t="s">
        <v>74</v>
      </c>
      <c r="U654" t="s">
        <v>60</v>
      </c>
      <c r="V654" t="s">
        <v>79</v>
      </c>
      <c r="W654">
        <v>33</v>
      </c>
      <c r="X654" s="13">
        <v>43029</v>
      </c>
      <c r="Y654" s="35">
        <v>69332</v>
      </c>
      <c r="Z654" s="36">
        <v>0</v>
      </c>
      <c r="AA654" t="s">
        <v>62</v>
      </c>
      <c r="AB654" t="s">
        <v>117</v>
      </c>
      <c r="AC654">
        <v>6</v>
      </c>
    </row>
    <row r="655" spans="1:29" x14ac:dyDescent="0.3">
      <c r="A655" t="s">
        <v>1322</v>
      </c>
      <c r="B655" t="s">
        <v>1323</v>
      </c>
      <c r="C655" t="s">
        <v>83</v>
      </c>
      <c r="D655" t="s">
        <v>91</v>
      </c>
      <c r="E655" t="s">
        <v>74</v>
      </c>
      <c r="F655" t="s">
        <v>60</v>
      </c>
      <c r="G655" t="s">
        <v>114</v>
      </c>
      <c r="H655">
        <v>44</v>
      </c>
      <c r="I655" s="13">
        <v>38642</v>
      </c>
      <c r="J655" s="35">
        <v>105223</v>
      </c>
      <c r="K655" s="36">
        <v>0.1</v>
      </c>
      <c r="L655" t="s">
        <v>62</v>
      </c>
      <c r="M655" t="s">
        <v>80</v>
      </c>
      <c r="N655">
        <f t="shared" ca="1" si="10"/>
        <v>18</v>
      </c>
      <c r="P655" t="s">
        <v>1246</v>
      </c>
      <c r="Q655" t="s">
        <v>1247</v>
      </c>
      <c r="R655" t="s">
        <v>318</v>
      </c>
      <c r="S655" t="s">
        <v>120</v>
      </c>
      <c r="T655" t="s">
        <v>84</v>
      </c>
      <c r="U655" t="s">
        <v>78</v>
      </c>
      <c r="V655" t="s">
        <v>79</v>
      </c>
      <c r="W655">
        <v>38</v>
      </c>
      <c r="X655" s="13">
        <v>40875</v>
      </c>
      <c r="Y655" s="35">
        <v>74010</v>
      </c>
      <c r="Z655" s="36">
        <v>0</v>
      </c>
      <c r="AA655" t="s">
        <v>62</v>
      </c>
      <c r="AB655" t="s">
        <v>70</v>
      </c>
      <c r="AC655">
        <v>12</v>
      </c>
    </row>
    <row r="656" spans="1:29" x14ac:dyDescent="0.3">
      <c r="A656" t="s">
        <v>1097</v>
      </c>
      <c r="B656" t="s">
        <v>1324</v>
      </c>
      <c r="C656" t="s">
        <v>618</v>
      </c>
      <c r="D656" t="s">
        <v>58</v>
      </c>
      <c r="E656" t="s">
        <v>84</v>
      </c>
      <c r="F656" t="s">
        <v>78</v>
      </c>
      <c r="G656" t="s">
        <v>114</v>
      </c>
      <c r="H656">
        <v>48</v>
      </c>
      <c r="I656" s="13">
        <v>39635</v>
      </c>
      <c r="J656" s="35">
        <v>94815</v>
      </c>
      <c r="K656" s="36">
        <v>0</v>
      </c>
      <c r="L656" t="s">
        <v>62</v>
      </c>
      <c r="M656" t="s">
        <v>70</v>
      </c>
      <c r="N656">
        <f t="shared" ca="1" si="10"/>
        <v>16</v>
      </c>
      <c r="P656" t="s">
        <v>1248</v>
      </c>
      <c r="Q656" t="s">
        <v>1249</v>
      </c>
      <c r="R656" t="s">
        <v>318</v>
      </c>
      <c r="S656" t="s">
        <v>120</v>
      </c>
      <c r="T656" t="s">
        <v>68</v>
      </c>
      <c r="U656" t="s">
        <v>78</v>
      </c>
      <c r="V656" t="s">
        <v>69</v>
      </c>
      <c r="W656">
        <v>32</v>
      </c>
      <c r="X656" s="13">
        <v>43864</v>
      </c>
      <c r="Y656" s="35">
        <v>96598</v>
      </c>
      <c r="Z656" s="36">
        <v>0</v>
      </c>
      <c r="AA656" t="s">
        <v>62</v>
      </c>
      <c r="AB656" t="s">
        <v>80</v>
      </c>
      <c r="AC656">
        <v>4</v>
      </c>
    </row>
    <row r="657" spans="1:29" x14ac:dyDescent="0.3">
      <c r="A657" t="s">
        <v>1325</v>
      </c>
      <c r="B657" t="s">
        <v>1326</v>
      </c>
      <c r="C657" t="s">
        <v>77</v>
      </c>
      <c r="D657" t="s">
        <v>109</v>
      </c>
      <c r="E657" t="s">
        <v>68</v>
      </c>
      <c r="F657" t="s">
        <v>60</v>
      </c>
      <c r="G657" t="s">
        <v>114</v>
      </c>
      <c r="H657">
        <v>35</v>
      </c>
      <c r="I657" s="13">
        <v>42745</v>
      </c>
      <c r="J657" s="35">
        <v>80622</v>
      </c>
      <c r="K657" s="36">
        <v>0</v>
      </c>
      <c r="L657" t="s">
        <v>62</v>
      </c>
      <c r="M657" t="s">
        <v>92</v>
      </c>
      <c r="N657">
        <f t="shared" ca="1" si="10"/>
        <v>7</v>
      </c>
      <c r="P657" t="s">
        <v>1163</v>
      </c>
      <c r="Q657" t="s">
        <v>1250</v>
      </c>
      <c r="R657" t="s">
        <v>83</v>
      </c>
      <c r="S657" t="s">
        <v>120</v>
      </c>
      <c r="T657" t="s">
        <v>68</v>
      </c>
      <c r="U657" t="s">
        <v>60</v>
      </c>
      <c r="V657" t="s">
        <v>79</v>
      </c>
      <c r="W657">
        <v>64</v>
      </c>
      <c r="X657" s="13">
        <v>37762</v>
      </c>
      <c r="Y657" s="35">
        <v>106444</v>
      </c>
      <c r="Z657" s="36">
        <v>0.05</v>
      </c>
      <c r="AA657" t="s">
        <v>62</v>
      </c>
      <c r="AB657" t="s">
        <v>80</v>
      </c>
      <c r="AC657">
        <v>21</v>
      </c>
    </row>
    <row r="658" spans="1:29" x14ac:dyDescent="0.3">
      <c r="A658" t="s">
        <v>133</v>
      </c>
      <c r="B658" t="s">
        <v>1327</v>
      </c>
      <c r="C658" t="s">
        <v>108</v>
      </c>
      <c r="D658" t="s">
        <v>58</v>
      </c>
      <c r="E658" t="s">
        <v>68</v>
      </c>
      <c r="F658" t="s">
        <v>60</v>
      </c>
      <c r="G658" t="s">
        <v>79</v>
      </c>
      <c r="H658">
        <v>57</v>
      </c>
      <c r="I658" s="13">
        <v>42685</v>
      </c>
      <c r="J658" s="35">
        <v>246589</v>
      </c>
      <c r="K658" s="36">
        <v>0.33</v>
      </c>
      <c r="L658" t="s">
        <v>62</v>
      </c>
      <c r="M658" t="s">
        <v>80</v>
      </c>
      <c r="N658">
        <f t="shared" ca="1" si="10"/>
        <v>7</v>
      </c>
      <c r="P658" t="s">
        <v>1251</v>
      </c>
      <c r="Q658" t="s">
        <v>1252</v>
      </c>
      <c r="R658" t="s">
        <v>66</v>
      </c>
      <c r="S658" t="s">
        <v>67</v>
      </c>
      <c r="T658" t="s">
        <v>84</v>
      </c>
      <c r="U658" t="s">
        <v>78</v>
      </c>
      <c r="V658" t="s">
        <v>114</v>
      </c>
      <c r="W658">
        <v>31</v>
      </c>
      <c r="X658" s="13">
        <v>42957</v>
      </c>
      <c r="Y658" s="35">
        <v>156931</v>
      </c>
      <c r="Z658" s="36">
        <v>0.28000000000000003</v>
      </c>
      <c r="AA658" t="s">
        <v>62</v>
      </c>
      <c r="AB658" t="s">
        <v>63</v>
      </c>
      <c r="AC658">
        <v>7</v>
      </c>
    </row>
    <row r="659" spans="1:29" x14ac:dyDescent="0.3">
      <c r="A659" t="s">
        <v>1328</v>
      </c>
      <c r="B659" t="s">
        <v>1329</v>
      </c>
      <c r="C659" t="s">
        <v>57</v>
      </c>
      <c r="D659" t="s">
        <v>58</v>
      </c>
      <c r="E659" t="s">
        <v>59</v>
      </c>
      <c r="F659" t="s">
        <v>60</v>
      </c>
      <c r="G659" t="s">
        <v>69</v>
      </c>
      <c r="H659">
        <v>46</v>
      </c>
      <c r="I659" s="13">
        <v>37265</v>
      </c>
      <c r="J659" s="35">
        <v>148035</v>
      </c>
      <c r="K659" s="36">
        <v>0.14000000000000001</v>
      </c>
      <c r="L659" t="s">
        <v>62</v>
      </c>
      <c r="M659" t="s">
        <v>80</v>
      </c>
      <c r="N659">
        <f t="shared" ca="1" si="10"/>
        <v>22</v>
      </c>
      <c r="P659" t="s">
        <v>1253</v>
      </c>
      <c r="Q659" t="s">
        <v>1254</v>
      </c>
      <c r="R659" t="s">
        <v>137</v>
      </c>
      <c r="S659" t="s">
        <v>58</v>
      </c>
      <c r="T659" t="s">
        <v>59</v>
      </c>
      <c r="U659" t="s">
        <v>60</v>
      </c>
      <c r="V659" t="s">
        <v>69</v>
      </c>
      <c r="W659">
        <v>45</v>
      </c>
      <c r="X659" s="13">
        <v>39908</v>
      </c>
      <c r="Y659" s="35">
        <v>64505</v>
      </c>
      <c r="Z659" s="36">
        <v>0</v>
      </c>
      <c r="AA659" t="s">
        <v>62</v>
      </c>
      <c r="AB659" t="s">
        <v>88</v>
      </c>
      <c r="AC659">
        <v>15</v>
      </c>
    </row>
    <row r="660" spans="1:29" x14ac:dyDescent="0.3">
      <c r="A660" t="s">
        <v>196</v>
      </c>
      <c r="B660" t="s">
        <v>1330</v>
      </c>
      <c r="C660" t="s">
        <v>66</v>
      </c>
      <c r="D660" t="s">
        <v>67</v>
      </c>
      <c r="E660" t="s">
        <v>84</v>
      </c>
      <c r="F660" t="s">
        <v>78</v>
      </c>
      <c r="G660" t="s">
        <v>79</v>
      </c>
      <c r="H660">
        <v>60</v>
      </c>
      <c r="I660" s="13">
        <v>42891</v>
      </c>
      <c r="J660" s="35">
        <v>158898</v>
      </c>
      <c r="K660" s="36">
        <v>0.18</v>
      </c>
      <c r="L660" t="s">
        <v>62</v>
      </c>
      <c r="M660" t="s">
        <v>88</v>
      </c>
      <c r="N660">
        <f t="shared" ca="1" si="10"/>
        <v>7</v>
      </c>
      <c r="P660" t="s">
        <v>1255</v>
      </c>
      <c r="Q660" t="s">
        <v>1256</v>
      </c>
      <c r="R660" t="s">
        <v>57</v>
      </c>
      <c r="S660" t="s">
        <v>97</v>
      </c>
      <c r="T660" t="s">
        <v>68</v>
      </c>
      <c r="U660" t="s">
        <v>60</v>
      </c>
      <c r="V660" t="s">
        <v>61</v>
      </c>
      <c r="W660">
        <v>25</v>
      </c>
      <c r="X660" s="13">
        <v>44272</v>
      </c>
      <c r="Y660" s="35">
        <v>155080</v>
      </c>
      <c r="Z660" s="36">
        <v>0.1</v>
      </c>
      <c r="AA660" t="s">
        <v>62</v>
      </c>
      <c r="AB660" t="s">
        <v>92</v>
      </c>
      <c r="AC660">
        <v>3</v>
      </c>
    </row>
    <row r="661" spans="1:29" x14ac:dyDescent="0.3">
      <c r="A661" t="s">
        <v>1331</v>
      </c>
      <c r="B661" t="s">
        <v>1332</v>
      </c>
      <c r="C661" t="s">
        <v>66</v>
      </c>
      <c r="D661" t="s">
        <v>120</v>
      </c>
      <c r="E661" t="s">
        <v>68</v>
      </c>
      <c r="F661" t="s">
        <v>60</v>
      </c>
      <c r="G661" t="s">
        <v>69</v>
      </c>
      <c r="H661">
        <v>39</v>
      </c>
      <c r="I661" s="13">
        <v>39201</v>
      </c>
      <c r="J661" s="35">
        <v>171487</v>
      </c>
      <c r="K661" s="36">
        <v>0.23</v>
      </c>
      <c r="L661" t="s">
        <v>62</v>
      </c>
      <c r="M661" t="s">
        <v>80</v>
      </c>
      <c r="N661">
        <f t="shared" ca="1" si="10"/>
        <v>17</v>
      </c>
      <c r="P661" t="s">
        <v>1257</v>
      </c>
      <c r="Q661" t="s">
        <v>1258</v>
      </c>
      <c r="R661" t="s">
        <v>77</v>
      </c>
      <c r="S661" t="s">
        <v>120</v>
      </c>
      <c r="T661" t="s">
        <v>68</v>
      </c>
      <c r="U661" t="s">
        <v>78</v>
      </c>
      <c r="V661" t="s">
        <v>69</v>
      </c>
      <c r="W661">
        <v>31</v>
      </c>
      <c r="X661" s="13">
        <v>43325</v>
      </c>
      <c r="Y661" s="35">
        <v>81828</v>
      </c>
      <c r="Z661" s="36">
        <v>0</v>
      </c>
      <c r="AA661" t="s">
        <v>62</v>
      </c>
      <c r="AB661" t="s">
        <v>88</v>
      </c>
      <c r="AC661">
        <v>6</v>
      </c>
    </row>
    <row r="662" spans="1:29" x14ac:dyDescent="0.3">
      <c r="A662" t="s">
        <v>1333</v>
      </c>
      <c r="B662" t="s">
        <v>1334</v>
      </c>
      <c r="C662" t="s">
        <v>108</v>
      </c>
      <c r="D662" t="s">
        <v>120</v>
      </c>
      <c r="E662" t="s">
        <v>74</v>
      </c>
      <c r="F662" t="s">
        <v>60</v>
      </c>
      <c r="G662" t="s">
        <v>114</v>
      </c>
      <c r="H662">
        <v>43</v>
      </c>
      <c r="I662" s="13">
        <v>42603</v>
      </c>
      <c r="J662" s="35">
        <v>258498</v>
      </c>
      <c r="K662" s="36">
        <v>0.35</v>
      </c>
      <c r="L662" t="s">
        <v>62</v>
      </c>
      <c r="M662" t="s">
        <v>117</v>
      </c>
      <c r="N662">
        <f t="shared" ca="1" si="10"/>
        <v>8</v>
      </c>
      <c r="P662" t="s">
        <v>1259</v>
      </c>
      <c r="Q662" t="s">
        <v>1260</v>
      </c>
      <c r="R662" t="s">
        <v>57</v>
      </c>
      <c r="S662" t="s">
        <v>58</v>
      </c>
      <c r="T662" t="s">
        <v>74</v>
      </c>
      <c r="U662" t="s">
        <v>78</v>
      </c>
      <c r="V662" t="s">
        <v>79</v>
      </c>
      <c r="W662">
        <v>46</v>
      </c>
      <c r="X662" s="13">
        <v>43085</v>
      </c>
      <c r="Y662" s="35">
        <v>136716</v>
      </c>
      <c r="Z662" s="36">
        <v>0.12</v>
      </c>
      <c r="AA662" t="s">
        <v>62</v>
      </c>
      <c r="AB662" t="s">
        <v>92</v>
      </c>
      <c r="AC662">
        <v>6</v>
      </c>
    </row>
    <row r="663" spans="1:29" x14ac:dyDescent="0.3">
      <c r="A663" t="s">
        <v>1335</v>
      </c>
      <c r="B663" t="s">
        <v>1336</v>
      </c>
      <c r="C663" t="s">
        <v>57</v>
      </c>
      <c r="D663" t="s">
        <v>58</v>
      </c>
      <c r="E663" t="s">
        <v>59</v>
      </c>
      <c r="F663" t="s">
        <v>78</v>
      </c>
      <c r="G663" t="s">
        <v>79</v>
      </c>
      <c r="H663">
        <v>37</v>
      </c>
      <c r="I663" s="13">
        <v>40511</v>
      </c>
      <c r="J663" s="35">
        <v>146961</v>
      </c>
      <c r="K663" s="36">
        <v>0.11</v>
      </c>
      <c r="L663" t="s">
        <v>62</v>
      </c>
      <c r="M663" t="s">
        <v>117</v>
      </c>
      <c r="N663">
        <f t="shared" ca="1" si="10"/>
        <v>13</v>
      </c>
      <c r="P663" t="s">
        <v>1261</v>
      </c>
      <c r="Q663" t="s">
        <v>1262</v>
      </c>
      <c r="R663" t="s">
        <v>57</v>
      </c>
      <c r="S663" t="s">
        <v>120</v>
      </c>
      <c r="T663" t="s">
        <v>68</v>
      </c>
      <c r="U663" t="s">
        <v>78</v>
      </c>
      <c r="V663" t="s">
        <v>114</v>
      </c>
      <c r="W663">
        <v>54</v>
      </c>
      <c r="X663" s="13">
        <v>40836</v>
      </c>
      <c r="Y663" s="35">
        <v>122644</v>
      </c>
      <c r="Z663" s="36">
        <v>0.12</v>
      </c>
      <c r="AA663" t="s">
        <v>62</v>
      </c>
      <c r="AB663" t="s">
        <v>92</v>
      </c>
      <c r="AC663">
        <v>12</v>
      </c>
    </row>
    <row r="664" spans="1:29" x14ac:dyDescent="0.3">
      <c r="A664" t="s">
        <v>1337</v>
      </c>
      <c r="B664" t="s">
        <v>1338</v>
      </c>
      <c r="C664" t="s">
        <v>142</v>
      </c>
      <c r="D664" t="s">
        <v>58</v>
      </c>
      <c r="E664" t="s">
        <v>74</v>
      </c>
      <c r="F664" t="s">
        <v>78</v>
      </c>
      <c r="G664" t="s">
        <v>69</v>
      </c>
      <c r="H664">
        <v>30</v>
      </c>
      <c r="I664" s="13">
        <v>42169</v>
      </c>
      <c r="J664" s="35">
        <v>67489</v>
      </c>
      <c r="K664" s="36">
        <v>0</v>
      </c>
      <c r="L664" t="s">
        <v>62</v>
      </c>
      <c r="M664" t="s">
        <v>70</v>
      </c>
      <c r="N664">
        <f t="shared" ca="1" si="10"/>
        <v>9</v>
      </c>
      <c r="P664" t="s">
        <v>1263</v>
      </c>
      <c r="Q664" t="s">
        <v>1264</v>
      </c>
      <c r="R664" t="s">
        <v>83</v>
      </c>
      <c r="S664" t="s">
        <v>120</v>
      </c>
      <c r="T664" t="s">
        <v>59</v>
      </c>
      <c r="U664" t="s">
        <v>60</v>
      </c>
      <c r="V664" t="s">
        <v>79</v>
      </c>
      <c r="W664">
        <v>50</v>
      </c>
      <c r="X664" s="13">
        <v>36653</v>
      </c>
      <c r="Y664" s="35">
        <v>106428</v>
      </c>
      <c r="Z664" s="36">
        <v>7.0000000000000007E-2</v>
      </c>
      <c r="AA664" t="s">
        <v>62</v>
      </c>
      <c r="AB664" t="s">
        <v>70</v>
      </c>
      <c r="AC664">
        <v>24</v>
      </c>
    </row>
    <row r="665" spans="1:29" x14ac:dyDescent="0.3">
      <c r="A665" t="s">
        <v>1339</v>
      </c>
      <c r="B665" t="s">
        <v>1340</v>
      </c>
      <c r="C665" t="s">
        <v>66</v>
      </c>
      <c r="D665" t="s">
        <v>58</v>
      </c>
      <c r="E665" t="s">
        <v>74</v>
      </c>
      <c r="F665" t="s">
        <v>60</v>
      </c>
      <c r="G665" t="s">
        <v>69</v>
      </c>
      <c r="H665">
        <v>46</v>
      </c>
      <c r="I665" s="13">
        <v>43379</v>
      </c>
      <c r="J665" s="35">
        <v>166259</v>
      </c>
      <c r="K665" s="36">
        <v>0.17</v>
      </c>
      <c r="L665" t="s">
        <v>62</v>
      </c>
      <c r="M665" t="s">
        <v>70</v>
      </c>
      <c r="N665">
        <f t="shared" ca="1" si="10"/>
        <v>5</v>
      </c>
      <c r="P665" t="s">
        <v>1265</v>
      </c>
      <c r="Q665" t="s">
        <v>1266</v>
      </c>
      <c r="R665" t="s">
        <v>108</v>
      </c>
      <c r="S665" t="s">
        <v>67</v>
      </c>
      <c r="T665" t="s">
        <v>84</v>
      </c>
      <c r="U665" t="s">
        <v>78</v>
      </c>
      <c r="V665" t="s">
        <v>69</v>
      </c>
      <c r="W665">
        <v>36</v>
      </c>
      <c r="X665" s="13">
        <v>39830</v>
      </c>
      <c r="Y665" s="35">
        <v>238236</v>
      </c>
      <c r="Z665" s="36">
        <v>0.31</v>
      </c>
      <c r="AA665" t="s">
        <v>62</v>
      </c>
      <c r="AB665" t="s">
        <v>63</v>
      </c>
      <c r="AC665">
        <v>15</v>
      </c>
    </row>
    <row r="666" spans="1:29" x14ac:dyDescent="0.3">
      <c r="A666" t="s">
        <v>1341</v>
      </c>
      <c r="B666" t="s">
        <v>1342</v>
      </c>
      <c r="C666" t="s">
        <v>275</v>
      </c>
      <c r="D666" t="s">
        <v>58</v>
      </c>
      <c r="E666" t="s">
        <v>84</v>
      </c>
      <c r="F666" t="s">
        <v>60</v>
      </c>
      <c r="G666" t="s">
        <v>79</v>
      </c>
      <c r="H666">
        <v>55</v>
      </c>
      <c r="I666" s="13">
        <v>39820</v>
      </c>
      <c r="J666" s="35">
        <v>47032</v>
      </c>
      <c r="K666" s="36">
        <v>0</v>
      </c>
      <c r="L666" t="s">
        <v>62</v>
      </c>
      <c r="M666" t="s">
        <v>117</v>
      </c>
      <c r="N666">
        <f t="shared" ca="1" si="10"/>
        <v>15</v>
      </c>
      <c r="P666" t="s">
        <v>1267</v>
      </c>
      <c r="Q666" t="s">
        <v>1268</v>
      </c>
      <c r="R666" t="s">
        <v>66</v>
      </c>
      <c r="S666" t="s">
        <v>67</v>
      </c>
      <c r="T666" t="s">
        <v>84</v>
      </c>
      <c r="U666" t="s">
        <v>60</v>
      </c>
      <c r="V666" t="s">
        <v>69</v>
      </c>
      <c r="W666">
        <v>64</v>
      </c>
      <c r="X666" s="13">
        <v>41264</v>
      </c>
      <c r="Y666" s="35">
        <v>153253</v>
      </c>
      <c r="Z666" s="36">
        <v>0.24</v>
      </c>
      <c r="AA666" t="s">
        <v>62</v>
      </c>
      <c r="AB666" t="s">
        <v>92</v>
      </c>
      <c r="AC666">
        <v>11</v>
      </c>
    </row>
    <row r="667" spans="1:29" x14ac:dyDescent="0.3">
      <c r="A667" t="s">
        <v>1343</v>
      </c>
      <c r="B667" t="s">
        <v>1344</v>
      </c>
      <c r="C667" t="s">
        <v>77</v>
      </c>
      <c r="D667" t="s">
        <v>109</v>
      </c>
      <c r="E667" t="s">
        <v>68</v>
      </c>
      <c r="F667" t="s">
        <v>78</v>
      </c>
      <c r="G667" t="s">
        <v>69</v>
      </c>
      <c r="H667">
        <v>33</v>
      </c>
      <c r="I667" s="13">
        <v>42631</v>
      </c>
      <c r="J667" s="35">
        <v>98427</v>
      </c>
      <c r="K667" s="36">
        <v>0</v>
      </c>
      <c r="L667" t="s">
        <v>62</v>
      </c>
      <c r="M667" t="s">
        <v>117</v>
      </c>
      <c r="N667">
        <f t="shared" ca="1" si="10"/>
        <v>7</v>
      </c>
      <c r="P667" t="s">
        <v>1269</v>
      </c>
      <c r="Q667" t="s">
        <v>1270</v>
      </c>
      <c r="R667" t="s">
        <v>83</v>
      </c>
      <c r="S667" t="s">
        <v>91</v>
      </c>
      <c r="T667" t="s">
        <v>74</v>
      </c>
      <c r="U667" t="s">
        <v>60</v>
      </c>
      <c r="V667" t="s">
        <v>69</v>
      </c>
      <c r="W667">
        <v>34</v>
      </c>
      <c r="X667" s="13">
        <v>41915</v>
      </c>
      <c r="Y667" s="35">
        <v>103707</v>
      </c>
      <c r="Z667" s="36">
        <v>0.09</v>
      </c>
      <c r="AA667" t="s">
        <v>62</v>
      </c>
      <c r="AB667" t="s">
        <v>117</v>
      </c>
      <c r="AC667">
        <v>9</v>
      </c>
    </row>
    <row r="668" spans="1:29" x14ac:dyDescent="0.3">
      <c r="A668" t="s">
        <v>1345</v>
      </c>
      <c r="B668" t="s">
        <v>1346</v>
      </c>
      <c r="C668" t="s">
        <v>66</v>
      </c>
      <c r="D668" t="s">
        <v>109</v>
      </c>
      <c r="E668" t="s">
        <v>68</v>
      </c>
      <c r="F668" t="s">
        <v>78</v>
      </c>
      <c r="G668" t="s">
        <v>79</v>
      </c>
      <c r="H668">
        <v>31</v>
      </c>
      <c r="I668" s="13">
        <v>43626</v>
      </c>
      <c r="J668" s="35">
        <v>176710</v>
      </c>
      <c r="K668" s="36">
        <v>0.15</v>
      </c>
      <c r="L668" t="s">
        <v>62</v>
      </c>
      <c r="M668" t="s">
        <v>88</v>
      </c>
      <c r="N668">
        <f t="shared" ref="N668:N731" ca="1" si="11">DATEDIF(I668,TODAY(),"y")</f>
        <v>5</v>
      </c>
      <c r="P668" t="s">
        <v>1271</v>
      </c>
      <c r="Q668" t="s">
        <v>1272</v>
      </c>
      <c r="R668" t="s">
        <v>108</v>
      </c>
      <c r="S668" t="s">
        <v>91</v>
      </c>
      <c r="T668" t="s">
        <v>68</v>
      </c>
      <c r="U668" t="s">
        <v>60</v>
      </c>
      <c r="V668" t="s">
        <v>69</v>
      </c>
      <c r="W668">
        <v>41</v>
      </c>
      <c r="X668" s="13">
        <v>41130</v>
      </c>
      <c r="Y668" s="35">
        <v>245360</v>
      </c>
      <c r="Z668" s="36">
        <v>0.37</v>
      </c>
      <c r="AA668" t="s">
        <v>62</v>
      </c>
      <c r="AB668" t="s">
        <v>92</v>
      </c>
      <c r="AC668">
        <v>12</v>
      </c>
    </row>
    <row r="669" spans="1:29" x14ac:dyDescent="0.3">
      <c r="A669" t="s">
        <v>1347</v>
      </c>
      <c r="B669" t="s">
        <v>1348</v>
      </c>
      <c r="C669" t="s">
        <v>108</v>
      </c>
      <c r="D669" t="s">
        <v>91</v>
      </c>
      <c r="E669" t="s">
        <v>84</v>
      </c>
      <c r="F669" t="s">
        <v>60</v>
      </c>
      <c r="G669" t="s">
        <v>79</v>
      </c>
      <c r="H669">
        <v>63</v>
      </c>
      <c r="I669" s="13">
        <v>44038</v>
      </c>
      <c r="J669" s="35">
        <v>216195</v>
      </c>
      <c r="K669" s="36">
        <v>0.31</v>
      </c>
      <c r="L669" t="s">
        <v>62</v>
      </c>
      <c r="M669" t="s">
        <v>88</v>
      </c>
      <c r="N669">
        <f t="shared" ca="1" si="11"/>
        <v>4</v>
      </c>
      <c r="P669" t="s">
        <v>1273</v>
      </c>
      <c r="Q669" t="s">
        <v>1274</v>
      </c>
      <c r="R669" t="s">
        <v>237</v>
      </c>
      <c r="S669" t="s">
        <v>101</v>
      </c>
      <c r="T669" t="s">
        <v>68</v>
      </c>
      <c r="U669" t="s">
        <v>78</v>
      </c>
      <c r="V669" t="s">
        <v>79</v>
      </c>
      <c r="W669">
        <v>25</v>
      </c>
      <c r="X669" s="13">
        <v>44385</v>
      </c>
      <c r="Y669" s="35">
        <v>67275</v>
      </c>
      <c r="Z669" s="36">
        <v>0</v>
      </c>
      <c r="AA669" t="s">
        <v>62</v>
      </c>
      <c r="AB669" t="s">
        <v>117</v>
      </c>
      <c r="AC669">
        <v>3</v>
      </c>
    </row>
    <row r="670" spans="1:29" x14ac:dyDescent="0.3">
      <c r="A670" t="s">
        <v>1349</v>
      </c>
      <c r="B670" t="s">
        <v>1350</v>
      </c>
      <c r="C670" t="s">
        <v>142</v>
      </c>
      <c r="D670" t="s">
        <v>58</v>
      </c>
      <c r="E670" t="s">
        <v>74</v>
      </c>
      <c r="F670" t="s">
        <v>78</v>
      </c>
      <c r="G670" t="s">
        <v>79</v>
      </c>
      <c r="H670">
        <v>59</v>
      </c>
      <c r="I670" s="13">
        <v>35763</v>
      </c>
      <c r="J670" s="35">
        <v>99975</v>
      </c>
      <c r="K670" s="36">
        <v>0</v>
      </c>
      <c r="L670" t="s">
        <v>1351</v>
      </c>
      <c r="M670" t="s">
        <v>1352</v>
      </c>
      <c r="N670">
        <f t="shared" ca="1" si="11"/>
        <v>26</v>
      </c>
      <c r="P670" t="s">
        <v>1275</v>
      </c>
      <c r="Q670" t="s">
        <v>1276</v>
      </c>
      <c r="R670" t="s">
        <v>83</v>
      </c>
      <c r="S670" t="s">
        <v>58</v>
      </c>
      <c r="T670" t="s">
        <v>74</v>
      </c>
      <c r="U670" t="s">
        <v>78</v>
      </c>
      <c r="V670" t="s">
        <v>79</v>
      </c>
      <c r="W670">
        <v>45</v>
      </c>
      <c r="X670" s="13">
        <v>42026</v>
      </c>
      <c r="Y670" s="35">
        <v>101288</v>
      </c>
      <c r="Z670" s="36">
        <v>0.1</v>
      </c>
      <c r="AA670" t="s">
        <v>62</v>
      </c>
      <c r="AB670" t="s">
        <v>80</v>
      </c>
      <c r="AC670">
        <v>9</v>
      </c>
    </row>
    <row r="671" spans="1:29" x14ac:dyDescent="0.3">
      <c r="A671" t="s">
        <v>1353</v>
      </c>
      <c r="B671" t="s">
        <v>1354</v>
      </c>
      <c r="C671" t="s">
        <v>222</v>
      </c>
      <c r="D671" t="s">
        <v>120</v>
      </c>
      <c r="E671" t="s">
        <v>84</v>
      </c>
      <c r="F671" t="s">
        <v>78</v>
      </c>
      <c r="G671" t="s">
        <v>79</v>
      </c>
      <c r="H671">
        <v>57</v>
      </c>
      <c r="I671" s="13">
        <v>42759</v>
      </c>
      <c r="J671" s="35">
        <v>50994</v>
      </c>
      <c r="K671" s="36">
        <v>0</v>
      </c>
      <c r="L671" t="s">
        <v>1351</v>
      </c>
      <c r="M671" t="s">
        <v>1352</v>
      </c>
      <c r="N671">
        <f t="shared" ca="1" si="11"/>
        <v>7</v>
      </c>
      <c r="P671" t="s">
        <v>1277</v>
      </c>
      <c r="Q671" t="s">
        <v>1278</v>
      </c>
      <c r="R671" t="s">
        <v>198</v>
      </c>
      <c r="S671" t="s">
        <v>58</v>
      </c>
      <c r="T671" t="s">
        <v>74</v>
      </c>
      <c r="U671" t="s">
        <v>60</v>
      </c>
      <c r="V671" t="s">
        <v>61</v>
      </c>
      <c r="W671">
        <v>37</v>
      </c>
      <c r="X671" s="13">
        <v>42487</v>
      </c>
      <c r="Y671" s="35">
        <v>91400</v>
      </c>
      <c r="Z671" s="36">
        <v>0</v>
      </c>
      <c r="AA671" t="s">
        <v>62</v>
      </c>
      <c r="AB671" t="s">
        <v>70</v>
      </c>
      <c r="AC671">
        <v>8</v>
      </c>
    </row>
    <row r="672" spans="1:29" x14ac:dyDescent="0.3">
      <c r="A672" t="s">
        <v>1355</v>
      </c>
      <c r="B672" t="s">
        <v>1356</v>
      </c>
      <c r="C672" t="s">
        <v>57</v>
      </c>
      <c r="D672" t="s">
        <v>67</v>
      </c>
      <c r="E672" t="s">
        <v>59</v>
      </c>
      <c r="F672" t="s">
        <v>60</v>
      </c>
      <c r="G672" t="s">
        <v>79</v>
      </c>
      <c r="H672">
        <v>51</v>
      </c>
      <c r="I672" s="13">
        <v>44357</v>
      </c>
      <c r="J672" s="35">
        <v>146742</v>
      </c>
      <c r="K672" s="36">
        <v>0.1</v>
      </c>
      <c r="L672" t="s">
        <v>1351</v>
      </c>
      <c r="M672" t="s">
        <v>1357</v>
      </c>
      <c r="N672">
        <f t="shared" ca="1" si="11"/>
        <v>3</v>
      </c>
      <c r="P672" t="s">
        <v>1279</v>
      </c>
      <c r="Q672" t="s">
        <v>1280</v>
      </c>
      <c r="R672" t="s">
        <v>57</v>
      </c>
      <c r="S672" t="s">
        <v>97</v>
      </c>
      <c r="T672" t="s">
        <v>59</v>
      </c>
      <c r="U672" t="s">
        <v>78</v>
      </c>
      <c r="V672" t="s">
        <v>61</v>
      </c>
      <c r="W672">
        <v>42</v>
      </c>
      <c r="X672" s="13">
        <v>37914</v>
      </c>
      <c r="Y672" s="35">
        <v>135558</v>
      </c>
      <c r="Z672" s="36">
        <v>0.14000000000000001</v>
      </c>
      <c r="AA672" t="s">
        <v>62</v>
      </c>
      <c r="AB672" t="s">
        <v>80</v>
      </c>
      <c r="AC672">
        <v>20</v>
      </c>
    </row>
    <row r="673" spans="1:29" x14ac:dyDescent="0.3">
      <c r="A673" t="s">
        <v>1358</v>
      </c>
      <c r="B673" t="s">
        <v>1359</v>
      </c>
      <c r="C673" t="s">
        <v>66</v>
      </c>
      <c r="D673" t="s">
        <v>120</v>
      </c>
      <c r="E673" t="s">
        <v>59</v>
      </c>
      <c r="F673" t="s">
        <v>78</v>
      </c>
      <c r="G673" t="s">
        <v>79</v>
      </c>
      <c r="H673">
        <v>45</v>
      </c>
      <c r="I673" s="13">
        <v>37446</v>
      </c>
      <c r="J673" s="35">
        <v>166331</v>
      </c>
      <c r="K673" s="36">
        <v>0.18</v>
      </c>
      <c r="L673" t="s">
        <v>1351</v>
      </c>
      <c r="M673" t="s">
        <v>1352</v>
      </c>
      <c r="N673">
        <f t="shared" ca="1" si="11"/>
        <v>22</v>
      </c>
      <c r="P673" t="s">
        <v>1281</v>
      </c>
      <c r="Q673" t="s">
        <v>910</v>
      </c>
      <c r="R673" t="s">
        <v>87</v>
      </c>
      <c r="S673" t="s">
        <v>91</v>
      </c>
      <c r="T673" t="s">
        <v>68</v>
      </c>
      <c r="U673" t="s">
        <v>78</v>
      </c>
      <c r="V673" t="s">
        <v>69</v>
      </c>
      <c r="W673">
        <v>49</v>
      </c>
      <c r="X673" s="13">
        <v>40894</v>
      </c>
      <c r="Y673" s="35">
        <v>56878</v>
      </c>
      <c r="Z673" s="36">
        <v>0</v>
      </c>
      <c r="AA673" t="s">
        <v>62</v>
      </c>
      <c r="AB673" t="s">
        <v>63</v>
      </c>
      <c r="AC673">
        <v>12</v>
      </c>
    </row>
    <row r="674" spans="1:29" x14ac:dyDescent="0.3">
      <c r="A674" t="s">
        <v>1360</v>
      </c>
      <c r="B674" t="s">
        <v>1361</v>
      </c>
      <c r="C674" t="s">
        <v>108</v>
      </c>
      <c r="D674" t="s">
        <v>120</v>
      </c>
      <c r="E674" t="s">
        <v>68</v>
      </c>
      <c r="F674" t="s">
        <v>78</v>
      </c>
      <c r="G674" t="s">
        <v>79</v>
      </c>
      <c r="H674">
        <v>44</v>
      </c>
      <c r="I674" s="13">
        <v>41700</v>
      </c>
      <c r="J674" s="35">
        <v>207172</v>
      </c>
      <c r="K674" s="36">
        <v>0.31</v>
      </c>
      <c r="L674" t="s">
        <v>1351</v>
      </c>
      <c r="M674" t="s">
        <v>1352</v>
      </c>
      <c r="N674">
        <f t="shared" ca="1" si="11"/>
        <v>10</v>
      </c>
      <c r="P674" t="s">
        <v>1282</v>
      </c>
      <c r="Q674" t="s">
        <v>1283</v>
      </c>
      <c r="R674" t="s">
        <v>132</v>
      </c>
      <c r="S674" t="s">
        <v>120</v>
      </c>
      <c r="T674" t="s">
        <v>74</v>
      </c>
      <c r="U674" t="s">
        <v>78</v>
      </c>
      <c r="V674" t="s">
        <v>114</v>
      </c>
      <c r="W674">
        <v>39</v>
      </c>
      <c r="X674" s="13">
        <v>39229</v>
      </c>
      <c r="Y674" s="35">
        <v>51234</v>
      </c>
      <c r="Z674" s="36">
        <v>0</v>
      </c>
      <c r="AA674" t="s">
        <v>62</v>
      </c>
      <c r="AB674" t="s">
        <v>63</v>
      </c>
      <c r="AC674">
        <v>17</v>
      </c>
    </row>
    <row r="675" spans="1:29" x14ac:dyDescent="0.3">
      <c r="A675" t="s">
        <v>1362</v>
      </c>
      <c r="B675" t="s">
        <v>1363</v>
      </c>
      <c r="C675" t="s">
        <v>183</v>
      </c>
      <c r="D675" t="s">
        <v>101</v>
      </c>
      <c r="E675" t="s">
        <v>68</v>
      </c>
      <c r="F675" t="s">
        <v>78</v>
      </c>
      <c r="G675" t="s">
        <v>79</v>
      </c>
      <c r="H675">
        <v>64</v>
      </c>
      <c r="I675" s="13">
        <v>35403</v>
      </c>
      <c r="J675" s="35">
        <v>99354</v>
      </c>
      <c r="K675" s="36">
        <v>0.12</v>
      </c>
      <c r="L675" t="s">
        <v>1351</v>
      </c>
      <c r="M675" t="s">
        <v>1364</v>
      </c>
      <c r="N675">
        <f t="shared" ca="1" si="11"/>
        <v>27</v>
      </c>
      <c r="P675" t="s">
        <v>913</v>
      </c>
      <c r="Q675" t="s">
        <v>1284</v>
      </c>
      <c r="R675" t="s">
        <v>108</v>
      </c>
      <c r="S675" t="s">
        <v>97</v>
      </c>
      <c r="T675" t="s">
        <v>68</v>
      </c>
      <c r="U675" t="s">
        <v>78</v>
      </c>
      <c r="V675" t="s">
        <v>79</v>
      </c>
      <c r="W675">
        <v>31</v>
      </c>
      <c r="X675" s="13">
        <v>42018</v>
      </c>
      <c r="Y675" s="35">
        <v>230025</v>
      </c>
      <c r="Z675" s="36">
        <v>0.34</v>
      </c>
      <c r="AA675" t="s">
        <v>62</v>
      </c>
      <c r="AB675" t="s">
        <v>80</v>
      </c>
      <c r="AC675">
        <v>9</v>
      </c>
    </row>
    <row r="676" spans="1:29" x14ac:dyDescent="0.3">
      <c r="A676" t="s">
        <v>1365</v>
      </c>
      <c r="B676" t="s">
        <v>1366</v>
      </c>
      <c r="C676" t="s">
        <v>108</v>
      </c>
      <c r="D676" t="s">
        <v>58</v>
      </c>
      <c r="E676" t="s">
        <v>84</v>
      </c>
      <c r="F676" t="s">
        <v>78</v>
      </c>
      <c r="G676" t="s">
        <v>79</v>
      </c>
      <c r="H676">
        <v>63</v>
      </c>
      <c r="I676" s="13">
        <v>41040</v>
      </c>
      <c r="J676" s="35">
        <v>231141</v>
      </c>
      <c r="K676" s="36">
        <v>0.34</v>
      </c>
      <c r="L676" t="s">
        <v>1351</v>
      </c>
      <c r="M676" t="s">
        <v>1364</v>
      </c>
      <c r="N676">
        <f t="shared" ca="1" si="11"/>
        <v>12</v>
      </c>
      <c r="P676" t="s">
        <v>1285</v>
      </c>
      <c r="Q676" t="s">
        <v>1286</v>
      </c>
      <c r="R676" t="s">
        <v>87</v>
      </c>
      <c r="S676" t="s">
        <v>91</v>
      </c>
      <c r="T676" t="s">
        <v>74</v>
      </c>
      <c r="U676" t="s">
        <v>78</v>
      </c>
      <c r="V676" t="s">
        <v>79</v>
      </c>
      <c r="W676">
        <v>29</v>
      </c>
      <c r="X676" s="13">
        <v>42602</v>
      </c>
      <c r="Y676" s="35">
        <v>58703</v>
      </c>
      <c r="Z676" s="36">
        <v>0</v>
      </c>
      <c r="AA676" t="s">
        <v>62</v>
      </c>
      <c r="AB676" t="s">
        <v>117</v>
      </c>
      <c r="AC676">
        <v>8</v>
      </c>
    </row>
    <row r="677" spans="1:29" x14ac:dyDescent="0.3">
      <c r="A677" t="s">
        <v>1367</v>
      </c>
      <c r="B677" t="s">
        <v>1368</v>
      </c>
      <c r="C677" t="s">
        <v>222</v>
      </c>
      <c r="D677" t="s">
        <v>120</v>
      </c>
      <c r="E677" t="s">
        <v>68</v>
      </c>
      <c r="F677" t="s">
        <v>78</v>
      </c>
      <c r="G677" t="s">
        <v>79</v>
      </c>
      <c r="H677">
        <v>30</v>
      </c>
      <c r="I677" s="13">
        <v>42642</v>
      </c>
      <c r="J677" s="35">
        <v>59100</v>
      </c>
      <c r="K677" s="36">
        <v>0</v>
      </c>
      <c r="L677" t="s">
        <v>1351</v>
      </c>
      <c r="M677" t="s">
        <v>1352</v>
      </c>
      <c r="N677">
        <f t="shared" ca="1" si="11"/>
        <v>7</v>
      </c>
      <c r="P677" t="s">
        <v>1287</v>
      </c>
      <c r="Q677" t="s">
        <v>1288</v>
      </c>
      <c r="R677" t="s">
        <v>83</v>
      </c>
      <c r="S677" t="s">
        <v>67</v>
      </c>
      <c r="T677" t="s">
        <v>74</v>
      </c>
      <c r="U677" t="s">
        <v>78</v>
      </c>
      <c r="V677" t="s">
        <v>69</v>
      </c>
      <c r="W677">
        <v>32</v>
      </c>
      <c r="X677" s="13">
        <v>43936</v>
      </c>
      <c r="Y677" s="35">
        <v>126671</v>
      </c>
      <c r="Z677" s="36">
        <v>0.09</v>
      </c>
      <c r="AA677" t="s">
        <v>62</v>
      </c>
      <c r="AB677" t="s">
        <v>88</v>
      </c>
      <c r="AC677">
        <v>4</v>
      </c>
    </row>
    <row r="678" spans="1:29" x14ac:dyDescent="0.3">
      <c r="A678" t="s">
        <v>1369</v>
      </c>
      <c r="B678" t="s">
        <v>1370</v>
      </c>
      <c r="C678" t="s">
        <v>100</v>
      </c>
      <c r="D678" t="s">
        <v>101</v>
      </c>
      <c r="E678" t="s">
        <v>74</v>
      </c>
      <c r="F678" t="s">
        <v>60</v>
      </c>
      <c r="G678" t="s">
        <v>79</v>
      </c>
      <c r="H678">
        <v>34</v>
      </c>
      <c r="I678" s="13">
        <v>43815</v>
      </c>
      <c r="J678" s="35">
        <v>99989</v>
      </c>
      <c r="K678" s="36">
        <v>0</v>
      </c>
      <c r="L678" t="s">
        <v>1351</v>
      </c>
      <c r="M678" t="s">
        <v>1371</v>
      </c>
      <c r="N678">
        <f t="shared" ca="1" si="11"/>
        <v>4</v>
      </c>
      <c r="P678" t="s">
        <v>1289</v>
      </c>
      <c r="Q678" t="s">
        <v>1290</v>
      </c>
      <c r="R678" t="s">
        <v>222</v>
      </c>
      <c r="S678" t="s">
        <v>120</v>
      </c>
      <c r="T678" t="s">
        <v>59</v>
      </c>
      <c r="U678" t="s">
        <v>60</v>
      </c>
      <c r="V678" t="s">
        <v>79</v>
      </c>
      <c r="W678">
        <v>33</v>
      </c>
      <c r="X678" s="13">
        <v>44218</v>
      </c>
      <c r="Y678" s="35">
        <v>56405</v>
      </c>
      <c r="Z678" s="36">
        <v>0</v>
      </c>
      <c r="AA678" t="s">
        <v>62</v>
      </c>
      <c r="AB678" t="s">
        <v>70</v>
      </c>
      <c r="AC678">
        <v>3</v>
      </c>
    </row>
    <row r="679" spans="1:29" x14ac:dyDescent="0.3">
      <c r="A679" t="s">
        <v>1372</v>
      </c>
      <c r="B679" t="s">
        <v>1373</v>
      </c>
      <c r="C679" t="s">
        <v>225</v>
      </c>
      <c r="D679" t="s">
        <v>97</v>
      </c>
      <c r="E679" t="s">
        <v>68</v>
      </c>
      <c r="F679" t="s">
        <v>78</v>
      </c>
      <c r="G679" t="s">
        <v>79</v>
      </c>
      <c r="H679">
        <v>30</v>
      </c>
      <c r="I679" s="13">
        <v>42884</v>
      </c>
      <c r="J679" s="35">
        <v>86317</v>
      </c>
      <c r="K679" s="36">
        <v>0</v>
      </c>
      <c r="L679" t="s">
        <v>1351</v>
      </c>
      <c r="M679" t="s">
        <v>1371</v>
      </c>
      <c r="N679">
        <f t="shared" ca="1" si="11"/>
        <v>7</v>
      </c>
      <c r="P679" t="s">
        <v>1291</v>
      </c>
      <c r="Q679" t="s">
        <v>1292</v>
      </c>
      <c r="R679" t="s">
        <v>132</v>
      </c>
      <c r="S679" t="s">
        <v>67</v>
      </c>
      <c r="T679" t="s">
        <v>74</v>
      </c>
      <c r="U679" t="s">
        <v>78</v>
      </c>
      <c r="V679" t="s">
        <v>114</v>
      </c>
      <c r="W679">
        <v>39</v>
      </c>
      <c r="X679" s="13">
        <v>39708</v>
      </c>
      <c r="Y679" s="35">
        <v>62861</v>
      </c>
      <c r="Z679" s="36">
        <v>0</v>
      </c>
      <c r="AA679" t="s">
        <v>62</v>
      </c>
      <c r="AB679" t="s">
        <v>63</v>
      </c>
      <c r="AC679">
        <v>15</v>
      </c>
    </row>
    <row r="680" spans="1:29" x14ac:dyDescent="0.3">
      <c r="A680" t="s">
        <v>1374</v>
      </c>
      <c r="B680" t="s">
        <v>1375</v>
      </c>
      <c r="C680" t="s">
        <v>222</v>
      </c>
      <c r="D680" t="s">
        <v>120</v>
      </c>
      <c r="E680" t="s">
        <v>68</v>
      </c>
      <c r="F680" t="s">
        <v>78</v>
      </c>
      <c r="G680" t="s">
        <v>79</v>
      </c>
      <c r="H680">
        <v>37</v>
      </c>
      <c r="I680" s="13">
        <v>41592</v>
      </c>
      <c r="J680" s="35">
        <v>56037</v>
      </c>
      <c r="K680" s="36">
        <v>0</v>
      </c>
      <c r="L680" t="s">
        <v>1351</v>
      </c>
      <c r="M680" t="s">
        <v>1357</v>
      </c>
      <c r="N680">
        <f t="shared" ca="1" si="11"/>
        <v>10</v>
      </c>
      <c r="P680" t="s">
        <v>1293</v>
      </c>
      <c r="Q680" t="s">
        <v>1294</v>
      </c>
      <c r="R680" t="s">
        <v>57</v>
      </c>
      <c r="S680" t="s">
        <v>58</v>
      </c>
      <c r="T680" t="s">
        <v>74</v>
      </c>
      <c r="U680" t="s">
        <v>60</v>
      </c>
      <c r="V680" t="s">
        <v>79</v>
      </c>
      <c r="W680">
        <v>53</v>
      </c>
      <c r="X680" s="13">
        <v>35532</v>
      </c>
      <c r="Y680" s="35">
        <v>154388</v>
      </c>
      <c r="Z680" s="36">
        <v>0.1</v>
      </c>
      <c r="AA680" t="s">
        <v>62</v>
      </c>
      <c r="AB680" t="s">
        <v>63</v>
      </c>
      <c r="AC680">
        <v>27</v>
      </c>
    </row>
    <row r="681" spans="1:29" x14ac:dyDescent="0.3">
      <c r="A681" t="s">
        <v>1376</v>
      </c>
      <c r="B681" t="s">
        <v>1377</v>
      </c>
      <c r="C681" t="s">
        <v>57</v>
      </c>
      <c r="D681" t="s">
        <v>58</v>
      </c>
      <c r="E681" t="s">
        <v>74</v>
      </c>
      <c r="F681" t="s">
        <v>60</v>
      </c>
      <c r="G681" t="s">
        <v>79</v>
      </c>
      <c r="H681">
        <v>25</v>
      </c>
      <c r="I681" s="13">
        <v>44379</v>
      </c>
      <c r="J681" s="35">
        <v>125633</v>
      </c>
      <c r="K681" s="36">
        <v>0.11</v>
      </c>
      <c r="L681" t="s">
        <v>1351</v>
      </c>
      <c r="M681" t="s">
        <v>1364</v>
      </c>
      <c r="N681">
        <f t="shared" ca="1" si="11"/>
        <v>3</v>
      </c>
      <c r="P681" t="s">
        <v>1295</v>
      </c>
      <c r="Q681" t="s">
        <v>1296</v>
      </c>
      <c r="R681" t="s">
        <v>66</v>
      </c>
      <c r="S681" t="s">
        <v>97</v>
      </c>
      <c r="T681" t="s">
        <v>74</v>
      </c>
      <c r="U681" t="s">
        <v>60</v>
      </c>
      <c r="V681" t="s">
        <v>69</v>
      </c>
      <c r="W681">
        <v>54</v>
      </c>
      <c r="X681" s="13">
        <v>34603</v>
      </c>
      <c r="Y681" s="35">
        <v>162978</v>
      </c>
      <c r="Z681" s="36">
        <v>0.17</v>
      </c>
      <c r="AA681" t="s">
        <v>62</v>
      </c>
      <c r="AB681" t="s">
        <v>88</v>
      </c>
      <c r="AC681">
        <v>29</v>
      </c>
    </row>
    <row r="682" spans="1:29" x14ac:dyDescent="0.3">
      <c r="A682" t="s">
        <v>1378</v>
      </c>
      <c r="B682" t="s">
        <v>1379</v>
      </c>
      <c r="C682" t="s">
        <v>57</v>
      </c>
      <c r="D682" t="s">
        <v>109</v>
      </c>
      <c r="E682" t="s">
        <v>59</v>
      </c>
      <c r="F682" t="s">
        <v>78</v>
      </c>
      <c r="G682" t="s">
        <v>79</v>
      </c>
      <c r="H682">
        <v>45</v>
      </c>
      <c r="I682" s="13">
        <v>44266</v>
      </c>
      <c r="J682" s="35">
        <v>135062</v>
      </c>
      <c r="K682" s="36">
        <v>0.15</v>
      </c>
      <c r="L682" t="s">
        <v>1351</v>
      </c>
      <c r="M682" t="s">
        <v>1371</v>
      </c>
      <c r="N682">
        <f t="shared" ca="1" si="11"/>
        <v>3</v>
      </c>
      <c r="P682" t="s">
        <v>1297</v>
      </c>
      <c r="Q682" t="s">
        <v>1298</v>
      </c>
      <c r="R682" t="s">
        <v>492</v>
      </c>
      <c r="S682" t="s">
        <v>58</v>
      </c>
      <c r="T682" t="s">
        <v>68</v>
      </c>
      <c r="U682" t="s">
        <v>78</v>
      </c>
      <c r="V682" t="s">
        <v>114</v>
      </c>
      <c r="W682">
        <v>55</v>
      </c>
      <c r="X682" s="13">
        <v>34290</v>
      </c>
      <c r="Y682" s="35">
        <v>80170</v>
      </c>
      <c r="Z682" s="36">
        <v>0</v>
      </c>
      <c r="AA682" t="s">
        <v>62</v>
      </c>
      <c r="AB682" t="s">
        <v>88</v>
      </c>
      <c r="AC682">
        <v>30</v>
      </c>
    </row>
    <row r="683" spans="1:29" x14ac:dyDescent="0.3">
      <c r="A683" t="s">
        <v>1380</v>
      </c>
      <c r="B683" t="s">
        <v>1381</v>
      </c>
      <c r="C683" t="s">
        <v>232</v>
      </c>
      <c r="D683" t="s">
        <v>101</v>
      </c>
      <c r="E683" t="s">
        <v>59</v>
      </c>
      <c r="F683" t="s">
        <v>60</v>
      </c>
      <c r="G683" t="s">
        <v>79</v>
      </c>
      <c r="H683">
        <v>30</v>
      </c>
      <c r="I683" s="13">
        <v>42877</v>
      </c>
      <c r="J683" s="35">
        <v>86858</v>
      </c>
      <c r="K683" s="36">
        <v>0</v>
      </c>
      <c r="L683" t="s">
        <v>1351</v>
      </c>
      <c r="M683" t="s">
        <v>1352</v>
      </c>
      <c r="N683">
        <f t="shared" ca="1" si="11"/>
        <v>7</v>
      </c>
      <c r="P683" t="s">
        <v>788</v>
      </c>
      <c r="Q683" t="s">
        <v>1299</v>
      </c>
      <c r="R683" t="s">
        <v>77</v>
      </c>
      <c r="S683" t="s">
        <v>91</v>
      </c>
      <c r="T683" t="s">
        <v>74</v>
      </c>
      <c r="U683" t="s">
        <v>60</v>
      </c>
      <c r="V683" t="s">
        <v>79</v>
      </c>
      <c r="W683">
        <v>44</v>
      </c>
      <c r="X683" s="13">
        <v>44314</v>
      </c>
      <c r="Y683" s="35">
        <v>98520</v>
      </c>
      <c r="Z683" s="36">
        <v>0</v>
      </c>
      <c r="AA683" t="s">
        <v>62</v>
      </c>
      <c r="AB683" t="s">
        <v>88</v>
      </c>
      <c r="AC683">
        <v>3</v>
      </c>
    </row>
    <row r="684" spans="1:29" x14ac:dyDescent="0.3">
      <c r="A684" t="s">
        <v>1382</v>
      </c>
      <c r="B684" t="s">
        <v>1383</v>
      </c>
      <c r="C684" t="s">
        <v>73</v>
      </c>
      <c r="D684" t="s">
        <v>58</v>
      </c>
      <c r="E684" t="s">
        <v>74</v>
      </c>
      <c r="F684" t="s">
        <v>78</v>
      </c>
      <c r="G684" t="s">
        <v>79</v>
      </c>
      <c r="H684">
        <v>40</v>
      </c>
      <c r="I684" s="13">
        <v>39265</v>
      </c>
      <c r="J684" s="35">
        <v>93971</v>
      </c>
      <c r="K684" s="36">
        <v>0.08</v>
      </c>
      <c r="L684" t="s">
        <v>1351</v>
      </c>
      <c r="M684" t="s">
        <v>1352</v>
      </c>
      <c r="N684">
        <f t="shared" ca="1" si="11"/>
        <v>17</v>
      </c>
      <c r="P684" t="s">
        <v>1300</v>
      </c>
      <c r="Q684" t="s">
        <v>1301</v>
      </c>
      <c r="R684" t="s">
        <v>83</v>
      </c>
      <c r="S684" t="s">
        <v>67</v>
      </c>
      <c r="T684" t="s">
        <v>74</v>
      </c>
      <c r="U684" t="s">
        <v>78</v>
      </c>
      <c r="V684" t="s">
        <v>79</v>
      </c>
      <c r="W684">
        <v>52</v>
      </c>
      <c r="X684" s="13">
        <v>36523</v>
      </c>
      <c r="Y684" s="35">
        <v>116527</v>
      </c>
      <c r="Z684" s="36">
        <v>7.0000000000000007E-2</v>
      </c>
      <c r="AA684" t="s">
        <v>62</v>
      </c>
      <c r="AB684" t="s">
        <v>80</v>
      </c>
      <c r="AC684">
        <v>24</v>
      </c>
    </row>
    <row r="685" spans="1:29" x14ac:dyDescent="0.3">
      <c r="A685" t="s">
        <v>1384</v>
      </c>
      <c r="B685" t="s">
        <v>1385</v>
      </c>
      <c r="C685" t="s">
        <v>180</v>
      </c>
      <c r="D685" t="s">
        <v>97</v>
      </c>
      <c r="E685" t="s">
        <v>74</v>
      </c>
      <c r="F685" t="s">
        <v>60</v>
      </c>
      <c r="G685" t="s">
        <v>79</v>
      </c>
      <c r="H685">
        <v>45</v>
      </c>
      <c r="I685" s="13">
        <v>37972</v>
      </c>
      <c r="J685" s="35">
        <v>48345</v>
      </c>
      <c r="K685" s="36">
        <v>0</v>
      </c>
      <c r="L685" t="s">
        <v>1351</v>
      </c>
      <c r="M685" t="s">
        <v>1371</v>
      </c>
      <c r="N685">
        <f t="shared" ca="1" si="11"/>
        <v>20</v>
      </c>
      <c r="P685" t="s">
        <v>1157</v>
      </c>
      <c r="Q685" t="s">
        <v>1302</v>
      </c>
      <c r="R685" t="s">
        <v>66</v>
      </c>
      <c r="S685" t="s">
        <v>120</v>
      </c>
      <c r="T685" t="s">
        <v>59</v>
      </c>
      <c r="U685" t="s">
        <v>78</v>
      </c>
      <c r="V685" t="s">
        <v>79</v>
      </c>
      <c r="W685">
        <v>27</v>
      </c>
      <c r="X685" s="13">
        <v>43776</v>
      </c>
      <c r="Y685" s="35">
        <v>174607</v>
      </c>
      <c r="Z685" s="36">
        <v>0.28999999999999998</v>
      </c>
      <c r="AA685" t="s">
        <v>62</v>
      </c>
      <c r="AB685" t="s">
        <v>117</v>
      </c>
      <c r="AC685">
        <v>4</v>
      </c>
    </row>
    <row r="686" spans="1:29" x14ac:dyDescent="0.3">
      <c r="A686" t="s">
        <v>1386</v>
      </c>
      <c r="B686" t="s">
        <v>1387</v>
      </c>
      <c r="C686" t="s">
        <v>66</v>
      </c>
      <c r="D686" t="s">
        <v>97</v>
      </c>
      <c r="E686" t="s">
        <v>74</v>
      </c>
      <c r="F686" t="s">
        <v>78</v>
      </c>
      <c r="G686" t="s">
        <v>79</v>
      </c>
      <c r="H686">
        <v>42</v>
      </c>
      <c r="I686" s="13">
        <v>41655</v>
      </c>
      <c r="J686" s="35">
        <v>152214</v>
      </c>
      <c r="K686" s="36">
        <v>0.3</v>
      </c>
      <c r="L686" t="s">
        <v>1351</v>
      </c>
      <c r="M686" t="s">
        <v>1364</v>
      </c>
      <c r="N686">
        <f t="shared" ca="1" si="11"/>
        <v>10</v>
      </c>
      <c r="P686" t="s">
        <v>1303</v>
      </c>
      <c r="Q686" t="s">
        <v>1304</v>
      </c>
      <c r="R686" t="s">
        <v>132</v>
      </c>
      <c r="S686" t="s">
        <v>91</v>
      </c>
      <c r="T686" t="s">
        <v>59</v>
      </c>
      <c r="U686" t="s">
        <v>78</v>
      </c>
      <c r="V686" t="s">
        <v>114</v>
      </c>
      <c r="W686">
        <v>58</v>
      </c>
      <c r="X686" s="13">
        <v>38819</v>
      </c>
      <c r="Y686" s="35">
        <v>64202</v>
      </c>
      <c r="Z686" s="36">
        <v>0</v>
      </c>
      <c r="AA686" t="s">
        <v>62</v>
      </c>
      <c r="AB686" t="s">
        <v>117</v>
      </c>
      <c r="AC686">
        <v>18</v>
      </c>
    </row>
    <row r="687" spans="1:29" x14ac:dyDescent="0.3">
      <c r="A687" t="s">
        <v>978</v>
      </c>
      <c r="B687" t="s">
        <v>1388</v>
      </c>
      <c r="C687" t="s">
        <v>83</v>
      </c>
      <c r="D687" t="s">
        <v>109</v>
      </c>
      <c r="E687" t="s">
        <v>59</v>
      </c>
      <c r="F687" t="s">
        <v>78</v>
      </c>
      <c r="G687" t="s">
        <v>79</v>
      </c>
      <c r="H687">
        <v>27</v>
      </c>
      <c r="I687" s="13">
        <v>43368</v>
      </c>
      <c r="J687" s="35">
        <v>114441</v>
      </c>
      <c r="K687" s="36">
        <v>0.1</v>
      </c>
      <c r="L687" t="s">
        <v>1351</v>
      </c>
      <c r="M687" t="s">
        <v>1352</v>
      </c>
      <c r="N687">
        <f t="shared" ca="1" si="11"/>
        <v>5</v>
      </c>
      <c r="P687" t="s">
        <v>1305</v>
      </c>
      <c r="Q687" t="s">
        <v>1306</v>
      </c>
      <c r="R687" t="s">
        <v>294</v>
      </c>
      <c r="S687" t="s">
        <v>58</v>
      </c>
      <c r="T687" t="s">
        <v>68</v>
      </c>
      <c r="U687" t="s">
        <v>60</v>
      </c>
      <c r="V687" t="s">
        <v>114</v>
      </c>
      <c r="W687">
        <v>36</v>
      </c>
      <c r="X687" s="13">
        <v>42677</v>
      </c>
      <c r="Y687" s="35">
        <v>94618</v>
      </c>
      <c r="Z687" s="36">
        <v>0</v>
      </c>
      <c r="AA687" t="s">
        <v>62</v>
      </c>
      <c r="AB687" t="s">
        <v>117</v>
      </c>
      <c r="AC687">
        <v>7</v>
      </c>
    </row>
    <row r="688" spans="1:29" x14ac:dyDescent="0.3">
      <c r="A688" t="s">
        <v>1389</v>
      </c>
      <c r="B688" t="s">
        <v>1390</v>
      </c>
      <c r="C688" t="s">
        <v>57</v>
      </c>
      <c r="D688" t="s">
        <v>67</v>
      </c>
      <c r="E688" t="s">
        <v>68</v>
      </c>
      <c r="F688" t="s">
        <v>60</v>
      </c>
      <c r="G688" t="s">
        <v>79</v>
      </c>
      <c r="H688">
        <v>33</v>
      </c>
      <c r="I688" s="13">
        <v>43211</v>
      </c>
      <c r="J688" s="35">
        <v>140402</v>
      </c>
      <c r="K688" s="36">
        <v>0.15</v>
      </c>
      <c r="L688" t="s">
        <v>1351</v>
      </c>
      <c r="M688" t="s">
        <v>1364</v>
      </c>
      <c r="N688">
        <f t="shared" ca="1" si="11"/>
        <v>6</v>
      </c>
      <c r="P688" t="s">
        <v>1307</v>
      </c>
      <c r="Q688" t="s">
        <v>1308</v>
      </c>
      <c r="R688" t="s">
        <v>66</v>
      </c>
      <c r="S688" t="s">
        <v>109</v>
      </c>
      <c r="T688" t="s">
        <v>59</v>
      </c>
      <c r="U688" t="s">
        <v>78</v>
      </c>
      <c r="V688" t="s">
        <v>69</v>
      </c>
      <c r="W688">
        <v>26</v>
      </c>
      <c r="X688" s="13">
        <v>43753</v>
      </c>
      <c r="Y688" s="35">
        <v>151556</v>
      </c>
      <c r="Z688" s="36">
        <v>0.2</v>
      </c>
      <c r="AA688" t="s">
        <v>62</v>
      </c>
      <c r="AB688" t="s">
        <v>88</v>
      </c>
      <c r="AC688">
        <v>4</v>
      </c>
    </row>
    <row r="689" spans="1:29" x14ac:dyDescent="0.3">
      <c r="A689" t="s">
        <v>1391</v>
      </c>
      <c r="B689" t="s">
        <v>168</v>
      </c>
      <c r="C689" t="s">
        <v>108</v>
      </c>
      <c r="D689" t="s">
        <v>67</v>
      </c>
      <c r="E689" t="s">
        <v>68</v>
      </c>
      <c r="F689" t="s">
        <v>60</v>
      </c>
      <c r="G689" t="s">
        <v>79</v>
      </c>
      <c r="H689">
        <v>54</v>
      </c>
      <c r="I689" s="13">
        <v>40734</v>
      </c>
      <c r="J689" s="35">
        <v>247022</v>
      </c>
      <c r="K689" s="36">
        <v>0.3</v>
      </c>
      <c r="L689" t="s">
        <v>1351</v>
      </c>
      <c r="M689" t="s">
        <v>1364</v>
      </c>
      <c r="N689">
        <f t="shared" ca="1" si="11"/>
        <v>13</v>
      </c>
      <c r="P689" t="s">
        <v>1309</v>
      </c>
      <c r="Q689" t="s">
        <v>1310</v>
      </c>
      <c r="R689" t="s">
        <v>237</v>
      </c>
      <c r="S689" t="s">
        <v>101</v>
      </c>
      <c r="T689" t="s">
        <v>59</v>
      </c>
      <c r="U689" t="s">
        <v>60</v>
      </c>
      <c r="V689" t="s">
        <v>79</v>
      </c>
      <c r="W689">
        <v>37</v>
      </c>
      <c r="X689" s="13">
        <v>43898</v>
      </c>
      <c r="Y689" s="35">
        <v>80659</v>
      </c>
      <c r="Z689" s="36">
        <v>0</v>
      </c>
      <c r="AA689" t="s">
        <v>62</v>
      </c>
      <c r="AB689" t="s">
        <v>80</v>
      </c>
      <c r="AC689">
        <v>4</v>
      </c>
    </row>
    <row r="690" spans="1:29" x14ac:dyDescent="0.3">
      <c r="A690" t="s">
        <v>1392</v>
      </c>
      <c r="B690" t="s">
        <v>1393</v>
      </c>
      <c r="C690" t="s">
        <v>73</v>
      </c>
      <c r="D690" t="s">
        <v>58</v>
      </c>
      <c r="E690" t="s">
        <v>59</v>
      </c>
      <c r="F690" t="s">
        <v>78</v>
      </c>
      <c r="G690" t="s">
        <v>79</v>
      </c>
      <c r="H690">
        <v>28</v>
      </c>
      <c r="I690" s="13">
        <v>43977</v>
      </c>
      <c r="J690" s="35">
        <v>67925</v>
      </c>
      <c r="K690" s="36">
        <v>0.08</v>
      </c>
      <c r="L690" t="s">
        <v>1351</v>
      </c>
      <c r="M690" t="s">
        <v>1357</v>
      </c>
      <c r="N690">
        <f t="shared" ca="1" si="11"/>
        <v>4</v>
      </c>
      <c r="P690" t="s">
        <v>1311</v>
      </c>
      <c r="Q690" t="s">
        <v>1312</v>
      </c>
      <c r="R690" t="s">
        <v>365</v>
      </c>
      <c r="S690" t="s">
        <v>58</v>
      </c>
      <c r="T690" t="s">
        <v>59</v>
      </c>
      <c r="U690" t="s">
        <v>60</v>
      </c>
      <c r="V690" t="s">
        <v>69</v>
      </c>
      <c r="W690">
        <v>58</v>
      </c>
      <c r="X690" s="13">
        <v>42486</v>
      </c>
      <c r="Y690" s="35">
        <v>72045</v>
      </c>
      <c r="Z690" s="36">
        <v>0</v>
      </c>
      <c r="AA690" t="s">
        <v>62</v>
      </c>
      <c r="AB690" t="s">
        <v>80</v>
      </c>
      <c r="AC690">
        <v>8</v>
      </c>
    </row>
    <row r="691" spans="1:29" x14ac:dyDescent="0.3">
      <c r="A691" t="s">
        <v>1394</v>
      </c>
      <c r="B691" t="s">
        <v>1395</v>
      </c>
      <c r="C691" t="s">
        <v>66</v>
      </c>
      <c r="D691" t="s">
        <v>97</v>
      </c>
      <c r="E691" t="s">
        <v>84</v>
      </c>
      <c r="F691" t="s">
        <v>60</v>
      </c>
      <c r="G691" t="s">
        <v>79</v>
      </c>
      <c r="H691">
        <v>27</v>
      </c>
      <c r="I691" s="13">
        <v>44250</v>
      </c>
      <c r="J691" s="35">
        <v>199041</v>
      </c>
      <c r="K691" s="36">
        <v>0.16</v>
      </c>
      <c r="L691" t="s">
        <v>1351</v>
      </c>
      <c r="M691" t="s">
        <v>1364</v>
      </c>
      <c r="N691">
        <f t="shared" ca="1" si="11"/>
        <v>3</v>
      </c>
      <c r="P691" t="s">
        <v>1313</v>
      </c>
      <c r="Q691" t="s">
        <v>1314</v>
      </c>
      <c r="R691" t="s">
        <v>294</v>
      </c>
      <c r="S691" t="s">
        <v>58</v>
      </c>
      <c r="T691" t="s">
        <v>59</v>
      </c>
      <c r="U691" t="s">
        <v>78</v>
      </c>
      <c r="V691" t="s">
        <v>69</v>
      </c>
      <c r="W691">
        <v>61</v>
      </c>
      <c r="X691" s="13">
        <v>42437</v>
      </c>
      <c r="Y691" s="35">
        <v>96566</v>
      </c>
      <c r="Z691" s="36">
        <v>0</v>
      </c>
      <c r="AA691" t="s">
        <v>62</v>
      </c>
      <c r="AB691" t="s">
        <v>117</v>
      </c>
      <c r="AC691">
        <v>8</v>
      </c>
    </row>
    <row r="692" spans="1:29" x14ac:dyDescent="0.3">
      <c r="A692" t="s">
        <v>1396</v>
      </c>
      <c r="B692" t="s">
        <v>1397</v>
      </c>
      <c r="C692" t="s">
        <v>318</v>
      </c>
      <c r="D692" t="s">
        <v>120</v>
      </c>
      <c r="E692" t="s">
        <v>84</v>
      </c>
      <c r="F692" t="s">
        <v>60</v>
      </c>
      <c r="G692" t="s">
        <v>79</v>
      </c>
      <c r="H692">
        <v>41</v>
      </c>
      <c r="I692" s="13">
        <v>38398</v>
      </c>
      <c r="J692" s="35">
        <v>95372</v>
      </c>
      <c r="K692" s="36">
        <v>0</v>
      </c>
      <c r="L692" t="s">
        <v>1351</v>
      </c>
      <c r="M692" t="s">
        <v>1357</v>
      </c>
      <c r="N692">
        <f t="shared" ca="1" si="11"/>
        <v>19</v>
      </c>
      <c r="P692" t="s">
        <v>1315</v>
      </c>
      <c r="Q692" t="s">
        <v>1316</v>
      </c>
      <c r="R692" t="s">
        <v>275</v>
      </c>
      <c r="S692" t="s">
        <v>58</v>
      </c>
      <c r="T692" t="s">
        <v>59</v>
      </c>
      <c r="U692" t="s">
        <v>78</v>
      </c>
      <c r="V692" t="s">
        <v>114</v>
      </c>
      <c r="W692">
        <v>45</v>
      </c>
      <c r="X692" s="13">
        <v>37126</v>
      </c>
      <c r="Y692" s="35">
        <v>54994</v>
      </c>
      <c r="Z692" s="36">
        <v>0</v>
      </c>
      <c r="AA692" t="s">
        <v>62</v>
      </c>
      <c r="AB692" t="s">
        <v>117</v>
      </c>
      <c r="AC692">
        <v>23</v>
      </c>
    </row>
    <row r="693" spans="1:29" x14ac:dyDescent="0.3">
      <c r="A693" t="s">
        <v>1398</v>
      </c>
      <c r="B693" t="s">
        <v>1399</v>
      </c>
      <c r="C693" t="s">
        <v>66</v>
      </c>
      <c r="D693" t="s">
        <v>58</v>
      </c>
      <c r="E693" t="s">
        <v>59</v>
      </c>
      <c r="F693" t="s">
        <v>60</v>
      </c>
      <c r="G693" t="s">
        <v>79</v>
      </c>
      <c r="H693">
        <v>29</v>
      </c>
      <c r="I693" s="13">
        <v>44052</v>
      </c>
      <c r="J693" s="35">
        <v>161203</v>
      </c>
      <c r="K693" s="36">
        <v>0.15</v>
      </c>
      <c r="L693" t="s">
        <v>1351</v>
      </c>
      <c r="M693" t="s">
        <v>1371</v>
      </c>
      <c r="N693">
        <f t="shared" ca="1" si="11"/>
        <v>4</v>
      </c>
      <c r="P693" t="s">
        <v>1317</v>
      </c>
      <c r="Q693" t="s">
        <v>1318</v>
      </c>
      <c r="R693" t="s">
        <v>365</v>
      </c>
      <c r="S693" t="s">
        <v>58</v>
      </c>
      <c r="T693" t="s">
        <v>84</v>
      </c>
      <c r="U693" t="s">
        <v>60</v>
      </c>
      <c r="V693" t="s">
        <v>69</v>
      </c>
      <c r="W693">
        <v>40</v>
      </c>
      <c r="X693" s="13">
        <v>40944</v>
      </c>
      <c r="Y693" s="35">
        <v>61523</v>
      </c>
      <c r="Z693" s="36">
        <v>0</v>
      </c>
      <c r="AA693" t="s">
        <v>62</v>
      </c>
      <c r="AB693" t="s">
        <v>117</v>
      </c>
      <c r="AC693">
        <v>12</v>
      </c>
    </row>
    <row r="694" spans="1:29" x14ac:dyDescent="0.3">
      <c r="A694" t="s">
        <v>1400</v>
      </c>
      <c r="B694" t="s">
        <v>1401</v>
      </c>
      <c r="C694" t="s">
        <v>83</v>
      </c>
      <c r="D694" t="s">
        <v>67</v>
      </c>
      <c r="E694" t="s">
        <v>84</v>
      </c>
      <c r="F694" t="s">
        <v>78</v>
      </c>
      <c r="G694" t="s">
        <v>79</v>
      </c>
      <c r="H694">
        <v>39</v>
      </c>
      <c r="I694" s="13">
        <v>40192</v>
      </c>
      <c r="J694" s="35">
        <v>103504</v>
      </c>
      <c r="K694" s="36">
        <v>7.0000000000000007E-2</v>
      </c>
      <c r="L694" t="s">
        <v>1351</v>
      </c>
      <c r="M694" t="s">
        <v>1371</v>
      </c>
      <c r="N694">
        <f t="shared" ca="1" si="11"/>
        <v>14</v>
      </c>
      <c r="P694" t="s">
        <v>1319</v>
      </c>
      <c r="Q694" t="s">
        <v>1320</v>
      </c>
      <c r="R694" t="s">
        <v>108</v>
      </c>
      <c r="S694" t="s">
        <v>97</v>
      </c>
      <c r="T694" t="s">
        <v>84</v>
      </c>
      <c r="U694" t="s">
        <v>78</v>
      </c>
      <c r="V694" t="s">
        <v>61</v>
      </c>
      <c r="W694">
        <v>45</v>
      </c>
      <c r="X694" s="13">
        <v>40524</v>
      </c>
      <c r="Y694" s="35">
        <v>190512</v>
      </c>
      <c r="Z694" s="36">
        <v>0.32</v>
      </c>
      <c r="AA694" t="s">
        <v>62</v>
      </c>
      <c r="AB694" t="s">
        <v>117</v>
      </c>
      <c r="AC694">
        <v>13</v>
      </c>
    </row>
    <row r="695" spans="1:29" x14ac:dyDescent="0.3">
      <c r="A695" t="s">
        <v>800</v>
      </c>
      <c r="B695" t="s">
        <v>1402</v>
      </c>
      <c r="C695" t="s">
        <v>87</v>
      </c>
      <c r="D695" t="s">
        <v>67</v>
      </c>
      <c r="E695" t="s">
        <v>84</v>
      </c>
      <c r="F695" t="s">
        <v>60</v>
      </c>
      <c r="G695" t="s">
        <v>79</v>
      </c>
      <c r="H695">
        <v>52</v>
      </c>
      <c r="I695" s="13">
        <v>43515</v>
      </c>
      <c r="J695" s="35">
        <v>55859</v>
      </c>
      <c r="K695" s="36">
        <v>0</v>
      </c>
      <c r="L695" t="s">
        <v>1351</v>
      </c>
      <c r="M695" t="s">
        <v>1364</v>
      </c>
      <c r="N695">
        <f t="shared" ca="1" si="11"/>
        <v>5</v>
      </c>
      <c r="P695" t="s">
        <v>568</v>
      </c>
      <c r="Q695" t="s">
        <v>1321</v>
      </c>
      <c r="R695" t="s">
        <v>83</v>
      </c>
      <c r="S695" t="s">
        <v>91</v>
      </c>
      <c r="T695" t="s">
        <v>74</v>
      </c>
      <c r="U695" t="s">
        <v>78</v>
      </c>
      <c r="V695" t="s">
        <v>69</v>
      </c>
      <c r="W695">
        <v>57</v>
      </c>
      <c r="X695" s="13">
        <v>43484</v>
      </c>
      <c r="Y695" s="35">
        <v>101577</v>
      </c>
      <c r="Z695" s="36">
        <v>0.05</v>
      </c>
      <c r="AA695" t="s">
        <v>62</v>
      </c>
      <c r="AB695" t="s">
        <v>70</v>
      </c>
      <c r="AC695">
        <v>5</v>
      </c>
    </row>
    <row r="696" spans="1:29" x14ac:dyDescent="0.3">
      <c r="A696" t="s">
        <v>1403</v>
      </c>
      <c r="B696" t="s">
        <v>1404</v>
      </c>
      <c r="C696" t="s">
        <v>77</v>
      </c>
      <c r="D696" t="s">
        <v>109</v>
      </c>
      <c r="E696" t="s">
        <v>84</v>
      </c>
      <c r="F696" t="s">
        <v>60</v>
      </c>
      <c r="G696" t="s">
        <v>79</v>
      </c>
      <c r="H696">
        <v>39</v>
      </c>
      <c r="I696" s="13">
        <v>39391</v>
      </c>
      <c r="J696" s="35">
        <v>99017</v>
      </c>
      <c r="K696" s="36">
        <v>0</v>
      </c>
      <c r="L696" t="s">
        <v>1351</v>
      </c>
      <c r="M696" t="s">
        <v>1364</v>
      </c>
      <c r="N696">
        <f t="shared" ca="1" si="11"/>
        <v>16</v>
      </c>
      <c r="P696" t="s">
        <v>1322</v>
      </c>
      <c r="Q696" t="s">
        <v>1323</v>
      </c>
      <c r="R696" t="s">
        <v>83</v>
      </c>
      <c r="S696" t="s">
        <v>91</v>
      </c>
      <c r="T696" t="s">
        <v>74</v>
      </c>
      <c r="U696" t="s">
        <v>60</v>
      </c>
      <c r="V696" t="s">
        <v>114</v>
      </c>
      <c r="W696">
        <v>44</v>
      </c>
      <c r="X696" s="13">
        <v>38642</v>
      </c>
      <c r="Y696" s="35">
        <v>105223</v>
      </c>
      <c r="Z696" s="36">
        <v>0.1</v>
      </c>
      <c r="AA696" t="s">
        <v>62</v>
      </c>
      <c r="AB696" t="s">
        <v>80</v>
      </c>
      <c r="AC696">
        <v>18</v>
      </c>
    </row>
    <row r="697" spans="1:29" x14ac:dyDescent="0.3">
      <c r="A697" t="s">
        <v>1405</v>
      </c>
      <c r="B697" t="s">
        <v>1406</v>
      </c>
      <c r="C697" t="s">
        <v>171</v>
      </c>
      <c r="D697" t="s">
        <v>101</v>
      </c>
      <c r="E697" t="s">
        <v>68</v>
      </c>
      <c r="F697" t="s">
        <v>78</v>
      </c>
      <c r="G697" t="s">
        <v>79</v>
      </c>
      <c r="H697">
        <v>27</v>
      </c>
      <c r="I697" s="13">
        <v>43937</v>
      </c>
      <c r="J697" s="35">
        <v>71864</v>
      </c>
      <c r="K697" s="36">
        <v>0</v>
      </c>
      <c r="L697" t="s">
        <v>1351</v>
      </c>
      <c r="M697" t="s">
        <v>1371</v>
      </c>
      <c r="N697">
        <f t="shared" ca="1" si="11"/>
        <v>4</v>
      </c>
      <c r="P697" t="s">
        <v>1097</v>
      </c>
      <c r="Q697" t="s">
        <v>1324</v>
      </c>
      <c r="R697" t="s">
        <v>618</v>
      </c>
      <c r="S697" t="s">
        <v>58</v>
      </c>
      <c r="T697" t="s">
        <v>84</v>
      </c>
      <c r="U697" t="s">
        <v>78</v>
      </c>
      <c r="V697" t="s">
        <v>114</v>
      </c>
      <c r="W697">
        <v>48</v>
      </c>
      <c r="X697" s="13">
        <v>39635</v>
      </c>
      <c r="Y697" s="35">
        <v>94815</v>
      </c>
      <c r="Z697" s="36">
        <v>0</v>
      </c>
      <c r="AA697" t="s">
        <v>62</v>
      </c>
      <c r="AB697" t="s">
        <v>70</v>
      </c>
      <c r="AC697">
        <v>16</v>
      </c>
    </row>
    <row r="698" spans="1:29" x14ac:dyDescent="0.3">
      <c r="A698" t="s">
        <v>1407</v>
      </c>
      <c r="B698" t="s">
        <v>1408</v>
      </c>
      <c r="C698" t="s">
        <v>108</v>
      </c>
      <c r="D698" t="s">
        <v>67</v>
      </c>
      <c r="E698" t="s">
        <v>84</v>
      </c>
      <c r="F698" t="s">
        <v>60</v>
      </c>
      <c r="G698" t="s">
        <v>79</v>
      </c>
      <c r="H698">
        <v>37</v>
      </c>
      <c r="I698" s="13">
        <v>40883</v>
      </c>
      <c r="J698" s="35">
        <v>225558</v>
      </c>
      <c r="K698" s="36">
        <v>0.33</v>
      </c>
      <c r="L698" t="s">
        <v>1351</v>
      </c>
      <c r="M698" t="s">
        <v>1357</v>
      </c>
      <c r="N698">
        <f t="shared" ca="1" si="11"/>
        <v>12</v>
      </c>
      <c r="P698" t="s">
        <v>1325</v>
      </c>
      <c r="Q698" t="s">
        <v>1326</v>
      </c>
      <c r="R698" t="s">
        <v>77</v>
      </c>
      <c r="S698" t="s">
        <v>109</v>
      </c>
      <c r="T698" t="s">
        <v>68</v>
      </c>
      <c r="U698" t="s">
        <v>60</v>
      </c>
      <c r="V698" t="s">
        <v>114</v>
      </c>
      <c r="W698">
        <v>35</v>
      </c>
      <c r="X698" s="13">
        <v>42745</v>
      </c>
      <c r="Y698" s="35">
        <v>80622</v>
      </c>
      <c r="Z698" s="36">
        <v>0</v>
      </c>
      <c r="AA698" t="s">
        <v>62</v>
      </c>
      <c r="AB698" t="s">
        <v>92</v>
      </c>
      <c r="AC698">
        <v>7</v>
      </c>
    </row>
    <row r="699" spans="1:29" x14ac:dyDescent="0.3">
      <c r="A699" t="s">
        <v>1409</v>
      </c>
      <c r="B699" t="s">
        <v>1410</v>
      </c>
      <c r="C699" t="s">
        <v>87</v>
      </c>
      <c r="D699" t="s">
        <v>120</v>
      </c>
      <c r="E699" t="s">
        <v>59</v>
      </c>
      <c r="F699" t="s">
        <v>60</v>
      </c>
      <c r="G699" t="s">
        <v>79</v>
      </c>
      <c r="H699">
        <v>30</v>
      </c>
      <c r="I699" s="13">
        <v>44241</v>
      </c>
      <c r="J699" s="35">
        <v>48340</v>
      </c>
      <c r="K699" s="36">
        <v>0</v>
      </c>
      <c r="L699" t="s">
        <v>1351</v>
      </c>
      <c r="M699" t="s">
        <v>1364</v>
      </c>
      <c r="N699">
        <f t="shared" ca="1" si="11"/>
        <v>3</v>
      </c>
      <c r="P699" t="s">
        <v>133</v>
      </c>
      <c r="Q699" t="s">
        <v>1327</v>
      </c>
      <c r="R699" t="s">
        <v>108</v>
      </c>
      <c r="S699" t="s">
        <v>58</v>
      </c>
      <c r="T699" t="s">
        <v>68</v>
      </c>
      <c r="U699" t="s">
        <v>60</v>
      </c>
      <c r="V699" t="s">
        <v>79</v>
      </c>
      <c r="W699">
        <v>57</v>
      </c>
      <c r="X699" s="13">
        <v>42685</v>
      </c>
      <c r="Y699" s="35">
        <v>246589</v>
      </c>
      <c r="Z699" s="36">
        <v>0.33</v>
      </c>
      <c r="AA699" t="s">
        <v>62</v>
      </c>
      <c r="AB699" t="s">
        <v>80</v>
      </c>
      <c r="AC699">
        <v>7</v>
      </c>
    </row>
    <row r="700" spans="1:29" x14ac:dyDescent="0.3">
      <c r="A700" t="s">
        <v>1411</v>
      </c>
      <c r="B700" t="s">
        <v>1412</v>
      </c>
      <c r="C700" t="s">
        <v>108</v>
      </c>
      <c r="D700" t="s">
        <v>97</v>
      </c>
      <c r="E700" t="s">
        <v>74</v>
      </c>
      <c r="F700" t="s">
        <v>60</v>
      </c>
      <c r="G700" t="s">
        <v>79</v>
      </c>
      <c r="H700">
        <v>49</v>
      </c>
      <c r="I700" s="13">
        <v>37680</v>
      </c>
      <c r="J700" s="35">
        <v>211291</v>
      </c>
      <c r="K700" s="36">
        <v>0.37</v>
      </c>
      <c r="L700" t="s">
        <v>1351</v>
      </c>
      <c r="M700" t="s">
        <v>1352</v>
      </c>
      <c r="N700">
        <f t="shared" ca="1" si="11"/>
        <v>21</v>
      </c>
      <c r="P700" t="s">
        <v>1328</v>
      </c>
      <c r="Q700" t="s">
        <v>1329</v>
      </c>
      <c r="R700" t="s">
        <v>57</v>
      </c>
      <c r="S700" t="s">
        <v>58</v>
      </c>
      <c r="T700" t="s">
        <v>59</v>
      </c>
      <c r="U700" t="s">
        <v>60</v>
      </c>
      <c r="V700" t="s">
        <v>69</v>
      </c>
      <c r="W700">
        <v>46</v>
      </c>
      <c r="X700" s="13">
        <v>37265</v>
      </c>
      <c r="Y700" s="35">
        <v>148035</v>
      </c>
      <c r="Z700" s="36">
        <v>0.14000000000000001</v>
      </c>
      <c r="AA700" t="s">
        <v>62</v>
      </c>
      <c r="AB700" t="s">
        <v>80</v>
      </c>
      <c r="AC700">
        <v>22</v>
      </c>
    </row>
    <row r="701" spans="1:29" x14ac:dyDescent="0.3">
      <c r="A701" t="s">
        <v>1413</v>
      </c>
      <c r="B701" t="s">
        <v>1414</v>
      </c>
      <c r="C701" t="s">
        <v>157</v>
      </c>
      <c r="D701" t="s">
        <v>101</v>
      </c>
      <c r="E701" t="s">
        <v>68</v>
      </c>
      <c r="F701" t="s">
        <v>78</v>
      </c>
      <c r="G701" t="s">
        <v>79</v>
      </c>
      <c r="H701">
        <v>61</v>
      </c>
      <c r="I701" s="13">
        <v>37582</v>
      </c>
      <c r="J701" s="35">
        <v>80950</v>
      </c>
      <c r="K701" s="36">
        <v>0</v>
      </c>
      <c r="L701" t="s">
        <v>1351</v>
      </c>
      <c r="M701" t="s">
        <v>1352</v>
      </c>
      <c r="N701">
        <f t="shared" ca="1" si="11"/>
        <v>21</v>
      </c>
      <c r="P701" t="s">
        <v>196</v>
      </c>
      <c r="Q701" t="s">
        <v>1330</v>
      </c>
      <c r="R701" t="s">
        <v>66</v>
      </c>
      <c r="S701" t="s">
        <v>67</v>
      </c>
      <c r="T701" t="s">
        <v>84</v>
      </c>
      <c r="U701" t="s">
        <v>78</v>
      </c>
      <c r="V701" t="s">
        <v>79</v>
      </c>
      <c r="W701">
        <v>60</v>
      </c>
      <c r="X701" s="13">
        <v>42891</v>
      </c>
      <c r="Y701" s="35">
        <v>158898</v>
      </c>
      <c r="Z701" s="36">
        <v>0.18</v>
      </c>
      <c r="AA701" t="s">
        <v>62</v>
      </c>
      <c r="AB701" t="s">
        <v>88</v>
      </c>
      <c r="AC701">
        <v>7</v>
      </c>
    </row>
    <row r="702" spans="1:29" x14ac:dyDescent="0.3">
      <c r="A702" t="s">
        <v>847</v>
      </c>
      <c r="B702" t="s">
        <v>1415</v>
      </c>
      <c r="C702" t="s">
        <v>174</v>
      </c>
      <c r="D702" t="s">
        <v>101</v>
      </c>
      <c r="E702" t="s">
        <v>59</v>
      </c>
      <c r="F702" t="s">
        <v>60</v>
      </c>
      <c r="G702" t="s">
        <v>79</v>
      </c>
      <c r="H702">
        <v>46</v>
      </c>
      <c r="I702" s="13">
        <v>44206</v>
      </c>
      <c r="J702" s="35">
        <v>86538</v>
      </c>
      <c r="K702" s="36">
        <v>0</v>
      </c>
      <c r="L702" t="s">
        <v>1351</v>
      </c>
      <c r="M702" t="s">
        <v>1371</v>
      </c>
      <c r="N702">
        <f t="shared" ca="1" si="11"/>
        <v>3</v>
      </c>
      <c r="P702" t="s">
        <v>1331</v>
      </c>
      <c r="Q702" t="s">
        <v>1332</v>
      </c>
      <c r="R702" t="s">
        <v>66</v>
      </c>
      <c r="S702" t="s">
        <v>120</v>
      </c>
      <c r="T702" t="s">
        <v>68</v>
      </c>
      <c r="U702" t="s">
        <v>60</v>
      </c>
      <c r="V702" t="s">
        <v>69</v>
      </c>
      <c r="W702">
        <v>39</v>
      </c>
      <c r="X702" s="13">
        <v>39201</v>
      </c>
      <c r="Y702" s="35">
        <v>171487</v>
      </c>
      <c r="Z702" s="36">
        <v>0.23</v>
      </c>
      <c r="AA702" t="s">
        <v>62</v>
      </c>
      <c r="AB702" t="s">
        <v>80</v>
      </c>
      <c r="AC702">
        <v>17</v>
      </c>
    </row>
    <row r="703" spans="1:29" x14ac:dyDescent="0.3">
      <c r="A703" t="s">
        <v>1416</v>
      </c>
      <c r="B703" t="s">
        <v>1417</v>
      </c>
      <c r="C703" t="s">
        <v>108</v>
      </c>
      <c r="D703" t="s">
        <v>97</v>
      </c>
      <c r="E703" t="s">
        <v>84</v>
      </c>
      <c r="F703" t="s">
        <v>60</v>
      </c>
      <c r="G703" t="s">
        <v>79</v>
      </c>
      <c r="H703">
        <v>61</v>
      </c>
      <c r="I703" s="13">
        <v>42804</v>
      </c>
      <c r="J703" s="35">
        <v>196951</v>
      </c>
      <c r="K703" s="36">
        <v>0.33</v>
      </c>
      <c r="L703" t="s">
        <v>1351</v>
      </c>
      <c r="M703" t="s">
        <v>1364</v>
      </c>
      <c r="N703">
        <f t="shared" ca="1" si="11"/>
        <v>7</v>
      </c>
      <c r="P703" t="s">
        <v>1333</v>
      </c>
      <c r="Q703" t="s">
        <v>1334</v>
      </c>
      <c r="R703" t="s">
        <v>108</v>
      </c>
      <c r="S703" t="s">
        <v>120</v>
      </c>
      <c r="T703" t="s">
        <v>74</v>
      </c>
      <c r="U703" t="s">
        <v>60</v>
      </c>
      <c r="V703" t="s">
        <v>114</v>
      </c>
      <c r="W703">
        <v>43</v>
      </c>
      <c r="X703" s="13">
        <v>42603</v>
      </c>
      <c r="Y703" s="35">
        <v>258498</v>
      </c>
      <c r="Z703" s="36">
        <v>0.35</v>
      </c>
      <c r="AA703" t="s">
        <v>62</v>
      </c>
      <c r="AB703" t="s">
        <v>117</v>
      </c>
      <c r="AC703">
        <v>8</v>
      </c>
    </row>
    <row r="704" spans="1:29" x14ac:dyDescent="0.3">
      <c r="A704" t="s">
        <v>1418</v>
      </c>
      <c r="B704" t="s">
        <v>1419</v>
      </c>
      <c r="C704" t="s">
        <v>219</v>
      </c>
      <c r="D704" t="s">
        <v>58</v>
      </c>
      <c r="E704" t="s">
        <v>68</v>
      </c>
      <c r="F704" t="s">
        <v>78</v>
      </c>
      <c r="G704" t="s">
        <v>79</v>
      </c>
      <c r="H704">
        <v>45</v>
      </c>
      <c r="I704" s="13">
        <v>38613</v>
      </c>
      <c r="J704" s="35">
        <v>67686</v>
      </c>
      <c r="K704" s="36">
        <v>0</v>
      </c>
      <c r="L704" t="s">
        <v>1351</v>
      </c>
      <c r="M704" t="s">
        <v>1364</v>
      </c>
      <c r="N704">
        <f t="shared" ca="1" si="11"/>
        <v>18</v>
      </c>
      <c r="P704" t="s">
        <v>1335</v>
      </c>
      <c r="Q704" t="s">
        <v>1336</v>
      </c>
      <c r="R704" t="s">
        <v>57</v>
      </c>
      <c r="S704" t="s">
        <v>58</v>
      </c>
      <c r="T704" t="s">
        <v>59</v>
      </c>
      <c r="U704" t="s">
        <v>78</v>
      </c>
      <c r="V704" t="s">
        <v>79</v>
      </c>
      <c r="W704">
        <v>37</v>
      </c>
      <c r="X704" s="13">
        <v>40511</v>
      </c>
      <c r="Y704" s="35">
        <v>146961</v>
      </c>
      <c r="Z704" s="36">
        <v>0.11</v>
      </c>
      <c r="AA704" t="s">
        <v>62</v>
      </c>
      <c r="AB704" t="s">
        <v>117</v>
      </c>
      <c r="AC704">
        <v>13</v>
      </c>
    </row>
    <row r="705" spans="1:29" x14ac:dyDescent="0.3">
      <c r="A705" t="s">
        <v>1420</v>
      </c>
      <c r="B705" t="s">
        <v>1421</v>
      </c>
      <c r="C705" t="s">
        <v>83</v>
      </c>
      <c r="D705" t="s">
        <v>97</v>
      </c>
      <c r="E705" t="s">
        <v>74</v>
      </c>
      <c r="F705" t="s">
        <v>78</v>
      </c>
      <c r="G705" t="s">
        <v>79</v>
      </c>
      <c r="H705">
        <v>55</v>
      </c>
      <c r="I705" s="13">
        <v>35019</v>
      </c>
      <c r="J705" s="35">
        <v>125936</v>
      </c>
      <c r="K705" s="36">
        <v>0.08</v>
      </c>
      <c r="L705" t="s">
        <v>1351</v>
      </c>
      <c r="M705" t="s">
        <v>1352</v>
      </c>
      <c r="N705">
        <f t="shared" ca="1" si="11"/>
        <v>28</v>
      </c>
      <c r="P705" t="s">
        <v>1337</v>
      </c>
      <c r="Q705" t="s">
        <v>1338</v>
      </c>
      <c r="R705" t="s">
        <v>142</v>
      </c>
      <c r="S705" t="s">
        <v>58</v>
      </c>
      <c r="T705" t="s">
        <v>74</v>
      </c>
      <c r="U705" t="s">
        <v>78</v>
      </c>
      <c r="V705" t="s">
        <v>69</v>
      </c>
      <c r="W705">
        <v>30</v>
      </c>
      <c r="X705" s="13">
        <v>42169</v>
      </c>
      <c r="Y705" s="35">
        <v>67489</v>
      </c>
      <c r="Z705" s="36">
        <v>0</v>
      </c>
      <c r="AA705" t="s">
        <v>62</v>
      </c>
      <c r="AB705" t="s">
        <v>70</v>
      </c>
      <c r="AC705">
        <v>9</v>
      </c>
    </row>
    <row r="706" spans="1:29" x14ac:dyDescent="0.3">
      <c r="A706" t="s">
        <v>201</v>
      </c>
      <c r="B706" t="s">
        <v>1422</v>
      </c>
      <c r="C706" t="s">
        <v>492</v>
      </c>
      <c r="D706" t="s">
        <v>58</v>
      </c>
      <c r="E706" t="s">
        <v>59</v>
      </c>
      <c r="F706" t="s">
        <v>78</v>
      </c>
      <c r="G706" t="s">
        <v>79</v>
      </c>
      <c r="H706">
        <v>54</v>
      </c>
      <c r="I706" s="13">
        <v>41468</v>
      </c>
      <c r="J706" s="35">
        <v>83639</v>
      </c>
      <c r="K706" s="36">
        <v>0</v>
      </c>
      <c r="L706" t="s">
        <v>1351</v>
      </c>
      <c r="M706" t="s">
        <v>1364</v>
      </c>
      <c r="N706">
        <f t="shared" ca="1" si="11"/>
        <v>11</v>
      </c>
      <c r="P706" t="s">
        <v>1339</v>
      </c>
      <c r="Q706" t="s">
        <v>1340</v>
      </c>
      <c r="R706" t="s">
        <v>66</v>
      </c>
      <c r="S706" t="s">
        <v>58</v>
      </c>
      <c r="T706" t="s">
        <v>74</v>
      </c>
      <c r="U706" t="s">
        <v>60</v>
      </c>
      <c r="V706" t="s">
        <v>69</v>
      </c>
      <c r="W706">
        <v>46</v>
      </c>
      <c r="X706" s="13">
        <v>43379</v>
      </c>
      <c r="Y706" s="35">
        <v>166259</v>
      </c>
      <c r="Z706" s="36">
        <v>0.17</v>
      </c>
      <c r="AA706" t="s">
        <v>62</v>
      </c>
      <c r="AB706" t="s">
        <v>70</v>
      </c>
      <c r="AC706">
        <v>5</v>
      </c>
    </row>
    <row r="707" spans="1:29" x14ac:dyDescent="0.3">
      <c r="A707" t="s">
        <v>1423</v>
      </c>
      <c r="B707" t="s">
        <v>1424</v>
      </c>
      <c r="C707" t="s">
        <v>132</v>
      </c>
      <c r="D707" t="s">
        <v>67</v>
      </c>
      <c r="E707" t="s">
        <v>59</v>
      </c>
      <c r="F707" t="s">
        <v>78</v>
      </c>
      <c r="G707" t="s">
        <v>79</v>
      </c>
      <c r="H707">
        <v>55</v>
      </c>
      <c r="I707" s="13">
        <v>41714</v>
      </c>
      <c r="J707" s="35">
        <v>74552</v>
      </c>
      <c r="K707" s="36">
        <v>0</v>
      </c>
      <c r="L707" t="s">
        <v>1351</v>
      </c>
      <c r="M707" t="s">
        <v>1371</v>
      </c>
      <c r="N707">
        <f t="shared" ca="1" si="11"/>
        <v>10</v>
      </c>
      <c r="P707" t="s">
        <v>1341</v>
      </c>
      <c r="Q707" t="s">
        <v>1342</v>
      </c>
      <c r="R707" t="s">
        <v>275</v>
      </c>
      <c r="S707" t="s">
        <v>58</v>
      </c>
      <c r="T707" t="s">
        <v>84</v>
      </c>
      <c r="U707" t="s">
        <v>60</v>
      </c>
      <c r="V707" t="s">
        <v>79</v>
      </c>
      <c r="W707">
        <v>55</v>
      </c>
      <c r="X707" s="13">
        <v>39820</v>
      </c>
      <c r="Y707" s="35">
        <v>47032</v>
      </c>
      <c r="Z707" s="36">
        <v>0</v>
      </c>
      <c r="AA707" t="s">
        <v>62</v>
      </c>
      <c r="AB707" t="s">
        <v>117</v>
      </c>
      <c r="AC707">
        <v>15</v>
      </c>
    </row>
    <row r="708" spans="1:29" x14ac:dyDescent="0.3">
      <c r="A708" t="s">
        <v>1425</v>
      </c>
      <c r="B708" t="s">
        <v>1426</v>
      </c>
      <c r="C708" t="s">
        <v>294</v>
      </c>
      <c r="D708" t="s">
        <v>58</v>
      </c>
      <c r="E708" t="s">
        <v>74</v>
      </c>
      <c r="F708" t="s">
        <v>78</v>
      </c>
      <c r="G708" t="s">
        <v>79</v>
      </c>
      <c r="H708">
        <v>33</v>
      </c>
      <c r="I708" s="13">
        <v>44036</v>
      </c>
      <c r="J708" s="35">
        <v>69453</v>
      </c>
      <c r="K708" s="36">
        <v>0</v>
      </c>
      <c r="L708" t="s">
        <v>1351</v>
      </c>
      <c r="M708" t="s">
        <v>1371</v>
      </c>
      <c r="N708">
        <f t="shared" ca="1" si="11"/>
        <v>4</v>
      </c>
      <c r="P708" t="s">
        <v>1343</v>
      </c>
      <c r="Q708" t="s">
        <v>1344</v>
      </c>
      <c r="R708" t="s">
        <v>77</v>
      </c>
      <c r="S708" t="s">
        <v>109</v>
      </c>
      <c r="T708" t="s">
        <v>68</v>
      </c>
      <c r="U708" t="s">
        <v>78</v>
      </c>
      <c r="V708" t="s">
        <v>69</v>
      </c>
      <c r="W708">
        <v>33</v>
      </c>
      <c r="X708" s="13">
        <v>42631</v>
      </c>
      <c r="Y708" s="35">
        <v>98427</v>
      </c>
      <c r="Z708" s="36">
        <v>0</v>
      </c>
      <c r="AA708" t="s">
        <v>62</v>
      </c>
      <c r="AB708" t="s">
        <v>117</v>
      </c>
      <c r="AC708">
        <v>7</v>
      </c>
    </row>
    <row r="709" spans="1:29" x14ac:dyDescent="0.3">
      <c r="A709" t="s">
        <v>1427</v>
      </c>
      <c r="B709" t="s">
        <v>1428</v>
      </c>
      <c r="C709" t="s">
        <v>108</v>
      </c>
      <c r="D709" t="s">
        <v>109</v>
      </c>
      <c r="E709" t="s">
        <v>68</v>
      </c>
      <c r="F709" t="s">
        <v>78</v>
      </c>
      <c r="G709" t="s">
        <v>79</v>
      </c>
      <c r="H709">
        <v>40</v>
      </c>
      <c r="I709" s="13">
        <v>39872</v>
      </c>
      <c r="J709" s="35">
        <v>242919</v>
      </c>
      <c r="K709" s="36">
        <v>0.31</v>
      </c>
      <c r="L709" t="s">
        <v>1351</v>
      </c>
      <c r="M709" t="s">
        <v>1352</v>
      </c>
      <c r="N709">
        <f t="shared" ca="1" si="11"/>
        <v>15</v>
      </c>
      <c r="P709" t="s">
        <v>1345</v>
      </c>
      <c r="Q709" t="s">
        <v>1346</v>
      </c>
      <c r="R709" t="s">
        <v>66</v>
      </c>
      <c r="S709" t="s">
        <v>109</v>
      </c>
      <c r="T709" t="s">
        <v>68</v>
      </c>
      <c r="U709" t="s">
        <v>78</v>
      </c>
      <c r="V709" t="s">
        <v>79</v>
      </c>
      <c r="W709">
        <v>31</v>
      </c>
      <c r="X709" s="13">
        <v>43626</v>
      </c>
      <c r="Y709" s="35">
        <v>176710</v>
      </c>
      <c r="Z709" s="36">
        <v>0.15</v>
      </c>
      <c r="AA709" t="s">
        <v>62</v>
      </c>
      <c r="AB709" t="s">
        <v>88</v>
      </c>
      <c r="AC709">
        <v>5</v>
      </c>
    </row>
    <row r="710" spans="1:29" x14ac:dyDescent="0.3">
      <c r="A710" t="s">
        <v>1429</v>
      </c>
      <c r="B710" t="s">
        <v>1430</v>
      </c>
      <c r="C710" t="s">
        <v>142</v>
      </c>
      <c r="D710" t="s">
        <v>58</v>
      </c>
      <c r="E710" t="s">
        <v>59</v>
      </c>
      <c r="F710" t="s">
        <v>78</v>
      </c>
      <c r="G710" t="s">
        <v>79</v>
      </c>
      <c r="H710">
        <v>46</v>
      </c>
      <c r="I710" s="13">
        <v>44495</v>
      </c>
      <c r="J710" s="35">
        <v>94790</v>
      </c>
      <c r="K710" s="36">
        <v>0</v>
      </c>
      <c r="L710" t="s">
        <v>1351</v>
      </c>
      <c r="M710" t="s">
        <v>1352</v>
      </c>
      <c r="N710">
        <f t="shared" ca="1" si="11"/>
        <v>2</v>
      </c>
      <c r="P710" t="s">
        <v>1347</v>
      </c>
      <c r="Q710" t="s">
        <v>1348</v>
      </c>
      <c r="R710" t="s">
        <v>108</v>
      </c>
      <c r="S710" t="s">
        <v>91</v>
      </c>
      <c r="T710" t="s">
        <v>84</v>
      </c>
      <c r="U710" t="s">
        <v>60</v>
      </c>
      <c r="V710" t="s">
        <v>79</v>
      </c>
      <c r="W710">
        <v>63</v>
      </c>
      <c r="X710" s="13">
        <v>44038</v>
      </c>
      <c r="Y710" s="35">
        <v>216195</v>
      </c>
      <c r="Z710" s="36">
        <v>0.31</v>
      </c>
      <c r="AA710" t="s">
        <v>62</v>
      </c>
      <c r="AB710" t="s">
        <v>88</v>
      </c>
      <c r="AC710">
        <v>4</v>
      </c>
    </row>
    <row r="711" spans="1:29" x14ac:dyDescent="0.3">
      <c r="A711" t="s">
        <v>1431</v>
      </c>
      <c r="B711" t="s">
        <v>1432</v>
      </c>
      <c r="C711" t="s">
        <v>108</v>
      </c>
      <c r="D711" t="s">
        <v>67</v>
      </c>
      <c r="E711" t="s">
        <v>68</v>
      </c>
      <c r="F711" t="s">
        <v>60</v>
      </c>
      <c r="G711" t="s">
        <v>79</v>
      </c>
      <c r="H711">
        <v>43</v>
      </c>
      <c r="I711" s="13">
        <v>38564</v>
      </c>
      <c r="J711" s="35">
        <v>249686</v>
      </c>
      <c r="K711" s="36">
        <v>0.31</v>
      </c>
      <c r="L711" t="s">
        <v>1351</v>
      </c>
      <c r="M711" t="s">
        <v>1352</v>
      </c>
      <c r="N711">
        <f t="shared" ca="1" si="11"/>
        <v>19</v>
      </c>
      <c r="P711" t="s">
        <v>1349</v>
      </c>
      <c r="Q711" t="s">
        <v>1350</v>
      </c>
      <c r="R711" t="s">
        <v>142</v>
      </c>
      <c r="S711" t="s">
        <v>58</v>
      </c>
      <c r="T711" t="s">
        <v>74</v>
      </c>
      <c r="U711" t="s">
        <v>78</v>
      </c>
      <c r="V711" t="s">
        <v>79</v>
      </c>
      <c r="W711">
        <v>59</v>
      </c>
      <c r="X711" s="13">
        <v>35763</v>
      </c>
      <c r="Y711" s="35">
        <v>99975</v>
      </c>
      <c r="Z711" s="36">
        <v>0</v>
      </c>
      <c r="AA711" t="s">
        <v>1351</v>
      </c>
      <c r="AB711" t="s">
        <v>1352</v>
      </c>
      <c r="AC711">
        <v>26</v>
      </c>
    </row>
    <row r="712" spans="1:29" x14ac:dyDescent="0.3">
      <c r="A712" t="s">
        <v>1433</v>
      </c>
      <c r="B712" t="s">
        <v>1434</v>
      </c>
      <c r="C712" t="s">
        <v>77</v>
      </c>
      <c r="D712" t="s">
        <v>109</v>
      </c>
      <c r="E712" t="s">
        <v>68</v>
      </c>
      <c r="F712" t="s">
        <v>60</v>
      </c>
      <c r="G712" t="s">
        <v>79</v>
      </c>
      <c r="H712">
        <v>47</v>
      </c>
      <c r="I712" s="13">
        <v>42928</v>
      </c>
      <c r="J712" s="35">
        <v>70996</v>
      </c>
      <c r="K712" s="36">
        <v>0</v>
      </c>
      <c r="L712" t="s">
        <v>1351</v>
      </c>
      <c r="M712" t="s">
        <v>1371</v>
      </c>
      <c r="N712">
        <f t="shared" ca="1" si="11"/>
        <v>7</v>
      </c>
      <c r="P712" t="s">
        <v>1353</v>
      </c>
      <c r="Q712" t="s">
        <v>1354</v>
      </c>
      <c r="R712" t="s">
        <v>222</v>
      </c>
      <c r="S712" t="s">
        <v>120</v>
      </c>
      <c r="T712" t="s">
        <v>84</v>
      </c>
      <c r="U712" t="s">
        <v>78</v>
      </c>
      <c r="V712" t="s">
        <v>79</v>
      </c>
      <c r="W712">
        <v>57</v>
      </c>
      <c r="X712" s="13">
        <v>42759</v>
      </c>
      <c r="Y712" s="35">
        <v>50994</v>
      </c>
      <c r="Z712" s="36">
        <v>0</v>
      </c>
      <c r="AA712" t="s">
        <v>1351</v>
      </c>
      <c r="AB712" t="s">
        <v>1352</v>
      </c>
      <c r="AC712">
        <v>7</v>
      </c>
    </row>
    <row r="713" spans="1:29" x14ac:dyDescent="0.3">
      <c r="A713" t="s">
        <v>1435</v>
      </c>
      <c r="B713" t="s">
        <v>1436</v>
      </c>
      <c r="C713" t="s">
        <v>219</v>
      </c>
      <c r="D713" t="s">
        <v>58</v>
      </c>
      <c r="E713" t="s">
        <v>74</v>
      </c>
      <c r="F713" t="s">
        <v>60</v>
      </c>
      <c r="G713" t="s">
        <v>79</v>
      </c>
      <c r="H713">
        <v>50</v>
      </c>
      <c r="I713" s="13">
        <v>36914</v>
      </c>
      <c r="J713" s="35">
        <v>97537</v>
      </c>
      <c r="K713" s="36">
        <v>0</v>
      </c>
      <c r="L713" t="s">
        <v>1351</v>
      </c>
      <c r="M713" t="s">
        <v>1371</v>
      </c>
      <c r="N713">
        <f t="shared" ca="1" si="11"/>
        <v>23</v>
      </c>
      <c r="P713" t="s">
        <v>1355</v>
      </c>
      <c r="Q713" t="s">
        <v>1356</v>
      </c>
      <c r="R713" t="s">
        <v>57</v>
      </c>
      <c r="S713" t="s">
        <v>67</v>
      </c>
      <c r="T713" t="s">
        <v>59</v>
      </c>
      <c r="U713" t="s">
        <v>60</v>
      </c>
      <c r="V713" t="s">
        <v>79</v>
      </c>
      <c r="W713">
        <v>51</v>
      </c>
      <c r="X713" s="13">
        <v>44357</v>
      </c>
      <c r="Y713" s="35">
        <v>146742</v>
      </c>
      <c r="Z713" s="36">
        <v>0.1</v>
      </c>
      <c r="AA713" t="s">
        <v>1351</v>
      </c>
      <c r="AB713" t="s">
        <v>1357</v>
      </c>
      <c r="AC713">
        <v>3</v>
      </c>
    </row>
    <row r="714" spans="1:29" x14ac:dyDescent="0.3">
      <c r="A714" t="s">
        <v>1437</v>
      </c>
      <c r="B714" t="s">
        <v>1438</v>
      </c>
      <c r="C714" t="s">
        <v>618</v>
      </c>
      <c r="D714" t="s">
        <v>58</v>
      </c>
      <c r="E714" t="s">
        <v>59</v>
      </c>
      <c r="F714" t="s">
        <v>78</v>
      </c>
      <c r="G714" t="s">
        <v>79</v>
      </c>
      <c r="H714">
        <v>31</v>
      </c>
      <c r="I714" s="13">
        <v>44086</v>
      </c>
      <c r="J714" s="35">
        <v>96567</v>
      </c>
      <c r="K714" s="36">
        <v>0</v>
      </c>
      <c r="L714" t="s">
        <v>1351</v>
      </c>
      <c r="M714" t="s">
        <v>1357</v>
      </c>
      <c r="N714">
        <f t="shared" ca="1" si="11"/>
        <v>3</v>
      </c>
      <c r="P714" t="s">
        <v>1358</v>
      </c>
      <c r="Q714" t="s">
        <v>1359</v>
      </c>
      <c r="R714" t="s">
        <v>66</v>
      </c>
      <c r="S714" t="s">
        <v>120</v>
      </c>
      <c r="T714" t="s">
        <v>59</v>
      </c>
      <c r="U714" t="s">
        <v>78</v>
      </c>
      <c r="V714" t="s">
        <v>79</v>
      </c>
      <c r="W714">
        <v>45</v>
      </c>
      <c r="X714" s="13">
        <v>37446</v>
      </c>
      <c r="Y714" s="35">
        <v>166331</v>
      </c>
      <c r="Z714" s="36">
        <v>0.18</v>
      </c>
      <c r="AA714" t="s">
        <v>1351</v>
      </c>
      <c r="AB714" t="s">
        <v>1352</v>
      </c>
      <c r="AC714">
        <v>22</v>
      </c>
    </row>
    <row r="715" spans="1:29" x14ac:dyDescent="0.3">
      <c r="A715" t="s">
        <v>121</v>
      </c>
      <c r="B715" t="s">
        <v>1439</v>
      </c>
      <c r="C715" t="s">
        <v>275</v>
      </c>
      <c r="D715" t="s">
        <v>58</v>
      </c>
      <c r="E715" t="s">
        <v>68</v>
      </c>
      <c r="F715" t="s">
        <v>78</v>
      </c>
      <c r="G715" t="s">
        <v>79</v>
      </c>
      <c r="H715">
        <v>47</v>
      </c>
      <c r="I715" s="13">
        <v>36229</v>
      </c>
      <c r="J715" s="35">
        <v>49404</v>
      </c>
      <c r="K715" s="36">
        <v>0</v>
      </c>
      <c r="L715" t="s">
        <v>1351</v>
      </c>
      <c r="M715" t="s">
        <v>1364</v>
      </c>
      <c r="N715">
        <f t="shared" ca="1" si="11"/>
        <v>25</v>
      </c>
      <c r="P715" t="s">
        <v>1360</v>
      </c>
      <c r="Q715" t="s">
        <v>1361</v>
      </c>
      <c r="R715" t="s">
        <v>108</v>
      </c>
      <c r="S715" t="s">
        <v>120</v>
      </c>
      <c r="T715" t="s">
        <v>68</v>
      </c>
      <c r="U715" t="s">
        <v>78</v>
      </c>
      <c r="V715" t="s">
        <v>79</v>
      </c>
      <c r="W715">
        <v>44</v>
      </c>
      <c r="X715" s="13">
        <v>41700</v>
      </c>
      <c r="Y715" s="35">
        <v>207172</v>
      </c>
      <c r="Z715" s="36">
        <v>0.31</v>
      </c>
      <c r="AA715" t="s">
        <v>1351</v>
      </c>
      <c r="AB715" t="s">
        <v>1352</v>
      </c>
      <c r="AC715">
        <v>10</v>
      </c>
    </row>
    <row r="716" spans="1:29" x14ac:dyDescent="0.3">
      <c r="A716" t="s">
        <v>1440</v>
      </c>
      <c r="B716" t="s">
        <v>1441</v>
      </c>
      <c r="C716" t="s">
        <v>222</v>
      </c>
      <c r="D716" t="s">
        <v>120</v>
      </c>
      <c r="E716" t="s">
        <v>74</v>
      </c>
      <c r="F716" t="s">
        <v>60</v>
      </c>
      <c r="G716" t="s">
        <v>79</v>
      </c>
      <c r="H716">
        <v>46</v>
      </c>
      <c r="I716" s="13">
        <v>38066</v>
      </c>
      <c r="J716" s="35">
        <v>73004</v>
      </c>
      <c r="K716" s="36">
        <v>0</v>
      </c>
      <c r="L716" t="s">
        <v>1351</v>
      </c>
      <c r="M716" t="s">
        <v>1364</v>
      </c>
      <c r="N716">
        <f t="shared" ca="1" si="11"/>
        <v>20</v>
      </c>
      <c r="P716" t="s">
        <v>1362</v>
      </c>
      <c r="Q716" t="s">
        <v>1363</v>
      </c>
      <c r="R716" t="s">
        <v>183</v>
      </c>
      <c r="S716" t="s">
        <v>101</v>
      </c>
      <c r="T716" t="s">
        <v>68</v>
      </c>
      <c r="U716" t="s">
        <v>78</v>
      </c>
      <c r="V716" t="s">
        <v>79</v>
      </c>
      <c r="W716">
        <v>64</v>
      </c>
      <c r="X716" s="13">
        <v>35403</v>
      </c>
      <c r="Y716" s="35">
        <v>99354</v>
      </c>
      <c r="Z716" s="36">
        <v>0.12</v>
      </c>
      <c r="AA716" t="s">
        <v>1351</v>
      </c>
      <c r="AB716" t="s">
        <v>1364</v>
      </c>
      <c r="AC716">
        <v>27</v>
      </c>
    </row>
    <row r="717" spans="1:29" x14ac:dyDescent="0.3">
      <c r="A717" t="s">
        <v>1442</v>
      </c>
      <c r="B717" t="s">
        <v>1443</v>
      </c>
      <c r="C717" t="s">
        <v>183</v>
      </c>
      <c r="D717" t="s">
        <v>101</v>
      </c>
      <c r="E717" t="s">
        <v>84</v>
      </c>
      <c r="F717" t="s">
        <v>78</v>
      </c>
      <c r="G717" t="s">
        <v>79</v>
      </c>
      <c r="H717">
        <v>57</v>
      </c>
      <c r="I717" s="13">
        <v>36275</v>
      </c>
      <c r="J717" s="35">
        <v>95061</v>
      </c>
      <c r="K717" s="36">
        <v>0.1</v>
      </c>
      <c r="L717" t="s">
        <v>1351</v>
      </c>
      <c r="M717" t="s">
        <v>1357</v>
      </c>
      <c r="N717">
        <f t="shared" ca="1" si="11"/>
        <v>25</v>
      </c>
      <c r="P717" t="s">
        <v>1365</v>
      </c>
      <c r="Q717" t="s">
        <v>1366</v>
      </c>
      <c r="R717" t="s">
        <v>108</v>
      </c>
      <c r="S717" t="s">
        <v>58</v>
      </c>
      <c r="T717" t="s">
        <v>84</v>
      </c>
      <c r="U717" t="s">
        <v>78</v>
      </c>
      <c r="V717" t="s">
        <v>79</v>
      </c>
      <c r="W717">
        <v>63</v>
      </c>
      <c r="X717" s="13">
        <v>41040</v>
      </c>
      <c r="Y717" s="35">
        <v>231141</v>
      </c>
      <c r="Z717" s="36">
        <v>0.34</v>
      </c>
      <c r="AA717" t="s">
        <v>1351</v>
      </c>
      <c r="AB717" t="s">
        <v>1364</v>
      </c>
      <c r="AC717">
        <v>12</v>
      </c>
    </row>
    <row r="718" spans="1:29" x14ac:dyDescent="0.3">
      <c r="A718" t="s">
        <v>1444</v>
      </c>
      <c r="B718" t="s">
        <v>1445</v>
      </c>
      <c r="C718" t="s">
        <v>83</v>
      </c>
      <c r="D718" t="s">
        <v>120</v>
      </c>
      <c r="E718" t="s">
        <v>84</v>
      </c>
      <c r="F718" t="s">
        <v>78</v>
      </c>
      <c r="G718" t="s">
        <v>79</v>
      </c>
      <c r="H718">
        <v>28</v>
      </c>
      <c r="I718" s="13">
        <v>44274</v>
      </c>
      <c r="J718" s="35">
        <v>127543</v>
      </c>
      <c r="K718" s="36">
        <v>0.06</v>
      </c>
      <c r="L718" t="s">
        <v>1351</v>
      </c>
      <c r="M718" t="s">
        <v>1357</v>
      </c>
      <c r="N718">
        <f t="shared" ca="1" si="11"/>
        <v>3</v>
      </c>
      <c r="P718" t="s">
        <v>1367</v>
      </c>
      <c r="Q718" t="s">
        <v>1368</v>
      </c>
      <c r="R718" t="s">
        <v>222</v>
      </c>
      <c r="S718" t="s">
        <v>120</v>
      </c>
      <c r="T718" t="s">
        <v>68</v>
      </c>
      <c r="U718" t="s">
        <v>78</v>
      </c>
      <c r="V718" t="s">
        <v>79</v>
      </c>
      <c r="W718">
        <v>30</v>
      </c>
      <c r="X718" s="13">
        <v>42642</v>
      </c>
      <c r="Y718" s="35">
        <v>59100</v>
      </c>
      <c r="Z718" s="36">
        <v>0</v>
      </c>
      <c r="AA718" t="s">
        <v>1351</v>
      </c>
      <c r="AB718" t="s">
        <v>1352</v>
      </c>
      <c r="AC718">
        <v>7</v>
      </c>
    </row>
    <row r="719" spans="1:29" x14ac:dyDescent="0.3">
      <c r="A719" t="s">
        <v>1446</v>
      </c>
      <c r="B719" t="s">
        <v>1447</v>
      </c>
      <c r="C719" t="s">
        <v>108</v>
      </c>
      <c r="D719" t="s">
        <v>120</v>
      </c>
      <c r="E719" t="s">
        <v>74</v>
      </c>
      <c r="F719" t="s">
        <v>60</v>
      </c>
      <c r="G719" t="s">
        <v>79</v>
      </c>
      <c r="H719">
        <v>36</v>
      </c>
      <c r="I719" s="13">
        <v>41692</v>
      </c>
      <c r="J719" s="35">
        <v>218530</v>
      </c>
      <c r="K719" s="36">
        <v>0.3</v>
      </c>
      <c r="L719" t="s">
        <v>1351</v>
      </c>
      <c r="M719" t="s">
        <v>1357</v>
      </c>
      <c r="N719">
        <f t="shared" ca="1" si="11"/>
        <v>10</v>
      </c>
      <c r="P719" t="s">
        <v>1369</v>
      </c>
      <c r="Q719" t="s">
        <v>1370</v>
      </c>
      <c r="R719" t="s">
        <v>100</v>
      </c>
      <c r="S719" t="s">
        <v>101</v>
      </c>
      <c r="T719" t="s">
        <v>74</v>
      </c>
      <c r="U719" t="s">
        <v>60</v>
      </c>
      <c r="V719" t="s">
        <v>79</v>
      </c>
      <c r="W719">
        <v>34</v>
      </c>
      <c r="X719" s="13">
        <v>43815</v>
      </c>
      <c r="Y719" s="35">
        <v>99989</v>
      </c>
      <c r="Z719" s="36">
        <v>0</v>
      </c>
      <c r="AA719" t="s">
        <v>1351</v>
      </c>
      <c r="AB719" t="s">
        <v>1371</v>
      </c>
      <c r="AC719">
        <v>4</v>
      </c>
    </row>
    <row r="720" spans="1:29" x14ac:dyDescent="0.3">
      <c r="A720" t="s">
        <v>1448</v>
      </c>
      <c r="B720" t="s">
        <v>1449</v>
      </c>
      <c r="C720" t="s">
        <v>83</v>
      </c>
      <c r="D720" t="s">
        <v>97</v>
      </c>
      <c r="E720" t="s">
        <v>59</v>
      </c>
      <c r="F720" t="s">
        <v>78</v>
      </c>
      <c r="G720" t="s">
        <v>79</v>
      </c>
      <c r="H720">
        <v>48</v>
      </c>
      <c r="I720" s="13">
        <v>38168</v>
      </c>
      <c r="J720" s="35">
        <v>120660</v>
      </c>
      <c r="K720" s="36">
        <v>7.0000000000000007E-2</v>
      </c>
      <c r="L720" t="s">
        <v>1351</v>
      </c>
      <c r="M720" t="s">
        <v>1371</v>
      </c>
      <c r="N720">
        <f t="shared" ca="1" si="11"/>
        <v>20</v>
      </c>
      <c r="P720" t="s">
        <v>1372</v>
      </c>
      <c r="Q720" t="s">
        <v>1373</v>
      </c>
      <c r="R720" t="s">
        <v>225</v>
      </c>
      <c r="S720" t="s">
        <v>97</v>
      </c>
      <c r="T720" t="s">
        <v>68</v>
      </c>
      <c r="U720" t="s">
        <v>78</v>
      </c>
      <c r="V720" t="s">
        <v>79</v>
      </c>
      <c r="W720">
        <v>30</v>
      </c>
      <c r="X720" s="13">
        <v>42884</v>
      </c>
      <c r="Y720" s="35">
        <v>86317</v>
      </c>
      <c r="Z720" s="36">
        <v>0</v>
      </c>
      <c r="AA720" t="s">
        <v>1351</v>
      </c>
      <c r="AB720" t="s">
        <v>1371</v>
      </c>
      <c r="AC720">
        <v>7</v>
      </c>
    </row>
    <row r="721" spans="1:29" x14ac:dyDescent="0.3">
      <c r="A721" t="s">
        <v>1450</v>
      </c>
      <c r="B721" t="s">
        <v>1451</v>
      </c>
      <c r="C721" t="s">
        <v>83</v>
      </c>
      <c r="D721" t="s">
        <v>58</v>
      </c>
      <c r="E721" t="s">
        <v>84</v>
      </c>
      <c r="F721" t="s">
        <v>78</v>
      </c>
      <c r="G721" t="s">
        <v>79</v>
      </c>
      <c r="H721">
        <v>51</v>
      </c>
      <c r="I721" s="13">
        <v>34388</v>
      </c>
      <c r="J721" s="35">
        <v>122802</v>
      </c>
      <c r="K721" s="36">
        <v>0.05</v>
      </c>
      <c r="L721" t="s">
        <v>1351</v>
      </c>
      <c r="M721" t="s">
        <v>1357</v>
      </c>
      <c r="N721">
        <f t="shared" ca="1" si="11"/>
        <v>30</v>
      </c>
      <c r="P721" t="s">
        <v>1374</v>
      </c>
      <c r="Q721" t="s">
        <v>1375</v>
      </c>
      <c r="R721" t="s">
        <v>222</v>
      </c>
      <c r="S721" t="s">
        <v>120</v>
      </c>
      <c r="T721" t="s">
        <v>68</v>
      </c>
      <c r="U721" t="s">
        <v>78</v>
      </c>
      <c r="V721" t="s">
        <v>79</v>
      </c>
      <c r="W721">
        <v>37</v>
      </c>
      <c r="X721" s="13">
        <v>41592</v>
      </c>
      <c r="Y721" s="35">
        <v>56037</v>
      </c>
      <c r="Z721" s="36">
        <v>0</v>
      </c>
      <c r="AA721" t="s">
        <v>1351</v>
      </c>
      <c r="AB721" t="s">
        <v>1357</v>
      </c>
      <c r="AC721">
        <v>10</v>
      </c>
    </row>
    <row r="722" spans="1:29" x14ac:dyDescent="0.3">
      <c r="A722" t="s">
        <v>1452</v>
      </c>
      <c r="B722" t="s">
        <v>1453</v>
      </c>
      <c r="C722" t="s">
        <v>348</v>
      </c>
      <c r="D722" t="s">
        <v>58</v>
      </c>
      <c r="E722" t="s">
        <v>74</v>
      </c>
      <c r="F722" t="s">
        <v>60</v>
      </c>
      <c r="G722" t="s">
        <v>79</v>
      </c>
      <c r="H722">
        <v>48</v>
      </c>
      <c r="I722" s="13">
        <v>37855</v>
      </c>
      <c r="J722" s="35">
        <v>82017</v>
      </c>
      <c r="K722" s="36">
        <v>0</v>
      </c>
      <c r="L722" t="s">
        <v>1351</v>
      </c>
      <c r="M722" t="s">
        <v>1364</v>
      </c>
      <c r="N722">
        <f t="shared" ca="1" si="11"/>
        <v>21</v>
      </c>
      <c r="P722" t="s">
        <v>1376</v>
      </c>
      <c r="Q722" t="s">
        <v>1377</v>
      </c>
      <c r="R722" t="s">
        <v>57</v>
      </c>
      <c r="S722" t="s">
        <v>58</v>
      </c>
      <c r="T722" t="s">
        <v>74</v>
      </c>
      <c r="U722" t="s">
        <v>60</v>
      </c>
      <c r="V722" t="s">
        <v>79</v>
      </c>
      <c r="W722">
        <v>25</v>
      </c>
      <c r="X722" s="13">
        <v>44379</v>
      </c>
      <c r="Y722" s="35">
        <v>125633</v>
      </c>
      <c r="Z722" s="36">
        <v>0.11</v>
      </c>
      <c r="AA722" t="s">
        <v>1351</v>
      </c>
      <c r="AB722" t="s">
        <v>1364</v>
      </c>
      <c r="AC722">
        <v>3</v>
      </c>
    </row>
    <row r="723" spans="1:29" x14ac:dyDescent="0.3">
      <c r="A723" t="s">
        <v>1454</v>
      </c>
      <c r="B723" t="s">
        <v>1455</v>
      </c>
      <c r="C723" t="s">
        <v>318</v>
      </c>
      <c r="D723" t="s">
        <v>120</v>
      </c>
      <c r="E723" t="s">
        <v>84</v>
      </c>
      <c r="F723" t="s">
        <v>60</v>
      </c>
      <c r="G723" t="s">
        <v>79</v>
      </c>
      <c r="H723">
        <v>40</v>
      </c>
      <c r="I723" s="13">
        <v>40563</v>
      </c>
      <c r="J723" s="35">
        <v>96719</v>
      </c>
      <c r="K723" s="36">
        <v>0</v>
      </c>
      <c r="L723" t="s">
        <v>1351</v>
      </c>
      <c r="M723" t="s">
        <v>1371</v>
      </c>
      <c r="N723">
        <f t="shared" ca="1" si="11"/>
        <v>13</v>
      </c>
      <c r="P723" t="s">
        <v>1378</v>
      </c>
      <c r="Q723" t="s">
        <v>1379</v>
      </c>
      <c r="R723" t="s">
        <v>57</v>
      </c>
      <c r="S723" t="s">
        <v>109</v>
      </c>
      <c r="T723" t="s">
        <v>59</v>
      </c>
      <c r="U723" t="s">
        <v>78</v>
      </c>
      <c r="V723" t="s">
        <v>79</v>
      </c>
      <c r="W723">
        <v>45</v>
      </c>
      <c r="X723" s="13">
        <v>44266</v>
      </c>
      <c r="Y723" s="35">
        <v>135062</v>
      </c>
      <c r="Z723" s="36">
        <v>0.15</v>
      </c>
      <c r="AA723" t="s">
        <v>1351</v>
      </c>
      <c r="AB723" t="s">
        <v>1371</v>
      </c>
      <c r="AC723">
        <v>3</v>
      </c>
    </row>
    <row r="724" spans="1:29" x14ac:dyDescent="0.3">
      <c r="A724" t="s">
        <v>1456</v>
      </c>
      <c r="B724" t="s">
        <v>1457</v>
      </c>
      <c r="C724" t="s">
        <v>83</v>
      </c>
      <c r="D724" t="s">
        <v>67</v>
      </c>
      <c r="E724" t="s">
        <v>74</v>
      </c>
      <c r="F724" t="s">
        <v>78</v>
      </c>
      <c r="G724" t="s">
        <v>79</v>
      </c>
      <c r="H724">
        <v>64</v>
      </c>
      <c r="I724" s="13">
        <v>35996</v>
      </c>
      <c r="J724" s="35">
        <v>122753</v>
      </c>
      <c r="K724" s="36">
        <v>0.09</v>
      </c>
      <c r="L724" t="s">
        <v>1351</v>
      </c>
      <c r="M724" t="s">
        <v>1352</v>
      </c>
      <c r="N724">
        <f t="shared" ca="1" si="11"/>
        <v>26</v>
      </c>
      <c r="P724" t="s">
        <v>1380</v>
      </c>
      <c r="Q724" t="s">
        <v>1381</v>
      </c>
      <c r="R724" t="s">
        <v>232</v>
      </c>
      <c r="S724" t="s">
        <v>101</v>
      </c>
      <c r="T724" t="s">
        <v>59</v>
      </c>
      <c r="U724" t="s">
        <v>60</v>
      </c>
      <c r="V724" t="s">
        <v>79</v>
      </c>
      <c r="W724">
        <v>30</v>
      </c>
      <c r="X724" s="13">
        <v>42877</v>
      </c>
      <c r="Y724" s="35">
        <v>86858</v>
      </c>
      <c r="Z724" s="36">
        <v>0</v>
      </c>
      <c r="AA724" t="s">
        <v>1351</v>
      </c>
      <c r="AB724" t="s">
        <v>1352</v>
      </c>
      <c r="AC724">
        <v>7</v>
      </c>
    </row>
    <row r="725" spans="1:29" x14ac:dyDescent="0.3">
      <c r="A725" t="s">
        <v>1458</v>
      </c>
      <c r="B725" t="s">
        <v>1459</v>
      </c>
      <c r="C725" t="s">
        <v>87</v>
      </c>
      <c r="D725" t="s">
        <v>91</v>
      </c>
      <c r="E725" t="s">
        <v>84</v>
      </c>
      <c r="F725" t="s">
        <v>78</v>
      </c>
      <c r="G725" t="s">
        <v>79</v>
      </c>
      <c r="H725">
        <v>28</v>
      </c>
      <c r="I725" s="13">
        <v>42867</v>
      </c>
      <c r="J725" s="35">
        <v>52069</v>
      </c>
      <c r="K725" s="36">
        <v>0</v>
      </c>
      <c r="L725" t="s">
        <v>1351</v>
      </c>
      <c r="M725" t="s">
        <v>1352</v>
      </c>
      <c r="N725">
        <f t="shared" ca="1" si="11"/>
        <v>7</v>
      </c>
      <c r="P725" t="s">
        <v>1382</v>
      </c>
      <c r="Q725" t="s">
        <v>1383</v>
      </c>
      <c r="R725" t="s">
        <v>73</v>
      </c>
      <c r="S725" t="s">
        <v>58</v>
      </c>
      <c r="T725" t="s">
        <v>74</v>
      </c>
      <c r="U725" t="s">
        <v>78</v>
      </c>
      <c r="V725" t="s">
        <v>79</v>
      </c>
      <c r="W725">
        <v>40</v>
      </c>
      <c r="X725" s="13">
        <v>39265</v>
      </c>
      <c r="Y725" s="35">
        <v>93971</v>
      </c>
      <c r="Z725" s="36">
        <v>0.08</v>
      </c>
      <c r="AA725" t="s">
        <v>1351</v>
      </c>
      <c r="AB725" t="s">
        <v>1352</v>
      </c>
      <c r="AC725">
        <v>17</v>
      </c>
    </row>
    <row r="726" spans="1:29" x14ac:dyDescent="0.3">
      <c r="A726" t="s">
        <v>1460</v>
      </c>
      <c r="B726" t="s">
        <v>1461</v>
      </c>
      <c r="C726" t="s">
        <v>162</v>
      </c>
      <c r="D726" t="s">
        <v>97</v>
      </c>
      <c r="E726" t="s">
        <v>59</v>
      </c>
      <c r="F726" t="s">
        <v>78</v>
      </c>
      <c r="G726" t="s">
        <v>79</v>
      </c>
      <c r="H726">
        <v>41</v>
      </c>
      <c r="I726" s="13">
        <v>39379</v>
      </c>
      <c r="J726" s="35">
        <v>51630</v>
      </c>
      <c r="K726" s="36">
        <v>0</v>
      </c>
      <c r="L726" t="s">
        <v>1351</v>
      </c>
      <c r="M726" t="s">
        <v>1364</v>
      </c>
      <c r="N726">
        <f t="shared" ca="1" si="11"/>
        <v>16</v>
      </c>
      <c r="P726" t="s">
        <v>1384</v>
      </c>
      <c r="Q726" t="s">
        <v>1385</v>
      </c>
      <c r="R726" t="s">
        <v>180</v>
      </c>
      <c r="S726" t="s">
        <v>97</v>
      </c>
      <c r="T726" t="s">
        <v>74</v>
      </c>
      <c r="U726" t="s">
        <v>60</v>
      </c>
      <c r="V726" t="s">
        <v>79</v>
      </c>
      <c r="W726">
        <v>45</v>
      </c>
      <c r="X726" s="13">
        <v>37972</v>
      </c>
      <c r="Y726" s="35">
        <v>48345</v>
      </c>
      <c r="Z726" s="36">
        <v>0</v>
      </c>
      <c r="AA726" t="s">
        <v>1351</v>
      </c>
      <c r="AB726" t="s">
        <v>1371</v>
      </c>
      <c r="AC726">
        <v>20</v>
      </c>
    </row>
    <row r="727" spans="1:29" x14ac:dyDescent="0.3">
      <c r="A727" t="s">
        <v>1462</v>
      </c>
      <c r="B727" t="s">
        <v>1463</v>
      </c>
      <c r="C727" t="s">
        <v>57</v>
      </c>
      <c r="D727" t="s">
        <v>91</v>
      </c>
      <c r="E727" t="s">
        <v>74</v>
      </c>
      <c r="F727" t="s">
        <v>60</v>
      </c>
      <c r="G727" t="s">
        <v>79</v>
      </c>
      <c r="H727">
        <v>49</v>
      </c>
      <c r="I727" s="13">
        <v>36983</v>
      </c>
      <c r="J727" s="35">
        <v>129124</v>
      </c>
      <c r="K727" s="36">
        <v>0.12</v>
      </c>
      <c r="L727" t="s">
        <v>1351</v>
      </c>
      <c r="M727" t="s">
        <v>1357</v>
      </c>
      <c r="N727">
        <f t="shared" ca="1" si="11"/>
        <v>23</v>
      </c>
      <c r="P727" t="s">
        <v>1386</v>
      </c>
      <c r="Q727" t="s">
        <v>1387</v>
      </c>
      <c r="R727" t="s">
        <v>66</v>
      </c>
      <c r="S727" t="s">
        <v>97</v>
      </c>
      <c r="T727" t="s">
        <v>74</v>
      </c>
      <c r="U727" t="s">
        <v>78</v>
      </c>
      <c r="V727" t="s">
        <v>79</v>
      </c>
      <c r="W727">
        <v>42</v>
      </c>
      <c r="X727" s="13">
        <v>41655</v>
      </c>
      <c r="Y727" s="35">
        <v>152214</v>
      </c>
      <c r="Z727" s="36">
        <v>0.3</v>
      </c>
      <c r="AA727" t="s">
        <v>1351</v>
      </c>
      <c r="AB727" t="s">
        <v>1364</v>
      </c>
      <c r="AC727">
        <v>10</v>
      </c>
    </row>
    <row r="728" spans="1:29" x14ac:dyDescent="0.3">
      <c r="A728" t="s">
        <v>1464</v>
      </c>
      <c r="B728" t="s">
        <v>1465</v>
      </c>
      <c r="C728" t="s">
        <v>275</v>
      </c>
      <c r="D728" t="s">
        <v>58</v>
      </c>
      <c r="E728" t="s">
        <v>59</v>
      </c>
      <c r="F728" t="s">
        <v>78</v>
      </c>
      <c r="G728" t="s">
        <v>79</v>
      </c>
      <c r="H728">
        <v>43</v>
      </c>
      <c r="I728" s="13">
        <v>43224</v>
      </c>
      <c r="J728" s="35">
        <v>59888</v>
      </c>
      <c r="K728" s="36">
        <v>0</v>
      </c>
      <c r="L728" t="s">
        <v>1351</v>
      </c>
      <c r="M728" t="s">
        <v>1364</v>
      </c>
      <c r="N728">
        <f t="shared" ca="1" si="11"/>
        <v>6</v>
      </c>
      <c r="P728" t="s">
        <v>978</v>
      </c>
      <c r="Q728" t="s">
        <v>1388</v>
      </c>
      <c r="R728" t="s">
        <v>83</v>
      </c>
      <c r="S728" t="s">
        <v>109</v>
      </c>
      <c r="T728" t="s">
        <v>59</v>
      </c>
      <c r="U728" t="s">
        <v>78</v>
      </c>
      <c r="V728" t="s">
        <v>79</v>
      </c>
      <c r="W728">
        <v>27</v>
      </c>
      <c r="X728" s="13">
        <v>43368</v>
      </c>
      <c r="Y728" s="35">
        <v>114441</v>
      </c>
      <c r="Z728" s="36">
        <v>0.1</v>
      </c>
      <c r="AA728" t="s">
        <v>1351</v>
      </c>
      <c r="AB728" t="s">
        <v>1352</v>
      </c>
      <c r="AC728">
        <v>5</v>
      </c>
    </row>
    <row r="729" spans="1:29" x14ac:dyDescent="0.3">
      <c r="A729" t="s">
        <v>1466</v>
      </c>
      <c r="B729" t="s">
        <v>1467</v>
      </c>
      <c r="C729" t="s">
        <v>108</v>
      </c>
      <c r="D729" t="s">
        <v>58</v>
      </c>
      <c r="E729" t="s">
        <v>59</v>
      </c>
      <c r="F729" t="s">
        <v>78</v>
      </c>
      <c r="G729" t="s">
        <v>79</v>
      </c>
      <c r="H729">
        <v>40</v>
      </c>
      <c r="I729" s="13">
        <v>44143</v>
      </c>
      <c r="J729" s="35">
        <v>234469</v>
      </c>
      <c r="K729" s="36">
        <v>0.31</v>
      </c>
      <c r="L729" t="s">
        <v>1351</v>
      </c>
      <c r="M729" t="s">
        <v>1371</v>
      </c>
      <c r="N729">
        <f t="shared" ca="1" si="11"/>
        <v>3</v>
      </c>
      <c r="P729" t="s">
        <v>1389</v>
      </c>
      <c r="Q729" t="s">
        <v>1390</v>
      </c>
      <c r="R729" t="s">
        <v>57</v>
      </c>
      <c r="S729" t="s">
        <v>67</v>
      </c>
      <c r="T729" t="s">
        <v>68</v>
      </c>
      <c r="U729" t="s">
        <v>60</v>
      </c>
      <c r="V729" t="s">
        <v>79</v>
      </c>
      <c r="W729">
        <v>33</v>
      </c>
      <c r="X729" s="13">
        <v>43211</v>
      </c>
      <c r="Y729" s="35">
        <v>140402</v>
      </c>
      <c r="Z729" s="36">
        <v>0.15</v>
      </c>
      <c r="AA729" t="s">
        <v>1351</v>
      </c>
      <c r="AB729" t="s">
        <v>1364</v>
      </c>
      <c r="AC729">
        <v>6</v>
      </c>
    </row>
    <row r="730" spans="1:29" x14ac:dyDescent="0.3">
      <c r="A730" t="s">
        <v>1468</v>
      </c>
      <c r="B730" t="s">
        <v>1469</v>
      </c>
      <c r="C730" t="s">
        <v>132</v>
      </c>
      <c r="D730" t="s">
        <v>67</v>
      </c>
      <c r="E730" t="s">
        <v>84</v>
      </c>
      <c r="F730" t="s">
        <v>78</v>
      </c>
      <c r="G730" t="s">
        <v>79</v>
      </c>
      <c r="H730">
        <v>52</v>
      </c>
      <c r="I730" s="13">
        <v>42992</v>
      </c>
      <c r="J730" s="35">
        <v>74449</v>
      </c>
      <c r="K730" s="36">
        <v>0</v>
      </c>
      <c r="L730" t="s">
        <v>1351</v>
      </c>
      <c r="M730" t="s">
        <v>1364</v>
      </c>
      <c r="N730">
        <f t="shared" ca="1" si="11"/>
        <v>6</v>
      </c>
      <c r="P730" t="s">
        <v>1391</v>
      </c>
      <c r="Q730" t="s">
        <v>168</v>
      </c>
      <c r="R730" t="s">
        <v>108</v>
      </c>
      <c r="S730" t="s">
        <v>67</v>
      </c>
      <c r="T730" t="s">
        <v>68</v>
      </c>
      <c r="U730" t="s">
        <v>60</v>
      </c>
      <c r="V730" t="s">
        <v>79</v>
      </c>
      <c r="W730">
        <v>54</v>
      </c>
      <c r="X730" s="13">
        <v>40734</v>
      </c>
      <c r="Y730" s="35">
        <v>247022</v>
      </c>
      <c r="Z730" s="36">
        <v>0.3</v>
      </c>
      <c r="AA730" t="s">
        <v>1351</v>
      </c>
      <c r="AB730" t="s">
        <v>1364</v>
      </c>
      <c r="AC730">
        <v>13</v>
      </c>
    </row>
    <row r="731" spans="1:29" x14ac:dyDescent="0.3">
      <c r="A731" t="s">
        <v>1470</v>
      </c>
      <c r="B731" t="s">
        <v>1471</v>
      </c>
      <c r="C731" t="s">
        <v>108</v>
      </c>
      <c r="D731" t="s">
        <v>101</v>
      </c>
      <c r="E731" t="s">
        <v>68</v>
      </c>
      <c r="F731" t="s">
        <v>78</v>
      </c>
      <c r="G731" t="s">
        <v>79</v>
      </c>
      <c r="H731">
        <v>47</v>
      </c>
      <c r="I731" s="13">
        <v>41071</v>
      </c>
      <c r="J731" s="35">
        <v>222941</v>
      </c>
      <c r="K731" s="36">
        <v>0.39</v>
      </c>
      <c r="L731" t="s">
        <v>1351</v>
      </c>
      <c r="M731" t="s">
        <v>1364</v>
      </c>
      <c r="N731">
        <f t="shared" ca="1" si="11"/>
        <v>12</v>
      </c>
      <c r="P731" t="s">
        <v>1392</v>
      </c>
      <c r="Q731" t="s">
        <v>1393</v>
      </c>
      <c r="R731" t="s">
        <v>73</v>
      </c>
      <c r="S731" t="s">
        <v>58</v>
      </c>
      <c r="T731" t="s">
        <v>59</v>
      </c>
      <c r="U731" t="s">
        <v>78</v>
      </c>
      <c r="V731" t="s">
        <v>79</v>
      </c>
      <c r="W731">
        <v>28</v>
      </c>
      <c r="X731" s="13">
        <v>43977</v>
      </c>
      <c r="Y731" s="35">
        <v>67925</v>
      </c>
      <c r="Z731" s="36">
        <v>0.08</v>
      </c>
      <c r="AA731" t="s">
        <v>1351</v>
      </c>
      <c r="AB731" t="s">
        <v>1357</v>
      </c>
      <c r="AC731">
        <v>4</v>
      </c>
    </row>
    <row r="732" spans="1:29" x14ac:dyDescent="0.3">
      <c r="A732" t="s">
        <v>1472</v>
      </c>
      <c r="B732" t="s">
        <v>1473</v>
      </c>
      <c r="C732" t="s">
        <v>87</v>
      </c>
      <c r="D732" t="s">
        <v>109</v>
      </c>
      <c r="E732" t="s">
        <v>74</v>
      </c>
      <c r="F732" t="s">
        <v>60</v>
      </c>
      <c r="G732" t="s">
        <v>79</v>
      </c>
      <c r="H732">
        <v>65</v>
      </c>
      <c r="I732" s="13">
        <v>41543</v>
      </c>
      <c r="J732" s="35">
        <v>50341</v>
      </c>
      <c r="K732" s="36">
        <v>0</v>
      </c>
      <c r="L732" t="s">
        <v>1351</v>
      </c>
      <c r="M732" t="s">
        <v>1364</v>
      </c>
      <c r="N732">
        <f t="shared" ref="N732:N795" ca="1" si="12">DATEDIF(I732,TODAY(),"y")</f>
        <v>10</v>
      </c>
      <c r="P732" t="s">
        <v>1394</v>
      </c>
      <c r="Q732" t="s">
        <v>1395</v>
      </c>
      <c r="R732" t="s">
        <v>66</v>
      </c>
      <c r="S732" t="s">
        <v>97</v>
      </c>
      <c r="T732" t="s">
        <v>84</v>
      </c>
      <c r="U732" t="s">
        <v>60</v>
      </c>
      <c r="V732" t="s">
        <v>79</v>
      </c>
      <c r="W732">
        <v>27</v>
      </c>
      <c r="X732" s="13">
        <v>44250</v>
      </c>
      <c r="Y732" s="35">
        <v>199041</v>
      </c>
      <c r="Z732" s="36">
        <v>0.16</v>
      </c>
      <c r="AA732" t="s">
        <v>1351</v>
      </c>
      <c r="AB732" t="s">
        <v>1364</v>
      </c>
      <c r="AC732">
        <v>3</v>
      </c>
    </row>
    <row r="733" spans="1:29" x14ac:dyDescent="0.3">
      <c r="A733" t="s">
        <v>1474</v>
      </c>
      <c r="B733" t="s">
        <v>1475</v>
      </c>
      <c r="C733" t="s">
        <v>87</v>
      </c>
      <c r="D733" t="s">
        <v>109</v>
      </c>
      <c r="E733" t="s">
        <v>59</v>
      </c>
      <c r="F733" t="s">
        <v>60</v>
      </c>
      <c r="G733" t="s">
        <v>79</v>
      </c>
      <c r="H733">
        <v>40</v>
      </c>
      <c r="I733" s="13">
        <v>44251</v>
      </c>
      <c r="J733" s="35">
        <v>46833</v>
      </c>
      <c r="K733" s="36">
        <v>0</v>
      </c>
      <c r="L733" t="s">
        <v>1351</v>
      </c>
      <c r="M733" t="s">
        <v>1371</v>
      </c>
      <c r="N733">
        <f t="shared" ca="1" si="12"/>
        <v>3</v>
      </c>
      <c r="P733" t="s">
        <v>1396</v>
      </c>
      <c r="Q733" t="s">
        <v>1397</v>
      </c>
      <c r="R733" t="s">
        <v>318</v>
      </c>
      <c r="S733" t="s">
        <v>120</v>
      </c>
      <c r="T733" t="s">
        <v>84</v>
      </c>
      <c r="U733" t="s">
        <v>60</v>
      </c>
      <c r="V733" t="s">
        <v>79</v>
      </c>
      <c r="W733">
        <v>41</v>
      </c>
      <c r="X733" s="13">
        <v>38398</v>
      </c>
      <c r="Y733" s="35">
        <v>95372</v>
      </c>
      <c r="Z733" s="36">
        <v>0</v>
      </c>
      <c r="AA733" t="s">
        <v>1351</v>
      </c>
      <c r="AB733" t="s">
        <v>1357</v>
      </c>
      <c r="AC733">
        <v>19</v>
      </c>
    </row>
    <row r="734" spans="1:29" x14ac:dyDescent="0.3">
      <c r="A734" t="s">
        <v>1476</v>
      </c>
      <c r="B734" t="s">
        <v>1477</v>
      </c>
      <c r="C734" t="s">
        <v>66</v>
      </c>
      <c r="D734" t="s">
        <v>67</v>
      </c>
      <c r="E734" t="s">
        <v>59</v>
      </c>
      <c r="F734" t="s">
        <v>60</v>
      </c>
      <c r="G734" t="s">
        <v>79</v>
      </c>
      <c r="H734">
        <v>63</v>
      </c>
      <c r="I734" s="13">
        <v>36826</v>
      </c>
      <c r="J734" s="35">
        <v>155320</v>
      </c>
      <c r="K734" s="36">
        <v>0.17</v>
      </c>
      <c r="L734" t="s">
        <v>1351</v>
      </c>
      <c r="M734" t="s">
        <v>1352</v>
      </c>
      <c r="N734">
        <f t="shared" ca="1" si="12"/>
        <v>23</v>
      </c>
      <c r="P734" t="s">
        <v>1398</v>
      </c>
      <c r="Q734" t="s">
        <v>1399</v>
      </c>
      <c r="R734" t="s">
        <v>66</v>
      </c>
      <c r="S734" t="s">
        <v>58</v>
      </c>
      <c r="T734" t="s">
        <v>59</v>
      </c>
      <c r="U734" t="s">
        <v>60</v>
      </c>
      <c r="V734" t="s">
        <v>79</v>
      </c>
      <c r="W734">
        <v>29</v>
      </c>
      <c r="X734" s="13">
        <v>44052</v>
      </c>
      <c r="Y734" s="35">
        <v>161203</v>
      </c>
      <c r="Z734" s="36">
        <v>0.15</v>
      </c>
      <c r="AA734" t="s">
        <v>1351</v>
      </c>
      <c r="AB734" t="s">
        <v>1371</v>
      </c>
      <c r="AC734">
        <v>4</v>
      </c>
    </row>
    <row r="735" spans="1:29" x14ac:dyDescent="0.3">
      <c r="A735" t="s">
        <v>1478</v>
      </c>
      <c r="B735" t="s">
        <v>1479</v>
      </c>
      <c r="C735" t="s">
        <v>77</v>
      </c>
      <c r="D735" t="s">
        <v>91</v>
      </c>
      <c r="E735" t="s">
        <v>74</v>
      </c>
      <c r="F735" t="s">
        <v>78</v>
      </c>
      <c r="G735" t="s">
        <v>79</v>
      </c>
      <c r="H735">
        <v>40</v>
      </c>
      <c r="I735" s="13">
        <v>42384</v>
      </c>
      <c r="J735" s="35">
        <v>89984</v>
      </c>
      <c r="K735" s="36">
        <v>0</v>
      </c>
      <c r="L735" t="s">
        <v>1351</v>
      </c>
      <c r="M735" t="s">
        <v>1371</v>
      </c>
      <c r="N735">
        <f t="shared" ca="1" si="12"/>
        <v>8</v>
      </c>
      <c r="P735" t="s">
        <v>1400</v>
      </c>
      <c r="Q735" t="s">
        <v>1401</v>
      </c>
      <c r="R735" t="s">
        <v>83</v>
      </c>
      <c r="S735" t="s">
        <v>67</v>
      </c>
      <c r="T735" t="s">
        <v>84</v>
      </c>
      <c r="U735" t="s">
        <v>78</v>
      </c>
      <c r="V735" t="s">
        <v>79</v>
      </c>
      <c r="W735">
        <v>39</v>
      </c>
      <c r="X735" s="13">
        <v>40192</v>
      </c>
      <c r="Y735" s="35">
        <v>103504</v>
      </c>
      <c r="Z735" s="36">
        <v>7.0000000000000007E-2</v>
      </c>
      <c r="AA735" t="s">
        <v>1351</v>
      </c>
      <c r="AB735" t="s">
        <v>1371</v>
      </c>
      <c r="AC735">
        <v>14</v>
      </c>
    </row>
    <row r="736" spans="1:29" x14ac:dyDescent="0.3">
      <c r="A736" t="s">
        <v>1480</v>
      </c>
      <c r="B736" t="s">
        <v>1481</v>
      </c>
      <c r="C736" t="s">
        <v>183</v>
      </c>
      <c r="D736" t="s">
        <v>101</v>
      </c>
      <c r="E736" t="s">
        <v>68</v>
      </c>
      <c r="F736" t="s">
        <v>60</v>
      </c>
      <c r="G736" t="s">
        <v>79</v>
      </c>
      <c r="H736">
        <v>65</v>
      </c>
      <c r="I736" s="13">
        <v>38792</v>
      </c>
      <c r="J736" s="35">
        <v>83756</v>
      </c>
      <c r="K736" s="36">
        <v>0.14000000000000001</v>
      </c>
      <c r="L736" t="s">
        <v>1351</v>
      </c>
      <c r="M736" t="s">
        <v>1357</v>
      </c>
      <c r="N736">
        <f t="shared" ca="1" si="12"/>
        <v>18</v>
      </c>
      <c r="P736" t="s">
        <v>800</v>
      </c>
      <c r="Q736" t="s">
        <v>1402</v>
      </c>
      <c r="R736" t="s">
        <v>87</v>
      </c>
      <c r="S736" t="s">
        <v>67</v>
      </c>
      <c r="T736" t="s">
        <v>84</v>
      </c>
      <c r="U736" t="s">
        <v>60</v>
      </c>
      <c r="V736" t="s">
        <v>79</v>
      </c>
      <c r="W736">
        <v>52</v>
      </c>
      <c r="X736" s="13">
        <v>43515</v>
      </c>
      <c r="Y736" s="35">
        <v>55859</v>
      </c>
      <c r="Z736" s="36">
        <v>0</v>
      </c>
      <c r="AA736" t="s">
        <v>1351</v>
      </c>
      <c r="AB736" t="s">
        <v>1364</v>
      </c>
      <c r="AC736">
        <v>5</v>
      </c>
    </row>
    <row r="737" spans="1:29" x14ac:dyDescent="0.3">
      <c r="A737" t="s">
        <v>1482</v>
      </c>
      <c r="B737" t="s">
        <v>1483</v>
      </c>
      <c r="C737" t="s">
        <v>66</v>
      </c>
      <c r="D737" t="s">
        <v>97</v>
      </c>
      <c r="E737" t="s">
        <v>84</v>
      </c>
      <c r="F737" t="s">
        <v>60</v>
      </c>
      <c r="G737" t="s">
        <v>79</v>
      </c>
      <c r="H737">
        <v>57</v>
      </c>
      <c r="I737" s="13">
        <v>42667</v>
      </c>
      <c r="J737" s="35">
        <v>176324</v>
      </c>
      <c r="K737" s="36">
        <v>0.23</v>
      </c>
      <c r="L737" t="s">
        <v>1351</v>
      </c>
      <c r="M737" t="s">
        <v>1357</v>
      </c>
      <c r="N737">
        <f t="shared" ca="1" si="12"/>
        <v>7</v>
      </c>
      <c r="P737" t="s">
        <v>1403</v>
      </c>
      <c r="Q737" t="s">
        <v>1404</v>
      </c>
      <c r="R737" t="s">
        <v>77</v>
      </c>
      <c r="S737" t="s">
        <v>109</v>
      </c>
      <c r="T737" t="s">
        <v>84</v>
      </c>
      <c r="U737" t="s">
        <v>60</v>
      </c>
      <c r="V737" t="s">
        <v>79</v>
      </c>
      <c r="W737">
        <v>39</v>
      </c>
      <c r="X737" s="13">
        <v>39391</v>
      </c>
      <c r="Y737" s="35">
        <v>99017</v>
      </c>
      <c r="Z737" s="36">
        <v>0</v>
      </c>
      <c r="AA737" t="s">
        <v>1351</v>
      </c>
      <c r="AB737" t="s">
        <v>1364</v>
      </c>
      <c r="AC737">
        <v>16</v>
      </c>
    </row>
    <row r="738" spans="1:29" x14ac:dyDescent="0.3">
      <c r="A738" t="s">
        <v>1484</v>
      </c>
      <c r="B738" t="s">
        <v>1485</v>
      </c>
      <c r="C738" t="s">
        <v>618</v>
      </c>
      <c r="D738" t="s">
        <v>58</v>
      </c>
      <c r="E738" t="s">
        <v>84</v>
      </c>
      <c r="F738" t="s">
        <v>60</v>
      </c>
      <c r="G738" t="s">
        <v>79</v>
      </c>
      <c r="H738">
        <v>45</v>
      </c>
      <c r="I738" s="13">
        <v>40418</v>
      </c>
      <c r="J738" s="35">
        <v>82162</v>
      </c>
      <c r="K738" s="36">
        <v>0</v>
      </c>
      <c r="L738" t="s">
        <v>1351</v>
      </c>
      <c r="M738" t="s">
        <v>1364</v>
      </c>
      <c r="N738">
        <f t="shared" ca="1" si="12"/>
        <v>14</v>
      </c>
      <c r="P738" t="s">
        <v>1405</v>
      </c>
      <c r="Q738" t="s">
        <v>1406</v>
      </c>
      <c r="R738" t="s">
        <v>171</v>
      </c>
      <c r="S738" t="s">
        <v>101</v>
      </c>
      <c r="T738" t="s">
        <v>68</v>
      </c>
      <c r="U738" t="s">
        <v>78</v>
      </c>
      <c r="V738" t="s">
        <v>79</v>
      </c>
      <c r="W738">
        <v>27</v>
      </c>
      <c r="X738" s="13">
        <v>43937</v>
      </c>
      <c r="Y738" s="35">
        <v>71864</v>
      </c>
      <c r="Z738" s="36">
        <v>0</v>
      </c>
      <c r="AA738" t="s">
        <v>1351</v>
      </c>
      <c r="AB738" t="s">
        <v>1371</v>
      </c>
      <c r="AC738">
        <v>4</v>
      </c>
    </row>
    <row r="739" spans="1:29" x14ac:dyDescent="0.3">
      <c r="A739" t="s">
        <v>1486</v>
      </c>
      <c r="B739" t="s">
        <v>1487</v>
      </c>
      <c r="C739" t="s">
        <v>222</v>
      </c>
      <c r="D739" t="s">
        <v>120</v>
      </c>
      <c r="E739" t="s">
        <v>68</v>
      </c>
      <c r="F739" t="s">
        <v>60</v>
      </c>
      <c r="G739" t="s">
        <v>79</v>
      </c>
      <c r="H739">
        <v>47</v>
      </c>
      <c r="I739" s="13">
        <v>42195</v>
      </c>
      <c r="J739" s="35">
        <v>63880</v>
      </c>
      <c r="K739" s="36">
        <v>0</v>
      </c>
      <c r="L739" t="s">
        <v>1351</v>
      </c>
      <c r="M739" t="s">
        <v>1352</v>
      </c>
      <c r="N739">
        <f t="shared" ca="1" si="12"/>
        <v>9</v>
      </c>
      <c r="P739" t="s">
        <v>1407</v>
      </c>
      <c r="Q739" t="s">
        <v>1408</v>
      </c>
      <c r="R739" t="s">
        <v>108</v>
      </c>
      <c r="S739" t="s">
        <v>67</v>
      </c>
      <c r="T739" t="s">
        <v>84</v>
      </c>
      <c r="U739" t="s">
        <v>60</v>
      </c>
      <c r="V739" t="s">
        <v>79</v>
      </c>
      <c r="W739">
        <v>37</v>
      </c>
      <c r="X739" s="13">
        <v>40883</v>
      </c>
      <c r="Y739" s="35">
        <v>225558</v>
      </c>
      <c r="Z739" s="36">
        <v>0.33</v>
      </c>
      <c r="AA739" t="s">
        <v>1351</v>
      </c>
      <c r="AB739" t="s">
        <v>1357</v>
      </c>
      <c r="AC739">
        <v>12</v>
      </c>
    </row>
    <row r="740" spans="1:29" x14ac:dyDescent="0.3">
      <c r="A740" t="s">
        <v>1488</v>
      </c>
      <c r="B740" t="s">
        <v>1489</v>
      </c>
      <c r="C740" t="s">
        <v>57</v>
      </c>
      <c r="D740" t="s">
        <v>109</v>
      </c>
      <c r="E740" t="s">
        <v>84</v>
      </c>
      <c r="F740" t="s">
        <v>60</v>
      </c>
      <c r="G740" t="s">
        <v>79</v>
      </c>
      <c r="H740">
        <v>59</v>
      </c>
      <c r="I740" s="13">
        <v>39689</v>
      </c>
      <c r="J740" s="35">
        <v>157969</v>
      </c>
      <c r="K740" s="36">
        <v>0.1</v>
      </c>
      <c r="L740" t="s">
        <v>1351</v>
      </c>
      <c r="M740" t="s">
        <v>1352</v>
      </c>
      <c r="N740">
        <f t="shared" ca="1" si="12"/>
        <v>16</v>
      </c>
      <c r="P740" t="s">
        <v>1409</v>
      </c>
      <c r="Q740" t="s">
        <v>1410</v>
      </c>
      <c r="R740" t="s">
        <v>87</v>
      </c>
      <c r="S740" t="s">
        <v>120</v>
      </c>
      <c r="T740" t="s">
        <v>59</v>
      </c>
      <c r="U740" t="s">
        <v>60</v>
      </c>
      <c r="V740" t="s">
        <v>79</v>
      </c>
      <c r="W740">
        <v>30</v>
      </c>
      <c r="X740" s="13">
        <v>44241</v>
      </c>
      <c r="Y740" s="35">
        <v>48340</v>
      </c>
      <c r="Z740" s="36">
        <v>0</v>
      </c>
      <c r="AA740" t="s">
        <v>1351</v>
      </c>
      <c r="AB740" t="s">
        <v>1364</v>
      </c>
      <c r="AC740">
        <v>3</v>
      </c>
    </row>
    <row r="741" spans="1:29" x14ac:dyDescent="0.3">
      <c r="A741" t="s">
        <v>1490</v>
      </c>
      <c r="B741" t="s">
        <v>1491</v>
      </c>
      <c r="C741" t="s">
        <v>57</v>
      </c>
      <c r="D741" t="s">
        <v>120</v>
      </c>
      <c r="E741" t="s">
        <v>74</v>
      </c>
      <c r="F741" t="s">
        <v>78</v>
      </c>
      <c r="G741" t="s">
        <v>79</v>
      </c>
      <c r="H741">
        <v>45</v>
      </c>
      <c r="I741" s="13">
        <v>39332</v>
      </c>
      <c r="J741" s="35">
        <v>151027</v>
      </c>
      <c r="K741" s="36">
        <v>0.1</v>
      </c>
      <c r="L741" t="s">
        <v>1351</v>
      </c>
      <c r="M741" t="s">
        <v>1357</v>
      </c>
      <c r="N741">
        <f t="shared" ca="1" si="12"/>
        <v>17</v>
      </c>
      <c r="P741" t="s">
        <v>1411</v>
      </c>
      <c r="Q741" t="s">
        <v>1412</v>
      </c>
      <c r="R741" t="s">
        <v>108</v>
      </c>
      <c r="S741" t="s">
        <v>97</v>
      </c>
      <c r="T741" t="s">
        <v>74</v>
      </c>
      <c r="U741" t="s">
        <v>60</v>
      </c>
      <c r="V741" t="s">
        <v>79</v>
      </c>
      <c r="W741">
        <v>49</v>
      </c>
      <c r="X741" s="13">
        <v>37680</v>
      </c>
      <c r="Y741" s="35">
        <v>211291</v>
      </c>
      <c r="Z741" s="36">
        <v>0.37</v>
      </c>
      <c r="AA741" t="s">
        <v>1351</v>
      </c>
      <c r="AB741" t="s">
        <v>1352</v>
      </c>
      <c r="AC741">
        <v>21</v>
      </c>
    </row>
    <row r="742" spans="1:29" x14ac:dyDescent="0.3">
      <c r="A742" t="s">
        <v>1492</v>
      </c>
      <c r="B742" t="s">
        <v>1493</v>
      </c>
      <c r="C742" t="s">
        <v>83</v>
      </c>
      <c r="D742" t="s">
        <v>109</v>
      </c>
      <c r="E742" t="s">
        <v>84</v>
      </c>
      <c r="F742" t="s">
        <v>78</v>
      </c>
      <c r="G742" t="s">
        <v>79</v>
      </c>
      <c r="H742">
        <v>28</v>
      </c>
      <c r="I742" s="13">
        <v>43863</v>
      </c>
      <c r="J742" s="35">
        <v>115417</v>
      </c>
      <c r="K742" s="36">
        <v>0.06</v>
      </c>
      <c r="L742" t="s">
        <v>1351</v>
      </c>
      <c r="M742" t="s">
        <v>1357</v>
      </c>
      <c r="N742">
        <f t="shared" ca="1" si="12"/>
        <v>4</v>
      </c>
      <c r="P742" t="s">
        <v>1413</v>
      </c>
      <c r="Q742" t="s">
        <v>1414</v>
      </c>
      <c r="R742" t="s">
        <v>157</v>
      </c>
      <c r="S742" t="s">
        <v>101</v>
      </c>
      <c r="T742" t="s">
        <v>68</v>
      </c>
      <c r="U742" t="s">
        <v>78</v>
      </c>
      <c r="V742" t="s">
        <v>79</v>
      </c>
      <c r="W742">
        <v>61</v>
      </c>
      <c r="X742" s="13">
        <v>37582</v>
      </c>
      <c r="Y742" s="35">
        <v>80950</v>
      </c>
      <c r="Z742" s="36">
        <v>0</v>
      </c>
      <c r="AA742" t="s">
        <v>1351</v>
      </c>
      <c r="AB742" t="s">
        <v>1352</v>
      </c>
      <c r="AC742">
        <v>21</v>
      </c>
    </row>
    <row r="743" spans="1:29" x14ac:dyDescent="0.3">
      <c r="A743" t="s">
        <v>1494</v>
      </c>
      <c r="B743" t="s">
        <v>1495</v>
      </c>
      <c r="C743" t="s">
        <v>275</v>
      </c>
      <c r="D743" t="s">
        <v>58</v>
      </c>
      <c r="E743" t="s">
        <v>59</v>
      </c>
      <c r="F743" t="s">
        <v>60</v>
      </c>
      <c r="G743" t="s">
        <v>79</v>
      </c>
      <c r="H743">
        <v>28</v>
      </c>
      <c r="I743" s="13">
        <v>43763</v>
      </c>
      <c r="J743" s="35">
        <v>50111</v>
      </c>
      <c r="K743" s="36">
        <v>0</v>
      </c>
      <c r="L743" t="s">
        <v>1351</v>
      </c>
      <c r="M743" t="s">
        <v>1371</v>
      </c>
      <c r="N743">
        <f t="shared" ca="1" si="12"/>
        <v>4</v>
      </c>
      <c r="P743" t="s">
        <v>847</v>
      </c>
      <c r="Q743" t="s">
        <v>1415</v>
      </c>
      <c r="R743" t="s">
        <v>174</v>
      </c>
      <c r="S743" t="s">
        <v>101</v>
      </c>
      <c r="T743" t="s">
        <v>59</v>
      </c>
      <c r="U743" t="s">
        <v>60</v>
      </c>
      <c r="V743" t="s">
        <v>79</v>
      </c>
      <c r="W743">
        <v>46</v>
      </c>
      <c r="X743" s="13">
        <v>44206</v>
      </c>
      <c r="Y743" s="35">
        <v>86538</v>
      </c>
      <c r="Z743" s="36">
        <v>0</v>
      </c>
      <c r="AA743" t="s">
        <v>1351</v>
      </c>
      <c r="AB743" t="s">
        <v>1371</v>
      </c>
      <c r="AC743">
        <v>3</v>
      </c>
    </row>
    <row r="744" spans="1:29" x14ac:dyDescent="0.3">
      <c r="A744" t="s">
        <v>1496</v>
      </c>
      <c r="B744" t="s">
        <v>1497</v>
      </c>
      <c r="C744" t="s">
        <v>66</v>
      </c>
      <c r="D744" t="s">
        <v>97</v>
      </c>
      <c r="E744" t="s">
        <v>68</v>
      </c>
      <c r="F744" t="s">
        <v>78</v>
      </c>
      <c r="G744" t="s">
        <v>79</v>
      </c>
      <c r="H744">
        <v>39</v>
      </c>
      <c r="I744" s="13">
        <v>39049</v>
      </c>
      <c r="J744" s="35">
        <v>161690</v>
      </c>
      <c r="K744" s="36">
        <v>0.28999999999999998</v>
      </c>
      <c r="L744" t="s">
        <v>1351</v>
      </c>
      <c r="M744" t="s">
        <v>1364</v>
      </c>
      <c r="N744">
        <f t="shared" ca="1" si="12"/>
        <v>17</v>
      </c>
      <c r="P744" t="s">
        <v>1416</v>
      </c>
      <c r="Q744" t="s">
        <v>1417</v>
      </c>
      <c r="R744" t="s">
        <v>108</v>
      </c>
      <c r="S744" t="s">
        <v>97</v>
      </c>
      <c r="T744" t="s">
        <v>84</v>
      </c>
      <c r="U744" t="s">
        <v>60</v>
      </c>
      <c r="V744" t="s">
        <v>79</v>
      </c>
      <c r="W744">
        <v>61</v>
      </c>
      <c r="X744" s="13">
        <v>42804</v>
      </c>
      <c r="Y744" s="35">
        <v>196951</v>
      </c>
      <c r="Z744" s="36">
        <v>0.33</v>
      </c>
      <c r="AA744" t="s">
        <v>1351</v>
      </c>
      <c r="AB744" t="s">
        <v>1364</v>
      </c>
      <c r="AC744">
        <v>7</v>
      </c>
    </row>
    <row r="745" spans="1:29" x14ac:dyDescent="0.3">
      <c r="A745" t="s">
        <v>1498</v>
      </c>
      <c r="B745" t="s">
        <v>1499</v>
      </c>
      <c r="C745" t="s">
        <v>237</v>
      </c>
      <c r="D745" t="s">
        <v>101</v>
      </c>
      <c r="E745" t="s">
        <v>68</v>
      </c>
      <c r="F745" t="s">
        <v>60</v>
      </c>
      <c r="G745" t="s">
        <v>79</v>
      </c>
      <c r="H745">
        <v>35</v>
      </c>
      <c r="I745" s="13">
        <v>42776</v>
      </c>
      <c r="J745" s="35">
        <v>60132</v>
      </c>
      <c r="K745" s="36">
        <v>0</v>
      </c>
      <c r="L745" t="s">
        <v>1351</v>
      </c>
      <c r="M745" t="s">
        <v>1352</v>
      </c>
      <c r="N745">
        <f t="shared" ca="1" si="12"/>
        <v>7</v>
      </c>
      <c r="P745" t="s">
        <v>1418</v>
      </c>
      <c r="Q745" t="s">
        <v>1419</v>
      </c>
      <c r="R745" t="s">
        <v>219</v>
      </c>
      <c r="S745" t="s">
        <v>58</v>
      </c>
      <c r="T745" t="s">
        <v>68</v>
      </c>
      <c r="U745" t="s">
        <v>78</v>
      </c>
      <c r="V745" t="s">
        <v>79</v>
      </c>
      <c r="W745">
        <v>45</v>
      </c>
      <c r="X745" s="13">
        <v>38613</v>
      </c>
      <c r="Y745" s="35">
        <v>67686</v>
      </c>
      <c r="Z745" s="36">
        <v>0</v>
      </c>
      <c r="AA745" t="s">
        <v>1351</v>
      </c>
      <c r="AB745" t="s">
        <v>1364</v>
      </c>
      <c r="AC745">
        <v>18</v>
      </c>
    </row>
    <row r="746" spans="1:29" x14ac:dyDescent="0.3">
      <c r="A746" t="s">
        <v>1500</v>
      </c>
      <c r="B746" t="s">
        <v>1501</v>
      </c>
      <c r="C746" t="s">
        <v>348</v>
      </c>
      <c r="D746" t="s">
        <v>58</v>
      </c>
      <c r="E746" t="s">
        <v>68</v>
      </c>
      <c r="F746" t="s">
        <v>78</v>
      </c>
      <c r="G746" t="s">
        <v>79</v>
      </c>
      <c r="H746">
        <v>31</v>
      </c>
      <c r="I746" s="13">
        <v>42780</v>
      </c>
      <c r="J746" s="35">
        <v>95963</v>
      </c>
      <c r="K746" s="36">
        <v>0</v>
      </c>
      <c r="L746" t="s">
        <v>1351</v>
      </c>
      <c r="M746" t="s">
        <v>1371</v>
      </c>
      <c r="N746">
        <f t="shared" ca="1" si="12"/>
        <v>7</v>
      </c>
      <c r="P746" t="s">
        <v>1420</v>
      </c>
      <c r="Q746" t="s">
        <v>1421</v>
      </c>
      <c r="R746" t="s">
        <v>83</v>
      </c>
      <c r="S746" t="s">
        <v>97</v>
      </c>
      <c r="T746" t="s">
        <v>74</v>
      </c>
      <c r="U746" t="s">
        <v>78</v>
      </c>
      <c r="V746" t="s">
        <v>79</v>
      </c>
      <c r="W746">
        <v>55</v>
      </c>
      <c r="X746" s="13">
        <v>35019</v>
      </c>
      <c r="Y746" s="35">
        <v>125936</v>
      </c>
      <c r="Z746" s="36">
        <v>0.08</v>
      </c>
      <c r="AA746" t="s">
        <v>1351</v>
      </c>
      <c r="AB746" t="s">
        <v>1352</v>
      </c>
      <c r="AC746">
        <v>28</v>
      </c>
    </row>
    <row r="747" spans="1:29" x14ac:dyDescent="0.3">
      <c r="A747" t="s">
        <v>1502</v>
      </c>
      <c r="B747" t="s">
        <v>1503</v>
      </c>
      <c r="C747" t="s">
        <v>66</v>
      </c>
      <c r="D747" t="s">
        <v>97</v>
      </c>
      <c r="E747" t="s">
        <v>59</v>
      </c>
      <c r="F747" t="s">
        <v>78</v>
      </c>
      <c r="G747" t="s">
        <v>79</v>
      </c>
      <c r="H747">
        <v>37</v>
      </c>
      <c r="I747" s="13">
        <v>41048</v>
      </c>
      <c r="J747" s="35">
        <v>160280</v>
      </c>
      <c r="K747" s="36">
        <v>0.19</v>
      </c>
      <c r="L747" t="s">
        <v>1351</v>
      </c>
      <c r="M747" t="s">
        <v>1364</v>
      </c>
      <c r="N747">
        <f t="shared" ca="1" si="12"/>
        <v>12</v>
      </c>
      <c r="P747" t="s">
        <v>201</v>
      </c>
      <c r="Q747" t="s">
        <v>1422</v>
      </c>
      <c r="R747" t="s">
        <v>492</v>
      </c>
      <c r="S747" t="s">
        <v>58</v>
      </c>
      <c r="T747" t="s">
        <v>59</v>
      </c>
      <c r="U747" t="s">
        <v>78</v>
      </c>
      <c r="V747" t="s">
        <v>79</v>
      </c>
      <c r="W747">
        <v>54</v>
      </c>
      <c r="X747" s="13">
        <v>41468</v>
      </c>
      <c r="Y747" s="35">
        <v>83639</v>
      </c>
      <c r="Z747" s="36">
        <v>0</v>
      </c>
      <c r="AA747" t="s">
        <v>1351</v>
      </c>
      <c r="AB747" t="s">
        <v>1364</v>
      </c>
      <c r="AC747">
        <v>11</v>
      </c>
    </row>
    <row r="748" spans="1:29" x14ac:dyDescent="0.3">
      <c r="A748" t="s">
        <v>1504</v>
      </c>
      <c r="B748" t="s">
        <v>1505</v>
      </c>
      <c r="C748" t="s">
        <v>348</v>
      </c>
      <c r="D748" t="s">
        <v>58</v>
      </c>
      <c r="E748" t="s">
        <v>74</v>
      </c>
      <c r="F748" t="s">
        <v>60</v>
      </c>
      <c r="G748" t="s">
        <v>79</v>
      </c>
      <c r="H748">
        <v>30</v>
      </c>
      <c r="I748" s="13">
        <v>43553</v>
      </c>
      <c r="J748" s="35">
        <v>86774</v>
      </c>
      <c r="K748" s="36">
        <v>0</v>
      </c>
      <c r="L748" t="s">
        <v>1351</v>
      </c>
      <c r="M748" t="s">
        <v>1371</v>
      </c>
      <c r="N748">
        <f t="shared" ca="1" si="12"/>
        <v>5</v>
      </c>
      <c r="P748" t="s">
        <v>1423</v>
      </c>
      <c r="Q748" t="s">
        <v>1424</v>
      </c>
      <c r="R748" t="s">
        <v>132</v>
      </c>
      <c r="S748" t="s">
        <v>67</v>
      </c>
      <c r="T748" t="s">
        <v>59</v>
      </c>
      <c r="U748" t="s">
        <v>78</v>
      </c>
      <c r="V748" t="s">
        <v>79</v>
      </c>
      <c r="W748">
        <v>55</v>
      </c>
      <c r="X748" s="13">
        <v>41714</v>
      </c>
      <c r="Y748" s="35">
        <v>74552</v>
      </c>
      <c r="Z748" s="36">
        <v>0</v>
      </c>
      <c r="AA748" t="s">
        <v>1351</v>
      </c>
      <c r="AB748" t="s">
        <v>1371</v>
      </c>
      <c r="AC748">
        <v>10</v>
      </c>
    </row>
    <row r="749" spans="1:29" x14ac:dyDescent="0.3">
      <c r="A749" t="s">
        <v>1506</v>
      </c>
      <c r="B749" t="s">
        <v>1507</v>
      </c>
      <c r="C749" t="s">
        <v>57</v>
      </c>
      <c r="D749" t="s">
        <v>67</v>
      </c>
      <c r="E749" t="s">
        <v>84</v>
      </c>
      <c r="F749" t="s">
        <v>60</v>
      </c>
      <c r="G749" t="s">
        <v>79</v>
      </c>
      <c r="H749">
        <v>48</v>
      </c>
      <c r="I749" s="13">
        <v>37144</v>
      </c>
      <c r="J749" s="35">
        <v>125730</v>
      </c>
      <c r="K749" s="36">
        <v>0.11</v>
      </c>
      <c r="L749" t="s">
        <v>1351</v>
      </c>
      <c r="M749" t="s">
        <v>1352</v>
      </c>
      <c r="N749">
        <f t="shared" ca="1" si="12"/>
        <v>23</v>
      </c>
      <c r="P749" t="s">
        <v>1425</v>
      </c>
      <c r="Q749" t="s">
        <v>1426</v>
      </c>
      <c r="R749" t="s">
        <v>294</v>
      </c>
      <c r="S749" t="s">
        <v>58</v>
      </c>
      <c r="T749" t="s">
        <v>74</v>
      </c>
      <c r="U749" t="s">
        <v>78</v>
      </c>
      <c r="V749" t="s">
        <v>79</v>
      </c>
      <c r="W749">
        <v>33</v>
      </c>
      <c r="X749" s="13">
        <v>44036</v>
      </c>
      <c r="Y749" s="35">
        <v>69453</v>
      </c>
      <c r="Z749" s="36">
        <v>0</v>
      </c>
      <c r="AA749" t="s">
        <v>1351</v>
      </c>
      <c r="AB749" t="s">
        <v>1371</v>
      </c>
      <c r="AC749">
        <v>4</v>
      </c>
    </row>
    <row r="750" spans="1:29" x14ac:dyDescent="0.3">
      <c r="A750" t="s">
        <v>1508</v>
      </c>
      <c r="B750" t="s">
        <v>1509</v>
      </c>
      <c r="C750" t="s">
        <v>108</v>
      </c>
      <c r="D750" t="s">
        <v>97</v>
      </c>
      <c r="E750" t="s">
        <v>74</v>
      </c>
      <c r="F750" t="s">
        <v>60</v>
      </c>
      <c r="G750" t="s">
        <v>79</v>
      </c>
      <c r="H750">
        <v>52</v>
      </c>
      <c r="I750" s="13">
        <v>41113</v>
      </c>
      <c r="J750" s="35">
        <v>187048</v>
      </c>
      <c r="K750" s="36">
        <v>0.32</v>
      </c>
      <c r="L750" t="s">
        <v>1351</v>
      </c>
      <c r="M750" t="s">
        <v>1371</v>
      </c>
      <c r="N750">
        <f t="shared" ca="1" si="12"/>
        <v>12</v>
      </c>
      <c r="P750" t="s">
        <v>1427</v>
      </c>
      <c r="Q750" t="s">
        <v>1428</v>
      </c>
      <c r="R750" t="s">
        <v>108</v>
      </c>
      <c r="S750" t="s">
        <v>109</v>
      </c>
      <c r="T750" t="s">
        <v>68</v>
      </c>
      <c r="U750" t="s">
        <v>78</v>
      </c>
      <c r="V750" t="s">
        <v>79</v>
      </c>
      <c r="W750">
        <v>40</v>
      </c>
      <c r="X750" s="13">
        <v>39872</v>
      </c>
      <c r="Y750" s="35">
        <v>242919</v>
      </c>
      <c r="Z750" s="36">
        <v>0.31</v>
      </c>
      <c r="AA750" t="s">
        <v>1351</v>
      </c>
      <c r="AB750" t="s">
        <v>1352</v>
      </c>
      <c r="AC750">
        <v>15</v>
      </c>
    </row>
    <row r="751" spans="1:29" x14ac:dyDescent="0.3">
      <c r="A751" t="s">
        <v>1510</v>
      </c>
      <c r="B751" t="s">
        <v>1511</v>
      </c>
      <c r="C751" t="s">
        <v>83</v>
      </c>
      <c r="D751" t="s">
        <v>91</v>
      </c>
      <c r="E751" t="s">
        <v>68</v>
      </c>
      <c r="F751" t="s">
        <v>78</v>
      </c>
      <c r="G751" t="s">
        <v>79</v>
      </c>
      <c r="H751">
        <v>63</v>
      </c>
      <c r="I751" s="13">
        <v>42214</v>
      </c>
      <c r="J751" s="35">
        <v>103724</v>
      </c>
      <c r="K751" s="36">
        <v>0.05</v>
      </c>
      <c r="L751" t="s">
        <v>1351</v>
      </c>
      <c r="M751" t="s">
        <v>1357</v>
      </c>
      <c r="N751">
        <f t="shared" ca="1" si="12"/>
        <v>9</v>
      </c>
      <c r="P751" t="s">
        <v>1429</v>
      </c>
      <c r="Q751" t="s">
        <v>1430</v>
      </c>
      <c r="R751" t="s">
        <v>142</v>
      </c>
      <c r="S751" t="s">
        <v>58</v>
      </c>
      <c r="T751" t="s">
        <v>59</v>
      </c>
      <c r="U751" t="s">
        <v>78</v>
      </c>
      <c r="V751" t="s">
        <v>79</v>
      </c>
      <c r="W751">
        <v>46</v>
      </c>
      <c r="X751" s="13">
        <v>44495</v>
      </c>
      <c r="Y751" s="35">
        <v>94790</v>
      </c>
      <c r="Z751" s="36">
        <v>0</v>
      </c>
      <c r="AA751" t="s">
        <v>1351</v>
      </c>
      <c r="AB751" t="s">
        <v>1352</v>
      </c>
      <c r="AC751">
        <v>2</v>
      </c>
    </row>
    <row r="752" spans="1:29" x14ac:dyDescent="0.3">
      <c r="A752" t="s">
        <v>1512</v>
      </c>
      <c r="B752" t="s">
        <v>1513</v>
      </c>
      <c r="C752" t="s">
        <v>137</v>
      </c>
      <c r="D752" t="s">
        <v>58</v>
      </c>
      <c r="E752" t="s">
        <v>84</v>
      </c>
      <c r="F752" t="s">
        <v>60</v>
      </c>
      <c r="G752" t="s">
        <v>79</v>
      </c>
      <c r="H752">
        <v>45</v>
      </c>
      <c r="I752" s="13">
        <v>41511</v>
      </c>
      <c r="J752" s="35">
        <v>99169</v>
      </c>
      <c r="K752" s="36">
        <v>0</v>
      </c>
      <c r="L752" t="s">
        <v>1351</v>
      </c>
      <c r="M752" t="s">
        <v>1364</v>
      </c>
      <c r="N752">
        <f t="shared" ca="1" si="12"/>
        <v>11</v>
      </c>
      <c r="P752" t="s">
        <v>1431</v>
      </c>
      <c r="Q752" t="s">
        <v>1432</v>
      </c>
      <c r="R752" t="s">
        <v>108</v>
      </c>
      <c r="S752" t="s">
        <v>67</v>
      </c>
      <c r="T752" t="s">
        <v>68</v>
      </c>
      <c r="U752" t="s">
        <v>60</v>
      </c>
      <c r="V752" t="s">
        <v>79</v>
      </c>
      <c r="W752">
        <v>43</v>
      </c>
      <c r="X752" s="13">
        <v>38564</v>
      </c>
      <c r="Y752" s="35">
        <v>249686</v>
      </c>
      <c r="Z752" s="36">
        <v>0.31</v>
      </c>
      <c r="AA752" t="s">
        <v>1351</v>
      </c>
      <c r="AB752" t="s">
        <v>1352</v>
      </c>
      <c r="AC752">
        <v>19</v>
      </c>
    </row>
    <row r="753" spans="1:29" x14ac:dyDescent="0.3">
      <c r="A753" t="s">
        <v>1514</v>
      </c>
      <c r="B753" t="s">
        <v>1515</v>
      </c>
      <c r="C753" t="s">
        <v>57</v>
      </c>
      <c r="D753" t="s">
        <v>91</v>
      </c>
      <c r="E753" t="s">
        <v>59</v>
      </c>
      <c r="F753" t="s">
        <v>60</v>
      </c>
      <c r="G753" t="s">
        <v>79</v>
      </c>
      <c r="H753">
        <v>55</v>
      </c>
      <c r="I753" s="13">
        <v>38888</v>
      </c>
      <c r="J753" s="35">
        <v>142628</v>
      </c>
      <c r="K753" s="36">
        <v>0.12</v>
      </c>
      <c r="L753" t="s">
        <v>1351</v>
      </c>
      <c r="M753" t="s">
        <v>1352</v>
      </c>
      <c r="N753">
        <f t="shared" ca="1" si="12"/>
        <v>18</v>
      </c>
      <c r="P753" t="s">
        <v>1433</v>
      </c>
      <c r="Q753" t="s">
        <v>1434</v>
      </c>
      <c r="R753" t="s">
        <v>77</v>
      </c>
      <c r="S753" t="s">
        <v>109</v>
      </c>
      <c r="T753" t="s">
        <v>68</v>
      </c>
      <c r="U753" t="s">
        <v>60</v>
      </c>
      <c r="V753" t="s">
        <v>79</v>
      </c>
      <c r="W753">
        <v>47</v>
      </c>
      <c r="X753" s="13">
        <v>42928</v>
      </c>
      <c r="Y753" s="35">
        <v>70996</v>
      </c>
      <c r="Z753" s="36">
        <v>0</v>
      </c>
      <c r="AA753" t="s">
        <v>1351</v>
      </c>
      <c r="AB753" t="s">
        <v>1371</v>
      </c>
      <c r="AC753">
        <v>7</v>
      </c>
    </row>
    <row r="754" spans="1:29" x14ac:dyDescent="0.3">
      <c r="A754" t="s">
        <v>1516</v>
      </c>
      <c r="B754" t="s">
        <v>1517</v>
      </c>
      <c r="C754" t="s">
        <v>57</v>
      </c>
      <c r="D754" t="s">
        <v>58</v>
      </c>
      <c r="E754" t="s">
        <v>59</v>
      </c>
      <c r="F754" t="s">
        <v>60</v>
      </c>
      <c r="G754" t="s">
        <v>79</v>
      </c>
      <c r="H754">
        <v>60</v>
      </c>
      <c r="I754" s="13">
        <v>40383</v>
      </c>
      <c r="J754" s="35">
        <v>126911</v>
      </c>
      <c r="K754" s="36">
        <v>0.1</v>
      </c>
      <c r="L754" t="s">
        <v>1351</v>
      </c>
      <c r="M754" t="s">
        <v>1357</v>
      </c>
      <c r="N754">
        <f t="shared" ca="1" si="12"/>
        <v>14</v>
      </c>
      <c r="P754" t="s">
        <v>1435</v>
      </c>
      <c r="Q754" t="s">
        <v>1436</v>
      </c>
      <c r="R754" t="s">
        <v>219</v>
      </c>
      <c r="S754" t="s">
        <v>58</v>
      </c>
      <c r="T754" t="s">
        <v>74</v>
      </c>
      <c r="U754" t="s">
        <v>60</v>
      </c>
      <c r="V754" t="s">
        <v>79</v>
      </c>
      <c r="W754">
        <v>50</v>
      </c>
      <c r="X754" s="13">
        <v>36914</v>
      </c>
      <c r="Y754" s="35">
        <v>97537</v>
      </c>
      <c r="Z754" s="36">
        <v>0</v>
      </c>
      <c r="AA754" t="s">
        <v>1351</v>
      </c>
      <c r="AB754" t="s">
        <v>1371</v>
      </c>
      <c r="AC754">
        <v>23</v>
      </c>
    </row>
    <row r="755" spans="1:29" x14ac:dyDescent="0.3">
      <c r="A755" t="s">
        <v>1518</v>
      </c>
      <c r="B755" t="s">
        <v>1519</v>
      </c>
      <c r="C755" t="s">
        <v>108</v>
      </c>
      <c r="D755" t="s">
        <v>120</v>
      </c>
      <c r="E755" t="s">
        <v>59</v>
      </c>
      <c r="F755" t="s">
        <v>78</v>
      </c>
      <c r="G755" t="s">
        <v>79</v>
      </c>
      <c r="H755">
        <v>56</v>
      </c>
      <c r="I755" s="13">
        <v>38042</v>
      </c>
      <c r="J755" s="35">
        <v>216949</v>
      </c>
      <c r="K755" s="36">
        <v>0.32</v>
      </c>
      <c r="L755" t="s">
        <v>1351</v>
      </c>
      <c r="M755" t="s">
        <v>1357</v>
      </c>
      <c r="N755">
        <f t="shared" ca="1" si="12"/>
        <v>20</v>
      </c>
      <c r="P755" t="s">
        <v>1437</v>
      </c>
      <c r="Q755" t="s">
        <v>1438</v>
      </c>
      <c r="R755" t="s">
        <v>618</v>
      </c>
      <c r="S755" t="s">
        <v>58</v>
      </c>
      <c r="T755" t="s">
        <v>59</v>
      </c>
      <c r="U755" t="s">
        <v>78</v>
      </c>
      <c r="V755" t="s">
        <v>79</v>
      </c>
      <c r="W755">
        <v>31</v>
      </c>
      <c r="X755" s="13">
        <v>44086</v>
      </c>
      <c r="Y755" s="35">
        <v>96567</v>
      </c>
      <c r="Z755" s="36">
        <v>0</v>
      </c>
      <c r="AA755" t="s">
        <v>1351</v>
      </c>
      <c r="AB755" t="s">
        <v>1357</v>
      </c>
      <c r="AC755">
        <v>3</v>
      </c>
    </row>
    <row r="756" spans="1:29" x14ac:dyDescent="0.3">
      <c r="A756" t="s">
        <v>1520</v>
      </c>
      <c r="B756" t="s">
        <v>1521</v>
      </c>
      <c r="C756" t="s">
        <v>77</v>
      </c>
      <c r="D756" t="s">
        <v>109</v>
      </c>
      <c r="E756" t="s">
        <v>84</v>
      </c>
      <c r="F756" t="s">
        <v>60</v>
      </c>
      <c r="G756" t="s">
        <v>79</v>
      </c>
      <c r="H756">
        <v>46</v>
      </c>
      <c r="I756" s="13">
        <v>37271</v>
      </c>
      <c r="J756" s="35">
        <v>86510</v>
      </c>
      <c r="K756" s="36">
        <v>0</v>
      </c>
      <c r="L756" t="s">
        <v>1351</v>
      </c>
      <c r="M756" t="s">
        <v>1364</v>
      </c>
      <c r="N756">
        <f t="shared" ca="1" si="12"/>
        <v>22</v>
      </c>
      <c r="P756" t="s">
        <v>121</v>
      </c>
      <c r="Q756" t="s">
        <v>1439</v>
      </c>
      <c r="R756" t="s">
        <v>275</v>
      </c>
      <c r="S756" t="s">
        <v>58</v>
      </c>
      <c r="T756" t="s">
        <v>68</v>
      </c>
      <c r="U756" t="s">
        <v>78</v>
      </c>
      <c r="V756" t="s">
        <v>79</v>
      </c>
      <c r="W756">
        <v>47</v>
      </c>
      <c r="X756" s="13">
        <v>36229</v>
      </c>
      <c r="Y756" s="35">
        <v>49404</v>
      </c>
      <c r="Z756" s="36">
        <v>0</v>
      </c>
      <c r="AA756" t="s">
        <v>1351</v>
      </c>
      <c r="AB756" t="s">
        <v>1364</v>
      </c>
      <c r="AC756">
        <v>25</v>
      </c>
    </row>
    <row r="757" spans="1:29" x14ac:dyDescent="0.3">
      <c r="A757" t="s">
        <v>1522</v>
      </c>
      <c r="B757" t="s">
        <v>1523</v>
      </c>
      <c r="C757" t="s">
        <v>142</v>
      </c>
      <c r="D757" t="s">
        <v>58</v>
      </c>
      <c r="E757" t="s">
        <v>68</v>
      </c>
      <c r="F757" t="s">
        <v>60</v>
      </c>
      <c r="G757" t="s">
        <v>79</v>
      </c>
      <c r="H757">
        <v>49</v>
      </c>
      <c r="I757" s="13">
        <v>40431</v>
      </c>
      <c r="J757" s="35">
        <v>72826</v>
      </c>
      <c r="K757" s="36">
        <v>0</v>
      </c>
      <c r="L757" t="s">
        <v>1351</v>
      </c>
      <c r="M757" t="s">
        <v>1364</v>
      </c>
      <c r="N757">
        <f t="shared" ca="1" si="12"/>
        <v>14</v>
      </c>
      <c r="P757" t="s">
        <v>1440</v>
      </c>
      <c r="Q757" t="s">
        <v>1441</v>
      </c>
      <c r="R757" t="s">
        <v>222</v>
      </c>
      <c r="S757" t="s">
        <v>120</v>
      </c>
      <c r="T757" t="s">
        <v>74</v>
      </c>
      <c r="U757" t="s">
        <v>60</v>
      </c>
      <c r="V757" t="s">
        <v>79</v>
      </c>
      <c r="W757">
        <v>46</v>
      </c>
      <c r="X757" s="13">
        <v>38066</v>
      </c>
      <c r="Y757" s="35">
        <v>73004</v>
      </c>
      <c r="Z757" s="36">
        <v>0</v>
      </c>
      <c r="AA757" t="s">
        <v>1351</v>
      </c>
      <c r="AB757" t="s">
        <v>1364</v>
      </c>
      <c r="AC757">
        <v>20</v>
      </c>
    </row>
    <row r="758" spans="1:29" x14ac:dyDescent="0.3">
      <c r="A758" t="s">
        <v>1524</v>
      </c>
      <c r="B758" t="s">
        <v>1525</v>
      </c>
      <c r="C758" t="s">
        <v>66</v>
      </c>
      <c r="D758" t="s">
        <v>91</v>
      </c>
      <c r="E758" t="s">
        <v>74</v>
      </c>
      <c r="F758" t="s">
        <v>78</v>
      </c>
      <c r="G758" t="s">
        <v>79</v>
      </c>
      <c r="H758">
        <v>55</v>
      </c>
      <c r="I758" s="13">
        <v>40340</v>
      </c>
      <c r="J758" s="35">
        <v>187389</v>
      </c>
      <c r="K758" s="36">
        <v>0.25</v>
      </c>
      <c r="L758" t="s">
        <v>1351</v>
      </c>
      <c r="M758" t="s">
        <v>1371</v>
      </c>
      <c r="N758">
        <f t="shared" ca="1" si="12"/>
        <v>14</v>
      </c>
      <c r="P758" t="s">
        <v>1442</v>
      </c>
      <c r="Q758" t="s">
        <v>1443</v>
      </c>
      <c r="R758" t="s">
        <v>183</v>
      </c>
      <c r="S758" t="s">
        <v>101</v>
      </c>
      <c r="T758" t="s">
        <v>84</v>
      </c>
      <c r="U758" t="s">
        <v>78</v>
      </c>
      <c r="V758" t="s">
        <v>79</v>
      </c>
      <c r="W758">
        <v>57</v>
      </c>
      <c r="X758" s="13">
        <v>36275</v>
      </c>
      <c r="Y758" s="35">
        <v>95061</v>
      </c>
      <c r="Z758" s="36">
        <v>0.1</v>
      </c>
      <c r="AA758" t="s">
        <v>1351</v>
      </c>
      <c r="AB758" t="s">
        <v>1357</v>
      </c>
      <c r="AC758">
        <v>25</v>
      </c>
    </row>
    <row r="759" spans="1:29" x14ac:dyDescent="0.3">
      <c r="A759" t="s">
        <v>1526</v>
      </c>
      <c r="B759" t="s">
        <v>1527</v>
      </c>
      <c r="C759" t="s">
        <v>77</v>
      </c>
      <c r="D759" t="s">
        <v>91</v>
      </c>
      <c r="E759" t="s">
        <v>59</v>
      </c>
      <c r="F759" t="s">
        <v>78</v>
      </c>
      <c r="G759" t="s">
        <v>79</v>
      </c>
      <c r="H759">
        <v>34</v>
      </c>
      <c r="I759" s="13">
        <v>40750</v>
      </c>
      <c r="J759" s="35">
        <v>97231</v>
      </c>
      <c r="K759" s="36">
        <v>0</v>
      </c>
      <c r="L759" t="s">
        <v>1351</v>
      </c>
      <c r="M759" t="s">
        <v>1364</v>
      </c>
      <c r="N759">
        <f t="shared" ca="1" si="12"/>
        <v>13</v>
      </c>
      <c r="P759" t="s">
        <v>1444</v>
      </c>
      <c r="Q759" t="s">
        <v>1445</v>
      </c>
      <c r="R759" t="s">
        <v>83</v>
      </c>
      <c r="S759" t="s">
        <v>120</v>
      </c>
      <c r="T759" t="s">
        <v>84</v>
      </c>
      <c r="U759" t="s">
        <v>78</v>
      </c>
      <c r="V759" t="s">
        <v>79</v>
      </c>
      <c r="W759">
        <v>28</v>
      </c>
      <c r="X759" s="13">
        <v>44274</v>
      </c>
      <c r="Y759" s="35">
        <v>127543</v>
      </c>
      <c r="Z759" s="36">
        <v>0.06</v>
      </c>
      <c r="AA759" t="s">
        <v>1351</v>
      </c>
      <c r="AB759" t="s">
        <v>1357</v>
      </c>
      <c r="AC759">
        <v>3</v>
      </c>
    </row>
    <row r="760" spans="1:29" x14ac:dyDescent="0.3">
      <c r="A760" t="s">
        <v>1528</v>
      </c>
      <c r="B760" t="s">
        <v>1529</v>
      </c>
      <c r="C760" t="s">
        <v>66</v>
      </c>
      <c r="D760" t="s">
        <v>109</v>
      </c>
      <c r="E760" t="s">
        <v>59</v>
      </c>
      <c r="F760" t="s">
        <v>78</v>
      </c>
      <c r="G760" t="s">
        <v>79</v>
      </c>
      <c r="H760">
        <v>49</v>
      </c>
      <c r="I760" s="13">
        <v>36210</v>
      </c>
      <c r="J760" s="35">
        <v>191807</v>
      </c>
      <c r="K760" s="36">
        <v>0.21</v>
      </c>
      <c r="L760" t="s">
        <v>1351</v>
      </c>
      <c r="M760" t="s">
        <v>1352</v>
      </c>
      <c r="N760">
        <f t="shared" ca="1" si="12"/>
        <v>25</v>
      </c>
      <c r="P760" t="s">
        <v>1446</v>
      </c>
      <c r="Q760" t="s">
        <v>1447</v>
      </c>
      <c r="R760" t="s">
        <v>108</v>
      </c>
      <c r="S760" t="s">
        <v>120</v>
      </c>
      <c r="T760" t="s">
        <v>74</v>
      </c>
      <c r="U760" t="s">
        <v>60</v>
      </c>
      <c r="V760" t="s">
        <v>79</v>
      </c>
      <c r="W760">
        <v>36</v>
      </c>
      <c r="X760" s="13">
        <v>41692</v>
      </c>
      <c r="Y760" s="35">
        <v>218530</v>
      </c>
      <c r="Z760" s="36">
        <v>0.3</v>
      </c>
      <c r="AA760" t="s">
        <v>1351</v>
      </c>
      <c r="AB760" t="s">
        <v>1357</v>
      </c>
      <c r="AC760">
        <v>10</v>
      </c>
    </row>
    <row r="761" spans="1:29" x14ac:dyDescent="0.3">
      <c r="A761" t="s">
        <v>1530</v>
      </c>
      <c r="B761" t="s">
        <v>1531</v>
      </c>
      <c r="C761" t="s">
        <v>142</v>
      </c>
      <c r="D761" t="s">
        <v>58</v>
      </c>
      <c r="E761" t="s">
        <v>68</v>
      </c>
      <c r="F761" t="s">
        <v>78</v>
      </c>
      <c r="G761" t="s">
        <v>79</v>
      </c>
      <c r="H761">
        <v>42</v>
      </c>
      <c r="I761" s="13">
        <v>41813</v>
      </c>
      <c r="J761" s="35">
        <v>64677</v>
      </c>
      <c r="K761" s="36">
        <v>0</v>
      </c>
      <c r="L761" t="s">
        <v>1351</v>
      </c>
      <c r="M761" t="s">
        <v>1352</v>
      </c>
      <c r="N761">
        <f t="shared" ca="1" si="12"/>
        <v>10</v>
      </c>
      <c r="P761" t="s">
        <v>1448</v>
      </c>
      <c r="Q761" t="s">
        <v>1449</v>
      </c>
      <c r="R761" t="s">
        <v>83</v>
      </c>
      <c r="S761" t="s">
        <v>97</v>
      </c>
      <c r="T761" t="s">
        <v>59</v>
      </c>
      <c r="U761" t="s">
        <v>78</v>
      </c>
      <c r="V761" t="s">
        <v>79</v>
      </c>
      <c r="W761">
        <v>48</v>
      </c>
      <c r="X761" s="13">
        <v>38168</v>
      </c>
      <c r="Y761" s="35">
        <v>120660</v>
      </c>
      <c r="Z761" s="36">
        <v>7.0000000000000007E-2</v>
      </c>
      <c r="AA761" t="s">
        <v>1351</v>
      </c>
      <c r="AB761" t="s">
        <v>1371</v>
      </c>
      <c r="AC761">
        <v>20</v>
      </c>
    </row>
    <row r="762" spans="1:29" x14ac:dyDescent="0.3">
      <c r="A762" t="s">
        <v>1532</v>
      </c>
      <c r="B762" t="s">
        <v>1533</v>
      </c>
      <c r="C762" t="s">
        <v>294</v>
      </c>
      <c r="D762" t="s">
        <v>58</v>
      </c>
      <c r="E762" t="s">
        <v>59</v>
      </c>
      <c r="F762" t="s">
        <v>78</v>
      </c>
      <c r="G762" t="s">
        <v>79</v>
      </c>
      <c r="H762">
        <v>37</v>
      </c>
      <c r="I762" s="13">
        <v>42922</v>
      </c>
      <c r="J762" s="35">
        <v>96331</v>
      </c>
      <c r="K762" s="36">
        <v>0</v>
      </c>
      <c r="L762" t="s">
        <v>1351</v>
      </c>
      <c r="M762" t="s">
        <v>1357</v>
      </c>
      <c r="N762">
        <f t="shared" ca="1" si="12"/>
        <v>7</v>
      </c>
      <c r="P762" t="s">
        <v>1450</v>
      </c>
      <c r="Q762" t="s">
        <v>1451</v>
      </c>
      <c r="R762" t="s">
        <v>83</v>
      </c>
      <c r="S762" t="s">
        <v>58</v>
      </c>
      <c r="T762" t="s">
        <v>84</v>
      </c>
      <c r="U762" t="s">
        <v>78</v>
      </c>
      <c r="V762" t="s">
        <v>79</v>
      </c>
      <c r="W762">
        <v>51</v>
      </c>
      <c r="X762" s="13">
        <v>34388</v>
      </c>
      <c r="Y762" s="35">
        <v>122802</v>
      </c>
      <c r="Z762" s="36">
        <v>0.05</v>
      </c>
      <c r="AA762" t="s">
        <v>1351</v>
      </c>
      <c r="AB762" t="s">
        <v>1357</v>
      </c>
      <c r="AC762">
        <v>30</v>
      </c>
    </row>
    <row r="763" spans="1:29" x14ac:dyDescent="0.3">
      <c r="A763" t="s">
        <v>1534</v>
      </c>
      <c r="B763" t="s">
        <v>1535</v>
      </c>
      <c r="C763" t="s">
        <v>77</v>
      </c>
      <c r="D763" t="s">
        <v>109</v>
      </c>
      <c r="E763" t="s">
        <v>74</v>
      </c>
      <c r="F763" t="s">
        <v>78</v>
      </c>
      <c r="G763" t="s">
        <v>79</v>
      </c>
      <c r="H763">
        <v>51</v>
      </c>
      <c r="I763" s="13">
        <v>41013</v>
      </c>
      <c r="J763" s="35">
        <v>82300</v>
      </c>
      <c r="K763" s="36">
        <v>0</v>
      </c>
      <c r="L763" t="s">
        <v>1351</v>
      </c>
      <c r="M763" t="s">
        <v>1371</v>
      </c>
      <c r="N763">
        <f t="shared" ca="1" si="12"/>
        <v>12</v>
      </c>
      <c r="P763" t="s">
        <v>1452</v>
      </c>
      <c r="Q763" t="s">
        <v>1453</v>
      </c>
      <c r="R763" t="s">
        <v>348</v>
      </c>
      <c r="S763" t="s">
        <v>58</v>
      </c>
      <c r="T763" t="s">
        <v>74</v>
      </c>
      <c r="U763" t="s">
        <v>60</v>
      </c>
      <c r="V763" t="s">
        <v>79</v>
      </c>
      <c r="W763">
        <v>48</v>
      </c>
      <c r="X763" s="13">
        <v>37855</v>
      </c>
      <c r="Y763" s="35">
        <v>82017</v>
      </c>
      <c r="Z763" s="36">
        <v>0</v>
      </c>
      <c r="AA763" t="s">
        <v>1351</v>
      </c>
      <c r="AB763" t="s">
        <v>1364</v>
      </c>
      <c r="AC763">
        <v>21</v>
      </c>
    </row>
    <row r="764" spans="1:29" x14ac:dyDescent="0.3">
      <c r="A764" t="s">
        <v>1536</v>
      </c>
      <c r="B764" t="s">
        <v>1537</v>
      </c>
      <c r="C764" t="s">
        <v>108</v>
      </c>
      <c r="D764" t="s">
        <v>101</v>
      </c>
      <c r="E764" t="s">
        <v>74</v>
      </c>
      <c r="F764" t="s">
        <v>60</v>
      </c>
      <c r="G764" t="s">
        <v>79</v>
      </c>
      <c r="H764">
        <v>50</v>
      </c>
      <c r="I764" s="13">
        <v>39734</v>
      </c>
      <c r="J764" s="35">
        <v>181801</v>
      </c>
      <c r="K764" s="36">
        <v>0.4</v>
      </c>
      <c r="L764" t="s">
        <v>1351</v>
      </c>
      <c r="M764" t="s">
        <v>1352</v>
      </c>
      <c r="N764">
        <f t="shared" ca="1" si="12"/>
        <v>15</v>
      </c>
      <c r="P764" t="s">
        <v>1454</v>
      </c>
      <c r="Q764" t="s">
        <v>1455</v>
      </c>
      <c r="R764" t="s">
        <v>318</v>
      </c>
      <c r="S764" t="s">
        <v>120</v>
      </c>
      <c r="T764" t="s">
        <v>84</v>
      </c>
      <c r="U764" t="s">
        <v>60</v>
      </c>
      <c r="V764" t="s">
        <v>79</v>
      </c>
      <c r="W764">
        <v>40</v>
      </c>
      <c r="X764" s="13">
        <v>40563</v>
      </c>
      <c r="Y764" s="35">
        <v>96719</v>
      </c>
      <c r="Z764" s="36">
        <v>0</v>
      </c>
      <c r="AA764" t="s">
        <v>1351</v>
      </c>
      <c r="AB764" t="s">
        <v>1371</v>
      </c>
      <c r="AC764">
        <v>13</v>
      </c>
    </row>
    <row r="765" spans="1:29" x14ac:dyDescent="0.3">
      <c r="A765" t="s">
        <v>1538</v>
      </c>
      <c r="B765" t="s">
        <v>1539</v>
      </c>
      <c r="C765" t="s">
        <v>108</v>
      </c>
      <c r="D765" t="s">
        <v>101</v>
      </c>
      <c r="E765" t="s">
        <v>74</v>
      </c>
      <c r="F765" t="s">
        <v>60</v>
      </c>
      <c r="G765" t="s">
        <v>79</v>
      </c>
      <c r="H765">
        <v>55</v>
      </c>
      <c r="I765" s="13">
        <v>43345</v>
      </c>
      <c r="J765" s="35">
        <v>221465</v>
      </c>
      <c r="K765" s="36">
        <v>0.34</v>
      </c>
      <c r="L765" t="s">
        <v>1351</v>
      </c>
      <c r="M765" t="s">
        <v>1371</v>
      </c>
      <c r="N765">
        <f t="shared" ca="1" si="12"/>
        <v>6</v>
      </c>
      <c r="P765" t="s">
        <v>1456</v>
      </c>
      <c r="Q765" t="s">
        <v>1457</v>
      </c>
      <c r="R765" t="s">
        <v>83</v>
      </c>
      <c r="S765" t="s">
        <v>67</v>
      </c>
      <c r="T765" t="s">
        <v>74</v>
      </c>
      <c r="U765" t="s">
        <v>78</v>
      </c>
      <c r="V765" t="s">
        <v>79</v>
      </c>
      <c r="W765">
        <v>64</v>
      </c>
      <c r="X765" s="13">
        <v>35996</v>
      </c>
      <c r="Y765" s="35">
        <v>122753</v>
      </c>
      <c r="Z765" s="36">
        <v>0.09</v>
      </c>
      <c r="AA765" t="s">
        <v>1351</v>
      </c>
      <c r="AB765" t="s">
        <v>1352</v>
      </c>
      <c r="AC765">
        <v>26</v>
      </c>
    </row>
    <row r="766" spans="1:29" x14ac:dyDescent="0.3">
      <c r="A766" t="s">
        <v>1540</v>
      </c>
      <c r="B766" t="s">
        <v>1541</v>
      </c>
      <c r="C766" t="s">
        <v>57</v>
      </c>
      <c r="D766" t="s">
        <v>109</v>
      </c>
      <c r="E766" t="s">
        <v>68</v>
      </c>
      <c r="F766" t="s">
        <v>60</v>
      </c>
      <c r="G766" t="s">
        <v>79</v>
      </c>
      <c r="H766">
        <v>31</v>
      </c>
      <c r="I766" s="13">
        <v>43695</v>
      </c>
      <c r="J766" s="35">
        <v>126353</v>
      </c>
      <c r="K766" s="36">
        <v>0.12</v>
      </c>
      <c r="L766" t="s">
        <v>1351</v>
      </c>
      <c r="M766" t="s">
        <v>1357</v>
      </c>
      <c r="N766">
        <f t="shared" ca="1" si="12"/>
        <v>5</v>
      </c>
      <c r="P766" t="s">
        <v>1458</v>
      </c>
      <c r="Q766" t="s">
        <v>1459</v>
      </c>
      <c r="R766" t="s">
        <v>87</v>
      </c>
      <c r="S766" t="s">
        <v>91</v>
      </c>
      <c r="T766" t="s">
        <v>84</v>
      </c>
      <c r="U766" t="s">
        <v>78</v>
      </c>
      <c r="V766" t="s">
        <v>79</v>
      </c>
      <c r="W766">
        <v>28</v>
      </c>
      <c r="X766" s="13">
        <v>42867</v>
      </c>
      <c r="Y766" s="35">
        <v>52069</v>
      </c>
      <c r="Z766" s="36">
        <v>0</v>
      </c>
      <c r="AA766" t="s">
        <v>1351</v>
      </c>
      <c r="AB766" t="s">
        <v>1352</v>
      </c>
      <c r="AC766">
        <v>7</v>
      </c>
    </row>
    <row r="767" spans="1:29" x14ac:dyDescent="0.3">
      <c r="A767" t="s">
        <v>1542</v>
      </c>
      <c r="B767" t="s">
        <v>1543</v>
      </c>
      <c r="C767" t="s">
        <v>66</v>
      </c>
      <c r="D767" t="s">
        <v>91</v>
      </c>
      <c r="E767" t="s">
        <v>68</v>
      </c>
      <c r="F767" t="s">
        <v>60</v>
      </c>
      <c r="G767" t="s">
        <v>79</v>
      </c>
      <c r="H767">
        <v>55</v>
      </c>
      <c r="I767" s="13">
        <v>40468</v>
      </c>
      <c r="J767" s="35">
        <v>188727</v>
      </c>
      <c r="K767" s="36">
        <v>0.23</v>
      </c>
      <c r="L767" t="s">
        <v>1351</v>
      </c>
      <c r="M767" t="s">
        <v>1371</v>
      </c>
      <c r="N767">
        <f t="shared" ca="1" si="12"/>
        <v>13</v>
      </c>
      <c r="P767" t="s">
        <v>1460</v>
      </c>
      <c r="Q767" t="s">
        <v>1461</v>
      </c>
      <c r="R767" t="s">
        <v>162</v>
      </c>
      <c r="S767" t="s">
        <v>97</v>
      </c>
      <c r="T767" t="s">
        <v>59</v>
      </c>
      <c r="U767" t="s">
        <v>78</v>
      </c>
      <c r="V767" t="s">
        <v>79</v>
      </c>
      <c r="W767">
        <v>41</v>
      </c>
      <c r="X767" s="13">
        <v>39379</v>
      </c>
      <c r="Y767" s="35">
        <v>51630</v>
      </c>
      <c r="Z767" s="36">
        <v>0</v>
      </c>
      <c r="AA767" t="s">
        <v>1351</v>
      </c>
      <c r="AB767" t="s">
        <v>1364</v>
      </c>
      <c r="AC767">
        <v>16</v>
      </c>
    </row>
    <row r="768" spans="1:29" x14ac:dyDescent="0.3">
      <c r="A768" t="s">
        <v>1544</v>
      </c>
      <c r="B768" t="s">
        <v>1545</v>
      </c>
      <c r="C768" t="s">
        <v>129</v>
      </c>
      <c r="D768" t="s">
        <v>58</v>
      </c>
      <c r="E768" t="s">
        <v>68</v>
      </c>
      <c r="F768" t="s">
        <v>60</v>
      </c>
      <c r="G768" t="s">
        <v>79</v>
      </c>
      <c r="H768">
        <v>39</v>
      </c>
      <c r="I768" s="13">
        <v>44153</v>
      </c>
      <c r="J768" s="35">
        <v>48415</v>
      </c>
      <c r="K768" s="36">
        <v>0</v>
      </c>
      <c r="L768" t="s">
        <v>1351</v>
      </c>
      <c r="M768" t="s">
        <v>1357</v>
      </c>
      <c r="N768">
        <f t="shared" ca="1" si="12"/>
        <v>3</v>
      </c>
      <c r="P768" t="s">
        <v>1462</v>
      </c>
      <c r="Q768" t="s">
        <v>1463</v>
      </c>
      <c r="R768" t="s">
        <v>57</v>
      </c>
      <c r="S768" t="s">
        <v>91</v>
      </c>
      <c r="T768" t="s">
        <v>74</v>
      </c>
      <c r="U768" t="s">
        <v>60</v>
      </c>
      <c r="V768" t="s">
        <v>79</v>
      </c>
      <c r="W768">
        <v>49</v>
      </c>
      <c r="X768" s="13">
        <v>36983</v>
      </c>
      <c r="Y768" s="35">
        <v>129124</v>
      </c>
      <c r="Z768" s="36">
        <v>0.12</v>
      </c>
      <c r="AA768" t="s">
        <v>1351</v>
      </c>
      <c r="AB768" t="s">
        <v>1357</v>
      </c>
      <c r="AC768">
        <v>23</v>
      </c>
    </row>
    <row r="769" spans="1:29" x14ac:dyDescent="0.3">
      <c r="A769" t="s">
        <v>794</v>
      </c>
      <c r="B769" t="s">
        <v>1546</v>
      </c>
      <c r="C769" t="s">
        <v>57</v>
      </c>
      <c r="D769" t="s">
        <v>109</v>
      </c>
      <c r="E769" t="s">
        <v>59</v>
      </c>
      <c r="F769" t="s">
        <v>78</v>
      </c>
      <c r="G769" t="s">
        <v>79</v>
      </c>
      <c r="H769">
        <v>45</v>
      </c>
      <c r="I769" s="13">
        <v>37014</v>
      </c>
      <c r="J769" s="35">
        <v>147752</v>
      </c>
      <c r="K769" s="36">
        <v>0.12</v>
      </c>
      <c r="L769" t="s">
        <v>1351</v>
      </c>
      <c r="M769" t="s">
        <v>1357</v>
      </c>
      <c r="N769">
        <f t="shared" ca="1" si="12"/>
        <v>23</v>
      </c>
      <c r="P769" t="s">
        <v>1464</v>
      </c>
      <c r="Q769" t="s">
        <v>1465</v>
      </c>
      <c r="R769" t="s">
        <v>275</v>
      </c>
      <c r="S769" t="s">
        <v>58</v>
      </c>
      <c r="T769" t="s">
        <v>59</v>
      </c>
      <c r="U769" t="s">
        <v>78</v>
      </c>
      <c r="V769" t="s">
        <v>79</v>
      </c>
      <c r="W769">
        <v>43</v>
      </c>
      <c r="X769" s="13">
        <v>43224</v>
      </c>
      <c r="Y769" s="35">
        <v>59888</v>
      </c>
      <c r="Z769" s="36">
        <v>0</v>
      </c>
      <c r="AA769" t="s">
        <v>1351</v>
      </c>
      <c r="AB769" t="s">
        <v>1364</v>
      </c>
      <c r="AC769">
        <v>6</v>
      </c>
    </row>
    <row r="770" spans="1:29" x14ac:dyDescent="0.3">
      <c r="A770" t="s">
        <v>1547</v>
      </c>
      <c r="B770" t="s">
        <v>1548</v>
      </c>
      <c r="C770" t="s">
        <v>57</v>
      </c>
      <c r="D770" t="s">
        <v>109</v>
      </c>
      <c r="E770" t="s">
        <v>74</v>
      </c>
      <c r="F770" t="s">
        <v>60</v>
      </c>
      <c r="G770" t="s">
        <v>79</v>
      </c>
      <c r="H770">
        <v>25</v>
      </c>
      <c r="I770" s="13">
        <v>44453</v>
      </c>
      <c r="J770" s="35">
        <v>136810</v>
      </c>
      <c r="K770" s="36">
        <v>0.14000000000000001</v>
      </c>
      <c r="L770" t="s">
        <v>1351</v>
      </c>
      <c r="M770" t="s">
        <v>1352</v>
      </c>
      <c r="N770">
        <f t="shared" ca="1" si="12"/>
        <v>2</v>
      </c>
      <c r="P770" t="s">
        <v>1466</v>
      </c>
      <c r="Q770" t="s">
        <v>1467</v>
      </c>
      <c r="R770" t="s">
        <v>108</v>
      </c>
      <c r="S770" t="s">
        <v>58</v>
      </c>
      <c r="T770" t="s">
        <v>59</v>
      </c>
      <c r="U770" t="s">
        <v>78</v>
      </c>
      <c r="V770" t="s">
        <v>79</v>
      </c>
      <c r="W770">
        <v>40</v>
      </c>
      <c r="X770" s="13">
        <v>44143</v>
      </c>
      <c r="Y770" s="35">
        <v>234469</v>
      </c>
      <c r="Z770" s="36">
        <v>0.31</v>
      </c>
      <c r="AA770" t="s">
        <v>1351</v>
      </c>
      <c r="AB770" t="s">
        <v>1371</v>
      </c>
      <c r="AC770">
        <v>3</v>
      </c>
    </row>
    <row r="771" spans="1:29" x14ac:dyDescent="0.3">
      <c r="A771" t="s">
        <v>1549</v>
      </c>
      <c r="B771" t="s">
        <v>1550</v>
      </c>
      <c r="C771" t="s">
        <v>180</v>
      </c>
      <c r="D771" t="s">
        <v>97</v>
      </c>
      <c r="E771" t="s">
        <v>59</v>
      </c>
      <c r="F771" t="s">
        <v>60</v>
      </c>
      <c r="G771" t="s">
        <v>79</v>
      </c>
      <c r="H771">
        <v>45</v>
      </c>
      <c r="I771" s="13">
        <v>36755</v>
      </c>
      <c r="J771" s="35">
        <v>55563</v>
      </c>
      <c r="K771" s="36">
        <v>0</v>
      </c>
      <c r="L771" t="s">
        <v>1351</v>
      </c>
      <c r="M771" t="s">
        <v>1371</v>
      </c>
      <c r="N771">
        <f t="shared" ca="1" si="12"/>
        <v>24</v>
      </c>
      <c r="P771" t="s">
        <v>1468</v>
      </c>
      <c r="Q771" t="s">
        <v>1469</v>
      </c>
      <c r="R771" t="s">
        <v>132</v>
      </c>
      <c r="S771" t="s">
        <v>67</v>
      </c>
      <c r="T771" t="s">
        <v>84</v>
      </c>
      <c r="U771" t="s">
        <v>78</v>
      </c>
      <c r="V771" t="s">
        <v>79</v>
      </c>
      <c r="W771">
        <v>52</v>
      </c>
      <c r="X771" s="13">
        <v>42992</v>
      </c>
      <c r="Y771" s="35">
        <v>74449</v>
      </c>
      <c r="Z771" s="36">
        <v>0</v>
      </c>
      <c r="AA771" t="s">
        <v>1351</v>
      </c>
      <c r="AB771" t="s">
        <v>1364</v>
      </c>
      <c r="AC771">
        <v>6</v>
      </c>
    </row>
    <row r="772" spans="1:29" x14ac:dyDescent="0.3">
      <c r="A772" t="s">
        <v>1551</v>
      </c>
      <c r="B772" t="s">
        <v>1552</v>
      </c>
      <c r="C772" t="s">
        <v>66</v>
      </c>
      <c r="D772" t="s">
        <v>58</v>
      </c>
      <c r="E772" t="s">
        <v>59</v>
      </c>
      <c r="F772" t="s">
        <v>60</v>
      </c>
      <c r="G772" t="s">
        <v>79</v>
      </c>
      <c r="H772">
        <v>52</v>
      </c>
      <c r="I772" s="13">
        <v>35109</v>
      </c>
      <c r="J772" s="35">
        <v>159724</v>
      </c>
      <c r="K772" s="36">
        <v>0.23</v>
      </c>
      <c r="L772" t="s">
        <v>1351</v>
      </c>
      <c r="M772" t="s">
        <v>1364</v>
      </c>
      <c r="N772">
        <f t="shared" ca="1" si="12"/>
        <v>28</v>
      </c>
      <c r="P772" t="s">
        <v>1470</v>
      </c>
      <c r="Q772" t="s">
        <v>1471</v>
      </c>
      <c r="R772" t="s">
        <v>108</v>
      </c>
      <c r="S772" t="s">
        <v>101</v>
      </c>
      <c r="T772" t="s">
        <v>68</v>
      </c>
      <c r="U772" t="s">
        <v>78</v>
      </c>
      <c r="V772" t="s">
        <v>79</v>
      </c>
      <c r="W772">
        <v>47</v>
      </c>
      <c r="X772" s="13">
        <v>41071</v>
      </c>
      <c r="Y772" s="35">
        <v>222941</v>
      </c>
      <c r="Z772" s="36">
        <v>0.39</v>
      </c>
      <c r="AA772" t="s">
        <v>1351</v>
      </c>
      <c r="AB772" t="s">
        <v>1364</v>
      </c>
      <c r="AC772">
        <v>12</v>
      </c>
    </row>
    <row r="773" spans="1:29" x14ac:dyDescent="0.3">
      <c r="A773" t="s">
        <v>1553</v>
      </c>
      <c r="B773" t="s">
        <v>1554</v>
      </c>
      <c r="C773" t="s">
        <v>73</v>
      </c>
      <c r="D773" t="s">
        <v>58</v>
      </c>
      <c r="E773" t="s">
        <v>68</v>
      </c>
      <c r="F773" t="s">
        <v>78</v>
      </c>
      <c r="G773" t="s">
        <v>79</v>
      </c>
      <c r="H773">
        <v>53</v>
      </c>
      <c r="I773" s="13">
        <v>39487</v>
      </c>
      <c r="J773" s="35">
        <v>84193</v>
      </c>
      <c r="K773" s="36">
        <v>0.09</v>
      </c>
      <c r="L773" t="s">
        <v>1351</v>
      </c>
      <c r="M773" t="s">
        <v>1357</v>
      </c>
      <c r="N773">
        <f t="shared" ca="1" si="12"/>
        <v>16</v>
      </c>
      <c r="P773" t="s">
        <v>1472</v>
      </c>
      <c r="Q773" t="s">
        <v>1473</v>
      </c>
      <c r="R773" t="s">
        <v>87</v>
      </c>
      <c r="S773" t="s">
        <v>109</v>
      </c>
      <c r="T773" t="s">
        <v>74</v>
      </c>
      <c r="U773" t="s">
        <v>60</v>
      </c>
      <c r="V773" t="s">
        <v>79</v>
      </c>
      <c r="W773">
        <v>65</v>
      </c>
      <c r="X773" s="13">
        <v>41543</v>
      </c>
      <c r="Y773" s="35">
        <v>50341</v>
      </c>
      <c r="Z773" s="36">
        <v>0</v>
      </c>
      <c r="AA773" t="s">
        <v>1351</v>
      </c>
      <c r="AB773" t="s">
        <v>1364</v>
      </c>
      <c r="AC773">
        <v>10</v>
      </c>
    </row>
    <row r="774" spans="1:29" x14ac:dyDescent="0.3">
      <c r="A774" t="s">
        <v>1337</v>
      </c>
      <c r="B774" t="s">
        <v>1555</v>
      </c>
      <c r="C774" t="s">
        <v>108</v>
      </c>
      <c r="D774" t="s">
        <v>58</v>
      </c>
      <c r="E774" t="s">
        <v>59</v>
      </c>
      <c r="F774" t="s">
        <v>78</v>
      </c>
      <c r="G774" t="s">
        <v>79</v>
      </c>
      <c r="H774">
        <v>35</v>
      </c>
      <c r="I774" s="13">
        <v>42166</v>
      </c>
      <c r="J774" s="35">
        <v>234723</v>
      </c>
      <c r="K774" s="36">
        <v>0.36</v>
      </c>
      <c r="L774" t="s">
        <v>1351</v>
      </c>
      <c r="M774" t="s">
        <v>1357</v>
      </c>
      <c r="N774">
        <f t="shared" ca="1" si="12"/>
        <v>9</v>
      </c>
      <c r="P774" t="s">
        <v>1474</v>
      </c>
      <c r="Q774" t="s">
        <v>1475</v>
      </c>
      <c r="R774" t="s">
        <v>87</v>
      </c>
      <c r="S774" t="s">
        <v>109</v>
      </c>
      <c r="T774" t="s">
        <v>59</v>
      </c>
      <c r="U774" t="s">
        <v>60</v>
      </c>
      <c r="V774" t="s">
        <v>79</v>
      </c>
      <c r="W774">
        <v>40</v>
      </c>
      <c r="X774" s="13">
        <v>44251</v>
      </c>
      <c r="Y774" s="35">
        <v>46833</v>
      </c>
      <c r="Z774" s="36">
        <v>0</v>
      </c>
      <c r="AA774" t="s">
        <v>1351</v>
      </c>
      <c r="AB774" t="s">
        <v>1371</v>
      </c>
      <c r="AC774">
        <v>3</v>
      </c>
    </row>
    <row r="775" spans="1:29" x14ac:dyDescent="0.3">
      <c r="A775" t="s">
        <v>1556</v>
      </c>
      <c r="B775" t="s">
        <v>1557</v>
      </c>
      <c r="C775" t="s">
        <v>87</v>
      </c>
      <c r="D775" t="s">
        <v>91</v>
      </c>
      <c r="E775" t="s">
        <v>84</v>
      </c>
      <c r="F775" t="s">
        <v>60</v>
      </c>
      <c r="G775" t="s">
        <v>79</v>
      </c>
      <c r="H775">
        <v>27</v>
      </c>
      <c r="I775" s="13">
        <v>43701</v>
      </c>
      <c r="J775" s="35">
        <v>50809</v>
      </c>
      <c r="K775" s="36">
        <v>0</v>
      </c>
      <c r="L775" t="s">
        <v>1351</v>
      </c>
      <c r="M775" t="s">
        <v>1352</v>
      </c>
      <c r="N775">
        <f t="shared" ca="1" si="12"/>
        <v>5</v>
      </c>
      <c r="P775" t="s">
        <v>1476</v>
      </c>
      <c r="Q775" t="s">
        <v>1477</v>
      </c>
      <c r="R775" t="s">
        <v>66</v>
      </c>
      <c r="S775" t="s">
        <v>67</v>
      </c>
      <c r="T775" t="s">
        <v>59</v>
      </c>
      <c r="U775" t="s">
        <v>60</v>
      </c>
      <c r="V775" t="s">
        <v>79</v>
      </c>
      <c r="W775">
        <v>63</v>
      </c>
      <c r="X775" s="13">
        <v>36826</v>
      </c>
      <c r="Y775" s="35">
        <v>155320</v>
      </c>
      <c r="Z775" s="36">
        <v>0.17</v>
      </c>
      <c r="AA775" t="s">
        <v>1351</v>
      </c>
      <c r="AB775" t="s">
        <v>1352</v>
      </c>
      <c r="AC775">
        <v>23</v>
      </c>
    </row>
    <row r="776" spans="1:29" x14ac:dyDescent="0.3">
      <c r="A776" t="s">
        <v>1558</v>
      </c>
      <c r="B776" t="s">
        <v>1559</v>
      </c>
      <c r="C776" t="s">
        <v>198</v>
      </c>
      <c r="D776" t="s">
        <v>58</v>
      </c>
      <c r="E776" t="s">
        <v>84</v>
      </c>
      <c r="F776" t="s">
        <v>60</v>
      </c>
      <c r="G776" t="s">
        <v>79</v>
      </c>
      <c r="H776">
        <v>53</v>
      </c>
      <c r="I776" s="13">
        <v>40744</v>
      </c>
      <c r="J776" s="35">
        <v>86173</v>
      </c>
      <c r="K776" s="36">
        <v>0</v>
      </c>
      <c r="L776" t="s">
        <v>1351</v>
      </c>
      <c r="M776" t="s">
        <v>1352</v>
      </c>
      <c r="N776">
        <f t="shared" ca="1" si="12"/>
        <v>13</v>
      </c>
      <c r="P776" t="s">
        <v>1478</v>
      </c>
      <c r="Q776" t="s">
        <v>1479</v>
      </c>
      <c r="R776" t="s">
        <v>77</v>
      </c>
      <c r="S776" t="s">
        <v>91</v>
      </c>
      <c r="T776" t="s">
        <v>74</v>
      </c>
      <c r="U776" t="s">
        <v>78</v>
      </c>
      <c r="V776" t="s">
        <v>79</v>
      </c>
      <c r="W776">
        <v>40</v>
      </c>
      <c r="X776" s="13">
        <v>42384</v>
      </c>
      <c r="Y776" s="35">
        <v>89984</v>
      </c>
      <c r="Z776" s="36">
        <v>0</v>
      </c>
      <c r="AA776" t="s">
        <v>1351</v>
      </c>
      <c r="AB776" t="s">
        <v>1371</v>
      </c>
      <c r="AC776">
        <v>8</v>
      </c>
    </row>
    <row r="777" spans="1:29" x14ac:dyDescent="0.3">
      <c r="A777" t="s">
        <v>1295</v>
      </c>
      <c r="B777" t="s">
        <v>1560</v>
      </c>
      <c r="C777" t="s">
        <v>222</v>
      </c>
      <c r="D777" t="s">
        <v>120</v>
      </c>
      <c r="E777" t="s">
        <v>74</v>
      </c>
      <c r="F777" t="s">
        <v>78</v>
      </c>
      <c r="G777" t="s">
        <v>79</v>
      </c>
      <c r="H777">
        <v>35</v>
      </c>
      <c r="I777" s="13">
        <v>41516</v>
      </c>
      <c r="J777" s="35">
        <v>59646</v>
      </c>
      <c r="K777" s="36">
        <v>0</v>
      </c>
      <c r="L777" t="s">
        <v>1351</v>
      </c>
      <c r="M777" t="s">
        <v>1357</v>
      </c>
      <c r="N777">
        <f t="shared" ca="1" si="12"/>
        <v>11</v>
      </c>
      <c r="P777" t="s">
        <v>1480</v>
      </c>
      <c r="Q777" t="s">
        <v>1481</v>
      </c>
      <c r="R777" t="s">
        <v>183</v>
      </c>
      <c r="S777" t="s">
        <v>101</v>
      </c>
      <c r="T777" t="s">
        <v>68</v>
      </c>
      <c r="U777" t="s">
        <v>60</v>
      </c>
      <c r="V777" t="s">
        <v>79</v>
      </c>
      <c r="W777">
        <v>65</v>
      </c>
      <c r="X777" s="13">
        <v>38792</v>
      </c>
      <c r="Y777" s="35">
        <v>83756</v>
      </c>
      <c r="Z777" s="36">
        <v>0.14000000000000001</v>
      </c>
      <c r="AA777" t="s">
        <v>1351</v>
      </c>
      <c r="AB777" t="s">
        <v>1357</v>
      </c>
      <c r="AC777">
        <v>18</v>
      </c>
    </row>
    <row r="778" spans="1:29" x14ac:dyDescent="0.3">
      <c r="A778" t="s">
        <v>883</v>
      </c>
      <c r="B778" t="s">
        <v>1561</v>
      </c>
      <c r="C778" t="s">
        <v>66</v>
      </c>
      <c r="D778" t="s">
        <v>101</v>
      </c>
      <c r="E778" t="s">
        <v>68</v>
      </c>
      <c r="F778" t="s">
        <v>78</v>
      </c>
      <c r="G778" t="s">
        <v>79</v>
      </c>
      <c r="H778">
        <v>64</v>
      </c>
      <c r="I778" s="13">
        <v>34940</v>
      </c>
      <c r="J778" s="35">
        <v>158787</v>
      </c>
      <c r="K778" s="36">
        <v>0.18</v>
      </c>
      <c r="L778" t="s">
        <v>1351</v>
      </c>
      <c r="M778" t="s">
        <v>1371</v>
      </c>
      <c r="N778">
        <f t="shared" ca="1" si="12"/>
        <v>29</v>
      </c>
      <c r="P778" t="s">
        <v>1482</v>
      </c>
      <c r="Q778" t="s">
        <v>1483</v>
      </c>
      <c r="R778" t="s">
        <v>66</v>
      </c>
      <c r="S778" t="s">
        <v>97</v>
      </c>
      <c r="T778" t="s">
        <v>84</v>
      </c>
      <c r="U778" t="s">
        <v>60</v>
      </c>
      <c r="V778" t="s">
        <v>79</v>
      </c>
      <c r="W778">
        <v>57</v>
      </c>
      <c r="X778" s="13">
        <v>42667</v>
      </c>
      <c r="Y778" s="35">
        <v>176324</v>
      </c>
      <c r="Z778" s="36">
        <v>0.23</v>
      </c>
      <c r="AA778" t="s">
        <v>1351</v>
      </c>
      <c r="AB778" t="s">
        <v>1357</v>
      </c>
      <c r="AC778">
        <v>7</v>
      </c>
    </row>
    <row r="779" spans="1:29" x14ac:dyDescent="0.3">
      <c r="A779" t="s">
        <v>1562</v>
      </c>
      <c r="B779" t="s">
        <v>1563</v>
      </c>
      <c r="C779" t="s">
        <v>100</v>
      </c>
      <c r="D779" t="s">
        <v>101</v>
      </c>
      <c r="E779" t="s">
        <v>59</v>
      </c>
      <c r="F779" t="s">
        <v>78</v>
      </c>
      <c r="G779" t="s">
        <v>79</v>
      </c>
      <c r="H779">
        <v>55</v>
      </c>
      <c r="I779" s="13">
        <v>43219</v>
      </c>
      <c r="J779" s="35">
        <v>83378</v>
      </c>
      <c r="K779" s="36">
        <v>0</v>
      </c>
      <c r="L779" t="s">
        <v>1351</v>
      </c>
      <c r="M779" t="s">
        <v>1364</v>
      </c>
      <c r="N779">
        <f t="shared" ca="1" si="12"/>
        <v>6</v>
      </c>
      <c r="P779" t="s">
        <v>1484</v>
      </c>
      <c r="Q779" t="s">
        <v>1485</v>
      </c>
      <c r="R779" t="s">
        <v>618</v>
      </c>
      <c r="S779" t="s">
        <v>58</v>
      </c>
      <c r="T779" t="s">
        <v>84</v>
      </c>
      <c r="U779" t="s">
        <v>60</v>
      </c>
      <c r="V779" t="s">
        <v>79</v>
      </c>
      <c r="W779">
        <v>45</v>
      </c>
      <c r="X779" s="13">
        <v>40418</v>
      </c>
      <c r="Y779" s="35">
        <v>82162</v>
      </c>
      <c r="Z779" s="36">
        <v>0</v>
      </c>
      <c r="AA779" t="s">
        <v>1351</v>
      </c>
      <c r="AB779" t="s">
        <v>1364</v>
      </c>
      <c r="AC779">
        <v>14</v>
      </c>
    </row>
    <row r="780" spans="1:29" x14ac:dyDescent="0.3">
      <c r="A780" t="s">
        <v>1564</v>
      </c>
      <c r="B780" t="s">
        <v>1565</v>
      </c>
      <c r="C780" t="s">
        <v>66</v>
      </c>
      <c r="D780" t="s">
        <v>109</v>
      </c>
      <c r="E780" t="s">
        <v>84</v>
      </c>
      <c r="F780" t="s">
        <v>78</v>
      </c>
      <c r="G780" t="s">
        <v>79</v>
      </c>
      <c r="H780">
        <v>45</v>
      </c>
      <c r="I780" s="13">
        <v>38332</v>
      </c>
      <c r="J780" s="35">
        <v>168846</v>
      </c>
      <c r="K780" s="36">
        <v>0.24</v>
      </c>
      <c r="L780" t="s">
        <v>1351</v>
      </c>
      <c r="M780" t="s">
        <v>1352</v>
      </c>
      <c r="N780">
        <f t="shared" ca="1" si="12"/>
        <v>19</v>
      </c>
      <c r="P780" t="s">
        <v>1486</v>
      </c>
      <c r="Q780" t="s">
        <v>1487</v>
      </c>
      <c r="R780" t="s">
        <v>222</v>
      </c>
      <c r="S780" t="s">
        <v>120</v>
      </c>
      <c r="T780" t="s">
        <v>68</v>
      </c>
      <c r="U780" t="s">
        <v>60</v>
      </c>
      <c r="V780" t="s">
        <v>79</v>
      </c>
      <c r="W780">
        <v>47</v>
      </c>
      <c r="X780" s="13">
        <v>42195</v>
      </c>
      <c r="Y780" s="35">
        <v>63880</v>
      </c>
      <c r="Z780" s="36">
        <v>0</v>
      </c>
      <c r="AA780" t="s">
        <v>1351</v>
      </c>
      <c r="AB780" t="s">
        <v>1352</v>
      </c>
      <c r="AC780">
        <v>9</v>
      </c>
    </row>
    <row r="781" spans="1:29" x14ac:dyDescent="0.3">
      <c r="A781" t="s">
        <v>1409</v>
      </c>
      <c r="B781" t="s">
        <v>1566</v>
      </c>
      <c r="C781" t="s">
        <v>157</v>
      </c>
      <c r="D781" t="s">
        <v>101</v>
      </c>
      <c r="E781" t="s">
        <v>74</v>
      </c>
      <c r="F781" t="s">
        <v>60</v>
      </c>
      <c r="G781" t="s">
        <v>79</v>
      </c>
      <c r="H781">
        <v>50</v>
      </c>
      <c r="I781" s="13">
        <v>37446</v>
      </c>
      <c r="J781" s="35">
        <v>92209</v>
      </c>
      <c r="K781" s="36">
        <v>0</v>
      </c>
      <c r="L781" t="s">
        <v>1351</v>
      </c>
      <c r="M781" t="s">
        <v>1357</v>
      </c>
      <c r="N781">
        <f t="shared" ca="1" si="12"/>
        <v>22</v>
      </c>
      <c r="P781" t="s">
        <v>1488</v>
      </c>
      <c r="Q781" t="s">
        <v>1489</v>
      </c>
      <c r="R781" t="s">
        <v>57</v>
      </c>
      <c r="S781" t="s">
        <v>109</v>
      </c>
      <c r="T781" t="s">
        <v>84</v>
      </c>
      <c r="U781" t="s">
        <v>60</v>
      </c>
      <c r="V781" t="s">
        <v>79</v>
      </c>
      <c r="W781">
        <v>59</v>
      </c>
      <c r="X781" s="13">
        <v>39689</v>
      </c>
      <c r="Y781" s="35">
        <v>157969</v>
      </c>
      <c r="Z781" s="36">
        <v>0.1</v>
      </c>
      <c r="AA781" t="s">
        <v>1351</v>
      </c>
      <c r="AB781" t="s">
        <v>1352</v>
      </c>
      <c r="AC781">
        <v>16</v>
      </c>
    </row>
    <row r="782" spans="1:29" x14ac:dyDescent="0.3">
      <c r="A782" t="s">
        <v>1567</v>
      </c>
      <c r="B782" t="s">
        <v>1568</v>
      </c>
      <c r="C782" t="s">
        <v>142</v>
      </c>
      <c r="D782" t="s">
        <v>58</v>
      </c>
      <c r="E782" t="s">
        <v>59</v>
      </c>
      <c r="F782" t="s">
        <v>78</v>
      </c>
      <c r="G782" t="s">
        <v>79</v>
      </c>
      <c r="H782">
        <v>37</v>
      </c>
      <c r="I782" s="13">
        <v>42405</v>
      </c>
      <c r="J782" s="35">
        <v>80055</v>
      </c>
      <c r="K782" s="36">
        <v>0</v>
      </c>
      <c r="L782" t="s">
        <v>1351</v>
      </c>
      <c r="M782" t="s">
        <v>1364</v>
      </c>
      <c r="N782">
        <f t="shared" ca="1" si="12"/>
        <v>8</v>
      </c>
      <c r="P782" t="s">
        <v>1490</v>
      </c>
      <c r="Q782" t="s">
        <v>1491</v>
      </c>
      <c r="R782" t="s">
        <v>57</v>
      </c>
      <c r="S782" t="s">
        <v>120</v>
      </c>
      <c r="T782" t="s">
        <v>74</v>
      </c>
      <c r="U782" t="s">
        <v>78</v>
      </c>
      <c r="V782" t="s">
        <v>79</v>
      </c>
      <c r="W782">
        <v>45</v>
      </c>
      <c r="X782" s="13">
        <v>39332</v>
      </c>
      <c r="Y782" s="35">
        <v>151027</v>
      </c>
      <c r="Z782" s="36">
        <v>0.1</v>
      </c>
      <c r="AA782" t="s">
        <v>1351</v>
      </c>
      <c r="AB782" t="s">
        <v>1357</v>
      </c>
      <c r="AC782">
        <v>16</v>
      </c>
    </row>
    <row r="783" spans="1:29" x14ac:dyDescent="0.3">
      <c r="A783" t="s">
        <v>151</v>
      </c>
      <c r="B783" t="s">
        <v>1569</v>
      </c>
      <c r="C783" t="s">
        <v>225</v>
      </c>
      <c r="D783" t="s">
        <v>97</v>
      </c>
      <c r="E783" t="s">
        <v>59</v>
      </c>
      <c r="F783" t="s">
        <v>60</v>
      </c>
      <c r="G783" t="s">
        <v>79</v>
      </c>
      <c r="H783">
        <v>60</v>
      </c>
      <c r="I783" s="13">
        <v>38667</v>
      </c>
      <c r="J783" s="35">
        <v>78388</v>
      </c>
      <c r="K783" s="36">
        <v>0</v>
      </c>
      <c r="L783" t="s">
        <v>1351</v>
      </c>
      <c r="M783" t="s">
        <v>1352</v>
      </c>
      <c r="N783">
        <f t="shared" ca="1" si="12"/>
        <v>18</v>
      </c>
      <c r="P783" t="s">
        <v>1492</v>
      </c>
      <c r="Q783" t="s">
        <v>1493</v>
      </c>
      <c r="R783" t="s">
        <v>83</v>
      </c>
      <c r="S783" t="s">
        <v>109</v>
      </c>
      <c r="T783" t="s">
        <v>84</v>
      </c>
      <c r="U783" t="s">
        <v>78</v>
      </c>
      <c r="V783" t="s">
        <v>79</v>
      </c>
      <c r="W783">
        <v>28</v>
      </c>
      <c r="X783" s="13">
        <v>43863</v>
      </c>
      <c r="Y783" s="35">
        <v>115417</v>
      </c>
      <c r="Z783" s="36">
        <v>0.06</v>
      </c>
      <c r="AA783" t="s">
        <v>1351</v>
      </c>
      <c r="AB783" t="s">
        <v>1357</v>
      </c>
      <c r="AC783">
        <v>4</v>
      </c>
    </row>
    <row r="784" spans="1:29" x14ac:dyDescent="0.3">
      <c r="A784" t="s">
        <v>533</v>
      </c>
      <c r="B784" t="s">
        <v>1570</v>
      </c>
      <c r="C784" t="s">
        <v>57</v>
      </c>
      <c r="D784" t="s">
        <v>109</v>
      </c>
      <c r="E784" t="s">
        <v>74</v>
      </c>
      <c r="F784" t="s">
        <v>78</v>
      </c>
      <c r="G784" t="s">
        <v>79</v>
      </c>
      <c r="H784">
        <v>63</v>
      </c>
      <c r="I784" s="13">
        <v>42064</v>
      </c>
      <c r="J784" s="35">
        <v>148321</v>
      </c>
      <c r="K784" s="36">
        <v>0.15</v>
      </c>
      <c r="L784" t="s">
        <v>1351</v>
      </c>
      <c r="M784" t="s">
        <v>1364</v>
      </c>
      <c r="N784">
        <f t="shared" ca="1" si="12"/>
        <v>9</v>
      </c>
      <c r="P784" t="s">
        <v>1494</v>
      </c>
      <c r="Q784" t="s">
        <v>1495</v>
      </c>
      <c r="R784" t="s">
        <v>275</v>
      </c>
      <c r="S784" t="s">
        <v>58</v>
      </c>
      <c r="T784" t="s">
        <v>59</v>
      </c>
      <c r="U784" t="s">
        <v>60</v>
      </c>
      <c r="V784" t="s">
        <v>79</v>
      </c>
      <c r="W784">
        <v>28</v>
      </c>
      <c r="X784" s="13">
        <v>43763</v>
      </c>
      <c r="Y784" s="35">
        <v>50111</v>
      </c>
      <c r="Z784" s="36">
        <v>0</v>
      </c>
      <c r="AA784" t="s">
        <v>1351</v>
      </c>
      <c r="AB784" t="s">
        <v>1371</v>
      </c>
      <c r="AC784">
        <v>4</v>
      </c>
    </row>
    <row r="785" spans="1:29" x14ac:dyDescent="0.3">
      <c r="A785" t="s">
        <v>1571</v>
      </c>
      <c r="B785" t="s">
        <v>1572</v>
      </c>
      <c r="C785" t="s">
        <v>348</v>
      </c>
      <c r="D785" t="s">
        <v>58</v>
      </c>
      <c r="E785" t="s">
        <v>84</v>
      </c>
      <c r="F785" t="s">
        <v>60</v>
      </c>
      <c r="G785" t="s">
        <v>79</v>
      </c>
      <c r="H785">
        <v>60</v>
      </c>
      <c r="I785" s="13">
        <v>38027</v>
      </c>
      <c r="J785" s="35">
        <v>90258</v>
      </c>
      <c r="K785" s="36">
        <v>0</v>
      </c>
      <c r="L785" t="s">
        <v>1351</v>
      </c>
      <c r="M785" t="s">
        <v>1352</v>
      </c>
      <c r="N785">
        <f t="shared" ca="1" si="12"/>
        <v>20</v>
      </c>
      <c r="P785" t="s">
        <v>1496</v>
      </c>
      <c r="Q785" t="s">
        <v>1497</v>
      </c>
      <c r="R785" t="s">
        <v>66</v>
      </c>
      <c r="S785" t="s">
        <v>97</v>
      </c>
      <c r="T785" t="s">
        <v>68</v>
      </c>
      <c r="U785" t="s">
        <v>78</v>
      </c>
      <c r="V785" t="s">
        <v>79</v>
      </c>
      <c r="W785">
        <v>39</v>
      </c>
      <c r="X785" s="13">
        <v>39049</v>
      </c>
      <c r="Y785" s="35">
        <v>161690</v>
      </c>
      <c r="Z785" s="36">
        <v>0.28999999999999998</v>
      </c>
      <c r="AA785" t="s">
        <v>1351</v>
      </c>
      <c r="AB785" t="s">
        <v>1364</v>
      </c>
      <c r="AC785">
        <v>17</v>
      </c>
    </row>
    <row r="786" spans="1:29" x14ac:dyDescent="0.3">
      <c r="A786" t="s">
        <v>1573</v>
      </c>
      <c r="B786" t="s">
        <v>1574</v>
      </c>
      <c r="C786" t="s">
        <v>108</v>
      </c>
      <c r="D786" t="s">
        <v>109</v>
      </c>
      <c r="E786" t="s">
        <v>59</v>
      </c>
      <c r="F786" t="s">
        <v>78</v>
      </c>
      <c r="G786" t="s">
        <v>79</v>
      </c>
      <c r="H786">
        <v>39</v>
      </c>
      <c r="I786" s="13">
        <v>43804</v>
      </c>
      <c r="J786" s="35">
        <v>254057</v>
      </c>
      <c r="K786" s="36">
        <v>0.39</v>
      </c>
      <c r="L786" t="s">
        <v>1351</v>
      </c>
      <c r="M786" t="s">
        <v>1357</v>
      </c>
      <c r="N786">
        <f t="shared" ca="1" si="12"/>
        <v>4</v>
      </c>
      <c r="P786" t="s">
        <v>1498</v>
      </c>
      <c r="Q786" t="s">
        <v>1499</v>
      </c>
      <c r="R786" t="s">
        <v>237</v>
      </c>
      <c r="S786" t="s">
        <v>101</v>
      </c>
      <c r="T786" t="s">
        <v>68</v>
      </c>
      <c r="U786" t="s">
        <v>60</v>
      </c>
      <c r="V786" t="s">
        <v>79</v>
      </c>
      <c r="W786">
        <v>35</v>
      </c>
      <c r="X786" s="13">
        <v>42776</v>
      </c>
      <c r="Y786" s="35">
        <v>60132</v>
      </c>
      <c r="Z786" s="36">
        <v>0</v>
      </c>
      <c r="AA786" t="s">
        <v>1351</v>
      </c>
      <c r="AB786" t="s">
        <v>1352</v>
      </c>
      <c r="AC786">
        <v>7</v>
      </c>
    </row>
    <row r="787" spans="1:29" x14ac:dyDescent="0.3">
      <c r="A787" t="s">
        <v>748</v>
      </c>
      <c r="B787" t="s">
        <v>1575</v>
      </c>
      <c r="C787" t="s">
        <v>66</v>
      </c>
      <c r="D787" t="s">
        <v>67</v>
      </c>
      <c r="E787" t="s">
        <v>84</v>
      </c>
      <c r="F787" t="s">
        <v>78</v>
      </c>
      <c r="G787" t="s">
        <v>79</v>
      </c>
      <c r="H787">
        <v>58</v>
      </c>
      <c r="I787" s="13">
        <v>39367</v>
      </c>
      <c r="J787" s="35">
        <v>162038</v>
      </c>
      <c r="K787" s="36">
        <v>0.24</v>
      </c>
      <c r="L787" t="s">
        <v>1351</v>
      </c>
      <c r="M787" t="s">
        <v>1352</v>
      </c>
      <c r="N787">
        <f t="shared" ca="1" si="12"/>
        <v>16</v>
      </c>
      <c r="P787" t="s">
        <v>1500</v>
      </c>
      <c r="Q787" t="s">
        <v>1501</v>
      </c>
      <c r="R787" t="s">
        <v>348</v>
      </c>
      <c r="S787" t="s">
        <v>58</v>
      </c>
      <c r="T787" t="s">
        <v>68</v>
      </c>
      <c r="U787" t="s">
        <v>78</v>
      </c>
      <c r="V787" t="s">
        <v>79</v>
      </c>
      <c r="W787">
        <v>31</v>
      </c>
      <c r="X787" s="13">
        <v>42780</v>
      </c>
      <c r="Y787" s="35">
        <v>95963</v>
      </c>
      <c r="Z787" s="36">
        <v>0</v>
      </c>
      <c r="AA787" t="s">
        <v>1351</v>
      </c>
      <c r="AB787" t="s">
        <v>1371</v>
      </c>
      <c r="AC787">
        <v>7</v>
      </c>
    </row>
    <row r="788" spans="1:29" x14ac:dyDescent="0.3">
      <c r="A788" t="s">
        <v>1576</v>
      </c>
      <c r="B788" t="s">
        <v>1577</v>
      </c>
      <c r="C788" t="s">
        <v>294</v>
      </c>
      <c r="D788" t="s">
        <v>58</v>
      </c>
      <c r="E788" t="s">
        <v>74</v>
      </c>
      <c r="F788" t="s">
        <v>78</v>
      </c>
      <c r="G788" t="s">
        <v>79</v>
      </c>
      <c r="H788">
        <v>50</v>
      </c>
      <c r="I788" s="13">
        <v>36956</v>
      </c>
      <c r="J788" s="35">
        <v>73907</v>
      </c>
      <c r="K788" s="36">
        <v>0</v>
      </c>
      <c r="L788" t="s">
        <v>1351</v>
      </c>
      <c r="M788" t="s">
        <v>1357</v>
      </c>
      <c r="N788">
        <f t="shared" ca="1" si="12"/>
        <v>23</v>
      </c>
      <c r="P788" t="s">
        <v>1502</v>
      </c>
      <c r="Q788" t="s">
        <v>1503</v>
      </c>
      <c r="R788" t="s">
        <v>66</v>
      </c>
      <c r="S788" t="s">
        <v>97</v>
      </c>
      <c r="T788" t="s">
        <v>59</v>
      </c>
      <c r="U788" t="s">
        <v>78</v>
      </c>
      <c r="V788" t="s">
        <v>79</v>
      </c>
      <c r="W788">
        <v>37</v>
      </c>
      <c r="X788" s="13">
        <v>41048</v>
      </c>
      <c r="Y788" s="35">
        <v>160280</v>
      </c>
      <c r="Z788" s="36">
        <v>0.19</v>
      </c>
      <c r="AA788" t="s">
        <v>1351</v>
      </c>
      <c r="AB788" t="s">
        <v>1364</v>
      </c>
      <c r="AC788">
        <v>12</v>
      </c>
    </row>
    <row r="789" spans="1:29" x14ac:dyDescent="0.3">
      <c r="A789" t="s">
        <v>1578</v>
      </c>
      <c r="B789" t="s">
        <v>1579</v>
      </c>
      <c r="C789" t="s">
        <v>87</v>
      </c>
      <c r="D789" t="s">
        <v>91</v>
      </c>
      <c r="E789" t="s">
        <v>84</v>
      </c>
      <c r="F789" t="s">
        <v>60</v>
      </c>
      <c r="G789" t="s">
        <v>79</v>
      </c>
      <c r="H789">
        <v>55</v>
      </c>
      <c r="I789" s="13">
        <v>40899</v>
      </c>
      <c r="J789" s="35">
        <v>54733</v>
      </c>
      <c r="K789" s="36">
        <v>0</v>
      </c>
      <c r="L789" t="s">
        <v>1351</v>
      </c>
      <c r="M789" t="s">
        <v>1352</v>
      </c>
      <c r="N789">
        <f t="shared" ca="1" si="12"/>
        <v>12</v>
      </c>
      <c r="P789" t="s">
        <v>1504</v>
      </c>
      <c r="Q789" t="s">
        <v>1505</v>
      </c>
      <c r="R789" t="s">
        <v>348</v>
      </c>
      <c r="S789" t="s">
        <v>58</v>
      </c>
      <c r="T789" t="s">
        <v>74</v>
      </c>
      <c r="U789" t="s">
        <v>60</v>
      </c>
      <c r="V789" t="s">
        <v>79</v>
      </c>
      <c r="W789">
        <v>30</v>
      </c>
      <c r="X789" s="13">
        <v>43553</v>
      </c>
      <c r="Y789" s="35">
        <v>86774</v>
      </c>
      <c r="Z789" s="36">
        <v>0</v>
      </c>
      <c r="AA789" t="s">
        <v>1351</v>
      </c>
      <c r="AB789" t="s">
        <v>1371</v>
      </c>
      <c r="AC789">
        <v>5</v>
      </c>
    </row>
    <row r="790" spans="1:29" x14ac:dyDescent="0.3">
      <c r="A790" t="s">
        <v>986</v>
      </c>
      <c r="B790" t="s">
        <v>1580</v>
      </c>
      <c r="C790" t="s">
        <v>77</v>
      </c>
      <c r="D790" t="s">
        <v>120</v>
      </c>
      <c r="E790" t="s">
        <v>68</v>
      </c>
      <c r="F790" t="s">
        <v>78</v>
      </c>
      <c r="G790" t="s">
        <v>79</v>
      </c>
      <c r="H790">
        <v>63</v>
      </c>
      <c r="I790" s="13">
        <v>43171</v>
      </c>
      <c r="J790" s="35">
        <v>73200</v>
      </c>
      <c r="K790" s="36">
        <v>0</v>
      </c>
      <c r="L790" t="s">
        <v>1351</v>
      </c>
      <c r="M790" t="s">
        <v>1357</v>
      </c>
      <c r="N790">
        <f t="shared" ca="1" si="12"/>
        <v>6</v>
      </c>
      <c r="P790" t="s">
        <v>1506</v>
      </c>
      <c r="Q790" t="s">
        <v>1507</v>
      </c>
      <c r="R790" t="s">
        <v>57</v>
      </c>
      <c r="S790" t="s">
        <v>67</v>
      </c>
      <c r="T790" t="s">
        <v>84</v>
      </c>
      <c r="U790" t="s">
        <v>60</v>
      </c>
      <c r="V790" t="s">
        <v>79</v>
      </c>
      <c r="W790">
        <v>48</v>
      </c>
      <c r="X790" s="13">
        <v>37144</v>
      </c>
      <c r="Y790" s="35">
        <v>125730</v>
      </c>
      <c r="Z790" s="36">
        <v>0.11</v>
      </c>
      <c r="AA790" t="s">
        <v>1351</v>
      </c>
      <c r="AB790" t="s">
        <v>1352</v>
      </c>
      <c r="AC790">
        <v>22</v>
      </c>
    </row>
    <row r="791" spans="1:29" x14ac:dyDescent="0.3">
      <c r="A791" t="s">
        <v>1581</v>
      </c>
      <c r="B791" t="s">
        <v>459</v>
      </c>
      <c r="C791" t="s">
        <v>83</v>
      </c>
      <c r="D791" t="s">
        <v>67</v>
      </c>
      <c r="E791" t="s">
        <v>74</v>
      </c>
      <c r="F791" t="s">
        <v>78</v>
      </c>
      <c r="G791" t="s">
        <v>79</v>
      </c>
      <c r="H791">
        <v>50</v>
      </c>
      <c r="I791" s="13">
        <v>43239</v>
      </c>
      <c r="J791" s="35">
        <v>106437</v>
      </c>
      <c r="K791" s="36">
        <v>7.0000000000000007E-2</v>
      </c>
      <c r="L791" t="s">
        <v>1351</v>
      </c>
      <c r="M791" t="s">
        <v>1352</v>
      </c>
      <c r="N791">
        <f t="shared" ca="1" si="12"/>
        <v>6</v>
      </c>
      <c r="P791" t="s">
        <v>1508</v>
      </c>
      <c r="Q791" t="s">
        <v>1509</v>
      </c>
      <c r="R791" t="s">
        <v>108</v>
      </c>
      <c r="S791" t="s">
        <v>97</v>
      </c>
      <c r="T791" t="s">
        <v>74</v>
      </c>
      <c r="U791" t="s">
        <v>60</v>
      </c>
      <c r="V791" t="s">
        <v>79</v>
      </c>
      <c r="W791">
        <v>52</v>
      </c>
      <c r="X791" s="13">
        <v>41113</v>
      </c>
      <c r="Y791" s="35">
        <v>187048</v>
      </c>
      <c r="Z791" s="36">
        <v>0.32</v>
      </c>
      <c r="AA791" t="s">
        <v>1351</v>
      </c>
      <c r="AB791" t="s">
        <v>1371</v>
      </c>
      <c r="AC791">
        <v>12</v>
      </c>
    </row>
    <row r="792" spans="1:29" x14ac:dyDescent="0.3">
      <c r="A792" t="s">
        <v>1582</v>
      </c>
      <c r="B792" t="s">
        <v>1583</v>
      </c>
      <c r="C792" t="s">
        <v>132</v>
      </c>
      <c r="D792" t="s">
        <v>109</v>
      </c>
      <c r="E792" t="s">
        <v>74</v>
      </c>
      <c r="F792" t="s">
        <v>78</v>
      </c>
      <c r="G792" t="s">
        <v>79</v>
      </c>
      <c r="H792">
        <v>52</v>
      </c>
      <c r="I792" s="13">
        <v>36303</v>
      </c>
      <c r="J792" s="35">
        <v>68807</v>
      </c>
      <c r="K792" s="36">
        <v>0</v>
      </c>
      <c r="L792" t="s">
        <v>1351</v>
      </c>
      <c r="M792" t="s">
        <v>1371</v>
      </c>
      <c r="N792">
        <f t="shared" ca="1" si="12"/>
        <v>25</v>
      </c>
      <c r="P792" t="s">
        <v>1510</v>
      </c>
      <c r="Q792" t="s">
        <v>1511</v>
      </c>
      <c r="R792" t="s">
        <v>83</v>
      </c>
      <c r="S792" t="s">
        <v>91</v>
      </c>
      <c r="T792" t="s">
        <v>68</v>
      </c>
      <c r="U792" t="s">
        <v>78</v>
      </c>
      <c r="V792" t="s">
        <v>79</v>
      </c>
      <c r="W792">
        <v>63</v>
      </c>
      <c r="X792" s="13">
        <v>42214</v>
      </c>
      <c r="Y792" s="35">
        <v>103724</v>
      </c>
      <c r="Z792" s="36">
        <v>0.05</v>
      </c>
      <c r="AA792" t="s">
        <v>1351</v>
      </c>
      <c r="AB792" t="s">
        <v>1357</v>
      </c>
      <c r="AC792">
        <v>9</v>
      </c>
    </row>
    <row r="793" spans="1:29" x14ac:dyDescent="0.3">
      <c r="A793" t="s">
        <v>1584</v>
      </c>
      <c r="B793" t="s">
        <v>1585</v>
      </c>
      <c r="C793" t="s">
        <v>157</v>
      </c>
      <c r="D793" t="s">
        <v>101</v>
      </c>
      <c r="E793" t="s">
        <v>68</v>
      </c>
      <c r="F793" t="s">
        <v>78</v>
      </c>
      <c r="G793" t="s">
        <v>79</v>
      </c>
      <c r="H793">
        <v>29</v>
      </c>
      <c r="I793" s="13">
        <v>44515</v>
      </c>
      <c r="J793" s="35">
        <v>91782</v>
      </c>
      <c r="K793" s="36">
        <v>0</v>
      </c>
      <c r="L793" t="s">
        <v>1351</v>
      </c>
      <c r="M793" t="s">
        <v>1352</v>
      </c>
      <c r="N793">
        <f t="shared" ca="1" si="12"/>
        <v>2</v>
      </c>
      <c r="P793" t="s">
        <v>1512</v>
      </c>
      <c r="Q793" t="s">
        <v>1513</v>
      </c>
      <c r="R793" t="s">
        <v>137</v>
      </c>
      <c r="S793" t="s">
        <v>58</v>
      </c>
      <c r="T793" t="s">
        <v>84</v>
      </c>
      <c r="U793" t="s">
        <v>60</v>
      </c>
      <c r="V793" t="s">
        <v>79</v>
      </c>
      <c r="W793">
        <v>45</v>
      </c>
      <c r="X793" s="13">
        <v>41511</v>
      </c>
      <c r="Y793" s="35">
        <v>99169</v>
      </c>
      <c r="Z793" s="36">
        <v>0</v>
      </c>
      <c r="AA793" t="s">
        <v>1351</v>
      </c>
      <c r="AB793" t="s">
        <v>1364</v>
      </c>
      <c r="AC793">
        <v>11</v>
      </c>
    </row>
    <row r="794" spans="1:29" x14ac:dyDescent="0.3">
      <c r="A794" t="s">
        <v>1586</v>
      </c>
      <c r="B794" t="s">
        <v>1587</v>
      </c>
      <c r="C794" t="s">
        <v>162</v>
      </c>
      <c r="D794" t="s">
        <v>97</v>
      </c>
      <c r="E794" t="s">
        <v>84</v>
      </c>
      <c r="F794" t="s">
        <v>78</v>
      </c>
      <c r="G794" t="s">
        <v>79</v>
      </c>
      <c r="H794">
        <v>31</v>
      </c>
      <c r="I794" s="13">
        <v>43002</v>
      </c>
      <c r="J794" s="35">
        <v>71755</v>
      </c>
      <c r="K794" s="36">
        <v>0</v>
      </c>
      <c r="L794" t="s">
        <v>1351</v>
      </c>
      <c r="M794" t="s">
        <v>1352</v>
      </c>
      <c r="N794">
        <f t="shared" ca="1" si="12"/>
        <v>6</v>
      </c>
      <c r="P794" t="s">
        <v>1514</v>
      </c>
      <c r="Q794" t="s">
        <v>1515</v>
      </c>
      <c r="R794" t="s">
        <v>57</v>
      </c>
      <c r="S794" t="s">
        <v>91</v>
      </c>
      <c r="T794" t="s">
        <v>59</v>
      </c>
      <c r="U794" t="s">
        <v>60</v>
      </c>
      <c r="V794" t="s">
        <v>79</v>
      </c>
      <c r="W794">
        <v>55</v>
      </c>
      <c r="X794" s="13">
        <v>38888</v>
      </c>
      <c r="Y794" s="35">
        <v>142628</v>
      </c>
      <c r="Z794" s="36">
        <v>0.12</v>
      </c>
      <c r="AA794" t="s">
        <v>1351</v>
      </c>
      <c r="AB794" t="s">
        <v>1352</v>
      </c>
      <c r="AC794">
        <v>18</v>
      </c>
    </row>
    <row r="795" spans="1:29" x14ac:dyDescent="0.3">
      <c r="A795" t="s">
        <v>1588</v>
      </c>
      <c r="B795" t="s">
        <v>1589</v>
      </c>
      <c r="C795" t="s">
        <v>83</v>
      </c>
      <c r="D795" t="s">
        <v>91</v>
      </c>
      <c r="E795" t="s">
        <v>84</v>
      </c>
      <c r="F795" t="s">
        <v>60</v>
      </c>
      <c r="G795" t="s">
        <v>79</v>
      </c>
      <c r="H795">
        <v>52</v>
      </c>
      <c r="I795" s="13">
        <v>44519</v>
      </c>
      <c r="J795" s="35">
        <v>111006</v>
      </c>
      <c r="K795" s="36">
        <v>0.08</v>
      </c>
      <c r="L795" t="s">
        <v>1351</v>
      </c>
      <c r="M795" t="s">
        <v>1352</v>
      </c>
      <c r="N795">
        <f t="shared" ca="1" si="12"/>
        <v>2</v>
      </c>
      <c r="P795" t="s">
        <v>1516</v>
      </c>
      <c r="Q795" t="s">
        <v>1517</v>
      </c>
      <c r="R795" t="s">
        <v>57</v>
      </c>
      <c r="S795" t="s">
        <v>58</v>
      </c>
      <c r="T795" t="s">
        <v>59</v>
      </c>
      <c r="U795" t="s">
        <v>60</v>
      </c>
      <c r="V795" t="s">
        <v>79</v>
      </c>
      <c r="W795">
        <v>60</v>
      </c>
      <c r="X795" s="13">
        <v>40383</v>
      </c>
      <c r="Y795" s="35">
        <v>126911</v>
      </c>
      <c r="Z795" s="36">
        <v>0.1</v>
      </c>
      <c r="AA795" t="s">
        <v>1351</v>
      </c>
      <c r="AB795" t="s">
        <v>1357</v>
      </c>
      <c r="AC795">
        <v>14</v>
      </c>
    </row>
    <row r="796" spans="1:29" x14ac:dyDescent="0.3">
      <c r="A796" t="s">
        <v>1590</v>
      </c>
      <c r="B796" t="s">
        <v>1591</v>
      </c>
      <c r="C796" t="s">
        <v>66</v>
      </c>
      <c r="D796" t="s">
        <v>58</v>
      </c>
      <c r="E796" t="s">
        <v>59</v>
      </c>
      <c r="F796" t="s">
        <v>78</v>
      </c>
      <c r="G796" t="s">
        <v>79</v>
      </c>
      <c r="H796">
        <v>55</v>
      </c>
      <c r="I796" s="13">
        <v>39154</v>
      </c>
      <c r="J796" s="35">
        <v>184648</v>
      </c>
      <c r="K796" s="36">
        <v>0.24</v>
      </c>
      <c r="L796" t="s">
        <v>1351</v>
      </c>
      <c r="M796" t="s">
        <v>1357</v>
      </c>
      <c r="N796">
        <f t="shared" ref="N796:N859" ca="1" si="13">DATEDIF(I796,TODAY(),"y")</f>
        <v>17</v>
      </c>
      <c r="P796" t="s">
        <v>1518</v>
      </c>
      <c r="Q796" t="s">
        <v>1519</v>
      </c>
      <c r="R796" t="s">
        <v>108</v>
      </c>
      <c r="S796" t="s">
        <v>120</v>
      </c>
      <c r="T796" t="s">
        <v>59</v>
      </c>
      <c r="U796" t="s">
        <v>78</v>
      </c>
      <c r="V796" t="s">
        <v>79</v>
      </c>
      <c r="W796">
        <v>56</v>
      </c>
      <c r="X796" s="13">
        <v>38042</v>
      </c>
      <c r="Y796" s="35">
        <v>216949</v>
      </c>
      <c r="Z796" s="36">
        <v>0.32</v>
      </c>
      <c r="AA796" t="s">
        <v>1351</v>
      </c>
      <c r="AB796" t="s">
        <v>1357</v>
      </c>
      <c r="AC796">
        <v>20</v>
      </c>
    </row>
    <row r="797" spans="1:29" x14ac:dyDescent="0.3">
      <c r="A797" t="s">
        <v>1592</v>
      </c>
      <c r="B797" t="s">
        <v>1593</v>
      </c>
      <c r="C797" t="s">
        <v>237</v>
      </c>
      <c r="D797" t="s">
        <v>101</v>
      </c>
      <c r="E797" t="s">
        <v>74</v>
      </c>
      <c r="F797" t="s">
        <v>78</v>
      </c>
      <c r="G797" t="s">
        <v>79</v>
      </c>
      <c r="H797">
        <v>60</v>
      </c>
      <c r="I797" s="13">
        <v>39944</v>
      </c>
      <c r="J797" s="35">
        <v>62239</v>
      </c>
      <c r="K797" s="36">
        <v>0</v>
      </c>
      <c r="L797" t="s">
        <v>1351</v>
      </c>
      <c r="M797" t="s">
        <v>1364</v>
      </c>
      <c r="N797">
        <f t="shared" ca="1" si="13"/>
        <v>15</v>
      </c>
      <c r="P797" t="s">
        <v>1520</v>
      </c>
      <c r="Q797" t="s">
        <v>1521</v>
      </c>
      <c r="R797" t="s">
        <v>77</v>
      </c>
      <c r="S797" t="s">
        <v>109</v>
      </c>
      <c r="T797" t="s">
        <v>84</v>
      </c>
      <c r="U797" t="s">
        <v>60</v>
      </c>
      <c r="V797" t="s">
        <v>79</v>
      </c>
      <c r="W797">
        <v>46</v>
      </c>
      <c r="X797" s="13">
        <v>37271</v>
      </c>
      <c r="Y797" s="35">
        <v>86510</v>
      </c>
      <c r="Z797" s="36">
        <v>0</v>
      </c>
      <c r="AA797" t="s">
        <v>1351</v>
      </c>
      <c r="AB797" t="s">
        <v>1364</v>
      </c>
      <c r="AC797">
        <v>22</v>
      </c>
    </row>
    <row r="798" spans="1:29" x14ac:dyDescent="0.3">
      <c r="A798" t="s">
        <v>1594</v>
      </c>
      <c r="B798" t="s">
        <v>1595</v>
      </c>
      <c r="C798" t="s">
        <v>83</v>
      </c>
      <c r="D798" t="s">
        <v>91</v>
      </c>
      <c r="E798" t="s">
        <v>68</v>
      </c>
      <c r="F798" t="s">
        <v>78</v>
      </c>
      <c r="G798" t="s">
        <v>79</v>
      </c>
      <c r="H798">
        <v>34</v>
      </c>
      <c r="I798" s="13">
        <v>40952</v>
      </c>
      <c r="J798" s="35">
        <v>118708</v>
      </c>
      <c r="K798" s="36">
        <v>7.0000000000000007E-2</v>
      </c>
      <c r="L798" t="s">
        <v>1351</v>
      </c>
      <c r="M798" t="s">
        <v>1357</v>
      </c>
      <c r="N798">
        <f t="shared" ca="1" si="13"/>
        <v>12</v>
      </c>
      <c r="P798" t="s">
        <v>1522</v>
      </c>
      <c r="Q798" t="s">
        <v>1523</v>
      </c>
      <c r="R798" t="s">
        <v>142</v>
      </c>
      <c r="S798" t="s">
        <v>58</v>
      </c>
      <c r="T798" t="s">
        <v>68</v>
      </c>
      <c r="U798" t="s">
        <v>60</v>
      </c>
      <c r="V798" t="s">
        <v>79</v>
      </c>
      <c r="W798">
        <v>49</v>
      </c>
      <c r="X798" s="13">
        <v>40431</v>
      </c>
      <c r="Y798" s="35">
        <v>72826</v>
      </c>
      <c r="Z798" s="36">
        <v>0</v>
      </c>
      <c r="AA798" t="s">
        <v>1351</v>
      </c>
      <c r="AB798" t="s">
        <v>1364</v>
      </c>
      <c r="AC798">
        <v>13</v>
      </c>
    </row>
    <row r="799" spans="1:29" x14ac:dyDescent="0.3">
      <c r="A799" t="s">
        <v>1596</v>
      </c>
      <c r="B799" t="s">
        <v>1597</v>
      </c>
      <c r="C799" t="s">
        <v>77</v>
      </c>
      <c r="D799" t="s">
        <v>91</v>
      </c>
      <c r="E799" t="s">
        <v>68</v>
      </c>
      <c r="F799" t="s">
        <v>60</v>
      </c>
      <c r="G799" t="s">
        <v>79</v>
      </c>
      <c r="H799">
        <v>45</v>
      </c>
      <c r="I799" s="13">
        <v>43999</v>
      </c>
      <c r="J799" s="35">
        <v>89841</v>
      </c>
      <c r="K799" s="36">
        <v>0</v>
      </c>
      <c r="L799" t="s">
        <v>1351</v>
      </c>
      <c r="M799" t="s">
        <v>1364</v>
      </c>
      <c r="N799">
        <f t="shared" ca="1" si="13"/>
        <v>4</v>
      </c>
      <c r="P799" t="s">
        <v>1524</v>
      </c>
      <c r="Q799" t="s">
        <v>1525</v>
      </c>
      <c r="R799" t="s">
        <v>66</v>
      </c>
      <c r="S799" t="s">
        <v>91</v>
      </c>
      <c r="T799" t="s">
        <v>74</v>
      </c>
      <c r="U799" t="s">
        <v>78</v>
      </c>
      <c r="V799" t="s">
        <v>79</v>
      </c>
      <c r="W799">
        <v>55</v>
      </c>
      <c r="X799" s="13">
        <v>40340</v>
      </c>
      <c r="Y799" s="35">
        <v>187389</v>
      </c>
      <c r="Z799" s="36">
        <v>0.25</v>
      </c>
      <c r="AA799" t="s">
        <v>1351</v>
      </c>
      <c r="AB799" t="s">
        <v>1371</v>
      </c>
      <c r="AC799">
        <v>14</v>
      </c>
    </row>
    <row r="800" spans="1:29" x14ac:dyDescent="0.3">
      <c r="A800" t="s">
        <v>1598</v>
      </c>
      <c r="B800" t="s">
        <v>1599</v>
      </c>
      <c r="C800" t="s">
        <v>108</v>
      </c>
      <c r="D800" t="s">
        <v>109</v>
      </c>
      <c r="E800" t="s">
        <v>84</v>
      </c>
      <c r="F800" t="s">
        <v>78</v>
      </c>
      <c r="G800" t="s">
        <v>79</v>
      </c>
      <c r="H800">
        <v>41</v>
      </c>
      <c r="I800" s="13">
        <v>41916</v>
      </c>
      <c r="J800" s="35">
        <v>257194</v>
      </c>
      <c r="K800" s="36">
        <v>0.35</v>
      </c>
      <c r="L800" t="s">
        <v>1351</v>
      </c>
      <c r="M800" t="s">
        <v>1352</v>
      </c>
      <c r="N800">
        <f t="shared" ca="1" si="13"/>
        <v>9</v>
      </c>
      <c r="P800" t="s">
        <v>1526</v>
      </c>
      <c r="Q800" t="s">
        <v>1527</v>
      </c>
      <c r="R800" t="s">
        <v>77</v>
      </c>
      <c r="S800" t="s">
        <v>91</v>
      </c>
      <c r="T800" t="s">
        <v>59</v>
      </c>
      <c r="U800" t="s">
        <v>78</v>
      </c>
      <c r="V800" t="s">
        <v>79</v>
      </c>
      <c r="W800">
        <v>34</v>
      </c>
      <c r="X800" s="13">
        <v>40750</v>
      </c>
      <c r="Y800" s="35">
        <v>97231</v>
      </c>
      <c r="Z800" s="36">
        <v>0</v>
      </c>
      <c r="AA800" t="s">
        <v>1351</v>
      </c>
      <c r="AB800" t="s">
        <v>1364</v>
      </c>
      <c r="AC800">
        <v>13</v>
      </c>
    </row>
    <row r="801" spans="1:29" x14ac:dyDescent="0.3">
      <c r="A801" t="s">
        <v>1600</v>
      </c>
      <c r="B801" t="s">
        <v>1601</v>
      </c>
      <c r="C801" t="s">
        <v>157</v>
      </c>
      <c r="D801" t="s">
        <v>101</v>
      </c>
      <c r="E801" t="s">
        <v>59</v>
      </c>
      <c r="F801" t="s">
        <v>78</v>
      </c>
      <c r="G801" t="s">
        <v>79</v>
      </c>
      <c r="H801">
        <v>55</v>
      </c>
      <c r="I801" s="13">
        <v>40663</v>
      </c>
      <c r="J801" s="35">
        <v>89419</v>
      </c>
      <c r="K801" s="36">
        <v>0</v>
      </c>
      <c r="L801" t="s">
        <v>1351</v>
      </c>
      <c r="M801" t="s">
        <v>1357</v>
      </c>
      <c r="N801">
        <f t="shared" ca="1" si="13"/>
        <v>13</v>
      </c>
      <c r="P801" t="s">
        <v>1528</v>
      </c>
      <c r="Q801" t="s">
        <v>1529</v>
      </c>
      <c r="R801" t="s">
        <v>66</v>
      </c>
      <c r="S801" t="s">
        <v>109</v>
      </c>
      <c r="T801" t="s">
        <v>59</v>
      </c>
      <c r="U801" t="s">
        <v>78</v>
      </c>
      <c r="V801" t="s">
        <v>79</v>
      </c>
      <c r="W801">
        <v>49</v>
      </c>
      <c r="X801" s="13">
        <v>36210</v>
      </c>
      <c r="Y801" s="35">
        <v>191807</v>
      </c>
      <c r="Z801" s="36">
        <v>0.21</v>
      </c>
      <c r="AA801" t="s">
        <v>1351</v>
      </c>
      <c r="AB801" t="s">
        <v>1352</v>
      </c>
      <c r="AC801">
        <v>25</v>
      </c>
    </row>
    <row r="802" spans="1:29" x14ac:dyDescent="0.3">
      <c r="A802" t="s">
        <v>1602</v>
      </c>
      <c r="B802" t="s">
        <v>1603</v>
      </c>
      <c r="C802" t="s">
        <v>66</v>
      </c>
      <c r="D802" t="s">
        <v>67</v>
      </c>
      <c r="E802" t="s">
        <v>84</v>
      </c>
      <c r="F802" t="s">
        <v>60</v>
      </c>
      <c r="G802" t="s">
        <v>79</v>
      </c>
      <c r="H802">
        <v>53</v>
      </c>
      <c r="I802" s="13">
        <v>37304</v>
      </c>
      <c r="J802" s="35">
        <v>179494</v>
      </c>
      <c r="K802" s="36">
        <v>0.2</v>
      </c>
      <c r="L802" t="s">
        <v>1351</v>
      </c>
      <c r="M802" t="s">
        <v>1352</v>
      </c>
      <c r="N802">
        <f t="shared" ca="1" si="13"/>
        <v>22</v>
      </c>
      <c r="P802" t="s">
        <v>1530</v>
      </c>
      <c r="Q802" t="s">
        <v>1531</v>
      </c>
      <c r="R802" t="s">
        <v>142</v>
      </c>
      <c r="S802" t="s">
        <v>58</v>
      </c>
      <c r="T802" t="s">
        <v>68</v>
      </c>
      <c r="U802" t="s">
        <v>78</v>
      </c>
      <c r="V802" t="s">
        <v>79</v>
      </c>
      <c r="W802">
        <v>42</v>
      </c>
      <c r="X802" s="13">
        <v>41813</v>
      </c>
      <c r="Y802" s="35">
        <v>64677</v>
      </c>
      <c r="Z802" s="36">
        <v>0</v>
      </c>
      <c r="AA802" t="s">
        <v>1351</v>
      </c>
      <c r="AB802" t="s">
        <v>1352</v>
      </c>
      <c r="AC802">
        <v>10</v>
      </c>
    </row>
    <row r="803" spans="1:29" x14ac:dyDescent="0.3">
      <c r="A803" t="s">
        <v>1604</v>
      </c>
      <c r="B803" t="s">
        <v>1605</v>
      </c>
      <c r="C803" t="s">
        <v>171</v>
      </c>
      <c r="D803" t="s">
        <v>101</v>
      </c>
      <c r="E803" t="s">
        <v>74</v>
      </c>
      <c r="F803" t="s">
        <v>78</v>
      </c>
      <c r="G803" t="s">
        <v>79</v>
      </c>
      <c r="H803">
        <v>60</v>
      </c>
      <c r="I803" s="13">
        <v>33890</v>
      </c>
      <c r="J803" s="35">
        <v>88213</v>
      </c>
      <c r="K803" s="36">
        <v>0</v>
      </c>
      <c r="L803" t="s">
        <v>1351</v>
      </c>
      <c r="M803" t="s">
        <v>1352</v>
      </c>
      <c r="N803">
        <f t="shared" ca="1" si="13"/>
        <v>31</v>
      </c>
      <c r="P803" t="s">
        <v>1532</v>
      </c>
      <c r="Q803" t="s">
        <v>1533</v>
      </c>
      <c r="R803" t="s">
        <v>294</v>
      </c>
      <c r="S803" t="s">
        <v>58</v>
      </c>
      <c r="T803" t="s">
        <v>59</v>
      </c>
      <c r="U803" t="s">
        <v>78</v>
      </c>
      <c r="V803" t="s">
        <v>79</v>
      </c>
      <c r="W803">
        <v>37</v>
      </c>
      <c r="X803" s="13">
        <v>42922</v>
      </c>
      <c r="Y803" s="35">
        <v>96331</v>
      </c>
      <c r="Z803" s="36">
        <v>0</v>
      </c>
      <c r="AA803" t="s">
        <v>1351</v>
      </c>
      <c r="AB803" t="s">
        <v>1357</v>
      </c>
      <c r="AC803">
        <v>7</v>
      </c>
    </row>
    <row r="804" spans="1:29" x14ac:dyDescent="0.3">
      <c r="A804" t="s">
        <v>635</v>
      </c>
      <c r="B804" t="s">
        <v>1606</v>
      </c>
      <c r="C804" t="s">
        <v>66</v>
      </c>
      <c r="D804" t="s">
        <v>109</v>
      </c>
      <c r="E804" t="s">
        <v>84</v>
      </c>
      <c r="F804" t="s">
        <v>60</v>
      </c>
      <c r="G804" t="s">
        <v>79</v>
      </c>
      <c r="H804">
        <v>36</v>
      </c>
      <c r="I804" s="13">
        <v>40434</v>
      </c>
      <c r="J804" s="35">
        <v>157070</v>
      </c>
      <c r="K804" s="36">
        <v>0.28000000000000003</v>
      </c>
      <c r="L804" t="s">
        <v>1351</v>
      </c>
      <c r="M804" t="s">
        <v>1352</v>
      </c>
      <c r="N804">
        <f t="shared" ca="1" si="13"/>
        <v>13</v>
      </c>
      <c r="P804" t="s">
        <v>1534</v>
      </c>
      <c r="Q804" t="s">
        <v>1535</v>
      </c>
      <c r="R804" t="s">
        <v>77</v>
      </c>
      <c r="S804" t="s">
        <v>109</v>
      </c>
      <c r="T804" t="s">
        <v>74</v>
      </c>
      <c r="U804" t="s">
        <v>78</v>
      </c>
      <c r="V804" t="s">
        <v>79</v>
      </c>
      <c r="W804">
        <v>51</v>
      </c>
      <c r="X804" s="13">
        <v>41013</v>
      </c>
      <c r="Y804" s="35">
        <v>82300</v>
      </c>
      <c r="Z804" s="36">
        <v>0</v>
      </c>
      <c r="AA804" t="s">
        <v>1351</v>
      </c>
      <c r="AB804" t="s">
        <v>1371</v>
      </c>
      <c r="AC804">
        <v>12</v>
      </c>
    </row>
    <row r="805" spans="1:29" x14ac:dyDescent="0.3">
      <c r="A805" t="s">
        <v>1607</v>
      </c>
      <c r="B805" t="s">
        <v>1608</v>
      </c>
      <c r="C805" t="s">
        <v>83</v>
      </c>
      <c r="D805" t="s">
        <v>109</v>
      </c>
      <c r="E805" t="s">
        <v>74</v>
      </c>
      <c r="F805" t="s">
        <v>60</v>
      </c>
      <c r="G805" t="s">
        <v>79</v>
      </c>
      <c r="H805">
        <v>64</v>
      </c>
      <c r="I805" s="13">
        <v>43729</v>
      </c>
      <c r="J805" s="35">
        <v>108780</v>
      </c>
      <c r="K805" s="36">
        <v>0.06</v>
      </c>
      <c r="L805" t="s">
        <v>1351</v>
      </c>
      <c r="M805" t="s">
        <v>1357</v>
      </c>
      <c r="N805">
        <f t="shared" ca="1" si="13"/>
        <v>4</v>
      </c>
      <c r="P805" t="s">
        <v>1536</v>
      </c>
      <c r="Q805" t="s">
        <v>1537</v>
      </c>
      <c r="R805" t="s">
        <v>108</v>
      </c>
      <c r="S805" t="s">
        <v>101</v>
      </c>
      <c r="T805" t="s">
        <v>74</v>
      </c>
      <c r="U805" t="s">
        <v>60</v>
      </c>
      <c r="V805" t="s">
        <v>79</v>
      </c>
      <c r="W805">
        <v>50</v>
      </c>
      <c r="X805" s="13">
        <v>39734</v>
      </c>
      <c r="Y805" s="35">
        <v>181801</v>
      </c>
      <c r="Z805" s="36">
        <v>0.4</v>
      </c>
      <c r="AA805" t="s">
        <v>1351</v>
      </c>
      <c r="AB805" t="s">
        <v>1352</v>
      </c>
      <c r="AC805">
        <v>15</v>
      </c>
    </row>
    <row r="806" spans="1:29" x14ac:dyDescent="0.3">
      <c r="A806" t="s">
        <v>1609</v>
      </c>
      <c r="B806" t="s">
        <v>1610</v>
      </c>
      <c r="C806" t="s">
        <v>66</v>
      </c>
      <c r="D806" t="s">
        <v>101</v>
      </c>
      <c r="E806" t="s">
        <v>68</v>
      </c>
      <c r="F806" t="s">
        <v>60</v>
      </c>
      <c r="G806" t="s">
        <v>79</v>
      </c>
      <c r="H806">
        <v>46</v>
      </c>
      <c r="I806" s="13">
        <v>44125</v>
      </c>
      <c r="J806" s="35">
        <v>151853</v>
      </c>
      <c r="K806" s="36">
        <v>0.16</v>
      </c>
      <c r="L806" t="s">
        <v>1351</v>
      </c>
      <c r="M806" t="s">
        <v>1371</v>
      </c>
      <c r="N806">
        <f t="shared" ca="1" si="13"/>
        <v>3</v>
      </c>
      <c r="P806" t="s">
        <v>1538</v>
      </c>
      <c r="Q806" t="s">
        <v>1539</v>
      </c>
      <c r="R806" t="s">
        <v>108</v>
      </c>
      <c r="S806" t="s">
        <v>101</v>
      </c>
      <c r="T806" t="s">
        <v>74</v>
      </c>
      <c r="U806" t="s">
        <v>60</v>
      </c>
      <c r="V806" t="s">
        <v>79</v>
      </c>
      <c r="W806">
        <v>55</v>
      </c>
      <c r="X806" s="13">
        <v>43345</v>
      </c>
      <c r="Y806" s="35">
        <v>221465</v>
      </c>
      <c r="Z806" s="36">
        <v>0.34</v>
      </c>
      <c r="AA806" t="s">
        <v>1351</v>
      </c>
      <c r="AB806" t="s">
        <v>1371</v>
      </c>
      <c r="AC806">
        <v>6</v>
      </c>
    </row>
    <row r="807" spans="1:29" x14ac:dyDescent="0.3">
      <c r="A807" t="s">
        <v>1611</v>
      </c>
      <c r="B807" t="s">
        <v>1612</v>
      </c>
      <c r="C807" t="s">
        <v>222</v>
      </c>
      <c r="D807" t="s">
        <v>120</v>
      </c>
      <c r="E807" t="s">
        <v>74</v>
      </c>
      <c r="F807" t="s">
        <v>60</v>
      </c>
      <c r="G807" t="s">
        <v>79</v>
      </c>
      <c r="H807">
        <v>62</v>
      </c>
      <c r="I807" s="13">
        <v>38977</v>
      </c>
      <c r="J807" s="35">
        <v>64669</v>
      </c>
      <c r="K807" s="36">
        <v>0</v>
      </c>
      <c r="L807" t="s">
        <v>1351</v>
      </c>
      <c r="M807" t="s">
        <v>1352</v>
      </c>
      <c r="N807">
        <f t="shared" ca="1" si="13"/>
        <v>17</v>
      </c>
      <c r="P807" t="s">
        <v>1540</v>
      </c>
      <c r="Q807" t="s">
        <v>1541</v>
      </c>
      <c r="R807" t="s">
        <v>57</v>
      </c>
      <c r="S807" t="s">
        <v>109</v>
      </c>
      <c r="T807" t="s">
        <v>68</v>
      </c>
      <c r="U807" t="s">
        <v>60</v>
      </c>
      <c r="V807" t="s">
        <v>79</v>
      </c>
      <c r="W807">
        <v>31</v>
      </c>
      <c r="X807" s="13">
        <v>43695</v>
      </c>
      <c r="Y807" s="35">
        <v>126353</v>
      </c>
      <c r="Z807" s="36">
        <v>0.12</v>
      </c>
      <c r="AA807" t="s">
        <v>1351</v>
      </c>
      <c r="AB807" t="s">
        <v>1357</v>
      </c>
      <c r="AC807">
        <v>5</v>
      </c>
    </row>
    <row r="808" spans="1:29" x14ac:dyDescent="0.3">
      <c r="A808" t="s">
        <v>1613</v>
      </c>
      <c r="B808" t="s">
        <v>1614</v>
      </c>
      <c r="C808" t="s">
        <v>132</v>
      </c>
      <c r="D808" t="s">
        <v>109</v>
      </c>
      <c r="E808" t="s">
        <v>59</v>
      </c>
      <c r="F808" t="s">
        <v>78</v>
      </c>
      <c r="G808" t="s">
        <v>79</v>
      </c>
      <c r="H808">
        <v>65</v>
      </c>
      <c r="I808" s="13">
        <v>37181</v>
      </c>
      <c r="J808" s="35">
        <v>74631</v>
      </c>
      <c r="K808" s="36">
        <v>0</v>
      </c>
      <c r="L808" t="s">
        <v>1351</v>
      </c>
      <c r="M808" t="s">
        <v>1352</v>
      </c>
      <c r="N808">
        <f t="shared" ca="1" si="13"/>
        <v>22</v>
      </c>
      <c r="P808" t="s">
        <v>1542</v>
      </c>
      <c r="Q808" t="s">
        <v>1543</v>
      </c>
      <c r="R808" t="s">
        <v>66</v>
      </c>
      <c r="S808" t="s">
        <v>91</v>
      </c>
      <c r="T808" t="s">
        <v>68</v>
      </c>
      <c r="U808" t="s">
        <v>60</v>
      </c>
      <c r="V808" t="s">
        <v>79</v>
      </c>
      <c r="W808">
        <v>55</v>
      </c>
      <c r="X808" s="13">
        <v>40468</v>
      </c>
      <c r="Y808" s="35">
        <v>188727</v>
      </c>
      <c r="Z808" s="36">
        <v>0.23</v>
      </c>
      <c r="AA808" t="s">
        <v>1351</v>
      </c>
      <c r="AB808" t="s">
        <v>1371</v>
      </c>
      <c r="AC808">
        <v>13</v>
      </c>
    </row>
    <row r="809" spans="1:29" x14ac:dyDescent="0.3">
      <c r="A809" t="s">
        <v>1615</v>
      </c>
      <c r="B809" t="s">
        <v>1616</v>
      </c>
      <c r="C809" t="s">
        <v>183</v>
      </c>
      <c r="D809" t="s">
        <v>101</v>
      </c>
      <c r="E809" t="s">
        <v>68</v>
      </c>
      <c r="F809" t="s">
        <v>78</v>
      </c>
      <c r="G809" t="s">
        <v>79</v>
      </c>
      <c r="H809">
        <v>46</v>
      </c>
      <c r="I809" s="13">
        <v>40836</v>
      </c>
      <c r="J809" s="35">
        <v>114250</v>
      </c>
      <c r="K809" s="36">
        <v>0.14000000000000001</v>
      </c>
      <c r="L809" t="s">
        <v>1351</v>
      </c>
      <c r="M809" t="s">
        <v>1371</v>
      </c>
      <c r="N809">
        <f t="shared" ca="1" si="13"/>
        <v>12</v>
      </c>
      <c r="P809" t="s">
        <v>1544</v>
      </c>
      <c r="Q809" t="s">
        <v>1545</v>
      </c>
      <c r="R809" t="s">
        <v>129</v>
      </c>
      <c r="S809" t="s">
        <v>58</v>
      </c>
      <c r="T809" t="s">
        <v>68</v>
      </c>
      <c r="U809" t="s">
        <v>60</v>
      </c>
      <c r="V809" t="s">
        <v>79</v>
      </c>
      <c r="W809">
        <v>39</v>
      </c>
      <c r="X809" s="13">
        <v>44153</v>
      </c>
      <c r="Y809" s="35">
        <v>48415</v>
      </c>
      <c r="Z809" s="36">
        <v>0</v>
      </c>
      <c r="AA809" t="s">
        <v>1351</v>
      </c>
      <c r="AB809" t="s">
        <v>1357</v>
      </c>
      <c r="AC809">
        <v>3</v>
      </c>
    </row>
    <row r="810" spans="1:29" x14ac:dyDescent="0.3">
      <c r="A810" t="s">
        <v>1617</v>
      </c>
      <c r="B810" t="s">
        <v>1618</v>
      </c>
      <c r="C810" t="s">
        <v>83</v>
      </c>
      <c r="D810" t="s">
        <v>58</v>
      </c>
      <c r="E810" t="s">
        <v>84</v>
      </c>
      <c r="F810" t="s">
        <v>78</v>
      </c>
      <c r="G810" t="s">
        <v>79</v>
      </c>
      <c r="H810">
        <v>60</v>
      </c>
      <c r="I810" s="13">
        <v>36554</v>
      </c>
      <c r="J810" s="35">
        <v>109059</v>
      </c>
      <c r="K810" s="36">
        <v>7.0000000000000007E-2</v>
      </c>
      <c r="L810" t="s">
        <v>1351</v>
      </c>
      <c r="M810" t="s">
        <v>1371</v>
      </c>
      <c r="N810">
        <f t="shared" ca="1" si="13"/>
        <v>24</v>
      </c>
      <c r="P810" t="s">
        <v>794</v>
      </c>
      <c r="Q810" t="s">
        <v>1546</v>
      </c>
      <c r="R810" t="s">
        <v>57</v>
      </c>
      <c r="S810" t="s">
        <v>109</v>
      </c>
      <c r="T810" t="s">
        <v>59</v>
      </c>
      <c r="U810" t="s">
        <v>78</v>
      </c>
      <c r="V810" t="s">
        <v>79</v>
      </c>
      <c r="W810">
        <v>45</v>
      </c>
      <c r="X810" s="13">
        <v>37014</v>
      </c>
      <c r="Y810" s="35">
        <v>147752</v>
      </c>
      <c r="Z810" s="36">
        <v>0.12</v>
      </c>
      <c r="AA810" t="s">
        <v>1351</v>
      </c>
      <c r="AB810" t="s">
        <v>1357</v>
      </c>
      <c r="AC810">
        <v>23</v>
      </c>
    </row>
    <row r="811" spans="1:29" x14ac:dyDescent="0.3">
      <c r="A811" t="s">
        <v>1619</v>
      </c>
      <c r="B811" t="s">
        <v>1620</v>
      </c>
      <c r="C811" t="s">
        <v>66</v>
      </c>
      <c r="D811" t="s">
        <v>109</v>
      </c>
      <c r="E811" t="s">
        <v>84</v>
      </c>
      <c r="F811" t="s">
        <v>78</v>
      </c>
      <c r="G811" t="s">
        <v>79</v>
      </c>
      <c r="H811">
        <v>45</v>
      </c>
      <c r="I811" s="13">
        <v>39519</v>
      </c>
      <c r="J811" s="35">
        <v>186138</v>
      </c>
      <c r="K811" s="36">
        <v>0.28000000000000003</v>
      </c>
      <c r="L811" t="s">
        <v>1351</v>
      </c>
      <c r="M811" t="s">
        <v>1352</v>
      </c>
      <c r="N811">
        <f t="shared" ca="1" si="13"/>
        <v>16</v>
      </c>
      <c r="P811" t="s">
        <v>1547</v>
      </c>
      <c r="Q811" t="s">
        <v>1548</v>
      </c>
      <c r="R811" t="s">
        <v>57</v>
      </c>
      <c r="S811" t="s">
        <v>109</v>
      </c>
      <c r="T811" t="s">
        <v>74</v>
      </c>
      <c r="U811" t="s">
        <v>60</v>
      </c>
      <c r="V811" t="s">
        <v>79</v>
      </c>
      <c r="W811">
        <v>25</v>
      </c>
      <c r="X811" s="13">
        <v>44453</v>
      </c>
      <c r="Y811" s="35">
        <v>136810</v>
      </c>
      <c r="Z811" s="36">
        <v>0.14000000000000001</v>
      </c>
      <c r="AA811" t="s">
        <v>1351</v>
      </c>
      <c r="AB811" t="s">
        <v>1352</v>
      </c>
      <c r="AC811">
        <v>2</v>
      </c>
    </row>
    <row r="812" spans="1:29" x14ac:dyDescent="0.3">
      <c r="A812" t="s">
        <v>102</v>
      </c>
      <c r="B812" t="s">
        <v>1621</v>
      </c>
      <c r="C812" t="s">
        <v>57</v>
      </c>
      <c r="D812" t="s">
        <v>120</v>
      </c>
      <c r="E812" t="s">
        <v>74</v>
      </c>
      <c r="F812" t="s">
        <v>60</v>
      </c>
      <c r="G812" t="s">
        <v>79</v>
      </c>
      <c r="H812">
        <v>46</v>
      </c>
      <c r="I812" s="13">
        <v>38046</v>
      </c>
      <c r="J812" s="35">
        <v>158897</v>
      </c>
      <c r="K812" s="36">
        <v>0.1</v>
      </c>
      <c r="L812" t="s">
        <v>1351</v>
      </c>
      <c r="M812" t="s">
        <v>1352</v>
      </c>
      <c r="N812">
        <f t="shared" ca="1" si="13"/>
        <v>20</v>
      </c>
      <c r="P812" t="s">
        <v>1549</v>
      </c>
      <c r="Q812" t="s">
        <v>1550</v>
      </c>
      <c r="R812" t="s">
        <v>180</v>
      </c>
      <c r="S812" t="s">
        <v>97</v>
      </c>
      <c r="T812" t="s">
        <v>59</v>
      </c>
      <c r="U812" t="s">
        <v>60</v>
      </c>
      <c r="V812" t="s">
        <v>79</v>
      </c>
      <c r="W812">
        <v>45</v>
      </c>
      <c r="X812" s="13">
        <v>36755</v>
      </c>
      <c r="Y812" s="35">
        <v>55563</v>
      </c>
      <c r="Z812" s="36">
        <v>0</v>
      </c>
      <c r="AA812" t="s">
        <v>1351</v>
      </c>
      <c r="AB812" t="s">
        <v>1371</v>
      </c>
      <c r="AC812">
        <v>24</v>
      </c>
    </row>
    <row r="813" spans="1:29" x14ac:dyDescent="0.3">
      <c r="A813" t="s">
        <v>1159</v>
      </c>
      <c r="B813" t="s">
        <v>1622</v>
      </c>
      <c r="C813" t="s">
        <v>77</v>
      </c>
      <c r="D813" t="s">
        <v>109</v>
      </c>
      <c r="E813" t="s">
        <v>84</v>
      </c>
      <c r="F813" t="s">
        <v>78</v>
      </c>
      <c r="G813" t="s">
        <v>79</v>
      </c>
      <c r="H813">
        <v>40</v>
      </c>
      <c r="I813" s="13">
        <v>41904</v>
      </c>
      <c r="J813" s="35">
        <v>73779</v>
      </c>
      <c r="K813" s="36">
        <v>0</v>
      </c>
      <c r="L813" t="s">
        <v>1351</v>
      </c>
      <c r="M813" t="s">
        <v>1352</v>
      </c>
      <c r="N813">
        <f t="shared" ca="1" si="13"/>
        <v>9</v>
      </c>
      <c r="P813" t="s">
        <v>1551</v>
      </c>
      <c r="Q813" t="s">
        <v>1552</v>
      </c>
      <c r="R813" t="s">
        <v>66</v>
      </c>
      <c r="S813" t="s">
        <v>58</v>
      </c>
      <c r="T813" t="s">
        <v>59</v>
      </c>
      <c r="U813" t="s">
        <v>60</v>
      </c>
      <c r="V813" t="s">
        <v>79</v>
      </c>
      <c r="W813">
        <v>52</v>
      </c>
      <c r="X813" s="13">
        <v>35109</v>
      </c>
      <c r="Y813" s="35">
        <v>159724</v>
      </c>
      <c r="Z813" s="36">
        <v>0.23</v>
      </c>
      <c r="AA813" t="s">
        <v>1351</v>
      </c>
      <c r="AB813" t="s">
        <v>1364</v>
      </c>
      <c r="AC813">
        <v>28</v>
      </c>
    </row>
    <row r="814" spans="1:29" x14ac:dyDescent="0.3">
      <c r="A814" t="s">
        <v>1623</v>
      </c>
      <c r="B814" t="s">
        <v>1624</v>
      </c>
      <c r="C814" t="s">
        <v>83</v>
      </c>
      <c r="D814" t="s">
        <v>120</v>
      </c>
      <c r="E814" t="s">
        <v>68</v>
      </c>
      <c r="F814" t="s">
        <v>60</v>
      </c>
      <c r="G814" t="s">
        <v>79</v>
      </c>
      <c r="H814">
        <v>45</v>
      </c>
      <c r="I814" s="13">
        <v>40836</v>
      </c>
      <c r="J814" s="35">
        <v>123640</v>
      </c>
      <c r="K814" s="36">
        <v>7.0000000000000007E-2</v>
      </c>
      <c r="L814" t="s">
        <v>1351</v>
      </c>
      <c r="M814" t="s">
        <v>1357</v>
      </c>
      <c r="N814">
        <f t="shared" ca="1" si="13"/>
        <v>12</v>
      </c>
      <c r="P814" t="s">
        <v>1553</v>
      </c>
      <c r="Q814" t="s">
        <v>1554</v>
      </c>
      <c r="R814" t="s">
        <v>73</v>
      </c>
      <c r="S814" t="s">
        <v>58</v>
      </c>
      <c r="T814" t="s">
        <v>68</v>
      </c>
      <c r="U814" t="s">
        <v>78</v>
      </c>
      <c r="V814" t="s">
        <v>79</v>
      </c>
      <c r="W814">
        <v>53</v>
      </c>
      <c r="X814" s="13">
        <v>39487</v>
      </c>
      <c r="Y814" s="35">
        <v>84193</v>
      </c>
      <c r="Z814" s="36">
        <v>0.09</v>
      </c>
      <c r="AA814" t="s">
        <v>1351</v>
      </c>
      <c r="AB814" t="s">
        <v>1357</v>
      </c>
      <c r="AC814">
        <v>16</v>
      </c>
    </row>
    <row r="815" spans="1:29" x14ac:dyDescent="0.3">
      <c r="A815" t="s">
        <v>1625</v>
      </c>
      <c r="B815" t="s">
        <v>1626</v>
      </c>
      <c r="C815" t="s">
        <v>66</v>
      </c>
      <c r="D815" t="s">
        <v>109</v>
      </c>
      <c r="E815" t="s">
        <v>74</v>
      </c>
      <c r="F815" t="s">
        <v>60</v>
      </c>
      <c r="G815" t="s">
        <v>79</v>
      </c>
      <c r="H815">
        <v>35</v>
      </c>
      <c r="I815" s="13">
        <v>42800</v>
      </c>
      <c r="J815" s="35">
        <v>171426</v>
      </c>
      <c r="K815" s="36">
        <v>0.15</v>
      </c>
      <c r="L815" t="s">
        <v>1351</v>
      </c>
      <c r="M815" t="s">
        <v>1364</v>
      </c>
      <c r="N815">
        <f t="shared" ca="1" si="13"/>
        <v>7</v>
      </c>
      <c r="P815" t="s">
        <v>1337</v>
      </c>
      <c r="Q815" t="s">
        <v>1555</v>
      </c>
      <c r="R815" t="s">
        <v>108</v>
      </c>
      <c r="S815" t="s">
        <v>58</v>
      </c>
      <c r="T815" t="s">
        <v>59</v>
      </c>
      <c r="U815" t="s">
        <v>78</v>
      </c>
      <c r="V815" t="s">
        <v>79</v>
      </c>
      <c r="W815">
        <v>35</v>
      </c>
      <c r="X815" s="13">
        <v>42166</v>
      </c>
      <c r="Y815" s="35">
        <v>234723</v>
      </c>
      <c r="Z815" s="36">
        <v>0.36</v>
      </c>
      <c r="AA815" t="s">
        <v>1351</v>
      </c>
      <c r="AB815" t="s">
        <v>1357</v>
      </c>
      <c r="AC815">
        <v>9</v>
      </c>
    </row>
    <row r="816" spans="1:29" x14ac:dyDescent="0.3">
      <c r="A816" t="s">
        <v>1627</v>
      </c>
      <c r="B816" t="s">
        <v>1628</v>
      </c>
      <c r="C816" t="s">
        <v>132</v>
      </c>
      <c r="D816" t="s">
        <v>120</v>
      </c>
      <c r="E816" t="s">
        <v>68</v>
      </c>
      <c r="F816" t="s">
        <v>60</v>
      </c>
      <c r="G816" t="s">
        <v>79</v>
      </c>
      <c r="H816">
        <v>60</v>
      </c>
      <c r="I816" s="13">
        <v>41647</v>
      </c>
      <c r="J816" s="35">
        <v>51877</v>
      </c>
      <c r="K816" s="36">
        <v>0</v>
      </c>
      <c r="L816" t="s">
        <v>1351</v>
      </c>
      <c r="M816" t="s">
        <v>1364</v>
      </c>
      <c r="N816">
        <f t="shared" ca="1" si="13"/>
        <v>10</v>
      </c>
      <c r="P816" t="s">
        <v>1556</v>
      </c>
      <c r="Q816" t="s">
        <v>1557</v>
      </c>
      <c r="R816" t="s">
        <v>87</v>
      </c>
      <c r="S816" t="s">
        <v>91</v>
      </c>
      <c r="T816" t="s">
        <v>84</v>
      </c>
      <c r="U816" t="s">
        <v>60</v>
      </c>
      <c r="V816" t="s">
        <v>79</v>
      </c>
      <c r="W816">
        <v>27</v>
      </c>
      <c r="X816" s="13">
        <v>43701</v>
      </c>
      <c r="Y816" s="35">
        <v>50809</v>
      </c>
      <c r="Z816" s="36">
        <v>0</v>
      </c>
      <c r="AA816" t="s">
        <v>1351</v>
      </c>
      <c r="AB816" t="s">
        <v>1352</v>
      </c>
      <c r="AC816">
        <v>5</v>
      </c>
    </row>
    <row r="817" spans="1:29" x14ac:dyDescent="0.3">
      <c r="A817" t="s">
        <v>1629</v>
      </c>
      <c r="B817" t="s">
        <v>1630</v>
      </c>
      <c r="C817" t="s">
        <v>77</v>
      </c>
      <c r="D817" t="s">
        <v>91</v>
      </c>
      <c r="E817" t="s">
        <v>74</v>
      </c>
      <c r="F817" t="s">
        <v>60</v>
      </c>
      <c r="G817" t="s">
        <v>79</v>
      </c>
      <c r="H817">
        <v>43</v>
      </c>
      <c r="I817" s="13">
        <v>41662</v>
      </c>
      <c r="J817" s="35">
        <v>92940</v>
      </c>
      <c r="K817" s="36">
        <v>0</v>
      </c>
      <c r="L817" t="s">
        <v>1351</v>
      </c>
      <c r="M817" t="s">
        <v>1371</v>
      </c>
      <c r="N817">
        <f t="shared" ca="1" si="13"/>
        <v>10</v>
      </c>
      <c r="P817" t="s">
        <v>1558</v>
      </c>
      <c r="Q817" t="s">
        <v>1559</v>
      </c>
      <c r="R817" t="s">
        <v>198</v>
      </c>
      <c r="S817" t="s">
        <v>58</v>
      </c>
      <c r="T817" t="s">
        <v>84</v>
      </c>
      <c r="U817" t="s">
        <v>60</v>
      </c>
      <c r="V817" t="s">
        <v>79</v>
      </c>
      <c r="W817">
        <v>53</v>
      </c>
      <c r="X817" s="13">
        <v>40744</v>
      </c>
      <c r="Y817" s="35">
        <v>86173</v>
      </c>
      <c r="Z817" s="36">
        <v>0</v>
      </c>
      <c r="AA817" t="s">
        <v>1351</v>
      </c>
      <c r="AB817" t="s">
        <v>1352</v>
      </c>
      <c r="AC817">
        <v>13</v>
      </c>
    </row>
    <row r="818" spans="1:29" x14ac:dyDescent="0.3">
      <c r="A818" t="s">
        <v>1504</v>
      </c>
      <c r="B818" t="s">
        <v>1631</v>
      </c>
      <c r="C818" t="s">
        <v>83</v>
      </c>
      <c r="D818" t="s">
        <v>97</v>
      </c>
      <c r="E818" t="s">
        <v>68</v>
      </c>
      <c r="F818" t="s">
        <v>78</v>
      </c>
      <c r="G818" t="s">
        <v>79</v>
      </c>
      <c r="H818">
        <v>54</v>
      </c>
      <c r="I818" s="13">
        <v>35500</v>
      </c>
      <c r="J818" s="35">
        <v>128136</v>
      </c>
      <c r="K818" s="36">
        <v>0.05</v>
      </c>
      <c r="L818" t="s">
        <v>1351</v>
      </c>
      <c r="M818" t="s">
        <v>1364</v>
      </c>
      <c r="N818">
        <f t="shared" ca="1" si="13"/>
        <v>27</v>
      </c>
      <c r="P818" t="s">
        <v>1295</v>
      </c>
      <c r="Q818" t="s">
        <v>1560</v>
      </c>
      <c r="R818" t="s">
        <v>222</v>
      </c>
      <c r="S818" t="s">
        <v>120</v>
      </c>
      <c r="T818" t="s">
        <v>74</v>
      </c>
      <c r="U818" t="s">
        <v>78</v>
      </c>
      <c r="V818" t="s">
        <v>79</v>
      </c>
      <c r="W818">
        <v>35</v>
      </c>
      <c r="X818" s="13">
        <v>41516</v>
      </c>
      <c r="Y818" s="35">
        <v>59646</v>
      </c>
      <c r="Z818" s="36">
        <v>0</v>
      </c>
      <c r="AA818" t="s">
        <v>1351</v>
      </c>
      <c r="AB818" t="s">
        <v>1357</v>
      </c>
      <c r="AC818">
        <v>11</v>
      </c>
    </row>
    <row r="819" spans="1:29" x14ac:dyDescent="0.3">
      <c r="A819" t="s">
        <v>1632</v>
      </c>
      <c r="B819" t="s">
        <v>1633</v>
      </c>
      <c r="C819" t="s">
        <v>132</v>
      </c>
      <c r="D819" t="s">
        <v>67</v>
      </c>
      <c r="E819" t="s">
        <v>74</v>
      </c>
      <c r="F819" t="s">
        <v>60</v>
      </c>
      <c r="G819" t="s">
        <v>79</v>
      </c>
      <c r="H819">
        <v>45</v>
      </c>
      <c r="I819" s="13">
        <v>42711</v>
      </c>
      <c r="J819" s="35">
        <v>71454</v>
      </c>
      <c r="K819" s="36">
        <v>0</v>
      </c>
      <c r="L819" t="s">
        <v>1351</v>
      </c>
      <c r="M819" t="s">
        <v>1357</v>
      </c>
      <c r="N819">
        <f t="shared" ca="1" si="13"/>
        <v>7</v>
      </c>
      <c r="P819" t="s">
        <v>883</v>
      </c>
      <c r="Q819" t="s">
        <v>1561</v>
      </c>
      <c r="R819" t="s">
        <v>66</v>
      </c>
      <c r="S819" t="s">
        <v>101</v>
      </c>
      <c r="T819" t="s">
        <v>68</v>
      </c>
      <c r="U819" t="s">
        <v>78</v>
      </c>
      <c r="V819" t="s">
        <v>79</v>
      </c>
      <c r="W819">
        <v>64</v>
      </c>
      <c r="X819" s="13">
        <v>34940</v>
      </c>
      <c r="Y819" s="35">
        <v>158787</v>
      </c>
      <c r="Z819" s="36">
        <v>0.18</v>
      </c>
      <c r="AA819" t="s">
        <v>1351</v>
      </c>
      <c r="AB819" t="s">
        <v>1371</v>
      </c>
      <c r="AC819">
        <v>29</v>
      </c>
    </row>
    <row r="820" spans="1:29" x14ac:dyDescent="0.3">
      <c r="A820" t="s">
        <v>1634</v>
      </c>
      <c r="B820" t="s">
        <v>1635</v>
      </c>
      <c r="C820" t="s">
        <v>132</v>
      </c>
      <c r="D820" t="s">
        <v>120</v>
      </c>
      <c r="E820" t="s">
        <v>68</v>
      </c>
      <c r="F820" t="s">
        <v>78</v>
      </c>
      <c r="G820" t="s">
        <v>79</v>
      </c>
      <c r="H820">
        <v>31</v>
      </c>
      <c r="I820" s="13">
        <v>43878</v>
      </c>
      <c r="J820" s="35">
        <v>67171</v>
      </c>
      <c r="K820" s="36">
        <v>0</v>
      </c>
      <c r="L820" t="s">
        <v>1351</v>
      </c>
      <c r="M820" t="s">
        <v>1352</v>
      </c>
      <c r="N820">
        <f t="shared" ca="1" si="13"/>
        <v>4</v>
      </c>
      <c r="P820" t="s">
        <v>1562</v>
      </c>
      <c r="Q820" t="s">
        <v>1563</v>
      </c>
      <c r="R820" t="s">
        <v>100</v>
      </c>
      <c r="S820" t="s">
        <v>101</v>
      </c>
      <c r="T820" t="s">
        <v>59</v>
      </c>
      <c r="U820" t="s">
        <v>78</v>
      </c>
      <c r="V820" t="s">
        <v>79</v>
      </c>
      <c r="W820">
        <v>55</v>
      </c>
      <c r="X820" s="13">
        <v>43219</v>
      </c>
      <c r="Y820" s="35">
        <v>83378</v>
      </c>
      <c r="Z820" s="36">
        <v>0</v>
      </c>
      <c r="AA820" t="s">
        <v>1351</v>
      </c>
      <c r="AB820" t="s">
        <v>1364</v>
      </c>
      <c r="AC820">
        <v>6</v>
      </c>
    </row>
    <row r="821" spans="1:29" x14ac:dyDescent="0.3">
      <c r="A821" t="s">
        <v>1636</v>
      </c>
      <c r="B821" t="s">
        <v>1637</v>
      </c>
      <c r="C821" t="s">
        <v>132</v>
      </c>
      <c r="D821" t="s">
        <v>120</v>
      </c>
      <c r="E821" t="s">
        <v>59</v>
      </c>
      <c r="F821" t="s">
        <v>78</v>
      </c>
      <c r="G821" t="s">
        <v>79</v>
      </c>
      <c r="H821">
        <v>41</v>
      </c>
      <c r="I821" s="13">
        <v>40333</v>
      </c>
      <c r="J821" s="35">
        <v>72425</v>
      </c>
      <c r="K821" s="36">
        <v>0</v>
      </c>
      <c r="L821" t="s">
        <v>1351</v>
      </c>
      <c r="M821" t="s">
        <v>1364</v>
      </c>
      <c r="N821">
        <f t="shared" ca="1" si="13"/>
        <v>14</v>
      </c>
      <c r="P821" t="s">
        <v>1564</v>
      </c>
      <c r="Q821" t="s">
        <v>1565</v>
      </c>
      <c r="R821" t="s">
        <v>66</v>
      </c>
      <c r="S821" t="s">
        <v>109</v>
      </c>
      <c r="T821" t="s">
        <v>84</v>
      </c>
      <c r="U821" t="s">
        <v>78</v>
      </c>
      <c r="V821" t="s">
        <v>79</v>
      </c>
      <c r="W821">
        <v>45</v>
      </c>
      <c r="X821" s="13">
        <v>38332</v>
      </c>
      <c r="Y821" s="35">
        <v>168846</v>
      </c>
      <c r="Z821" s="36">
        <v>0.24</v>
      </c>
      <c r="AA821" t="s">
        <v>1351</v>
      </c>
      <c r="AB821" t="s">
        <v>1352</v>
      </c>
      <c r="AC821">
        <v>19</v>
      </c>
    </row>
    <row r="822" spans="1:29" x14ac:dyDescent="0.3">
      <c r="A822" t="s">
        <v>1638</v>
      </c>
      <c r="B822" t="s">
        <v>1639</v>
      </c>
      <c r="C822" t="s">
        <v>66</v>
      </c>
      <c r="D822" t="s">
        <v>58</v>
      </c>
      <c r="E822" t="s">
        <v>74</v>
      </c>
      <c r="F822" t="s">
        <v>60</v>
      </c>
      <c r="G822" t="s">
        <v>79</v>
      </c>
      <c r="H822">
        <v>27</v>
      </c>
      <c r="I822" s="13">
        <v>43103</v>
      </c>
      <c r="J822" s="35">
        <v>167100</v>
      </c>
      <c r="K822" s="36">
        <v>0.2</v>
      </c>
      <c r="L822" t="s">
        <v>1351</v>
      </c>
      <c r="M822" t="s">
        <v>1371</v>
      </c>
      <c r="N822">
        <f t="shared" ca="1" si="13"/>
        <v>6</v>
      </c>
      <c r="P822" t="s">
        <v>1409</v>
      </c>
      <c r="Q822" t="s">
        <v>1566</v>
      </c>
      <c r="R822" t="s">
        <v>157</v>
      </c>
      <c r="S822" t="s">
        <v>101</v>
      </c>
      <c r="T822" t="s">
        <v>74</v>
      </c>
      <c r="U822" t="s">
        <v>60</v>
      </c>
      <c r="V822" t="s">
        <v>79</v>
      </c>
      <c r="W822">
        <v>50</v>
      </c>
      <c r="X822" s="13">
        <v>37446</v>
      </c>
      <c r="Y822" s="35">
        <v>92209</v>
      </c>
      <c r="Z822" s="36">
        <v>0</v>
      </c>
      <c r="AA822" t="s">
        <v>1351</v>
      </c>
      <c r="AB822" t="s">
        <v>1357</v>
      </c>
      <c r="AC822">
        <v>22</v>
      </c>
    </row>
    <row r="823" spans="1:29" x14ac:dyDescent="0.3">
      <c r="A823" t="s">
        <v>1484</v>
      </c>
      <c r="B823" t="s">
        <v>1640</v>
      </c>
      <c r="C823" t="s">
        <v>87</v>
      </c>
      <c r="D823" t="s">
        <v>67</v>
      </c>
      <c r="E823" t="s">
        <v>68</v>
      </c>
      <c r="F823" t="s">
        <v>60</v>
      </c>
      <c r="G823" t="s">
        <v>79</v>
      </c>
      <c r="H823">
        <v>62</v>
      </c>
      <c r="I823" s="13">
        <v>37519</v>
      </c>
      <c r="J823" s="35">
        <v>49738</v>
      </c>
      <c r="K823" s="36">
        <v>0</v>
      </c>
      <c r="L823" t="s">
        <v>1351</v>
      </c>
      <c r="M823" t="s">
        <v>1364</v>
      </c>
      <c r="N823">
        <f t="shared" ca="1" si="13"/>
        <v>21</v>
      </c>
      <c r="P823" t="s">
        <v>1567</v>
      </c>
      <c r="Q823" t="s">
        <v>1568</v>
      </c>
      <c r="R823" t="s">
        <v>142</v>
      </c>
      <c r="S823" t="s">
        <v>58</v>
      </c>
      <c r="T823" t="s">
        <v>59</v>
      </c>
      <c r="U823" t="s">
        <v>78</v>
      </c>
      <c r="V823" t="s">
        <v>79</v>
      </c>
      <c r="W823">
        <v>37</v>
      </c>
      <c r="X823" s="13">
        <v>42405</v>
      </c>
      <c r="Y823" s="35">
        <v>80055</v>
      </c>
      <c r="Z823" s="36">
        <v>0</v>
      </c>
      <c r="AA823" t="s">
        <v>1351</v>
      </c>
      <c r="AB823" t="s">
        <v>1364</v>
      </c>
      <c r="AC823">
        <v>8</v>
      </c>
    </row>
    <row r="824" spans="1:29" x14ac:dyDescent="0.3">
      <c r="A824" t="s">
        <v>1641</v>
      </c>
      <c r="B824" t="s">
        <v>1642</v>
      </c>
      <c r="C824" t="s">
        <v>66</v>
      </c>
      <c r="D824" t="s">
        <v>67</v>
      </c>
      <c r="E824" t="s">
        <v>59</v>
      </c>
      <c r="F824" t="s">
        <v>60</v>
      </c>
      <c r="G824" t="s">
        <v>79</v>
      </c>
      <c r="H824">
        <v>27</v>
      </c>
      <c r="I824" s="13">
        <v>43977</v>
      </c>
      <c r="J824" s="35">
        <v>153628</v>
      </c>
      <c r="K824" s="36">
        <v>0.28999999999999998</v>
      </c>
      <c r="L824" t="s">
        <v>1351</v>
      </c>
      <c r="M824" t="s">
        <v>1352</v>
      </c>
      <c r="N824">
        <f t="shared" ca="1" si="13"/>
        <v>4</v>
      </c>
      <c r="P824" t="s">
        <v>151</v>
      </c>
      <c r="Q824" t="s">
        <v>1569</v>
      </c>
      <c r="R824" t="s">
        <v>225</v>
      </c>
      <c r="S824" t="s">
        <v>97</v>
      </c>
      <c r="T824" t="s">
        <v>59</v>
      </c>
      <c r="U824" t="s">
        <v>60</v>
      </c>
      <c r="V824" t="s">
        <v>79</v>
      </c>
      <c r="W824">
        <v>60</v>
      </c>
      <c r="X824" s="13">
        <v>38667</v>
      </c>
      <c r="Y824" s="35">
        <v>78388</v>
      </c>
      <c r="Z824" s="36">
        <v>0</v>
      </c>
      <c r="AA824" t="s">
        <v>1351</v>
      </c>
      <c r="AB824" t="s">
        <v>1352</v>
      </c>
      <c r="AC824">
        <v>18</v>
      </c>
    </row>
    <row r="825" spans="1:29" x14ac:dyDescent="0.3">
      <c r="A825" t="s">
        <v>1643</v>
      </c>
      <c r="B825" t="s">
        <v>1644</v>
      </c>
      <c r="C825" t="s">
        <v>57</v>
      </c>
      <c r="D825" t="s">
        <v>120</v>
      </c>
      <c r="E825" t="s">
        <v>74</v>
      </c>
      <c r="F825" t="s">
        <v>78</v>
      </c>
      <c r="G825" t="s">
        <v>79</v>
      </c>
      <c r="H825">
        <v>25</v>
      </c>
      <c r="I825" s="13">
        <v>44362</v>
      </c>
      <c r="J825" s="35">
        <v>142731</v>
      </c>
      <c r="K825" s="36">
        <v>0.11</v>
      </c>
      <c r="L825" t="s">
        <v>1351</v>
      </c>
      <c r="M825" t="s">
        <v>1357</v>
      </c>
      <c r="N825">
        <f t="shared" ca="1" si="13"/>
        <v>3</v>
      </c>
      <c r="P825" t="s">
        <v>533</v>
      </c>
      <c r="Q825" t="s">
        <v>1570</v>
      </c>
      <c r="R825" t="s">
        <v>57</v>
      </c>
      <c r="S825" t="s">
        <v>109</v>
      </c>
      <c r="T825" t="s">
        <v>74</v>
      </c>
      <c r="U825" t="s">
        <v>78</v>
      </c>
      <c r="V825" t="s">
        <v>79</v>
      </c>
      <c r="W825">
        <v>63</v>
      </c>
      <c r="X825" s="13">
        <v>42064</v>
      </c>
      <c r="Y825" s="35">
        <v>148321</v>
      </c>
      <c r="Z825" s="36">
        <v>0.15</v>
      </c>
      <c r="AA825" t="s">
        <v>1351</v>
      </c>
      <c r="AB825" t="s">
        <v>1364</v>
      </c>
      <c r="AC825">
        <v>9</v>
      </c>
    </row>
    <row r="826" spans="1:29" x14ac:dyDescent="0.3">
      <c r="A826" t="s">
        <v>1645</v>
      </c>
      <c r="B826" t="s">
        <v>1646</v>
      </c>
      <c r="C826" t="s">
        <v>83</v>
      </c>
      <c r="D826" t="s">
        <v>109</v>
      </c>
      <c r="E826" t="s">
        <v>74</v>
      </c>
      <c r="F826" t="s">
        <v>60</v>
      </c>
      <c r="G826" t="s">
        <v>79</v>
      </c>
      <c r="H826">
        <v>50</v>
      </c>
      <c r="I826" s="13">
        <v>40979</v>
      </c>
      <c r="J826" s="35">
        <v>108134</v>
      </c>
      <c r="K826" s="36">
        <v>0.1</v>
      </c>
      <c r="L826" t="s">
        <v>1351</v>
      </c>
      <c r="M826" t="s">
        <v>1357</v>
      </c>
      <c r="N826">
        <f t="shared" ca="1" si="13"/>
        <v>12</v>
      </c>
      <c r="P826" t="s">
        <v>1571</v>
      </c>
      <c r="Q826" t="s">
        <v>1572</v>
      </c>
      <c r="R826" t="s">
        <v>348</v>
      </c>
      <c r="S826" t="s">
        <v>58</v>
      </c>
      <c r="T826" t="s">
        <v>84</v>
      </c>
      <c r="U826" t="s">
        <v>60</v>
      </c>
      <c r="V826" t="s">
        <v>79</v>
      </c>
      <c r="W826">
        <v>60</v>
      </c>
      <c r="X826" s="13">
        <v>38027</v>
      </c>
      <c r="Y826" s="35">
        <v>90258</v>
      </c>
      <c r="Z826" s="36">
        <v>0</v>
      </c>
      <c r="AA826" t="s">
        <v>1351</v>
      </c>
      <c r="AB826" t="s">
        <v>1352</v>
      </c>
      <c r="AC826">
        <v>20</v>
      </c>
    </row>
    <row r="827" spans="1:29" x14ac:dyDescent="0.3">
      <c r="A827" t="s">
        <v>196</v>
      </c>
      <c r="B827" t="s">
        <v>1647</v>
      </c>
      <c r="C827" t="s">
        <v>66</v>
      </c>
      <c r="D827" t="s">
        <v>91</v>
      </c>
      <c r="E827" t="s">
        <v>68</v>
      </c>
      <c r="F827" t="s">
        <v>78</v>
      </c>
      <c r="G827" t="s">
        <v>79</v>
      </c>
      <c r="H827">
        <v>35</v>
      </c>
      <c r="I827" s="13">
        <v>42963</v>
      </c>
      <c r="J827" s="35">
        <v>181356</v>
      </c>
      <c r="K827" s="36">
        <v>0.23</v>
      </c>
      <c r="L827" t="s">
        <v>1351</v>
      </c>
      <c r="M827" t="s">
        <v>1364</v>
      </c>
      <c r="N827">
        <f t="shared" ca="1" si="13"/>
        <v>7</v>
      </c>
      <c r="P827" t="s">
        <v>1573</v>
      </c>
      <c r="Q827" t="s">
        <v>1574</v>
      </c>
      <c r="R827" t="s">
        <v>108</v>
      </c>
      <c r="S827" t="s">
        <v>109</v>
      </c>
      <c r="T827" t="s">
        <v>59</v>
      </c>
      <c r="U827" t="s">
        <v>78</v>
      </c>
      <c r="V827" t="s">
        <v>79</v>
      </c>
      <c r="W827">
        <v>39</v>
      </c>
      <c r="X827" s="13">
        <v>43804</v>
      </c>
      <c r="Y827" s="35">
        <v>254057</v>
      </c>
      <c r="Z827" s="36">
        <v>0.39</v>
      </c>
      <c r="AA827" t="s">
        <v>1351</v>
      </c>
      <c r="AB827" t="s">
        <v>1357</v>
      </c>
      <c r="AC827">
        <v>4</v>
      </c>
    </row>
    <row r="828" spans="1:29" x14ac:dyDescent="0.3">
      <c r="A828" t="s">
        <v>1648</v>
      </c>
      <c r="B828" t="s">
        <v>1649</v>
      </c>
      <c r="C828" t="s">
        <v>66</v>
      </c>
      <c r="D828" t="s">
        <v>109</v>
      </c>
      <c r="E828" t="s">
        <v>68</v>
      </c>
      <c r="F828" t="s">
        <v>60</v>
      </c>
      <c r="G828" t="s">
        <v>79</v>
      </c>
      <c r="H828">
        <v>28</v>
      </c>
      <c r="I828" s="13">
        <v>43810</v>
      </c>
      <c r="J828" s="35">
        <v>182321</v>
      </c>
      <c r="K828" s="36">
        <v>0.28000000000000003</v>
      </c>
      <c r="L828" t="s">
        <v>1351</v>
      </c>
      <c r="M828" t="s">
        <v>1364</v>
      </c>
      <c r="N828">
        <f t="shared" ca="1" si="13"/>
        <v>4</v>
      </c>
      <c r="P828" t="s">
        <v>748</v>
      </c>
      <c r="Q828" t="s">
        <v>1575</v>
      </c>
      <c r="R828" t="s">
        <v>66</v>
      </c>
      <c r="S828" t="s">
        <v>67</v>
      </c>
      <c r="T828" t="s">
        <v>84</v>
      </c>
      <c r="U828" t="s">
        <v>78</v>
      </c>
      <c r="V828" t="s">
        <v>79</v>
      </c>
      <c r="W828">
        <v>58</v>
      </c>
      <c r="X828" s="13">
        <v>39367</v>
      </c>
      <c r="Y828" s="35">
        <v>162038</v>
      </c>
      <c r="Z828" s="36">
        <v>0.24</v>
      </c>
      <c r="AA828" t="s">
        <v>1351</v>
      </c>
      <c r="AB828" t="s">
        <v>1352</v>
      </c>
      <c r="AC828">
        <v>16</v>
      </c>
    </row>
    <row r="829" spans="1:29" x14ac:dyDescent="0.3">
      <c r="A829" t="s">
        <v>1650</v>
      </c>
      <c r="B829" t="s">
        <v>1651</v>
      </c>
      <c r="C829" t="s">
        <v>83</v>
      </c>
      <c r="D829" t="s">
        <v>67</v>
      </c>
      <c r="E829" t="s">
        <v>84</v>
      </c>
      <c r="F829" t="s">
        <v>78</v>
      </c>
      <c r="G829" t="s">
        <v>79</v>
      </c>
      <c r="H829">
        <v>52</v>
      </c>
      <c r="I829" s="13">
        <v>40091</v>
      </c>
      <c r="J829" s="35">
        <v>122890</v>
      </c>
      <c r="K829" s="36">
        <v>7.0000000000000007E-2</v>
      </c>
      <c r="L829" t="s">
        <v>1351</v>
      </c>
      <c r="M829" t="s">
        <v>1357</v>
      </c>
      <c r="N829">
        <f t="shared" ca="1" si="13"/>
        <v>14</v>
      </c>
      <c r="P829" t="s">
        <v>1576</v>
      </c>
      <c r="Q829" t="s">
        <v>1577</v>
      </c>
      <c r="R829" t="s">
        <v>294</v>
      </c>
      <c r="S829" t="s">
        <v>58</v>
      </c>
      <c r="T829" t="s">
        <v>74</v>
      </c>
      <c r="U829" t="s">
        <v>78</v>
      </c>
      <c r="V829" t="s">
        <v>79</v>
      </c>
      <c r="W829">
        <v>50</v>
      </c>
      <c r="X829" s="13">
        <v>36956</v>
      </c>
      <c r="Y829" s="35">
        <v>73907</v>
      </c>
      <c r="Z829" s="36">
        <v>0</v>
      </c>
      <c r="AA829" t="s">
        <v>1351</v>
      </c>
      <c r="AB829" t="s">
        <v>1357</v>
      </c>
      <c r="AC829">
        <v>23</v>
      </c>
    </row>
    <row r="830" spans="1:29" x14ac:dyDescent="0.3">
      <c r="A830" t="s">
        <v>1652</v>
      </c>
      <c r="B830" t="s">
        <v>1653</v>
      </c>
      <c r="C830" t="s">
        <v>83</v>
      </c>
      <c r="D830" t="s">
        <v>97</v>
      </c>
      <c r="E830" t="s">
        <v>84</v>
      </c>
      <c r="F830" t="s">
        <v>78</v>
      </c>
      <c r="G830" t="s">
        <v>79</v>
      </c>
      <c r="H830">
        <v>48</v>
      </c>
      <c r="I830" s="13">
        <v>42201</v>
      </c>
      <c r="J830" s="35">
        <v>110565</v>
      </c>
      <c r="K830" s="36">
        <v>0.09</v>
      </c>
      <c r="L830" t="s">
        <v>1351</v>
      </c>
      <c r="M830" t="s">
        <v>1364</v>
      </c>
      <c r="N830">
        <f t="shared" ca="1" si="13"/>
        <v>9</v>
      </c>
      <c r="P830" t="s">
        <v>1578</v>
      </c>
      <c r="Q830" t="s">
        <v>1579</v>
      </c>
      <c r="R830" t="s">
        <v>87</v>
      </c>
      <c r="S830" t="s">
        <v>91</v>
      </c>
      <c r="T830" t="s">
        <v>84</v>
      </c>
      <c r="U830" t="s">
        <v>60</v>
      </c>
      <c r="V830" t="s">
        <v>79</v>
      </c>
      <c r="W830">
        <v>55</v>
      </c>
      <c r="X830" s="13">
        <v>40899</v>
      </c>
      <c r="Y830" s="35">
        <v>54733</v>
      </c>
      <c r="Z830" s="36">
        <v>0</v>
      </c>
      <c r="AA830" t="s">
        <v>1351</v>
      </c>
      <c r="AB830" t="s">
        <v>1352</v>
      </c>
      <c r="AC830">
        <v>12</v>
      </c>
    </row>
    <row r="831" spans="1:29" x14ac:dyDescent="0.3">
      <c r="A831" t="s">
        <v>1654</v>
      </c>
      <c r="B831" t="s">
        <v>1655</v>
      </c>
      <c r="C831" t="s">
        <v>237</v>
      </c>
      <c r="D831" t="s">
        <v>101</v>
      </c>
      <c r="E831" t="s">
        <v>68</v>
      </c>
      <c r="F831" t="s">
        <v>60</v>
      </c>
      <c r="G831" t="s">
        <v>79</v>
      </c>
      <c r="H831">
        <v>51</v>
      </c>
      <c r="I831" s="13">
        <v>42777</v>
      </c>
      <c r="J831" s="35">
        <v>87036</v>
      </c>
      <c r="K831" s="36">
        <v>0</v>
      </c>
      <c r="L831" t="s">
        <v>1351</v>
      </c>
      <c r="M831" t="s">
        <v>1352</v>
      </c>
      <c r="N831">
        <f t="shared" ca="1" si="13"/>
        <v>7</v>
      </c>
      <c r="P831" t="s">
        <v>986</v>
      </c>
      <c r="Q831" t="s">
        <v>1580</v>
      </c>
      <c r="R831" t="s">
        <v>77</v>
      </c>
      <c r="S831" t="s">
        <v>120</v>
      </c>
      <c r="T831" t="s">
        <v>68</v>
      </c>
      <c r="U831" t="s">
        <v>78</v>
      </c>
      <c r="V831" t="s">
        <v>79</v>
      </c>
      <c r="W831">
        <v>63</v>
      </c>
      <c r="X831" s="13">
        <v>43171</v>
      </c>
      <c r="Y831" s="35">
        <v>73200</v>
      </c>
      <c r="Z831" s="36">
        <v>0</v>
      </c>
      <c r="AA831" t="s">
        <v>1351</v>
      </c>
      <c r="AB831" t="s">
        <v>1357</v>
      </c>
      <c r="AC831">
        <v>6</v>
      </c>
    </row>
    <row r="832" spans="1:29" x14ac:dyDescent="0.3">
      <c r="A832" t="s">
        <v>1656</v>
      </c>
      <c r="B832" t="s">
        <v>1657</v>
      </c>
      <c r="C832" t="s">
        <v>77</v>
      </c>
      <c r="D832" t="s">
        <v>109</v>
      </c>
      <c r="E832" t="s">
        <v>84</v>
      </c>
      <c r="F832" t="s">
        <v>78</v>
      </c>
      <c r="G832" t="s">
        <v>79</v>
      </c>
      <c r="H832">
        <v>45</v>
      </c>
      <c r="I832" s="13">
        <v>39347</v>
      </c>
      <c r="J832" s="35">
        <v>92293</v>
      </c>
      <c r="K832" s="36">
        <v>0</v>
      </c>
      <c r="L832" t="s">
        <v>1351</v>
      </c>
      <c r="M832" t="s">
        <v>1371</v>
      </c>
      <c r="N832">
        <f t="shared" ca="1" si="13"/>
        <v>16</v>
      </c>
      <c r="P832" t="s">
        <v>1581</v>
      </c>
      <c r="Q832" t="s">
        <v>459</v>
      </c>
      <c r="R832" t="s">
        <v>83</v>
      </c>
      <c r="S832" t="s">
        <v>67</v>
      </c>
      <c r="T832" t="s">
        <v>74</v>
      </c>
      <c r="U832" t="s">
        <v>78</v>
      </c>
      <c r="V832" t="s">
        <v>79</v>
      </c>
      <c r="W832">
        <v>50</v>
      </c>
      <c r="X832" s="13">
        <v>43239</v>
      </c>
      <c r="Y832" s="35">
        <v>106437</v>
      </c>
      <c r="Z832" s="36">
        <v>7.0000000000000007E-2</v>
      </c>
      <c r="AA832" t="s">
        <v>1351</v>
      </c>
      <c r="AB832" t="s">
        <v>1352</v>
      </c>
      <c r="AC832">
        <v>6</v>
      </c>
    </row>
    <row r="833" spans="1:29" x14ac:dyDescent="0.3">
      <c r="A833" t="s">
        <v>1658</v>
      </c>
      <c r="B833" t="s">
        <v>1659</v>
      </c>
      <c r="C833" t="s">
        <v>237</v>
      </c>
      <c r="D833" t="s">
        <v>101</v>
      </c>
      <c r="E833" t="s">
        <v>68</v>
      </c>
      <c r="F833" t="s">
        <v>60</v>
      </c>
      <c r="G833" t="s">
        <v>79</v>
      </c>
      <c r="H833">
        <v>48</v>
      </c>
      <c r="I833" s="13">
        <v>41032</v>
      </c>
      <c r="J833" s="35">
        <v>65340</v>
      </c>
      <c r="K833" s="36">
        <v>0</v>
      </c>
      <c r="L833" t="s">
        <v>1351</v>
      </c>
      <c r="M833" t="s">
        <v>1357</v>
      </c>
      <c r="N833">
        <f t="shared" ca="1" si="13"/>
        <v>12</v>
      </c>
      <c r="P833" t="s">
        <v>1582</v>
      </c>
      <c r="Q833" t="s">
        <v>1583</v>
      </c>
      <c r="R833" t="s">
        <v>132</v>
      </c>
      <c r="S833" t="s">
        <v>109</v>
      </c>
      <c r="T833" t="s">
        <v>74</v>
      </c>
      <c r="U833" t="s">
        <v>78</v>
      </c>
      <c r="V833" t="s">
        <v>79</v>
      </c>
      <c r="W833">
        <v>52</v>
      </c>
      <c r="X833" s="13">
        <v>36303</v>
      </c>
      <c r="Y833" s="35">
        <v>68807</v>
      </c>
      <c r="Z833" s="36">
        <v>0</v>
      </c>
      <c r="AA833" t="s">
        <v>1351</v>
      </c>
      <c r="AB833" t="s">
        <v>1371</v>
      </c>
      <c r="AC833">
        <v>25</v>
      </c>
    </row>
    <row r="834" spans="1:29" x14ac:dyDescent="0.3">
      <c r="A834" t="s">
        <v>1660</v>
      </c>
      <c r="B834" t="s">
        <v>1661</v>
      </c>
      <c r="C834" t="s">
        <v>177</v>
      </c>
      <c r="D834" t="s">
        <v>101</v>
      </c>
      <c r="E834" t="s">
        <v>59</v>
      </c>
      <c r="F834" t="s">
        <v>60</v>
      </c>
      <c r="G834" t="s">
        <v>79</v>
      </c>
      <c r="H834">
        <v>40</v>
      </c>
      <c r="I834" s="13">
        <v>42622</v>
      </c>
      <c r="J834" s="35">
        <v>109680</v>
      </c>
      <c r="K834" s="36">
        <v>0</v>
      </c>
      <c r="L834" t="s">
        <v>1351</v>
      </c>
      <c r="M834" t="s">
        <v>1371</v>
      </c>
      <c r="N834">
        <f t="shared" ca="1" si="13"/>
        <v>8</v>
      </c>
      <c r="P834" t="s">
        <v>1584</v>
      </c>
      <c r="Q834" t="s">
        <v>1585</v>
      </c>
      <c r="R834" t="s">
        <v>157</v>
      </c>
      <c r="S834" t="s">
        <v>101</v>
      </c>
      <c r="T834" t="s">
        <v>68</v>
      </c>
      <c r="U834" t="s">
        <v>78</v>
      </c>
      <c r="V834" t="s">
        <v>79</v>
      </c>
      <c r="W834">
        <v>29</v>
      </c>
      <c r="X834" s="13">
        <v>44515</v>
      </c>
      <c r="Y834" s="35">
        <v>91782</v>
      </c>
      <c r="Z834" s="36">
        <v>0</v>
      </c>
      <c r="AA834" t="s">
        <v>1351</v>
      </c>
      <c r="AB834" t="s">
        <v>1352</v>
      </c>
      <c r="AC834">
        <v>2</v>
      </c>
    </row>
    <row r="835" spans="1:29" x14ac:dyDescent="0.3">
      <c r="A835" t="s">
        <v>1662</v>
      </c>
      <c r="B835" t="s">
        <v>1663</v>
      </c>
      <c r="C835" t="s">
        <v>77</v>
      </c>
      <c r="D835" t="s">
        <v>109</v>
      </c>
      <c r="E835" t="s">
        <v>74</v>
      </c>
      <c r="F835" t="s">
        <v>78</v>
      </c>
      <c r="G835" t="s">
        <v>79</v>
      </c>
      <c r="H835">
        <v>63</v>
      </c>
      <c r="I835" s="13">
        <v>42778</v>
      </c>
      <c r="J835" s="35">
        <v>77629</v>
      </c>
      <c r="K835" s="36">
        <v>0</v>
      </c>
      <c r="L835" t="s">
        <v>1351</v>
      </c>
      <c r="M835" t="s">
        <v>1364</v>
      </c>
      <c r="N835">
        <f t="shared" ca="1" si="13"/>
        <v>7</v>
      </c>
      <c r="P835" t="s">
        <v>1586</v>
      </c>
      <c r="Q835" t="s">
        <v>1587</v>
      </c>
      <c r="R835" t="s">
        <v>162</v>
      </c>
      <c r="S835" t="s">
        <v>97</v>
      </c>
      <c r="T835" t="s">
        <v>84</v>
      </c>
      <c r="U835" t="s">
        <v>78</v>
      </c>
      <c r="V835" t="s">
        <v>79</v>
      </c>
      <c r="W835">
        <v>31</v>
      </c>
      <c r="X835" s="13">
        <v>43002</v>
      </c>
      <c r="Y835" s="35">
        <v>71755</v>
      </c>
      <c r="Z835" s="36">
        <v>0</v>
      </c>
      <c r="AA835" t="s">
        <v>1351</v>
      </c>
      <c r="AB835" t="s">
        <v>1352</v>
      </c>
      <c r="AC835">
        <v>6</v>
      </c>
    </row>
    <row r="836" spans="1:29" x14ac:dyDescent="0.3">
      <c r="A836" t="s">
        <v>1664</v>
      </c>
      <c r="B836" t="s">
        <v>1665</v>
      </c>
      <c r="C836" t="s">
        <v>57</v>
      </c>
      <c r="D836" t="s">
        <v>97</v>
      </c>
      <c r="E836" t="s">
        <v>74</v>
      </c>
      <c r="F836" t="s">
        <v>78</v>
      </c>
      <c r="G836" t="s">
        <v>79</v>
      </c>
      <c r="H836">
        <v>62</v>
      </c>
      <c r="I836" s="13">
        <v>43061</v>
      </c>
      <c r="J836" s="35">
        <v>138808</v>
      </c>
      <c r="K836" s="36">
        <v>0.15</v>
      </c>
      <c r="L836" t="s">
        <v>1351</v>
      </c>
      <c r="M836" t="s">
        <v>1352</v>
      </c>
      <c r="N836">
        <f t="shared" ca="1" si="13"/>
        <v>6</v>
      </c>
      <c r="P836" t="s">
        <v>1588</v>
      </c>
      <c r="Q836" t="s">
        <v>1589</v>
      </c>
      <c r="R836" t="s">
        <v>83</v>
      </c>
      <c r="S836" t="s">
        <v>91</v>
      </c>
      <c r="T836" t="s">
        <v>84</v>
      </c>
      <c r="U836" t="s">
        <v>60</v>
      </c>
      <c r="V836" t="s">
        <v>79</v>
      </c>
      <c r="W836">
        <v>52</v>
      </c>
      <c r="X836" s="13">
        <v>44519</v>
      </c>
      <c r="Y836" s="35">
        <v>111006</v>
      </c>
      <c r="Z836" s="36">
        <v>0.08</v>
      </c>
      <c r="AA836" t="s">
        <v>1351</v>
      </c>
      <c r="AB836" t="s">
        <v>1352</v>
      </c>
      <c r="AC836">
        <v>2</v>
      </c>
    </row>
    <row r="837" spans="1:29" x14ac:dyDescent="0.3">
      <c r="A837" t="s">
        <v>1300</v>
      </c>
      <c r="B837" t="s">
        <v>1666</v>
      </c>
      <c r="C837" t="s">
        <v>66</v>
      </c>
      <c r="D837" t="s">
        <v>91</v>
      </c>
      <c r="E837" t="s">
        <v>84</v>
      </c>
      <c r="F837" t="s">
        <v>60</v>
      </c>
      <c r="G837" t="s">
        <v>79</v>
      </c>
      <c r="H837">
        <v>60</v>
      </c>
      <c r="I837" s="13">
        <v>38121</v>
      </c>
      <c r="J837" s="35">
        <v>186378</v>
      </c>
      <c r="K837" s="36">
        <v>0.26</v>
      </c>
      <c r="L837" t="s">
        <v>1351</v>
      </c>
      <c r="M837" t="s">
        <v>1352</v>
      </c>
      <c r="N837">
        <f t="shared" ca="1" si="13"/>
        <v>20</v>
      </c>
      <c r="P837" t="s">
        <v>1590</v>
      </c>
      <c r="Q837" t="s">
        <v>1591</v>
      </c>
      <c r="R837" t="s">
        <v>66</v>
      </c>
      <c r="S837" t="s">
        <v>58</v>
      </c>
      <c r="T837" t="s">
        <v>59</v>
      </c>
      <c r="U837" t="s">
        <v>78</v>
      </c>
      <c r="V837" t="s">
        <v>79</v>
      </c>
      <c r="W837">
        <v>55</v>
      </c>
      <c r="X837" s="13">
        <v>39154</v>
      </c>
      <c r="Y837" s="35">
        <v>184648</v>
      </c>
      <c r="Z837" s="36">
        <v>0.24</v>
      </c>
      <c r="AA837" t="s">
        <v>1351</v>
      </c>
      <c r="AB837" t="s">
        <v>1357</v>
      </c>
      <c r="AC837">
        <v>17</v>
      </c>
    </row>
    <row r="838" spans="1:29" x14ac:dyDescent="0.3">
      <c r="A838" t="s">
        <v>1667</v>
      </c>
      <c r="B838" t="s">
        <v>1668</v>
      </c>
      <c r="C838" t="s">
        <v>225</v>
      </c>
      <c r="D838" t="s">
        <v>97</v>
      </c>
      <c r="E838" t="s">
        <v>74</v>
      </c>
      <c r="F838" t="s">
        <v>60</v>
      </c>
      <c r="G838" t="s">
        <v>79</v>
      </c>
      <c r="H838">
        <v>63</v>
      </c>
      <c r="I838" s="13">
        <v>39204</v>
      </c>
      <c r="J838" s="35">
        <v>72805</v>
      </c>
      <c r="K838" s="36">
        <v>0</v>
      </c>
      <c r="L838" t="s">
        <v>1351</v>
      </c>
      <c r="M838" t="s">
        <v>1357</v>
      </c>
      <c r="N838">
        <f t="shared" ca="1" si="13"/>
        <v>17</v>
      </c>
      <c r="P838" t="s">
        <v>1592</v>
      </c>
      <c r="Q838" t="s">
        <v>1593</v>
      </c>
      <c r="R838" t="s">
        <v>237</v>
      </c>
      <c r="S838" t="s">
        <v>101</v>
      </c>
      <c r="T838" t="s">
        <v>74</v>
      </c>
      <c r="U838" t="s">
        <v>78</v>
      </c>
      <c r="V838" t="s">
        <v>79</v>
      </c>
      <c r="W838">
        <v>60</v>
      </c>
      <c r="X838" s="13">
        <v>39944</v>
      </c>
      <c r="Y838" s="35">
        <v>62239</v>
      </c>
      <c r="Z838" s="36">
        <v>0</v>
      </c>
      <c r="AA838" t="s">
        <v>1351</v>
      </c>
      <c r="AB838" t="s">
        <v>1364</v>
      </c>
      <c r="AC838">
        <v>15</v>
      </c>
    </row>
    <row r="839" spans="1:29" x14ac:dyDescent="0.3">
      <c r="A839" t="s">
        <v>1669</v>
      </c>
      <c r="B839" t="s">
        <v>1670</v>
      </c>
      <c r="C839" t="s">
        <v>318</v>
      </c>
      <c r="D839" t="s">
        <v>120</v>
      </c>
      <c r="E839" t="s">
        <v>59</v>
      </c>
      <c r="F839" t="s">
        <v>60</v>
      </c>
      <c r="G839" t="s">
        <v>79</v>
      </c>
      <c r="H839">
        <v>46</v>
      </c>
      <c r="I839" s="13">
        <v>44213</v>
      </c>
      <c r="J839" s="35">
        <v>72131</v>
      </c>
      <c r="K839" s="36">
        <v>0</v>
      </c>
      <c r="L839" t="s">
        <v>1351</v>
      </c>
      <c r="M839" t="s">
        <v>1357</v>
      </c>
      <c r="N839">
        <f t="shared" ca="1" si="13"/>
        <v>3</v>
      </c>
      <c r="P839" t="s">
        <v>1594</v>
      </c>
      <c r="Q839" t="s">
        <v>1595</v>
      </c>
      <c r="R839" t="s">
        <v>83</v>
      </c>
      <c r="S839" t="s">
        <v>91</v>
      </c>
      <c r="T839" t="s">
        <v>68</v>
      </c>
      <c r="U839" t="s">
        <v>78</v>
      </c>
      <c r="V839" t="s">
        <v>79</v>
      </c>
      <c r="W839">
        <v>34</v>
      </c>
      <c r="X839" s="13">
        <v>40952</v>
      </c>
      <c r="Y839" s="35">
        <v>118708</v>
      </c>
      <c r="Z839" s="36">
        <v>7.0000000000000007E-2</v>
      </c>
      <c r="AA839" t="s">
        <v>1351</v>
      </c>
      <c r="AB839" t="s">
        <v>1357</v>
      </c>
      <c r="AC839">
        <v>12</v>
      </c>
    </row>
    <row r="840" spans="1:29" x14ac:dyDescent="0.3">
      <c r="A840" t="s">
        <v>1671</v>
      </c>
      <c r="B840" t="s">
        <v>1672</v>
      </c>
      <c r="C840" t="s">
        <v>180</v>
      </c>
      <c r="D840" t="s">
        <v>97</v>
      </c>
      <c r="E840" t="s">
        <v>74</v>
      </c>
      <c r="F840" t="s">
        <v>60</v>
      </c>
      <c r="G840" t="s">
        <v>79</v>
      </c>
      <c r="H840">
        <v>25</v>
      </c>
      <c r="I840" s="13">
        <v>44270</v>
      </c>
      <c r="J840" s="35">
        <v>47974</v>
      </c>
      <c r="K840" s="36">
        <v>0</v>
      </c>
      <c r="L840" t="s">
        <v>1351</v>
      </c>
      <c r="M840" t="s">
        <v>1352</v>
      </c>
      <c r="N840">
        <f t="shared" ca="1" si="13"/>
        <v>3</v>
      </c>
      <c r="P840" t="s">
        <v>1596</v>
      </c>
      <c r="Q840" t="s">
        <v>1597</v>
      </c>
      <c r="R840" t="s">
        <v>77</v>
      </c>
      <c r="S840" t="s">
        <v>91</v>
      </c>
      <c r="T840" t="s">
        <v>68</v>
      </c>
      <c r="U840" t="s">
        <v>60</v>
      </c>
      <c r="V840" t="s">
        <v>79</v>
      </c>
      <c r="W840">
        <v>45</v>
      </c>
      <c r="X840" s="13">
        <v>43999</v>
      </c>
      <c r="Y840" s="35">
        <v>89841</v>
      </c>
      <c r="Z840" s="36">
        <v>0</v>
      </c>
      <c r="AA840" t="s">
        <v>1351</v>
      </c>
      <c r="AB840" t="s">
        <v>1364</v>
      </c>
      <c r="AC840">
        <v>4</v>
      </c>
    </row>
    <row r="841" spans="1:29" x14ac:dyDescent="0.3">
      <c r="A841" t="s">
        <v>1673</v>
      </c>
      <c r="B841" t="s">
        <v>1674</v>
      </c>
      <c r="C841" t="s">
        <v>177</v>
      </c>
      <c r="D841" t="s">
        <v>101</v>
      </c>
      <c r="E841" t="s">
        <v>74</v>
      </c>
      <c r="F841" t="s">
        <v>60</v>
      </c>
      <c r="G841" t="s">
        <v>79</v>
      </c>
      <c r="H841">
        <v>45</v>
      </c>
      <c r="I841" s="13">
        <v>38057</v>
      </c>
      <c r="J841" s="35">
        <v>109422</v>
      </c>
      <c r="K841" s="36">
        <v>0</v>
      </c>
      <c r="L841" t="s">
        <v>1351</v>
      </c>
      <c r="M841" t="s">
        <v>1352</v>
      </c>
      <c r="N841">
        <f t="shared" ca="1" si="13"/>
        <v>20</v>
      </c>
      <c r="P841" t="s">
        <v>1598</v>
      </c>
      <c r="Q841" t="s">
        <v>1599</v>
      </c>
      <c r="R841" t="s">
        <v>108</v>
      </c>
      <c r="S841" t="s">
        <v>109</v>
      </c>
      <c r="T841" t="s">
        <v>84</v>
      </c>
      <c r="U841" t="s">
        <v>78</v>
      </c>
      <c r="V841" t="s">
        <v>79</v>
      </c>
      <c r="W841">
        <v>41</v>
      </c>
      <c r="X841" s="13">
        <v>41916</v>
      </c>
      <c r="Y841" s="35">
        <v>257194</v>
      </c>
      <c r="Z841" s="36">
        <v>0.35</v>
      </c>
      <c r="AA841" t="s">
        <v>1351</v>
      </c>
      <c r="AB841" t="s">
        <v>1352</v>
      </c>
      <c r="AC841">
        <v>9</v>
      </c>
    </row>
    <row r="842" spans="1:29" x14ac:dyDescent="0.3">
      <c r="A842" t="s">
        <v>1232</v>
      </c>
      <c r="B842" t="s">
        <v>1675</v>
      </c>
      <c r="C842" t="s">
        <v>129</v>
      </c>
      <c r="D842" t="s">
        <v>58</v>
      </c>
      <c r="E842" t="s">
        <v>74</v>
      </c>
      <c r="F842" t="s">
        <v>78</v>
      </c>
      <c r="G842" t="s">
        <v>79</v>
      </c>
      <c r="H842">
        <v>25</v>
      </c>
      <c r="I842" s="13">
        <v>44213</v>
      </c>
      <c r="J842" s="35">
        <v>41844</v>
      </c>
      <c r="K842" s="36">
        <v>0</v>
      </c>
      <c r="L842" t="s">
        <v>1351</v>
      </c>
      <c r="M842" t="s">
        <v>1352</v>
      </c>
      <c r="N842">
        <f t="shared" ca="1" si="13"/>
        <v>3</v>
      </c>
      <c r="P842" t="s">
        <v>1600</v>
      </c>
      <c r="Q842" t="s">
        <v>1601</v>
      </c>
      <c r="R842" t="s">
        <v>157</v>
      </c>
      <c r="S842" t="s">
        <v>101</v>
      </c>
      <c r="T842" t="s">
        <v>59</v>
      </c>
      <c r="U842" t="s">
        <v>78</v>
      </c>
      <c r="V842" t="s">
        <v>79</v>
      </c>
      <c r="W842">
        <v>55</v>
      </c>
      <c r="X842" s="13">
        <v>40663</v>
      </c>
      <c r="Y842" s="35">
        <v>89419</v>
      </c>
      <c r="Z842" s="36">
        <v>0</v>
      </c>
      <c r="AA842" t="s">
        <v>1351</v>
      </c>
      <c r="AB842" t="s">
        <v>1357</v>
      </c>
      <c r="AC842">
        <v>13</v>
      </c>
    </row>
    <row r="843" spans="1:29" x14ac:dyDescent="0.3">
      <c r="A843" t="s">
        <v>1676</v>
      </c>
      <c r="B843" t="s">
        <v>1677</v>
      </c>
      <c r="C843" t="s">
        <v>132</v>
      </c>
      <c r="D843" t="s">
        <v>91</v>
      </c>
      <c r="E843" t="s">
        <v>59</v>
      </c>
      <c r="F843" t="s">
        <v>78</v>
      </c>
      <c r="G843" t="s">
        <v>79</v>
      </c>
      <c r="H843">
        <v>43</v>
      </c>
      <c r="I843" s="13">
        <v>41680</v>
      </c>
      <c r="J843" s="35">
        <v>58875</v>
      </c>
      <c r="K843" s="36">
        <v>0</v>
      </c>
      <c r="L843" t="s">
        <v>1351</v>
      </c>
      <c r="M843" t="s">
        <v>1371</v>
      </c>
      <c r="N843">
        <f t="shared" ca="1" si="13"/>
        <v>10</v>
      </c>
      <c r="P843" t="s">
        <v>1602</v>
      </c>
      <c r="Q843" t="s">
        <v>1603</v>
      </c>
      <c r="R843" t="s">
        <v>66</v>
      </c>
      <c r="S843" t="s">
        <v>67</v>
      </c>
      <c r="T843" t="s">
        <v>84</v>
      </c>
      <c r="U843" t="s">
        <v>60</v>
      </c>
      <c r="V843" t="s">
        <v>79</v>
      </c>
      <c r="W843">
        <v>53</v>
      </c>
      <c r="X843" s="13">
        <v>37304</v>
      </c>
      <c r="Y843" s="35">
        <v>179494</v>
      </c>
      <c r="Z843" s="36">
        <v>0.2</v>
      </c>
      <c r="AA843" t="s">
        <v>1351</v>
      </c>
      <c r="AB843" t="s">
        <v>1352</v>
      </c>
      <c r="AC843">
        <v>22</v>
      </c>
    </row>
    <row r="844" spans="1:29" x14ac:dyDescent="0.3">
      <c r="A844" t="s">
        <v>1678</v>
      </c>
      <c r="B844" t="s">
        <v>1679</v>
      </c>
      <c r="C844" t="s">
        <v>132</v>
      </c>
      <c r="D844" t="s">
        <v>120</v>
      </c>
      <c r="E844" t="s">
        <v>84</v>
      </c>
      <c r="F844" t="s">
        <v>60</v>
      </c>
      <c r="G844" t="s">
        <v>79</v>
      </c>
      <c r="H844">
        <v>42</v>
      </c>
      <c r="I844" s="13">
        <v>40307</v>
      </c>
      <c r="J844" s="35">
        <v>67743</v>
      </c>
      <c r="K844" s="36">
        <v>0</v>
      </c>
      <c r="L844" t="s">
        <v>1351</v>
      </c>
      <c r="M844" t="s">
        <v>1364</v>
      </c>
      <c r="N844">
        <f t="shared" ca="1" si="13"/>
        <v>14</v>
      </c>
      <c r="P844" t="s">
        <v>1604</v>
      </c>
      <c r="Q844" t="s">
        <v>1605</v>
      </c>
      <c r="R844" t="s">
        <v>171</v>
      </c>
      <c r="S844" t="s">
        <v>101</v>
      </c>
      <c r="T844" t="s">
        <v>74</v>
      </c>
      <c r="U844" t="s">
        <v>78</v>
      </c>
      <c r="V844" t="s">
        <v>79</v>
      </c>
      <c r="W844">
        <v>60</v>
      </c>
      <c r="X844" s="13">
        <v>33890</v>
      </c>
      <c r="Y844" s="35">
        <v>88213</v>
      </c>
      <c r="Z844" s="36">
        <v>0</v>
      </c>
      <c r="AA844" t="s">
        <v>1351</v>
      </c>
      <c r="AB844" t="s">
        <v>1352</v>
      </c>
      <c r="AC844">
        <v>31</v>
      </c>
    </row>
    <row r="845" spans="1:29" x14ac:dyDescent="0.3">
      <c r="A845" t="s">
        <v>1680</v>
      </c>
      <c r="B845" t="s">
        <v>1681</v>
      </c>
      <c r="C845" t="s">
        <v>294</v>
      </c>
      <c r="D845" t="s">
        <v>58</v>
      </c>
      <c r="E845" t="s">
        <v>74</v>
      </c>
      <c r="F845" t="s">
        <v>60</v>
      </c>
      <c r="G845" t="s">
        <v>79</v>
      </c>
      <c r="H845">
        <v>33</v>
      </c>
      <c r="I845" s="13">
        <v>41819</v>
      </c>
      <c r="J845" s="35">
        <v>96366</v>
      </c>
      <c r="K845" s="36">
        <v>0</v>
      </c>
      <c r="L845" t="s">
        <v>1351</v>
      </c>
      <c r="M845" t="s">
        <v>1371</v>
      </c>
      <c r="N845">
        <f t="shared" ca="1" si="13"/>
        <v>10</v>
      </c>
      <c r="P845" t="s">
        <v>635</v>
      </c>
      <c r="Q845" t="s">
        <v>1606</v>
      </c>
      <c r="R845" t="s">
        <v>66</v>
      </c>
      <c r="S845" t="s">
        <v>109</v>
      </c>
      <c r="T845" t="s">
        <v>84</v>
      </c>
      <c r="U845" t="s">
        <v>60</v>
      </c>
      <c r="V845" t="s">
        <v>79</v>
      </c>
      <c r="W845">
        <v>36</v>
      </c>
      <c r="X845" s="13">
        <v>40434</v>
      </c>
      <c r="Y845" s="35">
        <v>157070</v>
      </c>
      <c r="Z845" s="36">
        <v>0.28000000000000003</v>
      </c>
      <c r="AA845" t="s">
        <v>1351</v>
      </c>
      <c r="AB845" t="s">
        <v>1352</v>
      </c>
      <c r="AC845">
        <v>13</v>
      </c>
    </row>
    <row r="846" spans="1:29" x14ac:dyDescent="0.3">
      <c r="A846" t="s">
        <v>1682</v>
      </c>
      <c r="B846" t="s">
        <v>1683</v>
      </c>
      <c r="C846" t="s">
        <v>83</v>
      </c>
      <c r="D846" t="s">
        <v>67</v>
      </c>
      <c r="E846" t="s">
        <v>59</v>
      </c>
      <c r="F846" t="s">
        <v>60</v>
      </c>
      <c r="G846" t="s">
        <v>79</v>
      </c>
      <c r="H846">
        <v>37</v>
      </c>
      <c r="I846" s="13">
        <v>42605</v>
      </c>
      <c r="J846" s="35">
        <v>124928</v>
      </c>
      <c r="K846" s="36">
        <v>0.06</v>
      </c>
      <c r="L846" t="s">
        <v>1351</v>
      </c>
      <c r="M846" t="s">
        <v>1352</v>
      </c>
      <c r="N846">
        <f t="shared" ca="1" si="13"/>
        <v>8</v>
      </c>
      <c r="P846" t="s">
        <v>1607</v>
      </c>
      <c r="Q846" t="s">
        <v>1608</v>
      </c>
      <c r="R846" t="s">
        <v>83</v>
      </c>
      <c r="S846" t="s">
        <v>109</v>
      </c>
      <c r="T846" t="s">
        <v>74</v>
      </c>
      <c r="U846" t="s">
        <v>60</v>
      </c>
      <c r="V846" t="s">
        <v>79</v>
      </c>
      <c r="W846">
        <v>64</v>
      </c>
      <c r="X846" s="13">
        <v>43729</v>
      </c>
      <c r="Y846" s="35">
        <v>108780</v>
      </c>
      <c r="Z846" s="36">
        <v>0.06</v>
      </c>
      <c r="AA846" t="s">
        <v>1351</v>
      </c>
      <c r="AB846" t="s">
        <v>1357</v>
      </c>
      <c r="AC846">
        <v>4</v>
      </c>
    </row>
    <row r="847" spans="1:29" x14ac:dyDescent="0.3">
      <c r="A847" t="s">
        <v>1684</v>
      </c>
      <c r="B847" t="s">
        <v>1685</v>
      </c>
      <c r="C847" t="s">
        <v>66</v>
      </c>
      <c r="D847" t="s">
        <v>67</v>
      </c>
      <c r="E847" t="s">
        <v>59</v>
      </c>
      <c r="F847" t="s">
        <v>60</v>
      </c>
      <c r="G847" t="s">
        <v>79</v>
      </c>
      <c r="H847">
        <v>25</v>
      </c>
      <c r="I847" s="13">
        <v>44303</v>
      </c>
      <c r="J847" s="35">
        <v>186870</v>
      </c>
      <c r="K847" s="36">
        <v>0.2</v>
      </c>
      <c r="L847" t="s">
        <v>1351</v>
      </c>
      <c r="M847" t="s">
        <v>1357</v>
      </c>
      <c r="N847">
        <f t="shared" ca="1" si="13"/>
        <v>3</v>
      </c>
      <c r="P847" t="s">
        <v>1609</v>
      </c>
      <c r="Q847" t="s">
        <v>1610</v>
      </c>
      <c r="R847" t="s">
        <v>66</v>
      </c>
      <c r="S847" t="s">
        <v>101</v>
      </c>
      <c r="T847" t="s">
        <v>68</v>
      </c>
      <c r="U847" t="s">
        <v>60</v>
      </c>
      <c r="V847" t="s">
        <v>79</v>
      </c>
      <c r="W847">
        <v>46</v>
      </c>
      <c r="X847" s="13">
        <v>44125</v>
      </c>
      <c r="Y847" s="35">
        <v>151853</v>
      </c>
      <c r="Z847" s="36">
        <v>0.16</v>
      </c>
      <c r="AA847" t="s">
        <v>1351</v>
      </c>
      <c r="AB847" t="s">
        <v>1371</v>
      </c>
      <c r="AC847">
        <v>3</v>
      </c>
    </row>
    <row r="848" spans="1:29" x14ac:dyDescent="0.3">
      <c r="A848" t="s">
        <v>351</v>
      </c>
      <c r="B848" t="s">
        <v>1686</v>
      </c>
      <c r="C848" t="s">
        <v>87</v>
      </c>
      <c r="D848" t="s">
        <v>67</v>
      </c>
      <c r="E848" t="s">
        <v>84</v>
      </c>
      <c r="F848" t="s">
        <v>78</v>
      </c>
      <c r="G848" t="s">
        <v>79</v>
      </c>
      <c r="H848">
        <v>37</v>
      </c>
      <c r="I848" s="13">
        <v>42317</v>
      </c>
      <c r="J848" s="35">
        <v>45369</v>
      </c>
      <c r="K848" s="36">
        <v>0</v>
      </c>
      <c r="L848" t="s">
        <v>1351</v>
      </c>
      <c r="M848" t="s">
        <v>1364</v>
      </c>
      <c r="N848">
        <f t="shared" ca="1" si="13"/>
        <v>8</v>
      </c>
      <c r="P848" t="s">
        <v>1611</v>
      </c>
      <c r="Q848" t="s">
        <v>1612</v>
      </c>
      <c r="R848" t="s">
        <v>222</v>
      </c>
      <c r="S848" t="s">
        <v>120</v>
      </c>
      <c r="T848" t="s">
        <v>74</v>
      </c>
      <c r="U848" t="s">
        <v>60</v>
      </c>
      <c r="V848" t="s">
        <v>79</v>
      </c>
      <c r="W848">
        <v>62</v>
      </c>
      <c r="X848" s="13">
        <v>38977</v>
      </c>
      <c r="Y848" s="35">
        <v>64669</v>
      </c>
      <c r="Z848" s="36">
        <v>0</v>
      </c>
      <c r="AA848" t="s">
        <v>1351</v>
      </c>
      <c r="AB848" t="s">
        <v>1352</v>
      </c>
      <c r="AC848">
        <v>17</v>
      </c>
    </row>
    <row r="849" spans="1:29" x14ac:dyDescent="0.3">
      <c r="A849" t="s">
        <v>1687</v>
      </c>
      <c r="B849" t="s">
        <v>1688</v>
      </c>
      <c r="C849" t="s">
        <v>77</v>
      </c>
      <c r="D849" t="s">
        <v>120</v>
      </c>
      <c r="E849" t="s">
        <v>68</v>
      </c>
      <c r="F849" t="s">
        <v>78</v>
      </c>
      <c r="G849" t="s">
        <v>79</v>
      </c>
      <c r="H849">
        <v>59</v>
      </c>
      <c r="I849" s="13">
        <v>35502</v>
      </c>
      <c r="J849" s="35">
        <v>83685</v>
      </c>
      <c r="K849" s="36">
        <v>0</v>
      </c>
      <c r="L849" t="s">
        <v>1351</v>
      </c>
      <c r="M849" t="s">
        <v>1364</v>
      </c>
      <c r="N849">
        <f t="shared" ca="1" si="13"/>
        <v>27</v>
      </c>
      <c r="P849" t="s">
        <v>1613</v>
      </c>
      <c r="Q849" t="s">
        <v>1614</v>
      </c>
      <c r="R849" t="s">
        <v>132</v>
      </c>
      <c r="S849" t="s">
        <v>109</v>
      </c>
      <c r="T849" t="s">
        <v>59</v>
      </c>
      <c r="U849" t="s">
        <v>78</v>
      </c>
      <c r="V849" t="s">
        <v>79</v>
      </c>
      <c r="W849">
        <v>65</v>
      </c>
      <c r="X849" s="13">
        <v>37181</v>
      </c>
      <c r="Y849" s="35">
        <v>74631</v>
      </c>
      <c r="Z849" s="36">
        <v>0</v>
      </c>
      <c r="AA849" t="s">
        <v>1351</v>
      </c>
      <c r="AB849" t="s">
        <v>1352</v>
      </c>
      <c r="AC849">
        <v>22</v>
      </c>
    </row>
    <row r="850" spans="1:29" x14ac:dyDescent="0.3">
      <c r="A850" t="s">
        <v>1689</v>
      </c>
      <c r="B850" t="s">
        <v>1690</v>
      </c>
      <c r="C850" t="s">
        <v>73</v>
      </c>
      <c r="D850" t="s">
        <v>58</v>
      </c>
      <c r="E850" t="s">
        <v>68</v>
      </c>
      <c r="F850" t="s">
        <v>78</v>
      </c>
      <c r="G850" t="s">
        <v>79</v>
      </c>
      <c r="H850">
        <v>35</v>
      </c>
      <c r="I850" s="13">
        <v>42493</v>
      </c>
      <c r="J850" s="35">
        <v>73899</v>
      </c>
      <c r="K850" s="36">
        <v>0.05</v>
      </c>
      <c r="L850" t="s">
        <v>1351</v>
      </c>
      <c r="M850" t="s">
        <v>1371</v>
      </c>
      <c r="N850">
        <f t="shared" ca="1" si="13"/>
        <v>8</v>
      </c>
      <c r="P850" t="s">
        <v>1615</v>
      </c>
      <c r="Q850" t="s">
        <v>1616</v>
      </c>
      <c r="R850" t="s">
        <v>183</v>
      </c>
      <c r="S850" t="s">
        <v>101</v>
      </c>
      <c r="T850" t="s">
        <v>68</v>
      </c>
      <c r="U850" t="s">
        <v>78</v>
      </c>
      <c r="V850" t="s">
        <v>79</v>
      </c>
      <c r="W850">
        <v>46</v>
      </c>
      <c r="X850" s="13">
        <v>40836</v>
      </c>
      <c r="Y850" s="35">
        <v>114250</v>
      </c>
      <c r="Z850" s="36">
        <v>0.14000000000000001</v>
      </c>
      <c r="AA850" t="s">
        <v>1351</v>
      </c>
      <c r="AB850" t="s">
        <v>1371</v>
      </c>
      <c r="AC850">
        <v>12</v>
      </c>
    </row>
    <row r="851" spans="1:29" x14ac:dyDescent="0.3">
      <c r="A851" t="s">
        <v>1691</v>
      </c>
      <c r="B851" t="s">
        <v>1692</v>
      </c>
      <c r="C851" t="s">
        <v>83</v>
      </c>
      <c r="D851" t="s">
        <v>67</v>
      </c>
      <c r="E851" t="s">
        <v>84</v>
      </c>
      <c r="F851" t="s">
        <v>78</v>
      </c>
      <c r="G851" t="s">
        <v>79</v>
      </c>
      <c r="H851">
        <v>63</v>
      </c>
      <c r="I851" s="13">
        <v>38096</v>
      </c>
      <c r="J851" s="35">
        <v>122487</v>
      </c>
      <c r="K851" s="36">
        <v>0.08</v>
      </c>
      <c r="L851" t="s">
        <v>1351</v>
      </c>
      <c r="M851" t="s">
        <v>1357</v>
      </c>
      <c r="N851">
        <f t="shared" ca="1" si="13"/>
        <v>20</v>
      </c>
      <c r="P851" t="s">
        <v>1617</v>
      </c>
      <c r="Q851" t="s">
        <v>1618</v>
      </c>
      <c r="R851" t="s">
        <v>83</v>
      </c>
      <c r="S851" t="s">
        <v>58</v>
      </c>
      <c r="T851" t="s">
        <v>84</v>
      </c>
      <c r="U851" t="s">
        <v>78</v>
      </c>
      <c r="V851" t="s">
        <v>79</v>
      </c>
      <c r="W851">
        <v>60</v>
      </c>
      <c r="X851" s="13">
        <v>36554</v>
      </c>
      <c r="Y851" s="35">
        <v>109059</v>
      </c>
      <c r="Z851" s="36">
        <v>7.0000000000000007E-2</v>
      </c>
      <c r="AA851" t="s">
        <v>1351</v>
      </c>
      <c r="AB851" t="s">
        <v>1371</v>
      </c>
      <c r="AC851">
        <v>24</v>
      </c>
    </row>
    <row r="852" spans="1:29" x14ac:dyDescent="0.3">
      <c r="A852" t="s">
        <v>1693</v>
      </c>
      <c r="B852" t="s">
        <v>1694</v>
      </c>
      <c r="C852" t="s">
        <v>83</v>
      </c>
      <c r="D852" t="s">
        <v>58</v>
      </c>
      <c r="E852" t="s">
        <v>59</v>
      </c>
      <c r="F852" t="s">
        <v>60</v>
      </c>
      <c r="G852" t="s">
        <v>79</v>
      </c>
      <c r="H852">
        <v>55</v>
      </c>
      <c r="I852" s="13">
        <v>38391</v>
      </c>
      <c r="J852" s="35">
        <v>115145</v>
      </c>
      <c r="K852" s="36">
        <v>0.05</v>
      </c>
      <c r="L852" t="s">
        <v>1351</v>
      </c>
      <c r="M852" t="s">
        <v>1352</v>
      </c>
      <c r="N852">
        <f t="shared" ca="1" si="13"/>
        <v>19</v>
      </c>
      <c r="P852" t="s">
        <v>1619</v>
      </c>
      <c r="Q852" t="s">
        <v>1620</v>
      </c>
      <c r="R852" t="s">
        <v>66</v>
      </c>
      <c r="S852" t="s">
        <v>109</v>
      </c>
      <c r="T852" t="s">
        <v>84</v>
      </c>
      <c r="U852" t="s">
        <v>78</v>
      </c>
      <c r="V852" t="s">
        <v>79</v>
      </c>
      <c r="W852">
        <v>45</v>
      </c>
      <c r="X852" s="13">
        <v>39519</v>
      </c>
      <c r="Y852" s="35">
        <v>186138</v>
      </c>
      <c r="Z852" s="36">
        <v>0.28000000000000003</v>
      </c>
      <c r="AA852" t="s">
        <v>1351</v>
      </c>
      <c r="AB852" t="s">
        <v>1352</v>
      </c>
      <c r="AC852">
        <v>16</v>
      </c>
    </row>
    <row r="853" spans="1:29" x14ac:dyDescent="0.3">
      <c r="A853" t="s">
        <v>1695</v>
      </c>
      <c r="B853" t="s">
        <v>1696</v>
      </c>
      <c r="C853" t="s">
        <v>57</v>
      </c>
      <c r="D853" t="s">
        <v>67</v>
      </c>
      <c r="E853" t="s">
        <v>68</v>
      </c>
      <c r="F853" t="s">
        <v>60</v>
      </c>
      <c r="G853" t="s">
        <v>79</v>
      </c>
      <c r="H853">
        <v>37</v>
      </c>
      <c r="I853" s="13">
        <v>40657</v>
      </c>
      <c r="J853" s="35">
        <v>131183</v>
      </c>
      <c r="K853" s="36">
        <v>0.14000000000000001</v>
      </c>
      <c r="L853" t="s">
        <v>1351</v>
      </c>
      <c r="M853" t="s">
        <v>1357</v>
      </c>
      <c r="N853">
        <f t="shared" ca="1" si="13"/>
        <v>13</v>
      </c>
      <c r="P853" t="s">
        <v>102</v>
      </c>
      <c r="Q853" t="s">
        <v>1621</v>
      </c>
      <c r="R853" t="s">
        <v>57</v>
      </c>
      <c r="S853" t="s">
        <v>120</v>
      </c>
      <c r="T853" t="s">
        <v>74</v>
      </c>
      <c r="U853" t="s">
        <v>60</v>
      </c>
      <c r="V853" t="s">
        <v>79</v>
      </c>
      <c r="W853">
        <v>46</v>
      </c>
      <c r="X853" s="13">
        <v>38046</v>
      </c>
      <c r="Y853" s="35">
        <v>158897</v>
      </c>
      <c r="Z853" s="36">
        <v>0.1</v>
      </c>
      <c r="AA853" t="s">
        <v>1351</v>
      </c>
      <c r="AB853" t="s">
        <v>1352</v>
      </c>
      <c r="AC853">
        <v>20</v>
      </c>
    </row>
    <row r="854" spans="1:29" x14ac:dyDescent="0.3">
      <c r="A854" t="s">
        <v>657</v>
      </c>
      <c r="B854" t="s">
        <v>1697</v>
      </c>
      <c r="C854" t="s">
        <v>142</v>
      </c>
      <c r="D854" t="s">
        <v>58</v>
      </c>
      <c r="E854" t="s">
        <v>74</v>
      </c>
      <c r="F854" t="s">
        <v>60</v>
      </c>
      <c r="G854" t="s">
        <v>79</v>
      </c>
      <c r="H854">
        <v>45</v>
      </c>
      <c r="I854" s="13">
        <v>37445</v>
      </c>
      <c r="J854" s="35">
        <v>92655</v>
      </c>
      <c r="K854" s="36">
        <v>0</v>
      </c>
      <c r="L854" t="s">
        <v>1351</v>
      </c>
      <c r="M854" t="s">
        <v>1371</v>
      </c>
      <c r="N854">
        <f t="shared" ca="1" si="13"/>
        <v>22</v>
      </c>
      <c r="P854" t="s">
        <v>1159</v>
      </c>
      <c r="Q854" t="s">
        <v>1622</v>
      </c>
      <c r="R854" t="s">
        <v>77</v>
      </c>
      <c r="S854" t="s">
        <v>109</v>
      </c>
      <c r="T854" t="s">
        <v>84</v>
      </c>
      <c r="U854" t="s">
        <v>78</v>
      </c>
      <c r="V854" t="s">
        <v>79</v>
      </c>
      <c r="W854">
        <v>40</v>
      </c>
      <c r="X854" s="13">
        <v>41904</v>
      </c>
      <c r="Y854" s="35">
        <v>73779</v>
      </c>
      <c r="Z854" s="36">
        <v>0</v>
      </c>
      <c r="AA854" t="s">
        <v>1351</v>
      </c>
      <c r="AB854" t="s">
        <v>1352</v>
      </c>
      <c r="AC854">
        <v>9</v>
      </c>
    </row>
    <row r="855" spans="1:29" x14ac:dyDescent="0.3">
      <c r="A855" t="s">
        <v>1698</v>
      </c>
      <c r="B855" t="s">
        <v>1699</v>
      </c>
      <c r="C855" t="s">
        <v>100</v>
      </c>
      <c r="D855" t="s">
        <v>101</v>
      </c>
      <c r="E855" t="s">
        <v>84</v>
      </c>
      <c r="F855" t="s">
        <v>60</v>
      </c>
      <c r="G855" t="s">
        <v>79</v>
      </c>
      <c r="H855">
        <v>25</v>
      </c>
      <c r="I855" s="13">
        <v>44370</v>
      </c>
      <c r="J855" s="35">
        <v>86464</v>
      </c>
      <c r="K855" s="36">
        <v>0</v>
      </c>
      <c r="L855" t="s">
        <v>1351</v>
      </c>
      <c r="M855" t="s">
        <v>1357</v>
      </c>
      <c r="N855">
        <f t="shared" ca="1" si="13"/>
        <v>3</v>
      </c>
      <c r="P855" t="s">
        <v>1623</v>
      </c>
      <c r="Q855" t="s">
        <v>1624</v>
      </c>
      <c r="R855" t="s">
        <v>83</v>
      </c>
      <c r="S855" t="s">
        <v>120</v>
      </c>
      <c r="T855" t="s">
        <v>68</v>
      </c>
      <c r="U855" t="s">
        <v>60</v>
      </c>
      <c r="V855" t="s">
        <v>79</v>
      </c>
      <c r="W855">
        <v>45</v>
      </c>
      <c r="X855" s="13">
        <v>40836</v>
      </c>
      <c r="Y855" s="35">
        <v>123640</v>
      </c>
      <c r="Z855" s="36">
        <v>7.0000000000000007E-2</v>
      </c>
      <c r="AA855" t="s">
        <v>1351</v>
      </c>
      <c r="AB855" t="s">
        <v>1357</v>
      </c>
      <c r="AC855">
        <v>12</v>
      </c>
    </row>
    <row r="856" spans="1:29" x14ac:dyDescent="0.3">
      <c r="A856" t="s">
        <v>1700</v>
      </c>
      <c r="B856" t="s">
        <v>1701</v>
      </c>
      <c r="C856" t="s">
        <v>198</v>
      </c>
      <c r="D856" t="s">
        <v>58</v>
      </c>
      <c r="E856" t="s">
        <v>74</v>
      </c>
      <c r="F856" t="s">
        <v>60</v>
      </c>
      <c r="G856" t="s">
        <v>79</v>
      </c>
      <c r="H856">
        <v>50</v>
      </c>
      <c r="I856" s="13">
        <v>44445</v>
      </c>
      <c r="J856" s="35">
        <v>83418</v>
      </c>
      <c r="K856" s="36">
        <v>0</v>
      </c>
      <c r="L856" t="s">
        <v>1351</v>
      </c>
      <c r="M856" t="s">
        <v>1357</v>
      </c>
      <c r="N856">
        <f t="shared" ca="1" si="13"/>
        <v>3</v>
      </c>
      <c r="P856" t="s">
        <v>1625</v>
      </c>
      <c r="Q856" t="s">
        <v>1626</v>
      </c>
      <c r="R856" t="s">
        <v>66</v>
      </c>
      <c r="S856" t="s">
        <v>109</v>
      </c>
      <c r="T856" t="s">
        <v>74</v>
      </c>
      <c r="U856" t="s">
        <v>60</v>
      </c>
      <c r="V856" t="s">
        <v>79</v>
      </c>
      <c r="W856">
        <v>35</v>
      </c>
      <c r="X856" s="13">
        <v>42800</v>
      </c>
      <c r="Y856" s="35">
        <v>171426</v>
      </c>
      <c r="Z856" s="36">
        <v>0.15</v>
      </c>
      <c r="AA856" t="s">
        <v>1351</v>
      </c>
      <c r="AB856" t="s">
        <v>1364</v>
      </c>
      <c r="AC856">
        <v>7</v>
      </c>
    </row>
    <row r="857" spans="1:29" x14ac:dyDescent="0.3">
      <c r="A857" t="s">
        <v>242</v>
      </c>
      <c r="B857" t="s">
        <v>1702</v>
      </c>
      <c r="C857" t="s">
        <v>180</v>
      </c>
      <c r="D857" t="s">
        <v>97</v>
      </c>
      <c r="E857" t="s">
        <v>68</v>
      </c>
      <c r="F857" t="s">
        <v>78</v>
      </c>
      <c r="G857" t="s">
        <v>79</v>
      </c>
      <c r="H857">
        <v>58</v>
      </c>
      <c r="I857" s="13">
        <v>41810</v>
      </c>
      <c r="J857" s="35">
        <v>41728</v>
      </c>
      <c r="K857" s="36">
        <v>0</v>
      </c>
      <c r="L857" t="s">
        <v>1351</v>
      </c>
      <c r="M857" t="s">
        <v>1352</v>
      </c>
      <c r="N857">
        <f t="shared" ca="1" si="13"/>
        <v>10</v>
      </c>
      <c r="P857" t="s">
        <v>1627</v>
      </c>
      <c r="Q857" t="s">
        <v>1628</v>
      </c>
      <c r="R857" t="s">
        <v>132</v>
      </c>
      <c r="S857" t="s">
        <v>120</v>
      </c>
      <c r="T857" t="s">
        <v>68</v>
      </c>
      <c r="U857" t="s">
        <v>60</v>
      </c>
      <c r="V857" t="s">
        <v>79</v>
      </c>
      <c r="W857">
        <v>60</v>
      </c>
      <c r="X857" s="13">
        <v>41647</v>
      </c>
      <c r="Y857" s="35">
        <v>51877</v>
      </c>
      <c r="Z857" s="36">
        <v>0</v>
      </c>
      <c r="AA857" t="s">
        <v>1351</v>
      </c>
      <c r="AB857" t="s">
        <v>1364</v>
      </c>
      <c r="AC857">
        <v>10</v>
      </c>
    </row>
    <row r="858" spans="1:29" x14ac:dyDescent="0.3">
      <c r="A858" t="s">
        <v>1703</v>
      </c>
      <c r="B858" t="s">
        <v>1704</v>
      </c>
      <c r="C858" t="s">
        <v>222</v>
      </c>
      <c r="D858" t="s">
        <v>120</v>
      </c>
      <c r="E858" t="s">
        <v>59</v>
      </c>
      <c r="F858" t="s">
        <v>60</v>
      </c>
      <c r="G858" t="s">
        <v>79</v>
      </c>
      <c r="H858">
        <v>54</v>
      </c>
      <c r="I858" s="13">
        <v>44271</v>
      </c>
      <c r="J858" s="35">
        <v>56239</v>
      </c>
      <c r="K858" s="36">
        <v>0</v>
      </c>
      <c r="L858" t="s">
        <v>1351</v>
      </c>
      <c r="M858" t="s">
        <v>1352</v>
      </c>
      <c r="N858">
        <f t="shared" ca="1" si="13"/>
        <v>3</v>
      </c>
      <c r="P858" t="s">
        <v>1629</v>
      </c>
      <c r="Q858" t="s">
        <v>1630</v>
      </c>
      <c r="R858" t="s">
        <v>77</v>
      </c>
      <c r="S858" t="s">
        <v>91</v>
      </c>
      <c r="T858" t="s">
        <v>74</v>
      </c>
      <c r="U858" t="s">
        <v>60</v>
      </c>
      <c r="V858" t="s">
        <v>79</v>
      </c>
      <c r="W858">
        <v>43</v>
      </c>
      <c r="X858" s="13">
        <v>41662</v>
      </c>
      <c r="Y858" s="35">
        <v>92940</v>
      </c>
      <c r="Z858" s="36">
        <v>0</v>
      </c>
      <c r="AA858" t="s">
        <v>1351</v>
      </c>
      <c r="AB858" t="s">
        <v>1371</v>
      </c>
      <c r="AC858">
        <v>10</v>
      </c>
    </row>
    <row r="859" spans="1:29" x14ac:dyDescent="0.3">
      <c r="A859" t="s">
        <v>1236</v>
      </c>
      <c r="B859" t="s">
        <v>1705</v>
      </c>
      <c r="C859" t="s">
        <v>66</v>
      </c>
      <c r="D859" t="s">
        <v>109</v>
      </c>
      <c r="E859" t="s">
        <v>84</v>
      </c>
      <c r="F859" t="s">
        <v>78</v>
      </c>
      <c r="G859" t="s">
        <v>79</v>
      </c>
      <c r="H859">
        <v>49</v>
      </c>
      <c r="I859" s="13">
        <v>41816</v>
      </c>
      <c r="J859" s="35">
        <v>153961</v>
      </c>
      <c r="K859" s="36">
        <v>0.25</v>
      </c>
      <c r="L859" t="s">
        <v>1351</v>
      </c>
      <c r="M859" t="s">
        <v>1357</v>
      </c>
      <c r="N859">
        <f t="shared" ca="1" si="13"/>
        <v>10</v>
      </c>
      <c r="P859" t="s">
        <v>1504</v>
      </c>
      <c r="Q859" t="s">
        <v>1631</v>
      </c>
      <c r="R859" t="s">
        <v>83</v>
      </c>
      <c r="S859" t="s">
        <v>97</v>
      </c>
      <c r="T859" t="s">
        <v>68</v>
      </c>
      <c r="U859" t="s">
        <v>78</v>
      </c>
      <c r="V859" t="s">
        <v>79</v>
      </c>
      <c r="W859">
        <v>54</v>
      </c>
      <c r="X859" s="13">
        <v>35500</v>
      </c>
      <c r="Y859" s="35">
        <v>128136</v>
      </c>
      <c r="Z859" s="36">
        <v>0.05</v>
      </c>
      <c r="AA859" t="s">
        <v>1351</v>
      </c>
      <c r="AB859" t="s">
        <v>1364</v>
      </c>
      <c r="AC859">
        <v>27</v>
      </c>
    </row>
    <row r="860" spans="1:29" x14ac:dyDescent="0.3">
      <c r="A860" t="s">
        <v>1613</v>
      </c>
      <c r="B860" t="s">
        <v>1706</v>
      </c>
      <c r="C860" t="s">
        <v>294</v>
      </c>
      <c r="D860" t="s">
        <v>58</v>
      </c>
      <c r="E860" t="s">
        <v>68</v>
      </c>
      <c r="F860" t="s">
        <v>60</v>
      </c>
      <c r="G860" t="s">
        <v>79</v>
      </c>
      <c r="H860">
        <v>45</v>
      </c>
      <c r="I860" s="13">
        <v>39069</v>
      </c>
      <c r="J860" s="35">
        <v>68337</v>
      </c>
      <c r="K860" s="36">
        <v>0</v>
      </c>
      <c r="L860" t="s">
        <v>1351</v>
      </c>
      <c r="M860" t="s">
        <v>1352</v>
      </c>
      <c r="N860">
        <f t="shared" ref="N860:N923" ca="1" si="14">DATEDIF(I860,TODAY(),"y")</f>
        <v>17</v>
      </c>
      <c r="P860" t="s">
        <v>1632</v>
      </c>
      <c r="Q860" t="s">
        <v>1633</v>
      </c>
      <c r="R860" t="s">
        <v>132</v>
      </c>
      <c r="S860" t="s">
        <v>67</v>
      </c>
      <c r="T860" t="s">
        <v>74</v>
      </c>
      <c r="U860" t="s">
        <v>60</v>
      </c>
      <c r="V860" t="s">
        <v>79</v>
      </c>
      <c r="W860">
        <v>45</v>
      </c>
      <c r="X860" s="13">
        <v>42711</v>
      </c>
      <c r="Y860" s="35">
        <v>71454</v>
      </c>
      <c r="Z860" s="36">
        <v>0</v>
      </c>
      <c r="AA860" t="s">
        <v>1351</v>
      </c>
      <c r="AB860" t="s">
        <v>1357</v>
      </c>
      <c r="AC860">
        <v>7</v>
      </c>
    </row>
    <row r="861" spans="1:29" x14ac:dyDescent="0.3">
      <c r="A861" t="s">
        <v>1707</v>
      </c>
      <c r="B861" t="s">
        <v>1708</v>
      </c>
      <c r="C861" t="s">
        <v>57</v>
      </c>
      <c r="D861" t="s">
        <v>97</v>
      </c>
      <c r="E861" t="s">
        <v>59</v>
      </c>
      <c r="F861" t="s">
        <v>60</v>
      </c>
      <c r="G861" t="s">
        <v>79</v>
      </c>
      <c r="H861">
        <v>37</v>
      </c>
      <c r="I861" s="13">
        <v>40560</v>
      </c>
      <c r="J861" s="35">
        <v>131353</v>
      </c>
      <c r="K861" s="36">
        <v>0.11</v>
      </c>
      <c r="L861" t="s">
        <v>1351</v>
      </c>
      <c r="M861" t="s">
        <v>1357</v>
      </c>
      <c r="N861">
        <f t="shared" ca="1" si="14"/>
        <v>13</v>
      </c>
      <c r="P861" t="s">
        <v>1634</v>
      </c>
      <c r="Q861" t="s">
        <v>1635</v>
      </c>
      <c r="R861" t="s">
        <v>132</v>
      </c>
      <c r="S861" t="s">
        <v>120</v>
      </c>
      <c r="T861" t="s">
        <v>68</v>
      </c>
      <c r="U861" t="s">
        <v>78</v>
      </c>
      <c r="V861" t="s">
        <v>79</v>
      </c>
      <c r="W861">
        <v>31</v>
      </c>
      <c r="X861" s="13">
        <v>43878</v>
      </c>
      <c r="Y861" s="35">
        <v>67171</v>
      </c>
      <c r="Z861" s="36">
        <v>0</v>
      </c>
      <c r="AA861" t="s">
        <v>1351</v>
      </c>
      <c r="AB861" t="s">
        <v>1352</v>
      </c>
      <c r="AC861">
        <v>4</v>
      </c>
    </row>
    <row r="862" spans="1:29" x14ac:dyDescent="0.3">
      <c r="A862" t="s">
        <v>1709</v>
      </c>
      <c r="B862" t="s">
        <v>1710</v>
      </c>
      <c r="C862" t="s">
        <v>348</v>
      </c>
      <c r="D862" t="s">
        <v>58</v>
      </c>
      <c r="E862" t="s">
        <v>74</v>
      </c>
      <c r="F862" t="s">
        <v>78</v>
      </c>
      <c r="G862" t="s">
        <v>79</v>
      </c>
      <c r="H862">
        <v>45</v>
      </c>
      <c r="I862" s="13">
        <v>40253</v>
      </c>
      <c r="J862" s="35">
        <v>88182</v>
      </c>
      <c r="K862" s="36">
        <v>0</v>
      </c>
      <c r="L862" t="s">
        <v>1351</v>
      </c>
      <c r="M862" t="s">
        <v>1371</v>
      </c>
      <c r="N862">
        <f t="shared" ca="1" si="14"/>
        <v>14</v>
      </c>
      <c r="P862" t="s">
        <v>1636</v>
      </c>
      <c r="Q862" t="s">
        <v>1637</v>
      </c>
      <c r="R862" t="s">
        <v>132</v>
      </c>
      <c r="S862" t="s">
        <v>120</v>
      </c>
      <c r="T862" t="s">
        <v>59</v>
      </c>
      <c r="U862" t="s">
        <v>78</v>
      </c>
      <c r="V862" t="s">
        <v>79</v>
      </c>
      <c r="W862">
        <v>41</v>
      </c>
      <c r="X862" s="13">
        <v>40333</v>
      </c>
      <c r="Y862" s="35">
        <v>72425</v>
      </c>
      <c r="Z862" s="36">
        <v>0</v>
      </c>
      <c r="AA862" t="s">
        <v>1351</v>
      </c>
      <c r="AB862" t="s">
        <v>1364</v>
      </c>
      <c r="AC862">
        <v>14</v>
      </c>
    </row>
    <row r="863" spans="1:29" x14ac:dyDescent="0.3">
      <c r="A863" t="s">
        <v>1711</v>
      </c>
      <c r="B863" t="s">
        <v>1712</v>
      </c>
      <c r="C863" t="s">
        <v>132</v>
      </c>
      <c r="D863" t="s">
        <v>120</v>
      </c>
      <c r="E863" t="s">
        <v>59</v>
      </c>
      <c r="F863" t="s">
        <v>60</v>
      </c>
      <c r="G863" t="s">
        <v>79</v>
      </c>
      <c r="H863">
        <v>45</v>
      </c>
      <c r="I863" s="13">
        <v>43557</v>
      </c>
      <c r="J863" s="35">
        <v>52621</v>
      </c>
      <c r="K863" s="36">
        <v>0</v>
      </c>
      <c r="L863" t="s">
        <v>1351</v>
      </c>
      <c r="M863" t="s">
        <v>1364</v>
      </c>
      <c r="N863">
        <f t="shared" ca="1" si="14"/>
        <v>5</v>
      </c>
      <c r="P863" t="s">
        <v>1638</v>
      </c>
      <c r="Q863" t="s">
        <v>1639</v>
      </c>
      <c r="R863" t="s">
        <v>66</v>
      </c>
      <c r="S863" t="s">
        <v>58</v>
      </c>
      <c r="T863" t="s">
        <v>74</v>
      </c>
      <c r="U863" t="s">
        <v>60</v>
      </c>
      <c r="V863" t="s">
        <v>79</v>
      </c>
      <c r="W863">
        <v>27</v>
      </c>
      <c r="X863" s="13">
        <v>43103</v>
      </c>
      <c r="Y863" s="35">
        <v>167100</v>
      </c>
      <c r="Z863" s="36">
        <v>0.2</v>
      </c>
      <c r="AA863" t="s">
        <v>1351</v>
      </c>
      <c r="AB863" t="s">
        <v>1371</v>
      </c>
      <c r="AC863">
        <v>6</v>
      </c>
    </row>
    <row r="864" spans="1:29" x14ac:dyDescent="0.3">
      <c r="A864" t="s">
        <v>1713</v>
      </c>
      <c r="B864" t="s">
        <v>1714</v>
      </c>
      <c r="C864" t="s">
        <v>73</v>
      </c>
      <c r="D864" t="s">
        <v>58</v>
      </c>
      <c r="E864" t="s">
        <v>68</v>
      </c>
      <c r="F864" t="s">
        <v>60</v>
      </c>
      <c r="G864" t="s">
        <v>79</v>
      </c>
      <c r="H864">
        <v>48</v>
      </c>
      <c r="I864" s="13">
        <v>41749</v>
      </c>
      <c r="J864" s="35">
        <v>91679</v>
      </c>
      <c r="K864" s="36">
        <v>7.0000000000000007E-2</v>
      </c>
      <c r="L864" t="s">
        <v>1351</v>
      </c>
      <c r="M864" t="s">
        <v>1352</v>
      </c>
      <c r="N864">
        <f t="shared" ca="1" si="14"/>
        <v>10</v>
      </c>
      <c r="P864" t="s">
        <v>1484</v>
      </c>
      <c r="Q864" t="s">
        <v>1640</v>
      </c>
      <c r="R864" t="s">
        <v>87</v>
      </c>
      <c r="S864" t="s">
        <v>67</v>
      </c>
      <c r="T864" t="s">
        <v>68</v>
      </c>
      <c r="U864" t="s">
        <v>60</v>
      </c>
      <c r="V864" t="s">
        <v>79</v>
      </c>
      <c r="W864">
        <v>62</v>
      </c>
      <c r="X864" s="13">
        <v>37519</v>
      </c>
      <c r="Y864" s="35">
        <v>49738</v>
      </c>
      <c r="Z864" s="36">
        <v>0</v>
      </c>
      <c r="AA864" t="s">
        <v>1351</v>
      </c>
      <c r="AB864" t="s">
        <v>1364</v>
      </c>
      <c r="AC864">
        <v>21</v>
      </c>
    </row>
    <row r="865" spans="1:29" x14ac:dyDescent="0.3">
      <c r="A865" t="s">
        <v>1715</v>
      </c>
      <c r="B865" t="s">
        <v>1716</v>
      </c>
      <c r="C865" t="s">
        <v>66</v>
      </c>
      <c r="D865" t="s">
        <v>120</v>
      </c>
      <c r="E865" t="s">
        <v>84</v>
      </c>
      <c r="F865" t="s">
        <v>78</v>
      </c>
      <c r="G865" t="s">
        <v>79</v>
      </c>
      <c r="H865">
        <v>58</v>
      </c>
      <c r="I865" s="13">
        <v>33682</v>
      </c>
      <c r="J865" s="35">
        <v>199848</v>
      </c>
      <c r="K865" s="36">
        <v>0.16</v>
      </c>
      <c r="L865" t="s">
        <v>1351</v>
      </c>
      <c r="M865" t="s">
        <v>1352</v>
      </c>
      <c r="N865">
        <f t="shared" ca="1" si="14"/>
        <v>32</v>
      </c>
      <c r="P865" t="s">
        <v>1641</v>
      </c>
      <c r="Q865" t="s">
        <v>1642</v>
      </c>
      <c r="R865" t="s">
        <v>66</v>
      </c>
      <c r="S865" t="s">
        <v>67</v>
      </c>
      <c r="T865" t="s">
        <v>59</v>
      </c>
      <c r="U865" t="s">
        <v>60</v>
      </c>
      <c r="V865" t="s">
        <v>79</v>
      </c>
      <c r="W865">
        <v>27</v>
      </c>
      <c r="X865" s="13">
        <v>43977</v>
      </c>
      <c r="Y865" s="35">
        <v>153628</v>
      </c>
      <c r="Z865" s="36">
        <v>0.28999999999999998</v>
      </c>
      <c r="AA865" t="s">
        <v>1351</v>
      </c>
      <c r="AB865" t="s">
        <v>1352</v>
      </c>
      <c r="AC865">
        <v>4</v>
      </c>
    </row>
    <row r="866" spans="1:29" x14ac:dyDescent="0.3">
      <c r="A866" t="s">
        <v>1717</v>
      </c>
      <c r="B866" t="s">
        <v>1718</v>
      </c>
      <c r="C866" t="s">
        <v>219</v>
      </c>
      <c r="D866" t="s">
        <v>58</v>
      </c>
      <c r="E866" t="s">
        <v>74</v>
      </c>
      <c r="F866" t="s">
        <v>78</v>
      </c>
      <c r="G866" t="s">
        <v>79</v>
      </c>
      <c r="H866">
        <v>34</v>
      </c>
      <c r="I866" s="13">
        <v>43414</v>
      </c>
      <c r="J866" s="35">
        <v>61944</v>
      </c>
      <c r="K866" s="36">
        <v>0</v>
      </c>
      <c r="L866" t="s">
        <v>1351</v>
      </c>
      <c r="M866" t="s">
        <v>1357</v>
      </c>
      <c r="N866">
        <f t="shared" ca="1" si="14"/>
        <v>5</v>
      </c>
      <c r="P866" t="s">
        <v>1643</v>
      </c>
      <c r="Q866" t="s">
        <v>1644</v>
      </c>
      <c r="R866" t="s">
        <v>57</v>
      </c>
      <c r="S866" t="s">
        <v>120</v>
      </c>
      <c r="T866" t="s">
        <v>74</v>
      </c>
      <c r="U866" t="s">
        <v>78</v>
      </c>
      <c r="V866" t="s">
        <v>79</v>
      </c>
      <c r="W866">
        <v>25</v>
      </c>
      <c r="X866" s="13">
        <v>44362</v>
      </c>
      <c r="Y866" s="35">
        <v>142731</v>
      </c>
      <c r="Z866" s="36">
        <v>0.11</v>
      </c>
      <c r="AA866" t="s">
        <v>1351</v>
      </c>
      <c r="AB866" t="s">
        <v>1357</v>
      </c>
      <c r="AC866">
        <v>3</v>
      </c>
    </row>
    <row r="867" spans="1:29" x14ac:dyDescent="0.3">
      <c r="A867" t="s">
        <v>1719</v>
      </c>
      <c r="B867" t="s">
        <v>1720</v>
      </c>
      <c r="C867" t="s">
        <v>77</v>
      </c>
      <c r="D867" t="s">
        <v>91</v>
      </c>
      <c r="E867" t="s">
        <v>59</v>
      </c>
      <c r="F867" t="s">
        <v>78</v>
      </c>
      <c r="G867" t="s">
        <v>79</v>
      </c>
      <c r="H867">
        <v>50</v>
      </c>
      <c r="I867" s="13">
        <v>40109</v>
      </c>
      <c r="J867" s="35">
        <v>79447</v>
      </c>
      <c r="K867" s="36">
        <v>0</v>
      </c>
      <c r="L867" t="s">
        <v>1351</v>
      </c>
      <c r="M867" t="s">
        <v>1357</v>
      </c>
      <c r="N867">
        <f t="shared" ca="1" si="14"/>
        <v>14</v>
      </c>
      <c r="P867" t="s">
        <v>1645</v>
      </c>
      <c r="Q867" t="s">
        <v>1646</v>
      </c>
      <c r="R867" t="s">
        <v>83</v>
      </c>
      <c r="S867" t="s">
        <v>109</v>
      </c>
      <c r="T867" t="s">
        <v>74</v>
      </c>
      <c r="U867" t="s">
        <v>60</v>
      </c>
      <c r="V867" t="s">
        <v>79</v>
      </c>
      <c r="W867">
        <v>50</v>
      </c>
      <c r="X867" s="13">
        <v>40979</v>
      </c>
      <c r="Y867" s="35">
        <v>108134</v>
      </c>
      <c r="Z867" s="36">
        <v>0.1</v>
      </c>
      <c r="AA867" t="s">
        <v>1351</v>
      </c>
      <c r="AB867" t="s">
        <v>1357</v>
      </c>
      <c r="AC867">
        <v>12</v>
      </c>
    </row>
    <row r="868" spans="1:29" x14ac:dyDescent="0.3">
      <c r="A868" t="s">
        <v>1721</v>
      </c>
      <c r="B868" t="s">
        <v>1722</v>
      </c>
      <c r="C868" t="s">
        <v>83</v>
      </c>
      <c r="D868" t="s">
        <v>120</v>
      </c>
      <c r="E868" t="s">
        <v>59</v>
      </c>
      <c r="F868" t="s">
        <v>78</v>
      </c>
      <c r="G868" t="s">
        <v>79</v>
      </c>
      <c r="H868">
        <v>49</v>
      </c>
      <c r="I868" s="13">
        <v>41131</v>
      </c>
      <c r="J868" s="35">
        <v>109850</v>
      </c>
      <c r="K868" s="36">
        <v>7.0000000000000007E-2</v>
      </c>
      <c r="L868" t="s">
        <v>1351</v>
      </c>
      <c r="M868" t="s">
        <v>1364</v>
      </c>
      <c r="N868">
        <f t="shared" ca="1" si="14"/>
        <v>12</v>
      </c>
      <c r="P868" t="s">
        <v>196</v>
      </c>
      <c r="Q868" t="s">
        <v>1647</v>
      </c>
      <c r="R868" t="s">
        <v>66</v>
      </c>
      <c r="S868" t="s">
        <v>91</v>
      </c>
      <c r="T868" t="s">
        <v>68</v>
      </c>
      <c r="U868" t="s">
        <v>78</v>
      </c>
      <c r="V868" t="s">
        <v>79</v>
      </c>
      <c r="W868">
        <v>35</v>
      </c>
      <c r="X868" s="13">
        <v>42963</v>
      </c>
      <c r="Y868" s="35">
        <v>181356</v>
      </c>
      <c r="Z868" s="36">
        <v>0.23</v>
      </c>
      <c r="AA868" t="s">
        <v>1351</v>
      </c>
      <c r="AB868" t="s">
        <v>1364</v>
      </c>
      <c r="AC868">
        <v>7</v>
      </c>
    </row>
    <row r="869" spans="1:29" x14ac:dyDescent="0.3">
      <c r="A869" t="s">
        <v>316</v>
      </c>
      <c r="B869" t="s">
        <v>1067</v>
      </c>
      <c r="C869" t="s">
        <v>252</v>
      </c>
      <c r="D869" t="s">
        <v>58</v>
      </c>
      <c r="E869" t="s">
        <v>59</v>
      </c>
      <c r="F869" t="s">
        <v>78</v>
      </c>
      <c r="G869" t="s">
        <v>79</v>
      </c>
      <c r="H869">
        <v>55</v>
      </c>
      <c r="I869" s="13">
        <v>42683</v>
      </c>
      <c r="J869" s="35">
        <v>87851</v>
      </c>
      <c r="K869" s="36">
        <v>0</v>
      </c>
      <c r="L869" t="s">
        <v>1351</v>
      </c>
      <c r="M869" t="s">
        <v>1352</v>
      </c>
      <c r="N869">
        <f t="shared" ca="1" si="14"/>
        <v>7</v>
      </c>
      <c r="P869" t="s">
        <v>1648</v>
      </c>
      <c r="Q869" t="s">
        <v>1649</v>
      </c>
      <c r="R869" t="s">
        <v>66</v>
      </c>
      <c r="S869" t="s">
        <v>109</v>
      </c>
      <c r="T869" t="s">
        <v>68</v>
      </c>
      <c r="U869" t="s">
        <v>60</v>
      </c>
      <c r="V869" t="s">
        <v>79</v>
      </c>
      <c r="W869">
        <v>28</v>
      </c>
      <c r="X869" s="13">
        <v>43810</v>
      </c>
      <c r="Y869" s="35">
        <v>182321</v>
      </c>
      <c r="Z869" s="36">
        <v>0.28000000000000003</v>
      </c>
      <c r="AA869" t="s">
        <v>1351</v>
      </c>
      <c r="AB869" t="s">
        <v>1364</v>
      </c>
      <c r="AC869">
        <v>4</v>
      </c>
    </row>
    <row r="870" spans="1:29" x14ac:dyDescent="0.3">
      <c r="A870" t="s">
        <v>1723</v>
      </c>
      <c r="B870" t="s">
        <v>1724</v>
      </c>
      <c r="C870" t="s">
        <v>77</v>
      </c>
      <c r="D870" t="s">
        <v>109</v>
      </c>
      <c r="E870" t="s">
        <v>68</v>
      </c>
      <c r="F870" t="s">
        <v>78</v>
      </c>
      <c r="G870" t="s">
        <v>79</v>
      </c>
      <c r="H870">
        <v>55</v>
      </c>
      <c r="I870" s="13">
        <v>38909</v>
      </c>
      <c r="J870" s="35">
        <v>93343</v>
      </c>
      <c r="K870" s="36">
        <v>0</v>
      </c>
      <c r="L870" t="s">
        <v>1351</v>
      </c>
      <c r="M870" t="s">
        <v>1352</v>
      </c>
      <c r="N870">
        <f t="shared" ca="1" si="14"/>
        <v>18</v>
      </c>
      <c r="P870" t="s">
        <v>1650</v>
      </c>
      <c r="Q870" t="s">
        <v>1651</v>
      </c>
      <c r="R870" t="s">
        <v>83</v>
      </c>
      <c r="S870" t="s">
        <v>67</v>
      </c>
      <c r="T870" t="s">
        <v>84</v>
      </c>
      <c r="U870" t="s">
        <v>78</v>
      </c>
      <c r="V870" t="s">
        <v>79</v>
      </c>
      <c r="W870">
        <v>52</v>
      </c>
      <c r="X870" s="13">
        <v>40091</v>
      </c>
      <c r="Y870" s="35">
        <v>122890</v>
      </c>
      <c r="Z870" s="36">
        <v>7.0000000000000007E-2</v>
      </c>
      <c r="AA870" t="s">
        <v>1351</v>
      </c>
      <c r="AB870" t="s">
        <v>1357</v>
      </c>
      <c r="AC870">
        <v>14</v>
      </c>
    </row>
    <row r="871" spans="1:29" x14ac:dyDescent="0.3">
      <c r="A871" t="s">
        <v>406</v>
      </c>
      <c r="B871" t="s">
        <v>1509</v>
      </c>
      <c r="C871" t="s">
        <v>57</v>
      </c>
      <c r="D871" t="s">
        <v>67</v>
      </c>
      <c r="E871" t="s">
        <v>74</v>
      </c>
      <c r="F871" t="s">
        <v>60</v>
      </c>
      <c r="G871" t="s">
        <v>79</v>
      </c>
      <c r="H871">
        <v>42</v>
      </c>
      <c r="I871" s="13">
        <v>40620</v>
      </c>
      <c r="J871" s="35">
        <v>150034</v>
      </c>
      <c r="K871" s="36">
        <v>0.12</v>
      </c>
      <c r="L871" t="s">
        <v>1351</v>
      </c>
      <c r="M871" t="s">
        <v>1364</v>
      </c>
      <c r="N871">
        <f t="shared" ca="1" si="14"/>
        <v>13</v>
      </c>
      <c r="P871" t="s">
        <v>1652</v>
      </c>
      <c r="Q871" t="s">
        <v>1653</v>
      </c>
      <c r="R871" t="s">
        <v>83</v>
      </c>
      <c r="S871" t="s">
        <v>97</v>
      </c>
      <c r="T871" t="s">
        <v>84</v>
      </c>
      <c r="U871" t="s">
        <v>78</v>
      </c>
      <c r="V871" t="s">
        <v>79</v>
      </c>
      <c r="W871">
        <v>48</v>
      </c>
      <c r="X871" s="13">
        <v>42201</v>
      </c>
      <c r="Y871" s="35">
        <v>110565</v>
      </c>
      <c r="Z871" s="36">
        <v>0.09</v>
      </c>
      <c r="AA871" t="s">
        <v>1351</v>
      </c>
      <c r="AB871" t="s">
        <v>1364</v>
      </c>
      <c r="AC871">
        <v>9</v>
      </c>
    </row>
    <row r="872" spans="1:29" x14ac:dyDescent="0.3">
      <c r="A872" t="s">
        <v>1725</v>
      </c>
      <c r="B872" t="s">
        <v>1726</v>
      </c>
      <c r="C872" t="s">
        <v>100</v>
      </c>
      <c r="D872" t="s">
        <v>101</v>
      </c>
      <c r="E872" t="s">
        <v>59</v>
      </c>
      <c r="F872" t="s">
        <v>60</v>
      </c>
      <c r="G872" t="s">
        <v>79</v>
      </c>
      <c r="H872">
        <v>59</v>
      </c>
      <c r="I872" s="13">
        <v>36990</v>
      </c>
      <c r="J872" s="35">
        <v>119699</v>
      </c>
      <c r="K872" s="36">
        <v>0</v>
      </c>
      <c r="L872" t="s">
        <v>1351</v>
      </c>
      <c r="M872" t="s">
        <v>1357</v>
      </c>
      <c r="N872">
        <f t="shared" ca="1" si="14"/>
        <v>23</v>
      </c>
      <c r="P872" t="s">
        <v>1654</v>
      </c>
      <c r="Q872" t="s">
        <v>1655</v>
      </c>
      <c r="R872" t="s">
        <v>237</v>
      </c>
      <c r="S872" t="s">
        <v>101</v>
      </c>
      <c r="T872" t="s">
        <v>68</v>
      </c>
      <c r="U872" t="s">
        <v>60</v>
      </c>
      <c r="V872" t="s">
        <v>79</v>
      </c>
      <c r="W872">
        <v>51</v>
      </c>
      <c r="X872" s="13">
        <v>42777</v>
      </c>
      <c r="Y872" s="35">
        <v>87036</v>
      </c>
      <c r="Z872" s="36">
        <v>0</v>
      </c>
      <c r="AA872" t="s">
        <v>1351</v>
      </c>
      <c r="AB872" t="s">
        <v>1352</v>
      </c>
      <c r="AC872">
        <v>7</v>
      </c>
    </row>
    <row r="873" spans="1:29" x14ac:dyDescent="0.3">
      <c r="A873" t="s">
        <v>1727</v>
      </c>
      <c r="B873" t="s">
        <v>1728</v>
      </c>
      <c r="C873" t="s">
        <v>57</v>
      </c>
      <c r="D873" t="s">
        <v>109</v>
      </c>
      <c r="E873" t="s">
        <v>84</v>
      </c>
      <c r="F873" t="s">
        <v>60</v>
      </c>
      <c r="G873" t="s">
        <v>79</v>
      </c>
      <c r="H873">
        <v>65</v>
      </c>
      <c r="I873" s="13">
        <v>36823</v>
      </c>
      <c r="J873" s="35">
        <v>149417</v>
      </c>
      <c r="K873" s="36">
        <v>0.13</v>
      </c>
      <c r="L873" t="s">
        <v>1351</v>
      </c>
      <c r="M873" t="s">
        <v>1371</v>
      </c>
      <c r="N873">
        <f t="shared" ca="1" si="14"/>
        <v>23</v>
      </c>
      <c r="P873" t="s">
        <v>1656</v>
      </c>
      <c r="Q873" t="s">
        <v>1657</v>
      </c>
      <c r="R873" t="s">
        <v>77</v>
      </c>
      <c r="S873" t="s">
        <v>109</v>
      </c>
      <c r="T873" t="s">
        <v>84</v>
      </c>
      <c r="U873" t="s">
        <v>78</v>
      </c>
      <c r="V873" t="s">
        <v>79</v>
      </c>
      <c r="W873">
        <v>45</v>
      </c>
      <c r="X873" s="13">
        <v>39347</v>
      </c>
      <c r="Y873" s="35">
        <v>92293</v>
      </c>
      <c r="Z873" s="36">
        <v>0</v>
      </c>
      <c r="AA873" t="s">
        <v>1351</v>
      </c>
      <c r="AB873" t="s">
        <v>1371</v>
      </c>
      <c r="AC873">
        <v>16</v>
      </c>
    </row>
    <row r="874" spans="1:29" x14ac:dyDescent="0.3">
      <c r="A874" t="s">
        <v>1729</v>
      </c>
      <c r="B874" t="s">
        <v>1730</v>
      </c>
      <c r="C874" t="s">
        <v>618</v>
      </c>
      <c r="D874" t="s">
        <v>58</v>
      </c>
      <c r="E874" t="s">
        <v>68</v>
      </c>
      <c r="F874" t="s">
        <v>78</v>
      </c>
      <c r="G874" t="s">
        <v>79</v>
      </c>
      <c r="H874">
        <v>34</v>
      </c>
      <c r="I874" s="13">
        <v>43728</v>
      </c>
      <c r="J874" s="35">
        <v>94735</v>
      </c>
      <c r="K874" s="36">
        <v>0</v>
      </c>
      <c r="L874" t="s">
        <v>1351</v>
      </c>
      <c r="M874" t="s">
        <v>1364</v>
      </c>
      <c r="N874">
        <f t="shared" ca="1" si="14"/>
        <v>4</v>
      </c>
      <c r="P874" t="s">
        <v>1658</v>
      </c>
      <c r="Q874" t="s">
        <v>1659</v>
      </c>
      <c r="R874" t="s">
        <v>237</v>
      </c>
      <c r="S874" t="s">
        <v>101</v>
      </c>
      <c r="T874" t="s">
        <v>68</v>
      </c>
      <c r="U874" t="s">
        <v>60</v>
      </c>
      <c r="V874" t="s">
        <v>79</v>
      </c>
      <c r="W874">
        <v>48</v>
      </c>
      <c r="X874" s="13">
        <v>41032</v>
      </c>
      <c r="Y874" s="35">
        <v>65340</v>
      </c>
      <c r="Z874" s="36">
        <v>0</v>
      </c>
      <c r="AA874" t="s">
        <v>1351</v>
      </c>
      <c r="AB874" t="s">
        <v>1357</v>
      </c>
      <c r="AC874">
        <v>12</v>
      </c>
    </row>
    <row r="875" spans="1:29" x14ac:dyDescent="0.3">
      <c r="A875" t="s">
        <v>1731</v>
      </c>
      <c r="B875" t="s">
        <v>1732</v>
      </c>
      <c r="C875" t="s">
        <v>57</v>
      </c>
      <c r="D875" t="s">
        <v>97</v>
      </c>
      <c r="E875" t="s">
        <v>68</v>
      </c>
      <c r="F875" t="s">
        <v>60</v>
      </c>
      <c r="G875" t="s">
        <v>79</v>
      </c>
      <c r="H875">
        <v>36</v>
      </c>
      <c r="I875" s="13">
        <v>40248</v>
      </c>
      <c r="J875" s="35">
        <v>134006</v>
      </c>
      <c r="K875" s="36">
        <v>0.13</v>
      </c>
      <c r="L875" t="s">
        <v>1351</v>
      </c>
      <c r="M875" t="s">
        <v>1364</v>
      </c>
      <c r="N875">
        <f t="shared" ca="1" si="14"/>
        <v>14</v>
      </c>
      <c r="P875" t="s">
        <v>1660</v>
      </c>
      <c r="Q875" t="s">
        <v>1661</v>
      </c>
      <c r="R875" t="s">
        <v>177</v>
      </c>
      <c r="S875" t="s">
        <v>101</v>
      </c>
      <c r="T875" t="s">
        <v>59</v>
      </c>
      <c r="U875" t="s">
        <v>60</v>
      </c>
      <c r="V875" t="s">
        <v>79</v>
      </c>
      <c r="W875">
        <v>40</v>
      </c>
      <c r="X875" s="13">
        <v>42622</v>
      </c>
      <c r="Y875" s="35">
        <v>109680</v>
      </c>
      <c r="Z875" s="36">
        <v>0</v>
      </c>
      <c r="AA875" t="s">
        <v>1351</v>
      </c>
      <c r="AB875" t="s">
        <v>1371</v>
      </c>
      <c r="AC875">
        <v>7</v>
      </c>
    </row>
    <row r="876" spans="1:29" x14ac:dyDescent="0.3">
      <c r="A876" t="s">
        <v>1733</v>
      </c>
      <c r="B876" t="s">
        <v>1734</v>
      </c>
      <c r="C876" t="s">
        <v>83</v>
      </c>
      <c r="D876" t="s">
        <v>67</v>
      </c>
      <c r="E876" t="s">
        <v>84</v>
      </c>
      <c r="F876" t="s">
        <v>60</v>
      </c>
      <c r="G876" t="s">
        <v>79</v>
      </c>
      <c r="H876">
        <v>61</v>
      </c>
      <c r="I876" s="13">
        <v>40092</v>
      </c>
      <c r="J876" s="35">
        <v>103096</v>
      </c>
      <c r="K876" s="36">
        <v>7.0000000000000007E-2</v>
      </c>
      <c r="L876" t="s">
        <v>1351</v>
      </c>
      <c r="M876" t="s">
        <v>1364</v>
      </c>
      <c r="N876">
        <f t="shared" ca="1" si="14"/>
        <v>14</v>
      </c>
      <c r="P876" t="s">
        <v>1662</v>
      </c>
      <c r="Q876" t="s">
        <v>1663</v>
      </c>
      <c r="R876" t="s">
        <v>77</v>
      </c>
      <c r="S876" t="s">
        <v>109</v>
      </c>
      <c r="T876" t="s">
        <v>74</v>
      </c>
      <c r="U876" t="s">
        <v>78</v>
      </c>
      <c r="V876" t="s">
        <v>79</v>
      </c>
      <c r="W876">
        <v>63</v>
      </c>
      <c r="X876" s="13">
        <v>42778</v>
      </c>
      <c r="Y876" s="35">
        <v>77629</v>
      </c>
      <c r="Z876" s="36">
        <v>0</v>
      </c>
      <c r="AA876" t="s">
        <v>1351</v>
      </c>
      <c r="AB876" t="s">
        <v>1364</v>
      </c>
      <c r="AC876">
        <v>7</v>
      </c>
    </row>
    <row r="877" spans="1:29" x14ac:dyDescent="0.3">
      <c r="A877" t="s">
        <v>1735</v>
      </c>
      <c r="B877" t="s">
        <v>1736</v>
      </c>
      <c r="C877" t="s">
        <v>73</v>
      </c>
      <c r="D877" t="s">
        <v>58</v>
      </c>
      <c r="E877" t="s">
        <v>68</v>
      </c>
      <c r="F877" t="s">
        <v>60</v>
      </c>
      <c r="G877" t="s">
        <v>79</v>
      </c>
      <c r="H877">
        <v>36</v>
      </c>
      <c r="I877" s="13">
        <v>41972</v>
      </c>
      <c r="J877" s="35">
        <v>88730</v>
      </c>
      <c r="K877" s="36">
        <v>0.08</v>
      </c>
      <c r="L877" t="s">
        <v>1351</v>
      </c>
      <c r="M877" t="s">
        <v>1352</v>
      </c>
      <c r="N877">
        <f t="shared" ca="1" si="14"/>
        <v>9</v>
      </c>
      <c r="P877" t="s">
        <v>1664</v>
      </c>
      <c r="Q877" t="s">
        <v>1665</v>
      </c>
      <c r="R877" t="s">
        <v>57</v>
      </c>
      <c r="S877" t="s">
        <v>97</v>
      </c>
      <c r="T877" t="s">
        <v>74</v>
      </c>
      <c r="U877" t="s">
        <v>78</v>
      </c>
      <c r="V877" t="s">
        <v>79</v>
      </c>
      <c r="W877">
        <v>62</v>
      </c>
      <c r="X877" s="13">
        <v>43061</v>
      </c>
      <c r="Y877" s="35">
        <v>138808</v>
      </c>
      <c r="Z877" s="36">
        <v>0.15</v>
      </c>
      <c r="AA877" t="s">
        <v>1351</v>
      </c>
      <c r="AB877" t="s">
        <v>1352</v>
      </c>
      <c r="AC877">
        <v>6</v>
      </c>
    </row>
    <row r="878" spans="1:29" x14ac:dyDescent="0.3">
      <c r="A878" t="s">
        <v>764</v>
      </c>
      <c r="B878" t="s">
        <v>1737</v>
      </c>
      <c r="C878" t="s">
        <v>132</v>
      </c>
      <c r="D878" t="s">
        <v>91</v>
      </c>
      <c r="E878" t="s">
        <v>84</v>
      </c>
      <c r="F878" t="s">
        <v>78</v>
      </c>
      <c r="G878" t="s">
        <v>79</v>
      </c>
      <c r="H878">
        <v>49</v>
      </c>
      <c r="I878" s="13">
        <v>43671</v>
      </c>
      <c r="J878" s="35">
        <v>50883</v>
      </c>
      <c r="K878" s="36">
        <v>0</v>
      </c>
      <c r="L878" t="s">
        <v>1351</v>
      </c>
      <c r="M878" t="s">
        <v>1352</v>
      </c>
      <c r="N878">
        <f t="shared" ca="1" si="14"/>
        <v>5</v>
      </c>
      <c r="P878" t="s">
        <v>1300</v>
      </c>
      <c r="Q878" t="s">
        <v>1666</v>
      </c>
      <c r="R878" t="s">
        <v>66</v>
      </c>
      <c r="S878" t="s">
        <v>91</v>
      </c>
      <c r="T878" t="s">
        <v>84</v>
      </c>
      <c r="U878" t="s">
        <v>60</v>
      </c>
      <c r="V878" t="s">
        <v>79</v>
      </c>
      <c r="W878">
        <v>60</v>
      </c>
      <c r="X878" s="13">
        <v>38121</v>
      </c>
      <c r="Y878" s="35">
        <v>186378</v>
      </c>
      <c r="Z878" s="36">
        <v>0.26</v>
      </c>
      <c r="AA878" t="s">
        <v>1351</v>
      </c>
      <c r="AB878" t="s">
        <v>1352</v>
      </c>
      <c r="AC878">
        <v>20</v>
      </c>
    </row>
    <row r="879" spans="1:29" x14ac:dyDescent="0.3">
      <c r="A879" t="s">
        <v>1738</v>
      </c>
      <c r="B879" t="s">
        <v>1739</v>
      </c>
      <c r="C879" t="s">
        <v>66</v>
      </c>
      <c r="D879" t="s">
        <v>97</v>
      </c>
      <c r="E879" t="s">
        <v>68</v>
      </c>
      <c r="F879" t="s">
        <v>78</v>
      </c>
      <c r="G879" t="s">
        <v>79</v>
      </c>
      <c r="H879">
        <v>47</v>
      </c>
      <c r="I879" s="13">
        <v>43772</v>
      </c>
      <c r="J879" s="35">
        <v>195385</v>
      </c>
      <c r="K879" s="36">
        <v>0.21</v>
      </c>
      <c r="L879" t="s">
        <v>1351</v>
      </c>
      <c r="M879" t="s">
        <v>1371</v>
      </c>
      <c r="N879">
        <f t="shared" ca="1" si="14"/>
        <v>4</v>
      </c>
      <c r="P879" t="s">
        <v>1667</v>
      </c>
      <c r="Q879" t="s">
        <v>1668</v>
      </c>
      <c r="R879" t="s">
        <v>225</v>
      </c>
      <c r="S879" t="s">
        <v>97</v>
      </c>
      <c r="T879" t="s">
        <v>74</v>
      </c>
      <c r="U879" t="s">
        <v>60</v>
      </c>
      <c r="V879" t="s">
        <v>79</v>
      </c>
      <c r="W879">
        <v>63</v>
      </c>
      <c r="X879" s="13">
        <v>39204</v>
      </c>
      <c r="Y879" s="35">
        <v>72805</v>
      </c>
      <c r="Z879" s="36">
        <v>0</v>
      </c>
      <c r="AA879" t="s">
        <v>1351</v>
      </c>
      <c r="AB879" t="s">
        <v>1357</v>
      </c>
      <c r="AC879">
        <v>17</v>
      </c>
    </row>
    <row r="880" spans="1:29" x14ac:dyDescent="0.3">
      <c r="A880" t="s">
        <v>1740</v>
      </c>
      <c r="B880" t="s">
        <v>1741</v>
      </c>
      <c r="C880" t="s">
        <v>57</v>
      </c>
      <c r="D880" t="s">
        <v>109</v>
      </c>
      <c r="E880" t="s">
        <v>68</v>
      </c>
      <c r="F880" t="s">
        <v>78</v>
      </c>
      <c r="G880" t="s">
        <v>79</v>
      </c>
      <c r="H880">
        <v>52</v>
      </c>
      <c r="I880" s="13">
        <v>43255</v>
      </c>
      <c r="J880" s="35">
        <v>154884</v>
      </c>
      <c r="K880" s="36">
        <v>0.1</v>
      </c>
      <c r="L880" t="s">
        <v>1351</v>
      </c>
      <c r="M880" t="s">
        <v>1357</v>
      </c>
      <c r="N880">
        <f t="shared" ca="1" si="14"/>
        <v>6</v>
      </c>
      <c r="P880" t="s">
        <v>1669</v>
      </c>
      <c r="Q880" t="s">
        <v>1670</v>
      </c>
      <c r="R880" t="s">
        <v>318</v>
      </c>
      <c r="S880" t="s">
        <v>120</v>
      </c>
      <c r="T880" t="s">
        <v>59</v>
      </c>
      <c r="U880" t="s">
        <v>60</v>
      </c>
      <c r="V880" t="s">
        <v>79</v>
      </c>
      <c r="W880">
        <v>46</v>
      </c>
      <c r="X880" s="13">
        <v>44213</v>
      </c>
      <c r="Y880" s="35">
        <v>72131</v>
      </c>
      <c r="Z880" s="36">
        <v>0</v>
      </c>
      <c r="AA880" t="s">
        <v>1351</v>
      </c>
      <c r="AB880" t="s">
        <v>1357</v>
      </c>
      <c r="AC880">
        <v>3</v>
      </c>
    </row>
    <row r="881" spans="1:29" x14ac:dyDescent="0.3">
      <c r="A881" t="s">
        <v>1742</v>
      </c>
      <c r="B881" t="s">
        <v>1743</v>
      </c>
      <c r="C881" t="s">
        <v>100</v>
      </c>
      <c r="D881" t="s">
        <v>101</v>
      </c>
      <c r="E881" t="s">
        <v>68</v>
      </c>
      <c r="F881" t="s">
        <v>60</v>
      </c>
      <c r="G881" t="s">
        <v>79</v>
      </c>
      <c r="H881">
        <v>37</v>
      </c>
      <c r="I881" s="13">
        <v>41318</v>
      </c>
      <c r="J881" s="35">
        <v>124827</v>
      </c>
      <c r="K881" s="36">
        <v>0</v>
      </c>
      <c r="L881" t="s">
        <v>1351</v>
      </c>
      <c r="M881" t="s">
        <v>1364</v>
      </c>
      <c r="N881">
        <f t="shared" ca="1" si="14"/>
        <v>11</v>
      </c>
      <c r="P881" t="s">
        <v>1671</v>
      </c>
      <c r="Q881" t="s">
        <v>1672</v>
      </c>
      <c r="R881" t="s">
        <v>180</v>
      </c>
      <c r="S881" t="s">
        <v>97</v>
      </c>
      <c r="T881" t="s">
        <v>74</v>
      </c>
      <c r="U881" t="s">
        <v>60</v>
      </c>
      <c r="V881" t="s">
        <v>79</v>
      </c>
      <c r="W881">
        <v>25</v>
      </c>
      <c r="X881" s="13">
        <v>44270</v>
      </c>
      <c r="Y881" s="35">
        <v>47974</v>
      </c>
      <c r="Z881" s="36">
        <v>0</v>
      </c>
      <c r="AA881" t="s">
        <v>1351</v>
      </c>
      <c r="AB881" t="s">
        <v>1352</v>
      </c>
      <c r="AC881">
        <v>3</v>
      </c>
    </row>
    <row r="882" spans="1:29" x14ac:dyDescent="0.3">
      <c r="A882" t="s">
        <v>1744</v>
      </c>
      <c r="B882" t="s">
        <v>1745</v>
      </c>
      <c r="C882" t="s">
        <v>83</v>
      </c>
      <c r="D882" t="s">
        <v>91</v>
      </c>
      <c r="E882" t="s">
        <v>68</v>
      </c>
      <c r="F882" t="s">
        <v>60</v>
      </c>
      <c r="G882" t="s">
        <v>79</v>
      </c>
      <c r="H882">
        <v>25</v>
      </c>
      <c r="I882" s="13">
        <v>44545</v>
      </c>
      <c r="J882" s="35">
        <v>114893</v>
      </c>
      <c r="K882" s="36">
        <v>0.06</v>
      </c>
      <c r="L882" t="s">
        <v>1351</v>
      </c>
      <c r="M882" t="s">
        <v>1371</v>
      </c>
      <c r="N882">
        <f t="shared" ca="1" si="14"/>
        <v>2</v>
      </c>
      <c r="P882" t="s">
        <v>1673</v>
      </c>
      <c r="Q882" t="s">
        <v>1674</v>
      </c>
      <c r="R882" t="s">
        <v>177</v>
      </c>
      <c r="S882" t="s">
        <v>101</v>
      </c>
      <c r="T882" t="s">
        <v>74</v>
      </c>
      <c r="U882" t="s">
        <v>60</v>
      </c>
      <c r="V882" t="s">
        <v>79</v>
      </c>
      <c r="W882">
        <v>45</v>
      </c>
      <c r="X882" s="13">
        <v>38057</v>
      </c>
      <c r="Y882" s="35">
        <v>109422</v>
      </c>
      <c r="Z882" s="36">
        <v>0</v>
      </c>
      <c r="AA882" t="s">
        <v>1351</v>
      </c>
      <c r="AB882" t="s">
        <v>1352</v>
      </c>
      <c r="AC882">
        <v>20</v>
      </c>
    </row>
    <row r="883" spans="1:29" x14ac:dyDescent="0.3">
      <c r="A883" t="s">
        <v>1746</v>
      </c>
      <c r="B883" t="s">
        <v>1747</v>
      </c>
      <c r="C883" t="s">
        <v>83</v>
      </c>
      <c r="D883" t="s">
        <v>109</v>
      </c>
      <c r="E883" t="s">
        <v>68</v>
      </c>
      <c r="F883" t="s">
        <v>78</v>
      </c>
      <c r="G883" t="s">
        <v>79</v>
      </c>
      <c r="H883">
        <v>49</v>
      </c>
      <c r="I883" s="13">
        <v>43240</v>
      </c>
      <c r="J883" s="35">
        <v>119397</v>
      </c>
      <c r="K883" s="36">
        <v>0.09</v>
      </c>
      <c r="L883" t="s">
        <v>1351</v>
      </c>
      <c r="M883" t="s">
        <v>1364</v>
      </c>
      <c r="N883">
        <f t="shared" ca="1" si="14"/>
        <v>6</v>
      </c>
      <c r="P883" t="s">
        <v>1232</v>
      </c>
      <c r="Q883" t="s">
        <v>1675</v>
      </c>
      <c r="R883" t="s">
        <v>129</v>
      </c>
      <c r="S883" t="s">
        <v>58</v>
      </c>
      <c r="T883" t="s">
        <v>74</v>
      </c>
      <c r="U883" t="s">
        <v>78</v>
      </c>
      <c r="V883" t="s">
        <v>79</v>
      </c>
      <c r="W883">
        <v>25</v>
      </c>
      <c r="X883" s="13">
        <v>44213</v>
      </c>
      <c r="Y883" s="35">
        <v>41844</v>
      </c>
      <c r="Z883" s="36">
        <v>0</v>
      </c>
      <c r="AA883" t="s">
        <v>1351</v>
      </c>
      <c r="AB883" t="s">
        <v>1352</v>
      </c>
      <c r="AC883">
        <v>3</v>
      </c>
    </row>
    <row r="884" spans="1:29" x14ac:dyDescent="0.3">
      <c r="A884" t="s">
        <v>1748</v>
      </c>
      <c r="B884" t="s">
        <v>1749</v>
      </c>
      <c r="C884" t="s">
        <v>66</v>
      </c>
      <c r="D884" t="s">
        <v>120</v>
      </c>
      <c r="E884" t="s">
        <v>84</v>
      </c>
      <c r="F884" t="s">
        <v>60</v>
      </c>
      <c r="G884" t="s">
        <v>79</v>
      </c>
      <c r="H884">
        <v>25</v>
      </c>
      <c r="I884" s="13">
        <v>44549</v>
      </c>
      <c r="J884" s="35">
        <v>150666</v>
      </c>
      <c r="K884" s="36">
        <v>0.23</v>
      </c>
      <c r="L884" t="s">
        <v>1351</v>
      </c>
      <c r="M884" t="s">
        <v>1371</v>
      </c>
      <c r="N884">
        <f t="shared" ca="1" si="14"/>
        <v>2</v>
      </c>
      <c r="P884" t="s">
        <v>1676</v>
      </c>
      <c r="Q884" t="s">
        <v>1677</v>
      </c>
      <c r="R884" t="s">
        <v>132</v>
      </c>
      <c r="S884" t="s">
        <v>91</v>
      </c>
      <c r="T884" t="s">
        <v>59</v>
      </c>
      <c r="U884" t="s">
        <v>78</v>
      </c>
      <c r="V884" t="s">
        <v>79</v>
      </c>
      <c r="W884">
        <v>43</v>
      </c>
      <c r="X884" s="13">
        <v>41680</v>
      </c>
      <c r="Y884" s="35">
        <v>58875</v>
      </c>
      <c r="Z884" s="36">
        <v>0</v>
      </c>
      <c r="AA884" t="s">
        <v>1351</v>
      </c>
      <c r="AB884" t="s">
        <v>1371</v>
      </c>
      <c r="AC884">
        <v>10</v>
      </c>
    </row>
    <row r="885" spans="1:29" x14ac:dyDescent="0.3">
      <c r="A885" t="s">
        <v>1750</v>
      </c>
      <c r="B885" t="s">
        <v>1751</v>
      </c>
      <c r="C885" t="s">
        <v>171</v>
      </c>
      <c r="D885" t="s">
        <v>101</v>
      </c>
      <c r="E885" t="s">
        <v>84</v>
      </c>
      <c r="F885" t="s">
        <v>60</v>
      </c>
      <c r="G885" t="s">
        <v>79</v>
      </c>
      <c r="H885">
        <v>45</v>
      </c>
      <c r="I885" s="13">
        <v>40967</v>
      </c>
      <c r="J885" s="35">
        <v>89659</v>
      </c>
      <c r="K885" s="36">
        <v>0</v>
      </c>
      <c r="L885" t="s">
        <v>1351</v>
      </c>
      <c r="M885" t="s">
        <v>1364</v>
      </c>
      <c r="N885">
        <f t="shared" ca="1" si="14"/>
        <v>12</v>
      </c>
      <c r="P885" t="s">
        <v>1678</v>
      </c>
      <c r="Q885" t="s">
        <v>1679</v>
      </c>
      <c r="R885" t="s">
        <v>132</v>
      </c>
      <c r="S885" t="s">
        <v>120</v>
      </c>
      <c r="T885" t="s">
        <v>84</v>
      </c>
      <c r="U885" t="s">
        <v>60</v>
      </c>
      <c r="V885" t="s">
        <v>79</v>
      </c>
      <c r="W885">
        <v>42</v>
      </c>
      <c r="X885" s="13">
        <v>40307</v>
      </c>
      <c r="Y885" s="35">
        <v>67743</v>
      </c>
      <c r="Z885" s="36">
        <v>0</v>
      </c>
      <c r="AA885" t="s">
        <v>1351</v>
      </c>
      <c r="AB885" t="s">
        <v>1364</v>
      </c>
      <c r="AC885">
        <v>14</v>
      </c>
    </row>
    <row r="886" spans="1:29" x14ac:dyDescent="0.3">
      <c r="A886" t="s">
        <v>1752</v>
      </c>
      <c r="B886" t="s">
        <v>1753</v>
      </c>
      <c r="C886" t="s">
        <v>87</v>
      </c>
      <c r="D886" t="s">
        <v>67</v>
      </c>
      <c r="E886" t="s">
        <v>68</v>
      </c>
      <c r="F886" t="s">
        <v>60</v>
      </c>
      <c r="G886" t="s">
        <v>79</v>
      </c>
      <c r="H886">
        <v>44</v>
      </c>
      <c r="I886" s="13">
        <v>40329</v>
      </c>
      <c r="J886" s="35">
        <v>47387</v>
      </c>
      <c r="K886" s="36">
        <v>0</v>
      </c>
      <c r="L886" t="s">
        <v>1351</v>
      </c>
      <c r="M886" t="s">
        <v>1371</v>
      </c>
      <c r="N886">
        <f t="shared" ca="1" si="14"/>
        <v>14</v>
      </c>
      <c r="P886" t="s">
        <v>1680</v>
      </c>
      <c r="Q886" t="s">
        <v>1681</v>
      </c>
      <c r="R886" t="s">
        <v>294</v>
      </c>
      <c r="S886" t="s">
        <v>58</v>
      </c>
      <c r="T886" t="s">
        <v>74</v>
      </c>
      <c r="U886" t="s">
        <v>60</v>
      </c>
      <c r="V886" t="s">
        <v>79</v>
      </c>
      <c r="W886">
        <v>33</v>
      </c>
      <c r="X886" s="13">
        <v>41819</v>
      </c>
      <c r="Y886" s="35">
        <v>96366</v>
      </c>
      <c r="Z886" s="36">
        <v>0</v>
      </c>
      <c r="AA886" t="s">
        <v>1351</v>
      </c>
      <c r="AB886" t="s">
        <v>1371</v>
      </c>
      <c r="AC886">
        <v>10</v>
      </c>
    </row>
    <row r="887" spans="1:29" x14ac:dyDescent="0.3">
      <c r="A887" t="s">
        <v>1754</v>
      </c>
      <c r="B887" t="s">
        <v>1755</v>
      </c>
      <c r="C887" t="s">
        <v>77</v>
      </c>
      <c r="D887" t="s">
        <v>67</v>
      </c>
      <c r="E887" t="s">
        <v>68</v>
      </c>
      <c r="F887" t="s">
        <v>60</v>
      </c>
      <c r="G887" t="s">
        <v>79</v>
      </c>
      <c r="H887">
        <v>33</v>
      </c>
      <c r="I887" s="13">
        <v>40936</v>
      </c>
      <c r="J887" s="35">
        <v>95960</v>
      </c>
      <c r="K887" s="36">
        <v>0</v>
      </c>
      <c r="L887" t="s">
        <v>1351</v>
      </c>
      <c r="M887" t="s">
        <v>1371</v>
      </c>
      <c r="N887">
        <f t="shared" ca="1" si="14"/>
        <v>12</v>
      </c>
      <c r="P887" t="s">
        <v>1682</v>
      </c>
      <c r="Q887" t="s">
        <v>1683</v>
      </c>
      <c r="R887" t="s">
        <v>83</v>
      </c>
      <c r="S887" t="s">
        <v>67</v>
      </c>
      <c r="T887" t="s">
        <v>59</v>
      </c>
      <c r="U887" t="s">
        <v>60</v>
      </c>
      <c r="V887" t="s">
        <v>79</v>
      </c>
      <c r="W887">
        <v>37</v>
      </c>
      <c r="X887" s="13">
        <v>42605</v>
      </c>
      <c r="Y887" s="35">
        <v>124928</v>
      </c>
      <c r="Z887" s="36">
        <v>0.06</v>
      </c>
      <c r="AA887" t="s">
        <v>1351</v>
      </c>
      <c r="AB887" t="s">
        <v>1352</v>
      </c>
      <c r="AC887">
        <v>8</v>
      </c>
    </row>
    <row r="888" spans="1:29" x14ac:dyDescent="0.3">
      <c r="A888" t="s">
        <v>1756</v>
      </c>
      <c r="B888" t="s">
        <v>1757</v>
      </c>
      <c r="C888" t="s">
        <v>57</v>
      </c>
      <c r="D888" t="s">
        <v>58</v>
      </c>
      <c r="E888" t="s">
        <v>74</v>
      </c>
      <c r="F888" t="s">
        <v>78</v>
      </c>
      <c r="G888" t="s">
        <v>114</v>
      </c>
      <c r="H888">
        <v>56</v>
      </c>
      <c r="I888" s="13">
        <v>40917</v>
      </c>
      <c r="J888" s="35">
        <v>146140</v>
      </c>
      <c r="K888" s="36">
        <v>0.1</v>
      </c>
      <c r="L888" t="s">
        <v>1758</v>
      </c>
      <c r="M888" t="s">
        <v>1759</v>
      </c>
      <c r="N888">
        <f t="shared" ca="1" si="14"/>
        <v>12</v>
      </c>
      <c r="P888" t="s">
        <v>1684</v>
      </c>
      <c r="Q888" t="s">
        <v>1685</v>
      </c>
      <c r="R888" t="s">
        <v>66</v>
      </c>
      <c r="S888" t="s">
        <v>67</v>
      </c>
      <c r="T888" t="s">
        <v>59</v>
      </c>
      <c r="U888" t="s">
        <v>60</v>
      </c>
      <c r="V888" t="s">
        <v>79</v>
      </c>
      <c r="W888">
        <v>25</v>
      </c>
      <c r="X888" s="13">
        <v>44303</v>
      </c>
      <c r="Y888" s="35">
        <v>186870</v>
      </c>
      <c r="Z888" s="36">
        <v>0.2</v>
      </c>
      <c r="AA888" t="s">
        <v>1351</v>
      </c>
      <c r="AB888" t="s">
        <v>1357</v>
      </c>
      <c r="AC888">
        <v>3</v>
      </c>
    </row>
    <row r="889" spans="1:29" x14ac:dyDescent="0.3">
      <c r="A889" t="s">
        <v>1760</v>
      </c>
      <c r="B889" t="s">
        <v>1761</v>
      </c>
      <c r="C889" t="s">
        <v>66</v>
      </c>
      <c r="D889" t="s">
        <v>58</v>
      </c>
      <c r="E889" t="s">
        <v>59</v>
      </c>
      <c r="F889" t="s">
        <v>78</v>
      </c>
      <c r="G889" t="s">
        <v>114</v>
      </c>
      <c r="H889">
        <v>59</v>
      </c>
      <c r="I889" s="13">
        <v>37400</v>
      </c>
      <c r="J889" s="35">
        <v>172787</v>
      </c>
      <c r="K889" s="36">
        <v>0.28000000000000003</v>
      </c>
      <c r="L889" t="s">
        <v>1758</v>
      </c>
      <c r="M889" t="s">
        <v>1762</v>
      </c>
      <c r="N889">
        <f t="shared" ca="1" si="14"/>
        <v>22</v>
      </c>
      <c r="P889" t="s">
        <v>351</v>
      </c>
      <c r="Q889" t="s">
        <v>1686</v>
      </c>
      <c r="R889" t="s">
        <v>87</v>
      </c>
      <c r="S889" t="s">
        <v>67</v>
      </c>
      <c r="T889" t="s">
        <v>84</v>
      </c>
      <c r="U889" t="s">
        <v>78</v>
      </c>
      <c r="V889" t="s">
        <v>79</v>
      </c>
      <c r="W889">
        <v>37</v>
      </c>
      <c r="X889" s="13">
        <v>42317</v>
      </c>
      <c r="Y889" s="35">
        <v>45369</v>
      </c>
      <c r="Z889" s="36">
        <v>0</v>
      </c>
      <c r="AA889" t="s">
        <v>1351</v>
      </c>
      <c r="AB889" t="s">
        <v>1364</v>
      </c>
      <c r="AC889">
        <v>8</v>
      </c>
    </row>
    <row r="890" spans="1:29" x14ac:dyDescent="0.3">
      <c r="A890" t="s">
        <v>1763</v>
      </c>
      <c r="B890" t="s">
        <v>1764</v>
      </c>
      <c r="C890" t="s">
        <v>157</v>
      </c>
      <c r="D890" t="s">
        <v>101</v>
      </c>
      <c r="E890" t="s">
        <v>84</v>
      </c>
      <c r="F890" t="s">
        <v>60</v>
      </c>
      <c r="G890" t="s">
        <v>114</v>
      </c>
      <c r="H890">
        <v>56</v>
      </c>
      <c r="I890" s="13">
        <v>38388</v>
      </c>
      <c r="J890" s="35">
        <v>98581</v>
      </c>
      <c r="K890" s="36">
        <v>0</v>
      </c>
      <c r="L890" t="s">
        <v>1758</v>
      </c>
      <c r="M890" t="s">
        <v>1762</v>
      </c>
      <c r="N890">
        <f t="shared" ca="1" si="14"/>
        <v>19</v>
      </c>
      <c r="P890" t="s">
        <v>1687</v>
      </c>
      <c r="Q890" t="s">
        <v>1688</v>
      </c>
      <c r="R890" t="s">
        <v>77</v>
      </c>
      <c r="S890" t="s">
        <v>120</v>
      </c>
      <c r="T890" t="s">
        <v>68</v>
      </c>
      <c r="U890" t="s">
        <v>78</v>
      </c>
      <c r="V890" t="s">
        <v>79</v>
      </c>
      <c r="W890">
        <v>59</v>
      </c>
      <c r="X890" s="13">
        <v>35502</v>
      </c>
      <c r="Y890" s="35">
        <v>83685</v>
      </c>
      <c r="Z890" s="36">
        <v>0</v>
      </c>
      <c r="AA890" t="s">
        <v>1351</v>
      </c>
      <c r="AB890" t="s">
        <v>1364</v>
      </c>
      <c r="AC890">
        <v>27</v>
      </c>
    </row>
    <row r="891" spans="1:29" x14ac:dyDescent="0.3">
      <c r="A891" t="s">
        <v>1765</v>
      </c>
      <c r="B891" t="s">
        <v>1766</v>
      </c>
      <c r="C891" t="s">
        <v>87</v>
      </c>
      <c r="D891" t="s">
        <v>67</v>
      </c>
      <c r="E891" t="s">
        <v>74</v>
      </c>
      <c r="F891" t="s">
        <v>78</v>
      </c>
      <c r="G891" t="s">
        <v>114</v>
      </c>
      <c r="H891">
        <v>65</v>
      </c>
      <c r="I891" s="13">
        <v>38123</v>
      </c>
      <c r="J891" s="35">
        <v>55499</v>
      </c>
      <c r="K891" s="36">
        <v>0</v>
      </c>
      <c r="L891" t="s">
        <v>1758</v>
      </c>
      <c r="M891" t="s">
        <v>1759</v>
      </c>
      <c r="N891">
        <f t="shared" ca="1" si="14"/>
        <v>20</v>
      </c>
      <c r="P891" t="s">
        <v>1689</v>
      </c>
      <c r="Q891" t="s">
        <v>1690</v>
      </c>
      <c r="R891" t="s">
        <v>73</v>
      </c>
      <c r="S891" t="s">
        <v>58</v>
      </c>
      <c r="T891" t="s">
        <v>68</v>
      </c>
      <c r="U891" t="s">
        <v>78</v>
      </c>
      <c r="V891" t="s">
        <v>79</v>
      </c>
      <c r="W891">
        <v>35</v>
      </c>
      <c r="X891" s="13">
        <v>42493</v>
      </c>
      <c r="Y891" s="35">
        <v>73899</v>
      </c>
      <c r="Z891" s="36">
        <v>0.05</v>
      </c>
      <c r="AA891" t="s">
        <v>1351</v>
      </c>
      <c r="AB891" t="s">
        <v>1371</v>
      </c>
      <c r="AC891">
        <v>8</v>
      </c>
    </row>
    <row r="892" spans="1:29" x14ac:dyDescent="0.3">
      <c r="A892" t="s">
        <v>1767</v>
      </c>
      <c r="B892" t="s">
        <v>1768</v>
      </c>
      <c r="C892" t="s">
        <v>137</v>
      </c>
      <c r="D892" t="s">
        <v>58</v>
      </c>
      <c r="E892" t="s">
        <v>84</v>
      </c>
      <c r="F892" t="s">
        <v>60</v>
      </c>
      <c r="G892" t="s">
        <v>114</v>
      </c>
      <c r="H892">
        <v>57</v>
      </c>
      <c r="I892" s="13">
        <v>34337</v>
      </c>
      <c r="J892" s="35">
        <v>82872</v>
      </c>
      <c r="K892" s="36">
        <v>0</v>
      </c>
      <c r="L892" t="s">
        <v>1758</v>
      </c>
      <c r="M892" t="s">
        <v>1759</v>
      </c>
      <c r="N892">
        <f t="shared" ca="1" si="14"/>
        <v>30</v>
      </c>
      <c r="P892" t="s">
        <v>1691</v>
      </c>
      <c r="Q892" t="s">
        <v>1692</v>
      </c>
      <c r="R892" t="s">
        <v>83</v>
      </c>
      <c r="S892" t="s">
        <v>67</v>
      </c>
      <c r="T892" t="s">
        <v>84</v>
      </c>
      <c r="U892" t="s">
        <v>78</v>
      </c>
      <c r="V892" t="s">
        <v>79</v>
      </c>
      <c r="W892">
        <v>63</v>
      </c>
      <c r="X892" s="13">
        <v>38096</v>
      </c>
      <c r="Y892" s="35">
        <v>122487</v>
      </c>
      <c r="Z892" s="36">
        <v>0.08</v>
      </c>
      <c r="AA892" t="s">
        <v>1351</v>
      </c>
      <c r="AB892" t="s">
        <v>1357</v>
      </c>
      <c r="AC892">
        <v>20</v>
      </c>
    </row>
    <row r="893" spans="1:29" x14ac:dyDescent="0.3">
      <c r="A893" t="s">
        <v>1769</v>
      </c>
      <c r="B893" t="s">
        <v>1770</v>
      </c>
      <c r="C893" t="s">
        <v>57</v>
      </c>
      <c r="D893" t="s">
        <v>58</v>
      </c>
      <c r="E893" t="s">
        <v>84</v>
      </c>
      <c r="F893" t="s">
        <v>60</v>
      </c>
      <c r="G893" t="s">
        <v>114</v>
      </c>
      <c r="H893">
        <v>55</v>
      </c>
      <c r="I893" s="13">
        <v>38945</v>
      </c>
      <c r="J893" s="35">
        <v>159044</v>
      </c>
      <c r="K893" s="36">
        <v>0.1</v>
      </c>
      <c r="L893" t="s">
        <v>1758</v>
      </c>
      <c r="M893" t="s">
        <v>1759</v>
      </c>
      <c r="N893">
        <f t="shared" ca="1" si="14"/>
        <v>18</v>
      </c>
      <c r="P893" t="s">
        <v>1693</v>
      </c>
      <c r="Q893" t="s">
        <v>1694</v>
      </c>
      <c r="R893" t="s">
        <v>83</v>
      </c>
      <c r="S893" t="s">
        <v>58</v>
      </c>
      <c r="T893" t="s">
        <v>59</v>
      </c>
      <c r="U893" t="s">
        <v>60</v>
      </c>
      <c r="V893" t="s">
        <v>79</v>
      </c>
      <c r="W893">
        <v>55</v>
      </c>
      <c r="X893" s="13">
        <v>38391</v>
      </c>
      <c r="Y893" s="35">
        <v>115145</v>
      </c>
      <c r="Z893" s="36">
        <v>0.05</v>
      </c>
      <c r="AA893" t="s">
        <v>1351</v>
      </c>
      <c r="AB893" t="s">
        <v>1352</v>
      </c>
      <c r="AC893">
        <v>19</v>
      </c>
    </row>
    <row r="894" spans="1:29" x14ac:dyDescent="0.3">
      <c r="A894" t="s">
        <v>1771</v>
      </c>
      <c r="B894" t="s">
        <v>1772</v>
      </c>
      <c r="C894" t="s">
        <v>77</v>
      </c>
      <c r="D894" t="s">
        <v>91</v>
      </c>
      <c r="E894" t="s">
        <v>74</v>
      </c>
      <c r="F894" t="s">
        <v>60</v>
      </c>
      <c r="G894" t="s">
        <v>114</v>
      </c>
      <c r="H894">
        <v>44</v>
      </c>
      <c r="I894" s="13">
        <v>43467</v>
      </c>
      <c r="J894" s="35">
        <v>74691</v>
      </c>
      <c r="K894" s="36">
        <v>0</v>
      </c>
      <c r="L894" t="s">
        <v>1758</v>
      </c>
      <c r="M894" t="s">
        <v>1759</v>
      </c>
      <c r="N894">
        <f t="shared" ca="1" si="14"/>
        <v>5</v>
      </c>
      <c r="P894" t="s">
        <v>1695</v>
      </c>
      <c r="Q894" t="s">
        <v>1696</v>
      </c>
      <c r="R894" t="s">
        <v>57</v>
      </c>
      <c r="S894" t="s">
        <v>67</v>
      </c>
      <c r="T894" t="s">
        <v>68</v>
      </c>
      <c r="U894" t="s">
        <v>60</v>
      </c>
      <c r="V894" t="s">
        <v>79</v>
      </c>
      <c r="W894">
        <v>37</v>
      </c>
      <c r="X894" s="13">
        <v>40657</v>
      </c>
      <c r="Y894" s="35">
        <v>131183</v>
      </c>
      <c r="Z894" s="36">
        <v>0.14000000000000001</v>
      </c>
      <c r="AA894" t="s">
        <v>1351</v>
      </c>
      <c r="AB894" t="s">
        <v>1357</v>
      </c>
      <c r="AC894">
        <v>13</v>
      </c>
    </row>
    <row r="895" spans="1:29" x14ac:dyDescent="0.3">
      <c r="A895" t="s">
        <v>1773</v>
      </c>
      <c r="B895" t="s">
        <v>1774</v>
      </c>
      <c r="C895" t="s">
        <v>83</v>
      </c>
      <c r="D895" t="s">
        <v>91</v>
      </c>
      <c r="E895" t="s">
        <v>68</v>
      </c>
      <c r="F895" t="s">
        <v>60</v>
      </c>
      <c r="G895" t="s">
        <v>114</v>
      </c>
      <c r="H895">
        <v>38</v>
      </c>
      <c r="I895" s="13">
        <v>44516</v>
      </c>
      <c r="J895" s="35">
        <v>109812</v>
      </c>
      <c r="K895" s="36">
        <v>0.09</v>
      </c>
      <c r="L895" t="s">
        <v>1758</v>
      </c>
      <c r="M895" t="s">
        <v>1759</v>
      </c>
      <c r="N895">
        <f t="shared" ca="1" si="14"/>
        <v>2</v>
      </c>
      <c r="P895" t="s">
        <v>657</v>
      </c>
      <c r="Q895" t="s">
        <v>1697</v>
      </c>
      <c r="R895" t="s">
        <v>142</v>
      </c>
      <c r="S895" t="s">
        <v>58</v>
      </c>
      <c r="T895" t="s">
        <v>74</v>
      </c>
      <c r="U895" t="s">
        <v>60</v>
      </c>
      <c r="V895" t="s">
        <v>79</v>
      </c>
      <c r="W895">
        <v>45</v>
      </c>
      <c r="X895" s="13">
        <v>37445</v>
      </c>
      <c r="Y895" s="35">
        <v>92655</v>
      </c>
      <c r="Z895" s="36">
        <v>0</v>
      </c>
      <c r="AA895" t="s">
        <v>1351</v>
      </c>
      <c r="AB895" t="s">
        <v>1371</v>
      </c>
      <c r="AC895">
        <v>22</v>
      </c>
    </row>
    <row r="896" spans="1:29" x14ac:dyDescent="0.3">
      <c r="A896" t="s">
        <v>1775</v>
      </c>
      <c r="B896" t="s">
        <v>1776</v>
      </c>
      <c r="C896" t="s">
        <v>108</v>
      </c>
      <c r="D896" t="s">
        <v>109</v>
      </c>
      <c r="E896" t="s">
        <v>59</v>
      </c>
      <c r="F896" t="s">
        <v>78</v>
      </c>
      <c r="G896" t="s">
        <v>114</v>
      </c>
      <c r="H896">
        <v>57</v>
      </c>
      <c r="I896" s="13">
        <v>37828</v>
      </c>
      <c r="J896" s="35">
        <v>206624</v>
      </c>
      <c r="K896" s="36">
        <v>0.4</v>
      </c>
      <c r="L896" t="s">
        <v>1758</v>
      </c>
      <c r="M896" t="s">
        <v>1777</v>
      </c>
      <c r="N896">
        <f t="shared" ca="1" si="14"/>
        <v>21</v>
      </c>
      <c r="P896" t="s">
        <v>1698</v>
      </c>
      <c r="Q896" t="s">
        <v>1699</v>
      </c>
      <c r="R896" t="s">
        <v>100</v>
      </c>
      <c r="S896" t="s">
        <v>101</v>
      </c>
      <c r="T896" t="s">
        <v>84</v>
      </c>
      <c r="U896" t="s">
        <v>60</v>
      </c>
      <c r="V896" t="s">
        <v>79</v>
      </c>
      <c r="W896">
        <v>25</v>
      </c>
      <c r="X896" s="13">
        <v>44370</v>
      </c>
      <c r="Y896" s="35">
        <v>86464</v>
      </c>
      <c r="Z896" s="36">
        <v>0</v>
      </c>
      <c r="AA896" t="s">
        <v>1351</v>
      </c>
      <c r="AB896" t="s">
        <v>1357</v>
      </c>
      <c r="AC896">
        <v>3</v>
      </c>
    </row>
    <row r="897" spans="1:29" x14ac:dyDescent="0.3">
      <c r="A897" t="s">
        <v>1778</v>
      </c>
      <c r="B897" t="s">
        <v>1779</v>
      </c>
      <c r="C897" t="s">
        <v>129</v>
      </c>
      <c r="D897" t="s">
        <v>58</v>
      </c>
      <c r="E897" t="s">
        <v>74</v>
      </c>
      <c r="F897" t="s">
        <v>78</v>
      </c>
      <c r="G897" t="s">
        <v>114</v>
      </c>
      <c r="H897">
        <v>36</v>
      </c>
      <c r="I897" s="13">
        <v>40535</v>
      </c>
      <c r="J897" s="35">
        <v>53215</v>
      </c>
      <c r="K897" s="36">
        <v>0</v>
      </c>
      <c r="L897" t="s">
        <v>1758</v>
      </c>
      <c r="M897" t="s">
        <v>1777</v>
      </c>
      <c r="N897">
        <f t="shared" ca="1" si="14"/>
        <v>13</v>
      </c>
      <c r="P897" t="s">
        <v>1700</v>
      </c>
      <c r="Q897" t="s">
        <v>1701</v>
      </c>
      <c r="R897" t="s">
        <v>198</v>
      </c>
      <c r="S897" t="s">
        <v>58</v>
      </c>
      <c r="T897" t="s">
        <v>74</v>
      </c>
      <c r="U897" t="s">
        <v>60</v>
      </c>
      <c r="V897" t="s">
        <v>79</v>
      </c>
      <c r="W897">
        <v>50</v>
      </c>
      <c r="X897" s="13">
        <v>44445</v>
      </c>
      <c r="Y897" s="35">
        <v>83418</v>
      </c>
      <c r="Z897" s="36">
        <v>0</v>
      </c>
      <c r="AA897" t="s">
        <v>1351</v>
      </c>
      <c r="AB897" t="s">
        <v>1357</v>
      </c>
      <c r="AC897">
        <v>2</v>
      </c>
    </row>
    <row r="898" spans="1:29" x14ac:dyDescent="0.3">
      <c r="A898" t="s">
        <v>1780</v>
      </c>
      <c r="B898" t="s">
        <v>1781</v>
      </c>
      <c r="C898" t="s">
        <v>66</v>
      </c>
      <c r="D898" t="s">
        <v>101</v>
      </c>
      <c r="E898" t="s">
        <v>59</v>
      </c>
      <c r="F898" t="s">
        <v>60</v>
      </c>
      <c r="G898" t="s">
        <v>114</v>
      </c>
      <c r="H898">
        <v>30</v>
      </c>
      <c r="I898" s="13">
        <v>42512</v>
      </c>
      <c r="J898" s="35">
        <v>189702</v>
      </c>
      <c r="K898" s="36">
        <v>0.28000000000000003</v>
      </c>
      <c r="L898" t="s">
        <v>1758</v>
      </c>
      <c r="M898" t="s">
        <v>1759</v>
      </c>
      <c r="N898">
        <f t="shared" ca="1" si="14"/>
        <v>8</v>
      </c>
      <c r="P898" t="s">
        <v>242</v>
      </c>
      <c r="Q898" t="s">
        <v>1702</v>
      </c>
      <c r="R898" t="s">
        <v>180</v>
      </c>
      <c r="S898" t="s">
        <v>97</v>
      </c>
      <c r="T898" t="s">
        <v>68</v>
      </c>
      <c r="U898" t="s">
        <v>78</v>
      </c>
      <c r="V898" t="s">
        <v>79</v>
      </c>
      <c r="W898">
        <v>58</v>
      </c>
      <c r="X898" s="13">
        <v>41810</v>
      </c>
      <c r="Y898" s="35">
        <v>41728</v>
      </c>
      <c r="Z898" s="36">
        <v>0</v>
      </c>
      <c r="AA898" t="s">
        <v>1351</v>
      </c>
      <c r="AB898" t="s">
        <v>1352</v>
      </c>
      <c r="AC898">
        <v>10</v>
      </c>
    </row>
    <row r="899" spans="1:29" x14ac:dyDescent="0.3">
      <c r="A899" t="s">
        <v>1782</v>
      </c>
      <c r="B899" t="s">
        <v>1783</v>
      </c>
      <c r="C899" t="s">
        <v>198</v>
      </c>
      <c r="D899" t="s">
        <v>58</v>
      </c>
      <c r="E899" t="s">
        <v>84</v>
      </c>
      <c r="F899" t="s">
        <v>60</v>
      </c>
      <c r="G899" t="s">
        <v>114</v>
      </c>
      <c r="H899">
        <v>41</v>
      </c>
      <c r="I899" s="13">
        <v>39931</v>
      </c>
      <c r="J899" s="35">
        <v>69803</v>
      </c>
      <c r="K899" s="36">
        <v>0</v>
      </c>
      <c r="L899" t="s">
        <v>1758</v>
      </c>
      <c r="M899" t="s">
        <v>1759</v>
      </c>
      <c r="N899">
        <f t="shared" ca="1" si="14"/>
        <v>15</v>
      </c>
      <c r="P899" t="s">
        <v>1703</v>
      </c>
      <c r="Q899" t="s">
        <v>1704</v>
      </c>
      <c r="R899" t="s">
        <v>222</v>
      </c>
      <c r="S899" t="s">
        <v>120</v>
      </c>
      <c r="T899" t="s">
        <v>59</v>
      </c>
      <c r="U899" t="s">
        <v>60</v>
      </c>
      <c r="V899" t="s">
        <v>79</v>
      </c>
      <c r="W899">
        <v>54</v>
      </c>
      <c r="X899" s="13">
        <v>44271</v>
      </c>
      <c r="Y899" s="35">
        <v>56239</v>
      </c>
      <c r="Z899" s="36">
        <v>0</v>
      </c>
      <c r="AA899" t="s">
        <v>1351</v>
      </c>
      <c r="AB899" t="s">
        <v>1352</v>
      </c>
      <c r="AC899">
        <v>3</v>
      </c>
    </row>
    <row r="900" spans="1:29" x14ac:dyDescent="0.3">
      <c r="A900" t="s">
        <v>306</v>
      </c>
      <c r="B900" t="s">
        <v>1784</v>
      </c>
      <c r="C900" t="s">
        <v>294</v>
      </c>
      <c r="D900" t="s">
        <v>58</v>
      </c>
      <c r="E900" t="s">
        <v>84</v>
      </c>
      <c r="F900" t="s">
        <v>60</v>
      </c>
      <c r="G900" t="s">
        <v>114</v>
      </c>
      <c r="H900">
        <v>48</v>
      </c>
      <c r="I900" s="13">
        <v>43650</v>
      </c>
      <c r="J900" s="35">
        <v>76588</v>
      </c>
      <c r="K900" s="36">
        <v>0</v>
      </c>
      <c r="L900" t="s">
        <v>1758</v>
      </c>
      <c r="M900" t="s">
        <v>1762</v>
      </c>
      <c r="N900">
        <f t="shared" ca="1" si="14"/>
        <v>5</v>
      </c>
      <c r="P900" t="s">
        <v>1236</v>
      </c>
      <c r="Q900" t="s">
        <v>1705</v>
      </c>
      <c r="R900" t="s">
        <v>66</v>
      </c>
      <c r="S900" t="s">
        <v>109</v>
      </c>
      <c r="T900" t="s">
        <v>84</v>
      </c>
      <c r="U900" t="s">
        <v>78</v>
      </c>
      <c r="V900" t="s">
        <v>79</v>
      </c>
      <c r="W900">
        <v>49</v>
      </c>
      <c r="X900" s="13">
        <v>41816</v>
      </c>
      <c r="Y900" s="35">
        <v>153961</v>
      </c>
      <c r="Z900" s="36">
        <v>0.25</v>
      </c>
      <c r="AA900" t="s">
        <v>1351</v>
      </c>
      <c r="AB900" t="s">
        <v>1357</v>
      </c>
      <c r="AC900">
        <v>10</v>
      </c>
    </row>
    <row r="901" spans="1:29" x14ac:dyDescent="0.3">
      <c r="A901" t="s">
        <v>1785</v>
      </c>
      <c r="B901" t="s">
        <v>1786</v>
      </c>
      <c r="C901" t="s">
        <v>132</v>
      </c>
      <c r="D901" t="s">
        <v>67</v>
      </c>
      <c r="E901" t="s">
        <v>84</v>
      </c>
      <c r="F901" t="s">
        <v>60</v>
      </c>
      <c r="G901" t="s">
        <v>114</v>
      </c>
      <c r="H901">
        <v>26</v>
      </c>
      <c r="I901" s="13">
        <v>43578</v>
      </c>
      <c r="J901" s="35">
        <v>59817</v>
      </c>
      <c r="K901" s="36">
        <v>0</v>
      </c>
      <c r="L901" t="s">
        <v>1758</v>
      </c>
      <c r="M901" t="s">
        <v>1777</v>
      </c>
      <c r="N901">
        <f t="shared" ca="1" si="14"/>
        <v>5</v>
      </c>
      <c r="P901" t="s">
        <v>1613</v>
      </c>
      <c r="Q901" t="s">
        <v>1706</v>
      </c>
      <c r="R901" t="s">
        <v>294</v>
      </c>
      <c r="S901" t="s">
        <v>58</v>
      </c>
      <c r="T901" t="s">
        <v>68</v>
      </c>
      <c r="U901" t="s">
        <v>60</v>
      </c>
      <c r="V901" t="s">
        <v>79</v>
      </c>
      <c r="W901">
        <v>45</v>
      </c>
      <c r="X901" s="13">
        <v>39069</v>
      </c>
      <c r="Y901" s="35">
        <v>68337</v>
      </c>
      <c r="Z901" s="36">
        <v>0</v>
      </c>
      <c r="AA901" t="s">
        <v>1351</v>
      </c>
      <c r="AB901" t="s">
        <v>1352</v>
      </c>
      <c r="AC901">
        <v>17</v>
      </c>
    </row>
    <row r="902" spans="1:29" x14ac:dyDescent="0.3">
      <c r="A902" t="s">
        <v>1787</v>
      </c>
      <c r="B902" t="s">
        <v>1788</v>
      </c>
      <c r="C902" t="s">
        <v>294</v>
      </c>
      <c r="D902" t="s">
        <v>58</v>
      </c>
      <c r="E902" t="s">
        <v>74</v>
      </c>
      <c r="F902" t="s">
        <v>60</v>
      </c>
      <c r="G902" t="s">
        <v>114</v>
      </c>
      <c r="H902">
        <v>32</v>
      </c>
      <c r="I902" s="13">
        <v>44474</v>
      </c>
      <c r="J902" s="35">
        <v>88072</v>
      </c>
      <c r="K902" s="36">
        <v>0</v>
      </c>
      <c r="L902" t="s">
        <v>1758</v>
      </c>
      <c r="M902" t="s">
        <v>1777</v>
      </c>
      <c r="N902">
        <f t="shared" ca="1" si="14"/>
        <v>2</v>
      </c>
      <c r="P902" t="s">
        <v>1707</v>
      </c>
      <c r="Q902" t="s">
        <v>1708</v>
      </c>
      <c r="R902" t="s">
        <v>57</v>
      </c>
      <c r="S902" t="s">
        <v>97</v>
      </c>
      <c r="T902" t="s">
        <v>59</v>
      </c>
      <c r="U902" t="s">
        <v>60</v>
      </c>
      <c r="V902" t="s">
        <v>79</v>
      </c>
      <c r="W902">
        <v>37</v>
      </c>
      <c r="X902" s="13">
        <v>40560</v>
      </c>
      <c r="Y902" s="35">
        <v>131353</v>
      </c>
      <c r="Z902" s="36">
        <v>0.11</v>
      </c>
      <c r="AA902" t="s">
        <v>1351</v>
      </c>
      <c r="AB902" t="s">
        <v>1357</v>
      </c>
      <c r="AC902">
        <v>13</v>
      </c>
    </row>
    <row r="903" spans="1:29" x14ac:dyDescent="0.3">
      <c r="A903" t="s">
        <v>1789</v>
      </c>
      <c r="B903" t="s">
        <v>1790</v>
      </c>
      <c r="C903" t="s">
        <v>77</v>
      </c>
      <c r="D903" t="s">
        <v>67</v>
      </c>
      <c r="E903" t="s">
        <v>74</v>
      </c>
      <c r="F903" t="s">
        <v>60</v>
      </c>
      <c r="G903" t="s">
        <v>114</v>
      </c>
      <c r="H903">
        <v>60</v>
      </c>
      <c r="I903" s="13">
        <v>39137</v>
      </c>
      <c r="J903" s="35">
        <v>71699</v>
      </c>
      <c r="K903" s="36">
        <v>0</v>
      </c>
      <c r="L903" t="s">
        <v>1758</v>
      </c>
      <c r="M903" t="s">
        <v>1759</v>
      </c>
      <c r="N903">
        <f t="shared" ca="1" si="14"/>
        <v>17</v>
      </c>
      <c r="P903" t="s">
        <v>1709</v>
      </c>
      <c r="Q903" t="s">
        <v>1710</v>
      </c>
      <c r="R903" t="s">
        <v>348</v>
      </c>
      <c r="S903" t="s">
        <v>58</v>
      </c>
      <c r="T903" t="s">
        <v>74</v>
      </c>
      <c r="U903" t="s">
        <v>78</v>
      </c>
      <c r="V903" t="s">
        <v>79</v>
      </c>
      <c r="W903">
        <v>45</v>
      </c>
      <c r="X903" s="13">
        <v>40253</v>
      </c>
      <c r="Y903" s="35">
        <v>88182</v>
      </c>
      <c r="Z903" s="36">
        <v>0</v>
      </c>
      <c r="AA903" t="s">
        <v>1351</v>
      </c>
      <c r="AB903" t="s">
        <v>1371</v>
      </c>
      <c r="AC903">
        <v>14</v>
      </c>
    </row>
    <row r="904" spans="1:29" x14ac:dyDescent="0.3">
      <c r="A904" t="s">
        <v>1791</v>
      </c>
      <c r="B904" t="s">
        <v>1792</v>
      </c>
      <c r="C904" t="s">
        <v>171</v>
      </c>
      <c r="D904" t="s">
        <v>101</v>
      </c>
      <c r="E904" t="s">
        <v>68</v>
      </c>
      <c r="F904" t="s">
        <v>78</v>
      </c>
      <c r="G904" t="s">
        <v>114</v>
      </c>
      <c r="H904">
        <v>46</v>
      </c>
      <c r="I904" s="13">
        <v>36331</v>
      </c>
      <c r="J904" s="35">
        <v>96997</v>
      </c>
      <c r="K904" s="36">
        <v>0</v>
      </c>
      <c r="L904" t="s">
        <v>1758</v>
      </c>
      <c r="M904" t="s">
        <v>1777</v>
      </c>
      <c r="N904">
        <f t="shared" ca="1" si="14"/>
        <v>25</v>
      </c>
      <c r="P904" t="s">
        <v>1711</v>
      </c>
      <c r="Q904" t="s">
        <v>1712</v>
      </c>
      <c r="R904" t="s">
        <v>132</v>
      </c>
      <c r="S904" t="s">
        <v>120</v>
      </c>
      <c r="T904" t="s">
        <v>59</v>
      </c>
      <c r="U904" t="s">
        <v>60</v>
      </c>
      <c r="V904" t="s">
        <v>79</v>
      </c>
      <c r="W904">
        <v>45</v>
      </c>
      <c r="X904" s="13">
        <v>43557</v>
      </c>
      <c r="Y904" s="35">
        <v>52621</v>
      </c>
      <c r="Z904" s="36">
        <v>0</v>
      </c>
      <c r="AA904" t="s">
        <v>1351</v>
      </c>
      <c r="AB904" t="s">
        <v>1364</v>
      </c>
      <c r="AC904">
        <v>5</v>
      </c>
    </row>
    <row r="905" spans="1:29" x14ac:dyDescent="0.3">
      <c r="A905" t="s">
        <v>1793</v>
      </c>
      <c r="B905" t="s">
        <v>1794</v>
      </c>
      <c r="C905" t="s">
        <v>108</v>
      </c>
      <c r="D905" t="s">
        <v>101</v>
      </c>
      <c r="E905" t="s">
        <v>84</v>
      </c>
      <c r="F905" t="s">
        <v>60</v>
      </c>
      <c r="G905" t="s">
        <v>114</v>
      </c>
      <c r="H905">
        <v>28</v>
      </c>
      <c r="I905" s="13">
        <v>42922</v>
      </c>
      <c r="J905" s="35">
        <v>240488</v>
      </c>
      <c r="K905" s="36">
        <v>0.4</v>
      </c>
      <c r="L905" t="s">
        <v>1758</v>
      </c>
      <c r="M905" t="s">
        <v>1762</v>
      </c>
      <c r="N905">
        <f t="shared" ca="1" si="14"/>
        <v>7</v>
      </c>
      <c r="P905" t="s">
        <v>1713</v>
      </c>
      <c r="Q905" t="s">
        <v>1714</v>
      </c>
      <c r="R905" t="s">
        <v>73</v>
      </c>
      <c r="S905" t="s">
        <v>58</v>
      </c>
      <c r="T905" t="s">
        <v>68</v>
      </c>
      <c r="U905" t="s">
        <v>60</v>
      </c>
      <c r="V905" t="s">
        <v>79</v>
      </c>
      <c r="W905">
        <v>48</v>
      </c>
      <c r="X905" s="13">
        <v>41749</v>
      </c>
      <c r="Y905" s="35">
        <v>91679</v>
      </c>
      <c r="Z905" s="36">
        <v>7.0000000000000007E-2</v>
      </c>
      <c r="AA905" t="s">
        <v>1351</v>
      </c>
      <c r="AB905" t="s">
        <v>1352</v>
      </c>
      <c r="AC905">
        <v>10</v>
      </c>
    </row>
    <row r="906" spans="1:29" x14ac:dyDescent="0.3">
      <c r="A906" t="s">
        <v>1795</v>
      </c>
      <c r="B906" t="s">
        <v>1796</v>
      </c>
      <c r="C906" t="s">
        <v>108</v>
      </c>
      <c r="D906" t="s">
        <v>120</v>
      </c>
      <c r="E906" t="s">
        <v>59</v>
      </c>
      <c r="F906" t="s">
        <v>78</v>
      </c>
      <c r="G906" t="s">
        <v>114</v>
      </c>
      <c r="H906">
        <v>39</v>
      </c>
      <c r="I906" s="13">
        <v>40778</v>
      </c>
      <c r="J906" s="35">
        <v>249506</v>
      </c>
      <c r="K906" s="36">
        <v>0.3</v>
      </c>
      <c r="L906" t="s">
        <v>1758</v>
      </c>
      <c r="M906" t="s">
        <v>1762</v>
      </c>
      <c r="N906">
        <f t="shared" ca="1" si="14"/>
        <v>13</v>
      </c>
      <c r="P906" t="s">
        <v>1715</v>
      </c>
      <c r="Q906" t="s">
        <v>1716</v>
      </c>
      <c r="R906" t="s">
        <v>66</v>
      </c>
      <c r="S906" t="s">
        <v>120</v>
      </c>
      <c r="T906" t="s">
        <v>84</v>
      </c>
      <c r="U906" t="s">
        <v>78</v>
      </c>
      <c r="V906" t="s">
        <v>79</v>
      </c>
      <c r="W906">
        <v>58</v>
      </c>
      <c r="X906" s="13">
        <v>33682</v>
      </c>
      <c r="Y906" s="35">
        <v>199848</v>
      </c>
      <c r="Z906" s="36">
        <v>0.16</v>
      </c>
      <c r="AA906" t="s">
        <v>1351</v>
      </c>
      <c r="AB906" t="s">
        <v>1352</v>
      </c>
      <c r="AC906">
        <v>32</v>
      </c>
    </row>
    <row r="907" spans="1:29" x14ac:dyDescent="0.3">
      <c r="A907" t="s">
        <v>1797</v>
      </c>
      <c r="B907" t="s">
        <v>1798</v>
      </c>
      <c r="C907" t="s">
        <v>171</v>
      </c>
      <c r="D907" t="s">
        <v>101</v>
      </c>
      <c r="E907" t="s">
        <v>74</v>
      </c>
      <c r="F907" t="s">
        <v>78</v>
      </c>
      <c r="G907" t="s">
        <v>114</v>
      </c>
      <c r="H907">
        <v>45</v>
      </c>
      <c r="I907" s="13">
        <v>37313</v>
      </c>
      <c r="J907" s="35">
        <v>75819</v>
      </c>
      <c r="K907" s="36">
        <v>0</v>
      </c>
      <c r="L907" t="s">
        <v>1758</v>
      </c>
      <c r="M907" t="s">
        <v>1777</v>
      </c>
      <c r="N907">
        <f t="shared" ca="1" si="14"/>
        <v>22</v>
      </c>
      <c r="P907" t="s">
        <v>1717</v>
      </c>
      <c r="Q907" t="s">
        <v>1718</v>
      </c>
      <c r="R907" t="s">
        <v>219</v>
      </c>
      <c r="S907" t="s">
        <v>58</v>
      </c>
      <c r="T907" t="s">
        <v>74</v>
      </c>
      <c r="U907" t="s">
        <v>78</v>
      </c>
      <c r="V907" t="s">
        <v>79</v>
      </c>
      <c r="W907">
        <v>34</v>
      </c>
      <c r="X907" s="13">
        <v>43414</v>
      </c>
      <c r="Y907" s="35">
        <v>61944</v>
      </c>
      <c r="Z907" s="36">
        <v>0</v>
      </c>
      <c r="AA907" t="s">
        <v>1351</v>
      </c>
      <c r="AB907" t="s">
        <v>1357</v>
      </c>
      <c r="AC907">
        <v>5</v>
      </c>
    </row>
    <row r="908" spans="1:29" x14ac:dyDescent="0.3">
      <c r="A908" t="s">
        <v>1799</v>
      </c>
      <c r="B908" t="s">
        <v>1800</v>
      </c>
      <c r="C908" t="s">
        <v>77</v>
      </c>
      <c r="D908" t="s">
        <v>120</v>
      </c>
      <c r="E908" t="s">
        <v>68</v>
      </c>
      <c r="F908" t="s">
        <v>78</v>
      </c>
      <c r="G908" t="s">
        <v>114</v>
      </c>
      <c r="H908">
        <v>61</v>
      </c>
      <c r="I908" s="13">
        <v>42858</v>
      </c>
      <c r="J908" s="35">
        <v>90855</v>
      </c>
      <c r="K908" s="36">
        <v>0</v>
      </c>
      <c r="L908" t="s">
        <v>1758</v>
      </c>
      <c r="M908" t="s">
        <v>1777</v>
      </c>
      <c r="N908">
        <f t="shared" ca="1" si="14"/>
        <v>7</v>
      </c>
      <c r="P908" t="s">
        <v>1719</v>
      </c>
      <c r="Q908" t="s">
        <v>1720</v>
      </c>
      <c r="R908" t="s">
        <v>77</v>
      </c>
      <c r="S908" t="s">
        <v>91</v>
      </c>
      <c r="T908" t="s">
        <v>59</v>
      </c>
      <c r="U908" t="s">
        <v>78</v>
      </c>
      <c r="V908" t="s">
        <v>79</v>
      </c>
      <c r="W908">
        <v>50</v>
      </c>
      <c r="X908" s="13">
        <v>40109</v>
      </c>
      <c r="Y908" s="35">
        <v>79447</v>
      </c>
      <c r="Z908" s="36">
        <v>0</v>
      </c>
      <c r="AA908" t="s">
        <v>1351</v>
      </c>
      <c r="AB908" t="s">
        <v>1357</v>
      </c>
      <c r="AC908">
        <v>14</v>
      </c>
    </row>
    <row r="909" spans="1:29" x14ac:dyDescent="0.3">
      <c r="A909" t="s">
        <v>1801</v>
      </c>
      <c r="B909" t="s">
        <v>1802</v>
      </c>
      <c r="C909" t="s">
        <v>137</v>
      </c>
      <c r="D909" t="s">
        <v>58</v>
      </c>
      <c r="E909" t="s">
        <v>74</v>
      </c>
      <c r="F909" t="s">
        <v>78</v>
      </c>
      <c r="G909" t="s">
        <v>114</v>
      </c>
      <c r="H909">
        <v>47</v>
      </c>
      <c r="I909" s="13">
        <v>36233</v>
      </c>
      <c r="J909" s="35">
        <v>92897</v>
      </c>
      <c r="K909" s="36">
        <v>0</v>
      </c>
      <c r="L909" t="s">
        <v>1758</v>
      </c>
      <c r="M909" t="s">
        <v>1777</v>
      </c>
      <c r="N909">
        <f t="shared" ca="1" si="14"/>
        <v>25</v>
      </c>
      <c r="P909" t="s">
        <v>1721</v>
      </c>
      <c r="Q909" t="s">
        <v>1722</v>
      </c>
      <c r="R909" t="s">
        <v>83</v>
      </c>
      <c r="S909" t="s">
        <v>120</v>
      </c>
      <c r="T909" t="s">
        <v>59</v>
      </c>
      <c r="U909" t="s">
        <v>78</v>
      </c>
      <c r="V909" t="s">
        <v>79</v>
      </c>
      <c r="W909">
        <v>49</v>
      </c>
      <c r="X909" s="13">
        <v>41131</v>
      </c>
      <c r="Y909" s="35">
        <v>109850</v>
      </c>
      <c r="Z909" s="36">
        <v>7.0000000000000007E-2</v>
      </c>
      <c r="AA909" t="s">
        <v>1351</v>
      </c>
      <c r="AB909" t="s">
        <v>1364</v>
      </c>
      <c r="AC909">
        <v>12</v>
      </c>
    </row>
    <row r="910" spans="1:29" x14ac:dyDescent="0.3">
      <c r="A910" t="s">
        <v>505</v>
      </c>
      <c r="B910" t="s">
        <v>1803</v>
      </c>
      <c r="C910" t="s">
        <v>225</v>
      </c>
      <c r="D910" t="s">
        <v>97</v>
      </c>
      <c r="E910" t="s">
        <v>74</v>
      </c>
      <c r="F910" t="s">
        <v>60</v>
      </c>
      <c r="G910" t="s">
        <v>114</v>
      </c>
      <c r="H910">
        <v>45</v>
      </c>
      <c r="I910" s="13">
        <v>39437</v>
      </c>
      <c r="J910" s="35">
        <v>93840</v>
      </c>
      <c r="K910" s="36">
        <v>0</v>
      </c>
      <c r="L910" t="s">
        <v>1758</v>
      </c>
      <c r="M910" t="s">
        <v>1759</v>
      </c>
      <c r="N910">
        <f t="shared" ca="1" si="14"/>
        <v>16</v>
      </c>
      <c r="P910" t="s">
        <v>316</v>
      </c>
      <c r="Q910" t="s">
        <v>1067</v>
      </c>
      <c r="R910" t="s">
        <v>252</v>
      </c>
      <c r="S910" t="s">
        <v>58</v>
      </c>
      <c r="T910" t="s">
        <v>59</v>
      </c>
      <c r="U910" t="s">
        <v>78</v>
      </c>
      <c r="V910" t="s">
        <v>79</v>
      </c>
      <c r="W910">
        <v>55</v>
      </c>
      <c r="X910" s="13">
        <v>42683</v>
      </c>
      <c r="Y910" s="35">
        <v>87851</v>
      </c>
      <c r="Z910" s="36">
        <v>0</v>
      </c>
      <c r="AA910" t="s">
        <v>1351</v>
      </c>
      <c r="AB910" t="s">
        <v>1352</v>
      </c>
      <c r="AC910">
        <v>7</v>
      </c>
    </row>
    <row r="911" spans="1:29" x14ac:dyDescent="0.3">
      <c r="A911" t="s">
        <v>1804</v>
      </c>
      <c r="B911" t="s">
        <v>1805</v>
      </c>
      <c r="C911" t="s">
        <v>618</v>
      </c>
      <c r="D911" t="s">
        <v>58</v>
      </c>
      <c r="E911" t="s">
        <v>59</v>
      </c>
      <c r="F911" t="s">
        <v>78</v>
      </c>
      <c r="G911" t="s">
        <v>114</v>
      </c>
      <c r="H911">
        <v>29</v>
      </c>
      <c r="I911" s="13">
        <v>43753</v>
      </c>
      <c r="J911" s="35">
        <v>66819</v>
      </c>
      <c r="K911" s="36">
        <v>0</v>
      </c>
      <c r="L911" t="s">
        <v>1758</v>
      </c>
      <c r="M911" t="s">
        <v>1762</v>
      </c>
      <c r="N911">
        <f t="shared" ca="1" si="14"/>
        <v>4</v>
      </c>
      <c r="P911" t="s">
        <v>1723</v>
      </c>
      <c r="Q911" t="s">
        <v>1724</v>
      </c>
      <c r="R911" t="s">
        <v>77</v>
      </c>
      <c r="S911" t="s">
        <v>109</v>
      </c>
      <c r="T911" t="s">
        <v>68</v>
      </c>
      <c r="U911" t="s">
        <v>78</v>
      </c>
      <c r="V911" t="s">
        <v>79</v>
      </c>
      <c r="W911">
        <v>55</v>
      </c>
      <c r="X911" s="13">
        <v>38909</v>
      </c>
      <c r="Y911" s="35">
        <v>93343</v>
      </c>
      <c r="Z911" s="36">
        <v>0</v>
      </c>
      <c r="AA911" t="s">
        <v>1351</v>
      </c>
      <c r="AB911" t="s">
        <v>1352</v>
      </c>
      <c r="AC911">
        <v>18</v>
      </c>
    </row>
    <row r="912" spans="1:29" x14ac:dyDescent="0.3">
      <c r="A912" t="s">
        <v>1806</v>
      </c>
      <c r="B912" t="s">
        <v>1807</v>
      </c>
      <c r="C912" t="s">
        <v>87</v>
      </c>
      <c r="D912" t="s">
        <v>109</v>
      </c>
      <c r="E912" t="s">
        <v>68</v>
      </c>
      <c r="F912" t="s">
        <v>78</v>
      </c>
      <c r="G912" t="s">
        <v>114</v>
      </c>
      <c r="H912">
        <v>38</v>
      </c>
      <c r="I912" s="13">
        <v>42492</v>
      </c>
      <c r="J912" s="35">
        <v>50784</v>
      </c>
      <c r="K912" s="36">
        <v>0</v>
      </c>
      <c r="L912" t="s">
        <v>1758</v>
      </c>
      <c r="M912" t="s">
        <v>1762</v>
      </c>
      <c r="N912">
        <f t="shared" ca="1" si="14"/>
        <v>8</v>
      </c>
      <c r="P912" t="s">
        <v>406</v>
      </c>
      <c r="Q912" t="s">
        <v>1509</v>
      </c>
      <c r="R912" t="s">
        <v>57</v>
      </c>
      <c r="S912" t="s">
        <v>67</v>
      </c>
      <c r="T912" t="s">
        <v>74</v>
      </c>
      <c r="U912" t="s">
        <v>60</v>
      </c>
      <c r="V912" t="s">
        <v>79</v>
      </c>
      <c r="W912">
        <v>42</v>
      </c>
      <c r="X912" s="13">
        <v>40620</v>
      </c>
      <c r="Y912" s="35">
        <v>150034</v>
      </c>
      <c r="Z912" s="36">
        <v>0.12</v>
      </c>
      <c r="AA912" t="s">
        <v>1351</v>
      </c>
      <c r="AB912" t="s">
        <v>1364</v>
      </c>
      <c r="AC912">
        <v>13</v>
      </c>
    </row>
    <row r="913" spans="1:29" x14ac:dyDescent="0.3">
      <c r="A913" t="s">
        <v>560</v>
      </c>
      <c r="B913" t="s">
        <v>1808</v>
      </c>
      <c r="C913" t="s">
        <v>57</v>
      </c>
      <c r="D913" t="s">
        <v>97</v>
      </c>
      <c r="E913" t="s">
        <v>59</v>
      </c>
      <c r="F913" t="s">
        <v>78</v>
      </c>
      <c r="G913" t="s">
        <v>114</v>
      </c>
      <c r="H913">
        <v>29</v>
      </c>
      <c r="I913" s="13">
        <v>43594</v>
      </c>
      <c r="J913" s="35">
        <v>125828</v>
      </c>
      <c r="K913" s="36">
        <v>0.15</v>
      </c>
      <c r="L913" t="s">
        <v>1758</v>
      </c>
      <c r="M913" t="s">
        <v>1777</v>
      </c>
      <c r="N913">
        <f t="shared" ca="1" si="14"/>
        <v>5</v>
      </c>
      <c r="P913" t="s">
        <v>1725</v>
      </c>
      <c r="Q913" t="s">
        <v>1726</v>
      </c>
      <c r="R913" t="s">
        <v>100</v>
      </c>
      <c r="S913" t="s">
        <v>101</v>
      </c>
      <c r="T913" t="s">
        <v>59</v>
      </c>
      <c r="U913" t="s">
        <v>60</v>
      </c>
      <c r="V913" t="s">
        <v>79</v>
      </c>
      <c r="W913">
        <v>59</v>
      </c>
      <c r="X913" s="13">
        <v>36990</v>
      </c>
      <c r="Y913" s="35">
        <v>119699</v>
      </c>
      <c r="Z913" s="36">
        <v>0</v>
      </c>
      <c r="AA913" t="s">
        <v>1351</v>
      </c>
      <c r="AB913" t="s">
        <v>1357</v>
      </c>
      <c r="AC913">
        <v>23</v>
      </c>
    </row>
    <row r="914" spans="1:29" x14ac:dyDescent="0.3">
      <c r="A914" t="s">
        <v>1809</v>
      </c>
      <c r="B914" t="s">
        <v>1810</v>
      </c>
      <c r="C914" t="s">
        <v>87</v>
      </c>
      <c r="D914" t="s">
        <v>109</v>
      </c>
      <c r="E914" t="s">
        <v>74</v>
      </c>
      <c r="F914" t="s">
        <v>78</v>
      </c>
      <c r="G914" t="s">
        <v>114</v>
      </c>
      <c r="H914">
        <v>30</v>
      </c>
      <c r="I914" s="13">
        <v>43272</v>
      </c>
      <c r="J914" s="35">
        <v>56154</v>
      </c>
      <c r="K914" s="36">
        <v>0</v>
      </c>
      <c r="L914" t="s">
        <v>1758</v>
      </c>
      <c r="M914" t="s">
        <v>1777</v>
      </c>
      <c r="N914">
        <f t="shared" ca="1" si="14"/>
        <v>6</v>
      </c>
      <c r="P914" t="s">
        <v>1727</v>
      </c>
      <c r="Q914" t="s">
        <v>1728</v>
      </c>
      <c r="R914" t="s">
        <v>57</v>
      </c>
      <c r="S914" t="s">
        <v>109</v>
      </c>
      <c r="T914" t="s">
        <v>84</v>
      </c>
      <c r="U914" t="s">
        <v>60</v>
      </c>
      <c r="V914" t="s">
        <v>79</v>
      </c>
      <c r="W914">
        <v>65</v>
      </c>
      <c r="X914" s="13">
        <v>36823</v>
      </c>
      <c r="Y914" s="35">
        <v>149417</v>
      </c>
      <c r="Z914" s="36">
        <v>0.13</v>
      </c>
      <c r="AA914" t="s">
        <v>1351</v>
      </c>
      <c r="AB914" t="s">
        <v>1371</v>
      </c>
      <c r="AC914">
        <v>23</v>
      </c>
    </row>
    <row r="915" spans="1:29" x14ac:dyDescent="0.3">
      <c r="A915" t="s">
        <v>1811</v>
      </c>
      <c r="B915" t="s">
        <v>1812</v>
      </c>
      <c r="C915" t="s">
        <v>222</v>
      </c>
      <c r="D915" t="s">
        <v>120</v>
      </c>
      <c r="E915" t="s">
        <v>68</v>
      </c>
      <c r="F915" t="s">
        <v>60</v>
      </c>
      <c r="G915" t="s">
        <v>114</v>
      </c>
      <c r="H915">
        <v>45</v>
      </c>
      <c r="I915" s="13">
        <v>41769</v>
      </c>
      <c r="J915" s="35">
        <v>65047</v>
      </c>
      <c r="K915" s="36">
        <v>0</v>
      </c>
      <c r="L915" t="s">
        <v>1758</v>
      </c>
      <c r="M915" t="s">
        <v>1777</v>
      </c>
      <c r="N915">
        <f t="shared" ca="1" si="14"/>
        <v>10</v>
      </c>
      <c r="P915" t="s">
        <v>1729</v>
      </c>
      <c r="Q915" t="s">
        <v>1730</v>
      </c>
      <c r="R915" t="s">
        <v>618</v>
      </c>
      <c r="S915" t="s">
        <v>58</v>
      </c>
      <c r="T915" t="s">
        <v>68</v>
      </c>
      <c r="U915" t="s">
        <v>78</v>
      </c>
      <c r="V915" t="s">
        <v>79</v>
      </c>
      <c r="W915">
        <v>34</v>
      </c>
      <c r="X915" s="13">
        <v>43728</v>
      </c>
      <c r="Y915" s="35">
        <v>94735</v>
      </c>
      <c r="Z915" s="36">
        <v>0</v>
      </c>
      <c r="AA915" t="s">
        <v>1351</v>
      </c>
      <c r="AB915" t="s">
        <v>1364</v>
      </c>
      <c r="AC915">
        <v>4</v>
      </c>
    </row>
    <row r="916" spans="1:29" x14ac:dyDescent="0.3">
      <c r="A916" t="s">
        <v>1813</v>
      </c>
      <c r="B916" t="s">
        <v>1814</v>
      </c>
      <c r="C916" t="s">
        <v>100</v>
      </c>
      <c r="D916" t="s">
        <v>101</v>
      </c>
      <c r="E916" t="s">
        <v>74</v>
      </c>
      <c r="F916" t="s">
        <v>78</v>
      </c>
      <c r="G916" t="s">
        <v>114</v>
      </c>
      <c r="H916">
        <v>40</v>
      </c>
      <c r="I916" s="13">
        <v>39506</v>
      </c>
      <c r="J916" s="35">
        <v>113987</v>
      </c>
      <c r="K916" s="36">
        <v>0</v>
      </c>
      <c r="L916" t="s">
        <v>1758</v>
      </c>
      <c r="M916" t="s">
        <v>1759</v>
      </c>
      <c r="N916">
        <f t="shared" ca="1" si="14"/>
        <v>16</v>
      </c>
      <c r="P916" t="s">
        <v>1731</v>
      </c>
      <c r="Q916" t="s">
        <v>1732</v>
      </c>
      <c r="R916" t="s">
        <v>57</v>
      </c>
      <c r="S916" t="s">
        <v>97</v>
      </c>
      <c r="T916" t="s">
        <v>68</v>
      </c>
      <c r="U916" t="s">
        <v>60</v>
      </c>
      <c r="V916" t="s">
        <v>79</v>
      </c>
      <c r="W916">
        <v>36</v>
      </c>
      <c r="X916" s="13">
        <v>40248</v>
      </c>
      <c r="Y916" s="35">
        <v>134006</v>
      </c>
      <c r="Z916" s="36">
        <v>0.13</v>
      </c>
      <c r="AA916" t="s">
        <v>1351</v>
      </c>
      <c r="AB916" t="s">
        <v>1364</v>
      </c>
      <c r="AC916">
        <v>14</v>
      </c>
    </row>
    <row r="917" spans="1:29" x14ac:dyDescent="0.3">
      <c r="A917" t="s">
        <v>1815</v>
      </c>
      <c r="B917" t="s">
        <v>1816</v>
      </c>
      <c r="C917" t="s">
        <v>77</v>
      </c>
      <c r="D917" t="s">
        <v>67</v>
      </c>
      <c r="E917" t="s">
        <v>84</v>
      </c>
      <c r="F917" t="s">
        <v>78</v>
      </c>
      <c r="G917" t="s">
        <v>114</v>
      </c>
      <c r="H917">
        <v>46</v>
      </c>
      <c r="I917" s="13">
        <v>41294</v>
      </c>
      <c r="J917" s="35">
        <v>86061</v>
      </c>
      <c r="K917" s="36">
        <v>0</v>
      </c>
      <c r="L917" t="s">
        <v>1758</v>
      </c>
      <c r="M917" t="s">
        <v>1762</v>
      </c>
      <c r="N917">
        <f t="shared" ca="1" si="14"/>
        <v>11</v>
      </c>
      <c r="P917" t="s">
        <v>1733</v>
      </c>
      <c r="Q917" t="s">
        <v>1734</v>
      </c>
      <c r="R917" t="s">
        <v>83</v>
      </c>
      <c r="S917" t="s">
        <v>67</v>
      </c>
      <c r="T917" t="s">
        <v>84</v>
      </c>
      <c r="U917" t="s">
        <v>60</v>
      </c>
      <c r="V917" t="s">
        <v>79</v>
      </c>
      <c r="W917">
        <v>61</v>
      </c>
      <c r="X917" s="13">
        <v>40092</v>
      </c>
      <c r="Y917" s="35">
        <v>103096</v>
      </c>
      <c r="Z917" s="36">
        <v>7.0000000000000007E-2</v>
      </c>
      <c r="AA917" t="s">
        <v>1351</v>
      </c>
      <c r="AB917" t="s">
        <v>1364</v>
      </c>
      <c r="AC917">
        <v>14</v>
      </c>
    </row>
    <row r="918" spans="1:29" x14ac:dyDescent="0.3">
      <c r="A918" t="s">
        <v>1817</v>
      </c>
      <c r="B918" t="s">
        <v>1818</v>
      </c>
      <c r="C918" t="s">
        <v>108</v>
      </c>
      <c r="D918" t="s">
        <v>91</v>
      </c>
      <c r="E918" t="s">
        <v>84</v>
      </c>
      <c r="F918" t="s">
        <v>60</v>
      </c>
      <c r="G918" t="s">
        <v>114</v>
      </c>
      <c r="H918">
        <v>33</v>
      </c>
      <c r="I918" s="13">
        <v>44181</v>
      </c>
      <c r="J918" s="35">
        <v>258426</v>
      </c>
      <c r="K918" s="36">
        <v>0.4</v>
      </c>
      <c r="L918" t="s">
        <v>1758</v>
      </c>
      <c r="M918" t="s">
        <v>1762</v>
      </c>
      <c r="N918">
        <f t="shared" ca="1" si="14"/>
        <v>3</v>
      </c>
      <c r="P918" t="s">
        <v>1735</v>
      </c>
      <c r="Q918" t="s">
        <v>1736</v>
      </c>
      <c r="R918" t="s">
        <v>73</v>
      </c>
      <c r="S918" t="s">
        <v>58</v>
      </c>
      <c r="T918" t="s">
        <v>68</v>
      </c>
      <c r="U918" t="s">
        <v>60</v>
      </c>
      <c r="V918" t="s">
        <v>79</v>
      </c>
      <c r="W918">
        <v>36</v>
      </c>
      <c r="X918" s="13">
        <v>41972</v>
      </c>
      <c r="Y918" s="35">
        <v>88730</v>
      </c>
      <c r="Z918" s="36">
        <v>0.08</v>
      </c>
      <c r="AA918" t="s">
        <v>1351</v>
      </c>
      <c r="AB918" t="s">
        <v>1352</v>
      </c>
      <c r="AC918">
        <v>9</v>
      </c>
    </row>
    <row r="919" spans="1:29" x14ac:dyDescent="0.3">
      <c r="A919" t="s">
        <v>1819</v>
      </c>
      <c r="B919" t="s">
        <v>1820</v>
      </c>
      <c r="C919" t="s">
        <v>57</v>
      </c>
      <c r="D919" t="s">
        <v>120</v>
      </c>
      <c r="E919" t="s">
        <v>84</v>
      </c>
      <c r="F919" t="s">
        <v>78</v>
      </c>
      <c r="G919" t="s">
        <v>114</v>
      </c>
      <c r="H919">
        <v>55</v>
      </c>
      <c r="I919" s="13">
        <v>41594</v>
      </c>
      <c r="J919" s="35">
        <v>124129</v>
      </c>
      <c r="K919" s="36">
        <v>0.15</v>
      </c>
      <c r="L919" t="s">
        <v>1758</v>
      </c>
      <c r="M919" t="s">
        <v>1777</v>
      </c>
      <c r="N919">
        <f t="shared" ca="1" si="14"/>
        <v>10</v>
      </c>
      <c r="P919" t="s">
        <v>764</v>
      </c>
      <c r="Q919" t="s">
        <v>1737</v>
      </c>
      <c r="R919" t="s">
        <v>132</v>
      </c>
      <c r="S919" t="s">
        <v>91</v>
      </c>
      <c r="T919" t="s">
        <v>84</v>
      </c>
      <c r="U919" t="s">
        <v>78</v>
      </c>
      <c r="V919" t="s">
        <v>79</v>
      </c>
      <c r="W919">
        <v>49</v>
      </c>
      <c r="X919" s="13">
        <v>43671</v>
      </c>
      <c r="Y919" s="35">
        <v>50883</v>
      </c>
      <c r="Z919" s="36">
        <v>0</v>
      </c>
      <c r="AA919" t="s">
        <v>1351</v>
      </c>
      <c r="AB919" t="s">
        <v>1352</v>
      </c>
      <c r="AC919">
        <v>5</v>
      </c>
    </row>
    <row r="920" spans="1:29" x14ac:dyDescent="0.3">
      <c r="A920" t="s">
        <v>1821</v>
      </c>
      <c r="B920" t="s">
        <v>1822</v>
      </c>
      <c r="C920" t="s">
        <v>66</v>
      </c>
      <c r="D920" t="s">
        <v>101</v>
      </c>
      <c r="E920" t="s">
        <v>59</v>
      </c>
      <c r="F920" t="s">
        <v>78</v>
      </c>
      <c r="G920" t="s">
        <v>114</v>
      </c>
      <c r="H920">
        <v>31</v>
      </c>
      <c r="I920" s="13">
        <v>44069</v>
      </c>
      <c r="J920" s="35">
        <v>189290</v>
      </c>
      <c r="K920" s="36">
        <v>0.22</v>
      </c>
      <c r="L920" t="s">
        <v>1758</v>
      </c>
      <c r="M920" t="s">
        <v>1777</v>
      </c>
      <c r="N920">
        <f t="shared" ca="1" si="14"/>
        <v>4</v>
      </c>
      <c r="P920" t="s">
        <v>1738</v>
      </c>
      <c r="Q920" t="s">
        <v>1739</v>
      </c>
      <c r="R920" t="s">
        <v>66</v>
      </c>
      <c r="S920" t="s">
        <v>97</v>
      </c>
      <c r="T920" t="s">
        <v>68</v>
      </c>
      <c r="U920" t="s">
        <v>78</v>
      </c>
      <c r="V920" t="s">
        <v>79</v>
      </c>
      <c r="W920">
        <v>47</v>
      </c>
      <c r="X920" s="13">
        <v>43772</v>
      </c>
      <c r="Y920" s="35">
        <v>195385</v>
      </c>
      <c r="Z920" s="36">
        <v>0.21</v>
      </c>
      <c r="AA920" t="s">
        <v>1351</v>
      </c>
      <c r="AB920" t="s">
        <v>1371</v>
      </c>
      <c r="AC920">
        <v>4</v>
      </c>
    </row>
    <row r="921" spans="1:29" x14ac:dyDescent="0.3">
      <c r="A921" t="s">
        <v>1823</v>
      </c>
      <c r="B921" t="s">
        <v>1824</v>
      </c>
      <c r="C921" t="s">
        <v>57</v>
      </c>
      <c r="D921" t="s">
        <v>67</v>
      </c>
      <c r="E921" t="s">
        <v>74</v>
      </c>
      <c r="F921" t="s">
        <v>60</v>
      </c>
      <c r="G921" t="s">
        <v>114</v>
      </c>
      <c r="H921">
        <v>37</v>
      </c>
      <c r="I921" s="13">
        <v>41329</v>
      </c>
      <c r="J921" s="35">
        <v>157474</v>
      </c>
      <c r="K921" s="36">
        <v>0.11</v>
      </c>
      <c r="L921" t="s">
        <v>1758</v>
      </c>
      <c r="M921" t="s">
        <v>1762</v>
      </c>
      <c r="N921">
        <f t="shared" ca="1" si="14"/>
        <v>11</v>
      </c>
      <c r="P921" t="s">
        <v>1740</v>
      </c>
      <c r="Q921" t="s">
        <v>1741</v>
      </c>
      <c r="R921" t="s">
        <v>57</v>
      </c>
      <c r="S921" t="s">
        <v>109</v>
      </c>
      <c r="T921" t="s">
        <v>68</v>
      </c>
      <c r="U921" t="s">
        <v>78</v>
      </c>
      <c r="V921" t="s">
        <v>79</v>
      </c>
      <c r="W921">
        <v>52</v>
      </c>
      <c r="X921" s="13">
        <v>43255</v>
      </c>
      <c r="Y921" s="35">
        <v>154884</v>
      </c>
      <c r="Z921" s="36">
        <v>0.1</v>
      </c>
      <c r="AA921" t="s">
        <v>1351</v>
      </c>
      <c r="AB921" t="s">
        <v>1357</v>
      </c>
      <c r="AC921">
        <v>6</v>
      </c>
    </row>
    <row r="922" spans="1:29" x14ac:dyDescent="0.3">
      <c r="A922" t="s">
        <v>1825</v>
      </c>
      <c r="B922" t="s">
        <v>1826</v>
      </c>
      <c r="C922" t="s">
        <v>108</v>
      </c>
      <c r="D922" t="s">
        <v>67</v>
      </c>
      <c r="E922" t="s">
        <v>84</v>
      </c>
      <c r="F922" t="s">
        <v>78</v>
      </c>
      <c r="G922" t="s">
        <v>114</v>
      </c>
      <c r="H922">
        <v>50</v>
      </c>
      <c r="I922" s="13">
        <v>38004</v>
      </c>
      <c r="J922" s="35">
        <v>247939</v>
      </c>
      <c r="K922" s="36">
        <v>0.35</v>
      </c>
      <c r="L922" t="s">
        <v>1758</v>
      </c>
      <c r="M922" t="s">
        <v>1762</v>
      </c>
      <c r="N922">
        <f t="shared" ca="1" si="14"/>
        <v>20</v>
      </c>
      <c r="P922" t="s">
        <v>1742</v>
      </c>
      <c r="Q922" t="s">
        <v>1743</v>
      </c>
      <c r="R922" t="s">
        <v>100</v>
      </c>
      <c r="S922" t="s">
        <v>101</v>
      </c>
      <c r="T922" t="s">
        <v>68</v>
      </c>
      <c r="U922" t="s">
        <v>60</v>
      </c>
      <c r="V922" t="s">
        <v>79</v>
      </c>
      <c r="W922">
        <v>37</v>
      </c>
      <c r="X922" s="13">
        <v>41318</v>
      </c>
      <c r="Y922" s="35">
        <v>124827</v>
      </c>
      <c r="Z922" s="36">
        <v>0</v>
      </c>
      <c r="AA922" t="s">
        <v>1351</v>
      </c>
      <c r="AB922" t="s">
        <v>1364</v>
      </c>
      <c r="AC922">
        <v>11</v>
      </c>
    </row>
    <row r="923" spans="1:29" x14ac:dyDescent="0.3">
      <c r="A923" t="s">
        <v>1827</v>
      </c>
      <c r="B923" t="s">
        <v>1828</v>
      </c>
      <c r="C923" t="s">
        <v>66</v>
      </c>
      <c r="D923" t="s">
        <v>101</v>
      </c>
      <c r="E923" t="s">
        <v>68</v>
      </c>
      <c r="F923" t="s">
        <v>78</v>
      </c>
      <c r="G923" t="s">
        <v>114</v>
      </c>
      <c r="H923">
        <v>64</v>
      </c>
      <c r="I923" s="13">
        <v>42972</v>
      </c>
      <c r="J923" s="35">
        <v>169509</v>
      </c>
      <c r="K923" s="36">
        <v>0.18</v>
      </c>
      <c r="L923" t="s">
        <v>1758</v>
      </c>
      <c r="M923" t="s">
        <v>1759</v>
      </c>
      <c r="N923">
        <f t="shared" ca="1" si="14"/>
        <v>7</v>
      </c>
      <c r="P923" t="s">
        <v>1744</v>
      </c>
      <c r="Q923" t="s">
        <v>1745</v>
      </c>
      <c r="R923" t="s">
        <v>83</v>
      </c>
      <c r="S923" t="s">
        <v>91</v>
      </c>
      <c r="T923" t="s">
        <v>68</v>
      </c>
      <c r="U923" t="s">
        <v>60</v>
      </c>
      <c r="V923" t="s">
        <v>79</v>
      </c>
      <c r="W923">
        <v>25</v>
      </c>
      <c r="X923" s="13">
        <v>44545</v>
      </c>
      <c r="Y923" s="35">
        <v>114893</v>
      </c>
      <c r="Z923" s="36">
        <v>0.06</v>
      </c>
      <c r="AA923" t="s">
        <v>1351</v>
      </c>
      <c r="AB923" t="s">
        <v>1371</v>
      </c>
      <c r="AC923">
        <v>2</v>
      </c>
    </row>
    <row r="924" spans="1:29" x14ac:dyDescent="0.3">
      <c r="A924" t="s">
        <v>1829</v>
      </c>
      <c r="B924" t="s">
        <v>1830</v>
      </c>
      <c r="C924" t="s">
        <v>183</v>
      </c>
      <c r="D924" t="s">
        <v>101</v>
      </c>
      <c r="E924" t="s">
        <v>68</v>
      </c>
      <c r="F924" t="s">
        <v>60</v>
      </c>
      <c r="G924" t="s">
        <v>114</v>
      </c>
      <c r="H924">
        <v>45</v>
      </c>
      <c r="I924" s="13">
        <v>41712</v>
      </c>
      <c r="J924" s="35">
        <v>113873</v>
      </c>
      <c r="K924" s="36">
        <v>0.11</v>
      </c>
      <c r="L924" t="s">
        <v>1758</v>
      </c>
      <c r="M924" t="s">
        <v>1762</v>
      </c>
      <c r="N924">
        <f t="shared" ref="N924:N987" ca="1" si="15">DATEDIF(I924,TODAY(),"y")</f>
        <v>10</v>
      </c>
      <c r="P924" t="s">
        <v>1746</v>
      </c>
      <c r="Q924" t="s">
        <v>1747</v>
      </c>
      <c r="R924" t="s">
        <v>83</v>
      </c>
      <c r="S924" t="s">
        <v>109</v>
      </c>
      <c r="T924" t="s">
        <v>68</v>
      </c>
      <c r="U924" t="s">
        <v>78</v>
      </c>
      <c r="V924" t="s">
        <v>79</v>
      </c>
      <c r="W924">
        <v>49</v>
      </c>
      <c r="X924" s="13">
        <v>43240</v>
      </c>
      <c r="Y924" s="35">
        <v>119397</v>
      </c>
      <c r="Z924" s="36">
        <v>0.09</v>
      </c>
      <c r="AA924" t="s">
        <v>1351</v>
      </c>
      <c r="AB924" t="s">
        <v>1364</v>
      </c>
      <c r="AC924">
        <v>6</v>
      </c>
    </row>
    <row r="925" spans="1:29" x14ac:dyDescent="0.3">
      <c r="A925" t="s">
        <v>1831</v>
      </c>
      <c r="B925" t="s">
        <v>1832</v>
      </c>
      <c r="C925" t="s">
        <v>225</v>
      </c>
      <c r="D925" t="s">
        <v>97</v>
      </c>
      <c r="E925" t="s">
        <v>74</v>
      </c>
      <c r="F925" t="s">
        <v>78</v>
      </c>
      <c r="G925" t="s">
        <v>114</v>
      </c>
      <c r="H925">
        <v>48</v>
      </c>
      <c r="I925" s="13">
        <v>38454</v>
      </c>
      <c r="J925" s="35">
        <v>87158</v>
      </c>
      <c r="K925" s="36">
        <v>0</v>
      </c>
      <c r="L925" t="s">
        <v>1758</v>
      </c>
      <c r="M925" t="s">
        <v>1759</v>
      </c>
      <c r="N925">
        <f t="shared" ca="1" si="15"/>
        <v>19</v>
      </c>
      <c r="P925" t="s">
        <v>1748</v>
      </c>
      <c r="Q925" t="s">
        <v>1749</v>
      </c>
      <c r="R925" t="s">
        <v>66</v>
      </c>
      <c r="S925" t="s">
        <v>120</v>
      </c>
      <c r="T925" t="s">
        <v>84</v>
      </c>
      <c r="U925" t="s">
        <v>60</v>
      </c>
      <c r="V925" t="s">
        <v>79</v>
      </c>
      <c r="W925">
        <v>25</v>
      </c>
      <c r="X925" s="13">
        <v>44549</v>
      </c>
      <c r="Y925" s="35">
        <v>150666</v>
      </c>
      <c r="Z925" s="36">
        <v>0.23</v>
      </c>
      <c r="AA925" t="s">
        <v>1351</v>
      </c>
      <c r="AB925" t="s">
        <v>1371</v>
      </c>
      <c r="AC925">
        <v>2</v>
      </c>
    </row>
    <row r="926" spans="1:29" x14ac:dyDescent="0.3">
      <c r="A926" t="s">
        <v>1833</v>
      </c>
      <c r="B926" t="s">
        <v>1834</v>
      </c>
      <c r="C926" t="s">
        <v>108</v>
      </c>
      <c r="D926" t="s">
        <v>67</v>
      </c>
      <c r="E926" t="s">
        <v>84</v>
      </c>
      <c r="F926" t="s">
        <v>60</v>
      </c>
      <c r="G926" t="s">
        <v>114</v>
      </c>
      <c r="H926">
        <v>27</v>
      </c>
      <c r="I926" s="13">
        <v>44545</v>
      </c>
      <c r="J926" s="35">
        <v>255369</v>
      </c>
      <c r="K926" s="36">
        <v>0.33</v>
      </c>
      <c r="L926" t="s">
        <v>1758</v>
      </c>
      <c r="M926" t="s">
        <v>1777</v>
      </c>
      <c r="N926">
        <f t="shared" ca="1" si="15"/>
        <v>2</v>
      </c>
      <c r="P926" t="s">
        <v>1750</v>
      </c>
      <c r="Q926" t="s">
        <v>1751</v>
      </c>
      <c r="R926" t="s">
        <v>171</v>
      </c>
      <c r="S926" t="s">
        <v>101</v>
      </c>
      <c r="T926" t="s">
        <v>84</v>
      </c>
      <c r="U926" t="s">
        <v>60</v>
      </c>
      <c r="V926" t="s">
        <v>79</v>
      </c>
      <c r="W926">
        <v>45</v>
      </c>
      <c r="X926" s="13">
        <v>40967</v>
      </c>
      <c r="Y926" s="35">
        <v>89659</v>
      </c>
      <c r="Z926" s="36">
        <v>0</v>
      </c>
      <c r="AA926" t="s">
        <v>1351</v>
      </c>
      <c r="AB926" t="s">
        <v>1364</v>
      </c>
      <c r="AC926">
        <v>12</v>
      </c>
    </row>
    <row r="927" spans="1:29" x14ac:dyDescent="0.3">
      <c r="A927" t="s">
        <v>211</v>
      </c>
      <c r="B927" t="s">
        <v>1835</v>
      </c>
      <c r="C927" t="s">
        <v>73</v>
      </c>
      <c r="D927" t="s">
        <v>58</v>
      </c>
      <c r="E927" t="s">
        <v>74</v>
      </c>
      <c r="F927" t="s">
        <v>60</v>
      </c>
      <c r="G927" t="s">
        <v>114</v>
      </c>
      <c r="H927">
        <v>32</v>
      </c>
      <c r="I927" s="13">
        <v>43010</v>
      </c>
      <c r="J927" s="35">
        <v>61886</v>
      </c>
      <c r="K927" s="36">
        <v>0.09</v>
      </c>
      <c r="L927" t="s">
        <v>1758</v>
      </c>
      <c r="M927" t="s">
        <v>1762</v>
      </c>
      <c r="N927">
        <f t="shared" ca="1" si="15"/>
        <v>6</v>
      </c>
      <c r="P927" t="s">
        <v>1752</v>
      </c>
      <c r="Q927" t="s">
        <v>1753</v>
      </c>
      <c r="R927" t="s">
        <v>87</v>
      </c>
      <c r="S927" t="s">
        <v>67</v>
      </c>
      <c r="T927" t="s">
        <v>68</v>
      </c>
      <c r="U927" t="s">
        <v>60</v>
      </c>
      <c r="V927" t="s">
        <v>79</v>
      </c>
      <c r="W927">
        <v>44</v>
      </c>
      <c r="X927" s="13">
        <v>40329</v>
      </c>
      <c r="Y927" s="35">
        <v>47387</v>
      </c>
      <c r="Z927" s="36">
        <v>0</v>
      </c>
      <c r="AA927" t="s">
        <v>1351</v>
      </c>
      <c r="AB927" t="s">
        <v>1371</v>
      </c>
      <c r="AC927">
        <v>14</v>
      </c>
    </row>
    <row r="928" spans="1:29" x14ac:dyDescent="0.3">
      <c r="A928" t="s">
        <v>1836</v>
      </c>
      <c r="B928" t="s">
        <v>1837</v>
      </c>
      <c r="C928" t="s">
        <v>77</v>
      </c>
      <c r="D928" t="s">
        <v>91</v>
      </c>
      <c r="E928" t="s">
        <v>74</v>
      </c>
      <c r="F928" t="s">
        <v>78</v>
      </c>
      <c r="G928" t="s">
        <v>114</v>
      </c>
      <c r="H928">
        <v>38</v>
      </c>
      <c r="I928" s="13">
        <v>39634</v>
      </c>
      <c r="J928" s="35">
        <v>78056</v>
      </c>
      <c r="K928" s="36">
        <v>0</v>
      </c>
      <c r="L928" t="s">
        <v>1758</v>
      </c>
      <c r="M928" t="s">
        <v>1777</v>
      </c>
      <c r="N928">
        <f t="shared" ca="1" si="15"/>
        <v>16</v>
      </c>
      <c r="P928" t="s">
        <v>1754</v>
      </c>
      <c r="Q928" t="s">
        <v>1755</v>
      </c>
      <c r="R928" t="s">
        <v>77</v>
      </c>
      <c r="S928" t="s">
        <v>67</v>
      </c>
      <c r="T928" t="s">
        <v>68</v>
      </c>
      <c r="U928" t="s">
        <v>60</v>
      </c>
      <c r="V928" t="s">
        <v>79</v>
      </c>
      <c r="W928">
        <v>33</v>
      </c>
      <c r="X928" s="13">
        <v>40936</v>
      </c>
      <c r="Y928" s="35">
        <v>95960</v>
      </c>
      <c r="Z928" s="36">
        <v>0</v>
      </c>
      <c r="AA928" t="s">
        <v>1351</v>
      </c>
      <c r="AB928" t="s">
        <v>1371</v>
      </c>
      <c r="AC928">
        <v>12</v>
      </c>
    </row>
    <row r="929" spans="1:29" x14ac:dyDescent="0.3">
      <c r="A929" t="s">
        <v>1838</v>
      </c>
      <c r="B929" t="s">
        <v>1839</v>
      </c>
      <c r="C929" t="s">
        <v>87</v>
      </c>
      <c r="D929" t="s">
        <v>91</v>
      </c>
      <c r="E929" t="s">
        <v>59</v>
      </c>
      <c r="F929" t="s">
        <v>60</v>
      </c>
      <c r="G929" t="s">
        <v>114</v>
      </c>
      <c r="H929">
        <v>55</v>
      </c>
      <c r="I929" s="13">
        <v>35242</v>
      </c>
      <c r="J929" s="35">
        <v>48687</v>
      </c>
      <c r="K929" s="36">
        <v>0</v>
      </c>
      <c r="L929" t="s">
        <v>1758</v>
      </c>
      <c r="M929" t="s">
        <v>1762</v>
      </c>
      <c r="N929">
        <f t="shared" ca="1" si="15"/>
        <v>28</v>
      </c>
      <c r="P929" t="s">
        <v>1756</v>
      </c>
      <c r="Q929" t="s">
        <v>1757</v>
      </c>
      <c r="R929" t="s">
        <v>57</v>
      </c>
      <c r="S929" t="s">
        <v>58</v>
      </c>
      <c r="T929" t="s">
        <v>74</v>
      </c>
      <c r="U929" t="s">
        <v>78</v>
      </c>
      <c r="V929" t="s">
        <v>114</v>
      </c>
      <c r="W929">
        <v>56</v>
      </c>
      <c r="X929" s="13">
        <v>40917</v>
      </c>
      <c r="Y929" s="35">
        <v>146140</v>
      </c>
      <c r="Z929" s="36">
        <v>0.1</v>
      </c>
      <c r="AA929" t="s">
        <v>1758</v>
      </c>
      <c r="AB929" t="s">
        <v>1759</v>
      </c>
      <c r="AC929">
        <v>12</v>
      </c>
    </row>
    <row r="930" spans="1:29" x14ac:dyDescent="0.3">
      <c r="A930" t="s">
        <v>1840</v>
      </c>
      <c r="B930" t="s">
        <v>1841</v>
      </c>
      <c r="C930" t="s">
        <v>57</v>
      </c>
      <c r="D930" t="s">
        <v>109</v>
      </c>
      <c r="E930" t="s">
        <v>74</v>
      </c>
      <c r="F930" t="s">
        <v>60</v>
      </c>
      <c r="G930" t="s">
        <v>114</v>
      </c>
      <c r="H930">
        <v>45</v>
      </c>
      <c r="I930" s="13">
        <v>38218</v>
      </c>
      <c r="J930" s="35">
        <v>121065</v>
      </c>
      <c r="K930" s="36">
        <v>0.15</v>
      </c>
      <c r="L930" t="s">
        <v>1758</v>
      </c>
      <c r="M930" t="s">
        <v>1762</v>
      </c>
      <c r="N930">
        <f t="shared" ca="1" si="15"/>
        <v>20</v>
      </c>
      <c r="P930" t="s">
        <v>1760</v>
      </c>
      <c r="Q930" t="s">
        <v>1761</v>
      </c>
      <c r="R930" t="s">
        <v>66</v>
      </c>
      <c r="S930" t="s">
        <v>58</v>
      </c>
      <c r="T930" t="s">
        <v>59</v>
      </c>
      <c r="U930" t="s">
        <v>78</v>
      </c>
      <c r="V930" t="s">
        <v>114</v>
      </c>
      <c r="W930">
        <v>59</v>
      </c>
      <c r="X930" s="13">
        <v>37400</v>
      </c>
      <c r="Y930" s="35">
        <v>172787</v>
      </c>
      <c r="Z930" s="36">
        <v>0.28000000000000003</v>
      </c>
      <c r="AA930" t="s">
        <v>1758</v>
      </c>
      <c r="AB930" t="s">
        <v>1762</v>
      </c>
      <c r="AC930">
        <v>22</v>
      </c>
    </row>
    <row r="931" spans="1:29" x14ac:dyDescent="0.3">
      <c r="A931" t="s">
        <v>1842</v>
      </c>
      <c r="B931" t="s">
        <v>1843</v>
      </c>
      <c r="C931" t="s">
        <v>174</v>
      </c>
      <c r="D931" t="s">
        <v>101</v>
      </c>
      <c r="E931" t="s">
        <v>59</v>
      </c>
      <c r="F931" t="s">
        <v>78</v>
      </c>
      <c r="G931" t="s">
        <v>114</v>
      </c>
      <c r="H931">
        <v>52</v>
      </c>
      <c r="I931" s="13">
        <v>44022</v>
      </c>
      <c r="J931" s="35">
        <v>88272</v>
      </c>
      <c r="K931" s="36">
        <v>0</v>
      </c>
      <c r="L931" t="s">
        <v>1758</v>
      </c>
      <c r="M931" t="s">
        <v>1777</v>
      </c>
      <c r="N931">
        <f t="shared" ca="1" si="15"/>
        <v>4</v>
      </c>
      <c r="P931" t="s">
        <v>1763</v>
      </c>
      <c r="Q931" t="s">
        <v>1764</v>
      </c>
      <c r="R931" t="s">
        <v>157</v>
      </c>
      <c r="S931" t="s">
        <v>101</v>
      </c>
      <c r="T931" t="s">
        <v>84</v>
      </c>
      <c r="U931" t="s">
        <v>60</v>
      </c>
      <c r="V931" t="s">
        <v>114</v>
      </c>
      <c r="W931">
        <v>56</v>
      </c>
      <c r="X931" s="13">
        <v>38388</v>
      </c>
      <c r="Y931" s="35">
        <v>98581</v>
      </c>
      <c r="Z931" s="36">
        <v>0</v>
      </c>
      <c r="AA931" t="s">
        <v>1758</v>
      </c>
      <c r="AB931" t="s">
        <v>1762</v>
      </c>
      <c r="AC931">
        <v>19</v>
      </c>
    </row>
    <row r="932" spans="1:29" x14ac:dyDescent="0.3">
      <c r="A932" t="s">
        <v>1844</v>
      </c>
      <c r="B932" t="s">
        <v>1845</v>
      </c>
      <c r="C932" t="s">
        <v>162</v>
      </c>
      <c r="D932" t="s">
        <v>97</v>
      </c>
      <c r="E932" t="s">
        <v>84</v>
      </c>
      <c r="F932" t="s">
        <v>60</v>
      </c>
      <c r="G932" t="s">
        <v>114</v>
      </c>
      <c r="H932">
        <v>31</v>
      </c>
      <c r="I932" s="13">
        <v>44297</v>
      </c>
      <c r="J932" s="35">
        <v>72235</v>
      </c>
      <c r="K932" s="36">
        <v>0</v>
      </c>
      <c r="L932" t="s">
        <v>1758</v>
      </c>
      <c r="M932" t="s">
        <v>1759</v>
      </c>
      <c r="N932">
        <f t="shared" ca="1" si="15"/>
        <v>3</v>
      </c>
      <c r="P932" t="s">
        <v>1765</v>
      </c>
      <c r="Q932" t="s">
        <v>1766</v>
      </c>
      <c r="R932" t="s">
        <v>87</v>
      </c>
      <c r="S932" t="s">
        <v>67</v>
      </c>
      <c r="T932" t="s">
        <v>74</v>
      </c>
      <c r="U932" t="s">
        <v>78</v>
      </c>
      <c r="V932" t="s">
        <v>114</v>
      </c>
      <c r="W932">
        <v>65</v>
      </c>
      <c r="X932" s="13">
        <v>38123</v>
      </c>
      <c r="Y932" s="35">
        <v>55499</v>
      </c>
      <c r="Z932" s="36">
        <v>0</v>
      </c>
      <c r="AA932" t="s">
        <v>1758</v>
      </c>
      <c r="AB932" t="s">
        <v>1759</v>
      </c>
      <c r="AC932">
        <v>20</v>
      </c>
    </row>
    <row r="933" spans="1:29" x14ac:dyDescent="0.3">
      <c r="A933" t="s">
        <v>1846</v>
      </c>
      <c r="B933" t="s">
        <v>1847</v>
      </c>
      <c r="C933" t="s">
        <v>57</v>
      </c>
      <c r="D933" t="s">
        <v>67</v>
      </c>
      <c r="E933" t="s">
        <v>59</v>
      </c>
      <c r="F933" t="s">
        <v>78</v>
      </c>
      <c r="G933" t="s">
        <v>114</v>
      </c>
      <c r="H933">
        <v>31</v>
      </c>
      <c r="I933" s="13">
        <v>42266</v>
      </c>
      <c r="J933" s="35">
        <v>145846</v>
      </c>
      <c r="K933" s="36">
        <v>0.15</v>
      </c>
      <c r="L933" t="s">
        <v>1758</v>
      </c>
      <c r="M933" t="s">
        <v>1759</v>
      </c>
      <c r="N933">
        <f t="shared" ca="1" si="15"/>
        <v>8</v>
      </c>
      <c r="P933" t="s">
        <v>1767</v>
      </c>
      <c r="Q933" t="s">
        <v>1768</v>
      </c>
      <c r="R933" t="s">
        <v>137</v>
      </c>
      <c r="S933" t="s">
        <v>58</v>
      </c>
      <c r="T933" t="s">
        <v>84</v>
      </c>
      <c r="U933" t="s">
        <v>60</v>
      </c>
      <c r="V933" t="s">
        <v>114</v>
      </c>
      <c r="W933">
        <v>57</v>
      </c>
      <c r="X933" s="13">
        <v>34337</v>
      </c>
      <c r="Y933" s="35">
        <v>82872</v>
      </c>
      <c r="Z933" s="36">
        <v>0</v>
      </c>
      <c r="AA933" t="s">
        <v>1758</v>
      </c>
      <c r="AB933" t="s">
        <v>1759</v>
      </c>
      <c r="AC933">
        <v>30</v>
      </c>
    </row>
    <row r="934" spans="1:29" x14ac:dyDescent="0.3">
      <c r="A934" t="s">
        <v>1848</v>
      </c>
      <c r="B934" t="s">
        <v>1849</v>
      </c>
      <c r="C934" t="s">
        <v>83</v>
      </c>
      <c r="D934" t="s">
        <v>97</v>
      </c>
      <c r="E934" t="s">
        <v>84</v>
      </c>
      <c r="F934" t="s">
        <v>78</v>
      </c>
      <c r="G934" t="s">
        <v>114</v>
      </c>
      <c r="H934">
        <v>46</v>
      </c>
      <c r="I934" s="13">
        <v>40810</v>
      </c>
      <c r="J934" s="35">
        <v>102167</v>
      </c>
      <c r="K934" s="36">
        <v>0.06</v>
      </c>
      <c r="L934" t="s">
        <v>1758</v>
      </c>
      <c r="M934" t="s">
        <v>1762</v>
      </c>
      <c r="N934">
        <f t="shared" ca="1" si="15"/>
        <v>12</v>
      </c>
      <c r="P934" t="s">
        <v>1769</v>
      </c>
      <c r="Q934" t="s">
        <v>1770</v>
      </c>
      <c r="R934" t="s">
        <v>57</v>
      </c>
      <c r="S934" t="s">
        <v>58</v>
      </c>
      <c r="T934" t="s">
        <v>84</v>
      </c>
      <c r="U934" t="s">
        <v>60</v>
      </c>
      <c r="V934" t="s">
        <v>114</v>
      </c>
      <c r="W934">
        <v>55</v>
      </c>
      <c r="X934" s="13">
        <v>38945</v>
      </c>
      <c r="Y934" s="35">
        <v>159044</v>
      </c>
      <c r="Z934" s="36">
        <v>0.1</v>
      </c>
      <c r="AA934" t="s">
        <v>1758</v>
      </c>
      <c r="AB934" t="s">
        <v>1759</v>
      </c>
      <c r="AC934">
        <v>18</v>
      </c>
    </row>
    <row r="935" spans="1:29" x14ac:dyDescent="0.3">
      <c r="A935" t="s">
        <v>1850</v>
      </c>
      <c r="B935" t="s">
        <v>1851</v>
      </c>
      <c r="C935" t="s">
        <v>83</v>
      </c>
      <c r="D935" t="s">
        <v>67</v>
      </c>
      <c r="E935" t="s">
        <v>68</v>
      </c>
      <c r="F935" t="s">
        <v>60</v>
      </c>
      <c r="G935" t="s">
        <v>114</v>
      </c>
      <c r="H935">
        <v>55</v>
      </c>
      <c r="I935" s="13">
        <v>40297</v>
      </c>
      <c r="J935" s="35">
        <v>111038</v>
      </c>
      <c r="K935" s="36">
        <v>0.05</v>
      </c>
      <c r="L935" t="s">
        <v>1758</v>
      </c>
      <c r="M935" t="s">
        <v>1777</v>
      </c>
      <c r="N935">
        <f t="shared" ca="1" si="15"/>
        <v>14</v>
      </c>
      <c r="P935" t="s">
        <v>1771</v>
      </c>
      <c r="Q935" t="s">
        <v>1772</v>
      </c>
      <c r="R935" t="s">
        <v>77</v>
      </c>
      <c r="S935" t="s">
        <v>91</v>
      </c>
      <c r="T935" t="s">
        <v>74</v>
      </c>
      <c r="U935" t="s">
        <v>60</v>
      </c>
      <c r="V935" t="s">
        <v>114</v>
      </c>
      <c r="W935">
        <v>44</v>
      </c>
      <c r="X935" s="13">
        <v>43467</v>
      </c>
      <c r="Y935" s="35">
        <v>74691</v>
      </c>
      <c r="Z935" s="36">
        <v>0</v>
      </c>
      <c r="AA935" t="s">
        <v>1758</v>
      </c>
      <c r="AB935" t="s">
        <v>1759</v>
      </c>
      <c r="AC935">
        <v>5</v>
      </c>
    </row>
    <row r="936" spans="1:29" x14ac:dyDescent="0.3">
      <c r="A936" t="s">
        <v>1852</v>
      </c>
      <c r="B936" t="s">
        <v>1853</v>
      </c>
      <c r="C936" t="s">
        <v>77</v>
      </c>
      <c r="D936" t="s">
        <v>91</v>
      </c>
      <c r="E936" t="s">
        <v>59</v>
      </c>
      <c r="F936" t="s">
        <v>78</v>
      </c>
      <c r="G936" t="s">
        <v>114</v>
      </c>
      <c r="H936">
        <v>58</v>
      </c>
      <c r="I936" s="13">
        <v>34592</v>
      </c>
      <c r="J936" s="35">
        <v>98769</v>
      </c>
      <c r="K936" s="36">
        <v>0</v>
      </c>
      <c r="L936" t="s">
        <v>1758</v>
      </c>
      <c r="M936" t="s">
        <v>1762</v>
      </c>
      <c r="N936">
        <f t="shared" ca="1" si="15"/>
        <v>29</v>
      </c>
      <c r="P936" t="s">
        <v>1773</v>
      </c>
      <c r="Q936" t="s">
        <v>1774</v>
      </c>
      <c r="R936" t="s">
        <v>83</v>
      </c>
      <c r="S936" t="s">
        <v>91</v>
      </c>
      <c r="T936" t="s">
        <v>68</v>
      </c>
      <c r="U936" t="s">
        <v>60</v>
      </c>
      <c r="V936" t="s">
        <v>114</v>
      </c>
      <c r="W936">
        <v>38</v>
      </c>
      <c r="X936" s="13">
        <v>44516</v>
      </c>
      <c r="Y936" s="35">
        <v>109812</v>
      </c>
      <c r="Z936" s="36">
        <v>0.09</v>
      </c>
      <c r="AA936" t="s">
        <v>1758</v>
      </c>
      <c r="AB936" t="s">
        <v>1759</v>
      </c>
      <c r="AC936">
        <v>2</v>
      </c>
    </row>
    <row r="937" spans="1:29" x14ac:dyDescent="0.3">
      <c r="A937" t="s">
        <v>1854</v>
      </c>
      <c r="B937" t="s">
        <v>1855</v>
      </c>
      <c r="C937" t="s">
        <v>222</v>
      </c>
      <c r="D937" t="s">
        <v>120</v>
      </c>
      <c r="E937" t="s">
        <v>59</v>
      </c>
      <c r="F937" t="s">
        <v>60</v>
      </c>
      <c r="G937" t="s">
        <v>114</v>
      </c>
      <c r="H937">
        <v>29</v>
      </c>
      <c r="I937" s="13">
        <v>43239</v>
      </c>
      <c r="J937" s="35">
        <v>65334</v>
      </c>
      <c r="K937" s="36">
        <v>0</v>
      </c>
      <c r="L937" t="s">
        <v>1758</v>
      </c>
      <c r="M937" t="s">
        <v>1762</v>
      </c>
      <c r="N937">
        <f t="shared" ca="1" si="15"/>
        <v>6</v>
      </c>
      <c r="P937" t="s">
        <v>1775</v>
      </c>
      <c r="Q937" t="s">
        <v>1776</v>
      </c>
      <c r="R937" t="s">
        <v>108</v>
      </c>
      <c r="S937" t="s">
        <v>109</v>
      </c>
      <c r="T937" t="s">
        <v>59</v>
      </c>
      <c r="U937" t="s">
        <v>78</v>
      </c>
      <c r="V937" t="s">
        <v>114</v>
      </c>
      <c r="W937">
        <v>57</v>
      </c>
      <c r="X937" s="13">
        <v>37828</v>
      </c>
      <c r="Y937" s="35">
        <v>206624</v>
      </c>
      <c r="Z937" s="36">
        <v>0.4</v>
      </c>
      <c r="AA937" t="s">
        <v>1758</v>
      </c>
      <c r="AB937" t="s">
        <v>1777</v>
      </c>
      <c r="AC937">
        <v>21</v>
      </c>
    </row>
    <row r="938" spans="1:29" x14ac:dyDescent="0.3">
      <c r="A938" t="s">
        <v>1856</v>
      </c>
      <c r="B938" t="s">
        <v>1857</v>
      </c>
      <c r="C938" t="s">
        <v>66</v>
      </c>
      <c r="D938" t="s">
        <v>101</v>
      </c>
      <c r="E938" t="s">
        <v>59</v>
      </c>
      <c r="F938" t="s">
        <v>60</v>
      </c>
      <c r="G938" t="s">
        <v>114</v>
      </c>
      <c r="H938">
        <v>59</v>
      </c>
      <c r="I938" s="13">
        <v>37726</v>
      </c>
      <c r="J938" s="35">
        <v>150699</v>
      </c>
      <c r="K938" s="36">
        <v>0.28999999999999998</v>
      </c>
      <c r="L938" t="s">
        <v>1758</v>
      </c>
      <c r="M938" t="s">
        <v>1777</v>
      </c>
      <c r="N938">
        <f t="shared" ca="1" si="15"/>
        <v>21</v>
      </c>
      <c r="P938" t="s">
        <v>1778</v>
      </c>
      <c r="Q938" t="s">
        <v>1779</v>
      </c>
      <c r="R938" t="s">
        <v>129</v>
      </c>
      <c r="S938" t="s">
        <v>58</v>
      </c>
      <c r="T938" t="s">
        <v>74</v>
      </c>
      <c r="U938" t="s">
        <v>78</v>
      </c>
      <c r="V938" t="s">
        <v>114</v>
      </c>
      <c r="W938">
        <v>36</v>
      </c>
      <c r="X938" s="13">
        <v>40535</v>
      </c>
      <c r="Y938" s="35">
        <v>53215</v>
      </c>
      <c r="Z938" s="36">
        <v>0</v>
      </c>
      <c r="AA938" t="s">
        <v>1758</v>
      </c>
      <c r="AB938" t="s">
        <v>1777</v>
      </c>
      <c r="AC938">
        <v>13</v>
      </c>
    </row>
    <row r="939" spans="1:29" x14ac:dyDescent="0.3">
      <c r="A939" t="s">
        <v>1858</v>
      </c>
      <c r="B939" t="s">
        <v>1859</v>
      </c>
      <c r="C939" t="s">
        <v>132</v>
      </c>
      <c r="D939" t="s">
        <v>120</v>
      </c>
      <c r="E939" t="s">
        <v>74</v>
      </c>
      <c r="F939" t="s">
        <v>60</v>
      </c>
      <c r="G939" t="s">
        <v>114</v>
      </c>
      <c r="H939">
        <v>56</v>
      </c>
      <c r="I939" s="13">
        <v>33770</v>
      </c>
      <c r="J939" s="35">
        <v>59591</v>
      </c>
      <c r="K939" s="36">
        <v>0</v>
      </c>
      <c r="L939" t="s">
        <v>1758</v>
      </c>
      <c r="M939" t="s">
        <v>1777</v>
      </c>
      <c r="N939">
        <f t="shared" ca="1" si="15"/>
        <v>32</v>
      </c>
      <c r="P939" t="s">
        <v>1780</v>
      </c>
      <c r="Q939" t="s">
        <v>1781</v>
      </c>
      <c r="R939" t="s">
        <v>66</v>
      </c>
      <c r="S939" t="s">
        <v>101</v>
      </c>
      <c r="T939" t="s">
        <v>59</v>
      </c>
      <c r="U939" t="s">
        <v>60</v>
      </c>
      <c r="V939" t="s">
        <v>114</v>
      </c>
      <c r="W939">
        <v>30</v>
      </c>
      <c r="X939" s="13">
        <v>42512</v>
      </c>
      <c r="Y939" s="35">
        <v>189702</v>
      </c>
      <c r="Z939" s="36">
        <v>0.28000000000000003</v>
      </c>
      <c r="AA939" t="s">
        <v>1758</v>
      </c>
      <c r="AB939" t="s">
        <v>1759</v>
      </c>
      <c r="AC939">
        <v>8</v>
      </c>
    </row>
    <row r="940" spans="1:29" x14ac:dyDescent="0.3">
      <c r="A940" t="s">
        <v>1860</v>
      </c>
      <c r="B940" t="s">
        <v>1861</v>
      </c>
      <c r="C940" t="s">
        <v>66</v>
      </c>
      <c r="D940" t="s">
        <v>101</v>
      </c>
      <c r="E940" t="s">
        <v>59</v>
      </c>
      <c r="F940" t="s">
        <v>60</v>
      </c>
      <c r="G940" t="s">
        <v>114</v>
      </c>
      <c r="H940">
        <v>37</v>
      </c>
      <c r="I940" s="13">
        <v>39528</v>
      </c>
      <c r="J940" s="35">
        <v>156277</v>
      </c>
      <c r="K940" s="36">
        <v>0.22</v>
      </c>
      <c r="L940" t="s">
        <v>1758</v>
      </c>
      <c r="M940" t="s">
        <v>1759</v>
      </c>
      <c r="N940">
        <f t="shared" ca="1" si="15"/>
        <v>16</v>
      </c>
      <c r="P940" t="s">
        <v>1782</v>
      </c>
      <c r="Q940" t="s">
        <v>1783</v>
      </c>
      <c r="R940" t="s">
        <v>198</v>
      </c>
      <c r="S940" t="s">
        <v>58</v>
      </c>
      <c r="T940" t="s">
        <v>84</v>
      </c>
      <c r="U940" t="s">
        <v>60</v>
      </c>
      <c r="V940" t="s">
        <v>114</v>
      </c>
      <c r="W940">
        <v>41</v>
      </c>
      <c r="X940" s="13">
        <v>39931</v>
      </c>
      <c r="Y940" s="35">
        <v>69803</v>
      </c>
      <c r="Z940" s="36">
        <v>0</v>
      </c>
      <c r="AA940" t="s">
        <v>1758</v>
      </c>
      <c r="AB940" t="s">
        <v>1759</v>
      </c>
      <c r="AC940">
        <v>15</v>
      </c>
    </row>
    <row r="941" spans="1:29" x14ac:dyDescent="0.3">
      <c r="A941" t="s">
        <v>1862</v>
      </c>
      <c r="B941" t="s">
        <v>1863</v>
      </c>
      <c r="C941" t="s">
        <v>171</v>
      </c>
      <c r="D941" t="s">
        <v>101</v>
      </c>
      <c r="E941" t="s">
        <v>59</v>
      </c>
      <c r="F941" t="s">
        <v>60</v>
      </c>
      <c r="G941" t="s">
        <v>114</v>
      </c>
      <c r="H941">
        <v>30</v>
      </c>
      <c r="I941" s="13">
        <v>43086</v>
      </c>
      <c r="J941" s="35">
        <v>87744</v>
      </c>
      <c r="K941" s="36">
        <v>0</v>
      </c>
      <c r="L941" t="s">
        <v>1758</v>
      </c>
      <c r="M941" t="s">
        <v>1777</v>
      </c>
      <c r="N941">
        <f t="shared" ca="1" si="15"/>
        <v>6</v>
      </c>
      <c r="P941" t="s">
        <v>306</v>
      </c>
      <c r="Q941" t="s">
        <v>1784</v>
      </c>
      <c r="R941" t="s">
        <v>294</v>
      </c>
      <c r="S941" t="s">
        <v>58</v>
      </c>
      <c r="T941" t="s">
        <v>84</v>
      </c>
      <c r="U941" t="s">
        <v>60</v>
      </c>
      <c r="V941" t="s">
        <v>114</v>
      </c>
      <c r="W941">
        <v>48</v>
      </c>
      <c r="X941" s="13">
        <v>43650</v>
      </c>
      <c r="Y941" s="35">
        <v>76588</v>
      </c>
      <c r="Z941" s="36">
        <v>0</v>
      </c>
      <c r="AA941" t="s">
        <v>1758</v>
      </c>
      <c r="AB941" t="s">
        <v>1762</v>
      </c>
      <c r="AC941">
        <v>5</v>
      </c>
    </row>
    <row r="942" spans="1:29" x14ac:dyDescent="0.3">
      <c r="A942" t="s">
        <v>1864</v>
      </c>
      <c r="B942" t="s">
        <v>1865</v>
      </c>
      <c r="C942" t="s">
        <v>77</v>
      </c>
      <c r="D942" t="s">
        <v>109</v>
      </c>
      <c r="E942" t="s">
        <v>74</v>
      </c>
      <c r="F942" t="s">
        <v>60</v>
      </c>
      <c r="G942" t="s">
        <v>114</v>
      </c>
      <c r="H942">
        <v>33</v>
      </c>
      <c r="I942" s="13">
        <v>41756</v>
      </c>
      <c r="J942" s="35">
        <v>75869</v>
      </c>
      <c r="K942" s="36">
        <v>0</v>
      </c>
      <c r="L942" t="s">
        <v>1758</v>
      </c>
      <c r="M942" t="s">
        <v>1777</v>
      </c>
      <c r="N942">
        <f t="shared" ca="1" si="15"/>
        <v>10</v>
      </c>
      <c r="P942" t="s">
        <v>1785</v>
      </c>
      <c r="Q942" t="s">
        <v>1786</v>
      </c>
      <c r="R942" t="s">
        <v>132</v>
      </c>
      <c r="S942" t="s">
        <v>67</v>
      </c>
      <c r="T942" t="s">
        <v>84</v>
      </c>
      <c r="U942" t="s">
        <v>60</v>
      </c>
      <c r="V942" t="s">
        <v>114</v>
      </c>
      <c r="W942">
        <v>26</v>
      </c>
      <c r="X942" s="13">
        <v>43578</v>
      </c>
      <c r="Y942" s="35">
        <v>59817</v>
      </c>
      <c r="Z942" s="36">
        <v>0</v>
      </c>
      <c r="AA942" t="s">
        <v>1758</v>
      </c>
      <c r="AB942" t="s">
        <v>1777</v>
      </c>
      <c r="AC942">
        <v>5</v>
      </c>
    </row>
    <row r="943" spans="1:29" x14ac:dyDescent="0.3">
      <c r="A943" t="s">
        <v>1866</v>
      </c>
      <c r="B943" t="s">
        <v>1867</v>
      </c>
      <c r="C943" t="s">
        <v>171</v>
      </c>
      <c r="D943" t="s">
        <v>101</v>
      </c>
      <c r="E943" t="s">
        <v>68</v>
      </c>
      <c r="F943" t="s">
        <v>60</v>
      </c>
      <c r="G943" t="s">
        <v>114</v>
      </c>
      <c r="H943">
        <v>36</v>
      </c>
      <c r="I943" s="13">
        <v>42443</v>
      </c>
      <c r="J943" s="35">
        <v>85870</v>
      </c>
      <c r="K943" s="36">
        <v>0</v>
      </c>
      <c r="L943" t="s">
        <v>1758</v>
      </c>
      <c r="M943" t="s">
        <v>1777</v>
      </c>
      <c r="N943">
        <f t="shared" ca="1" si="15"/>
        <v>8</v>
      </c>
      <c r="P943" t="s">
        <v>1787</v>
      </c>
      <c r="Q943" t="s">
        <v>1788</v>
      </c>
      <c r="R943" t="s">
        <v>294</v>
      </c>
      <c r="S943" t="s">
        <v>58</v>
      </c>
      <c r="T943" t="s">
        <v>74</v>
      </c>
      <c r="U943" t="s">
        <v>60</v>
      </c>
      <c r="V943" t="s">
        <v>114</v>
      </c>
      <c r="W943">
        <v>32</v>
      </c>
      <c r="X943" s="13">
        <v>44474</v>
      </c>
      <c r="Y943" s="35">
        <v>88072</v>
      </c>
      <c r="Z943" s="36">
        <v>0</v>
      </c>
      <c r="AA943" t="s">
        <v>1758</v>
      </c>
      <c r="AB943" t="s">
        <v>1777</v>
      </c>
      <c r="AC943">
        <v>2</v>
      </c>
    </row>
    <row r="944" spans="1:29" x14ac:dyDescent="0.3">
      <c r="A944" t="s">
        <v>1868</v>
      </c>
      <c r="B944" t="s">
        <v>1869</v>
      </c>
      <c r="C944" t="s">
        <v>83</v>
      </c>
      <c r="D944" t="s">
        <v>120</v>
      </c>
      <c r="E944" t="s">
        <v>68</v>
      </c>
      <c r="F944" t="s">
        <v>60</v>
      </c>
      <c r="G944" t="s">
        <v>114</v>
      </c>
      <c r="H944">
        <v>38</v>
      </c>
      <c r="I944" s="13">
        <v>42999</v>
      </c>
      <c r="J944" s="35">
        <v>119647</v>
      </c>
      <c r="K944" s="36">
        <v>0.09</v>
      </c>
      <c r="L944" t="s">
        <v>1758</v>
      </c>
      <c r="M944" t="s">
        <v>1777</v>
      </c>
      <c r="N944">
        <f t="shared" ca="1" si="15"/>
        <v>6</v>
      </c>
      <c r="P944" t="s">
        <v>1789</v>
      </c>
      <c r="Q944" t="s">
        <v>1790</v>
      </c>
      <c r="R944" t="s">
        <v>77</v>
      </c>
      <c r="S944" t="s">
        <v>67</v>
      </c>
      <c r="T944" t="s">
        <v>74</v>
      </c>
      <c r="U944" t="s">
        <v>60</v>
      </c>
      <c r="V944" t="s">
        <v>114</v>
      </c>
      <c r="W944">
        <v>60</v>
      </c>
      <c r="X944" s="13">
        <v>39137</v>
      </c>
      <c r="Y944" s="35">
        <v>71699</v>
      </c>
      <c r="Z944" s="36">
        <v>0</v>
      </c>
      <c r="AA944" t="s">
        <v>1758</v>
      </c>
      <c r="AB944" t="s">
        <v>1759</v>
      </c>
      <c r="AC944">
        <v>17</v>
      </c>
    </row>
    <row r="945" spans="1:29" x14ac:dyDescent="0.3">
      <c r="A945" t="s">
        <v>1870</v>
      </c>
      <c r="B945" t="s">
        <v>1871</v>
      </c>
      <c r="C945" t="s">
        <v>57</v>
      </c>
      <c r="D945" t="s">
        <v>58</v>
      </c>
      <c r="E945" t="s">
        <v>59</v>
      </c>
      <c r="F945" t="s">
        <v>60</v>
      </c>
      <c r="G945" t="s">
        <v>114</v>
      </c>
      <c r="H945">
        <v>49</v>
      </c>
      <c r="I945" s="13">
        <v>38000</v>
      </c>
      <c r="J945" s="35">
        <v>125086</v>
      </c>
      <c r="K945" s="36">
        <v>0.1</v>
      </c>
      <c r="L945" t="s">
        <v>1758</v>
      </c>
      <c r="M945" t="s">
        <v>1777</v>
      </c>
      <c r="N945">
        <f t="shared" ca="1" si="15"/>
        <v>20</v>
      </c>
      <c r="P945" t="s">
        <v>1791</v>
      </c>
      <c r="Q945" t="s">
        <v>1792</v>
      </c>
      <c r="R945" t="s">
        <v>171</v>
      </c>
      <c r="S945" t="s">
        <v>101</v>
      </c>
      <c r="T945" t="s">
        <v>68</v>
      </c>
      <c r="U945" t="s">
        <v>78</v>
      </c>
      <c r="V945" t="s">
        <v>114</v>
      </c>
      <c r="W945">
        <v>46</v>
      </c>
      <c r="X945" s="13">
        <v>36331</v>
      </c>
      <c r="Y945" s="35">
        <v>96997</v>
      </c>
      <c r="Z945" s="36">
        <v>0</v>
      </c>
      <c r="AA945" t="s">
        <v>1758</v>
      </c>
      <c r="AB945" t="s">
        <v>1777</v>
      </c>
      <c r="AC945">
        <v>25</v>
      </c>
    </row>
    <row r="946" spans="1:29" x14ac:dyDescent="0.3">
      <c r="A946" t="s">
        <v>1872</v>
      </c>
      <c r="B946" t="s">
        <v>1873</v>
      </c>
      <c r="C946" t="s">
        <v>66</v>
      </c>
      <c r="D946" t="s">
        <v>101</v>
      </c>
      <c r="E946" t="s">
        <v>84</v>
      </c>
      <c r="F946" t="s">
        <v>78</v>
      </c>
      <c r="G946" t="s">
        <v>114</v>
      </c>
      <c r="H946">
        <v>46</v>
      </c>
      <c r="I946" s="13">
        <v>41839</v>
      </c>
      <c r="J946" s="35">
        <v>173629</v>
      </c>
      <c r="K946" s="36">
        <v>0.21</v>
      </c>
      <c r="L946" t="s">
        <v>1758</v>
      </c>
      <c r="M946" t="s">
        <v>1777</v>
      </c>
      <c r="N946">
        <f t="shared" ca="1" si="15"/>
        <v>10</v>
      </c>
      <c r="P946" t="s">
        <v>1793</v>
      </c>
      <c r="Q946" t="s">
        <v>1794</v>
      </c>
      <c r="R946" t="s">
        <v>108</v>
      </c>
      <c r="S946" t="s">
        <v>101</v>
      </c>
      <c r="T946" t="s">
        <v>84</v>
      </c>
      <c r="U946" t="s">
        <v>60</v>
      </c>
      <c r="V946" t="s">
        <v>114</v>
      </c>
      <c r="W946">
        <v>28</v>
      </c>
      <c r="X946" s="13">
        <v>42922</v>
      </c>
      <c r="Y946" s="35">
        <v>240488</v>
      </c>
      <c r="Z946" s="36">
        <v>0.4</v>
      </c>
      <c r="AA946" t="s">
        <v>1758</v>
      </c>
      <c r="AB946" t="s">
        <v>1762</v>
      </c>
      <c r="AC946">
        <v>7</v>
      </c>
    </row>
    <row r="947" spans="1:29" x14ac:dyDescent="0.3">
      <c r="A947" t="s">
        <v>1874</v>
      </c>
      <c r="B947" t="s">
        <v>1875</v>
      </c>
      <c r="C947" t="s">
        <v>87</v>
      </c>
      <c r="D947" t="s">
        <v>91</v>
      </c>
      <c r="E947" t="s">
        <v>84</v>
      </c>
      <c r="F947" t="s">
        <v>60</v>
      </c>
      <c r="G947" t="s">
        <v>114</v>
      </c>
      <c r="H947">
        <v>56</v>
      </c>
      <c r="I947" s="13">
        <v>34802</v>
      </c>
      <c r="J947" s="35">
        <v>50857</v>
      </c>
      <c r="K947" s="36">
        <v>0</v>
      </c>
      <c r="L947" t="s">
        <v>1758</v>
      </c>
      <c r="M947" t="s">
        <v>1759</v>
      </c>
      <c r="N947">
        <f t="shared" ca="1" si="15"/>
        <v>29</v>
      </c>
      <c r="P947" t="s">
        <v>1795</v>
      </c>
      <c r="Q947" t="s">
        <v>1796</v>
      </c>
      <c r="R947" t="s">
        <v>108</v>
      </c>
      <c r="S947" t="s">
        <v>120</v>
      </c>
      <c r="T947" t="s">
        <v>59</v>
      </c>
      <c r="U947" t="s">
        <v>78</v>
      </c>
      <c r="V947" t="s">
        <v>114</v>
      </c>
      <c r="W947">
        <v>39</v>
      </c>
      <c r="X947" s="13">
        <v>40778</v>
      </c>
      <c r="Y947" s="35">
        <v>249506</v>
      </c>
      <c r="Z947" s="36">
        <v>0.3</v>
      </c>
      <c r="AA947" t="s">
        <v>1758</v>
      </c>
      <c r="AB947" t="s">
        <v>1762</v>
      </c>
      <c r="AC947">
        <v>13</v>
      </c>
    </row>
    <row r="948" spans="1:29" x14ac:dyDescent="0.3">
      <c r="A948" t="s">
        <v>1876</v>
      </c>
      <c r="B948" t="s">
        <v>1877</v>
      </c>
      <c r="C948" t="s">
        <v>157</v>
      </c>
      <c r="D948" t="s">
        <v>101</v>
      </c>
      <c r="E948" t="s">
        <v>84</v>
      </c>
      <c r="F948" t="s">
        <v>78</v>
      </c>
      <c r="G948" t="s">
        <v>114</v>
      </c>
      <c r="H948">
        <v>46</v>
      </c>
      <c r="I948" s="13">
        <v>38464</v>
      </c>
      <c r="J948" s="35">
        <v>96639</v>
      </c>
      <c r="K948" s="36">
        <v>0</v>
      </c>
      <c r="L948" t="s">
        <v>1758</v>
      </c>
      <c r="M948" t="s">
        <v>1762</v>
      </c>
      <c r="N948">
        <f t="shared" ca="1" si="15"/>
        <v>19</v>
      </c>
      <c r="P948" t="s">
        <v>1797</v>
      </c>
      <c r="Q948" t="s">
        <v>1798</v>
      </c>
      <c r="R948" t="s">
        <v>171</v>
      </c>
      <c r="S948" t="s">
        <v>101</v>
      </c>
      <c r="T948" t="s">
        <v>74</v>
      </c>
      <c r="U948" t="s">
        <v>78</v>
      </c>
      <c r="V948" t="s">
        <v>114</v>
      </c>
      <c r="W948">
        <v>45</v>
      </c>
      <c r="X948" s="13">
        <v>37313</v>
      </c>
      <c r="Y948" s="35">
        <v>75819</v>
      </c>
      <c r="Z948" s="36">
        <v>0</v>
      </c>
      <c r="AA948" t="s">
        <v>1758</v>
      </c>
      <c r="AB948" t="s">
        <v>1777</v>
      </c>
      <c r="AC948">
        <v>22</v>
      </c>
    </row>
    <row r="949" spans="1:29" x14ac:dyDescent="0.3">
      <c r="A949" t="s">
        <v>1878</v>
      </c>
      <c r="B949" t="s">
        <v>1879</v>
      </c>
      <c r="C949" t="s">
        <v>66</v>
      </c>
      <c r="D949" t="s">
        <v>67</v>
      </c>
      <c r="E949" t="s">
        <v>59</v>
      </c>
      <c r="F949" t="s">
        <v>60</v>
      </c>
      <c r="G949" t="s">
        <v>114</v>
      </c>
      <c r="H949">
        <v>65</v>
      </c>
      <c r="I949" s="13">
        <v>39728</v>
      </c>
      <c r="J949" s="35">
        <v>170221</v>
      </c>
      <c r="K949" s="36">
        <v>0.15</v>
      </c>
      <c r="L949" t="s">
        <v>1758</v>
      </c>
      <c r="M949" t="s">
        <v>1759</v>
      </c>
      <c r="N949">
        <f t="shared" ca="1" si="15"/>
        <v>15</v>
      </c>
      <c r="P949" t="s">
        <v>1799</v>
      </c>
      <c r="Q949" t="s">
        <v>1800</v>
      </c>
      <c r="R949" t="s">
        <v>77</v>
      </c>
      <c r="S949" t="s">
        <v>120</v>
      </c>
      <c r="T949" t="s">
        <v>68</v>
      </c>
      <c r="U949" t="s">
        <v>78</v>
      </c>
      <c r="V949" t="s">
        <v>114</v>
      </c>
      <c r="W949">
        <v>61</v>
      </c>
      <c r="X949" s="13">
        <v>42858</v>
      </c>
      <c r="Y949" s="35">
        <v>90855</v>
      </c>
      <c r="Z949" s="36">
        <v>0</v>
      </c>
      <c r="AA949" t="s">
        <v>1758</v>
      </c>
      <c r="AB949" t="s">
        <v>1777</v>
      </c>
      <c r="AC949">
        <v>7</v>
      </c>
    </row>
    <row r="950" spans="1:29" x14ac:dyDescent="0.3">
      <c r="A950" t="s">
        <v>1880</v>
      </c>
      <c r="B950" t="s">
        <v>1881</v>
      </c>
      <c r="C950" t="s">
        <v>66</v>
      </c>
      <c r="D950" t="s">
        <v>101</v>
      </c>
      <c r="E950" t="s">
        <v>84</v>
      </c>
      <c r="F950" t="s">
        <v>78</v>
      </c>
      <c r="G950" t="s">
        <v>114</v>
      </c>
      <c r="H950">
        <v>45</v>
      </c>
      <c r="I950" s="13">
        <v>39185</v>
      </c>
      <c r="J950" s="35">
        <v>189680</v>
      </c>
      <c r="K950" s="36">
        <v>0.23</v>
      </c>
      <c r="L950" t="s">
        <v>1758</v>
      </c>
      <c r="M950" t="s">
        <v>1777</v>
      </c>
      <c r="N950">
        <f t="shared" ca="1" si="15"/>
        <v>17</v>
      </c>
      <c r="P950" t="s">
        <v>1801</v>
      </c>
      <c r="Q950" t="s">
        <v>1802</v>
      </c>
      <c r="R950" t="s">
        <v>137</v>
      </c>
      <c r="S950" t="s">
        <v>58</v>
      </c>
      <c r="T950" t="s">
        <v>74</v>
      </c>
      <c r="U950" t="s">
        <v>78</v>
      </c>
      <c r="V950" t="s">
        <v>114</v>
      </c>
      <c r="W950">
        <v>47</v>
      </c>
      <c r="X950" s="13">
        <v>36233</v>
      </c>
      <c r="Y950" s="35">
        <v>92897</v>
      </c>
      <c r="Z950" s="36">
        <v>0</v>
      </c>
      <c r="AA950" t="s">
        <v>1758</v>
      </c>
      <c r="AB950" t="s">
        <v>1777</v>
      </c>
      <c r="AC950">
        <v>25</v>
      </c>
    </row>
    <row r="951" spans="1:29" x14ac:dyDescent="0.3">
      <c r="A951" t="s">
        <v>1882</v>
      </c>
      <c r="B951" t="s">
        <v>1883</v>
      </c>
      <c r="C951" t="s">
        <v>66</v>
      </c>
      <c r="D951" t="s">
        <v>101</v>
      </c>
      <c r="E951" t="s">
        <v>84</v>
      </c>
      <c r="F951" t="s">
        <v>78</v>
      </c>
      <c r="G951" t="s">
        <v>114</v>
      </c>
      <c r="H951">
        <v>48</v>
      </c>
      <c r="I951" s="13">
        <v>43809</v>
      </c>
      <c r="J951" s="35">
        <v>183113</v>
      </c>
      <c r="K951" s="36">
        <v>0.24</v>
      </c>
      <c r="L951" t="s">
        <v>1758</v>
      </c>
      <c r="M951" t="s">
        <v>1762</v>
      </c>
      <c r="N951">
        <f t="shared" ca="1" si="15"/>
        <v>4</v>
      </c>
      <c r="P951" t="s">
        <v>505</v>
      </c>
      <c r="Q951" t="s">
        <v>1803</v>
      </c>
      <c r="R951" t="s">
        <v>225</v>
      </c>
      <c r="S951" t="s">
        <v>97</v>
      </c>
      <c r="T951" t="s">
        <v>74</v>
      </c>
      <c r="U951" t="s">
        <v>60</v>
      </c>
      <c r="V951" t="s">
        <v>114</v>
      </c>
      <c r="W951">
        <v>45</v>
      </c>
      <c r="X951" s="13">
        <v>39437</v>
      </c>
      <c r="Y951" s="35">
        <v>93840</v>
      </c>
      <c r="Z951" s="36">
        <v>0</v>
      </c>
      <c r="AA951" t="s">
        <v>1758</v>
      </c>
      <c r="AB951" t="s">
        <v>1759</v>
      </c>
      <c r="AC951">
        <v>16</v>
      </c>
    </row>
    <row r="952" spans="1:29" x14ac:dyDescent="0.3">
      <c r="A952" t="s">
        <v>1884</v>
      </c>
      <c r="B952" t="s">
        <v>1885</v>
      </c>
      <c r="C952" t="s">
        <v>77</v>
      </c>
      <c r="D952" t="s">
        <v>109</v>
      </c>
      <c r="E952" t="s">
        <v>59</v>
      </c>
      <c r="F952" t="s">
        <v>78</v>
      </c>
      <c r="G952" t="s">
        <v>114</v>
      </c>
      <c r="H952">
        <v>42</v>
      </c>
      <c r="I952" s="13">
        <v>42101</v>
      </c>
      <c r="J952" s="35">
        <v>99697</v>
      </c>
      <c r="K952" s="36">
        <v>0</v>
      </c>
      <c r="L952" t="s">
        <v>1758</v>
      </c>
      <c r="M952" t="s">
        <v>1762</v>
      </c>
      <c r="N952">
        <f t="shared" ca="1" si="15"/>
        <v>9</v>
      </c>
      <c r="P952" t="s">
        <v>1804</v>
      </c>
      <c r="Q952" t="s">
        <v>1805</v>
      </c>
      <c r="R952" t="s">
        <v>618</v>
      </c>
      <c r="S952" t="s">
        <v>58</v>
      </c>
      <c r="T952" t="s">
        <v>59</v>
      </c>
      <c r="U952" t="s">
        <v>78</v>
      </c>
      <c r="V952" t="s">
        <v>114</v>
      </c>
      <c r="W952">
        <v>29</v>
      </c>
      <c r="X952" s="13">
        <v>43753</v>
      </c>
      <c r="Y952" s="35">
        <v>66819</v>
      </c>
      <c r="Z952" s="36">
        <v>0</v>
      </c>
      <c r="AA952" t="s">
        <v>1758</v>
      </c>
      <c r="AB952" t="s">
        <v>1762</v>
      </c>
      <c r="AC952">
        <v>4</v>
      </c>
    </row>
    <row r="953" spans="1:29" x14ac:dyDescent="0.3">
      <c r="A953" t="s">
        <v>1886</v>
      </c>
      <c r="B953" t="s">
        <v>1887</v>
      </c>
      <c r="C953" t="s">
        <v>171</v>
      </c>
      <c r="D953" t="s">
        <v>101</v>
      </c>
      <c r="E953" t="s">
        <v>68</v>
      </c>
      <c r="F953" t="s">
        <v>60</v>
      </c>
      <c r="G953" t="s">
        <v>114</v>
      </c>
      <c r="H953">
        <v>59</v>
      </c>
      <c r="I953" s="13">
        <v>41898</v>
      </c>
      <c r="J953" s="35">
        <v>69578</v>
      </c>
      <c r="K953" s="36">
        <v>0</v>
      </c>
      <c r="L953" t="s">
        <v>1758</v>
      </c>
      <c r="M953" t="s">
        <v>1762</v>
      </c>
      <c r="N953">
        <f t="shared" ca="1" si="15"/>
        <v>9</v>
      </c>
      <c r="P953" t="s">
        <v>1806</v>
      </c>
      <c r="Q953" t="s">
        <v>1807</v>
      </c>
      <c r="R953" t="s">
        <v>87</v>
      </c>
      <c r="S953" t="s">
        <v>109</v>
      </c>
      <c r="T953" t="s">
        <v>68</v>
      </c>
      <c r="U953" t="s">
        <v>78</v>
      </c>
      <c r="V953" t="s">
        <v>114</v>
      </c>
      <c r="W953">
        <v>38</v>
      </c>
      <c r="X953" s="13">
        <v>42492</v>
      </c>
      <c r="Y953" s="35">
        <v>50784</v>
      </c>
      <c r="Z953" s="36">
        <v>0</v>
      </c>
      <c r="AA953" t="s">
        <v>1758</v>
      </c>
      <c r="AB953" t="s">
        <v>1762</v>
      </c>
      <c r="AC953">
        <v>8</v>
      </c>
    </row>
    <row r="954" spans="1:29" x14ac:dyDescent="0.3">
      <c r="A954" t="s">
        <v>1888</v>
      </c>
      <c r="B954" t="s">
        <v>1889</v>
      </c>
      <c r="C954" t="s">
        <v>171</v>
      </c>
      <c r="D954" t="s">
        <v>101</v>
      </c>
      <c r="E954" t="s">
        <v>68</v>
      </c>
      <c r="F954" t="s">
        <v>60</v>
      </c>
      <c r="G954" t="s">
        <v>114</v>
      </c>
      <c r="H954">
        <v>42</v>
      </c>
      <c r="I954" s="13">
        <v>44232</v>
      </c>
      <c r="J954" s="35">
        <v>65507</v>
      </c>
      <c r="K954" s="36">
        <v>0</v>
      </c>
      <c r="L954" t="s">
        <v>1758</v>
      </c>
      <c r="M954" t="s">
        <v>1759</v>
      </c>
      <c r="N954">
        <f t="shared" ca="1" si="15"/>
        <v>3</v>
      </c>
      <c r="P954" t="s">
        <v>560</v>
      </c>
      <c r="Q954" t="s">
        <v>1808</v>
      </c>
      <c r="R954" t="s">
        <v>57</v>
      </c>
      <c r="S954" t="s">
        <v>97</v>
      </c>
      <c r="T954" t="s">
        <v>59</v>
      </c>
      <c r="U954" t="s">
        <v>78</v>
      </c>
      <c r="V954" t="s">
        <v>114</v>
      </c>
      <c r="W954">
        <v>29</v>
      </c>
      <c r="X954" s="13">
        <v>43594</v>
      </c>
      <c r="Y954" s="35">
        <v>125828</v>
      </c>
      <c r="Z954" s="36">
        <v>0.15</v>
      </c>
      <c r="AA954" t="s">
        <v>1758</v>
      </c>
      <c r="AB954" t="s">
        <v>1777</v>
      </c>
      <c r="AC954">
        <v>5</v>
      </c>
    </row>
    <row r="955" spans="1:29" x14ac:dyDescent="0.3">
      <c r="A955" t="s">
        <v>1890</v>
      </c>
      <c r="B955" t="s">
        <v>1891</v>
      </c>
      <c r="C955" t="s">
        <v>83</v>
      </c>
      <c r="D955" t="s">
        <v>67</v>
      </c>
      <c r="E955" t="s">
        <v>59</v>
      </c>
      <c r="F955" t="s">
        <v>78</v>
      </c>
      <c r="G955" t="s">
        <v>114</v>
      </c>
      <c r="H955">
        <v>54</v>
      </c>
      <c r="I955" s="13">
        <v>35913</v>
      </c>
      <c r="J955" s="35">
        <v>108268</v>
      </c>
      <c r="K955" s="36">
        <v>0.09</v>
      </c>
      <c r="L955" t="s">
        <v>1758</v>
      </c>
      <c r="M955" t="s">
        <v>1777</v>
      </c>
      <c r="N955">
        <f t="shared" ca="1" si="15"/>
        <v>26</v>
      </c>
      <c r="P955" t="s">
        <v>1809</v>
      </c>
      <c r="Q955" t="s">
        <v>1810</v>
      </c>
      <c r="R955" t="s">
        <v>87</v>
      </c>
      <c r="S955" t="s">
        <v>109</v>
      </c>
      <c r="T955" t="s">
        <v>74</v>
      </c>
      <c r="U955" t="s">
        <v>78</v>
      </c>
      <c r="V955" t="s">
        <v>114</v>
      </c>
      <c r="W955">
        <v>30</v>
      </c>
      <c r="X955" s="13">
        <v>43272</v>
      </c>
      <c r="Y955" s="35">
        <v>56154</v>
      </c>
      <c r="Z955" s="36">
        <v>0</v>
      </c>
      <c r="AA955" t="s">
        <v>1758</v>
      </c>
      <c r="AB955" t="s">
        <v>1777</v>
      </c>
      <c r="AC955">
        <v>6</v>
      </c>
    </row>
    <row r="956" spans="1:29" x14ac:dyDescent="0.3">
      <c r="A956" t="s">
        <v>980</v>
      </c>
      <c r="B956" t="s">
        <v>1892</v>
      </c>
      <c r="C956" t="s">
        <v>77</v>
      </c>
      <c r="D956" t="s">
        <v>120</v>
      </c>
      <c r="E956" t="s">
        <v>59</v>
      </c>
      <c r="F956" t="s">
        <v>78</v>
      </c>
      <c r="G956" t="s">
        <v>114</v>
      </c>
      <c r="H956">
        <v>58</v>
      </c>
      <c r="I956" s="13">
        <v>39930</v>
      </c>
      <c r="J956" s="35">
        <v>76802</v>
      </c>
      <c r="K956" s="36">
        <v>0</v>
      </c>
      <c r="L956" t="s">
        <v>1758</v>
      </c>
      <c r="M956" t="s">
        <v>1759</v>
      </c>
      <c r="N956">
        <f t="shared" ca="1" si="15"/>
        <v>15</v>
      </c>
      <c r="P956" t="s">
        <v>1811</v>
      </c>
      <c r="Q956" t="s">
        <v>1812</v>
      </c>
      <c r="R956" t="s">
        <v>222</v>
      </c>
      <c r="S956" t="s">
        <v>120</v>
      </c>
      <c r="T956" t="s">
        <v>68</v>
      </c>
      <c r="U956" t="s">
        <v>60</v>
      </c>
      <c r="V956" t="s">
        <v>114</v>
      </c>
      <c r="W956">
        <v>45</v>
      </c>
      <c r="X956" s="13">
        <v>41769</v>
      </c>
      <c r="Y956" s="35">
        <v>65047</v>
      </c>
      <c r="Z956" s="36">
        <v>0</v>
      </c>
      <c r="AA956" t="s">
        <v>1758</v>
      </c>
      <c r="AB956" t="s">
        <v>1777</v>
      </c>
      <c r="AC956">
        <v>10</v>
      </c>
    </row>
    <row r="957" spans="1:29" x14ac:dyDescent="0.3">
      <c r="A957" t="s">
        <v>1893</v>
      </c>
      <c r="B957" t="s">
        <v>1894</v>
      </c>
      <c r="C957" t="s">
        <v>77</v>
      </c>
      <c r="D957" t="s">
        <v>67</v>
      </c>
      <c r="E957" t="s">
        <v>84</v>
      </c>
      <c r="F957" t="s">
        <v>78</v>
      </c>
      <c r="G957" t="s">
        <v>114</v>
      </c>
      <c r="H957">
        <v>34</v>
      </c>
      <c r="I957" s="13">
        <v>41886</v>
      </c>
      <c r="J957" s="35">
        <v>95499</v>
      </c>
      <c r="K957" s="36">
        <v>0</v>
      </c>
      <c r="L957" t="s">
        <v>1758</v>
      </c>
      <c r="M957" t="s">
        <v>1777</v>
      </c>
      <c r="N957">
        <f t="shared" ca="1" si="15"/>
        <v>10</v>
      </c>
      <c r="P957" t="s">
        <v>1813</v>
      </c>
      <c r="Q957" t="s">
        <v>1814</v>
      </c>
      <c r="R957" t="s">
        <v>100</v>
      </c>
      <c r="S957" t="s">
        <v>101</v>
      </c>
      <c r="T957" t="s">
        <v>74</v>
      </c>
      <c r="U957" t="s">
        <v>78</v>
      </c>
      <c r="V957" t="s">
        <v>114</v>
      </c>
      <c r="W957">
        <v>40</v>
      </c>
      <c r="X957" s="13">
        <v>39506</v>
      </c>
      <c r="Y957" s="35">
        <v>113987</v>
      </c>
      <c r="Z957" s="36">
        <v>0</v>
      </c>
      <c r="AA957" t="s">
        <v>1758</v>
      </c>
      <c r="AB957" t="s">
        <v>1759</v>
      </c>
      <c r="AC957">
        <v>16</v>
      </c>
    </row>
    <row r="958" spans="1:29" x14ac:dyDescent="0.3">
      <c r="A958" t="s">
        <v>1895</v>
      </c>
      <c r="B958" t="s">
        <v>1896</v>
      </c>
      <c r="C958" t="s">
        <v>77</v>
      </c>
      <c r="D958" t="s">
        <v>91</v>
      </c>
      <c r="E958" t="s">
        <v>59</v>
      </c>
      <c r="F958" t="s">
        <v>60</v>
      </c>
      <c r="G958" t="s">
        <v>114</v>
      </c>
      <c r="H958">
        <v>53</v>
      </c>
      <c r="I958" s="13">
        <v>38344</v>
      </c>
      <c r="J958" s="35">
        <v>90212</v>
      </c>
      <c r="K958" s="36">
        <v>0</v>
      </c>
      <c r="L958" t="s">
        <v>1758</v>
      </c>
      <c r="M958" t="s">
        <v>1777</v>
      </c>
      <c r="N958">
        <f t="shared" ca="1" si="15"/>
        <v>19</v>
      </c>
      <c r="P958" t="s">
        <v>1815</v>
      </c>
      <c r="Q958" t="s">
        <v>1816</v>
      </c>
      <c r="R958" t="s">
        <v>77</v>
      </c>
      <c r="S958" t="s">
        <v>67</v>
      </c>
      <c r="T958" t="s">
        <v>84</v>
      </c>
      <c r="U958" t="s">
        <v>78</v>
      </c>
      <c r="V958" t="s">
        <v>114</v>
      </c>
      <c r="W958">
        <v>46</v>
      </c>
      <c r="X958" s="13">
        <v>41294</v>
      </c>
      <c r="Y958" s="35">
        <v>86061</v>
      </c>
      <c r="Z958" s="36">
        <v>0</v>
      </c>
      <c r="AA958" t="s">
        <v>1758</v>
      </c>
      <c r="AB958" t="s">
        <v>1762</v>
      </c>
      <c r="AC958">
        <v>11</v>
      </c>
    </row>
    <row r="959" spans="1:29" x14ac:dyDescent="0.3">
      <c r="A959" t="s">
        <v>1897</v>
      </c>
      <c r="B959" t="s">
        <v>1898</v>
      </c>
      <c r="C959" t="s">
        <v>237</v>
      </c>
      <c r="D959" t="s">
        <v>101</v>
      </c>
      <c r="E959" t="s">
        <v>74</v>
      </c>
      <c r="F959" t="s">
        <v>60</v>
      </c>
      <c r="G959" t="s">
        <v>114</v>
      </c>
      <c r="H959">
        <v>30</v>
      </c>
      <c r="I959" s="13">
        <v>42516</v>
      </c>
      <c r="J959" s="35">
        <v>91134</v>
      </c>
      <c r="K959" s="36">
        <v>0</v>
      </c>
      <c r="L959" t="s">
        <v>1758</v>
      </c>
      <c r="M959" t="s">
        <v>1777</v>
      </c>
      <c r="N959">
        <f t="shared" ca="1" si="15"/>
        <v>8</v>
      </c>
      <c r="P959" t="s">
        <v>1817</v>
      </c>
      <c r="Q959" t="s">
        <v>1818</v>
      </c>
      <c r="R959" t="s">
        <v>108</v>
      </c>
      <c r="S959" t="s">
        <v>91</v>
      </c>
      <c r="T959" t="s">
        <v>84</v>
      </c>
      <c r="U959" t="s">
        <v>60</v>
      </c>
      <c r="V959" t="s">
        <v>114</v>
      </c>
      <c r="W959">
        <v>33</v>
      </c>
      <c r="X959" s="13">
        <v>44181</v>
      </c>
      <c r="Y959" s="35">
        <v>258426</v>
      </c>
      <c r="Z959" s="36">
        <v>0.4</v>
      </c>
      <c r="AA959" t="s">
        <v>1758</v>
      </c>
      <c r="AB959" t="s">
        <v>1762</v>
      </c>
      <c r="AC959">
        <v>3</v>
      </c>
    </row>
    <row r="960" spans="1:29" x14ac:dyDescent="0.3">
      <c r="A960" t="s">
        <v>1899</v>
      </c>
      <c r="B960" t="s">
        <v>1900</v>
      </c>
      <c r="C960" t="s">
        <v>318</v>
      </c>
      <c r="D960" t="s">
        <v>120</v>
      </c>
      <c r="E960" t="s">
        <v>68</v>
      </c>
      <c r="F960" t="s">
        <v>60</v>
      </c>
      <c r="G960" t="s">
        <v>114</v>
      </c>
      <c r="H960">
        <v>26</v>
      </c>
      <c r="I960" s="13">
        <v>44236</v>
      </c>
      <c r="J960" s="35">
        <v>87427</v>
      </c>
      <c r="K960" s="36">
        <v>0</v>
      </c>
      <c r="L960" t="s">
        <v>1758</v>
      </c>
      <c r="M960" t="s">
        <v>1777</v>
      </c>
      <c r="N960">
        <f t="shared" ca="1" si="15"/>
        <v>3</v>
      </c>
      <c r="P960" t="s">
        <v>1819</v>
      </c>
      <c r="Q960" t="s">
        <v>1820</v>
      </c>
      <c r="R960" t="s">
        <v>57</v>
      </c>
      <c r="S960" t="s">
        <v>120</v>
      </c>
      <c r="T960" t="s">
        <v>84</v>
      </c>
      <c r="U960" t="s">
        <v>78</v>
      </c>
      <c r="V960" t="s">
        <v>114</v>
      </c>
      <c r="W960">
        <v>55</v>
      </c>
      <c r="X960" s="13">
        <v>41594</v>
      </c>
      <c r="Y960" s="35">
        <v>124129</v>
      </c>
      <c r="Z960" s="36">
        <v>0.15</v>
      </c>
      <c r="AA960" t="s">
        <v>1758</v>
      </c>
      <c r="AB960" t="s">
        <v>1777</v>
      </c>
      <c r="AC960">
        <v>10</v>
      </c>
    </row>
    <row r="961" spans="1:29" x14ac:dyDescent="0.3">
      <c r="A961" t="s">
        <v>1901</v>
      </c>
      <c r="B961" t="s">
        <v>1902</v>
      </c>
      <c r="C961" t="s">
        <v>132</v>
      </c>
      <c r="D961" t="s">
        <v>67</v>
      </c>
      <c r="E961" t="s">
        <v>74</v>
      </c>
      <c r="F961" t="s">
        <v>78</v>
      </c>
      <c r="G961" t="s">
        <v>114</v>
      </c>
      <c r="H961">
        <v>46</v>
      </c>
      <c r="I961" s="13">
        <v>42129</v>
      </c>
      <c r="J961" s="35">
        <v>64364</v>
      </c>
      <c r="K961" s="36">
        <v>0</v>
      </c>
      <c r="L961" t="s">
        <v>1758</v>
      </c>
      <c r="M961" t="s">
        <v>1777</v>
      </c>
      <c r="N961">
        <f t="shared" ca="1" si="15"/>
        <v>9</v>
      </c>
      <c r="P961" t="s">
        <v>1821</v>
      </c>
      <c r="Q961" t="s">
        <v>1822</v>
      </c>
      <c r="R961" t="s">
        <v>66</v>
      </c>
      <c r="S961" t="s">
        <v>101</v>
      </c>
      <c r="T961" t="s">
        <v>59</v>
      </c>
      <c r="U961" t="s">
        <v>78</v>
      </c>
      <c r="V961" t="s">
        <v>114</v>
      </c>
      <c r="W961">
        <v>31</v>
      </c>
      <c r="X961" s="13">
        <v>44069</v>
      </c>
      <c r="Y961" s="35">
        <v>189290</v>
      </c>
      <c r="Z961" s="36">
        <v>0.22</v>
      </c>
      <c r="AA961" t="s">
        <v>1758</v>
      </c>
      <c r="AB961" t="s">
        <v>1777</v>
      </c>
      <c r="AC961">
        <v>4</v>
      </c>
    </row>
    <row r="962" spans="1:29" x14ac:dyDescent="0.3">
      <c r="A962" t="s">
        <v>1903</v>
      </c>
      <c r="B962" t="s">
        <v>1904</v>
      </c>
      <c r="C962" t="s">
        <v>77</v>
      </c>
      <c r="D962" t="s">
        <v>120</v>
      </c>
      <c r="E962" t="s">
        <v>74</v>
      </c>
      <c r="F962" t="s">
        <v>60</v>
      </c>
      <c r="G962" t="s">
        <v>114</v>
      </c>
      <c r="H962">
        <v>33</v>
      </c>
      <c r="I962" s="13">
        <v>41043</v>
      </c>
      <c r="J962" s="35">
        <v>88343</v>
      </c>
      <c r="K962" s="36">
        <v>0</v>
      </c>
      <c r="L962" t="s">
        <v>1758</v>
      </c>
      <c r="M962" t="s">
        <v>1762</v>
      </c>
      <c r="N962">
        <f t="shared" ca="1" si="15"/>
        <v>12</v>
      </c>
      <c r="P962" t="s">
        <v>1823</v>
      </c>
      <c r="Q962" t="s">
        <v>1824</v>
      </c>
      <c r="R962" t="s">
        <v>57</v>
      </c>
      <c r="S962" t="s">
        <v>67</v>
      </c>
      <c r="T962" t="s">
        <v>74</v>
      </c>
      <c r="U962" t="s">
        <v>60</v>
      </c>
      <c r="V962" t="s">
        <v>114</v>
      </c>
      <c r="W962">
        <v>37</v>
      </c>
      <c r="X962" s="13">
        <v>41329</v>
      </c>
      <c r="Y962" s="35">
        <v>157474</v>
      </c>
      <c r="Z962" s="36">
        <v>0.11</v>
      </c>
      <c r="AA962" t="s">
        <v>1758</v>
      </c>
      <c r="AB962" t="s">
        <v>1762</v>
      </c>
      <c r="AC962">
        <v>11</v>
      </c>
    </row>
    <row r="963" spans="1:29" x14ac:dyDescent="0.3">
      <c r="A963" t="s">
        <v>1905</v>
      </c>
      <c r="B963" t="s">
        <v>1906</v>
      </c>
      <c r="C963" t="s">
        <v>492</v>
      </c>
      <c r="D963" t="s">
        <v>58</v>
      </c>
      <c r="E963" t="s">
        <v>68</v>
      </c>
      <c r="F963" t="s">
        <v>78</v>
      </c>
      <c r="G963" t="s">
        <v>114</v>
      </c>
      <c r="H963">
        <v>57</v>
      </c>
      <c r="I963" s="13">
        <v>41830</v>
      </c>
      <c r="J963" s="35">
        <v>66649</v>
      </c>
      <c r="K963" s="36">
        <v>0</v>
      </c>
      <c r="L963" t="s">
        <v>1758</v>
      </c>
      <c r="M963" t="s">
        <v>1762</v>
      </c>
      <c r="N963">
        <f t="shared" ca="1" si="15"/>
        <v>10</v>
      </c>
      <c r="P963" t="s">
        <v>1825</v>
      </c>
      <c r="Q963" t="s">
        <v>1826</v>
      </c>
      <c r="R963" t="s">
        <v>108</v>
      </c>
      <c r="S963" t="s">
        <v>67</v>
      </c>
      <c r="T963" t="s">
        <v>84</v>
      </c>
      <c r="U963" t="s">
        <v>78</v>
      </c>
      <c r="V963" t="s">
        <v>114</v>
      </c>
      <c r="W963">
        <v>50</v>
      </c>
      <c r="X963" s="13">
        <v>38004</v>
      </c>
      <c r="Y963" s="35">
        <v>247939</v>
      </c>
      <c r="Z963" s="36">
        <v>0.35</v>
      </c>
      <c r="AA963" t="s">
        <v>1758</v>
      </c>
      <c r="AB963" t="s">
        <v>1762</v>
      </c>
      <c r="AC963">
        <v>20</v>
      </c>
    </row>
    <row r="964" spans="1:29" x14ac:dyDescent="0.3">
      <c r="A964" t="s">
        <v>1907</v>
      </c>
      <c r="B964" t="s">
        <v>1908</v>
      </c>
      <c r="C964" t="s">
        <v>57</v>
      </c>
      <c r="D964" t="s">
        <v>67</v>
      </c>
      <c r="E964" t="s">
        <v>74</v>
      </c>
      <c r="F964" t="s">
        <v>78</v>
      </c>
      <c r="G964" t="s">
        <v>114</v>
      </c>
      <c r="H964">
        <v>46</v>
      </c>
      <c r="I964" s="13">
        <v>40378</v>
      </c>
      <c r="J964" s="35">
        <v>134881</v>
      </c>
      <c r="K964" s="36">
        <v>0.15</v>
      </c>
      <c r="L964" t="s">
        <v>1758</v>
      </c>
      <c r="M964" t="s">
        <v>1759</v>
      </c>
      <c r="N964">
        <f t="shared" ca="1" si="15"/>
        <v>14</v>
      </c>
      <c r="P964" t="s">
        <v>1827</v>
      </c>
      <c r="Q964" t="s">
        <v>1828</v>
      </c>
      <c r="R964" t="s">
        <v>66</v>
      </c>
      <c r="S964" t="s">
        <v>101</v>
      </c>
      <c r="T964" t="s">
        <v>68</v>
      </c>
      <c r="U964" t="s">
        <v>78</v>
      </c>
      <c r="V964" t="s">
        <v>114</v>
      </c>
      <c r="W964">
        <v>64</v>
      </c>
      <c r="X964" s="13">
        <v>42972</v>
      </c>
      <c r="Y964" s="35">
        <v>169509</v>
      </c>
      <c r="Z964" s="36">
        <v>0.18</v>
      </c>
      <c r="AA964" t="s">
        <v>1758</v>
      </c>
      <c r="AB964" t="s">
        <v>1759</v>
      </c>
      <c r="AC964">
        <v>7</v>
      </c>
    </row>
    <row r="965" spans="1:29" x14ac:dyDescent="0.3">
      <c r="A965" t="s">
        <v>1909</v>
      </c>
      <c r="B965" t="s">
        <v>1910</v>
      </c>
      <c r="C965" t="s">
        <v>83</v>
      </c>
      <c r="D965" t="s">
        <v>97</v>
      </c>
      <c r="E965" t="s">
        <v>74</v>
      </c>
      <c r="F965" t="s">
        <v>78</v>
      </c>
      <c r="G965" t="s">
        <v>114</v>
      </c>
      <c r="H965">
        <v>34</v>
      </c>
      <c r="I965" s="13">
        <v>41499</v>
      </c>
      <c r="J965" s="35">
        <v>113909</v>
      </c>
      <c r="K965" s="36">
        <v>0.06</v>
      </c>
      <c r="L965" t="s">
        <v>1758</v>
      </c>
      <c r="M965" t="s">
        <v>1762</v>
      </c>
      <c r="N965">
        <f t="shared" ca="1" si="15"/>
        <v>11</v>
      </c>
      <c r="P965" t="s">
        <v>1829</v>
      </c>
      <c r="Q965" t="s">
        <v>1830</v>
      </c>
      <c r="R965" t="s">
        <v>183</v>
      </c>
      <c r="S965" t="s">
        <v>101</v>
      </c>
      <c r="T965" t="s">
        <v>68</v>
      </c>
      <c r="U965" t="s">
        <v>60</v>
      </c>
      <c r="V965" t="s">
        <v>114</v>
      </c>
      <c r="W965">
        <v>45</v>
      </c>
      <c r="X965" s="13">
        <v>41712</v>
      </c>
      <c r="Y965" s="35">
        <v>113873</v>
      </c>
      <c r="Z965" s="36">
        <v>0.11</v>
      </c>
      <c r="AA965" t="s">
        <v>1758</v>
      </c>
      <c r="AB965" t="s">
        <v>1762</v>
      </c>
      <c r="AC965">
        <v>10</v>
      </c>
    </row>
    <row r="966" spans="1:29" x14ac:dyDescent="0.3">
      <c r="A966" t="s">
        <v>1911</v>
      </c>
      <c r="B966" t="s">
        <v>1912</v>
      </c>
      <c r="C966" t="s">
        <v>108</v>
      </c>
      <c r="D966" t="s">
        <v>58</v>
      </c>
      <c r="E966" t="s">
        <v>74</v>
      </c>
      <c r="F966" t="s">
        <v>78</v>
      </c>
      <c r="G966" t="s">
        <v>114</v>
      </c>
      <c r="H966">
        <v>51</v>
      </c>
      <c r="I966" s="13">
        <v>37091</v>
      </c>
      <c r="J966" s="35">
        <v>247874</v>
      </c>
      <c r="K966" s="36">
        <v>0.33</v>
      </c>
      <c r="L966" t="s">
        <v>1758</v>
      </c>
      <c r="M966" t="s">
        <v>1759</v>
      </c>
      <c r="N966">
        <f t="shared" ca="1" si="15"/>
        <v>23</v>
      </c>
      <c r="P966" t="s">
        <v>1831</v>
      </c>
      <c r="Q966" t="s">
        <v>1832</v>
      </c>
      <c r="R966" t="s">
        <v>225</v>
      </c>
      <c r="S966" t="s">
        <v>97</v>
      </c>
      <c r="T966" t="s">
        <v>74</v>
      </c>
      <c r="U966" t="s">
        <v>78</v>
      </c>
      <c r="V966" t="s">
        <v>114</v>
      </c>
      <c r="W966">
        <v>48</v>
      </c>
      <c r="X966" s="13">
        <v>38454</v>
      </c>
      <c r="Y966" s="35">
        <v>87158</v>
      </c>
      <c r="Z966" s="36">
        <v>0</v>
      </c>
      <c r="AA966" t="s">
        <v>1758</v>
      </c>
      <c r="AB966" t="s">
        <v>1759</v>
      </c>
      <c r="AC966">
        <v>19</v>
      </c>
    </row>
    <row r="967" spans="1:29" x14ac:dyDescent="0.3">
      <c r="A967" t="s">
        <v>1208</v>
      </c>
      <c r="B967" t="s">
        <v>1913</v>
      </c>
      <c r="C967" t="s">
        <v>618</v>
      </c>
      <c r="D967" t="s">
        <v>58</v>
      </c>
      <c r="E967" t="s">
        <v>84</v>
      </c>
      <c r="F967" t="s">
        <v>78</v>
      </c>
      <c r="G967" t="s">
        <v>114</v>
      </c>
      <c r="H967">
        <v>49</v>
      </c>
      <c r="I967" s="13">
        <v>42545</v>
      </c>
      <c r="J967" s="35">
        <v>68426</v>
      </c>
      <c r="K967" s="36">
        <v>0</v>
      </c>
      <c r="L967" t="s">
        <v>1758</v>
      </c>
      <c r="M967" t="s">
        <v>1762</v>
      </c>
      <c r="N967">
        <f t="shared" ca="1" si="15"/>
        <v>8</v>
      </c>
      <c r="P967" t="s">
        <v>1833</v>
      </c>
      <c r="Q967" t="s">
        <v>1834</v>
      </c>
      <c r="R967" t="s">
        <v>108</v>
      </c>
      <c r="S967" t="s">
        <v>67</v>
      </c>
      <c r="T967" t="s">
        <v>84</v>
      </c>
      <c r="U967" t="s">
        <v>60</v>
      </c>
      <c r="V967" t="s">
        <v>114</v>
      </c>
      <c r="W967">
        <v>27</v>
      </c>
      <c r="X967" s="13">
        <v>44545</v>
      </c>
      <c r="Y967" s="35">
        <v>255369</v>
      </c>
      <c r="Z967" s="36">
        <v>0.33</v>
      </c>
      <c r="AA967" t="s">
        <v>1758</v>
      </c>
      <c r="AB967" t="s">
        <v>1777</v>
      </c>
      <c r="AC967">
        <v>2</v>
      </c>
    </row>
    <row r="968" spans="1:29" x14ac:dyDescent="0.3">
      <c r="A968" t="s">
        <v>1785</v>
      </c>
      <c r="B968" t="s">
        <v>1914</v>
      </c>
      <c r="C968" t="s">
        <v>162</v>
      </c>
      <c r="D968" t="s">
        <v>97</v>
      </c>
      <c r="E968" t="s">
        <v>59</v>
      </c>
      <c r="F968" t="s">
        <v>60</v>
      </c>
      <c r="G968" t="s">
        <v>114</v>
      </c>
      <c r="H968">
        <v>52</v>
      </c>
      <c r="I968" s="13">
        <v>44304</v>
      </c>
      <c r="J968" s="35">
        <v>50548</v>
      </c>
      <c r="K968" s="36">
        <v>0</v>
      </c>
      <c r="L968" t="s">
        <v>1758</v>
      </c>
      <c r="M968" t="s">
        <v>1777</v>
      </c>
      <c r="N968">
        <f t="shared" ca="1" si="15"/>
        <v>3</v>
      </c>
      <c r="P968" t="s">
        <v>211</v>
      </c>
      <c r="Q968" t="s">
        <v>1835</v>
      </c>
      <c r="R968" t="s">
        <v>73</v>
      </c>
      <c r="S968" t="s">
        <v>58</v>
      </c>
      <c r="T968" t="s">
        <v>74</v>
      </c>
      <c r="U968" t="s">
        <v>60</v>
      </c>
      <c r="V968" t="s">
        <v>114</v>
      </c>
      <c r="W968">
        <v>32</v>
      </c>
      <c r="X968" s="13">
        <v>43010</v>
      </c>
      <c r="Y968" s="35">
        <v>61886</v>
      </c>
      <c r="Z968" s="36">
        <v>0.09</v>
      </c>
      <c r="AA968" t="s">
        <v>1758</v>
      </c>
      <c r="AB968" t="s">
        <v>1762</v>
      </c>
      <c r="AC968">
        <v>6</v>
      </c>
    </row>
    <row r="969" spans="1:29" x14ac:dyDescent="0.3">
      <c r="A969" t="s">
        <v>1915</v>
      </c>
      <c r="B969" t="s">
        <v>1916</v>
      </c>
      <c r="C969" t="s">
        <v>132</v>
      </c>
      <c r="D969" t="s">
        <v>109</v>
      </c>
      <c r="E969" t="s">
        <v>59</v>
      </c>
      <c r="F969" t="s">
        <v>78</v>
      </c>
      <c r="G969" t="s">
        <v>114</v>
      </c>
      <c r="H969">
        <v>61</v>
      </c>
      <c r="I969" s="13">
        <v>39568</v>
      </c>
      <c r="J969" s="35">
        <v>69352</v>
      </c>
      <c r="K969" s="36">
        <v>0</v>
      </c>
      <c r="L969" t="s">
        <v>1758</v>
      </c>
      <c r="M969" t="s">
        <v>1762</v>
      </c>
      <c r="N969">
        <f t="shared" ca="1" si="15"/>
        <v>16</v>
      </c>
      <c r="P969" t="s">
        <v>1836</v>
      </c>
      <c r="Q969" t="s">
        <v>1837</v>
      </c>
      <c r="R969" t="s">
        <v>77</v>
      </c>
      <c r="S969" t="s">
        <v>91</v>
      </c>
      <c r="T969" t="s">
        <v>74</v>
      </c>
      <c r="U969" t="s">
        <v>78</v>
      </c>
      <c r="V969" t="s">
        <v>114</v>
      </c>
      <c r="W969">
        <v>38</v>
      </c>
      <c r="X969" s="13">
        <v>39634</v>
      </c>
      <c r="Y969" s="35">
        <v>78056</v>
      </c>
      <c r="Z969" s="36">
        <v>0</v>
      </c>
      <c r="AA969" t="s">
        <v>1758</v>
      </c>
      <c r="AB969" t="s">
        <v>1777</v>
      </c>
      <c r="AC969">
        <v>16</v>
      </c>
    </row>
    <row r="970" spans="1:29" x14ac:dyDescent="0.3">
      <c r="A970" t="s">
        <v>1917</v>
      </c>
      <c r="B970" t="s">
        <v>1918</v>
      </c>
      <c r="C970" t="s">
        <v>157</v>
      </c>
      <c r="D970" t="s">
        <v>101</v>
      </c>
      <c r="E970" t="s">
        <v>68</v>
      </c>
      <c r="F970" t="s">
        <v>78</v>
      </c>
      <c r="G970" t="s">
        <v>114</v>
      </c>
      <c r="H970">
        <v>54</v>
      </c>
      <c r="I970" s="13">
        <v>41028</v>
      </c>
      <c r="J970" s="35">
        <v>96441</v>
      </c>
      <c r="K970" s="36">
        <v>0</v>
      </c>
      <c r="L970" t="s">
        <v>1758</v>
      </c>
      <c r="M970" t="s">
        <v>1777</v>
      </c>
      <c r="N970">
        <f t="shared" ca="1" si="15"/>
        <v>12</v>
      </c>
      <c r="P970" t="s">
        <v>1838</v>
      </c>
      <c r="Q970" t="s">
        <v>1839</v>
      </c>
      <c r="R970" t="s">
        <v>87</v>
      </c>
      <c r="S970" t="s">
        <v>91</v>
      </c>
      <c r="T970" t="s">
        <v>59</v>
      </c>
      <c r="U970" t="s">
        <v>60</v>
      </c>
      <c r="V970" t="s">
        <v>114</v>
      </c>
      <c r="W970">
        <v>55</v>
      </c>
      <c r="X970" s="13">
        <v>35242</v>
      </c>
      <c r="Y970" s="35">
        <v>48687</v>
      </c>
      <c r="Z970" s="36">
        <v>0</v>
      </c>
      <c r="AA970" t="s">
        <v>1758</v>
      </c>
      <c r="AB970" t="s">
        <v>1762</v>
      </c>
      <c r="AC970">
        <v>28</v>
      </c>
    </row>
    <row r="971" spans="1:29" x14ac:dyDescent="0.3">
      <c r="A971" t="s">
        <v>1919</v>
      </c>
      <c r="B971" t="s">
        <v>1920</v>
      </c>
      <c r="C971" t="s">
        <v>73</v>
      </c>
      <c r="D971" t="s">
        <v>58</v>
      </c>
      <c r="E971" t="s">
        <v>84</v>
      </c>
      <c r="F971" t="s">
        <v>78</v>
      </c>
      <c r="G971" t="s">
        <v>114</v>
      </c>
      <c r="H971">
        <v>36</v>
      </c>
      <c r="I971" s="13">
        <v>44192</v>
      </c>
      <c r="J971" s="35">
        <v>70165</v>
      </c>
      <c r="K971" s="36">
        <v>7.0000000000000007E-2</v>
      </c>
      <c r="L971" t="s">
        <v>1758</v>
      </c>
      <c r="M971" t="s">
        <v>1759</v>
      </c>
      <c r="N971">
        <f t="shared" ca="1" si="15"/>
        <v>3</v>
      </c>
      <c r="P971" t="s">
        <v>1840</v>
      </c>
      <c r="Q971" t="s">
        <v>1841</v>
      </c>
      <c r="R971" t="s">
        <v>57</v>
      </c>
      <c r="S971" t="s">
        <v>109</v>
      </c>
      <c r="T971" t="s">
        <v>74</v>
      </c>
      <c r="U971" t="s">
        <v>60</v>
      </c>
      <c r="V971" t="s">
        <v>114</v>
      </c>
      <c r="W971">
        <v>45</v>
      </c>
      <c r="X971" s="13">
        <v>38218</v>
      </c>
      <c r="Y971" s="35">
        <v>121065</v>
      </c>
      <c r="Z971" s="36">
        <v>0.15</v>
      </c>
      <c r="AA971" t="s">
        <v>1758</v>
      </c>
      <c r="AB971" t="s">
        <v>1762</v>
      </c>
      <c r="AC971">
        <v>20</v>
      </c>
    </row>
    <row r="972" spans="1:29" x14ac:dyDescent="0.3">
      <c r="A972" t="s">
        <v>1921</v>
      </c>
      <c r="B972" t="s">
        <v>1922</v>
      </c>
      <c r="C972" t="s">
        <v>132</v>
      </c>
      <c r="D972" t="s">
        <v>120</v>
      </c>
      <c r="E972" t="s">
        <v>84</v>
      </c>
      <c r="F972" t="s">
        <v>60</v>
      </c>
      <c r="G972" t="s">
        <v>114</v>
      </c>
      <c r="H972">
        <v>34</v>
      </c>
      <c r="I972" s="13">
        <v>41066</v>
      </c>
      <c r="J972" s="35">
        <v>72126</v>
      </c>
      <c r="K972" s="36">
        <v>0</v>
      </c>
      <c r="L972" t="s">
        <v>1758</v>
      </c>
      <c r="M972" t="s">
        <v>1759</v>
      </c>
      <c r="N972">
        <f t="shared" ca="1" si="15"/>
        <v>12</v>
      </c>
      <c r="P972" t="s">
        <v>1842</v>
      </c>
      <c r="Q972" t="s">
        <v>1843</v>
      </c>
      <c r="R972" t="s">
        <v>174</v>
      </c>
      <c r="S972" t="s">
        <v>101</v>
      </c>
      <c r="T972" t="s">
        <v>59</v>
      </c>
      <c r="U972" t="s">
        <v>78</v>
      </c>
      <c r="V972" t="s">
        <v>114</v>
      </c>
      <c r="W972">
        <v>52</v>
      </c>
      <c r="X972" s="13">
        <v>44022</v>
      </c>
      <c r="Y972" s="35">
        <v>88272</v>
      </c>
      <c r="Z972" s="36">
        <v>0</v>
      </c>
      <c r="AA972" t="s">
        <v>1758</v>
      </c>
      <c r="AB972" t="s">
        <v>1777</v>
      </c>
      <c r="AC972">
        <v>4</v>
      </c>
    </row>
    <row r="973" spans="1:29" x14ac:dyDescent="0.3">
      <c r="A973" t="s">
        <v>1923</v>
      </c>
      <c r="B973" t="s">
        <v>1924</v>
      </c>
      <c r="C973" t="s">
        <v>57</v>
      </c>
      <c r="D973" t="s">
        <v>97</v>
      </c>
      <c r="E973" t="s">
        <v>84</v>
      </c>
      <c r="F973" t="s">
        <v>60</v>
      </c>
      <c r="G973" t="s">
        <v>114</v>
      </c>
      <c r="H973">
        <v>29</v>
      </c>
      <c r="I973" s="13">
        <v>44025</v>
      </c>
      <c r="J973" s="35">
        <v>141555</v>
      </c>
      <c r="K973" s="36">
        <v>0.11</v>
      </c>
      <c r="L973" t="s">
        <v>1758</v>
      </c>
      <c r="M973" t="s">
        <v>1759</v>
      </c>
      <c r="N973">
        <f t="shared" ca="1" si="15"/>
        <v>4</v>
      </c>
      <c r="P973" t="s">
        <v>1844</v>
      </c>
      <c r="Q973" t="s">
        <v>1845</v>
      </c>
      <c r="R973" t="s">
        <v>162</v>
      </c>
      <c r="S973" t="s">
        <v>97</v>
      </c>
      <c r="T973" t="s">
        <v>84</v>
      </c>
      <c r="U973" t="s">
        <v>60</v>
      </c>
      <c r="V973" t="s">
        <v>114</v>
      </c>
      <c r="W973">
        <v>31</v>
      </c>
      <c r="X973" s="13">
        <v>44297</v>
      </c>
      <c r="Y973" s="35">
        <v>72235</v>
      </c>
      <c r="Z973" s="36">
        <v>0</v>
      </c>
      <c r="AA973" t="s">
        <v>1758</v>
      </c>
      <c r="AB973" t="s">
        <v>1759</v>
      </c>
      <c r="AC973">
        <v>3</v>
      </c>
    </row>
    <row r="974" spans="1:29" x14ac:dyDescent="0.3">
      <c r="A974" t="s">
        <v>1925</v>
      </c>
      <c r="B974" t="s">
        <v>1926</v>
      </c>
      <c r="C974" t="s">
        <v>225</v>
      </c>
      <c r="D974" t="s">
        <v>97</v>
      </c>
      <c r="E974" t="s">
        <v>59</v>
      </c>
      <c r="F974" t="s">
        <v>78</v>
      </c>
      <c r="G974" t="s">
        <v>114</v>
      </c>
      <c r="H974">
        <v>32</v>
      </c>
      <c r="I974" s="13">
        <v>44295</v>
      </c>
      <c r="J974" s="35">
        <v>70980</v>
      </c>
      <c r="K974" s="36">
        <v>0</v>
      </c>
      <c r="L974" t="s">
        <v>1758</v>
      </c>
      <c r="M974" t="s">
        <v>1762</v>
      </c>
      <c r="N974">
        <f t="shared" ca="1" si="15"/>
        <v>3</v>
      </c>
      <c r="P974" t="s">
        <v>1846</v>
      </c>
      <c r="Q974" t="s">
        <v>1847</v>
      </c>
      <c r="R974" t="s">
        <v>57</v>
      </c>
      <c r="S974" t="s">
        <v>67</v>
      </c>
      <c r="T974" t="s">
        <v>59</v>
      </c>
      <c r="U974" t="s">
        <v>78</v>
      </c>
      <c r="V974" t="s">
        <v>114</v>
      </c>
      <c r="W974">
        <v>31</v>
      </c>
      <c r="X974" s="13">
        <v>42266</v>
      </c>
      <c r="Y974" s="35">
        <v>145846</v>
      </c>
      <c r="Z974" s="36">
        <v>0.15</v>
      </c>
      <c r="AA974" t="s">
        <v>1758</v>
      </c>
      <c r="AB974" t="s">
        <v>1759</v>
      </c>
      <c r="AC974">
        <v>8</v>
      </c>
    </row>
    <row r="975" spans="1:29" x14ac:dyDescent="0.3">
      <c r="A975" t="s">
        <v>1927</v>
      </c>
      <c r="B975" t="s">
        <v>1928</v>
      </c>
      <c r="C975" t="s">
        <v>87</v>
      </c>
      <c r="D975" t="s">
        <v>91</v>
      </c>
      <c r="E975" t="s">
        <v>74</v>
      </c>
      <c r="F975" t="s">
        <v>78</v>
      </c>
      <c r="G975" t="s">
        <v>114</v>
      </c>
      <c r="H975">
        <v>58</v>
      </c>
      <c r="I975" s="13">
        <v>40287</v>
      </c>
      <c r="J975" s="35">
        <v>56350</v>
      </c>
      <c r="K975" s="36">
        <v>0</v>
      </c>
      <c r="L975" t="s">
        <v>1758</v>
      </c>
      <c r="M975" t="s">
        <v>1762</v>
      </c>
      <c r="N975">
        <f t="shared" ca="1" si="15"/>
        <v>14</v>
      </c>
      <c r="P975" t="s">
        <v>1848</v>
      </c>
      <c r="Q975" t="s">
        <v>1849</v>
      </c>
      <c r="R975" t="s">
        <v>83</v>
      </c>
      <c r="S975" t="s">
        <v>97</v>
      </c>
      <c r="T975" t="s">
        <v>84</v>
      </c>
      <c r="U975" t="s">
        <v>78</v>
      </c>
      <c r="V975" t="s">
        <v>114</v>
      </c>
      <c r="W975">
        <v>46</v>
      </c>
      <c r="X975" s="13">
        <v>40810</v>
      </c>
      <c r="Y975" s="35">
        <v>102167</v>
      </c>
      <c r="Z975" s="36">
        <v>0.06</v>
      </c>
      <c r="AA975" t="s">
        <v>1758</v>
      </c>
      <c r="AB975" t="s">
        <v>1762</v>
      </c>
      <c r="AC975">
        <v>12</v>
      </c>
    </row>
    <row r="976" spans="1:29" x14ac:dyDescent="0.3">
      <c r="A976" t="s">
        <v>1929</v>
      </c>
      <c r="B976" t="s">
        <v>1930</v>
      </c>
      <c r="C976" t="s">
        <v>57</v>
      </c>
      <c r="D976" t="s">
        <v>67</v>
      </c>
      <c r="E976" t="s">
        <v>84</v>
      </c>
      <c r="F976" t="s">
        <v>78</v>
      </c>
      <c r="G976" t="s">
        <v>114</v>
      </c>
      <c r="H976">
        <v>44</v>
      </c>
      <c r="I976" s="13">
        <v>39305</v>
      </c>
      <c r="J976" s="35">
        <v>126277</v>
      </c>
      <c r="K976" s="36">
        <v>0.13</v>
      </c>
      <c r="L976" t="s">
        <v>1758</v>
      </c>
      <c r="M976" t="s">
        <v>1759</v>
      </c>
      <c r="N976">
        <f t="shared" ca="1" si="15"/>
        <v>17</v>
      </c>
      <c r="P976" t="s">
        <v>1850</v>
      </c>
      <c r="Q976" t="s">
        <v>1851</v>
      </c>
      <c r="R976" t="s">
        <v>83</v>
      </c>
      <c r="S976" t="s">
        <v>67</v>
      </c>
      <c r="T976" t="s">
        <v>68</v>
      </c>
      <c r="U976" t="s">
        <v>60</v>
      </c>
      <c r="V976" t="s">
        <v>114</v>
      </c>
      <c r="W976">
        <v>55</v>
      </c>
      <c r="X976" s="13">
        <v>40297</v>
      </c>
      <c r="Y976" s="35">
        <v>111038</v>
      </c>
      <c r="Z976" s="36">
        <v>0.05</v>
      </c>
      <c r="AA976" t="s">
        <v>1758</v>
      </c>
      <c r="AB976" t="s">
        <v>1777</v>
      </c>
      <c r="AC976">
        <v>14</v>
      </c>
    </row>
    <row r="977" spans="1:29" x14ac:dyDescent="0.3">
      <c r="A977" t="s">
        <v>1931</v>
      </c>
      <c r="B977" t="s">
        <v>1932</v>
      </c>
      <c r="C977" t="s">
        <v>77</v>
      </c>
      <c r="D977" t="s">
        <v>120</v>
      </c>
      <c r="E977" t="s">
        <v>74</v>
      </c>
      <c r="F977" t="s">
        <v>60</v>
      </c>
      <c r="G977" t="s">
        <v>114</v>
      </c>
      <c r="H977">
        <v>57</v>
      </c>
      <c r="I977" s="13">
        <v>39357</v>
      </c>
      <c r="J977" s="35">
        <v>98150</v>
      </c>
      <c r="K977" s="36">
        <v>0</v>
      </c>
      <c r="L977" t="s">
        <v>1758</v>
      </c>
      <c r="M977" t="s">
        <v>1762</v>
      </c>
      <c r="N977">
        <f t="shared" ca="1" si="15"/>
        <v>16</v>
      </c>
      <c r="P977" t="s">
        <v>1852</v>
      </c>
      <c r="Q977" t="s">
        <v>1853</v>
      </c>
      <c r="R977" t="s">
        <v>77</v>
      </c>
      <c r="S977" t="s">
        <v>91</v>
      </c>
      <c r="T977" t="s">
        <v>59</v>
      </c>
      <c r="U977" t="s">
        <v>78</v>
      </c>
      <c r="V977" t="s">
        <v>114</v>
      </c>
      <c r="W977">
        <v>58</v>
      </c>
      <c r="X977" s="13">
        <v>34592</v>
      </c>
      <c r="Y977" s="35">
        <v>98769</v>
      </c>
      <c r="Z977" s="36">
        <v>0</v>
      </c>
      <c r="AA977" t="s">
        <v>1758</v>
      </c>
      <c r="AB977" t="s">
        <v>1762</v>
      </c>
      <c r="AC977">
        <v>29</v>
      </c>
    </row>
    <row r="978" spans="1:29" x14ac:dyDescent="0.3">
      <c r="A978" t="s">
        <v>1933</v>
      </c>
      <c r="B978" t="s">
        <v>1934</v>
      </c>
      <c r="C978" t="s">
        <v>275</v>
      </c>
      <c r="D978" t="s">
        <v>58</v>
      </c>
      <c r="E978" t="s">
        <v>74</v>
      </c>
      <c r="F978" t="s">
        <v>60</v>
      </c>
      <c r="G978" t="s">
        <v>114</v>
      </c>
      <c r="H978">
        <v>53</v>
      </c>
      <c r="I978" s="13">
        <v>38214</v>
      </c>
      <c r="J978" s="35">
        <v>44735</v>
      </c>
      <c r="K978" s="36">
        <v>0</v>
      </c>
      <c r="L978" t="s">
        <v>1758</v>
      </c>
      <c r="M978" t="s">
        <v>1759</v>
      </c>
      <c r="N978">
        <f t="shared" ca="1" si="15"/>
        <v>20</v>
      </c>
      <c r="P978" t="s">
        <v>1854</v>
      </c>
      <c r="Q978" t="s">
        <v>1855</v>
      </c>
      <c r="R978" t="s">
        <v>222</v>
      </c>
      <c r="S978" t="s">
        <v>120</v>
      </c>
      <c r="T978" t="s">
        <v>59</v>
      </c>
      <c r="U978" t="s">
        <v>60</v>
      </c>
      <c r="V978" t="s">
        <v>114</v>
      </c>
      <c r="W978">
        <v>29</v>
      </c>
      <c r="X978" s="13">
        <v>43239</v>
      </c>
      <c r="Y978" s="35">
        <v>65334</v>
      </c>
      <c r="Z978" s="36">
        <v>0</v>
      </c>
      <c r="AA978" t="s">
        <v>1758</v>
      </c>
      <c r="AB978" t="s">
        <v>1762</v>
      </c>
      <c r="AC978">
        <v>6</v>
      </c>
    </row>
    <row r="979" spans="1:29" x14ac:dyDescent="0.3">
      <c r="A979" t="s">
        <v>410</v>
      </c>
      <c r="B979" t="s">
        <v>1935</v>
      </c>
      <c r="C979" t="s">
        <v>183</v>
      </c>
      <c r="D979" t="s">
        <v>101</v>
      </c>
      <c r="E979" t="s">
        <v>59</v>
      </c>
      <c r="F979" t="s">
        <v>60</v>
      </c>
      <c r="G979" t="s">
        <v>114</v>
      </c>
      <c r="H979">
        <v>37</v>
      </c>
      <c r="I979" s="13">
        <v>43461</v>
      </c>
      <c r="J979" s="35">
        <v>87359</v>
      </c>
      <c r="K979" s="36">
        <v>0.11</v>
      </c>
      <c r="L979" t="s">
        <v>1758</v>
      </c>
      <c r="M979" t="s">
        <v>1762</v>
      </c>
      <c r="N979">
        <f t="shared" ca="1" si="15"/>
        <v>5</v>
      </c>
      <c r="P979" t="s">
        <v>1856</v>
      </c>
      <c r="Q979" t="s">
        <v>1857</v>
      </c>
      <c r="R979" t="s">
        <v>66</v>
      </c>
      <c r="S979" t="s">
        <v>101</v>
      </c>
      <c r="T979" t="s">
        <v>59</v>
      </c>
      <c r="U979" t="s">
        <v>60</v>
      </c>
      <c r="V979" t="s">
        <v>114</v>
      </c>
      <c r="W979">
        <v>59</v>
      </c>
      <c r="X979" s="13">
        <v>37726</v>
      </c>
      <c r="Y979" s="35">
        <v>150699</v>
      </c>
      <c r="Z979" s="36">
        <v>0.28999999999999998</v>
      </c>
      <c r="AA979" t="s">
        <v>1758</v>
      </c>
      <c r="AB979" t="s">
        <v>1777</v>
      </c>
      <c r="AC979">
        <v>21</v>
      </c>
    </row>
    <row r="980" spans="1:29" x14ac:dyDescent="0.3">
      <c r="A980" t="s">
        <v>1153</v>
      </c>
      <c r="B980" t="s">
        <v>1936</v>
      </c>
      <c r="C980" t="s">
        <v>57</v>
      </c>
      <c r="D980" t="s">
        <v>91</v>
      </c>
      <c r="E980" t="s">
        <v>68</v>
      </c>
      <c r="F980" t="s">
        <v>60</v>
      </c>
      <c r="G980" t="s">
        <v>114</v>
      </c>
      <c r="H980">
        <v>28</v>
      </c>
      <c r="I980" s="13">
        <v>43652</v>
      </c>
      <c r="J980" s="35">
        <v>152036</v>
      </c>
      <c r="K980" s="36">
        <v>0.15</v>
      </c>
      <c r="L980" t="s">
        <v>1758</v>
      </c>
      <c r="M980" t="s">
        <v>1762</v>
      </c>
      <c r="N980">
        <f t="shared" ca="1" si="15"/>
        <v>5</v>
      </c>
      <c r="P980" t="s">
        <v>1858</v>
      </c>
      <c r="Q980" t="s">
        <v>1859</v>
      </c>
      <c r="R980" t="s">
        <v>132</v>
      </c>
      <c r="S980" t="s">
        <v>120</v>
      </c>
      <c r="T980" t="s">
        <v>74</v>
      </c>
      <c r="U980" t="s">
        <v>60</v>
      </c>
      <c r="V980" t="s">
        <v>114</v>
      </c>
      <c r="W980">
        <v>56</v>
      </c>
      <c r="X980" s="13">
        <v>33770</v>
      </c>
      <c r="Y980" s="35">
        <v>59591</v>
      </c>
      <c r="Z980" s="36">
        <v>0</v>
      </c>
      <c r="AA980" t="s">
        <v>1758</v>
      </c>
      <c r="AB980" t="s">
        <v>1777</v>
      </c>
      <c r="AC980">
        <v>32</v>
      </c>
    </row>
    <row r="981" spans="1:29" x14ac:dyDescent="0.3">
      <c r="A981" t="s">
        <v>1937</v>
      </c>
      <c r="B981" t="s">
        <v>1938</v>
      </c>
      <c r="C981" t="s">
        <v>225</v>
      </c>
      <c r="D981" t="s">
        <v>97</v>
      </c>
      <c r="E981" t="s">
        <v>68</v>
      </c>
      <c r="F981" t="s">
        <v>60</v>
      </c>
      <c r="G981" t="s">
        <v>114</v>
      </c>
      <c r="H981">
        <v>45</v>
      </c>
      <c r="I981" s="13">
        <v>43581</v>
      </c>
      <c r="J981" s="35">
        <v>74891</v>
      </c>
      <c r="K981" s="36">
        <v>0</v>
      </c>
      <c r="L981" t="s">
        <v>1758</v>
      </c>
      <c r="M981" t="s">
        <v>1762</v>
      </c>
      <c r="N981">
        <f t="shared" ca="1" si="15"/>
        <v>5</v>
      </c>
      <c r="P981" t="s">
        <v>1860</v>
      </c>
      <c r="Q981" t="s">
        <v>1861</v>
      </c>
      <c r="R981" t="s">
        <v>66</v>
      </c>
      <c r="S981" t="s">
        <v>101</v>
      </c>
      <c r="T981" t="s">
        <v>59</v>
      </c>
      <c r="U981" t="s">
        <v>60</v>
      </c>
      <c r="V981" t="s">
        <v>114</v>
      </c>
      <c r="W981">
        <v>37</v>
      </c>
      <c r="X981" s="13">
        <v>39528</v>
      </c>
      <c r="Y981" s="35">
        <v>156277</v>
      </c>
      <c r="Z981" s="36">
        <v>0.22</v>
      </c>
      <c r="AA981" t="s">
        <v>1758</v>
      </c>
      <c r="AB981" t="s">
        <v>1759</v>
      </c>
      <c r="AC981">
        <v>16</v>
      </c>
    </row>
    <row r="982" spans="1:29" x14ac:dyDescent="0.3">
      <c r="A982" t="s">
        <v>1939</v>
      </c>
      <c r="B982" t="s">
        <v>1940</v>
      </c>
      <c r="C982" t="s">
        <v>108</v>
      </c>
      <c r="D982" t="s">
        <v>109</v>
      </c>
      <c r="E982" t="s">
        <v>68</v>
      </c>
      <c r="F982" t="s">
        <v>78</v>
      </c>
      <c r="G982" t="s">
        <v>114</v>
      </c>
      <c r="H982">
        <v>44</v>
      </c>
      <c r="I982" s="13">
        <v>44283</v>
      </c>
      <c r="J982" s="35">
        <v>186033</v>
      </c>
      <c r="K982" s="36">
        <v>0.34</v>
      </c>
      <c r="L982" t="s">
        <v>1758</v>
      </c>
      <c r="M982" t="s">
        <v>1777</v>
      </c>
      <c r="N982">
        <f t="shared" ca="1" si="15"/>
        <v>3</v>
      </c>
      <c r="P982" t="s">
        <v>1862</v>
      </c>
      <c r="Q982" t="s">
        <v>1863</v>
      </c>
      <c r="R982" t="s">
        <v>171</v>
      </c>
      <c r="S982" t="s">
        <v>101</v>
      </c>
      <c r="T982" t="s">
        <v>59</v>
      </c>
      <c r="U982" t="s">
        <v>60</v>
      </c>
      <c r="V982" t="s">
        <v>114</v>
      </c>
      <c r="W982">
        <v>30</v>
      </c>
      <c r="X982" s="13">
        <v>43086</v>
      </c>
      <c r="Y982" s="35">
        <v>87744</v>
      </c>
      <c r="Z982" s="36">
        <v>0</v>
      </c>
      <c r="AA982" t="s">
        <v>1758</v>
      </c>
      <c r="AB982" t="s">
        <v>1777</v>
      </c>
      <c r="AC982">
        <v>6</v>
      </c>
    </row>
    <row r="983" spans="1:29" x14ac:dyDescent="0.3">
      <c r="A983" t="s">
        <v>1941</v>
      </c>
      <c r="B983" t="s">
        <v>1942</v>
      </c>
      <c r="C983" t="s">
        <v>57</v>
      </c>
      <c r="D983" t="s">
        <v>109</v>
      </c>
      <c r="E983" t="s">
        <v>68</v>
      </c>
      <c r="F983" t="s">
        <v>60</v>
      </c>
      <c r="G983" t="s">
        <v>114</v>
      </c>
      <c r="H983">
        <v>29</v>
      </c>
      <c r="I983" s="13">
        <v>43966</v>
      </c>
      <c r="J983" s="35">
        <v>137106</v>
      </c>
      <c r="K983" s="36">
        <v>0.12</v>
      </c>
      <c r="L983" t="s">
        <v>1758</v>
      </c>
      <c r="M983" t="s">
        <v>1777</v>
      </c>
      <c r="N983">
        <f t="shared" ca="1" si="15"/>
        <v>4</v>
      </c>
      <c r="P983" t="s">
        <v>1864</v>
      </c>
      <c r="Q983" t="s">
        <v>1865</v>
      </c>
      <c r="R983" t="s">
        <v>77</v>
      </c>
      <c r="S983" t="s">
        <v>109</v>
      </c>
      <c r="T983" t="s">
        <v>74</v>
      </c>
      <c r="U983" t="s">
        <v>60</v>
      </c>
      <c r="V983" t="s">
        <v>114</v>
      </c>
      <c r="W983">
        <v>33</v>
      </c>
      <c r="X983" s="13">
        <v>41756</v>
      </c>
      <c r="Y983" s="35">
        <v>75869</v>
      </c>
      <c r="Z983" s="36">
        <v>0</v>
      </c>
      <c r="AA983" t="s">
        <v>1758</v>
      </c>
      <c r="AB983" t="s">
        <v>1777</v>
      </c>
      <c r="AC983">
        <v>10</v>
      </c>
    </row>
    <row r="984" spans="1:29" x14ac:dyDescent="0.3">
      <c r="A984" t="s">
        <v>1943</v>
      </c>
      <c r="B984" t="s">
        <v>1944</v>
      </c>
      <c r="C984" t="s">
        <v>492</v>
      </c>
      <c r="D984" t="s">
        <v>58</v>
      </c>
      <c r="E984" t="s">
        <v>68</v>
      </c>
      <c r="F984" t="s">
        <v>60</v>
      </c>
      <c r="G984" t="s">
        <v>114</v>
      </c>
      <c r="H984">
        <v>43</v>
      </c>
      <c r="I984" s="13">
        <v>40290</v>
      </c>
      <c r="J984" s="35">
        <v>76912</v>
      </c>
      <c r="K984" s="36">
        <v>0</v>
      </c>
      <c r="L984" t="s">
        <v>1758</v>
      </c>
      <c r="M984" t="s">
        <v>1777</v>
      </c>
      <c r="N984">
        <f t="shared" ca="1" si="15"/>
        <v>14</v>
      </c>
      <c r="P984" t="s">
        <v>1866</v>
      </c>
      <c r="Q984" t="s">
        <v>1867</v>
      </c>
      <c r="R984" t="s">
        <v>171</v>
      </c>
      <c r="S984" t="s">
        <v>101</v>
      </c>
      <c r="T984" t="s">
        <v>68</v>
      </c>
      <c r="U984" t="s">
        <v>60</v>
      </c>
      <c r="V984" t="s">
        <v>114</v>
      </c>
      <c r="W984">
        <v>36</v>
      </c>
      <c r="X984" s="13">
        <v>42443</v>
      </c>
      <c r="Y984" s="35">
        <v>85870</v>
      </c>
      <c r="Z984" s="36">
        <v>0</v>
      </c>
      <c r="AA984" t="s">
        <v>1758</v>
      </c>
      <c r="AB984" t="s">
        <v>1777</v>
      </c>
      <c r="AC984">
        <v>8</v>
      </c>
    </row>
    <row r="985" spans="1:29" x14ac:dyDescent="0.3">
      <c r="A985" t="s">
        <v>1163</v>
      </c>
      <c r="B985" t="s">
        <v>1945</v>
      </c>
      <c r="C985" t="s">
        <v>180</v>
      </c>
      <c r="D985" t="s">
        <v>97</v>
      </c>
      <c r="E985" t="s">
        <v>74</v>
      </c>
      <c r="F985" t="s">
        <v>60</v>
      </c>
      <c r="G985" t="s">
        <v>114</v>
      </c>
      <c r="H985">
        <v>45</v>
      </c>
      <c r="I985" s="13">
        <v>38639</v>
      </c>
      <c r="J985" s="35">
        <v>51404</v>
      </c>
      <c r="K985" s="36">
        <v>0</v>
      </c>
      <c r="L985" t="s">
        <v>1758</v>
      </c>
      <c r="M985" t="s">
        <v>1759</v>
      </c>
      <c r="N985">
        <f t="shared" ca="1" si="15"/>
        <v>18</v>
      </c>
      <c r="P985" t="s">
        <v>1868</v>
      </c>
      <c r="Q985" t="s">
        <v>1869</v>
      </c>
      <c r="R985" t="s">
        <v>83</v>
      </c>
      <c r="S985" t="s">
        <v>120</v>
      </c>
      <c r="T985" t="s">
        <v>68</v>
      </c>
      <c r="U985" t="s">
        <v>60</v>
      </c>
      <c r="V985" t="s">
        <v>114</v>
      </c>
      <c r="W985">
        <v>38</v>
      </c>
      <c r="X985" s="13">
        <v>42999</v>
      </c>
      <c r="Y985" s="35">
        <v>119647</v>
      </c>
      <c r="Z985" s="36">
        <v>0.09</v>
      </c>
      <c r="AA985" t="s">
        <v>1758</v>
      </c>
      <c r="AB985" t="s">
        <v>1777</v>
      </c>
      <c r="AC985">
        <v>6</v>
      </c>
    </row>
    <row r="986" spans="1:29" x14ac:dyDescent="0.3">
      <c r="A986" t="s">
        <v>1946</v>
      </c>
      <c r="B986" t="s">
        <v>1947</v>
      </c>
      <c r="C986" t="s">
        <v>73</v>
      </c>
      <c r="D986" t="s">
        <v>58</v>
      </c>
      <c r="E986" t="s">
        <v>74</v>
      </c>
      <c r="F986" t="s">
        <v>60</v>
      </c>
      <c r="G986" t="s">
        <v>114</v>
      </c>
      <c r="H986">
        <v>46</v>
      </c>
      <c r="I986" s="13">
        <v>42849</v>
      </c>
      <c r="J986" s="35">
        <v>77461</v>
      </c>
      <c r="K986" s="36">
        <v>0.09</v>
      </c>
      <c r="L986" t="s">
        <v>1758</v>
      </c>
      <c r="M986" t="s">
        <v>1777</v>
      </c>
      <c r="N986">
        <f t="shared" ca="1" si="15"/>
        <v>7</v>
      </c>
      <c r="P986" t="s">
        <v>1870</v>
      </c>
      <c r="Q986" t="s">
        <v>1871</v>
      </c>
      <c r="R986" t="s">
        <v>57</v>
      </c>
      <c r="S986" t="s">
        <v>58</v>
      </c>
      <c r="T986" t="s">
        <v>59</v>
      </c>
      <c r="U986" t="s">
        <v>60</v>
      </c>
      <c r="V986" t="s">
        <v>114</v>
      </c>
      <c r="W986">
        <v>49</v>
      </c>
      <c r="X986" s="13">
        <v>38000</v>
      </c>
      <c r="Y986" s="35">
        <v>125086</v>
      </c>
      <c r="Z986" s="36">
        <v>0.1</v>
      </c>
      <c r="AA986" t="s">
        <v>1758</v>
      </c>
      <c r="AB986" t="s">
        <v>1777</v>
      </c>
      <c r="AC986">
        <v>20</v>
      </c>
    </row>
    <row r="987" spans="1:29" x14ac:dyDescent="0.3">
      <c r="A987" t="s">
        <v>1948</v>
      </c>
      <c r="B987" t="s">
        <v>1949</v>
      </c>
      <c r="C987" t="s">
        <v>237</v>
      </c>
      <c r="D987" t="s">
        <v>101</v>
      </c>
      <c r="E987" t="s">
        <v>68</v>
      </c>
      <c r="F987" t="s">
        <v>78</v>
      </c>
      <c r="G987" t="s">
        <v>114</v>
      </c>
      <c r="H987">
        <v>54</v>
      </c>
      <c r="I987" s="13">
        <v>41237</v>
      </c>
      <c r="J987" s="35">
        <v>94407</v>
      </c>
      <c r="K987" s="36">
        <v>0</v>
      </c>
      <c r="L987" t="s">
        <v>1758</v>
      </c>
      <c r="M987" t="s">
        <v>1777</v>
      </c>
      <c r="N987">
        <f t="shared" ca="1" si="15"/>
        <v>11</v>
      </c>
      <c r="P987" t="s">
        <v>1872</v>
      </c>
      <c r="Q987" t="s">
        <v>1873</v>
      </c>
      <c r="R987" t="s">
        <v>66</v>
      </c>
      <c r="S987" t="s">
        <v>101</v>
      </c>
      <c r="T987" t="s">
        <v>84</v>
      </c>
      <c r="U987" t="s">
        <v>78</v>
      </c>
      <c r="V987" t="s">
        <v>114</v>
      </c>
      <c r="W987">
        <v>46</v>
      </c>
      <c r="X987" s="13">
        <v>41839</v>
      </c>
      <c r="Y987" s="35">
        <v>173629</v>
      </c>
      <c r="Z987" s="36">
        <v>0.21</v>
      </c>
      <c r="AA987" t="s">
        <v>1758</v>
      </c>
      <c r="AB987" t="s">
        <v>1777</v>
      </c>
      <c r="AC987">
        <v>10</v>
      </c>
    </row>
    <row r="988" spans="1:29" x14ac:dyDescent="0.3">
      <c r="A988" t="s">
        <v>1135</v>
      </c>
      <c r="B988" t="s">
        <v>1950</v>
      </c>
      <c r="C988" t="s">
        <v>108</v>
      </c>
      <c r="D988" t="s">
        <v>97</v>
      </c>
      <c r="E988" t="s">
        <v>68</v>
      </c>
      <c r="F988" t="s">
        <v>60</v>
      </c>
      <c r="G988" t="s">
        <v>114</v>
      </c>
      <c r="H988">
        <v>45</v>
      </c>
      <c r="I988" s="13">
        <v>43521</v>
      </c>
      <c r="J988" s="35">
        <v>249801</v>
      </c>
      <c r="K988" s="36">
        <v>0.39</v>
      </c>
      <c r="L988" t="s">
        <v>1758</v>
      </c>
      <c r="M988" t="s">
        <v>1777</v>
      </c>
      <c r="N988">
        <f t="shared" ref="N988:N1026" ca="1" si="16">DATEDIF(I988,TODAY(),"y")</f>
        <v>5</v>
      </c>
      <c r="P988" t="s">
        <v>1874</v>
      </c>
      <c r="Q988" t="s">
        <v>1875</v>
      </c>
      <c r="R988" t="s">
        <v>87</v>
      </c>
      <c r="S988" t="s">
        <v>91</v>
      </c>
      <c r="T988" t="s">
        <v>84</v>
      </c>
      <c r="U988" t="s">
        <v>60</v>
      </c>
      <c r="V988" t="s">
        <v>114</v>
      </c>
      <c r="W988">
        <v>56</v>
      </c>
      <c r="X988" s="13">
        <v>34802</v>
      </c>
      <c r="Y988" s="35">
        <v>50857</v>
      </c>
      <c r="Z988" s="36">
        <v>0</v>
      </c>
      <c r="AA988" t="s">
        <v>1758</v>
      </c>
      <c r="AB988" t="s">
        <v>1759</v>
      </c>
      <c r="AC988">
        <v>29</v>
      </c>
    </row>
    <row r="989" spans="1:29" x14ac:dyDescent="0.3">
      <c r="A989" t="s">
        <v>1951</v>
      </c>
      <c r="B989" t="s">
        <v>1952</v>
      </c>
      <c r="C989" t="s">
        <v>348</v>
      </c>
      <c r="D989" t="s">
        <v>58</v>
      </c>
      <c r="E989" t="s">
        <v>84</v>
      </c>
      <c r="F989" t="s">
        <v>78</v>
      </c>
      <c r="G989" t="s">
        <v>114</v>
      </c>
      <c r="H989">
        <v>39</v>
      </c>
      <c r="I989" s="13">
        <v>42664</v>
      </c>
      <c r="J989" s="35">
        <v>84297</v>
      </c>
      <c r="K989" s="36">
        <v>0</v>
      </c>
      <c r="L989" t="s">
        <v>1758</v>
      </c>
      <c r="M989" t="s">
        <v>1759</v>
      </c>
      <c r="N989">
        <f t="shared" ca="1" si="16"/>
        <v>7</v>
      </c>
      <c r="P989" t="s">
        <v>1876</v>
      </c>
      <c r="Q989" t="s">
        <v>1877</v>
      </c>
      <c r="R989" t="s">
        <v>157</v>
      </c>
      <c r="S989" t="s">
        <v>101</v>
      </c>
      <c r="T989" t="s">
        <v>84</v>
      </c>
      <c r="U989" t="s">
        <v>78</v>
      </c>
      <c r="V989" t="s">
        <v>114</v>
      </c>
      <c r="W989">
        <v>46</v>
      </c>
      <c r="X989" s="13">
        <v>38464</v>
      </c>
      <c r="Y989" s="35">
        <v>96639</v>
      </c>
      <c r="Z989" s="36">
        <v>0</v>
      </c>
      <c r="AA989" t="s">
        <v>1758</v>
      </c>
      <c r="AB989" t="s">
        <v>1762</v>
      </c>
      <c r="AC989">
        <v>19</v>
      </c>
    </row>
    <row r="990" spans="1:29" x14ac:dyDescent="0.3">
      <c r="A990" t="s">
        <v>1953</v>
      </c>
      <c r="B990" t="s">
        <v>1954</v>
      </c>
      <c r="C990" t="s">
        <v>77</v>
      </c>
      <c r="D990" t="s">
        <v>120</v>
      </c>
      <c r="E990" t="s">
        <v>68</v>
      </c>
      <c r="F990" t="s">
        <v>60</v>
      </c>
      <c r="G990" t="s">
        <v>114</v>
      </c>
      <c r="H990">
        <v>53</v>
      </c>
      <c r="I990" s="13">
        <v>42744</v>
      </c>
      <c r="J990" s="35">
        <v>75769</v>
      </c>
      <c r="K990" s="36">
        <v>0</v>
      </c>
      <c r="L990" t="s">
        <v>1758</v>
      </c>
      <c r="M990" t="s">
        <v>1759</v>
      </c>
      <c r="N990">
        <f t="shared" ca="1" si="16"/>
        <v>7</v>
      </c>
      <c r="P990" t="s">
        <v>1878</v>
      </c>
      <c r="Q990" t="s">
        <v>1879</v>
      </c>
      <c r="R990" t="s">
        <v>66</v>
      </c>
      <c r="S990" t="s">
        <v>67</v>
      </c>
      <c r="T990" t="s">
        <v>59</v>
      </c>
      <c r="U990" t="s">
        <v>60</v>
      </c>
      <c r="V990" t="s">
        <v>114</v>
      </c>
      <c r="W990">
        <v>65</v>
      </c>
      <c r="X990" s="13">
        <v>39728</v>
      </c>
      <c r="Y990" s="35">
        <v>170221</v>
      </c>
      <c r="Z990" s="36">
        <v>0.15</v>
      </c>
      <c r="AA990" t="s">
        <v>1758</v>
      </c>
      <c r="AB990" t="s">
        <v>1759</v>
      </c>
      <c r="AC990">
        <v>15</v>
      </c>
    </row>
    <row r="991" spans="1:29" x14ac:dyDescent="0.3">
      <c r="A991" t="s">
        <v>1955</v>
      </c>
      <c r="B991" t="s">
        <v>1956</v>
      </c>
      <c r="C991" t="s">
        <v>66</v>
      </c>
      <c r="D991" t="s">
        <v>101</v>
      </c>
      <c r="E991" t="s">
        <v>68</v>
      </c>
      <c r="F991" t="s">
        <v>78</v>
      </c>
      <c r="G991" t="s">
        <v>114</v>
      </c>
      <c r="H991">
        <v>40</v>
      </c>
      <c r="I991" s="13">
        <v>43868</v>
      </c>
      <c r="J991" s="35">
        <v>187187</v>
      </c>
      <c r="K991" s="36">
        <v>0.18</v>
      </c>
      <c r="L991" t="s">
        <v>1758</v>
      </c>
      <c r="M991" t="s">
        <v>1759</v>
      </c>
      <c r="N991">
        <f t="shared" ca="1" si="16"/>
        <v>4</v>
      </c>
      <c r="P991" t="s">
        <v>1880</v>
      </c>
      <c r="Q991" t="s">
        <v>1881</v>
      </c>
      <c r="R991" t="s">
        <v>66</v>
      </c>
      <c r="S991" t="s">
        <v>101</v>
      </c>
      <c r="T991" t="s">
        <v>84</v>
      </c>
      <c r="U991" t="s">
        <v>78</v>
      </c>
      <c r="V991" t="s">
        <v>114</v>
      </c>
      <c r="W991">
        <v>45</v>
      </c>
      <c r="X991" s="13">
        <v>39185</v>
      </c>
      <c r="Y991" s="35">
        <v>189680</v>
      </c>
      <c r="Z991" s="36">
        <v>0.23</v>
      </c>
      <c r="AA991" t="s">
        <v>1758</v>
      </c>
      <c r="AB991" t="s">
        <v>1777</v>
      </c>
      <c r="AC991">
        <v>17</v>
      </c>
    </row>
    <row r="992" spans="1:29" x14ac:dyDescent="0.3">
      <c r="A992" t="s">
        <v>1957</v>
      </c>
      <c r="B992" t="s">
        <v>1958</v>
      </c>
      <c r="C992" t="s">
        <v>57</v>
      </c>
      <c r="D992" t="s">
        <v>120</v>
      </c>
      <c r="E992" t="s">
        <v>68</v>
      </c>
      <c r="F992" t="s">
        <v>60</v>
      </c>
      <c r="G992" t="s">
        <v>114</v>
      </c>
      <c r="H992">
        <v>45</v>
      </c>
      <c r="I992" s="13">
        <v>43305</v>
      </c>
      <c r="J992" s="35">
        <v>148991</v>
      </c>
      <c r="K992" s="36">
        <v>0.12</v>
      </c>
      <c r="L992" t="s">
        <v>1758</v>
      </c>
      <c r="M992" t="s">
        <v>1777</v>
      </c>
      <c r="N992">
        <f t="shared" ca="1" si="16"/>
        <v>6</v>
      </c>
      <c r="P992" t="s">
        <v>1882</v>
      </c>
      <c r="Q992" t="s">
        <v>1883</v>
      </c>
      <c r="R992" t="s">
        <v>66</v>
      </c>
      <c r="S992" t="s">
        <v>101</v>
      </c>
      <c r="T992" t="s">
        <v>84</v>
      </c>
      <c r="U992" t="s">
        <v>78</v>
      </c>
      <c r="V992" t="s">
        <v>114</v>
      </c>
      <c r="W992">
        <v>48</v>
      </c>
      <c r="X992" s="13">
        <v>43809</v>
      </c>
      <c r="Y992" s="35">
        <v>183113</v>
      </c>
      <c r="Z992" s="36">
        <v>0.24</v>
      </c>
      <c r="AA992" t="s">
        <v>1758</v>
      </c>
      <c r="AB992" t="s">
        <v>1762</v>
      </c>
      <c r="AC992">
        <v>4</v>
      </c>
    </row>
    <row r="993" spans="1:29" x14ac:dyDescent="0.3">
      <c r="A993" t="s">
        <v>1959</v>
      </c>
      <c r="B993" t="s">
        <v>1960</v>
      </c>
      <c r="C993" t="s">
        <v>171</v>
      </c>
      <c r="D993" t="s">
        <v>101</v>
      </c>
      <c r="E993" t="s">
        <v>68</v>
      </c>
      <c r="F993" t="s">
        <v>60</v>
      </c>
      <c r="G993" t="s">
        <v>114</v>
      </c>
      <c r="H993">
        <v>52</v>
      </c>
      <c r="I993" s="13">
        <v>39532</v>
      </c>
      <c r="J993" s="35">
        <v>97398</v>
      </c>
      <c r="K993" s="36">
        <v>0</v>
      </c>
      <c r="L993" t="s">
        <v>1758</v>
      </c>
      <c r="M993" t="s">
        <v>1759</v>
      </c>
      <c r="N993">
        <f t="shared" ca="1" si="16"/>
        <v>16</v>
      </c>
      <c r="P993" t="s">
        <v>1884</v>
      </c>
      <c r="Q993" t="s">
        <v>1885</v>
      </c>
      <c r="R993" t="s">
        <v>77</v>
      </c>
      <c r="S993" t="s">
        <v>109</v>
      </c>
      <c r="T993" t="s">
        <v>59</v>
      </c>
      <c r="U993" t="s">
        <v>78</v>
      </c>
      <c r="V993" t="s">
        <v>114</v>
      </c>
      <c r="W993">
        <v>42</v>
      </c>
      <c r="X993" s="13">
        <v>42101</v>
      </c>
      <c r="Y993" s="35">
        <v>99697</v>
      </c>
      <c r="Z993" s="36">
        <v>0</v>
      </c>
      <c r="AA993" t="s">
        <v>1758</v>
      </c>
      <c r="AB993" t="s">
        <v>1762</v>
      </c>
      <c r="AC993">
        <v>9</v>
      </c>
    </row>
    <row r="994" spans="1:29" x14ac:dyDescent="0.3">
      <c r="A994" t="s">
        <v>1961</v>
      </c>
      <c r="B994" t="s">
        <v>1962</v>
      </c>
      <c r="C994" t="s">
        <v>157</v>
      </c>
      <c r="D994" t="s">
        <v>101</v>
      </c>
      <c r="E994" t="s">
        <v>59</v>
      </c>
      <c r="F994" t="s">
        <v>78</v>
      </c>
      <c r="G994" t="s">
        <v>114</v>
      </c>
      <c r="H994">
        <v>27</v>
      </c>
      <c r="I994" s="13">
        <v>43371</v>
      </c>
      <c r="J994" s="35">
        <v>64247</v>
      </c>
      <c r="K994" s="36">
        <v>0</v>
      </c>
      <c r="L994" t="s">
        <v>1758</v>
      </c>
      <c r="M994" t="s">
        <v>1762</v>
      </c>
      <c r="N994">
        <f t="shared" ca="1" si="16"/>
        <v>5</v>
      </c>
      <c r="P994" t="s">
        <v>1886</v>
      </c>
      <c r="Q994" t="s">
        <v>1887</v>
      </c>
      <c r="R994" t="s">
        <v>171</v>
      </c>
      <c r="S994" t="s">
        <v>101</v>
      </c>
      <c r="T994" t="s">
        <v>68</v>
      </c>
      <c r="U994" t="s">
        <v>60</v>
      </c>
      <c r="V994" t="s">
        <v>114</v>
      </c>
      <c r="W994">
        <v>59</v>
      </c>
      <c r="X994" s="13">
        <v>41898</v>
      </c>
      <c r="Y994" s="35">
        <v>69578</v>
      </c>
      <c r="Z994" s="36">
        <v>0</v>
      </c>
      <c r="AA994" t="s">
        <v>1758</v>
      </c>
      <c r="AB994" t="s">
        <v>1762</v>
      </c>
      <c r="AC994">
        <v>9</v>
      </c>
    </row>
    <row r="995" spans="1:29" x14ac:dyDescent="0.3">
      <c r="A995" t="s">
        <v>1963</v>
      </c>
      <c r="B995" t="s">
        <v>1964</v>
      </c>
      <c r="C995" t="s">
        <v>83</v>
      </c>
      <c r="D995" t="s">
        <v>67</v>
      </c>
      <c r="E995" t="s">
        <v>68</v>
      </c>
      <c r="F995" t="s">
        <v>60</v>
      </c>
      <c r="G995" t="s">
        <v>114</v>
      </c>
      <c r="H995">
        <v>51</v>
      </c>
      <c r="I995" s="13">
        <v>41439</v>
      </c>
      <c r="J995" s="35">
        <v>108221</v>
      </c>
      <c r="K995" s="36">
        <v>0.05</v>
      </c>
      <c r="L995" t="s">
        <v>1758</v>
      </c>
      <c r="M995" t="s">
        <v>1759</v>
      </c>
      <c r="N995">
        <f t="shared" ca="1" si="16"/>
        <v>11</v>
      </c>
      <c r="P995" t="s">
        <v>1888</v>
      </c>
      <c r="Q995" t="s">
        <v>1889</v>
      </c>
      <c r="R995" t="s">
        <v>171</v>
      </c>
      <c r="S995" t="s">
        <v>101</v>
      </c>
      <c r="T995" t="s">
        <v>68</v>
      </c>
      <c r="U995" t="s">
        <v>60</v>
      </c>
      <c r="V995" t="s">
        <v>114</v>
      </c>
      <c r="W995">
        <v>42</v>
      </c>
      <c r="X995" s="13">
        <v>44232</v>
      </c>
      <c r="Y995" s="35">
        <v>65507</v>
      </c>
      <c r="Z995" s="36">
        <v>0</v>
      </c>
      <c r="AA995" t="s">
        <v>1758</v>
      </c>
      <c r="AB995" t="s">
        <v>1759</v>
      </c>
      <c r="AC995">
        <v>3</v>
      </c>
    </row>
    <row r="996" spans="1:29" x14ac:dyDescent="0.3">
      <c r="A996" t="s">
        <v>1965</v>
      </c>
      <c r="B996" t="s">
        <v>1966</v>
      </c>
      <c r="C996" t="s">
        <v>57</v>
      </c>
      <c r="D996" t="s">
        <v>97</v>
      </c>
      <c r="E996" t="s">
        <v>74</v>
      </c>
      <c r="F996" t="s">
        <v>78</v>
      </c>
      <c r="G996" t="s">
        <v>114</v>
      </c>
      <c r="H996">
        <v>41</v>
      </c>
      <c r="I996" s="13">
        <v>42365</v>
      </c>
      <c r="J996" s="35">
        <v>129903</v>
      </c>
      <c r="K996" s="36">
        <v>0.13</v>
      </c>
      <c r="L996" t="s">
        <v>1758</v>
      </c>
      <c r="M996" t="s">
        <v>1777</v>
      </c>
      <c r="N996">
        <f t="shared" ca="1" si="16"/>
        <v>8</v>
      </c>
      <c r="P996" t="s">
        <v>1890</v>
      </c>
      <c r="Q996" t="s">
        <v>1891</v>
      </c>
      <c r="R996" t="s">
        <v>83</v>
      </c>
      <c r="S996" t="s">
        <v>67</v>
      </c>
      <c r="T996" t="s">
        <v>59</v>
      </c>
      <c r="U996" t="s">
        <v>78</v>
      </c>
      <c r="V996" t="s">
        <v>114</v>
      </c>
      <c r="W996">
        <v>54</v>
      </c>
      <c r="X996" s="13">
        <v>35913</v>
      </c>
      <c r="Y996" s="35">
        <v>108268</v>
      </c>
      <c r="Z996" s="36">
        <v>0.09</v>
      </c>
      <c r="AA996" t="s">
        <v>1758</v>
      </c>
      <c r="AB996" t="s">
        <v>1777</v>
      </c>
      <c r="AC996">
        <v>26</v>
      </c>
    </row>
    <row r="997" spans="1:29" x14ac:dyDescent="0.3">
      <c r="A997" t="s">
        <v>1055</v>
      </c>
      <c r="B997" t="s">
        <v>1967</v>
      </c>
      <c r="C997" t="s">
        <v>177</v>
      </c>
      <c r="D997" t="s">
        <v>101</v>
      </c>
      <c r="E997" t="s">
        <v>68</v>
      </c>
      <c r="F997" t="s">
        <v>60</v>
      </c>
      <c r="G997" t="s">
        <v>114</v>
      </c>
      <c r="H997">
        <v>29</v>
      </c>
      <c r="I997" s="13">
        <v>44099</v>
      </c>
      <c r="J997" s="35">
        <v>123588</v>
      </c>
      <c r="K997" s="36">
        <v>0</v>
      </c>
      <c r="L997" t="s">
        <v>1758</v>
      </c>
      <c r="M997" t="s">
        <v>1777</v>
      </c>
      <c r="N997">
        <f t="shared" ca="1" si="16"/>
        <v>3</v>
      </c>
      <c r="P997" t="s">
        <v>980</v>
      </c>
      <c r="Q997" t="s">
        <v>1892</v>
      </c>
      <c r="R997" t="s">
        <v>77</v>
      </c>
      <c r="S997" t="s">
        <v>120</v>
      </c>
      <c r="T997" t="s">
        <v>59</v>
      </c>
      <c r="U997" t="s">
        <v>78</v>
      </c>
      <c r="V997" t="s">
        <v>114</v>
      </c>
      <c r="W997">
        <v>58</v>
      </c>
      <c r="X997" s="13">
        <v>39930</v>
      </c>
      <c r="Y997" s="35">
        <v>76802</v>
      </c>
      <c r="Z997" s="36">
        <v>0</v>
      </c>
      <c r="AA997" t="s">
        <v>1758</v>
      </c>
      <c r="AB997" t="s">
        <v>1759</v>
      </c>
      <c r="AC997">
        <v>15</v>
      </c>
    </row>
    <row r="998" spans="1:29" x14ac:dyDescent="0.3">
      <c r="A998" t="s">
        <v>1968</v>
      </c>
      <c r="B998" t="s">
        <v>1969</v>
      </c>
      <c r="C998" t="s">
        <v>66</v>
      </c>
      <c r="D998" t="s">
        <v>120</v>
      </c>
      <c r="E998" t="s">
        <v>84</v>
      </c>
      <c r="F998" t="s">
        <v>78</v>
      </c>
      <c r="G998" t="s">
        <v>114</v>
      </c>
      <c r="H998">
        <v>52</v>
      </c>
      <c r="I998" s="13">
        <v>44099</v>
      </c>
      <c r="J998" s="35">
        <v>163143</v>
      </c>
      <c r="K998" s="36">
        <v>0.28000000000000003</v>
      </c>
      <c r="L998" t="s">
        <v>1758</v>
      </c>
      <c r="M998" t="s">
        <v>1777</v>
      </c>
      <c r="N998">
        <f t="shared" ca="1" si="16"/>
        <v>3</v>
      </c>
      <c r="P998" t="s">
        <v>1893</v>
      </c>
      <c r="Q998" t="s">
        <v>1894</v>
      </c>
      <c r="R998" t="s">
        <v>77</v>
      </c>
      <c r="S998" t="s">
        <v>67</v>
      </c>
      <c r="T998" t="s">
        <v>84</v>
      </c>
      <c r="U998" t="s">
        <v>78</v>
      </c>
      <c r="V998" t="s">
        <v>114</v>
      </c>
      <c r="W998">
        <v>34</v>
      </c>
      <c r="X998" s="13">
        <v>41886</v>
      </c>
      <c r="Y998" s="35">
        <v>95499</v>
      </c>
      <c r="Z998" s="36">
        <v>0</v>
      </c>
      <c r="AA998" t="s">
        <v>1758</v>
      </c>
      <c r="AB998" t="s">
        <v>1777</v>
      </c>
      <c r="AC998">
        <v>9</v>
      </c>
    </row>
    <row r="999" spans="1:29" x14ac:dyDescent="0.3">
      <c r="A999" t="s">
        <v>1970</v>
      </c>
      <c r="B999" t="s">
        <v>1971</v>
      </c>
      <c r="C999" t="s">
        <v>183</v>
      </c>
      <c r="D999" t="s">
        <v>101</v>
      </c>
      <c r="E999" t="s">
        <v>74</v>
      </c>
      <c r="F999" t="s">
        <v>60</v>
      </c>
      <c r="G999" t="s">
        <v>114</v>
      </c>
      <c r="H999">
        <v>49</v>
      </c>
      <c r="I999" s="13">
        <v>42441</v>
      </c>
      <c r="J999" s="35">
        <v>100810</v>
      </c>
      <c r="K999" s="36">
        <v>0.12</v>
      </c>
      <c r="L999" t="s">
        <v>1758</v>
      </c>
      <c r="M999" t="s">
        <v>1762</v>
      </c>
      <c r="N999">
        <f t="shared" ca="1" si="16"/>
        <v>8</v>
      </c>
      <c r="P999" t="s">
        <v>1895</v>
      </c>
      <c r="Q999" t="s">
        <v>1896</v>
      </c>
      <c r="R999" t="s">
        <v>77</v>
      </c>
      <c r="S999" t="s">
        <v>91</v>
      </c>
      <c r="T999" t="s">
        <v>59</v>
      </c>
      <c r="U999" t="s">
        <v>60</v>
      </c>
      <c r="V999" t="s">
        <v>114</v>
      </c>
      <c r="W999">
        <v>53</v>
      </c>
      <c r="X999" s="13">
        <v>38344</v>
      </c>
      <c r="Y999" s="35">
        <v>90212</v>
      </c>
      <c r="Z999" s="36">
        <v>0</v>
      </c>
      <c r="AA999" t="s">
        <v>1758</v>
      </c>
      <c r="AB999" t="s">
        <v>1777</v>
      </c>
      <c r="AC999">
        <v>19</v>
      </c>
    </row>
    <row r="1000" spans="1:29" x14ac:dyDescent="0.3">
      <c r="A1000" t="s">
        <v>1972</v>
      </c>
      <c r="B1000" t="s">
        <v>1973</v>
      </c>
      <c r="C1000" t="s">
        <v>275</v>
      </c>
      <c r="D1000" t="s">
        <v>58</v>
      </c>
      <c r="E1000" t="s">
        <v>59</v>
      </c>
      <c r="F1000" t="s">
        <v>78</v>
      </c>
      <c r="G1000" t="s">
        <v>114</v>
      </c>
      <c r="H1000">
        <v>64</v>
      </c>
      <c r="I1000" s="13">
        <v>44009</v>
      </c>
      <c r="J1000" s="35">
        <v>40316</v>
      </c>
      <c r="K1000" s="36">
        <v>0</v>
      </c>
      <c r="L1000" t="s">
        <v>1758</v>
      </c>
      <c r="M1000" t="s">
        <v>1759</v>
      </c>
      <c r="N1000">
        <f t="shared" ca="1" si="16"/>
        <v>4</v>
      </c>
      <c r="P1000" t="s">
        <v>1897</v>
      </c>
      <c r="Q1000" t="s">
        <v>1898</v>
      </c>
      <c r="R1000" t="s">
        <v>237</v>
      </c>
      <c r="S1000" t="s">
        <v>101</v>
      </c>
      <c r="T1000" t="s">
        <v>74</v>
      </c>
      <c r="U1000" t="s">
        <v>60</v>
      </c>
      <c r="V1000" t="s">
        <v>114</v>
      </c>
      <c r="W1000">
        <v>30</v>
      </c>
      <c r="X1000" s="13">
        <v>42516</v>
      </c>
      <c r="Y1000" s="35">
        <v>91134</v>
      </c>
      <c r="Z1000" s="36">
        <v>0</v>
      </c>
      <c r="AA1000" t="s">
        <v>1758</v>
      </c>
      <c r="AB1000" t="s">
        <v>1777</v>
      </c>
      <c r="AC1000">
        <v>8</v>
      </c>
    </row>
    <row r="1001" spans="1:29" x14ac:dyDescent="0.3">
      <c r="A1001" t="s">
        <v>1974</v>
      </c>
      <c r="B1001" t="s">
        <v>1975</v>
      </c>
      <c r="C1001" t="s">
        <v>198</v>
      </c>
      <c r="D1001" t="s">
        <v>58</v>
      </c>
      <c r="E1001" t="s">
        <v>74</v>
      </c>
      <c r="F1001" t="s">
        <v>60</v>
      </c>
      <c r="G1001" t="s">
        <v>114</v>
      </c>
      <c r="H1001">
        <v>43</v>
      </c>
      <c r="I1001" s="13">
        <v>39885</v>
      </c>
      <c r="J1001" s="35">
        <v>62335</v>
      </c>
      <c r="K1001" s="36">
        <v>0</v>
      </c>
      <c r="L1001" t="s">
        <v>1758</v>
      </c>
      <c r="M1001" t="s">
        <v>1759</v>
      </c>
      <c r="N1001">
        <f t="shared" ca="1" si="16"/>
        <v>15</v>
      </c>
      <c r="P1001" t="s">
        <v>1899</v>
      </c>
      <c r="Q1001" t="s">
        <v>1900</v>
      </c>
      <c r="R1001" t="s">
        <v>318</v>
      </c>
      <c r="S1001" t="s">
        <v>120</v>
      </c>
      <c r="T1001" t="s">
        <v>68</v>
      </c>
      <c r="U1001" t="s">
        <v>60</v>
      </c>
      <c r="V1001" t="s">
        <v>114</v>
      </c>
      <c r="W1001">
        <v>26</v>
      </c>
      <c r="X1001" s="13">
        <v>44236</v>
      </c>
      <c r="Y1001" s="35">
        <v>87427</v>
      </c>
      <c r="Z1001" s="36">
        <v>0</v>
      </c>
      <c r="AA1001" t="s">
        <v>1758</v>
      </c>
      <c r="AB1001" t="s">
        <v>1777</v>
      </c>
      <c r="AC1001">
        <v>3</v>
      </c>
    </row>
    <row r="1002" spans="1:29" x14ac:dyDescent="0.3">
      <c r="A1002" t="s">
        <v>1976</v>
      </c>
      <c r="B1002" t="s">
        <v>1977</v>
      </c>
      <c r="C1002" t="s">
        <v>100</v>
      </c>
      <c r="D1002" t="s">
        <v>101</v>
      </c>
      <c r="E1002" t="s">
        <v>84</v>
      </c>
      <c r="F1002" t="s">
        <v>60</v>
      </c>
      <c r="G1002" t="s">
        <v>114</v>
      </c>
      <c r="H1002">
        <v>29</v>
      </c>
      <c r="I1002" s="13">
        <v>43114</v>
      </c>
      <c r="J1002" s="35">
        <v>80516</v>
      </c>
      <c r="K1002" s="36">
        <v>0</v>
      </c>
      <c r="L1002" t="s">
        <v>1758</v>
      </c>
      <c r="M1002" t="s">
        <v>1777</v>
      </c>
      <c r="N1002">
        <f t="shared" ca="1" si="16"/>
        <v>6</v>
      </c>
      <c r="P1002" t="s">
        <v>1901</v>
      </c>
      <c r="Q1002" t="s">
        <v>1902</v>
      </c>
      <c r="R1002" t="s">
        <v>132</v>
      </c>
      <c r="S1002" t="s">
        <v>67</v>
      </c>
      <c r="T1002" t="s">
        <v>74</v>
      </c>
      <c r="U1002" t="s">
        <v>78</v>
      </c>
      <c r="V1002" t="s">
        <v>114</v>
      </c>
      <c r="W1002">
        <v>46</v>
      </c>
      <c r="X1002" s="13">
        <v>42129</v>
      </c>
      <c r="Y1002" s="35">
        <v>64364</v>
      </c>
      <c r="Z1002" s="36">
        <v>0</v>
      </c>
      <c r="AA1002" t="s">
        <v>1758</v>
      </c>
      <c r="AB1002" t="s">
        <v>1777</v>
      </c>
      <c r="AC1002">
        <v>9</v>
      </c>
    </row>
    <row r="1003" spans="1:29" x14ac:dyDescent="0.3">
      <c r="A1003" t="s">
        <v>1978</v>
      </c>
      <c r="B1003" t="s">
        <v>1979</v>
      </c>
      <c r="C1003" t="s">
        <v>57</v>
      </c>
      <c r="D1003" t="s">
        <v>120</v>
      </c>
      <c r="E1003" t="s">
        <v>84</v>
      </c>
      <c r="F1003" t="s">
        <v>60</v>
      </c>
      <c r="G1003" t="s">
        <v>114</v>
      </c>
      <c r="H1003">
        <v>52</v>
      </c>
      <c r="I1003" s="13">
        <v>38995</v>
      </c>
      <c r="J1003" s="35">
        <v>147966</v>
      </c>
      <c r="K1003" s="36">
        <v>0.11</v>
      </c>
      <c r="L1003" t="s">
        <v>1758</v>
      </c>
      <c r="M1003" t="s">
        <v>1762</v>
      </c>
      <c r="N1003">
        <f t="shared" ca="1" si="16"/>
        <v>17</v>
      </c>
      <c r="P1003" t="s">
        <v>1903</v>
      </c>
      <c r="Q1003" t="s">
        <v>1904</v>
      </c>
      <c r="R1003" t="s">
        <v>77</v>
      </c>
      <c r="S1003" t="s">
        <v>120</v>
      </c>
      <c r="T1003" t="s">
        <v>74</v>
      </c>
      <c r="U1003" t="s">
        <v>60</v>
      </c>
      <c r="V1003" t="s">
        <v>114</v>
      </c>
      <c r="W1003">
        <v>33</v>
      </c>
      <c r="X1003" s="13">
        <v>41043</v>
      </c>
      <c r="Y1003" s="35">
        <v>88343</v>
      </c>
      <c r="Z1003" s="36">
        <v>0</v>
      </c>
      <c r="AA1003" t="s">
        <v>1758</v>
      </c>
      <c r="AB1003" t="s">
        <v>1762</v>
      </c>
      <c r="AC1003">
        <v>12</v>
      </c>
    </row>
    <row r="1004" spans="1:29" x14ac:dyDescent="0.3">
      <c r="A1004" t="s">
        <v>1980</v>
      </c>
      <c r="B1004" t="s">
        <v>1981</v>
      </c>
      <c r="C1004" t="s">
        <v>108</v>
      </c>
      <c r="D1004" t="s">
        <v>58</v>
      </c>
      <c r="E1004" t="s">
        <v>59</v>
      </c>
      <c r="F1004" t="s">
        <v>78</v>
      </c>
      <c r="G1004" t="s">
        <v>114</v>
      </c>
      <c r="H1004">
        <v>42</v>
      </c>
      <c r="I1004" s="13">
        <v>40511</v>
      </c>
      <c r="J1004" s="35">
        <v>186725</v>
      </c>
      <c r="K1004" s="36">
        <v>0.32</v>
      </c>
      <c r="L1004" t="s">
        <v>1758</v>
      </c>
      <c r="M1004" t="s">
        <v>1759</v>
      </c>
      <c r="N1004">
        <f t="shared" ca="1" si="16"/>
        <v>13</v>
      </c>
      <c r="P1004" t="s">
        <v>1905</v>
      </c>
      <c r="Q1004" t="s">
        <v>1906</v>
      </c>
      <c r="R1004" t="s">
        <v>492</v>
      </c>
      <c r="S1004" t="s">
        <v>58</v>
      </c>
      <c r="T1004" t="s">
        <v>68</v>
      </c>
      <c r="U1004" t="s">
        <v>78</v>
      </c>
      <c r="V1004" t="s">
        <v>114</v>
      </c>
      <c r="W1004">
        <v>57</v>
      </c>
      <c r="X1004" s="13">
        <v>41830</v>
      </c>
      <c r="Y1004" s="35">
        <v>66649</v>
      </c>
      <c r="Z1004" s="36">
        <v>0</v>
      </c>
      <c r="AA1004" t="s">
        <v>1758</v>
      </c>
      <c r="AB1004" t="s">
        <v>1762</v>
      </c>
      <c r="AC1004">
        <v>10</v>
      </c>
    </row>
    <row r="1005" spans="1:29" x14ac:dyDescent="0.3">
      <c r="A1005" t="s">
        <v>324</v>
      </c>
      <c r="B1005" t="s">
        <v>1982</v>
      </c>
      <c r="C1005" t="s">
        <v>87</v>
      </c>
      <c r="D1005" t="s">
        <v>120</v>
      </c>
      <c r="E1005" t="s">
        <v>74</v>
      </c>
      <c r="F1005" t="s">
        <v>78</v>
      </c>
      <c r="G1005" t="s">
        <v>114</v>
      </c>
      <c r="H1005">
        <v>26</v>
      </c>
      <c r="I1005" s="13">
        <v>44257</v>
      </c>
      <c r="J1005" s="35">
        <v>44732</v>
      </c>
      <c r="K1005" s="36">
        <v>0</v>
      </c>
      <c r="L1005" t="s">
        <v>1758</v>
      </c>
      <c r="M1005" t="s">
        <v>1762</v>
      </c>
      <c r="N1005">
        <f t="shared" ca="1" si="16"/>
        <v>3</v>
      </c>
      <c r="P1005" t="s">
        <v>1907</v>
      </c>
      <c r="Q1005" t="s">
        <v>1908</v>
      </c>
      <c r="R1005" t="s">
        <v>57</v>
      </c>
      <c r="S1005" t="s">
        <v>67</v>
      </c>
      <c r="T1005" t="s">
        <v>74</v>
      </c>
      <c r="U1005" t="s">
        <v>78</v>
      </c>
      <c r="V1005" t="s">
        <v>114</v>
      </c>
      <c r="W1005">
        <v>46</v>
      </c>
      <c r="X1005" s="13">
        <v>40378</v>
      </c>
      <c r="Y1005" s="35">
        <v>134881</v>
      </c>
      <c r="Z1005" s="36">
        <v>0.15</v>
      </c>
      <c r="AA1005" t="s">
        <v>1758</v>
      </c>
      <c r="AB1005" t="s">
        <v>1759</v>
      </c>
      <c r="AC1005">
        <v>14</v>
      </c>
    </row>
    <row r="1006" spans="1:29" x14ac:dyDescent="0.3">
      <c r="A1006" t="s">
        <v>1983</v>
      </c>
      <c r="B1006" t="s">
        <v>1984</v>
      </c>
      <c r="C1006" t="s">
        <v>108</v>
      </c>
      <c r="D1006" t="s">
        <v>109</v>
      </c>
      <c r="E1006" t="s">
        <v>84</v>
      </c>
      <c r="F1006" t="s">
        <v>60</v>
      </c>
      <c r="G1006" t="s">
        <v>114</v>
      </c>
      <c r="H1006">
        <v>32</v>
      </c>
      <c r="I1006" s="13">
        <v>41675</v>
      </c>
      <c r="J1006" s="35">
        <v>203445</v>
      </c>
      <c r="K1006" s="36">
        <v>0.34</v>
      </c>
      <c r="L1006" t="s">
        <v>1758</v>
      </c>
      <c r="M1006" t="s">
        <v>1759</v>
      </c>
      <c r="N1006">
        <f t="shared" ca="1" si="16"/>
        <v>10</v>
      </c>
      <c r="P1006" t="s">
        <v>1909</v>
      </c>
      <c r="Q1006" t="s">
        <v>1910</v>
      </c>
      <c r="R1006" t="s">
        <v>83</v>
      </c>
      <c r="S1006" t="s">
        <v>97</v>
      </c>
      <c r="T1006" t="s">
        <v>74</v>
      </c>
      <c r="U1006" t="s">
        <v>78</v>
      </c>
      <c r="V1006" t="s">
        <v>114</v>
      </c>
      <c r="W1006">
        <v>34</v>
      </c>
      <c r="X1006" s="13">
        <v>41499</v>
      </c>
      <c r="Y1006" s="35">
        <v>113909</v>
      </c>
      <c r="Z1006" s="36">
        <v>0.06</v>
      </c>
      <c r="AA1006" t="s">
        <v>1758</v>
      </c>
      <c r="AB1006" t="s">
        <v>1762</v>
      </c>
      <c r="AC1006">
        <v>11</v>
      </c>
    </row>
    <row r="1007" spans="1:29" x14ac:dyDescent="0.3">
      <c r="A1007" t="s">
        <v>1985</v>
      </c>
      <c r="B1007" t="s">
        <v>1986</v>
      </c>
      <c r="C1007" t="s">
        <v>132</v>
      </c>
      <c r="D1007" t="s">
        <v>67</v>
      </c>
      <c r="E1007" t="s">
        <v>59</v>
      </c>
      <c r="F1007" t="s">
        <v>60</v>
      </c>
      <c r="G1007" t="s">
        <v>114</v>
      </c>
      <c r="H1007">
        <v>25</v>
      </c>
      <c r="I1007" s="13">
        <v>44024</v>
      </c>
      <c r="J1007" s="35">
        <v>56565</v>
      </c>
      <c r="K1007" s="36">
        <v>0</v>
      </c>
      <c r="L1007" t="s">
        <v>1758</v>
      </c>
      <c r="M1007" t="s">
        <v>1777</v>
      </c>
      <c r="N1007">
        <f t="shared" ca="1" si="16"/>
        <v>4</v>
      </c>
      <c r="P1007" t="s">
        <v>1911</v>
      </c>
      <c r="Q1007" t="s">
        <v>1912</v>
      </c>
      <c r="R1007" t="s">
        <v>108</v>
      </c>
      <c r="S1007" t="s">
        <v>58</v>
      </c>
      <c r="T1007" t="s">
        <v>74</v>
      </c>
      <c r="U1007" t="s">
        <v>78</v>
      </c>
      <c r="V1007" t="s">
        <v>114</v>
      </c>
      <c r="W1007">
        <v>51</v>
      </c>
      <c r="X1007" s="13">
        <v>37091</v>
      </c>
      <c r="Y1007" s="35">
        <v>247874</v>
      </c>
      <c r="Z1007" s="36">
        <v>0.33</v>
      </c>
      <c r="AA1007" t="s">
        <v>1758</v>
      </c>
      <c r="AB1007" t="s">
        <v>1759</v>
      </c>
      <c r="AC1007">
        <v>23</v>
      </c>
    </row>
    <row r="1008" spans="1:29" x14ac:dyDescent="0.3">
      <c r="A1008" t="s">
        <v>1987</v>
      </c>
      <c r="B1008" t="s">
        <v>1988</v>
      </c>
      <c r="C1008" t="s">
        <v>77</v>
      </c>
      <c r="D1008" t="s">
        <v>120</v>
      </c>
      <c r="E1008" t="s">
        <v>74</v>
      </c>
      <c r="F1008" t="s">
        <v>78</v>
      </c>
      <c r="G1008" t="s">
        <v>114</v>
      </c>
      <c r="H1008">
        <v>51</v>
      </c>
      <c r="I1008" s="13">
        <v>35852</v>
      </c>
      <c r="J1008" s="35">
        <v>71111</v>
      </c>
      <c r="K1008" s="36">
        <v>0</v>
      </c>
      <c r="L1008" t="s">
        <v>1758</v>
      </c>
      <c r="M1008" t="s">
        <v>1762</v>
      </c>
      <c r="N1008">
        <f t="shared" ca="1" si="16"/>
        <v>26</v>
      </c>
      <c r="P1008" t="s">
        <v>1208</v>
      </c>
      <c r="Q1008" t="s">
        <v>1913</v>
      </c>
      <c r="R1008" t="s">
        <v>618</v>
      </c>
      <c r="S1008" t="s">
        <v>58</v>
      </c>
      <c r="T1008" t="s">
        <v>84</v>
      </c>
      <c r="U1008" t="s">
        <v>78</v>
      </c>
      <c r="V1008" t="s">
        <v>114</v>
      </c>
      <c r="W1008">
        <v>49</v>
      </c>
      <c r="X1008" s="13">
        <v>42545</v>
      </c>
      <c r="Y1008" s="35">
        <v>68426</v>
      </c>
      <c r="Z1008" s="36">
        <v>0</v>
      </c>
      <c r="AA1008" t="s">
        <v>1758</v>
      </c>
      <c r="AB1008" t="s">
        <v>1762</v>
      </c>
      <c r="AC1008">
        <v>8</v>
      </c>
    </row>
    <row r="1009" spans="1:29" x14ac:dyDescent="0.3">
      <c r="A1009" t="s">
        <v>941</v>
      </c>
      <c r="B1009" t="s">
        <v>1989</v>
      </c>
      <c r="C1009" t="s">
        <v>100</v>
      </c>
      <c r="D1009" t="s">
        <v>101</v>
      </c>
      <c r="E1009" t="s">
        <v>84</v>
      </c>
      <c r="F1009" t="s">
        <v>60</v>
      </c>
      <c r="G1009" t="s">
        <v>114</v>
      </c>
      <c r="H1009">
        <v>47</v>
      </c>
      <c r="I1009" s="13">
        <v>43375</v>
      </c>
      <c r="J1009" s="35">
        <v>111404</v>
      </c>
      <c r="K1009" s="36">
        <v>0</v>
      </c>
      <c r="L1009" t="s">
        <v>1758</v>
      </c>
      <c r="M1009" t="s">
        <v>1762</v>
      </c>
      <c r="N1009">
        <f t="shared" ca="1" si="16"/>
        <v>5</v>
      </c>
      <c r="P1009" t="s">
        <v>1785</v>
      </c>
      <c r="Q1009" t="s">
        <v>1914</v>
      </c>
      <c r="R1009" t="s">
        <v>162</v>
      </c>
      <c r="S1009" t="s">
        <v>97</v>
      </c>
      <c r="T1009" t="s">
        <v>59</v>
      </c>
      <c r="U1009" t="s">
        <v>60</v>
      </c>
      <c r="V1009" t="s">
        <v>114</v>
      </c>
      <c r="W1009">
        <v>52</v>
      </c>
      <c r="X1009" s="13">
        <v>44304</v>
      </c>
      <c r="Y1009" s="35">
        <v>50548</v>
      </c>
      <c r="Z1009" s="36">
        <v>0</v>
      </c>
      <c r="AA1009" t="s">
        <v>1758</v>
      </c>
      <c r="AB1009" t="s">
        <v>1777</v>
      </c>
      <c r="AC1009">
        <v>3</v>
      </c>
    </row>
    <row r="1010" spans="1:29" x14ac:dyDescent="0.3">
      <c r="A1010" t="s">
        <v>1990</v>
      </c>
      <c r="B1010" t="s">
        <v>1991</v>
      </c>
      <c r="C1010" t="s">
        <v>108</v>
      </c>
      <c r="D1010" t="s">
        <v>109</v>
      </c>
      <c r="E1010" t="s">
        <v>74</v>
      </c>
      <c r="F1010" t="s">
        <v>60</v>
      </c>
      <c r="G1010" t="s">
        <v>114</v>
      </c>
      <c r="H1010">
        <v>37</v>
      </c>
      <c r="I1010" s="13">
        <v>40745</v>
      </c>
      <c r="J1010" s="35">
        <v>219474</v>
      </c>
      <c r="K1010" s="36">
        <v>0.36</v>
      </c>
      <c r="L1010" t="s">
        <v>1758</v>
      </c>
      <c r="M1010" t="s">
        <v>1759</v>
      </c>
      <c r="N1010">
        <f t="shared" ca="1" si="16"/>
        <v>13</v>
      </c>
      <c r="P1010" t="s">
        <v>1915</v>
      </c>
      <c r="Q1010" t="s">
        <v>1916</v>
      </c>
      <c r="R1010" t="s">
        <v>132</v>
      </c>
      <c r="S1010" t="s">
        <v>109</v>
      </c>
      <c r="T1010" t="s">
        <v>59</v>
      </c>
      <c r="U1010" t="s">
        <v>78</v>
      </c>
      <c r="V1010" t="s">
        <v>114</v>
      </c>
      <c r="W1010">
        <v>61</v>
      </c>
      <c r="X1010" s="13">
        <v>39568</v>
      </c>
      <c r="Y1010" s="35">
        <v>69352</v>
      </c>
      <c r="Z1010" s="36">
        <v>0</v>
      </c>
      <c r="AA1010" t="s">
        <v>1758</v>
      </c>
      <c r="AB1010" t="s">
        <v>1762</v>
      </c>
      <c r="AC1010">
        <v>16</v>
      </c>
    </row>
    <row r="1011" spans="1:29" x14ac:dyDescent="0.3">
      <c r="A1011" t="s">
        <v>1992</v>
      </c>
      <c r="B1011" t="s">
        <v>1993</v>
      </c>
      <c r="C1011" t="s">
        <v>294</v>
      </c>
      <c r="D1011" t="s">
        <v>58</v>
      </c>
      <c r="E1011" t="s">
        <v>68</v>
      </c>
      <c r="F1011" t="s">
        <v>60</v>
      </c>
      <c r="G1011" t="s">
        <v>114</v>
      </c>
      <c r="H1011">
        <v>36</v>
      </c>
      <c r="I1011" s="13">
        <v>44217</v>
      </c>
      <c r="J1011" s="35">
        <v>90333</v>
      </c>
      <c r="K1011" s="36">
        <v>0</v>
      </c>
      <c r="L1011" t="s">
        <v>1758</v>
      </c>
      <c r="M1011" t="s">
        <v>1762</v>
      </c>
      <c r="N1011">
        <f t="shared" ca="1" si="16"/>
        <v>3</v>
      </c>
      <c r="P1011" t="s">
        <v>1917</v>
      </c>
      <c r="Q1011" t="s">
        <v>1918</v>
      </c>
      <c r="R1011" t="s">
        <v>157</v>
      </c>
      <c r="S1011" t="s">
        <v>101</v>
      </c>
      <c r="T1011" t="s">
        <v>68</v>
      </c>
      <c r="U1011" t="s">
        <v>78</v>
      </c>
      <c r="V1011" t="s">
        <v>114</v>
      </c>
      <c r="W1011">
        <v>54</v>
      </c>
      <c r="X1011" s="13">
        <v>41028</v>
      </c>
      <c r="Y1011" s="35">
        <v>96441</v>
      </c>
      <c r="Z1011" s="36">
        <v>0</v>
      </c>
      <c r="AA1011" t="s">
        <v>1758</v>
      </c>
      <c r="AB1011" t="s">
        <v>1777</v>
      </c>
      <c r="AC1011">
        <v>12</v>
      </c>
    </row>
    <row r="1012" spans="1:29" x14ac:dyDescent="0.3">
      <c r="A1012" t="s">
        <v>1994</v>
      </c>
      <c r="B1012" t="s">
        <v>1995</v>
      </c>
      <c r="C1012" t="s">
        <v>180</v>
      </c>
      <c r="D1012" t="s">
        <v>97</v>
      </c>
      <c r="E1012" t="s">
        <v>59</v>
      </c>
      <c r="F1012" t="s">
        <v>60</v>
      </c>
      <c r="G1012" t="s">
        <v>114</v>
      </c>
      <c r="H1012">
        <v>62</v>
      </c>
      <c r="I1012" s="13">
        <v>41748</v>
      </c>
      <c r="J1012" s="35">
        <v>45295</v>
      </c>
      <c r="K1012" s="36">
        <v>0</v>
      </c>
      <c r="L1012" t="s">
        <v>1758</v>
      </c>
      <c r="M1012" t="s">
        <v>1777</v>
      </c>
      <c r="N1012">
        <f t="shared" ca="1" si="16"/>
        <v>10</v>
      </c>
      <c r="P1012" t="s">
        <v>1919</v>
      </c>
      <c r="Q1012" t="s">
        <v>1920</v>
      </c>
      <c r="R1012" t="s">
        <v>73</v>
      </c>
      <c r="S1012" t="s">
        <v>58</v>
      </c>
      <c r="T1012" t="s">
        <v>84</v>
      </c>
      <c r="U1012" t="s">
        <v>78</v>
      </c>
      <c r="V1012" t="s">
        <v>114</v>
      </c>
      <c r="W1012">
        <v>36</v>
      </c>
      <c r="X1012" s="13">
        <v>44192</v>
      </c>
      <c r="Y1012" s="35">
        <v>70165</v>
      </c>
      <c r="Z1012" s="36">
        <v>7.0000000000000007E-2</v>
      </c>
      <c r="AA1012" t="s">
        <v>1758</v>
      </c>
      <c r="AB1012" t="s">
        <v>1759</v>
      </c>
      <c r="AC1012">
        <v>3</v>
      </c>
    </row>
    <row r="1013" spans="1:29" x14ac:dyDescent="0.3">
      <c r="A1013" t="s">
        <v>1996</v>
      </c>
      <c r="B1013" t="s">
        <v>1997</v>
      </c>
      <c r="C1013" t="s">
        <v>66</v>
      </c>
      <c r="D1013" t="s">
        <v>120</v>
      </c>
      <c r="E1013" t="s">
        <v>68</v>
      </c>
      <c r="F1013" t="s">
        <v>60</v>
      </c>
      <c r="G1013" t="s">
        <v>114</v>
      </c>
      <c r="H1013">
        <v>27</v>
      </c>
      <c r="I1013" s="13">
        <v>43397</v>
      </c>
      <c r="J1013" s="35">
        <v>154973</v>
      </c>
      <c r="K1013" s="36">
        <v>0.28999999999999998</v>
      </c>
      <c r="L1013" t="s">
        <v>1758</v>
      </c>
      <c r="M1013" t="s">
        <v>1777</v>
      </c>
      <c r="N1013">
        <f t="shared" ca="1" si="16"/>
        <v>5</v>
      </c>
      <c r="P1013" t="s">
        <v>1921</v>
      </c>
      <c r="Q1013" t="s">
        <v>1922</v>
      </c>
      <c r="R1013" t="s">
        <v>132</v>
      </c>
      <c r="S1013" t="s">
        <v>120</v>
      </c>
      <c r="T1013" t="s">
        <v>84</v>
      </c>
      <c r="U1013" t="s">
        <v>60</v>
      </c>
      <c r="V1013" t="s">
        <v>114</v>
      </c>
      <c r="W1013">
        <v>34</v>
      </c>
      <c r="X1013" s="13">
        <v>41066</v>
      </c>
      <c r="Y1013" s="35">
        <v>72126</v>
      </c>
      <c r="Z1013" s="36">
        <v>0</v>
      </c>
      <c r="AA1013" t="s">
        <v>1758</v>
      </c>
      <c r="AB1013" t="s">
        <v>1759</v>
      </c>
      <c r="AC1013">
        <v>12</v>
      </c>
    </row>
    <row r="1014" spans="1:29" x14ac:dyDescent="0.3">
      <c r="A1014" t="s">
        <v>1998</v>
      </c>
      <c r="B1014" t="s">
        <v>1999</v>
      </c>
      <c r="C1014" t="s">
        <v>66</v>
      </c>
      <c r="D1014" t="s">
        <v>97</v>
      </c>
      <c r="E1014" t="s">
        <v>68</v>
      </c>
      <c r="F1014" t="s">
        <v>60</v>
      </c>
      <c r="G1014" t="s">
        <v>114</v>
      </c>
      <c r="H1014">
        <v>40</v>
      </c>
      <c r="I1014" s="13">
        <v>44094</v>
      </c>
      <c r="J1014" s="35">
        <v>198176</v>
      </c>
      <c r="K1014" s="36">
        <v>0.17</v>
      </c>
      <c r="L1014" t="s">
        <v>1758</v>
      </c>
      <c r="M1014" t="s">
        <v>1759</v>
      </c>
      <c r="N1014">
        <f t="shared" ca="1" si="16"/>
        <v>3</v>
      </c>
      <c r="P1014" t="s">
        <v>1923</v>
      </c>
      <c r="Q1014" t="s">
        <v>1924</v>
      </c>
      <c r="R1014" t="s">
        <v>57</v>
      </c>
      <c r="S1014" t="s">
        <v>97</v>
      </c>
      <c r="T1014" t="s">
        <v>84</v>
      </c>
      <c r="U1014" t="s">
        <v>60</v>
      </c>
      <c r="V1014" t="s">
        <v>114</v>
      </c>
      <c r="W1014">
        <v>29</v>
      </c>
      <c r="X1014" s="13">
        <v>44025</v>
      </c>
      <c r="Y1014" s="35">
        <v>141555</v>
      </c>
      <c r="Z1014" s="36">
        <v>0.11</v>
      </c>
      <c r="AA1014" t="s">
        <v>1758</v>
      </c>
      <c r="AB1014" t="s">
        <v>1759</v>
      </c>
      <c r="AC1014">
        <v>4</v>
      </c>
    </row>
    <row r="1015" spans="1:29" x14ac:dyDescent="0.3">
      <c r="A1015" t="s">
        <v>2000</v>
      </c>
      <c r="B1015" t="s">
        <v>2001</v>
      </c>
      <c r="C1015" t="s">
        <v>132</v>
      </c>
      <c r="D1015" t="s">
        <v>67</v>
      </c>
      <c r="E1015" t="s">
        <v>59</v>
      </c>
      <c r="F1015" t="s">
        <v>60</v>
      </c>
      <c r="G1015" t="s">
        <v>114</v>
      </c>
      <c r="H1015">
        <v>45</v>
      </c>
      <c r="I1015" s="13">
        <v>41127</v>
      </c>
      <c r="J1015" s="35">
        <v>58586</v>
      </c>
      <c r="K1015" s="36">
        <v>0</v>
      </c>
      <c r="L1015" t="s">
        <v>1758</v>
      </c>
      <c r="M1015" t="s">
        <v>1777</v>
      </c>
      <c r="N1015">
        <f t="shared" ca="1" si="16"/>
        <v>12</v>
      </c>
      <c r="P1015" t="s">
        <v>1925</v>
      </c>
      <c r="Q1015" t="s">
        <v>1926</v>
      </c>
      <c r="R1015" t="s">
        <v>225</v>
      </c>
      <c r="S1015" t="s">
        <v>97</v>
      </c>
      <c r="T1015" t="s">
        <v>59</v>
      </c>
      <c r="U1015" t="s">
        <v>78</v>
      </c>
      <c r="V1015" t="s">
        <v>114</v>
      </c>
      <c r="W1015">
        <v>32</v>
      </c>
      <c r="X1015" s="13">
        <v>44295</v>
      </c>
      <c r="Y1015" s="35">
        <v>70980</v>
      </c>
      <c r="Z1015" s="36">
        <v>0</v>
      </c>
      <c r="AA1015" t="s">
        <v>1758</v>
      </c>
      <c r="AB1015" t="s">
        <v>1762</v>
      </c>
      <c r="AC1015">
        <v>3</v>
      </c>
    </row>
    <row r="1016" spans="1:29" x14ac:dyDescent="0.3">
      <c r="A1016" t="s">
        <v>2002</v>
      </c>
      <c r="B1016" t="s">
        <v>2003</v>
      </c>
      <c r="C1016" t="s">
        <v>66</v>
      </c>
      <c r="D1016" t="s">
        <v>109</v>
      </c>
      <c r="E1016" t="s">
        <v>59</v>
      </c>
      <c r="F1016" t="s">
        <v>60</v>
      </c>
      <c r="G1016" t="s">
        <v>114</v>
      </c>
      <c r="H1016">
        <v>43</v>
      </c>
      <c r="I1016" s="13">
        <v>41928</v>
      </c>
      <c r="J1016" s="35">
        <v>171360</v>
      </c>
      <c r="K1016" s="36">
        <v>0.23</v>
      </c>
      <c r="L1016" t="s">
        <v>1758</v>
      </c>
      <c r="M1016" t="s">
        <v>1759</v>
      </c>
      <c r="N1016">
        <f t="shared" ca="1" si="16"/>
        <v>9</v>
      </c>
      <c r="P1016" t="s">
        <v>1927</v>
      </c>
      <c r="Q1016" t="s">
        <v>1928</v>
      </c>
      <c r="R1016" t="s">
        <v>87</v>
      </c>
      <c r="S1016" t="s">
        <v>91</v>
      </c>
      <c r="T1016" t="s">
        <v>74</v>
      </c>
      <c r="U1016" t="s">
        <v>78</v>
      </c>
      <c r="V1016" t="s">
        <v>114</v>
      </c>
      <c r="W1016">
        <v>58</v>
      </c>
      <c r="X1016" s="13">
        <v>40287</v>
      </c>
      <c r="Y1016" s="35">
        <v>56350</v>
      </c>
      <c r="Z1016" s="36">
        <v>0</v>
      </c>
      <c r="AA1016" t="s">
        <v>1758</v>
      </c>
      <c r="AB1016" t="s">
        <v>1762</v>
      </c>
      <c r="AC1016">
        <v>14</v>
      </c>
    </row>
    <row r="1017" spans="1:29" x14ac:dyDescent="0.3">
      <c r="A1017" t="s">
        <v>2004</v>
      </c>
      <c r="B1017" t="s">
        <v>2005</v>
      </c>
      <c r="C1017" t="s">
        <v>183</v>
      </c>
      <c r="D1017" t="s">
        <v>101</v>
      </c>
      <c r="E1017" t="s">
        <v>68</v>
      </c>
      <c r="F1017" t="s">
        <v>78</v>
      </c>
      <c r="G1017" t="s">
        <v>114</v>
      </c>
      <c r="H1017">
        <v>32</v>
      </c>
      <c r="I1017" s="13">
        <v>44478</v>
      </c>
      <c r="J1017" s="35">
        <v>102298</v>
      </c>
      <c r="K1017" s="36">
        <v>0.13</v>
      </c>
      <c r="L1017" t="s">
        <v>1758</v>
      </c>
      <c r="M1017" t="s">
        <v>1762</v>
      </c>
      <c r="N1017">
        <f t="shared" ca="1" si="16"/>
        <v>2</v>
      </c>
      <c r="P1017" t="s">
        <v>1929</v>
      </c>
      <c r="Q1017" t="s">
        <v>1930</v>
      </c>
      <c r="R1017" t="s">
        <v>57</v>
      </c>
      <c r="S1017" t="s">
        <v>67</v>
      </c>
      <c r="T1017" t="s">
        <v>84</v>
      </c>
      <c r="U1017" t="s">
        <v>78</v>
      </c>
      <c r="V1017" t="s">
        <v>114</v>
      </c>
      <c r="W1017">
        <v>44</v>
      </c>
      <c r="X1017" s="13">
        <v>39305</v>
      </c>
      <c r="Y1017" s="35">
        <v>126277</v>
      </c>
      <c r="Z1017" s="36">
        <v>0.13</v>
      </c>
      <c r="AA1017" t="s">
        <v>1758</v>
      </c>
      <c r="AB1017" t="s">
        <v>1759</v>
      </c>
      <c r="AC1017">
        <v>17</v>
      </c>
    </row>
    <row r="1018" spans="1:29" x14ac:dyDescent="0.3">
      <c r="A1018" t="s">
        <v>2006</v>
      </c>
      <c r="B1018" t="s">
        <v>2007</v>
      </c>
      <c r="C1018" t="s">
        <v>57</v>
      </c>
      <c r="D1018" t="s">
        <v>120</v>
      </c>
      <c r="E1018" t="s">
        <v>84</v>
      </c>
      <c r="F1018" t="s">
        <v>60</v>
      </c>
      <c r="G1018" t="s">
        <v>114</v>
      </c>
      <c r="H1018">
        <v>27</v>
      </c>
      <c r="I1018" s="13">
        <v>43721</v>
      </c>
      <c r="J1018" s="35">
        <v>133297</v>
      </c>
      <c r="K1018" s="36">
        <v>0.13</v>
      </c>
      <c r="L1018" t="s">
        <v>1758</v>
      </c>
      <c r="M1018" t="s">
        <v>1762</v>
      </c>
      <c r="N1018">
        <f t="shared" ca="1" si="16"/>
        <v>4</v>
      </c>
      <c r="P1018" t="s">
        <v>1931</v>
      </c>
      <c r="Q1018" t="s">
        <v>1932</v>
      </c>
      <c r="R1018" t="s">
        <v>77</v>
      </c>
      <c r="S1018" t="s">
        <v>120</v>
      </c>
      <c r="T1018" t="s">
        <v>74</v>
      </c>
      <c r="U1018" t="s">
        <v>60</v>
      </c>
      <c r="V1018" t="s">
        <v>114</v>
      </c>
      <c r="W1018">
        <v>57</v>
      </c>
      <c r="X1018" s="13">
        <v>39357</v>
      </c>
      <c r="Y1018" s="35">
        <v>98150</v>
      </c>
      <c r="Z1018" s="36">
        <v>0</v>
      </c>
      <c r="AA1018" t="s">
        <v>1758</v>
      </c>
      <c r="AB1018" t="s">
        <v>1762</v>
      </c>
      <c r="AC1018">
        <v>16</v>
      </c>
    </row>
    <row r="1019" spans="1:29" x14ac:dyDescent="0.3">
      <c r="A1019" t="s">
        <v>2008</v>
      </c>
      <c r="B1019" t="s">
        <v>2009</v>
      </c>
      <c r="C1019" t="s">
        <v>83</v>
      </c>
      <c r="D1019" t="s">
        <v>120</v>
      </c>
      <c r="E1019" t="s">
        <v>84</v>
      </c>
      <c r="F1019" t="s">
        <v>78</v>
      </c>
      <c r="G1019" t="s">
        <v>114</v>
      </c>
      <c r="H1019">
        <v>50</v>
      </c>
      <c r="I1019" s="13">
        <v>41024</v>
      </c>
      <c r="J1019" s="35">
        <v>113269</v>
      </c>
      <c r="K1019" s="36">
        <v>0.09</v>
      </c>
      <c r="L1019" t="s">
        <v>1758</v>
      </c>
      <c r="M1019" t="s">
        <v>1777</v>
      </c>
      <c r="N1019">
        <f t="shared" ca="1" si="16"/>
        <v>12</v>
      </c>
      <c r="P1019" t="s">
        <v>1933</v>
      </c>
      <c r="Q1019" t="s">
        <v>1934</v>
      </c>
      <c r="R1019" t="s">
        <v>275</v>
      </c>
      <c r="S1019" t="s">
        <v>58</v>
      </c>
      <c r="T1019" t="s">
        <v>74</v>
      </c>
      <c r="U1019" t="s">
        <v>60</v>
      </c>
      <c r="V1019" t="s">
        <v>114</v>
      </c>
      <c r="W1019">
        <v>53</v>
      </c>
      <c r="X1019" s="13">
        <v>38214</v>
      </c>
      <c r="Y1019" s="35">
        <v>44735</v>
      </c>
      <c r="Z1019" s="36">
        <v>0</v>
      </c>
      <c r="AA1019" t="s">
        <v>1758</v>
      </c>
      <c r="AB1019" t="s">
        <v>1759</v>
      </c>
      <c r="AC1019">
        <v>20</v>
      </c>
    </row>
    <row r="1020" spans="1:29" x14ac:dyDescent="0.3">
      <c r="A1020" t="s">
        <v>220</v>
      </c>
      <c r="B1020" t="s">
        <v>2010</v>
      </c>
      <c r="C1020" t="s">
        <v>66</v>
      </c>
      <c r="D1020" t="s">
        <v>97</v>
      </c>
      <c r="E1020" t="s">
        <v>68</v>
      </c>
      <c r="F1020" t="s">
        <v>60</v>
      </c>
      <c r="G1020" t="s">
        <v>114</v>
      </c>
      <c r="H1020">
        <v>52</v>
      </c>
      <c r="I1020" s="13">
        <v>34209</v>
      </c>
      <c r="J1020" s="35">
        <v>177443</v>
      </c>
      <c r="K1020" s="36">
        <v>0.25</v>
      </c>
      <c r="L1020" t="s">
        <v>1758</v>
      </c>
      <c r="M1020" t="s">
        <v>1777</v>
      </c>
      <c r="N1020">
        <f t="shared" ca="1" si="16"/>
        <v>31</v>
      </c>
      <c r="P1020" t="s">
        <v>410</v>
      </c>
      <c r="Q1020" t="s">
        <v>1935</v>
      </c>
      <c r="R1020" t="s">
        <v>183</v>
      </c>
      <c r="S1020" t="s">
        <v>101</v>
      </c>
      <c r="T1020" t="s">
        <v>59</v>
      </c>
      <c r="U1020" t="s">
        <v>60</v>
      </c>
      <c r="V1020" t="s">
        <v>114</v>
      </c>
      <c r="W1020">
        <v>37</v>
      </c>
      <c r="X1020" s="13">
        <v>43461</v>
      </c>
      <c r="Y1020" s="35">
        <v>87359</v>
      </c>
      <c r="Z1020" s="36">
        <v>0.11</v>
      </c>
      <c r="AA1020" t="s">
        <v>1758</v>
      </c>
      <c r="AB1020" t="s">
        <v>1762</v>
      </c>
      <c r="AC1020">
        <v>5</v>
      </c>
    </row>
    <row r="1021" spans="1:29" x14ac:dyDescent="0.3">
      <c r="A1021" t="s">
        <v>2011</v>
      </c>
      <c r="B1021" t="s">
        <v>2012</v>
      </c>
      <c r="C1021" t="s">
        <v>108</v>
      </c>
      <c r="D1021" t="s">
        <v>97</v>
      </c>
      <c r="E1021" t="s">
        <v>84</v>
      </c>
      <c r="F1021" t="s">
        <v>78</v>
      </c>
      <c r="G1021" t="s">
        <v>114</v>
      </c>
      <c r="H1021">
        <v>44</v>
      </c>
      <c r="I1021" s="13">
        <v>39335</v>
      </c>
      <c r="J1021" s="35">
        <v>181247</v>
      </c>
      <c r="K1021" s="36">
        <v>0.33</v>
      </c>
      <c r="L1021" t="s">
        <v>1758</v>
      </c>
      <c r="M1021" t="s">
        <v>1777</v>
      </c>
      <c r="N1021">
        <f t="shared" ca="1" si="16"/>
        <v>17</v>
      </c>
      <c r="P1021" t="s">
        <v>1153</v>
      </c>
      <c r="Q1021" t="s">
        <v>1936</v>
      </c>
      <c r="R1021" t="s">
        <v>57</v>
      </c>
      <c r="S1021" t="s">
        <v>91</v>
      </c>
      <c r="T1021" t="s">
        <v>68</v>
      </c>
      <c r="U1021" t="s">
        <v>60</v>
      </c>
      <c r="V1021" t="s">
        <v>114</v>
      </c>
      <c r="W1021">
        <v>28</v>
      </c>
      <c r="X1021" s="13">
        <v>43652</v>
      </c>
      <c r="Y1021" s="35">
        <v>152036</v>
      </c>
      <c r="Z1021" s="36">
        <v>0.15</v>
      </c>
      <c r="AA1021" t="s">
        <v>1758</v>
      </c>
      <c r="AB1021" t="s">
        <v>1762</v>
      </c>
      <c r="AC1021">
        <v>5</v>
      </c>
    </row>
    <row r="1022" spans="1:29" x14ac:dyDescent="0.3">
      <c r="A1022" t="s">
        <v>2013</v>
      </c>
      <c r="B1022" t="s">
        <v>2014</v>
      </c>
      <c r="C1022" t="s">
        <v>57</v>
      </c>
      <c r="D1022" t="s">
        <v>58</v>
      </c>
      <c r="E1022" t="s">
        <v>68</v>
      </c>
      <c r="F1022" t="s">
        <v>78</v>
      </c>
      <c r="G1022" t="s">
        <v>114</v>
      </c>
      <c r="H1022">
        <v>33</v>
      </c>
      <c r="I1022" s="13">
        <v>41267</v>
      </c>
      <c r="J1022" s="35">
        <v>132544</v>
      </c>
      <c r="K1022" s="36">
        <v>0.1</v>
      </c>
      <c r="L1022" t="s">
        <v>1758</v>
      </c>
      <c r="M1022" t="s">
        <v>1762</v>
      </c>
      <c r="N1022">
        <f t="shared" ca="1" si="16"/>
        <v>11</v>
      </c>
      <c r="P1022" t="s">
        <v>1937</v>
      </c>
      <c r="Q1022" t="s">
        <v>1938</v>
      </c>
      <c r="R1022" t="s">
        <v>225</v>
      </c>
      <c r="S1022" t="s">
        <v>97</v>
      </c>
      <c r="T1022" t="s">
        <v>68</v>
      </c>
      <c r="U1022" t="s">
        <v>60</v>
      </c>
      <c r="V1022" t="s">
        <v>114</v>
      </c>
      <c r="W1022">
        <v>45</v>
      </c>
      <c r="X1022" s="13">
        <v>43581</v>
      </c>
      <c r="Y1022" s="35">
        <v>74891</v>
      </c>
      <c r="Z1022" s="36">
        <v>0</v>
      </c>
      <c r="AA1022" t="s">
        <v>1758</v>
      </c>
      <c r="AB1022" t="s">
        <v>1762</v>
      </c>
      <c r="AC1022">
        <v>5</v>
      </c>
    </row>
    <row r="1023" spans="1:29" x14ac:dyDescent="0.3">
      <c r="A1023" t="s">
        <v>2015</v>
      </c>
      <c r="B1023" t="s">
        <v>2016</v>
      </c>
      <c r="C1023" t="s">
        <v>66</v>
      </c>
      <c r="D1023" t="s">
        <v>97</v>
      </c>
      <c r="E1023" t="s">
        <v>84</v>
      </c>
      <c r="F1023" t="s">
        <v>60</v>
      </c>
      <c r="G1023" t="s">
        <v>114</v>
      </c>
      <c r="H1023">
        <v>53</v>
      </c>
      <c r="I1023" s="13">
        <v>38919</v>
      </c>
      <c r="J1023" s="35">
        <v>151246</v>
      </c>
      <c r="K1023" s="36">
        <v>0.21</v>
      </c>
      <c r="L1023" t="s">
        <v>1758</v>
      </c>
      <c r="M1023" t="s">
        <v>1777</v>
      </c>
      <c r="N1023">
        <f t="shared" ca="1" si="16"/>
        <v>18</v>
      </c>
      <c r="P1023" t="s">
        <v>1939</v>
      </c>
      <c r="Q1023" t="s">
        <v>1940</v>
      </c>
      <c r="R1023" t="s">
        <v>108</v>
      </c>
      <c r="S1023" t="s">
        <v>109</v>
      </c>
      <c r="T1023" t="s">
        <v>68</v>
      </c>
      <c r="U1023" t="s">
        <v>78</v>
      </c>
      <c r="V1023" t="s">
        <v>114</v>
      </c>
      <c r="W1023">
        <v>44</v>
      </c>
      <c r="X1023" s="13">
        <v>44283</v>
      </c>
      <c r="Y1023" s="35">
        <v>186033</v>
      </c>
      <c r="Z1023" s="36">
        <v>0.34</v>
      </c>
      <c r="AA1023" t="s">
        <v>1758</v>
      </c>
      <c r="AB1023" t="s">
        <v>1777</v>
      </c>
      <c r="AC1023">
        <v>3</v>
      </c>
    </row>
    <row r="1024" spans="1:29" x14ac:dyDescent="0.3">
      <c r="A1024" t="s">
        <v>2017</v>
      </c>
      <c r="B1024" t="s">
        <v>2018</v>
      </c>
      <c r="C1024" t="s">
        <v>275</v>
      </c>
      <c r="D1024" t="s">
        <v>58</v>
      </c>
      <c r="E1024" t="s">
        <v>68</v>
      </c>
      <c r="F1024" t="s">
        <v>78</v>
      </c>
      <c r="G1024" t="s">
        <v>114</v>
      </c>
      <c r="H1024">
        <v>29</v>
      </c>
      <c r="I1024" s="13">
        <v>42509</v>
      </c>
      <c r="J1024" s="35">
        <v>52693</v>
      </c>
      <c r="K1024" s="36">
        <v>0</v>
      </c>
      <c r="L1024" t="s">
        <v>1758</v>
      </c>
      <c r="M1024" t="s">
        <v>1762</v>
      </c>
      <c r="N1024">
        <f t="shared" ca="1" si="16"/>
        <v>8</v>
      </c>
      <c r="P1024" t="s">
        <v>1941</v>
      </c>
      <c r="Q1024" t="s">
        <v>1942</v>
      </c>
      <c r="R1024" t="s">
        <v>57</v>
      </c>
      <c r="S1024" t="s">
        <v>109</v>
      </c>
      <c r="T1024" t="s">
        <v>68</v>
      </c>
      <c r="U1024" t="s">
        <v>60</v>
      </c>
      <c r="V1024" t="s">
        <v>114</v>
      </c>
      <c r="W1024">
        <v>29</v>
      </c>
      <c r="X1024" s="13">
        <v>43966</v>
      </c>
      <c r="Y1024" s="35">
        <v>137106</v>
      </c>
      <c r="Z1024" s="36">
        <v>0.12</v>
      </c>
      <c r="AA1024" t="s">
        <v>1758</v>
      </c>
      <c r="AB1024" t="s">
        <v>1777</v>
      </c>
      <c r="AC1024">
        <v>4</v>
      </c>
    </row>
    <row r="1025" spans="1:29" x14ac:dyDescent="0.3">
      <c r="A1025" t="s">
        <v>2019</v>
      </c>
      <c r="B1025" t="s">
        <v>2020</v>
      </c>
      <c r="C1025" t="s">
        <v>132</v>
      </c>
      <c r="D1025" t="s">
        <v>109</v>
      </c>
      <c r="E1025" t="s">
        <v>74</v>
      </c>
      <c r="F1025" t="s">
        <v>78</v>
      </c>
      <c r="G1025" t="s">
        <v>114</v>
      </c>
      <c r="H1025">
        <v>47</v>
      </c>
      <c r="I1025" s="13">
        <v>38684</v>
      </c>
      <c r="J1025" s="35">
        <v>62749</v>
      </c>
      <c r="K1025" s="36">
        <v>0</v>
      </c>
      <c r="L1025" t="s">
        <v>1758</v>
      </c>
      <c r="M1025" t="s">
        <v>1759</v>
      </c>
      <c r="N1025">
        <f t="shared" ca="1" si="16"/>
        <v>18</v>
      </c>
      <c r="P1025" t="s">
        <v>1943</v>
      </c>
      <c r="Q1025" t="s">
        <v>1944</v>
      </c>
      <c r="R1025" t="s">
        <v>492</v>
      </c>
      <c r="S1025" t="s">
        <v>58</v>
      </c>
      <c r="T1025" t="s">
        <v>68</v>
      </c>
      <c r="U1025" t="s">
        <v>60</v>
      </c>
      <c r="V1025" t="s">
        <v>114</v>
      </c>
      <c r="W1025">
        <v>43</v>
      </c>
      <c r="X1025" s="13">
        <v>40290</v>
      </c>
      <c r="Y1025" s="35">
        <v>76912</v>
      </c>
      <c r="Z1025" s="36">
        <v>0</v>
      </c>
      <c r="AA1025" t="s">
        <v>1758</v>
      </c>
      <c r="AB1025" t="s">
        <v>1777</v>
      </c>
      <c r="AC1025">
        <v>14</v>
      </c>
    </row>
    <row r="1026" spans="1:29" x14ac:dyDescent="0.3">
      <c r="A1026" t="s">
        <v>2021</v>
      </c>
      <c r="B1026" t="s">
        <v>2022</v>
      </c>
      <c r="C1026" t="s">
        <v>225</v>
      </c>
      <c r="D1026" t="s">
        <v>97</v>
      </c>
      <c r="E1026" t="s">
        <v>59</v>
      </c>
      <c r="F1026" t="s">
        <v>78</v>
      </c>
      <c r="G1026" t="s">
        <v>114</v>
      </c>
      <c r="H1026">
        <v>48</v>
      </c>
      <c r="I1026" s="13">
        <v>35907</v>
      </c>
      <c r="J1026" s="35">
        <v>85369</v>
      </c>
      <c r="K1026" s="36">
        <v>0</v>
      </c>
      <c r="L1026" t="s">
        <v>1758</v>
      </c>
      <c r="M1026" t="s">
        <v>1759</v>
      </c>
      <c r="N1026">
        <f t="shared" ca="1" si="16"/>
        <v>26</v>
      </c>
      <c r="P1026" t="s">
        <v>1163</v>
      </c>
      <c r="Q1026" t="s">
        <v>1945</v>
      </c>
      <c r="R1026" t="s">
        <v>180</v>
      </c>
      <c r="S1026" t="s">
        <v>97</v>
      </c>
      <c r="T1026" t="s">
        <v>74</v>
      </c>
      <c r="U1026" t="s">
        <v>60</v>
      </c>
      <c r="V1026" t="s">
        <v>114</v>
      </c>
      <c r="W1026">
        <v>45</v>
      </c>
      <c r="X1026" s="13">
        <v>38639</v>
      </c>
      <c r="Y1026" s="35">
        <v>51404</v>
      </c>
      <c r="Z1026" s="36">
        <v>0</v>
      </c>
      <c r="AA1026" t="s">
        <v>1758</v>
      </c>
      <c r="AB1026" t="s">
        <v>1759</v>
      </c>
      <c r="AC1026">
        <v>18</v>
      </c>
    </row>
    <row r="1027" spans="1:29" x14ac:dyDescent="0.3">
      <c r="P1027" t="s">
        <v>1946</v>
      </c>
      <c r="Q1027" t="s">
        <v>1947</v>
      </c>
      <c r="R1027" t="s">
        <v>73</v>
      </c>
      <c r="S1027" t="s">
        <v>58</v>
      </c>
      <c r="T1027" t="s">
        <v>74</v>
      </c>
      <c r="U1027" t="s">
        <v>60</v>
      </c>
      <c r="V1027" t="s">
        <v>114</v>
      </c>
      <c r="W1027">
        <v>46</v>
      </c>
      <c r="X1027" s="13">
        <v>42849</v>
      </c>
      <c r="Y1027" s="35">
        <v>77461</v>
      </c>
      <c r="Z1027" s="36">
        <v>0.09</v>
      </c>
      <c r="AA1027" t="s">
        <v>1758</v>
      </c>
      <c r="AB1027" t="s">
        <v>1777</v>
      </c>
      <c r="AC1027">
        <v>7</v>
      </c>
    </row>
    <row r="1028" spans="1:29" x14ac:dyDescent="0.3">
      <c r="P1028" t="s">
        <v>1948</v>
      </c>
      <c r="Q1028" t="s">
        <v>1949</v>
      </c>
      <c r="R1028" t="s">
        <v>237</v>
      </c>
      <c r="S1028" t="s">
        <v>101</v>
      </c>
      <c r="T1028" t="s">
        <v>68</v>
      </c>
      <c r="U1028" t="s">
        <v>78</v>
      </c>
      <c r="V1028" t="s">
        <v>114</v>
      </c>
      <c r="W1028">
        <v>54</v>
      </c>
      <c r="X1028" s="13">
        <v>41237</v>
      </c>
      <c r="Y1028" s="35">
        <v>94407</v>
      </c>
      <c r="Z1028" s="36">
        <v>0</v>
      </c>
      <c r="AA1028" t="s">
        <v>1758</v>
      </c>
      <c r="AB1028" t="s">
        <v>1777</v>
      </c>
      <c r="AC1028">
        <v>11</v>
      </c>
    </row>
    <row r="1029" spans="1:29" x14ac:dyDescent="0.3">
      <c r="P1029" t="s">
        <v>1135</v>
      </c>
      <c r="Q1029" t="s">
        <v>1950</v>
      </c>
      <c r="R1029" t="s">
        <v>108</v>
      </c>
      <c r="S1029" t="s">
        <v>97</v>
      </c>
      <c r="T1029" t="s">
        <v>68</v>
      </c>
      <c r="U1029" t="s">
        <v>60</v>
      </c>
      <c r="V1029" t="s">
        <v>114</v>
      </c>
      <c r="W1029">
        <v>45</v>
      </c>
      <c r="X1029" s="13">
        <v>43521</v>
      </c>
      <c r="Y1029" s="35">
        <v>249801</v>
      </c>
      <c r="Z1029" s="36">
        <v>0.39</v>
      </c>
      <c r="AA1029" t="s">
        <v>1758</v>
      </c>
      <c r="AB1029" t="s">
        <v>1777</v>
      </c>
      <c r="AC1029">
        <v>5</v>
      </c>
    </row>
    <row r="1030" spans="1:29" x14ac:dyDescent="0.3">
      <c r="P1030" t="s">
        <v>1951</v>
      </c>
      <c r="Q1030" t="s">
        <v>1952</v>
      </c>
      <c r="R1030" t="s">
        <v>348</v>
      </c>
      <c r="S1030" t="s">
        <v>58</v>
      </c>
      <c r="T1030" t="s">
        <v>84</v>
      </c>
      <c r="U1030" t="s">
        <v>78</v>
      </c>
      <c r="V1030" t="s">
        <v>114</v>
      </c>
      <c r="W1030">
        <v>39</v>
      </c>
      <c r="X1030" s="13">
        <v>42664</v>
      </c>
      <c r="Y1030" s="35">
        <v>84297</v>
      </c>
      <c r="Z1030" s="36">
        <v>0</v>
      </c>
      <c r="AA1030" t="s">
        <v>1758</v>
      </c>
      <c r="AB1030" t="s">
        <v>1759</v>
      </c>
      <c r="AC1030">
        <v>7</v>
      </c>
    </row>
    <row r="1031" spans="1:29" x14ac:dyDescent="0.3">
      <c r="P1031" t="s">
        <v>1953</v>
      </c>
      <c r="Q1031" t="s">
        <v>1954</v>
      </c>
      <c r="R1031" t="s">
        <v>77</v>
      </c>
      <c r="S1031" t="s">
        <v>120</v>
      </c>
      <c r="T1031" t="s">
        <v>68</v>
      </c>
      <c r="U1031" t="s">
        <v>60</v>
      </c>
      <c r="V1031" t="s">
        <v>114</v>
      </c>
      <c r="W1031">
        <v>53</v>
      </c>
      <c r="X1031" s="13">
        <v>42744</v>
      </c>
      <c r="Y1031" s="35">
        <v>75769</v>
      </c>
      <c r="Z1031" s="36">
        <v>0</v>
      </c>
      <c r="AA1031" t="s">
        <v>1758</v>
      </c>
      <c r="AB1031" t="s">
        <v>1759</v>
      </c>
      <c r="AC1031">
        <v>7</v>
      </c>
    </row>
    <row r="1032" spans="1:29" x14ac:dyDescent="0.3">
      <c r="P1032" t="s">
        <v>1955</v>
      </c>
      <c r="Q1032" t="s">
        <v>1956</v>
      </c>
      <c r="R1032" t="s">
        <v>66</v>
      </c>
      <c r="S1032" t="s">
        <v>101</v>
      </c>
      <c r="T1032" t="s">
        <v>68</v>
      </c>
      <c r="U1032" t="s">
        <v>78</v>
      </c>
      <c r="V1032" t="s">
        <v>114</v>
      </c>
      <c r="W1032">
        <v>40</v>
      </c>
      <c r="X1032" s="13">
        <v>43868</v>
      </c>
      <c r="Y1032" s="35">
        <v>187187</v>
      </c>
      <c r="Z1032" s="36">
        <v>0.18</v>
      </c>
      <c r="AA1032" t="s">
        <v>1758</v>
      </c>
      <c r="AB1032" t="s">
        <v>1759</v>
      </c>
      <c r="AC1032">
        <v>4</v>
      </c>
    </row>
    <row r="1033" spans="1:29" x14ac:dyDescent="0.3">
      <c r="P1033" t="s">
        <v>1957</v>
      </c>
      <c r="Q1033" t="s">
        <v>1958</v>
      </c>
      <c r="R1033" t="s">
        <v>57</v>
      </c>
      <c r="S1033" t="s">
        <v>120</v>
      </c>
      <c r="T1033" t="s">
        <v>68</v>
      </c>
      <c r="U1033" t="s">
        <v>60</v>
      </c>
      <c r="V1033" t="s">
        <v>114</v>
      </c>
      <c r="W1033">
        <v>45</v>
      </c>
      <c r="X1033" s="13">
        <v>43305</v>
      </c>
      <c r="Y1033" s="35">
        <v>148991</v>
      </c>
      <c r="Z1033" s="36">
        <v>0.12</v>
      </c>
      <c r="AA1033" t="s">
        <v>1758</v>
      </c>
      <c r="AB1033" t="s">
        <v>1777</v>
      </c>
      <c r="AC1033">
        <v>6</v>
      </c>
    </row>
    <row r="1034" spans="1:29" x14ac:dyDescent="0.3">
      <c r="P1034" t="s">
        <v>1959</v>
      </c>
      <c r="Q1034" t="s">
        <v>1960</v>
      </c>
      <c r="R1034" t="s">
        <v>171</v>
      </c>
      <c r="S1034" t="s">
        <v>101</v>
      </c>
      <c r="T1034" t="s">
        <v>68</v>
      </c>
      <c r="U1034" t="s">
        <v>60</v>
      </c>
      <c r="V1034" t="s">
        <v>114</v>
      </c>
      <c r="W1034">
        <v>52</v>
      </c>
      <c r="X1034" s="13">
        <v>39532</v>
      </c>
      <c r="Y1034" s="35">
        <v>97398</v>
      </c>
      <c r="Z1034" s="36">
        <v>0</v>
      </c>
      <c r="AA1034" t="s">
        <v>1758</v>
      </c>
      <c r="AB1034" t="s">
        <v>1759</v>
      </c>
      <c r="AC1034">
        <v>16</v>
      </c>
    </row>
    <row r="1035" spans="1:29" x14ac:dyDescent="0.3">
      <c r="P1035" t="s">
        <v>1961</v>
      </c>
      <c r="Q1035" t="s">
        <v>1962</v>
      </c>
      <c r="R1035" t="s">
        <v>157</v>
      </c>
      <c r="S1035" t="s">
        <v>101</v>
      </c>
      <c r="T1035" t="s">
        <v>59</v>
      </c>
      <c r="U1035" t="s">
        <v>78</v>
      </c>
      <c r="V1035" t="s">
        <v>114</v>
      </c>
      <c r="W1035">
        <v>27</v>
      </c>
      <c r="X1035" s="13">
        <v>43371</v>
      </c>
      <c r="Y1035" s="35">
        <v>64247</v>
      </c>
      <c r="Z1035" s="36">
        <v>0</v>
      </c>
      <c r="AA1035" t="s">
        <v>1758</v>
      </c>
      <c r="AB1035" t="s">
        <v>1762</v>
      </c>
      <c r="AC1035">
        <v>5</v>
      </c>
    </row>
    <row r="1036" spans="1:29" x14ac:dyDescent="0.3">
      <c r="P1036" t="s">
        <v>1963</v>
      </c>
      <c r="Q1036" t="s">
        <v>1964</v>
      </c>
      <c r="R1036" t="s">
        <v>83</v>
      </c>
      <c r="S1036" t="s">
        <v>67</v>
      </c>
      <c r="T1036" t="s">
        <v>68</v>
      </c>
      <c r="U1036" t="s">
        <v>60</v>
      </c>
      <c r="V1036" t="s">
        <v>114</v>
      </c>
      <c r="W1036">
        <v>51</v>
      </c>
      <c r="X1036" s="13">
        <v>41439</v>
      </c>
      <c r="Y1036" s="35">
        <v>108221</v>
      </c>
      <c r="Z1036" s="36">
        <v>0.05</v>
      </c>
      <c r="AA1036" t="s">
        <v>1758</v>
      </c>
      <c r="AB1036" t="s">
        <v>1759</v>
      </c>
      <c r="AC1036">
        <v>11</v>
      </c>
    </row>
    <row r="1037" spans="1:29" x14ac:dyDescent="0.3">
      <c r="P1037" t="s">
        <v>1965</v>
      </c>
      <c r="Q1037" t="s">
        <v>1966</v>
      </c>
      <c r="R1037" t="s">
        <v>57</v>
      </c>
      <c r="S1037" t="s">
        <v>97</v>
      </c>
      <c r="T1037" t="s">
        <v>74</v>
      </c>
      <c r="U1037" t="s">
        <v>78</v>
      </c>
      <c r="V1037" t="s">
        <v>114</v>
      </c>
      <c r="W1037">
        <v>41</v>
      </c>
      <c r="X1037" s="13">
        <v>42365</v>
      </c>
      <c r="Y1037" s="35">
        <v>129903</v>
      </c>
      <c r="Z1037" s="36">
        <v>0.13</v>
      </c>
      <c r="AA1037" t="s">
        <v>1758</v>
      </c>
      <c r="AB1037" t="s">
        <v>1777</v>
      </c>
      <c r="AC1037">
        <v>8</v>
      </c>
    </row>
    <row r="1038" spans="1:29" x14ac:dyDescent="0.3">
      <c r="P1038" t="s">
        <v>1055</v>
      </c>
      <c r="Q1038" t="s">
        <v>1967</v>
      </c>
      <c r="R1038" t="s">
        <v>177</v>
      </c>
      <c r="S1038" t="s">
        <v>101</v>
      </c>
      <c r="T1038" t="s">
        <v>68</v>
      </c>
      <c r="U1038" t="s">
        <v>60</v>
      </c>
      <c r="V1038" t="s">
        <v>114</v>
      </c>
      <c r="W1038">
        <v>29</v>
      </c>
      <c r="X1038" s="13">
        <v>44099</v>
      </c>
      <c r="Y1038" s="35">
        <v>123588</v>
      </c>
      <c r="Z1038" s="36">
        <v>0</v>
      </c>
      <c r="AA1038" t="s">
        <v>1758</v>
      </c>
      <c r="AB1038" t="s">
        <v>1777</v>
      </c>
      <c r="AC1038">
        <v>3</v>
      </c>
    </row>
    <row r="1039" spans="1:29" x14ac:dyDescent="0.3">
      <c r="P1039" t="s">
        <v>1968</v>
      </c>
      <c r="Q1039" t="s">
        <v>1969</v>
      </c>
      <c r="R1039" t="s">
        <v>66</v>
      </c>
      <c r="S1039" t="s">
        <v>120</v>
      </c>
      <c r="T1039" t="s">
        <v>84</v>
      </c>
      <c r="U1039" t="s">
        <v>78</v>
      </c>
      <c r="V1039" t="s">
        <v>114</v>
      </c>
      <c r="W1039">
        <v>52</v>
      </c>
      <c r="X1039" s="13">
        <v>44099</v>
      </c>
      <c r="Y1039" s="35">
        <v>163143</v>
      </c>
      <c r="Z1039" s="36">
        <v>0.28000000000000003</v>
      </c>
      <c r="AA1039" t="s">
        <v>1758</v>
      </c>
      <c r="AB1039" t="s">
        <v>1777</v>
      </c>
      <c r="AC1039">
        <v>3</v>
      </c>
    </row>
    <row r="1040" spans="1:29" x14ac:dyDescent="0.3">
      <c r="P1040" t="s">
        <v>1970</v>
      </c>
      <c r="Q1040" t="s">
        <v>1971</v>
      </c>
      <c r="R1040" t="s">
        <v>183</v>
      </c>
      <c r="S1040" t="s">
        <v>101</v>
      </c>
      <c r="T1040" t="s">
        <v>74</v>
      </c>
      <c r="U1040" t="s">
        <v>60</v>
      </c>
      <c r="V1040" t="s">
        <v>114</v>
      </c>
      <c r="W1040">
        <v>49</v>
      </c>
      <c r="X1040" s="13">
        <v>42441</v>
      </c>
      <c r="Y1040" s="35">
        <v>100810</v>
      </c>
      <c r="Z1040" s="36">
        <v>0.12</v>
      </c>
      <c r="AA1040" t="s">
        <v>1758</v>
      </c>
      <c r="AB1040" t="s">
        <v>1762</v>
      </c>
      <c r="AC1040">
        <v>8</v>
      </c>
    </row>
    <row r="1041" spans="16:29" x14ac:dyDescent="0.3">
      <c r="P1041" t="s">
        <v>1972</v>
      </c>
      <c r="Q1041" t="s">
        <v>1973</v>
      </c>
      <c r="R1041" t="s">
        <v>275</v>
      </c>
      <c r="S1041" t="s">
        <v>58</v>
      </c>
      <c r="T1041" t="s">
        <v>59</v>
      </c>
      <c r="U1041" t="s">
        <v>78</v>
      </c>
      <c r="V1041" t="s">
        <v>114</v>
      </c>
      <c r="W1041">
        <v>64</v>
      </c>
      <c r="X1041" s="13">
        <v>44009</v>
      </c>
      <c r="Y1041" s="35">
        <v>40316</v>
      </c>
      <c r="Z1041" s="36">
        <v>0</v>
      </c>
      <c r="AA1041" t="s">
        <v>1758</v>
      </c>
      <c r="AB1041" t="s">
        <v>1759</v>
      </c>
      <c r="AC1041">
        <v>4</v>
      </c>
    </row>
    <row r="1042" spans="16:29" x14ac:dyDescent="0.3">
      <c r="P1042" t="s">
        <v>1974</v>
      </c>
      <c r="Q1042" t="s">
        <v>1975</v>
      </c>
      <c r="R1042" t="s">
        <v>198</v>
      </c>
      <c r="S1042" t="s">
        <v>58</v>
      </c>
      <c r="T1042" t="s">
        <v>74</v>
      </c>
      <c r="U1042" t="s">
        <v>60</v>
      </c>
      <c r="V1042" t="s">
        <v>114</v>
      </c>
      <c r="W1042">
        <v>43</v>
      </c>
      <c r="X1042" s="13">
        <v>39885</v>
      </c>
      <c r="Y1042" s="35">
        <v>62335</v>
      </c>
      <c r="Z1042" s="36">
        <v>0</v>
      </c>
      <c r="AA1042" t="s">
        <v>1758</v>
      </c>
      <c r="AB1042" t="s">
        <v>1759</v>
      </c>
      <c r="AC1042">
        <v>15</v>
      </c>
    </row>
    <row r="1043" spans="16:29" x14ac:dyDescent="0.3">
      <c r="P1043" t="s">
        <v>1976</v>
      </c>
      <c r="Q1043" t="s">
        <v>1977</v>
      </c>
      <c r="R1043" t="s">
        <v>100</v>
      </c>
      <c r="S1043" t="s">
        <v>101</v>
      </c>
      <c r="T1043" t="s">
        <v>84</v>
      </c>
      <c r="U1043" t="s">
        <v>60</v>
      </c>
      <c r="V1043" t="s">
        <v>114</v>
      </c>
      <c r="W1043">
        <v>29</v>
      </c>
      <c r="X1043" s="13">
        <v>43114</v>
      </c>
      <c r="Y1043" s="35">
        <v>80516</v>
      </c>
      <c r="Z1043" s="36">
        <v>0</v>
      </c>
      <c r="AA1043" t="s">
        <v>1758</v>
      </c>
      <c r="AB1043" t="s">
        <v>1777</v>
      </c>
      <c r="AC1043">
        <v>6</v>
      </c>
    </row>
    <row r="1044" spans="16:29" x14ac:dyDescent="0.3">
      <c r="P1044" t="s">
        <v>1978</v>
      </c>
      <c r="Q1044" t="s">
        <v>1979</v>
      </c>
      <c r="R1044" t="s">
        <v>57</v>
      </c>
      <c r="S1044" t="s">
        <v>120</v>
      </c>
      <c r="T1044" t="s">
        <v>84</v>
      </c>
      <c r="U1044" t="s">
        <v>60</v>
      </c>
      <c r="V1044" t="s">
        <v>114</v>
      </c>
      <c r="W1044">
        <v>52</v>
      </c>
      <c r="X1044" s="13">
        <v>38995</v>
      </c>
      <c r="Y1044" s="35">
        <v>147966</v>
      </c>
      <c r="Z1044" s="36">
        <v>0.11</v>
      </c>
      <c r="AA1044" t="s">
        <v>1758</v>
      </c>
      <c r="AB1044" t="s">
        <v>1762</v>
      </c>
      <c r="AC1044">
        <v>17</v>
      </c>
    </row>
    <row r="1045" spans="16:29" x14ac:dyDescent="0.3">
      <c r="P1045" t="s">
        <v>1980</v>
      </c>
      <c r="Q1045" t="s">
        <v>1981</v>
      </c>
      <c r="R1045" t="s">
        <v>108</v>
      </c>
      <c r="S1045" t="s">
        <v>58</v>
      </c>
      <c r="T1045" t="s">
        <v>59</v>
      </c>
      <c r="U1045" t="s">
        <v>78</v>
      </c>
      <c r="V1045" t="s">
        <v>114</v>
      </c>
      <c r="W1045">
        <v>42</v>
      </c>
      <c r="X1045" s="13">
        <v>40511</v>
      </c>
      <c r="Y1045" s="35">
        <v>186725</v>
      </c>
      <c r="Z1045" s="36">
        <v>0.32</v>
      </c>
      <c r="AA1045" t="s">
        <v>1758</v>
      </c>
      <c r="AB1045" t="s">
        <v>1759</v>
      </c>
      <c r="AC1045">
        <v>13</v>
      </c>
    </row>
    <row r="1046" spans="16:29" x14ac:dyDescent="0.3">
      <c r="P1046" t="s">
        <v>324</v>
      </c>
      <c r="Q1046" t="s">
        <v>1982</v>
      </c>
      <c r="R1046" t="s">
        <v>87</v>
      </c>
      <c r="S1046" t="s">
        <v>120</v>
      </c>
      <c r="T1046" t="s">
        <v>74</v>
      </c>
      <c r="U1046" t="s">
        <v>78</v>
      </c>
      <c r="V1046" t="s">
        <v>114</v>
      </c>
      <c r="W1046">
        <v>26</v>
      </c>
      <c r="X1046" s="13">
        <v>44257</v>
      </c>
      <c r="Y1046" s="35">
        <v>44732</v>
      </c>
      <c r="Z1046" s="36">
        <v>0</v>
      </c>
      <c r="AA1046" t="s">
        <v>1758</v>
      </c>
      <c r="AB1046" t="s">
        <v>1762</v>
      </c>
      <c r="AC1046">
        <v>3</v>
      </c>
    </row>
    <row r="1047" spans="16:29" x14ac:dyDescent="0.3">
      <c r="P1047" t="s">
        <v>1983</v>
      </c>
      <c r="Q1047" t="s">
        <v>1984</v>
      </c>
      <c r="R1047" t="s">
        <v>108</v>
      </c>
      <c r="S1047" t="s">
        <v>109</v>
      </c>
      <c r="T1047" t="s">
        <v>84</v>
      </c>
      <c r="U1047" t="s">
        <v>60</v>
      </c>
      <c r="V1047" t="s">
        <v>114</v>
      </c>
      <c r="W1047">
        <v>32</v>
      </c>
      <c r="X1047" s="13">
        <v>41675</v>
      </c>
      <c r="Y1047" s="35">
        <v>203445</v>
      </c>
      <c r="Z1047" s="36">
        <v>0.34</v>
      </c>
      <c r="AA1047" t="s">
        <v>1758</v>
      </c>
      <c r="AB1047" t="s">
        <v>1759</v>
      </c>
      <c r="AC1047">
        <v>10</v>
      </c>
    </row>
    <row r="1048" spans="16:29" x14ac:dyDescent="0.3">
      <c r="P1048" t="s">
        <v>1985</v>
      </c>
      <c r="Q1048" t="s">
        <v>1986</v>
      </c>
      <c r="R1048" t="s">
        <v>132</v>
      </c>
      <c r="S1048" t="s">
        <v>67</v>
      </c>
      <c r="T1048" t="s">
        <v>59</v>
      </c>
      <c r="U1048" t="s">
        <v>60</v>
      </c>
      <c r="V1048" t="s">
        <v>114</v>
      </c>
      <c r="W1048">
        <v>25</v>
      </c>
      <c r="X1048" s="13">
        <v>44024</v>
      </c>
      <c r="Y1048" s="35">
        <v>56565</v>
      </c>
      <c r="Z1048" s="36">
        <v>0</v>
      </c>
      <c r="AA1048" t="s">
        <v>1758</v>
      </c>
      <c r="AB1048" t="s">
        <v>1777</v>
      </c>
      <c r="AC1048">
        <v>4</v>
      </c>
    </row>
    <row r="1049" spans="16:29" x14ac:dyDescent="0.3">
      <c r="P1049" t="s">
        <v>1987</v>
      </c>
      <c r="Q1049" t="s">
        <v>1988</v>
      </c>
      <c r="R1049" t="s">
        <v>77</v>
      </c>
      <c r="S1049" t="s">
        <v>120</v>
      </c>
      <c r="T1049" t="s">
        <v>74</v>
      </c>
      <c r="U1049" t="s">
        <v>78</v>
      </c>
      <c r="V1049" t="s">
        <v>114</v>
      </c>
      <c r="W1049">
        <v>51</v>
      </c>
      <c r="X1049" s="13">
        <v>35852</v>
      </c>
      <c r="Y1049" s="35">
        <v>71111</v>
      </c>
      <c r="Z1049" s="36">
        <v>0</v>
      </c>
      <c r="AA1049" t="s">
        <v>1758</v>
      </c>
      <c r="AB1049" t="s">
        <v>1762</v>
      </c>
      <c r="AC1049">
        <v>26</v>
      </c>
    </row>
    <row r="1050" spans="16:29" x14ac:dyDescent="0.3">
      <c r="P1050" t="s">
        <v>941</v>
      </c>
      <c r="Q1050" t="s">
        <v>1989</v>
      </c>
      <c r="R1050" t="s">
        <v>100</v>
      </c>
      <c r="S1050" t="s">
        <v>101</v>
      </c>
      <c r="T1050" t="s">
        <v>84</v>
      </c>
      <c r="U1050" t="s">
        <v>60</v>
      </c>
      <c r="V1050" t="s">
        <v>114</v>
      </c>
      <c r="W1050">
        <v>47</v>
      </c>
      <c r="X1050" s="13">
        <v>43375</v>
      </c>
      <c r="Y1050" s="35">
        <v>111404</v>
      </c>
      <c r="Z1050" s="36">
        <v>0</v>
      </c>
      <c r="AA1050" t="s">
        <v>1758</v>
      </c>
      <c r="AB1050" t="s">
        <v>1762</v>
      </c>
      <c r="AC1050">
        <v>5</v>
      </c>
    </row>
    <row r="1051" spans="16:29" x14ac:dyDescent="0.3">
      <c r="P1051" t="s">
        <v>1990</v>
      </c>
      <c r="Q1051" t="s">
        <v>1991</v>
      </c>
      <c r="R1051" t="s">
        <v>108</v>
      </c>
      <c r="S1051" t="s">
        <v>109</v>
      </c>
      <c r="T1051" t="s">
        <v>74</v>
      </c>
      <c r="U1051" t="s">
        <v>60</v>
      </c>
      <c r="V1051" t="s">
        <v>114</v>
      </c>
      <c r="W1051">
        <v>37</v>
      </c>
      <c r="X1051" s="13">
        <v>40745</v>
      </c>
      <c r="Y1051" s="35">
        <v>219474</v>
      </c>
      <c r="Z1051" s="36">
        <v>0.36</v>
      </c>
      <c r="AA1051" t="s">
        <v>1758</v>
      </c>
      <c r="AB1051" t="s">
        <v>1759</v>
      </c>
      <c r="AC1051">
        <v>13</v>
      </c>
    </row>
    <row r="1052" spans="16:29" x14ac:dyDescent="0.3">
      <c r="P1052" t="s">
        <v>1992</v>
      </c>
      <c r="Q1052" t="s">
        <v>1993</v>
      </c>
      <c r="R1052" t="s">
        <v>294</v>
      </c>
      <c r="S1052" t="s">
        <v>58</v>
      </c>
      <c r="T1052" t="s">
        <v>68</v>
      </c>
      <c r="U1052" t="s">
        <v>60</v>
      </c>
      <c r="V1052" t="s">
        <v>114</v>
      </c>
      <c r="W1052">
        <v>36</v>
      </c>
      <c r="X1052" s="13">
        <v>44217</v>
      </c>
      <c r="Y1052" s="35">
        <v>90333</v>
      </c>
      <c r="Z1052" s="36">
        <v>0</v>
      </c>
      <c r="AA1052" t="s">
        <v>1758</v>
      </c>
      <c r="AB1052" t="s">
        <v>1762</v>
      </c>
      <c r="AC1052">
        <v>3</v>
      </c>
    </row>
    <row r="1053" spans="16:29" x14ac:dyDescent="0.3">
      <c r="P1053" t="s">
        <v>1994</v>
      </c>
      <c r="Q1053" t="s">
        <v>1995</v>
      </c>
      <c r="R1053" t="s">
        <v>180</v>
      </c>
      <c r="S1053" t="s">
        <v>97</v>
      </c>
      <c r="T1053" t="s">
        <v>59</v>
      </c>
      <c r="U1053" t="s">
        <v>60</v>
      </c>
      <c r="V1053" t="s">
        <v>114</v>
      </c>
      <c r="W1053">
        <v>62</v>
      </c>
      <c r="X1053" s="13">
        <v>41748</v>
      </c>
      <c r="Y1053" s="35">
        <v>45295</v>
      </c>
      <c r="Z1053" s="36">
        <v>0</v>
      </c>
      <c r="AA1053" t="s">
        <v>1758</v>
      </c>
      <c r="AB1053" t="s">
        <v>1777</v>
      </c>
      <c r="AC1053">
        <v>10</v>
      </c>
    </row>
    <row r="1054" spans="16:29" x14ac:dyDescent="0.3">
      <c r="P1054" t="s">
        <v>1996</v>
      </c>
      <c r="Q1054" t="s">
        <v>1997</v>
      </c>
      <c r="R1054" t="s">
        <v>66</v>
      </c>
      <c r="S1054" t="s">
        <v>120</v>
      </c>
      <c r="T1054" t="s">
        <v>68</v>
      </c>
      <c r="U1054" t="s">
        <v>60</v>
      </c>
      <c r="V1054" t="s">
        <v>114</v>
      </c>
      <c r="W1054">
        <v>27</v>
      </c>
      <c r="X1054" s="13">
        <v>43397</v>
      </c>
      <c r="Y1054" s="35">
        <v>154973</v>
      </c>
      <c r="Z1054" s="36">
        <v>0.28999999999999998</v>
      </c>
      <c r="AA1054" t="s">
        <v>1758</v>
      </c>
      <c r="AB1054" t="s">
        <v>1777</v>
      </c>
      <c r="AC1054">
        <v>5</v>
      </c>
    </row>
    <row r="1055" spans="16:29" x14ac:dyDescent="0.3">
      <c r="P1055" t="s">
        <v>1998</v>
      </c>
      <c r="Q1055" t="s">
        <v>1999</v>
      </c>
      <c r="R1055" t="s">
        <v>66</v>
      </c>
      <c r="S1055" t="s">
        <v>97</v>
      </c>
      <c r="T1055" t="s">
        <v>68</v>
      </c>
      <c r="U1055" t="s">
        <v>60</v>
      </c>
      <c r="V1055" t="s">
        <v>114</v>
      </c>
      <c r="W1055">
        <v>40</v>
      </c>
      <c r="X1055" s="13">
        <v>44094</v>
      </c>
      <c r="Y1055" s="35">
        <v>198176</v>
      </c>
      <c r="Z1055" s="36">
        <v>0.17</v>
      </c>
      <c r="AA1055" t="s">
        <v>1758</v>
      </c>
      <c r="AB1055" t="s">
        <v>1759</v>
      </c>
      <c r="AC1055">
        <v>3</v>
      </c>
    </row>
    <row r="1056" spans="16:29" x14ac:dyDescent="0.3">
      <c r="P1056" t="s">
        <v>2000</v>
      </c>
      <c r="Q1056" t="s">
        <v>2001</v>
      </c>
      <c r="R1056" t="s">
        <v>132</v>
      </c>
      <c r="S1056" t="s">
        <v>67</v>
      </c>
      <c r="T1056" t="s">
        <v>59</v>
      </c>
      <c r="U1056" t="s">
        <v>60</v>
      </c>
      <c r="V1056" t="s">
        <v>114</v>
      </c>
      <c r="W1056">
        <v>45</v>
      </c>
      <c r="X1056" s="13">
        <v>41127</v>
      </c>
      <c r="Y1056" s="35">
        <v>58586</v>
      </c>
      <c r="Z1056" s="36">
        <v>0</v>
      </c>
      <c r="AA1056" t="s">
        <v>1758</v>
      </c>
      <c r="AB1056" t="s">
        <v>1777</v>
      </c>
      <c r="AC1056">
        <v>12</v>
      </c>
    </row>
    <row r="1057" spans="16:29" x14ac:dyDescent="0.3">
      <c r="P1057" t="s">
        <v>2002</v>
      </c>
      <c r="Q1057" t="s">
        <v>2003</v>
      </c>
      <c r="R1057" t="s">
        <v>66</v>
      </c>
      <c r="S1057" t="s">
        <v>109</v>
      </c>
      <c r="T1057" t="s">
        <v>59</v>
      </c>
      <c r="U1057" t="s">
        <v>60</v>
      </c>
      <c r="V1057" t="s">
        <v>114</v>
      </c>
      <c r="W1057">
        <v>43</v>
      </c>
      <c r="X1057" s="13">
        <v>41928</v>
      </c>
      <c r="Y1057" s="35">
        <v>171360</v>
      </c>
      <c r="Z1057" s="36">
        <v>0.23</v>
      </c>
      <c r="AA1057" t="s">
        <v>1758</v>
      </c>
      <c r="AB1057" t="s">
        <v>1759</v>
      </c>
      <c r="AC1057">
        <v>9</v>
      </c>
    </row>
    <row r="1058" spans="16:29" x14ac:dyDescent="0.3">
      <c r="P1058" t="s">
        <v>2004</v>
      </c>
      <c r="Q1058" t="s">
        <v>2005</v>
      </c>
      <c r="R1058" t="s">
        <v>183</v>
      </c>
      <c r="S1058" t="s">
        <v>101</v>
      </c>
      <c r="T1058" t="s">
        <v>68</v>
      </c>
      <c r="U1058" t="s">
        <v>78</v>
      </c>
      <c r="V1058" t="s">
        <v>114</v>
      </c>
      <c r="W1058">
        <v>32</v>
      </c>
      <c r="X1058" s="13">
        <v>44478</v>
      </c>
      <c r="Y1058" s="35">
        <v>102298</v>
      </c>
      <c r="Z1058" s="36">
        <v>0.13</v>
      </c>
      <c r="AA1058" t="s">
        <v>1758</v>
      </c>
      <c r="AB1058" t="s">
        <v>1762</v>
      </c>
      <c r="AC1058">
        <v>2</v>
      </c>
    </row>
    <row r="1059" spans="16:29" x14ac:dyDescent="0.3">
      <c r="P1059" t="s">
        <v>2006</v>
      </c>
      <c r="Q1059" t="s">
        <v>2007</v>
      </c>
      <c r="R1059" t="s">
        <v>57</v>
      </c>
      <c r="S1059" t="s">
        <v>120</v>
      </c>
      <c r="T1059" t="s">
        <v>84</v>
      </c>
      <c r="U1059" t="s">
        <v>60</v>
      </c>
      <c r="V1059" t="s">
        <v>114</v>
      </c>
      <c r="W1059">
        <v>27</v>
      </c>
      <c r="X1059" s="13">
        <v>43721</v>
      </c>
      <c r="Y1059" s="35">
        <v>133297</v>
      </c>
      <c r="Z1059" s="36">
        <v>0.13</v>
      </c>
      <c r="AA1059" t="s">
        <v>1758</v>
      </c>
      <c r="AB1059" t="s">
        <v>1762</v>
      </c>
      <c r="AC1059">
        <v>4</v>
      </c>
    </row>
    <row r="1060" spans="16:29" x14ac:dyDescent="0.3">
      <c r="P1060" t="s">
        <v>2008</v>
      </c>
      <c r="Q1060" t="s">
        <v>2009</v>
      </c>
      <c r="R1060" t="s">
        <v>83</v>
      </c>
      <c r="S1060" t="s">
        <v>120</v>
      </c>
      <c r="T1060" t="s">
        <v>84</v>
      </c>
      <c r="U1060" t="s">
        <v>78</v>
      </c>
      <c r="V1060" t="s">
        <v>114</v>
      </c>
      <c r="W1060">
        <v>50</v>
      </c>
      <c r="X1060" s="13">
        <v>41024</v>
      </c>
      <c r="Y1060" s="35">
        <v>113269</v>
      </c>
      <c r="Z1060" s="36">
        <v>0.09</v>
      </c>
      <c r="AA1060" t="s">
        <v>1758</v>
      </c>
      <c r="AB1060" t="s">
        <v>1777</v>
      </c>
      <c r="AC1060">
        <v>12</v>
      </c>
    </row>
    <row r="1061" spans="16:29" x14ac:dyDescent="0.3">
      <c r="P1061" t="s">
        <v>220</v>
      </c>
      <c r="Q1061" t="s">
        <v>2010</v>
      </c>
      <c r="R1061" t="s">
        <v>66</v>
      </c>
      <c r="S1061" t="s">
        <v>97</v>
      </c>
      <c r="T1061" t="s">
        <v>68</v>
      </c>
      <c r="U1061" t="s">
        <v>60</v>
      </c>
      <c r="V1061" t="s">
        <v>114</v>
      </c>
      <c r="W1061">
        <v>52</v>
      </c>
      <c r="X1061" s="13">
        <v>34209</v>
      </c>
      <c r="Y1061" s="35">
        <v>177443</v>
      </c>
      <c r="Z1061" s="36">
        <v>0.25</v>
      </c>
      <c r="AA1061" t="s">
        <v>1758</v>
      </c>
      <c r="AB1061" t="s">
        <v>1777</v>
      </c>
      <c r="AC1061">
        <v>31</v>
      </c>
    </row>
    <row r="1062" spans="16:29" x14ac:dyDescent="0.3">
      <c r="P1062" t="s">
        <v>2011</v>
      </c>
      <c r="Q1062" t="s">
        <v>2012</v>
      </c>
      <c r="R1062" t="s">
        <v>108</v>
      </c>
      <c r="S1062" t="s">
        <v>97</v>
      </c>
      <c r="T1062" t="s">
        <v>84</v>
      </c>
      <c r="U1062" t="s">
        <v>78</v>
      </c>
      <c r="V1062" t="s">
        <v>114</v>
      </c>
      <c r="W1062">
        <v>44</v>
      </c>
      <c r="X1062" s="13">
        <v>39335</v>
      </c>
      <c r="Y1062" s="35">
        <v>181247</v>
      </c>
      <c r="Z1062" s="36">
        <v>0.33</v>
      </c>
      <c r="AA1062" t="s">
        <v>1758</v>
      </c>
      <c r="AB1062" t="s">
        <v>1777</v>
      </c>
      <c r="AC1062">
        <v>16</v>
      </c>
    </row>
    <row r="1063" spans="16:29" x14ac:dyDescent="0.3">
      <c r="P1063" t="s">
        <v>2013</v>
      </c>
      <c r="Q1063" t="s">
        <v>2014</v>
      </c>
      <c r="R1063" t="s">
        <v>57</v>
      </c>
      <c r="S1063" t="s">
        <v>58</v>
      </c>
      <c r="T1063" t="s">
        <v>68</v>
      </c>
      <c r="U1063" t="s">
        <v>78</v>
      </c>
      <c r="V1063" t="s">
        <v>114</v>
      </c>
      <c r="W1063">
        <v>33</v>
      </c>
      <c r="X1063" s="13">
        <v>41267</v>
      </c>
      <c r="Y1063" s="35">
        <v>132544</v>
      </c>
      <c r="Z1063" s="36">
        <v>0.1</v>
      </c>
      <c r="AA1063" t="s">
        <v>1758</v>
      </c>
      <c r="AB1063" t="s">
        <v>1762</v>
      </c>
      <c r="AC1063">
        <v>11</v>
      </c>
    </row>
    <row r="1064" spans="16:29" x14ac:dyDescent="0.3">
      <c r="P1064" t="s">
        <v>2015</v>
      </c>
      <c r="Q1064" t="s">
        <v>2016</v>
      </c>
      <c r="R1064" t="s">
        <v>66</v>
      </c>
      <c r="S1064" t="s">
        <v>97</v>
      </c>
      <c r="T1064" t="s">
        <v>84</v>
      </c>
      <c r="U1064" t="s">
        <v>60</v>
      </c>
      <c r="V1064" t="s">
        <v>114</v>
      </c>
      <c r="W1064">
        <v>53</v>
      </c>
      <c r="X1064" s="13">
        <v>38919</v>
      </c>
      <c r="Y1064" s="35">
        <v>151246</v>
      </c>
      <c r="Z1064" s="36">
        <v>0.21</v>
      </c>
      <c r="AA1064" t="s">
        <v>1758</v>
      </c>
      <c r="AB1064" t="s">
        <v>1777</v>
      </c>
      <c r="AC1064">
        <v>18</v>
      </c>
    </row>
    <row r="1065" spans="16:29" x14ac:dyDescent="0.3">
      <c r="P1065" t="s">
        <v>2017</v>
      </c>
      <c r="Q1065" t="s">
        <v>2018</v>
      </c>
      <c r="R1065" t="s">
        <v>275</v>
      </c>
      <c r="S1065" t="s">
        <v>58</v>
      </c>
      <c r="T1065" t="s">
        <v>68</v>
      </c>
      <c r="U1065" t="s">
        <v>78</v>
      </c>
      <c r="V1065" t="s">
        <v>114</v>
      </c>
      <c r="W1065">
        <v>29</v>
      </c>
      <c r="X1065" s="13">
        <v>42509</v>
      </c>
      <c r="Y1065" s="35">
        <v>52693</v>
      </c>
      <c r="Z1065" s="36">
        <v>0</v>
      </c>
      <c r="AA1065" t="s">
        <v>1758</v>
      </c>
      <c r="AB1065" t="s">
        <v>1762</v>
      </c>
      <c r="AC1065">
        <v>8</v>
      </c>
    </row>
    <row r="1066" spans="16:29" x14ac:dyDescent="0.3">
      <c r="P1066" t="s">
        <v>2019</v>
      </c>
      <c r="Q1066" t="s">
        <v>2020</v>
      </c>
      <c r="R1066" t="s">
        <v>132</v>
      </c>
      <c r="S1066" t="s">
        <v>109</v>
      </c>
      <c r="T1066" t="s">
        <v>74</v>
      </c>
      <c r="U1066" t="s">
        <v>78</v>
      </c>
      <c r="V1066" t="s">
        <v>114</v>
      </c>
      <c r="W1066">
        <v>47</v>
      </c>
      <c r="X1066" s="13">
        <v>38684</v>
      </c>
      <c r="Y1066" s="35">
        <v>62749</v>
      </c>
      <c r="Z1066" s="36">
        <v>0</v>
      </c>
      <c r="AA1066" t="s">
        <v>1758</v>
      </c>
      <c r="AB1066" t="s">
        <v>1759</v>
      </c>
      <c r="AC1066">
        <v>18</v>
      </c>
    </row>
    <row r="1067" spans="16:29" x14ac:dyDescent="0.3">
      <c r="P1067" t="s">
        <v>2021</v>
      </c>
      <c r="Q1067" t="s">
        <v>2022</v>
      </c>
      <c r="R1067" t="s">
        <v>225</v>
      </c>
      <c r="S1067" t="s">
        <v>97</v>
      </c>
      <c r="T1067" t="s">
        <v>59</v>
      </c>
      <c r="U1067" t="s">
        <v>78</v>
      </c>
      <c r="V1067" t="s">
        <v>114</v>
      </c>
      <c r="W1067">
        <v>48</v>
      </c>
      <c r="X1067" s="13">
        <v>35907</v>
      </c>
      <c r="Y1067" s="35">
        <v>85369</v>
      </c>
      <c r="Z1067" s="36">
        <v>0</v>
      </c>
      <c r="AA1067" t="s">
        <v>1758</v>
      </c>
      <c r="AB1067" t="s">
        <v>1759</v>
      </c>
      <c r="AC1067">
        <v>26</v>
      </c>
    </row>
  </sheetData>
  <conditionalFormatting sqref="D8:D22">
    <cfRule type="colorScale" priority="3">
      <colorScale>
        <cfvo type="min"/>
        <cfvo type="percentile" val="50"/>
        <cfvo type="max"/>
        <color rgb="FF5A8AC6"/>
        <color rgb="FFFCFCFF"/>
        <color rgb="FFF8696B"/>
      </colorScale>
    </cfRule>
  </conditionalFormatting>
  <conditionalFormatting sqref="E8:J22">
    <cfRule type="cellIs" dxfId="2" priority="5" operator="lessThan">
      <formula>50</formula>
    </cfRule>
    <cfRule type="cellIs" dxfId="1" priority="6" operator="between">
      <formula>50</formula>
      <formula>85</formula>
    </cfRule>
    <cfRule type="cellIs" dxfId="0" priority="7" operator="greaterThan">
      <formula>85</formula>
    </cfRule>
  </conditionalFormatting>
  <conditionalFormatting sqref="K8:K22">
    <cfRule type="dataBar" priority="1">
      <dataBar>
        <cfvo type="min"/>
        <cfvo type="max"/>
        <color rgb="FF63C384"/>
      </dataBar>
      <extLst>
        <ext xmlns:x14="http://schemas.microsoft.com/office/spreadsheetml/2009/9/main" uri="{B025F937-C7B1-47D3-B67F-A62EFF666E3E}">
          <x14:id>{0DB924AA-3B69-4EA1-BB9E-6C76A9561984}</x14:id>
        </ext>
      </extLst>
    </cfRule>
    <cfRule type="iconSet" priority="2">
      <iconSet iconSet="3Flags">
        <cfvo type="percent" val="0"/>
        <cfvo type="percent" val="33"/>
        <cfvo type="percent" val="67"/>
      </iconSet>
    </cfRule>
  </conditionalFormatting>
  <pageMargins left="0.7" right="0.7" top="0.75" bottom="0.75" header="0.3" footer="0.3"/>
  <ignoredErrors>
    <ignoredError sqref="K8 K9:K22" formulaRange="1"/>
  </ignoredErrors>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B924AA-3B69-4EA1-BB9E-6C76A9561984}">
            <x14:dataBar minLength="0" maxLength="100" border="1" negativeBarBorderColorSameAsPositive="0">
              <x14:cfvo type="autoMin"/>
              <x14:cfvo type="autoMax"/>
              <x14:borderColor rgb="FF63C384"/>
              <x14:negativeFillColor rgb="FFFF0000"/>
              <x14:negativeBorderColor rgb="FFFF0000"/>
              <x14:axisColor rgb="FF000000"/>
            </x14:dataBar>
          </x14:cfRule>
          <xm:sqref>K8:K22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1BD71-AD68-49CD-97F9-7A8A3468F5DF}">
  <sheetPr codeName="Sheet12"/>
  <dimension ref="O2:AF107"/>
  <sheetViews>
    <sheetView zoomScale="46" workbookViewId="0">
      <selection activeCell="O3" sqref="O3:R15"/>
    </sheetView>
  </sheetViews>
  <sheetFormatPr defaultRowHeight="14.4" x14ac:dyDescent="0.3"/>
  <sheetData>
    <row r="2" spans="15:18" ht="15" thickBot="1" x14ac:dyDescent="0.35"/>
    <row r="3" spans="15:18" x14ac:dyDescent="0.3">
      <c r="O3" s="37"/>
      <c r="P3" s="38" t="s">
        <v>2129</v>
      </c>
      <c r="Q3" s="38" t="s">
        <v>2130</v>
      </c>
      <c r="R3" s="39" t="s">
        <v>2131</v>
      </c>
    </row>
    <row r="4" spans="15:18" x14ac:dyDescent="0.3">
      <c r="O4" s="40" t="s">
        <v>2132</v>
      </c>
      <c r="P4" s="41">
        <v>0.3</v>
      </c>
      <c r="Q4" s="41">
        <v>0.2</v>
      </c>
      <c r="R4" s="42">
        <v>0.9</v>
      </c>
    </row>
    <row r="5" spans="15:18" x14ac:dyDescent="0.3">
      <c r="O5" s="40" t="s">
        <v>2133</v>
      </c>
      <c r="P5" s="41">
        <v>0.25</v>
      </c>
      <c r="Q5" s="41">
        <v>0.8</v>
      </c>
      <c r="R5" s="42">
        <v>0.6</v>
      </c>
    </row>
    <row r="6" spans="15:18" x14ac:dyDescent="0.3">
      <c r="O6" s="40" t="s">
        <v>2134</v>
      </c>
      <c r="P6" s="41">
        <v>0.4</v>
      </c>
      <c r="Q6" s="41">
        <v>0.15</v>
      </c>
      <c r="R6" s="42">
        <v>0.6</v>
      </c>
    </row>
    <row r="7" spans="15:18" x14ac:dyDescent="0.3">
      <c r="O7" s="40" t="s">
        <v>2135</v>
      </c>
      <c r="P7" s="41">
        <v>0.9</v>
      </c>
      <c r="Q7" s="41">
        <v>0.4</v>
      </c>
      <c r="R7" s="42">
        <v>0.3</v>
      </c>
    </row>
    <row r="8" spans="15:18" x14ac:dyDescent="0.3">
      <c r="O8" s="40" t="s">
        <v>2136</v>
      </c>
      <c r="P8" s="41">
        <v>0.5</v>
      </c>
      <c r="Q8" s="41">
        <v>0.5</v>
      </c>
      <c r="R8" s="42">
        <v>0.5</v>
      </c>
    </row>
    <row r="9" spans="15:18" x14ac:dyDescent="0.3">
      <c r="O9" s="40" t="s">
        <v>2137</v>
      </c>
      <c r="P9" s="41">
        <v>0.8</v>
      </c>
      <c r="Q9" s="41">
        <v>0.6</v>
      </c>
      <c r="R9" s="42">
        <v>0.2</v>
      </c>
    </row>
    <row r="10" spans="15:18" x14ac:dyDescent="0.3">
      <c r="O10" s="40" t="s">
        <v>2138</v>
      </c>
      <c r="P10" s="41">
        <v>0.7</v>
      </c>
      <c r="Q10" s="41">
        <v>0.9</v>
      </c>
      <c r="R10" s="42">
        <v>0.1</v>
      </c>
    </row>
    <row r="11" spans="15:18" x14ac:dyDescent="0.3">
      <c r="O11" s="40" t="s">
        <v>2139</v>
      </c>
      <c r="P11" s="41">
        <v>0.4</v>
      </c>
      <c r="Q11" s="41">
        <v>0.6</v>
      </c>
      <c r="R11" s="42">
        <v>0.3</v>
      </c>
    </row>
    <row r="12" spans="15:18" x14ac:dyDescent="0.3">
      <c r="O12" s="40" t="s">
        <v>2140</v>
      </c>
      <c r="P12" s="41">
        <v>0.65</v>
      </c>
      <c r="Q12" s="41">
        <v>0.7</v>
      </c>
      <c r="R12" s="42">
        <v>0.2</v>
      </c>
    </row>
    <row r="13" spans="15:18" x14ac:dyDescent="0.3">
      <c r="O13" s="40" t="s">
        <v>2141</v>
      </c>
      <c r="P13" s="41">
        <v>0.3</v>
      </c>
      <c r="Q13" s="41">
        <v>0.5</v>
      </c>
      <c r="R13" s="42">
        <v>0.4</v>
      </c>
    </row>
    <row r="14" spans="15:18" x14ac:dyDescent="0.3">
      <c r="O14" s="40" t="s">
        <v>2142</v>
      </c>
      <c r="P14" s="41">
        <v>0.9</v>
      </c>
      <c r="Q14" s="41">
        <v>0.1</v>
      </c>
      <c r="R14" s="42">
        <v>0.1</v>
      </c>
    </row>
    <row r="15" spans="15:18" ht="15" thickBot="1" x14ac:dyDescent="0.35">
      <c r="O15" s="43" t="s">
        <v>2143</v>
      </c>
      <c r="P15" s="44">
        <v>0.6</v>
      </c>
      <c r="Q15" s="44">
        <v>0.4</v>
      </c>
      <c r="R15" s="45">
        <v>0.5</v>
      </c>
    </row>
    <row r="96" spans="15:27" x14ac:dyDescent="0.3">
      <c r="O96" s="24"/>
      <c r="P96" s="46" t="s">
        <v>2132</v>
      </c>
      <c r="Q96" s="46" t="s">
        <v>2133</v>
      </c>
      <c r="R96" s="46" t="s">
        <v>2134</v>
      </c>
      <c r="S96" s="46" t="s">
        <v>2135</v>
      </c>
      <c r="T96" s="46" t="s">
        <v>2136</v>
      </c>
      <c r="U96" s="46" t="s">
        <v>2137</v>
      </c>
      <c r="V96" s="46" t="s">
        <v>2138</v>
      </c>
      <c r="W96" s="46" t="s">
        <v>2139</v>
      </c>
      <c r="X96" s="46" t="s">
        <v>2140</v>
      </c>
      <c r="Y96" s="46" t="s">
        <v>2141</v>
      </c>
      <c r="Z96" s="46" t="s">
        <v>2142</v>
      </c>
      <c r="AA96" s="46" t="s">
        <v>2143</v>
      </c>
    </row>
    <row r="97" spans="15:32" ht="15" thickBot="1" x14ac:dyDescent="0.35">
      <c r="O97" s="24"/>
    </row>
    <row r="98" spans="15:32" x14ac:dyDescent="0.3">
      <c r="O98" s="24"/>
      <c r="AC98" s="74"/>
      <c r="AD98" s="75"/>
      <c r="AE98" s="75"/>
      <c r="AF98" s="76"/>
    </row>
    <row r="99" spans="15:32" ht="15" thickBot="1" x14ac:dyDescent="0.35">
      <c r="O99" s="24" t="s">
        <v>2129</v>
      </c>
      <c r="P99" s="41">
        <v>0.3</v>
      </c>
      <c r="Q99" s="41">
        <v>0.25</v>
      </c>
      <c r="R99" s="41">
        <v>0.4</v>
      </c>
      <c r="S99" s="41">
        <v>0.9</v>
      </c>
      <c r="T99" s="41">
        <v>0.5</v>
      </c>
      <c r="U99" s="41">
        <v>0.8</v>
      </c>
      <c r="V99" s="41">
        <v>0.7</v>
      </c>
      <c r="W99" s="41">
        <v>0.4</v>
      </c>
      <c r="X99" s="41">
        <v>0.65</v>
      </c>
      <c r="Y99" s="41">
        <v>0.3</v>
      </c>
      <c r="Z99" s="41">
        <v>0.9</v>
      </c>
      <c r="AA99" s="41">
        <v>0.6</v>
      </c>
      <c r="AC99" s="77"/>
      <c r="AD99" s="78"/>
      <c r="AE99" s="78"/>
      <c r="AF99" s="79"/>
    </row>
    <row r="100" spans="15:32" ht="15" thickBot="1" x14ac:dyDescent="0.35">
      <c r="O100" s="24"/>
    </row>
    <row r="101" spans="15:32" x14ac:dyDescent="0.3">
      <c r="O101" s="24"/>
      <c r="AC101" s="74"/>
      <c r="AD101" s="75"/>
      <c r="AE101" s="75"/>
      <c r="AF101" s="76"/>
    </row>
    <row r="102" spans="15:32" ht="15" thickBot="1" x14ac:dyDescent="0.35">
      <c r="O102" s="24" t="s">
        <v>2130</v>
      </c>
      <c r="P102" s="41">
        <v>0.2</v>
      </c>
      <c r="Q102" s="41">
        <v>0.8</v>
      </c>
      <c r="R102" s="41">
        <v>0.15</v>
      </c>
      <c r="S102" s="41">
        <v>0.4</v>
      </c>
      <c r="T102" s="41">
        <v>0.5</v>
      </c>
      <c r="U102" s="41">
        <v>0.6</v>
      </c>
      <c r="V102" s="41">
        <v>0.9</v>
      </c>
      <c r="W102" s="41">
        <v>0.6</v>
      </c>
      <c r="X102" s="41">
        <v>0.7</v>
      </c>
      <c r="Y102" s="41">
        <v>0.5</v>
      </c>
      <c r="Z102" s="41">
        <v>0.1</v>
      </c>
      <c r="AA102" s="41">
        <v>0.4</v>
      </c>
      <c r="AC102" s="77"/>
      <c r="AD102" s="78"/>
      <c r="AE102" s="78"/>
      <c r="AF102" s="79"/>
    </row>
    <row r="103" spans="15:32" ht="15" thickBot="1" x14ac:dyDescent="0.35">
      <c r="O103" s="24"/>
    </row>
    <row r="104" spans="15:32" x14ac:dyDescent="0.3">
      <c r="O104" s="24"/>
      <c r="AC104" s="74"/>
      <c r="AD104" s="75"/>
      <c r="AE104" s="75"/>
      <c r="AF104" s="76"/>
    </row>
    <row r="105" spans="15:32" ht="15" thickBot="1" x14ac:dyDescent="0.35">
      <c r="O105" s="24" t="s">
        <v>2131</v>
      </c>
      <c r="P105" s="41">
        <v>0.9</v>
      </c>
      <c r="Q105" s="41">
        <v>0.6</v>
      </c>
      <c r="R105" s="41">
        <v>0.6</v>
      </c>
      <c r="S105" s="41">
        <v>0.3</v>
      </c>
      <c r="T105" s="41">
        <v>-0.5</v>
      </c>
      <c r="U105" s="41">
        <v>0.2</v>
      </c>
      <c r="V105" s="41">
        <v>0.1</v>
      </c>
      <c r="W105" s="41">
        <v>-0.3</v>
      </c>
      <c r="X105" s="41">
        <v>0.2</v>
      </c>
      <c r="Y105" s="41">
        <v>0.4</v>
      </c>
      <c r="Z105" s="41">
        <v>0.1</v>
      </c>
      <c r="AA105" s="41">
        <v>0.5</v>
      </c>
      <c r="AC105" s="77"/>
      <c r="AD105" s="78"/>
      <c r="AE105" s="78"/>
      <c r="AF105" s="79"/>
    </row>
    <row r="106" spans="15:32" x14ac:dyDescent="0.3">
      <c r="O106" s="24"/>
    </row>
    <row r="107" spans="15:32" x14ac:dyDescent="0.3">
      <c r="O107" s="24"/>
    </row>
  </sheetData>
  <mergeCells count="3">
    <mergeCell ref="AC98:AF99"/>
    <mergeCell ref="AC101:AF102"/>
    <mergeCell ref="AC104:AF105"/>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BFAC7596-6415-4D77-8A9A-A5A1C365669A}">
          <x14:colorSeries rgb="FF376092"/>
          <x14:colorNegative rgb="FFD00000"/>
          <x14:colorAxis rgb="FF000000"/>
          <x14:colorMarkers rgb="FFD00000"/>
          <x14:colorFirst rgb="FFD00000"/>
          <x14:colorLast rgb="FFD00000"/>
          <x14:colorHigh rgb="FFD00000"/>
          <x14:colorLow rgb="FFD00000"/>
          <x14:sparklines>
            <x14:sparkline>
              <xm:f>Sheet12!P99:AA99</xm:f>
              <xm:sqref>AC98</xm:sqref>
            </x14:sparkline>
          </x14:sparklines>
        </x14:sparklineGroup>
        <x14:sparklineGroup type="column" displayEmptyCellsAs="gap" negative="1" xr2:uid="{F174A857-E500-4866-A862-4A5ABCAE4CD7}">
          <x14:colorSeries theme="7"/>
          <x14:colorNegative theme="8"/>
          <x14:colorAxis rgb="FF000000"/>
          <x14:colorMarkers theme="7" tint="-0.249977111117893"/>
          <x14:colorFirst theme="7" tint="-0.249977111117893"/>
          <x14:colorLast theme="7" tint="-0.249977111117893"/>
          <x14:colorHigh theme="7" tint="-0.249977111117893"/>
          <x14:colorLow theme="7" tint="-0.249977111117893"/>
          <x14:sparklines>
            <x14:sparkline>
              <xm:f>Sheet12!P102:AA102</xm:f>
              <xm:sqref>AC101</xm:sqref>
            </x14:sparkline>
          </x14:sparklines>
        </x14:sparklineGroup>
        <x14:sparklineGroup type="stacked" displayEmptyCellsAs="gap" negative="1" xr2:uid="{D4B5EC06-C9E6-459D-8AF5-B033F5604F97}">
          <x14:colorSeries rgb="FF376092"/>
          <x14:colorNegative rgb="FFD00000"/>
          <x14:colorAxis rgb="FF000000"/>
          <x14:colorMarkers rgb="FFD00000"/>
          <x14:colorFirst rgb="FFD00000"/>
          <x14:colorLast rgb="FFD00000"/>
          <x14:colorHigh rgb="FFD00000"/>
          <x14:colorLow rgb="FFD00000"/>
          <x14:sparklines>
            <x14:sparkline>
              <xm:f>Sheet12!P105:AA105</xm:f>
              <xm:sqref>AC104</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C7120-C78C-46E3-9EB5-7D78B6EA22F0}">
  <sheetPr codeName="Sheet13"/>
  <dimension ref="A3:E218"/>
  <sheetViews>
    <sheetView workbookViewId="0">
      <selection activeCell="K22" sqref="K22"/>
    </sheetView>
  </sheetViews>
  <sheetFormatPr defaultRowHeight="14.4" x14ac:dyDescent="0.3"/>
  <cols>
    <col min="1" max="1" width="31.109375" bestFit="1" customWidth="1"/>
  </cols>
  <sheetData>
    <row r="3" spans="2:5" ht="15" thickBot="1" x14ac:dyDescent="0.35"/>
    <row r="4" spans="2:5" x14ac:dyDescent="0.3">
      <c r="B4" s="37"/>
      <c r="C4" s="38" t="s">
        <v>2129</v>
      </c>
      <c r="D4" s="38" t="s">
        <v>2130</v>
      </c>
      <c r="E4" s="39" t="s">
        <v>2131</v>
      </c>
    </row>
    <row r="5" spans="2:5" x14ac:dyDescent="0.3">
      <c r="B5" s="40" t="s">
        <v>2132</v>
      </c>
      <c r="C5" s="41">
        <v>0.3</v>
      </c>
      <c r="D5" s="41">
        <v>0.2</v>
      </c>
      <c r="E5" s="42">
        <v>0.9</v>
      </c>
    </row>
    <row r="6" spans="2:5" x14ac:dyDescent="0.3">
      <c r="B6" s="40" t="s">
        <v>2133</v>
      </c>
      <c r="C6" s="41">
        <v>0.25</v>
      </c>
      <c r="D6" s="41">
        <v>0.8</v>
      </c>
      <c r="E6" s="42">
        <v>0.6</v>
      </c>
    </row>
    <row r="7" spans="2:5" x14ac:dyDescent="0.3">
      <c r="B7" s="40" t="s">
        <v>2134</v>
      </c>
      <c r="C7" s="41">
        <v>0.4</v>
      </c>
      <c r="D7" s="41">
        <v>0.15</v>
      </c>
      <c r="E7" s="42">
        <v>0.6</v>
      </c>
    </row>
    <row r="8" spans="2:5" x14ac:dyDescent="0.3">
      <c r="B8" s="40" t="s">
        <v>2135</v>
      </c>
      <c r="C8" s="41">
        <v>0.9</v>
      </c>
      <c r="D8" s="41">
        <v>0.4</v>
      </c>
      <c r="E8" s="42">
        <v>0.3</v>
      </c>
    </row>
    <row r="9" spans="2:5" x14ac:dyDescent="0.3">
      <c r="B9" s="40" t="s">
        <v>2136</v>
      </c>
      <c r="C9" s="41">
        <v>0.5</v>
      </c>
      <c r="D9" s="41">
        <v>0.5</v>
      </c>
      <c r="E9" s="42">
        <v>0.5</v>
      </c>
    </row>
    <row r="10" spans="2:5" x14ac:dyDescent="0.3">
      <c r="B10" s="40" t="s">
        <v>2137</v>
      </c>
      <c r="C10" s="41">
        <v>0.8</v>
      </c>
      <c r="D10" s="41">
        <v>0.6</v>
      </c>
      <c r="E10" s="42">
        <v>0.2</v>
      </c>
    </row>
    <row r="11" spans="2:5" x14ac:dyDescent="0.3">
      <c r="B11" s="40" t="s">
        <v>2138</v>
      </c>
      <c r="C11" s="41">
        <v>0.7</v>
      </c>
      <c r="D11" s="41">
        <v>0.9</v>
      </c>
      <c r="E11" s="42">
        <v>0.1</v>
      </c>
    </row>
    <row r="12" spans="2:5" x14ac:dyDescent="0.3">
      <c r="B12" s="40" t="s">
        <v>2139</v>
      </c>
      <c r="C12" s="41">
        <v>0.4</v>
      </c>
      <c r="D12" s="41">
        <v>0.6</v>
      </c>
      <c r="E12" s="42">
        <v>0.3</v>
      </c>
    </row>
    <row r="13" spans="2:5" x14ac:dyDescent="0.3">
      <c r="B13" s="40" t="s">
        <v>2140</v>
      </c>
      <c r="C13" s="41">
        <v>0.65</v>
      </c>
      <c r="D13" s="41">
        <v>0.7</v>
      </c>
      <c r="E13" s="42">
        <v>0.2</v>
      </c>
    </row>
    <row r="14" spans="2:5" x14ac:dyDescent="0.3">
      <c r="B14" s="40" t="s">
        <v>2141</v>
      </c>
      <c r="C14" s="41">
        <v>0.3</v>
      </c>
      <c r="D14" s="41">
        <v>0.5</v>
      </c>
      <c r="E14" s="42">
        <v>0.4</v>
      </c>
    </row>
    <row r="15" spans="2:5" x14ac:dyDescent="0.3">
      <c r="B15" s="40" t="s">
        <v>2142</v>
      </c>
      <c r="C15" s="41">
        <v>0.9</v>
      </c>
      <c r="D15" s="41">
        <v>0.1</v>
      </c>
      <c r="E15" s="42">
        <v>0.1</v>
      </c>
    </row>
    <row r="16" spans="2:5" ht="15" thickBot="1" x14ac:dyDescent="0.35">
      <c r="B16" s="43" t="s">
        <v>2143</v>
      </c>
      <c r="C16" s="44">
        <v>0.6</v>
      </c>
      <c r="D16" s="44">
        <v>0.4</v>
      </c>
      <c r="E16" s="45">
        <v>0.5</v>
      </c>
    </row>
    <row r="21" spans="1:1" x14ac:dyDescent="0.3">
      <c r="A21" s="48"/>
    </row>
    <row r="22" spans="1:1" x14ac:dyDescent="0.3">
      <c r="A22" s="48"/>
    </row>
    <row r="23" spans="1:1" x14ac:dyDescent="0.3">
      <c r="A23" s="48"/>
    </row>
    <row r="24" spans="1:1" x14ac:dyDescent="0.3">
      <c r="A24" s="48"/>
    </row>
    <row r="25" spans="1:1" x14ac:dyDescent="0.3">
      <c r="A25" s="48"/>
    </row>
    <row r="26" spans="1:1" x14ac:dyDescent="0.3">
      <c r="A26" s="48"/>
    </row>
    <row r="27" spans="1:1" x14ac:dyDescent="0.3">
      <c r="A27" s="48"/>
    </row>
    <row r="28" spans="1:1" x14ac:dyDescent="0.3">
      <c r="A28" s="48"/>
    </row>
    <row r="29" spans="1:1" x14ac:dyDescent="0.3">
      <c r="A29" s="48"/>
    </row>
    <row r="30" spans="1:1" x14ac:dyDescent="0.3">
      <c r="A30" s="48"/>
    </row>
    <row r="31" spans="1:1" x14ac:dyDescent="0.3">
      <c r="A31" s="48"/>
    </row>
    <row r="32" spans="1:1" x14ac:dyDescent="0.3">
      <c r="A32" s="48"/>
    </row>
    <row r="33" spans="1:1" x14ac:dyDescent="0.3">
      <c r="A33" s="48"/>
    </row>
    <row r="34" spans="1:1" x14ac:dyDescent="0.3">
      <c r="A34" s="48"/>
    </row>
    <row r="35" spans="1:1" x14ac:dyDescent="0.3">
      <c r="A35" s="48"/>
    </row>
    <row r="36" spans="1:1" x14ac:dyDescent="0.3">
      <c r="A36" s="48"/>
    </row>
    <row r="37" spans="1:1" x14ac:dyDescent="0.3">
      <c r="A37" s="48"/>
    </row>
    <row r="38" spans="1:1" x14ac:dyDescent="0.3">
      <c r="A38" s="48"/>
    </row>
    <row r="39" spans="1:1" x14ac:dyDescent="0.3">
      <c r="A39" s="48"/>
    </row>
    <row r="40" spans="1:1" x14ac:dyDescent="0.3">
      <c r="A40" s="48"/>
    </row>
    <row r="41" spans="1:1" x14ac:dyDescent="0.3">
      <c r="A41" s="48"/>
    </row>
    <row r="42" spans="1:1" x14ac:dyDescent="0.3">
      <c r="A42" s="48"/>
    </row>
    <row r="43" spans="1:1" x14ac:dyDescent="0.3">
      <c r="A43" s="48"/>
    </row>
    <row r="44" spans="1:1" x14ac:dyDescent="0.3">
      <c r="A44" s="48"/>
    </row>
    <row r="45" spans="1:1" x14ac:dyDescent="0.3">
      <c r="A45" s="48"/>
    </row>
    <row r="46" spans="1:1" x14ac:dyDescent="0.3">
      <c r="A46" s="48"/>
    </row>
    <row r="47" spans="1:1" x14ac:dyDescent="0.3">
      <c r="A47" s="48"/>
    </row>
    <row r="48" spans="1:1" x14ac:dyDescent="0.3">
      <c r="A48" s="48"/>
    </row>
    <row r="49" spans="1:1" x14ac:dyDescent="0.3">
      <c r="A49" s="48"/>
    </row>
    <row r="50" spans="1:1" x14ac:dyDescent="0.3">
      <c r="A50" s="48"/>
    </row>
    <row r="51" spans="1:1" x14ac:dyDescent="0.3">
      <c r="A51" s="48"/>
    </row>
    <row r="52" spans="1:1" x14ac:dyDescent="0.3">
      <c r="A52" s="48"/>
    </row>
    <row r="53" spans="1:1" x14ac:dyDescent="0.3">
      <c r="A53" s="48"/>
    </row>
    <row r="54" spans="1:1" x14ac:dyDescent="0.3">
      <c r="A54" s="48"/>
    </row>
    <row r="55" spans="1:1" x14ac:dyDescent="0.3">
      <c r="A55" s="48"/>
    </row>
    <row r="56" spans="1:1" x14ac:dyDescent="0.3">
      <c r="A56" s="48"/>
    </row>
    <row r="57" spans="1:1" x14ac:dyDescent="0.3">
      <c r="A57" s="48"/>
    </row>
    <row r="58" spans="1:1" x14ac:dyDescent="0.3">
      <c r="A58" s="48"/>
    </row>
    <row r="59" spans="1:1" x14ac:dyDescent="0.3">
      <c r="A59" s="48"/>
    </row>
    <row r="60" spans="1:1" x14ac:dyDescent="0.3">
      <c r="A60" s="48"/>
    </row>
    <row r="61" spans="1:1" x14ac:dyDescent="0.3">
      <c r="A61" s="48"/>
    </row>
    <row r="62" spans="1:1" x14ac:dyDescent="0.3">
      <c r="A62" s="48"/>
    </row>
    <row r="63" spans="1:1" x14ac:dyDescent="0.3">
      <c r="A63" s="48"/>
    </row>
    <row r="64" spans="1:1" x14ac:dyDescent="0.3">
      <c r="A64" s="48"/>
    </row>
    <row r="65" spans="1:1" x14ac:dyDescent="0.3">
      <c r="A65" s="48"/>
    </row>
    <row r="66" spans="1:1" x14ac:dyDescent="0.3">
      <c r="A66" s="48"/>
    </row>
    <row r="67" spans="1:1" x14ac:dyDescent="0.3">
      <c r="A67" s="48"/>
    </row>
    <row r="68" spans="1:1" x14ac:dyDescent="0.3">
      <c r="A68" s="48"/>
    </row>
    <row r="69" spans="1:1" x14ac:dyDescent="0.3">
      <c r="A69" s="48"/>
    </row>
    <row r="70" spans="1:1" x14ac:dyDescent="0.3">
      <c r="A70" s="48"/>
    </row>
    <row r="71" spans="1:1" x14ac:dyDescent="0.3">
      <c r="A71" s="48"/>
    </row>
    <row r="72" spans="1:1" x14ac:dyDescent="0.3">
      <c r="A72" s="48"/>
    </row>
    <row r="73" spans="1:1" x14ac:dyDescent="0.3">
      <c r="A73" s="48"/>
    </row>
    <row r="74" spans="1:1" x14ac:dyDescent="0.3">
      <c r="A74" s="48"/>
    </row>
    <row r="75" spans="1:1" x14ac:dyDescent="0.3">
      <c r="A75" s="48"/>
    </row>
    <row r="76" spans="1:1" x14ac:dyDescent="0.3">
      <c r="A76" s="48"/>
    </row>
    <row r="77" spans="1:1" x14ac:dyDescent="0.3">
      <c r="A77" s="48"/>
    </row>
    <row r="78" spans="1:1" x14ac:dyDescent="0.3">
      <c r="A78" s="48"/>
    </row>
    <row r="79" spans="1:1" x14ac:dyDescent="0.3">
      <c r="A79" s="48"/>
    </row>
    <row r="80" spans="1:1" x14ac:dyDescent="0.3">
      <c r="A80" s="48"/>
    </row>
    <row r="81" spans="1:1" x14ac:dyDescent="0.3">
      <c r="A81" s="48"/>
    </row>
    <row r="82" spans="1:1" x14ac:dyDescent="0.3">
      <c r="A82" s="48"/>
    </row>
    <row r="83" spans="1:1" x14ac:dyDescent="0.3">
      <c r="A83" s="48"/>
    </row>
    <row r="84" spans="1:1" x14ac:dyDescent="0.3">
      <c r="A84" s="48"/>
    </row>
    <row r="85" spans="1:1" x14ac:dyDescent="0.3">
      <c r="A85" s="48"/>
    </row>
    <row r="86" spans="1:1" x14ac:dyDescent="0.3">
      <c r="A86" s="48"/>
    </row>
    <row r="87" spans="1:1" x14ac:dyDescent="0.3">
      <c r="A87" s="48"/>
    </row>
    <row r="88" spans="1:1" x14ac:dyDescent="0.3">
      <c r="A88" s="48"/>
    </row>
    <row r="89" spans="1:1" x14ac:dyDescent="0.3">
      <c r="A89" s="48"/>
    </row>
    <row r="90" spans="1:1" x14ac:dyDescent="0.3">
      <c r="A90" s="48"/>
    </row>
    <row r="91" spans="1:1" x14ac:dyDescent="0.3">
      <c r="A91" s="48"/>
    </row>
    <row r="92" spans="1:1" x14ac:dyDescent="0.3">
      <c r="A92" s="48"/>
    </row>
    <row r="93" spans="1:1" x14ac:dyDescent="0.3">
      <c r="A93" s="48"/>
    </row>
    <row r="94" spans="1:1" x14ac:dyDescent="0.3">
      <c r="A94" s="48"/>
    </row>
    <row r="95" spans="1:1" x14ac:dyDescent="0.3">
      <c r="A95" s="48"/>
    </row>
    <row r="96" spans="1:1" x14ac:dyDescent="0.3">
      <c r="A96" s="48"/>
    </row>
    <row r="97" spans="1:1" x14ac:dyDescent="0.3">
      <c r="A97" s="48"/>
    </row>
    <row r="98" spans="1:1" x14ac:dyDescent="0.3">
      <c r="A98" s="48"/>
    </row>
    <row r="99" spans="1:1" x14ac:dyDescent="0.3">
      <c r="A99" s="48"/>
    </row>
    <row r="100" spans="1:1" x14ac:dyDescent="0.3">
      <c r="A100" s="48"/>
    </row>
    <row r="101" spans="1:1" x14ac:dyDescent="0.3">
      <c r="A101" s="48"/>
    </row>
    <row r="102" spans="1:1" x14ac:dyDescent="0.3">
      <c r="A102" s="48"/>
    </row>
    <row r="103" spans="1:1" x14ac:dyDescent="0.3">
      <c r="A103" s="48"/>
    </row>
    <row r="104" spans="1:1" x14ac:dyDescent="0.3">
      <c r="A104" s="48"/>
    </row>
    <row r="105" spans="1:1" x14ac:dyDescent="0.3">
      <c r="A105" s="48"/>
    </row>
    <row r="106" spans="1:1" x14ac:dyDescent="0.3">
      <c r="A106" s="48"/>
    </row>
    <row r="107" spans="1:1" x14ac:dyDescent="0.3">
      <c r="A107" s="48"/>
    </row>
    <row r="108" spans="1:1" x14ac:dyDescent="0.3">
      <c r="A108" s="48"/>
    </row>
    <row r="109" spans="1:1" x14ac:dyDescent="0.3">
      <c r="A109" s="48"/>
    </row>
    <row r="110" spans="1:1" x14ac:dyDescent="0.3">
      <c r="A110" s="48"/>
    </row>
    <row r="111" spans="1:1" x14ac:dyDescent="0.3">
      <c r="A111" s="48"/>
    </row>
    <row r="112" spans="1:1" x14ac:dyDescent="0.3">
      <c r="A112" s="48"/>
    </row>
    <row r="113" spans="1:1" x14ac:dyDescent="0.3">
      <c r="A113" s="48"/>
    </row>
    <row r="114" spans="1:1" x14ac:dyDescent="0.3">
      <c r="A114" s="48"/>
    </row>
    <row r="115" spans="1:1" x14ac:dyDescent="0.3">
      <c r="A115" s="48"/>
    </row>
    <row r="116" spans="1:1" x14ac:dyDescent="0.3">
      <c r="A116" s="48"/>
    </row>
    <row r="117" spans="1:1" x14ac:dyDescent="0.3">
      <c r="A117" s="48"/>
    </row>
    <row r="118" spans="1:1" x14ac:dyDescent="0.3">
      <c r="A118" s="48"/>
    </row>
    <row r="119" spans="1:1" x14ac:dyDescent="0.3">
      <c r="A119" s="48"/>
    </row>
    <row r="120" spans="1:1" x14ac:dyDescent="0.3">
      <c r="A120" s="48"/>
    </row>
    <row r="121" spans="1:1" x14ac:dyDescent="0.3">
      <c r="A121" s="48"/>
    </row>
    <row r="122" spans="1:1" x14ac:dyDescent="0.3">
      <c r="A122" s="48"/>
    </row>
    <row r="123" spans="1:1" x14ac:dyDescent="0.3">
      <c r="A123" s="48"/>
    </row>
    <row r="124" spans="1:1" x14ac:dyDescent="0.3">
      <c r="A124" s="48"/>
    </row>
    <row r="125" spans="1:1" x14ac:dyDescent="0.3">
      <c r="A125" s="47"/>
    </row>
    <row r="126" spans="1:1" x14ac:dyDescent="0.3">
      <c r="A126" s="48" t="s">
        <v>2144</v>
      </c>
    </row>
    <row r="127" spans="1:1" x14ac:dyDescent="0.3">
      <c r="A127" s="48" t="s">
        <v>2145</v>
      </c>
    </row>
    <row r="128" spans="1:1" x14ac:dyDescent="0.3">
      <c r="A128" s="48" t="s">
        <v>2146</v>
      </c>
    </row>
    <row r="129" spans="1:1" x14ac:dyDescent="0.3">
      <c r="A129" s="48" t="s">
        <v>2147</v>
      </c>
    </row>
    <row r="130" spans="1:1" x14ac:dyDescent="0.3">
      <c r="A130" s="48" t="s">
        <v>2148</v>
      </c>
    </row>
    <row r="131" spans="1:1" x14ac:dyDescent="0.3">
      <c r="A131" s="48" t="s">
        <v>2149</v>
      </c>
    </row>
    <row r="132" spans="1:1" x14ac:dyDescent="0.3">
      <c r="A132" s="48" t="s">
        <v>2150</v>
      </c>
    </row>
    <row r="133" spans="1:1" x14ac:dyDescent="0.3">
      <c r="A133" s="48" t="s">
        <v>2151</v>
      </c>
    </row>
    <row r="134" spans="1:1" x14ac:dyDescent="0.3">
      <c r="A134" s="48" t="s">
        <v>2152</v>
      </c>
    </row>
    <row r="135" spans="1:1" x14ac:dyDescent="0.3">
      <c r="A135" s="48" t="s">
        <v>2153</v>
      </c>
    </row>
    <row r="136" spans="1:1" x14ac:dyDescent="0.3">
      <c r="A136" s="48" t="s">
        <v>2154</v>
      </c>
    </row>
    <row r="137" spans="1:1" x14ac:dyDescent="0.3">
      <c r="A137" s="48" t="s">
        <v>2155</v>
      </c>
    </row>
    <row r="138" spans="1:1" x14ac:dyDescent="0.3">
      <c r="A138" s="48" t="s">
        <v>2156</v>
      </c>
    </row>
    <row r="139" spans="1:1" x14ac:dyDescent="0.3">
      <c r="A139" s="48" t="s">
        <v>2157</v>
      </c>
    </row>
    <row r="140" spans="1:1" x14ac:dyDescent="0.3">
      <c r="A140" s="48" t="s">
        <v>2158</v>
      </c>
    </row>
    <row r="141" spans="1:1" x14ac:dyDescent="0.3">
      <c r="A141" s="48" t="s">
        <v>2159</v>
      </c>
    </row>
    <row r="142" spans="1:1" x14ac:dyDescent="0.3">
      <c r="A142" s="48" t="s">
        <v>2160</v>
      </c>
    </row>
    <row r="143" spans="1:1" x14ac:dyDescent="0.3">
      <c r="A143" s="48" t="s">
        <v>2161</v>
      </c>
    </row>
    <row r="144" spans="1:1" x14ac:dyDescent="0.3">
      <c r="A144" s="48" t="s">
        <v>2162</v>
      </c>
    </row>
    <row r="145" spans="1:1" x14ac:dyDescent="0.3">
      <c r="A145" s="48" t="s">
        <v>2163</v>
      </c>
    </row>
    <row r="146" spans="1:1" x14ac:dyDescent="0.3">
      <c r="A146" s="48" t="s">
        <v>2164</v>
      </c>
    </row>
    <row r="147" spans="1:1" x14ac:dyDescent="0.3">
      <c r="A147" s="48" t="s">
        <v>2165</v>
      </c>
    </row>
    <row r="148" spans="1:1" x14ac:dyDescent="0.3">
      <c r="A148" s="48" t="s">
        <v>2166</v>
      </c>
    </row>
    <row r="149" spans="1:1" x14ac:dyDescent="0.3">
      <c r="A149" s="48" t="s">
        <v>2167</v>
      </c>
    </row>
    <row r="150" spans="1:1" x14ac:dyDescent="0.3">
      <c r="A150" s="48" t="s">
        <v>2168</v>
      </c>
    </row>
    <row r="151" spans="1:1" x14ac:dyDescent="0.3">
      <c r="A151" s="48" t="s">
        <v>2169</v>
      </c>
    </row>
    <row r="152" spans="1:1" x14ac:dyDescent="0.3">
      <c r="A152" s="48" t="s">
        <v>2170</v>
      </c>
    </row>
    <row r="153" spans="1:1" x14ac:dyDescent="0.3">
      <c r="A153" s="48" t="s">
        <v>2171</v>
      </c>
    </row>
    <row r="154" spans="1:1" x14ac:dyDescent="0.3">
      <c r="A154" s="48" t="s">
        <v>2172</v>
      </c>
    </row>
    <row r="155" spans="1:1" x14ac:dyDescent="0.3">
      <c r="A155" s="48" t="s">
        <v>2173</v>
      </c>
    </row>
    <row r="156" spans="1:1" x14ac:dyDescent="0.3">
      <c r="A156" s="48" t="s">
        <v>2174</v>
      </c>
    </row>
    <row r="157" spans="1:1" x14ac:dyDescent="0.3">
      <c r="A157" s="48" t="s">
        <v>2175</v>
      </c>
    </row>
    <row r="158" spans="1:1" x14ac:dyDescent="0.3">
      <c r="A158" s="48" t="s">
        <v>2176</v>
      </c>
    </row>
    <row r="159" spans="1:1" x14ac:dyDescent="0.3">
      <c r="A159" s="48" t="s">
        <v>2177</v>
      </c>
    </row>
    <row r="160" spans="1:1" x14ac:dyDescent="0.3">
      <c r="A160" s="48" t="s">
        <v>2178</v>
      </c>
    </row>
    <row r="161" spans="1:1" x14ac:dyDescent="0.3">
      <c r="A161" s="48" t="s">
        <v>2179</v>
      </c>
    </row>
    <row r="162" spans="1:1" x14ac:dyDescent="0.3">
      <c r="A162" s="48" t="s">
        <v>2180</v>
      </c>
    </row>
    <row r="163" spans="1:1" x14ac:dyDescent="0.3">
      <c r="A163" s="48" t="s">
        <v>2181</v>
      </c>
    </row>
    <row r="164" spans="1:1" x14ac:dyDescent="0.3">
      <c r="A164" s="48" t="s">
        <v>2182</v>
      </c>
    </row>
    <row r="165" spans="1:1" x14ac:dyDescent="0.3">
      <c r="A165" s="48" t="s">
        <v>2183</v>
      </c>
    </row>
    <row r="166" spans="1:1" x14ac:dyDescent="0.3">
      <c r="A166" s="48" t="s">
        <v>2184</v>
      </c>
    </row>
    <row r="167" spans="1:1" x14ac:dyDescent="0.3">
      <c r="A167" s="48" t="s">
        <v>2185</v>
      </c>
    </row>
    <row r="168" spans="1:1" x14ac:dyDescent="0.3">
      <c r="A168" s="48" t="s">
        <v>2186</v>
      </c>
    </row>
    <row r="169" spans="1:1" x14ac:dyDescent="0.3">
      <c r="A169" s="48" t="s">
        <v>2187</v>
      </c>
    </row>
    <row r="170" spans="1:1" x14ac:dyDescent="0.3">
      <c r="A170" s="48" t="s">
        <v>2188</v>
      </c>
    </row>
    <row r="171" spans="1:1" x14ac:dyDescent="0.3">
      <c r="A171" s="48" t="s">
        <v>2189</v>
      </c>
    </row>
    <row r="172" spans="1:1" x14ac:dyDescent="0.3">
      <c r="A172" s="48" t="s">
        <v>2190</v>
      </c>
    </row>
    <row r="173" spans="1:1" x14ac:dyDescent="0.3">
      <c r="A173" s="48" t="s">
        <v>2191</v>
      </c>
    </row>
    <row r="174" spans="1:1" x14ac:dyDescent="0.3">
      <c r="A174" s="48" t="s">
        <v>2192</v>
      </c>
    </row>
    <row r="175" spans="1:1" x14ac:dyDescent="0.3">
      <c r="A175" s="48" t="s">
        <v>2193</v>
      </c>
    </row>
    <row r="176" spans="1:1" x14ac:dyDescent="0.3">
      <c r="A176" s="48" t="s">
        <v>2194</v>
      </c>
    </row>
    <row r="177" spans="1:1" x14ac:dyDescent="0.3">
      <c r="A177" s="48" t="s">
        <v>2195</v>
      </c>
    </row>
    <row r="178" spans="1:1" x14ac:dyDescent="0.3">
      <c r="A178" s="48" t="s">
        <v>2196</v>
      </c>
    </row>
    <row r="179" spans="1:1" x14ac:dyDescent="0.3">
      <c r="A179" s="48" t="s">
        <v>2197</v>
      </c>
    </row>
    <row r="180" spans="1:1" x14ac:dyDescent="0.3">
      <c r="A180" s="48" t="s">
        <v>2198</v>
      </c>
    </row>
    <row r="181" spans="1:1" x14ac:dyDescent="0.3">
      <c r="A181" s="48" t="s">
        <v>2199</v>
      </c>
    </row>
    <row r="182" spans="1:1" x14ac:dyDescent="0.3">
      <c r="A182" s="48" t="s">
        <v>2200</v>
      </c>
    </row>
    <row r="183" spans="1:1" x14ac:dyDescent="0.3">
      <c r="A183" s="48" t="s">
        <v>2201</v>
      </c>
    </row>
    <row r="184" spans="1:1" x14ac:dyDescent="0.3">
      <c r="A184" s="48" t="s">
        <v>2202</v>
      </c>
    </row>
    <row r="185" spans="1:1" x14ac:dyDescent="0.3">
      <c r="A185" s="48" t="s">
        <v>2203</v>
      </c>
    </row>
    <row r="186" spans="1:1" x14ac:dyDescent="0.3">
      <c r="A186" s="48" t="s">
        <v>2204</v>
      </c>
    </row>
    <row r="187" spans="1:1" x14ac:dyDescent="0.3">
      <c r="A187" s="48" t="s">
        <v>2205</v>
      </c>
    </row>
    <row r="188" spans="1:1" x14ac:dyDescent="0.3">
      <c r="A188" s="48" t="s">
        <v>2206</v>
      </c>
    </row>
    <row r="189" spans="1:1" x14ac:dyDescent="0.3">
      <c r="A189" s="48" t="s">
        <v>2207</v>
      </c>
    </row>
    <row r="190" spans="1:1" x14ac:dyDescent="0.3">
      <c r="A190" s="48" t="s">
        <v>2208</v>
      </c>
    </row>
    <row r="191" spans="1:1" x14ac:dyDescent="0.3">
      <c r="A191" s="48" t="s">
        <v>2209</v>
      </c>
    </row>
    <row r="192" spans="1:1" x14ac:dyDescent="0.3">
      <c r="A192" s="48" t="s">
        <v>2210</v>
      </c>
    </row>
    <row r="193" spans="1:1" x14ac:dyDescent="0.3">
      <c r="A193" s="48" t="s">
        <v>2211</v>
      </c>
    </row>
    <row r="194" spans="1:1" x14ac:dyDescent="0.3">
      <c r="A194" s="48" t="s">
        <v>2212</v>
      </c>
    </row>
    <row r="195" spans="1:1" x14ac:dyDescent="0.3">
      <c r="A195" s="48" t="s">
        <v>2213</v>
      </c>
    </row>
    <row r="196" spans="1:1" x14ac:dyDescent="0.3">
      <c r="A196" s="48" t="s">
        <v>2214</v>
      </c>
    </row>
    <row r="197" spans="1:1" x14ac:dyDescent="0.3">
      <c r="A197" s="48" t="s">
        <v>2215</v>
      </c>
    </row>
    <row r="198" spans="1:1" x14ac:dyDescent="0.3">
      <c r="A198" s="48" t="s">
        <v>2216</v>
      </c>
    </row>
    <row r="199" spans="1:1" x14ac:dyDescent="0.3">
      <c r="A199" s="48" t="s">
        <v>2217</v>
      </c>
    </row>
    <row r="200" spans="1:1" x14ac:dyDescent="0.3">
      <c r="A200" s="48" t="s">
        <v>2218</v>
      </c>
    </row>
    <row r="201" spans="1:1" x14ac:dyDescent="0.3">
      <c r="A201" s="48" t="s">
        <v>2219</v>
      </c>
    </row>
    <row r="202" spans="1:1" x14ac:dyDescent="0.3">
      <c r="A202" s="48" t="s">
        <v>2220</v>
      </c>
    </row>
    <row r="203" spans="1:1" x14ac:dyDescent="0.3">
      <c r="A203" s="48" t="s">
        <v>2221</v>
      </c>
    </row>
    <row r="204" spans="1:1" x14ac:dyDescent="0.3">
      <c r="A204" s="48" t="s">
        <v>2222</v>
      </c>
    </row>
    <row r="205" spans="1:1" x14ac:dyDescent="0.3">
      <c r="A205" s="48" t="s">
        <v>2223</v>
      </c>
    </row>
    <row r="206" spans="1:1" x14ac:dyDescent="0.3">
      <c r="A206" s="48" t="s">
        <v>2224</v>
      </c>
    </row>
    <row r="207" spans="1:1" x14ac:dyDescent="0.3">
      <c r="A207" s="48" t="s">
        <v>2225</v>
      </c>
    </row>
    <row r="208" spans="1:1" x14ac:dyDescent="0.3">
      <c r="A208" s="48" t="s">
        <v>62</v>
      </c>
    </row>
    <row r="209" spans="1:1" x14ac:dyDescent="0.3">
      <c r="A209" s="48" t="s">
        <v>2226</v>
      </c>
    </row>
    <row r="210" spans="1:1" x14ac:dyDescent="0.3">
      <c r="A210" s="48" t="s">
        <v>2227</v>
      </c>
    </row>
    <row r="211" spans="1:1" x14ac:dyDescent="0.3">
      <c r="A211" s="48" t="s">
        <v>2228</v>
      </c>
    </row>
    <row r="212" spans="1:1" x14ac:dyDescent="0.3">
      <c r="A212" s="48" t="s">
        <v>2229</v>
      </c>
    </row>
    <row r="213" spans="1:1" x14ac:dyDescent="0.3">
      <c r="A213" s="48" t="s">
        <v>2230</v>
      </c>
    </row>
    <row r="214" spans="1:1" x14ac:dyDescent="0.3">
      <c r="A214" s="48" t="s">
        <v>2231</v>
      </c>
    </row>
    <row r="215" spans="1:1" x14ac:dyDescent="0.3">
      <c r="A215" s="48" t="s">
        <v>2232</v>
      </c>
    </row>
    <row r="216" spans="1:1" x14ac:dyDescent="0.3">
      <c r="A216" s="48" t="s">
        <v>2233</v>
      </c>
    </row>
    <row r="217" spans="1:1" x14ac:dyDescent="0.3">
      <c r="A217" s="48" t="s">
        <v>2234</v>
      </c>
    </row>
    <row r="218" spans="1:1" x14ac:dyDescent="0.3">
      <c r="A218" s="49"/>
    </row>
  </sheetData>
  <hyperlinks>
    <hyperlink ref="A126" r:id="rId1" display="https://www.britannica.com/place/Madagascar" xr:uid="{1E644992-FE62-49A1-B5AC-B9B1CA707B57}"/>
    <hyperlink ref="A127" r:id="rId2" display="https://www.britannica.com/place/Malawi" xr:uid="{13F1D7EF-3752-4ADD-AD64-B988ACC10DAD}"/>
    <hyperlink ref="A128" r:id="rId3" display="https://www.britannica.com/place/Malaysia" xr:uid="{2F5FC5B5-329F-4C95-92BF-F2A360C5904D}"/>
    <hyperlink ref="A129" r:id="rId4" display="https://www.britannica.com/place/Maldives" xr:uid="{9EA2BBFE-1AF5-4FEF-BBD5-9BA60CCC8848}"/>
    <hyperlink ref="A130" r:id="rId5" display="https://www.britannica.com/place/Mali" xr:uid="{22340E11-F632-4CF2-9AD1-0A28A1B19A41}"/>
    <hyperlink ref="A131" r:id="rId6" display="https://www.britannica.com/place/Malta" xr:uid="{422DC048-C453-46DF-A57E-C7A08147AF3B}"/>
    <hyperlink ref="A132" r:id="rId7" display="https://www.britannica.com/place/Marshall-Islands" xr:uid="{FD7C2E3F-909B-4A1F-B147-276D46783B58}"/>
    <hyperlink ref="A133" r:id="rId8" display="https://www.britannica.com/place/Mauritania" xr:uid="{34A4D695-65C0-4B0D-9FC1-59E01CC7582D}"/>
    <hyperlink ref="A134" r:id="rId9" display="https://www.britannica.com/place/Mauritius" xr:uid="{51DE6549-B189-4B9B-A96B-1F9B919F487C}"/>
    <hyperlink ref="A135" r:id="rId10" display="https://www.britannica.com/place/Mexico" xr:uid="{75F9B360-E7CF-4B96-A92F-E2ED41C19042}"/>
    <hyperlink ref="A136" r:id="rId11" display="https://www.britannica.com/place/Micronesia-republic-Pacific-Ocean" xr:uid="{5FDB915F-DEE4-4180-B87D-184C3DBB113F}"/>
    <hyperlink ref="A137" r:id="rId12" display="https://www.britannica.com/place/Moldova" xr:uid="{4F9A0EA8-603A-4B41-BE52-F19A25B10669}"/>
    <hyperlink ref="A138" r:id="rId13" display="https://www.britannica.com/place/Monaco" xr:uid="{30FEFBA6-5051-450E-984F-CADF67DF8C02}"/>
    <hyperlink ref="A139" r:id="rId14" display="https://www.britannica.com/place/Mongolia" xr:uid="{BA897742-A7E0-4E74-904F-808D12371410}"/>
    <hyperlink ref="A140" r:id="rId15" display="https://www.britannica.com/place/Montenegro" xr:uid="{D22CDC21-8C81-4600-BE9D-71E28FD81A0D}"/>
    <hyperlink ref="A141" r:id="rId16" display="https://www.britannica.com/place/Morocco" xr:uid="{E8D9EAFA-5A11-4A08-B4C7-56882A39616D}"/>
    <hyperlink ref="A142" r:id="rId17" display="https://www.britannica.com/place/Mozambique" xr:uid="{BA099BBD-5F24-4F24-9EF4-020ED0CA68D0}"/>
    <hyperlink ref="A143" r:id="rId18" display="https://www.britannica.com/place/Myanmar" xr:uid="{348122FB-D3AE-4748-888B-9CDD4BF7F23E}"/>
    <hyperlink ref="A144" r:id="rId19" display="https://www.britannica.com/place/Namibia" xr:uid="{2059D106-D9BE-4CA4-9739-D577429EA8F9}"/>
    <hyperlink ref="A145" r:id="rId20" display="https://www.britannica.com/place/Nauru" xr:uid="{AF64A17C-5803-45A5-8887-CBF6245AE055}"/>
    <hyperlink ref="A146" r:id="rId21" display="https://www.britannica.com/place/Nepal" xr:uid="{108EEEDF-67ED-44DC-BCAA-04FC7AE26285}"/>
    <hyperlink ref="A147" r:id="rId22" display="https://www.britannica.com/place/Netherlands" xr:uid="{027EBF39-6983-44BF-AAB0-A82297211B9D}"/>
    <hyperlink ref="A148" r:id="rId23" display="https://www.britannica.com/place/New-Zealand" xr:uid="{BCCB2BBE-5050-4AD7-881F-9FBBC0B61268}"/>
    <hyperlink ref="A149" r:id="rId24" display="https://www.britannica.com/place/Nicaragua" xr:uid="{94147743-368A-4DE0-90F9-030EA2B6DAF0}"/>
    <hyperlink ref="A150" r:id="rId25" display="https://www.britannica.com/place/Niger" xr:uid="{3BA33851-6B0D-4D37-9A65-B00A2718C5B3}"/>
    <hyperlink ref="A151" r:id="rId26" display="https://www.britannica.com/place/Nigeria" xr:uid="{855A1F91-64AA-4568-8535-26ACD0EC1298}"/>
    <hyperlink ref="A152" r:id="rId27" display="https://www.britannica.com/place/North-Macedonia" xr:uid="{4A1F242B-308E-4D04-AF2A-87D3DF6D2307}"/>
    <hyperlink ref="A153" r:id="rId28" display="https://www.britannica.com/place/Norway" xr:uid="{D40C9F0C-EE3D-4270-9042-F2B05FFEF30F}"/>
    <hyperlink ref="A154" r:id="rId29" display="https://www.britannica.com/place/Oman" xr:uid="{E767CD93-1E66-4630-BC48-1699F538A020}"/>
    <hyperlink ref="A155" r:id="rId30" display="https://www.britannica.com/place/Pakistan" xr:uid="{492E3C6D-12F3-46F8-973C-DF69CD765E7E}"/>
    <hyperlink ref="A156" r:id="rId31" display="https://www.britannica.com/place/Palau" xr:uid="{7A093129-9C6D-462D-8C73-69F6E78FA13B}"/>
    <hyperlink ref="A157" r:id="rId32" display="https://www.britannica.com/place/Panama" xr:uid="{BA27E414-60B2-4E54-9A4A-6A20BB6F1499}"/>
    <hyperlink ref="A158" r:id="rId33" display="https://www.britannica.com/place/Papua-New-Guinea" xr:uid="{94132B70-36A2-4323-827D-BF8EF20A531F}"/>
    <hyperlink ref="A159" r:id="rId34" display="https://www.britannica.com/place/Paraguay" xr:uid="{97715AEF-FB04-4C32-B085-33CE441499F1}"/>
    <hyperlink ref="A160" r:id="rId35" display="https://www.britannica.com/place/Peru" xr:uid="{CADD569F-D205-4C6A-B590-2B5C0F461DBE}"/>
    <hyperlink ref="A161" r:id="rId36" display="https://www.britannica.com/place/Philippines" xr:uid="{73BF2E8E-9CCC-4CB5-9223-57862BBE0BEA}"/>
    <hyperlink ref="A162" r:id="rId37" display="https://www.britannica.com/place/Poland" xr:uid="{5C8C9EBE-BD51-414F-AE91-D66C800B6841}"/>
    <hyperlink ref="A163" r:id="rId38" display="https://www.britannica.com/place/Portugal" xr:uid="{C5C26AC7-9ED3-4E11-9FE1-4847380EF8FD}"/>
    <hyperlink ref="A164" r:id="rId39" display="https://www.britannica.com/place/Qatar" xr:uid="{E46CE1F8-39BA-4F99-97A6-A4404F89B400}"/>
    <hyperlink ref="A165" r:id="rId40" display="https://www.britannica.com/place/Romania" xr:uid="{40D31803-ABCD-4933-A586-11C0D451961F}"/>
    <hyperlink ref="A166" r:id="rId41" display="https://www.britannica.com/place/Russia" xr:uid="{2EFBB45B-D144-49DA-832D-88D6A27A1C6C}"/>
    <hyperlink ref="A167" r:id="rId42" display="https://www.britannica.com/place/Rwanda" xr:uid="{295CF0F6-322A-433D-819E-7EEC5AA7DD49}"/>
    <hyperlink ref="A168" r:id="rId43" display="https://www.britannica.com/place/Saint-Kitts-and-Nevis" xr:uid="{96688452-A6D8-49F3-8E0D-DB254D961213}"/>
    <hyperlink ref="A169" r:id="rId44" display="https://www.britannica.com/place/Saint-Lucia" xr:uid="{C3048AC8-795A-4AC9-9B99-312343E1D46D}"/>
    <hyperlink ref="A170" r:id="rId45" display="https://www.britannica.com/place/Saint-Vincent-and-the-Grenadines" xr:uid="{F87CE8DC-1914-4684-94C6-8BBE6F64E265}"/>
    <hyperlink ref="A171" r:id="rId46" display="https://www.britannica.com/place/Samoa-island-nation-Pacific-Ocean" xr:uid="{D7AFBF0D-45BD-4504-BE74-906C358203AF}"/>
    <hyperlink ref="A172" r:id="rId47" display="https://www.britannica.com/place/San-Marino-republic-Europe" xr:uid="{BA3A73CD-8660-483F-833A-75F54310DBEA}"/>
    <hyperlink ref="A173" r:id="rId48" display="https://www.britannica.com/place/Sao-Tome-and-Principe" xr:uid="{471B824E-51FC-472F-8915-EF041F73E89C}"/>
    <hyperlink ref="A174" r:id="rId49" display="https://www.britannica.com/place/Saudi-Arabia" xr:uid="{6A63143C-7478-465E-AD5D-8FED43CD9CDC}"/>
    <hyperlink ref="A175" r:id="rId50" display="https://www.britannica.com/place/Senegal" xr:uid="{551A7DFB-5860-486D-9CD2-8C762DEC4BE4}"/>
    <hyperlink ref="A176" r:id="rId51" display="https://www.britannica.com/place/Serbia" xr:uid="{DEAC5372-0E80-46FB-982E-38BEC07D3050}"/>
    <hyperlink ref="A177" r:id="rId52" display="https://www.britannica.com/place/Seychelles" xr:uid="{758878A7-378B-47AD-91D1-C49B000463C5}"/>
    <hyperlink ref="A178" r:id="rId53" display="https://www.britannica.com/place/Sierra-Leone" xr:uid="{EB606CDA-7860-4884-9032-18866E183EED}"/>
    <hyperlink ref="A179" r:id="rId54" display="https://www.britannica.com/place/Singapore" xr:uid="{AB304011-9F1A-47A1-BAF2-AA3FF19C8092}"/>
    <hyperlink ref="A180" r:id="rId55" display="https://www.britannica.com/place/Slovakia" xr:uid="{3DBEE37C-37C0-42A7-94FD-F939EDF3585E}"/>
    <hyperlink ref="A181" r:id="rId56" display="https://www.britannica.com/place/Slovenia" xr:uid="{31307CC0-64FA-46C2-BD3D-930B589DE3E1}"/>
    <hyperlink ref="A182" r:id="rId57" display="https://www.britannica.com/place/Solomon-Islands" xr:uid="{3D687217-4242-4A70-8420-CCE7A4DD49F1}"/>
    <hyperlink ref="A183" r:id="rId58" display="https://www.britannica.com/place/Somalia" xr:uid="{07F105C9-03D7-4BCE-BBB5-FD9DF1704754}"/>
    <hyperlink ref="A184" r:id="rId59" display="https://www.britannica.com/place/South-Africa" xr:uid="{47A3BD6B-0DA3-486B-915D-29B06054CDAC}"/>
    <hyperlink ref="A185" r:id="rId60" display="https://www.britannica.com/place/Spain" xr:uid="{8D076042-17E3-47C3-A272-97F909860561}"/>
    <hyperlink ref="A186" r:id="rId61" display="https://www.britannica.com/place/Sri-Lanka" xr:uid="{6A931D3A-F1D3-4A4F-88FF-DC8E03F1C5B1}"/>
    <hyperlink ref="A187" r:id="rId62" display="https://www.britannica.com/place/Sudan" xr:uid="{CAC4DA20-7E40-47F6-A415-1AB105DCAAA3}"/>
    <hyperlink ref="A188" r:id="rId63" display="https://www.britannica.com/place/South-Sudan" xr:uid="{1A6298A8-489F-4C14-8950-2824B249B084}"/>
    <hyperlink ref="A189" r:id="rId64" display="https://www.britannica.com/place/Suriname" xr:uid="{C124F55C-E246-4394-98B2-78FFD095D122}"/>
    <hyperlink ref="A190" r:id="rId65" display="https://www.britannica.com/place/Sweden" xr:uid="{26689165-F466-4952-9DF0-2924CECC6F08}"/>
    <hyperlink ref="A191" r:id="rId66" display="https://www.britannica.com/place/Switzerland" xr:uid="{3E64036C-9180-4491-8B49-7028AB4EDD40}"/>
    <hyperlink ref="A192" r:id="rId67" display="https://www.britannica.com/place/Syria" xr:uid="{0F241DDD-9FF3-4648-86C6-061A29E835EE}"/>
    <hyperlink ref="A193" r:id="rId68" display="https://www.britannica.com/place/Taiwan" xr:uid="{B84F4AD9-B41C-4955-BF2F-C63F2CBF73AC}"/>
    <hyperlink ref="A194" r:id="rId69" display="https://www.britannica.com/place/Tajikistan" xr:uid="{2D03126A-BEF2-415A-9D54-FEF02F4BE813}"/>
    <hyperlink ref="A195" r:id="rId70" display="https://www.britannica.com/place/Tanzania" xr:uid="{E832A59D-6AF9-4AB1-A56C-58CC4C4D1E28}"/>
    <hyperlink ref="A196" r:id="rId71" display="https://www.britannica.com/place/Thailand" xr:uid="{D1866F12-CAFA-4953-B826-B2369D90BBBA}"/>
    <hyperlink ref="A197" r:id="rId72" display="https://www.britannica.com/place/Togo" xr:uid="{D95295D2-E692-4DC2-A9B1-CCADE735566B}"/>
    <hyperlink ref="A198" r:id="rId73" display="https://www.britannica.com/place/Tonga" xr:uid="{D7AB83CC-F56D-4121-896C-CC799A019C0C}"/>
    <hyperlink ref="A199" r:id="rId74" display="https://www.britannica.com/place/Trinidad-and-Tobago" xr:uid="{111E5597-41F4-4CFF-B00A-93C23BDEE22C}"/>
    <hyperlink ref="A200" r:id="rId75" display="https://www.britannica.com/place/Tunisia" xr:uid="{662D1330-1050-44BB-AAF6-C3CE1CBD391F}"/>
    <hyperlink ref="A201" r:id="rId76" display="https://www.britannica.com/place/Turkey" xr:uid="{E7C34A37-46CB-4487-A354-3E0D27534072}"/>
    <hyperlink ref="A202" r:id="rId77" display="https://www.britannica.com/place/Turkmenistan" xr:uid="{B6FD269B-656A-4471-AA57-A4BA62A02C56}"/>
    <hyperlink ref="A203" r:id="rId78" display="https://www.britannica.com/place/Tuvalu" xr:uid="{A825AF20-73E0-4839-9FC9-DB599335AC78}"/>
    <hyperlink ref="A204" r:id="rId79" display="https://www.britannica.com/place/Uganda" xr:uid="{0A5EDCA2-7C21-4645-96FF-51EAD5AD5674}"/>
    <hyperlink ref="A205" r:id="rId80" display="https://www.britannica.com/place/Ukraine" xr:uid="{BF5340F5-CEE0-4E58-984E-57C96DD149AE}"/>
    <hyperlink ref="A206" r:id="rId81" display="https://www.britannica.com/place/United-Arab-Emirates" xr:uid="{5C498EDA-AD98-4558-B55B-0A561CDE4786}"/>
    <hyperlink ref="A207" r:id="rId82" display="https://www.britannica.com/place/United-Kingdom" xr:uid="{D6E5324F-9F04-4F9B-B984-EA30C7E9C725}"/>
    <hyperlink ref="A208" r:id="rId83" display="https://www.britannica.com/place/United-States" xr:uid="{ECA170EC-137C-4B28-A35F-E9C55F2147AA}"/>
    <hyperlink ref="A209" r:id="rId84" display="https://www.britannica.com/place/Uruguay" xr:uid="{A8BCD6A3-A1A6-4EB7-A0AF-958131A749A2}"/>
    <hyperlink ref="A210" r:id="rId85" display="https://www.britannica.com/place/Uzbekistan" xr:uid="{8B957A59-2A23-4AD8-BC86-29CBC3F4FE73}"/>
    <hyperlink ref="A211" r:id="rId86" display="https://www.britannica.com/place/Vanuatu" xr:uid="{F14DFFCA-1769-4BD7-8F5D-875D12A6DD85}"/>
    <hyperlink ref="A212" r:id="rId87" display="https://www.britannica.com/place/Vatican-City" xr:uid="{BAC32120-519A-419B-A847-8970F98B6D66}"/>
    <hyperlink ref="A213" r:id="rId88" display="https://www.britannica.com/place/Venezuela" xr:uid="{46050799-3D5D-4646-9841-9E27FE36C76D}"/>
    <hyperlink ref="A214" r:id="rId89" display="https://www.britannica.com/place/Vietnam" xr:uid="{C3B319DB-B3B4-416B-BD9D-002FE5903CB3}"/>
    <hyperlink ref="A215" r:id="rId90" display="https://www.britannica.com/place/Yemen" xr:uid="{35940160-E88B-4A13-8305-94E85BF54B1F}"/>
    <hyperlink ref="A216" r:id="rId91" display="https://www.britannica.com/place/Zambia" xr:uid="{28CC4FFB-9F1C-4971-84A4-C69A4F5AFBB2}"/>
    <hyperlink ref="A217" r:id="rId92" display="https://www.britannica.com/place/Zimbabwe" xr:uid="{05B8D8FE-CD2D-45F9-9561-ACDE2224F2B8}"/>
  </hyperlinks>
  <pageMargins left="0.7" right="0.7" top="0.75" bottom="0.75" header="0.3" footer="0.3"/>
  <drawing r:id="rId9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FAC9D-886F-46BE-BA3A-9BBA83E17FBD}">
  <sheetPr codeName="Sheet14"/>
  <dimension ref="B2:U1002"/>
  <sheetViews>
    <sheetView topLeftCell="N12" workbookViewId="0">
      <selection activeCell="AF33" sqref="AF33"/>
    </sheetView>
  </sheetViews>
  <sheetFormatPr defaultRowHeight="14.4" x14ac:dyDescent="0.3"/>
  <cols>
    <col min="18" max="18" width="15.6640625" bestFit="1" customWidth="1"/>
    <col min="19" max="19" width="15.5546875" bestFit="1" customWidth="1"/>
    <col min="20" max="20" width="5.21875" bestFit="1" customWidth="1"/>
    <col min="21" max="21" width="10.77734375" bestFit="1" customWidth="1"/>
  </cols>
  <sheetData>
    <row r="2" spans="2:21" x14ac:dyDescent="0.3">
      <c r="B2" s="21" t="s">
        <v>40</v>
      </c>
      <c r="C2" s="21" t="s">
        <v>41</v>
      </c>
      <c r="D2" s="21" t="s">
        <v>42</v>
      </c>
      <c r="E2" s="21" t="s">
        <v>43</v>
      </c>
      <c r="F2" s="21" t="s">
        <v>44</v>
      </c>
      <c r="G2" s="21" t="s">
        <v>45</v>
      </c>
      <c r="H2" s="21" t="s">
        <v>46</v>
      </c>
      <c r="I2" s="21" t="s">
        <v>47</v>
      </c>
      <c r="J2" s="21" t="s">
        <v>48</v>
      </c>
      <c r="K2" s="21" t="s">
        <v>49</v>
      </c>
      <c r="L2" s="21" t="s">
        <v>50</v>
      </c>
      <c r="M2" s="21" t="s">
        <v>51</v>
      </c>
      <c r="N2" s="21" t="s">
        <v>52</v>
      </c>
      <c r="O2" s="21" t="s">
        <v>53</v>
      </c>
      <c r="P2" s="21" t="s">
        <v>54</v>
      </c>
      <c r="R2" s="50" t="s">
        <v>2237</v>
      </c>
      <c r="S2" s="50" t="s">
        <v>2238</v>
      </c>
    </row>
    <row r="3" spans="2:21" x14ac:dyDescent="0.3">
      <c r="B3" t="s">
        <v>55</v>
      </c>
      <c r="C3" t="s">
        <v>56</v>
      </c>
      <c r="D3" t="s">
        <v>57</v>
      </c>
      <c r="E3" t="s">
        <v>58</v>
      </c>
      <c r="F3" t="s">
        <v>59</v>
      </c>
      <c r="G3" t="s">
        <v>60</v>
      </c>
      <c r="H3" t="s">
        <v>61</v>
      </c>
      <c r="I3">
        <v>55</v>
      </c>
      <c r="J3">
        <v>42468</v>
      </c>
      <c r="K3">
        <v>141604</v>
      </c>
      <c r="L3">
        <v>0.15</v>
      </c>
      <c r="M3" t="s">
        <v>62</v>
      </c>
      <c r="N3" t="s">
        <v>63</v>
      </c>
      <c r="O3">
        <v>8</v>
      </c>
      <c r="P3">
        <v>5.5</v>
      </c>
      <c r="R3" s="50" t="s">
        <v>2235</v>
      </c>
      <c r="S3" t="s">
        <v>60</v>
      </c>
      <c r="T3" t="s">
        <v>78</v>
      </c>
      <c r="U3" t="s">
        <v>2236</v>
      </c>
    </row>
    <row r="4" spans="2:21" x14ac:dyDescent="0.3">
      <c r="B4" t="s">
        <v>64</v>
      </c>
      <c r="C4" t="s">
        <v>65</v>
      </c>
      <c r="D4" t="s">
        <v>66</v>
      </c>
      <c r="E4" t="s">
        <v>67</v>
      </c>
      <c r="F4" t="s">
        <v>68</v>
      </c>
      <c r="G4" t="s">
        <v>60</v>
      </c>
      <c r="H4" t="s">
        <v>69</v>
      </c>
      <c r="I4">
        <v>50</v>
      </c>
      <c r="J4">
        <v>39016</v>
      </c>
      <c r="K4">
        <v>163099</v>
      </c>
      <c r="L4">
        <v>0.2</v>
      </c>
      <c r="M4" t="s">
        <v>62</v>
      </c>
      <c r="N4" t="s">
        <v>70</v>
      </c>
      <c r="O4">
        <v>17</v>
      </c>
      <c r="P4">
        <v>8</v>
      </c>
      <c r="R4" s="51" t="s">
        <v>387</v>
      </c>
      <c r="S4">
        <v>51</v>
      </c>
      <c r="U4">
        <v>51</v>
      </c>
    </row>
    <row r="5" spans="2:21" x14ac:dyDescent="0.3">
      <c r="B5" t="s">
        <v>71</v>
      </c>
      <c r="C5" t="s">
        <v>72</v>
      </c>
      <c r="D5" t="s">
        <v>73</v>
      </c>
      <c r="E5" t="s">
        <v>58</v>
      </c>
      <c r="F5" t="s">
        <v>74</v>
      </c>
      <c r="G5" t="s">
        <v>60</v>
      </c>
      <c r="H5" t="s">
        <v>69</v>
      </c>
      <c r="I5">
        <v>26</v>
      </c>
      <c r="J5">
        <v>43735</v>
      </c>
      <c r="K5">
        <v>84913</v>
      </c>
      <c r="L5">
        <v>7.0000000000000007E-2</v>
      </c>
      <c r="M5" t="s">
        <v>62</v>
      </c>
      <c r="N5" t="s">
        <v>70</v>
      </c>
      <c r="O5">
        <v>4</v>
      </c>
      <c r="P5">
        <v>3</v>
      </c>
      <c r="R5" s="52" t="s">
        <v>67</v>
      </c>
      <c r="S5">
        <v>51</v>
      </c>
      <c r="U5">
        <v>51</v>
      </c>
    </row>
    <row r="6" spans="2:21" x14ac:dyDescent="0.3">
      <c r="B6" t="s">
        <v>75</v>
      </c>
      <c r="C6" t="s">
        <v>76</v>
      </c>
      <c r="D6" t="s">
        <v>77</v>
      </c>
      <c r="E6" t="s">
        <v>67</v>
      </c>
      <c r="F6" t="s">
        <v>74</v>
      </c>
      <c r="G6" t="s">
        <v>78</v>
      </c>
      <c r="H6" t="s">
        <v>79</v>
      </c>
      <c r="I6">
        <v>55</v>
      </c>
      <c r="J6">
        <v>35023</v>
      </c>
      <c r="K6">
        <v>95409</v>
      </c>
      <c r="L6">
        <v>0</v>
      </c>
      <c r="M6" t="s">
        <v>62</v>
      </c>
      <c r="N6" t="s">
        <v>80</v>
      </c>
      <c r="O6">
        <v>28</v>
      </c>
      <c r="P6">
        <v>10</v>
      </c>
      <c r="R6" s="51" t="s">
        <v>1356</v>
      </c>
      <c r="S6">
        <v>51</v>
      </c>
      <c r="U6">
        <v>51</v>
      </c>
    </row>
    <row r="7" spans="2:21" x14ac:dyDescent="0.3">
      <c r="B7" t="s">
        <v>81</v>
      </c>
      <c r="C7" t="s">
        <v>82</v>
      </c>
      <c r="D7" t="s">
        <v>83</v>
      </c>
      <c r="E7" t="s">
        <v>58</v>
      </c>
      <c r="F7" t="s">
        <v>84</v>
      </c>
      <c r="G7" t="s">
        <v>60</v>
      </c>
      <c r="H7" t="s">
        <v>69</v>
      </c>
      <c r="I7">
        <v>27</v>
      </c>
      <c r="J7">
        <v>44013</v>
      </c>
      <c r="K7">
        <v>119746</v>
      </c>
      <c r="L7">
        <v>0.1</v>
      </c>
      <c r="M7" t="s">
        <v>62</v>
      </c>
      <c r="N7" t="s">
        <v>80</v>
      </c>
      <c r="O7">
        <v>4</v>
      </c>
      <c r="P7">
        <v>3</v>
      </c>
      <c r="R7" s="52" t="s">
        <v>67</v>
      </c>
      <c r="S7">
        <v>51</v>
      </c>
      <c r="U7">
        <v>51</v>
      </c>
    </row>
    <row r="8" spans="2:21" x14ac:dyDescent="0.3">
      <c r="B8" t="s">
        <v>85</v>
      </c>
      <c r="C8" t="s">
        <v>86</v>
      </c>
      <c r="D8" t="s">
        <v>87</v>
      </c>
      <c r="E8" t="s">
        <v>67</v>
      </c>
      <c r="F8" t="s">
        <v>74</v>
      </c>
      <c r="G8" t="s">
        <v>78</v>
      </c>
      <c r="H8" t="s">
        <v>61</v>
      </c>
      <c r="I8">
        <v>25</v>
      </c>
      <c r="J8">
        <v>43967</v>
      </c>
      <c r="K8">
        <v>41336</v>
      </c>
      <c r="L8">
        <v>0</v>
      </c>
      <c r="M8" t="s">
        <v>62</v>
      </c>
      <c r="N8" t="s">
        <v>88</v>
      </c>
      <c r="O8">
        <v>4</v>
      </c>
      <c r="P8">
        <v>3</v>
      </c>
      <c r="R8" s="51" t="s">
        <v>401</v>
      </c>
      <c r="T8">
        <v>51</v>
      </c>
      <c r="U8">
        <v>51</v>
      </c>
    </row>
    <row r="9" spans="2:21" x14ac:dyDescent="0.3">
      <c r="B9" t="s">
        <v>89</v>
      </c>
      <c r="C9" t="s">
        <v>90</v>
      </c>
      <c r="D9" t="s">
        <v>83</v>
      </c>
      <c r="E9" t="s">
        <v>91</v>
      </c>
      <c r="F9" t="s">
        <v>74</v>
      </c>
      <c r="G9" t="s">
        <v>78</v>
      </c>
      <c r="H9" t="s">
        <v>69</v>
      </c>
      <c r="I9">
        <v>29</v>
      </c>
      <c r="J9">
        <v>43490</v>
      </c>
      <c r="K9">
        <v>113527</v>
      </c>
      <c r="L9">
        <v>0.06</v>
      </c>
      <c r="M9" t="s">
        <v>62</v>
      </c>
      <c r="N9" t="s">
        <v>92</v>
      </c>
      <c r="O9">
        <v>5</v>
      </c>
      <c r="P9">
        <v>3</v>
      </c>
      <c r="R9" s="52" t="s">
        <v>67</v>
      </c>
      <c r="T9">
        <v>51</v>
      </c>
      <c r="U9">
        <v>51</v>
      </c>
    </row>
    <row r="10" spans="2:21" x14ac:dyDescent="0.3">
      <c r="B10" t="s">
        <v>93</v>
      </c>
      <c r="C10" t="s">
        <v>94</v>
      </c>
      <c r="D10" t="s">
        <v>77</v>
      </c>
      <c r="E10" t="s">
        <v>67</v>
      </c>
      <c r="F10" t="s">
        <v>68</v>
      </c>
      <c r="G10" t="s">
        <v>60</v>
      </c>
      <c r="H10" t="s">
        <v>69</v>
      </c>
      <c r="I10">
        <v>34</v>
      </c>
      <c r="J10">
        <v>43264</v>
      </c>
      <c r="K10">
        <v>77203</v>
      </c>
      <c r="L10">
        <v>0</v>
      </c>
      <c r="M10" t="s">
        <v>62</v>
      </c>
      <c r="N10" t="s">
        <v>70</v>
      </c>
      <c r="O10">
        <v>6</v>
      </c>
      <c r="P10">
        <v>4</v>
      </c>
      <c r="R10" s="51" t="s">
        <v>1964</v>
      </c>
      <c r="S10">
        <v>51</v>
      </c>
      <c r="U10">
        <v>51</v>
      </c>
    </row>
    <row r="11" spans="2:21" x14ac:dyDescent="0.3">
      <c r="B11" t="s">
        <v>95</v>
      </c>
      <c r="C11" t="s">
        <v>96</v>
      </c>
      <c r="D11" t="s">
        <v>57</v>
      </c>
      <c r="E11" t="s">
        <v>97</v>
      </c>
      <c r="F11" t="s">
        <v>74</v>
      </c>
      <c r="G11" t="s">
        <v>60</v>
      </c>
      <c r="H11" t="s">
        <v>79</v>
      </c>
      <c r="I11">
        <v>36</v>
      </c>
      <c r="J11">
        <v>39855</v>
      </c>
      <c r="K11">
        <v>157333</v>
      </c>
      <c r="L11">
        <v>0.15</v>
      </c>
      <c r="M11" t="s">
        <v>62</v>
      </c>
      <c r="N11" t="s">
        <v>88</v>
      </c>
      <c r="O11">
        <v>15</v>
      </c>
      <c r="P11">
        <v>8</v>
      </c>
      <c r="R11" s="52" t="s">
        <v>67</v>
      </c>
      <c r="S11">
        <v>51</v>
      </c>
      <c r="U11">
        <v>51</v>
      </c>
    </row>
    <row r="12" spans="2:21" x14ac:dyDescent="0.3">
      <c r="B12" t="s">
        <v>98</v>
      </c>
      <c r="C12" t="s">
        <v>99</v>
      </c>
      <c r="D12" t="s">
        <v>100</v>
      </c>
      <c r="E12" t="s">
        <v>101</v>
      </c>
      <c r="F12" t="s">
        <v>68</v>
      </c>
      <c r="G12" t="s">
        <v>60</v>
      </c>
      <c r="H12" t="s">
        <v>69</v>
      </c>
      <c r="I12">
        <v>27</v>
      </c>
      <c r="J12">
        <v>44490</v>
      </c>
      <c r="K12">
        <v>109851</v>
      </c>
      <c r="L12">
        <v>0</v>
      </c>
      <c r="M12" t="s">
        <v>62</v>
      </c>
      <c r="N12" t="s">
        <v>63</v>
      </c>
      <c r="O12">
        <v>2</v>
      </c>
      <c r="P12">
        <v>1</v>
      </c>
      <c r="R12" s="51" t="s">
        <v>601</v>
      </c>
      <c r="S12">
        <v>51</v>
      </c>
      <c r="U12">
        <v>51</v>
      </c>
    </row>
    <row r="13" spans="2:21" x14ac:dyDescent="0.3">
      <c r="B13" t="s">
        <v>102</v>
      </c>
      <c r="C13" t="s">
        <v>103</v>
      </c>
      <c r="D13" t="s">
        <v>83</v>
      </c>
      <c r="E13" t="s">
        <v>97</v>
      </c>
      <c r="F13" t="s">
        <v>74</v>
      </c>
      <c r="G13" t="s">
        <v>78</v>
      </c>
      <c r="H13" t="s">
        <v>69</v>
      </c>
      <c r="I13">
        <v>59</v>
      </c>
      <c r="J13">
        <v>36233</v>
      </c>
      <c r="K13">
        <v>105086</v>
      </c>
      <c r="L13">
        <v>0.09</v>
      </c>
      <c r="M13" t="s">
        <v>62</v>
      </c>
      <c r="N13" t="s">
        <v>92</v>
      </c>
      <c r="O13">
        <v>25</v>
      </c>
      <c r="P13">
        <v>10</v>
      </c>
      <c r="R13" s="52" t="s">
        <v>67</v>
      </c>
      <c r="S13">
        <v>51</v>
      </c>
      <c r="U13">
        <v>51</v>
      </c>
    </row>
    <row r="14" spans="2:21" x14ac:dyDescent="0.3">
      <c r="B14" t="s">
        <v>104</v>
      </c>
      <c r="C14" t="s">
        <v>105</v>
      </c>
      <c r="D14" t="s">
        <v>77</v>
      </c>
      <c r="E14" t="s">
        <v>91</v>
      </c>
      <c r="F14" t="s">
        <v>68</v>
      </c>
      <c r="G14" t="s">
        <v>78</v>
      </c>
      <c r="H14" t="s">
        <v>79</v>
      </c>
      <c r="I14">
        <v>31</v>
      </c>
      <c r="J14">
        <v>43043</v>
      </c>
      <c r="K14">
        <v>97078</v>
      </c>
      <c r="L14">
        <v>0</v>
      </c>
      <c r="M14" t="s">
        <v>62</v>
      </c>
      <c r="N14" t="s">
        <v>92</v>
      </c>
      <c r="O14">
        <v>6</v>
      </c>
      <c r="P14">
        <v>4</v>
      </c>
      <c r="R14" s="51" t="s">
        <v>2236</v>
      </c>
      <c r="S14">
        <v>204</v>
      </c>
      <c r="T14">
        <v>51</v>
      </c>
      <c r="U14">
        <v>255</v>
      </c>
    </row>
    <row r="15" spans="2:21" x14ac:dyDescent="0.3">
      <c r="B15" t="s">
        <v>106</v>
      </c>
      <c r="C15" t="s">
        <v>107</v>
      </c>
      <c r="D15" t="s">
        <v>108</v>
      </c>
      <c r="E15" t="s">
        <v>109</v>
      </c>
      <c r="F15" t="s">
        <v>59</v>
      </c>
      <c r="G15" t="s">
        <v>60</v>
      </c>
      <c r="H15" t="s">
        <v>79</v>
      </c>
      <c r="I15">
        <v>41</v>
      </c>
      <c r="J15">
        <v>41346</v>
      </c>
      <c r="K15">
        <v>249270</v>
      </c>
      <c r="L15">
        <v>0.3</v>
      </c>
      <c r="M15" t="s">
        <v>62</v>
      </c>
      <c r="N15" t="s">
        <v>63</v>
      </c>
      <c r="O15">
        <v>11</v>
      </c>
      <c r="P15">
        <v>5.5</v>
      </c>
    </row>
    <row r="16" spans="2:21" x14ac:dyDescent="0.3">
      <c r="B16" t="s">
        <v>110</v>
      </c>
      <c r="C16" t="s">
        <v>111</v>
      </c>
      <c r="D16" t="s">
        <v>66</v>
      </c>
      <c r="E16" t="s">
        <v>67</v>
      </c>
      <c r="F16" t="s">
        <v>59</v>
      </c>
      <c r="G16" t="s">
        <v>60</v>
      </c>
      <c r="H16" t="s">
        <v>61</v>
      </c>
      <c r="I16">
        <v>65</v>
      </c>
      <c r="J16">
        <v>37319</v>
      </c>
      <c r="K16">
        <v>175837</v>
      </c>
      <c r="L16">
        <v>0.2</v>
      </c>
      <c r="M16" t="s">
        <v>62</v>
      </c>
      <c r="N16" t="s">
        <v>80</v>
      </c>
      <c r="O16">
        <v>22</v>
      </c>
      <c r="P16">
        <v>9.5</v>
      </c>
    </row>
    <row r="17" spans="2:21" x14ac:dyDescent="0.3">
      <c r="B17" t="s">
        <v>112</v>
      </c>
      <c r="C17" t="s">
        <v>113</v>
      </c>
      <c r="D17" t="s">
        <v>57</v>
      </c>
      <c r="E17" t="s">
        <v>109</v>
      </c>
      <c r="F17" t="s">
        <v>68</v>
      </c>
      <c r="G17" t="s">
        <v>60</v>
      </c>
      <c r="H17" t="s">
        <v>114</v>
      </c>
      <c r="I17">
        <v>64</v>
      </c>
      <c r="J17">
        <v>37956</v>
      </c>
      <c r="K17">
        <v>154828</v>
      </c>
      <c r="L17">
        <v>0.13</v>
      </c>
      <c r="M17" t="s">
        <v>62</v>
      </c>
      <c r="N17" t="s">
        <v>63</v>
      </c>
      <c r="O17">
        <v>20</v>
      </c>
      <c r="P17">
        <v>9.5</v>
      </c>
    </row>
    <row r="18" spans="2:21" x14ac:dyDescent="0.3">
      <c r="B18" t="s">
        <v>115</v>
      </c>
      <c r="C18" t="s">
        <v>116</v>
      </c>
      <c r="D18" t="s">
        <v>66</v>
      </c>
      <c r="E18" t="s">
        <v>58</v>
      </c>
      <c r="F18" t="s">
        <v>84</v>
      </c>
      <c r="G18" t="s">
        <v>78</v>
      </c>
      <c r="H18" t="s">
        <v>69</v>
      </c>
      <c r="I18">
        <v>64</v>
      </c>
      <c r="J18">
        <v>41581</v>
      </c>
      <c r="K18">
        <v>186503</v>
      </c>
      <c r="L18">
        <v>0.24</v>
      </c>
      <c r="M18" t="s">
        <v>62</v>
      </c>
      <c r="N18" t="s">
        <v>117</v>
      </c>
      <c r="O18">
        <v>10</v>
      </c>
      <c r="P18">
        <v>5.5</v>
      </c>
    </row>
    <row r="19" spans="2:21" x14ac:dyDescent="0.3">
      <c r="B19" t="s">
        <v>118</v>
      </c>
      <c r="C19" t="s">
        <v>119</v>
      </c>
      <c r="D19" t="s">
        <v>66</v>
      </c>
      <c r="E19" t="s">
        <v>120</v>
      </c>
      <c r="F19" t="s">
        <v>74</v>
      </c>
      <c r="G19" t="s">
        <v>60</v>
      </c>
      <c r="H19" t="s">
        <v>114</v>
      </c>
      <c r="I19">
        <v>36</v>
      </c>
      <c r="J19">
        <v>44288</v>
      </c>
      <c r="K19">
        <v>151703</v>
      </c>
      <c r="L19">
        <v>0.21</v>
      </c>
      <c r="M19" t="s">
        <v>62</v>
      </c>
      <c r="N19" t="s">
        <v>88</v>
      </c>
      <c r="O19">
        <v>3</v>
      </c>
      <c r="P19">
        <v>3</v>
      </c>
    </row>
    <row r="20" spans="2:21" x14ac:dyDescent="0.3">
      <c r="B20" t="s">
        <v>121</v>
      </c>
      <c r="C20" t="s">
        <v>122</v>
      </c>
      <c r="D20" t="s">
        <v>87</v>
      </c>
      <c r="E20" t="s">
        <v>120</v>
      </c>
      <c r="F20" t="s">
        <v>68</v>
      </c>
      <c r="G20" t="s">
        <v>78</v>
      </c>
      <c r="H20" t="s">
        <v>69</v>
      </c>
      <c r="I20">
        <v>37</v>
      </c>
      <c r="J20">
        <v>43713</v>
      </c>
      <c r="K20">
        <v>49998</v>
      </c>
      <c r="L20">
        <v>0</v>
      </c>
      <c r="M20" t="s">
        <v>62</v>
      </c>
      <c r="N20" t="s">
        <v>63</v>
      </c>
      <c r="O20">
        <v>5</v>
      </c>
      <c r="P20">
        <v>3</v>
      </c>
      <c r="R20" s="50" t="s">
        <v>2239</v>
      </c>
      <c r="S20" s="50" t="s">
        <v>2238</v>
      </c>
    </row>
    <row r="21" spans="2:21" x14ac:dyDescent="0.3">
      <c r="B21" t="s">
        <v>123</v>
      </c>
      <c r="C21" t="s">
        <v>124</v>
      </c>
      <c r="D21" t="s">
        <v>66</v>
      </c>
      <c r="E21" t="s">
        <v>97</v>
      </c>
      <c r="F21" t="s">
        <v>68</v>
      </c>
      <c r="G21" t="s">
        <v>78</v>
      </c>
      <c r="H21" t="s">
        <v>61</v>
      </c>
      <c r="I21">
        <v>41</v>
      </c>
      <c r="J21">
        <v>42111</v>
      </c>
      <c r="K21">
        <v>152239</v>
      </c>
      <c r="L21">
        <v>0.23</v>
      </c>
      <c r="M21" t="s">
        <v>62</v>
      </c>
      <c r="N21" t="s">
        <v>117</v>
      </c>
      <c r="O21">
        <v>9</v>
      </c>
      <c r="P21">
        <v>5.5</v>
      </c>
      <c r="R21" s="50" t="s">
        <v>2235</v>
      </c>
      <c r="S21" t="s">
        <v>60</v>
      </c>
      <c r="T21" t="s">
        <v>78</v>
      </c>
      <c r="U21" t="s">
        <v>2236</v>
      </c>
    </row>
    <row r="22" spans="2:21" x14ac:dyDescent="0.3">
      <c r="B22" t="s">
        <v>125</v>
      </c>
      <c r="C22" t="s">
        <v>126</v>
      </c>
      <c r="D22" t="s">
        <v>108</v>
      </c>
      <c r="E22" t="s">
        <v>101</v>
      </c>
      <c r="F22" t="s">
        <v>68</v>
      </c>
      <c r="G22" t="s">
        <v>78</v>
      </c>
      <c r="H22" t="s">
        <v>79</v>
      </c>
      <c r="I22">
        <v>43</v>
      </c>
      <c r="J22">
        <v>38145</v>
      </c>
      <c r="K22">
        <v>246231</v>
      </c>
      <c r="L22">
        <v>0.31</v>
      </c>
      <c r="M22" t="s">
        <v>62</v>
      </c>
      <c r="N22" t="s">
        <v>63</v>
      </c>
      <c r="O22">
        <v>20</v>
      </c>
      <c r="P22">
        <v>9.5</v>
      </c>
      <c r="R22" s="51" t="s">
        <v>101</v>
      </c>
      <c r="S22">
        <v>45</v>
      </c>
      <c r="T22">
        <v>57</v>
      </c>
      <c r="U22">
        <v>57</v>
      </c>
    </row>
    <row r="23" spans="2:21" x14ac:dyDescent="0.3">
      <c r="B23" t="s">
        <v>127</v>
      </c>
      <c r="C23" t="s">
        <v>128</v>
      </c>
      <c r="D23" t="s">
        <v>129</v>
      </c>
      <c r="E23" t="s">
        <v>58</v>
      </c>
      <c r="F23" t="s">
        <v>59</v>
      </c>
      <c r="G23" t="s">
        <v>78</v>
      </c>
      <c r="H23" t="s">
        <v>79</v>
      </c>
      <c r="I23">
        <v>28</v>
      </c>
      <c r="J23">
        <v>42911</v>
      </c>
      <c r="K23">
        <v>54775</v>
      </c>
      <c r="L23">
        <v>0</v>
      </c>
      <c r="M23" t="s">
        <v>62</v>
      </c>
      <c r="N23" t="s">
        <v>117</v>
      </c>
      <c r="O23">
        <v>7</v>
      </c>
      <c r="P23">
        <v>4</v>
      </c>
      <c r="R23" s="51" t="s">
        <v>97</v>
      </c>
      <c r="S23">
        <v>57</v>
      </c>
      <c r="T23">
        <v>57</v>
      </c>
      <c r="U23">
        <v>57</v>
      </c>
    </row>
    <row r="24" spans="2:21" x14ac:dyDescent="0.3">
      <c r="B24" t="s">
        <v>130</v>
      </c>
      <c r="C24" t="s">
        <v>131</v>
      </c>
      <c r="D24" t="s">
        <v>132</v>
      </c>
      <c r="E24" t="s">
        <v>120</v>
      </c>
      <c r="F24" t="s">
        <v>59</v>
      </c>
      <c r="G24" t="s">
        <v>78</v>
      </c>
      <c r="H24" t="s">
        <v>69</v>
      </c>
      <c r="I24">
        <v>61</v>
      </c>
      <c r="J24">
        <v>39640</v>
      </c>
      <c r="K24">
        <v>66521</v>
      </c>
      <c r="L24">
        <v>0</v>
      </c>
      <c r="M24" t="s">
        <v>62</v>
      </c>
      <c r="N24" t="s">
        <v>63</v>
      </c>
      <c r="O24">
        <v>16</v>
      </c>
      <c r="P24">
        <v>8</v>
      </c>
      <c r="R24" s="51" t="s">
        <v>58</v>
      </c>
      <c r="S24">
        <v>57</v>
      </c>
      <c r="T24">
        <v>57</v>
      </c>
      <c r="U24">
        <v>57</v>
      </c>
    </row>
    <row r="25" spans="2:21" x14ac:dyDescent="0.3">
      <c r="B25" t="s">
        <v>133</v>
      </c>
      <c r="C25" t="s">
        <v>134</v>
      </c>
      <c r="D25" t="s">
        <v>87</v>
      </c>
      <c r="E25" t="s">
        <v>67</v>
      </c>
      <c r="F25" t="s">
        <v>59</v>
      </c>
      <c r="G25" t="s">
        <v>60</v>
      </c>
      <c r="H25" t="s">
        <v>69</v>
      </c>
      <c r="I25">
        <v>27</v>
      </c>
      <c r="J25">
        <v>43226</v>
      </c>
      <c r="K25">
        <v>49011</v>
      </c>
      <c r="L25">
        <v>0</v>
      </c>
      <c r="M25" t="s">
        <v>62</v>
      </c>
      <c r="N25" t="s">
        <v>70</v>
      </c>
      <c r="O25">
        <v>6</v>
      </c>
      <c r="P25">
        <v>4</v>
      </c>
      <c r="R25" s="51" t="s">
        <v>2236</v>
      </c>
      <c r="S25">
        <v>57</v>
      </c>
      <c r="T25">
        <v>57</v>
      </c>
      <c r="U25">
        <v>57</v>
      </c>
    </row>
    <row r="26" spans="2:21" x14ac:dyDescent="0.3">
      <c r="B26" t="s">
        <v>135</v>
      </c>
      <c r="C26" t="s">
        <v>136</v>
      </c>
      <c r="D26" t="s">
        <v>137</v>
      </c>
      <c r="E26" t="s">
        <v>58</v>
      </c>
      <c r="F26" t="s">
        <v>74</v>
      </c>
      <c r="G26" t="s">
        <v>60</v>
      </c>
      <c r="H26" t="s">
        <v>69</v>
      </c>
      <c r="I26">
        <v>32</v>
      </c>
      <c r="J26">
        <v>41681</v>
      </c>
      <c r="K26">
        <v>99575</v>
      </c>
      <c r="L26">
        <v>0</v>
      </c>
      <c r="M26" t="s">
        <v>62</v>
      </c>
      <c r="N26" t="s">
        <v>92</v>
      </c>
      <c r="O26">
        <v>10</v>
      </c>
      <c r="P26">
        <v>5.5</v>
      </c>
    </row>
    <row r="27" spans="2:21" x14ac:dyDescent="0.3">
      <c r="B27" t="s">
        <v>138</v>
      </c>
      <c r="C27" t="s">
        <v>139</v>
      </c>
      <c r="D27" t="s">
        <v>108</v>
      </c>
      <c r="E27" t="s">
        <v>109</v>
      </c>
      <c r="F27" t="s">
        <v>59</v>
      </c>
      <c r="G27" t="s">
        <v>78</v>
      </c>
      <c r="H27" t="s">
        <v>69</v>
      </c>
      <c r="I27">
        <v>27</v>
      </c>
      <c r="J27">
        <v>43758</v>
      </c>
      <c r="K27">
        <v>256420</v>
      </c>
      <c r="L27">
        <v>0.3</v>
      </c>
      <c r="M27" t="s">
        <v>62</v>
      </c>
      <c r="N27" t="s">
        <v>80</v>
      </c>
      <c r="O27">
        <v>4</v>
      </c>
      <c r="P27">
        <v>3</v>
      </c>
    </row>
    <row r="28" spans="2:21" x14ac:dyDescent="0.3">
      <c r="B28" t="s">
        <v>140</v>
      </c>
      <c r="C28" t="s">
        <v>141</v>
      </c>
      <c r="D28" t="s">
        <v>142</v>
      </c>
      <c r="E28" t="s">
        <v>58</v>
      </c>
      <c r="F28" t="s">
        <v>74</v>
      </c>
      <c r="G28" t="s">
        <v>60</v>
      </c>
      <c r="H28" t="s">
        <v>114</v>
      </c>
      <c r="I28">
        <v>35</v>
      </c>
      <c r="J28">
        <v>41409</v>
      </c>
      <c r="K28">
        <v>78940</v>
      </c>
      <c r="L28">
        <v>0</v>
      </c>
      <c r="M28" t="s">
        <v>62</v>
      </c>
      <c r="N28" t="s">
        <v>88</v>
      </c>
      <c r="O28">
        <v>11</v>
      </c>
      <c r="P28">
        <v>5.5</v>
      </c>
    </row>
    <row r="29" spans="2:21" x14ac:dyDescent="0.3">
      <c r="B29" t="s">
        <v>143</v>
      </c>
      <c r="C29" t="s">
        <v>144</v>
      </c>
      <c r="D29" t="s">
        <v>83</v>
      </c>
      <c r="E29" t="s">
        <v>109</v>
      </c>
      <c r="F29" t="s">
        <v>68</v>
      </c>
      <c r="G29" t="s">
        <v>60</v>
      </c>
      <c r="H29" t="s">
        <v>69</v>
      </c>
      <c r="I29">
        <v>53</v>
      </c>
      <c r="J29">
        <v>41601</v>
      </c>
      <c r="K29">
        <v>113135</v>
      </c>
      <c r="L29">
        <v>0.05</v>
      </c>
      <c r="M29" t="s">
        <v>62</v>
      </c>
      <c r="N29" t="s">
        <v>92</v>
      </c>
      <c r="O29">
        <v>10</v>
      </c>
      <c r="P29">
        <v>5.5</v>
      </c>
    </row>
    <row r="30" spans="2:21" x14ac:dyDescent="0.3">
      <c r="B30" t="s">
        <v>145</v>
      </c>
      <c r="C30" t="s">
        <v>146</v>
      </c>
      <c r="D30" t="s">
        <v>108</v>
      </c>
      <c r="E30" t="s">
        <v>58</v>
      </c>
      <c r="F30" t="s">
        <v>68</v>
      </c>
      <c r="G30" t="s">
        <v>78</v>
      </c>
      <c r="H30" t="s">
        <v>69</v>
      </c>
      <c r="I30">
        <v>52</v>
      </c>
      <c r="J30">
        <v>38664</v>
      </c>
      <c r="K30">
        <v>199808</v>
      </c>
      <c r="L30">
        <v>0.32</v>
      </c>
      <c r="M30" t="s">
        <v>62</v>
      </c>
      <c r="N30" t="s">
        <v>63</v>
      </c>
      <c r="O30">
        <v>18</v>
      </c>
      <c r="P30">
        <v>9.5</v>
      </c>
    </row>
    <row r="31" spans="2:21" x14ac:dyDescent="0.3">
      <c r="B31" t="s">
        <v>147</v>
      </c>
      <c r="C31" t="s">
        <v>148</v>
      </c>
      <c r="D31" t="s">
        <v>57</v>
      </c>
      <c r="E31" t="s">
        <v>109</v>
      </c>
      <c r="F31" t="s">
        <v>59</v>
      </c>
      <c r="G31" t="s">
        <v>60</v>
      </c>
      <c r="H31" t="s">
        <v>69</v>
      </c>
      <c r="I31">
        <v>29</v>
      </c>
      <c r="J31">
        <v>43609</v>
      </c>
      <c r="K31">
        <v>122350</v>
      </c>
      <c r="L31">
        <v>0.12</v>
      </c>
      <c r="M31" t="s">
        <v>62</v>
      </c>
      <c r="N31" t="s">
        <v>80</v>
      </c>
      <c r="O31">
        <v>5</v>
      </c>
      <c r="P31">
        <v>3</v>
      </c>
    </row>
    <row r="32" spans="2:21" x14ac:dyDescent="0.3">
      <c r="B32" t="s">
        <v>149</v>
      </c>
      <c r="C32" t="s">
        <v>150</v>
      </c>
      <c r="D32" t="s">
        <v>137</v>
      </c>
      <c r="E32" t="s">
        <v>58</v>
      </c>
      <c r="F32" t="s">
        <v>59</v>
      </c>
      <c r="G32" t="s">
        <v>78</v>
      </c>
      <c r="H32" t="s">
        <v>69</v>
      </c>
      <c r="I32">
        <v>40</v>
      </c>
      <c r="J32">
        <v>40486</v>
      </c>
      <c r="K32">
        <v>92952</v>
      </c>
      <c r="L32">
        <v>0</v>
      </c>
      <c r="M32" t="s">
        <v>62</v>
      </c>
      <c r="N32" t="s">
        <v>63</v>
      </c>
      <c r="O32">
        <v>13</v>
      </c>
      <c r="P32">
        <v>8</v>
      </c>
    </row>
    <row r="33" spans="2:16" x14ac:dyDescent="0.3">
      <c r="B33" t="s">
        <v>151</v>
      </c>
      <c r="C33" t="s">
        <v>152</v>
      </c>
      <c r="D33" t="s">
        <v>73</v>
      </c>
      <c r="E33" t="s">
        <v>58</v>
      </c>
      <c r="F33" t="s">
        <v>84</v>
      </c>
      <c r="G33" t="s">
        <v>78</v>
      </c>
      <c r="H33" t="s">
        <v>114</v>
      </c>
      <c r="I33">
        <v>32</v>
      </c>
      <c r="J33">
        <v>41353</v>
      </c>
      <c r="K33">
        <v>79921</v>
      </c>
      <c r="L33">
        <v>0.05</v>
      </c>
      <c r="M33" t="s">
        <v>62</v>
      </c>
      <c r="N33" t="s">
        <v>92</v>
      </c>
      <c r="O33">
        <v>11</v>
      </c>
      <c r="P33">
        <v>5.5</v>
      </c>
    </row>
    <row r="34" spans="2:16" x14ac:dyDescent="0.3">
      <c r="B34" t="s">
        <v>153</v>
      </c>
      <c r="C34" t="s">
        <v>154</v>
      </c>
      <c r="D34" t="s">
        <v>66</v>
      </c>
      <c r="E34" t="s">
        <v>58</v>
      </c>
      <c r="F34" t="s">
        <v>59</v>
      </c>
      <c r="G34" t="s">
        <v>60</v>
      </c>
      <c r="H34" t="s">
        <v>61</v>
      </c>
      <c r="I34">
        <v>37</v>
      </c>
      <c r="J34">
        <v>40076</v>
      </c>
      <c r="K34">
        <v>167199</v>
      </c>
      <c r="L34">
        <v>0.2</v>
      </c>
      <c r="M34" t="s">
        <v>62</v>
      </c>
      <c r="N34" t="s">
        <v>63</v>
      </c>
      <c r="O34">
        <v>14</v>
      </c>
      <c r="P34">
        <v>8</v>
      </c>
    </row>
    <row r="35" spans="2:16" x14ac:dyDescent="0.3">
      <c r="B35" t="s">
        <v>155</v>
      </c>
      <c r="C35" t="s">
        <v>156</v>
      </c>
      <c r="D35" t="s">
        <v>157</v>
      </c>
      <c r="E35" t="s">
        <v>101</v>
      </c>
      <c r="F35" t="s">
        <v>59</v>
      </c>
      <c r="G35" t="s">
        <v>78</v>
      </c>
      <c r="H35" t="s">
        <v>69</v>
      </c>
      <c r="I35">
        <v>52</v>
      </c>
      <c r="J35">
        <v>41199</v>
      </c>
      <c r="K35">
        <v>71476</v>
      </c>
      <c r="L35">
        <v>0</v>
      </c>
      <c r="M35" t="s">
        <v>62</v>
      </c>
      <c r="N35" t="s">
        <v>80</v>
      </c>
      <c r="O35">
        <v>11</v>
      </c>
      <c r="P35">
        <v>5.5</v>
      </c>
    </row>
    <row r="36" spans="2:16" x14ac:dyDescent="0.3">
      <c r="B36" t="s">
        <v>158</v>
      </c>
      <c r="C36" t="s">
        <v>159</v>
      </c>
      <c r="D36" t="s">
        <v>66</v>
      </c>
      <c r="E36" t="s">
        <v>101</v>
      </c>
      <c r="F36" t="s">
        <v>74</v>
      </c>
      <c r="G36" t="s">
        <v>60</v>
      </c>
      <c r="H36" t="s">
        <v>69</v>
      </c>
      <c r="I36">
        <v>45</v>
      </c>
      <c r="J36">
        <v>41941</v>
      </c>
      <c r="K36">
        <v>189420</v>
      </c>
      <c r="L36">
        <v>0.2</v>
      </c>
      <c r="M36" t="s">
        <v>62</v>
      </c>
      <c r="N36" t="s">
        <v>63</v>
      </c>
      <c r="O36">
        <v>9</v>
      </c>
      <c r="P36">
        <v>5.5</v>
      </c>
    </row>
    <row r="37" spans="2:16" x14ac:dyDescent="0.3">
      <c r="B37" t="s">
        <v>160</v>
      </c>
      <c r="C37" t="s">
        <v>161</v>
      </c>
      <c r="D37" t="s">
        <v>162</v>
      </c>
      <c r="E37" t="s">
        <v>97</v>
      </c>
      <c r="F37" t="s">
        <v>59</v>
      </c>
      <c r="G37" t="s">
        <v>60</v>
      </c>
      <c r="H37" t="s">
        <v>69</v>
      </c>
      <c r="I37">
        <v>64</v>
      </c>
      <c r="J37">
        <v>37184</v>
      </c>
      <c r="K37">
        <v>64057</v>
      </c>
      <c r="L37">
        <v>0</v>
      </c>
      <c r="M37" t="s">
        <v>62</v>
      </c>
      <c r="N37" t="s">
        <v>80</v>
      </c>
      <c r="O37">
        <v>22</v>
      </c>
      <c r="P37">
        <v>9.5</v>
      </c>
    </row>
    <row r="38" spans="2:16" x14ac:dyDescent="0.3">
      <c r="B38" t="s">
        <v>163</v>
      </c>
      <c r="C38" t="s">
        <v>164</v>
      </c>
      <c r="D38" t="s">
        <v>132</v>
      </c>
      <c r="E38" t="s">
        <v>109</v>
      </c>
      <c r="F38" t="s">
        <v>74</v>
      </c>
      <c r="G38" t="s">
        <v>60</v>
      </c>
      <c r="H38" t="s">
        <v>61</v>
      </c>
      <c r="I38">
        <v>27</v>
      </c>
      <c r="J38">
        <v>44460</v>
      </c>
      <c r="K38">
        <v>68728</v>
      </c>
      <c r="L38">
        <v>0</v>
      </c>
      <c r="M38" t="s">
        <v>62</v>
      </c>
      <c r="N38" t="s">
        <v>80</v>
      </c>
      <c r="O38">
        <v>2</v>
      </c>
      <c r="P38">
        <v>1</v>
      </c>
    </row>
    <row r="39" spans="2:16" x14ac:dyDescent="0.3">
      <c r="B39" t="s">
        <v>165</v>
      </c>
      <c r="C39" t="s">
        <v>166</v>
      </c>
      <c r="D39" t="s">
        <v>132</v>
      </c>
      <c r="E39" t="s">
        <v>109</v>
      </c>
      <c r="F39" t="s">
        <v>74</v>
      </c>
      <c r="G39" t="s">
        <v>78</v>
      </c>
      <c r="H39" t="s">
        <v>114</v>
      </c>
      <c r="I39">
        <v>35</v>
      </c>
      <c r="J39">
        <v>40678</v>
      </c>
      <c r="K39">
        <v>66889</v>
      </c>
      <c r="L39">
        <v>0</v>
      </c>
      <c r="M39" t="s">
        <v>62</v>
      </c>
      <c r="N39" t="s">
        <v>117</v>
      </c>
      <c r="O39">
        <v>13</v>
      </c>
      <c r="P39">
        <v>8</v>
      </c>
    </row>
    <row r="40" spans="2:16" x14ac:dyDescent="0.3">
      <c r="B40" t="s">
        <v>167</v>
      </c>
      <c r="C40" t="s">
        <v>168</v>
      </c>
      <c r="D40" t="s">
        <v>66</v>
      </c>
      <c r="E40" t="s">
        <v>91</v>
      </c>
      <c r="F40" t="s">
        <v>59</v>
      </c>
      <c r="G40" t="s">
        <v>60</v>
      </c>
      <c r="H40" t="s">
        <v>79</v>
      </c>
      <c r="I40">
        <v>36</v>
      </c>
      <c r="J40">
        <v>42276</v>
      </c>
      <c r="K40">
        <v>178700</v>
      </c>
      <c r="L40">
        <v>0.28999999999999998</v>
      </c>
      <c r="M40" t="s">
        <v>62</v>
      </c>
      <c r="N40" t="s">
        <v>63</v>
      </c>
      <c r="O40">
        <v>8</v>
      </c>
      <c r="P40">
        <v>5.5</v>
      </c>
    </row>
    <row r="41" spans="2:16" x14ac:dyDescent="0.3">
      <c r="B41" t="s">
        <v>169</v>
      </c>
      <c r="C41" t="s">
        <v>170</v>
      </c>
      <c r="D41" t="s">
        <v>171</v>
      </c>
      <c r="E41" t="s">
        <v>101</v>
      </c>
      <c r="F41" t="s">
        <v>59</v>
      </c>
      <c r="G41" t="s">
        <v>60</v>
      </c>
      <c r="H41" t="s">
        <v>69</v>
      </c>
      <c r="I41">
        <v>33</v>
      </c>
      <c r="J41">
        <v>43456</v>
      </c>
      <c r="K41">
        <v>83990</v>
      </c>
      <c r="L41">
        <v>0</v>
      </c>
      <c r="M41" t="s">
        <v>62</v>
      </c>
      <c r="N41" t="s">
        <v>70</v>
      </c>
      <c r="O41">
        <v>5</v>
      </c>
      <c r="P41">
        <v>3</v>
      </c>
    </row>
    <row r="42" spans="2:16" x14ac:dyDescent="0.3">
      <c r="B42" t="s">
        <v>172</v>
      </c>
      <c r="C42" t="s">
        <v>173</v>
      </c>
      <c r="D42" t="s">
        <v>174</v>
      </c>
      <c r="E42" t="s">
        <v>101</v>
      </c>
      <c r="F42" t="s">
        <v>84</v>
      </c>
      <c r="G42" t="s">
        <v>60</v>
      </c>
      <c r="H42" t="s">
        <v>69</v>
      </c>
      <c r="I42">
        <v>52</v>
      </c>
      <c r="J42">
        <v>38696</v>
      </c>
      <c r="K42">
        <v>102043</v>
      </c>
      <c r="L42">
        <v>0</v>
      </c>
      <c r="M42" t="s">
        <v>62</v>
      </c>
      <c r="N42" t="s">
        <v>70</v>
      </c>
      <c r="O42">
        <v>18</v>
      </c>
      <c r="P42">
        <v>9.5</v>
      </c>
    </row>
    <row r="43" spans="2:16" x14ac:dyDescent="0.3">
      <c r="B43" t="s">
        <v>175</v>
      </c>
      <c r="C43" t="s">
        <v>176</v>
      </c>
      <c r="D43" t="s">
        <v>177</v>
      </c>
      <c r="E43" t="s">
        <v>101</v>
      </c>
      <c r="F43" t="s">
        <v>74</v>
      </c>
      <c r="G43" t="s">
        <v>60</v>
      </c>
      <c r="H43" t="s">
        <v>79</v>
      </c>
      <c r="I43">
        <v>46</v>
      </c>
      <c r="J43">
        <v>37041</v>
      </c>
      <c r="K43">
        <v>90678</v>
      </c>
      <c r="L43">
        <v>0</v>
      </c>
      <c r="M43" t="s">
        <v>62</v>
      </c>
      <c r="N43" t="s">
        <v>117</v>
      </c>
      <c r="O43">
        <v>23</v>
      </c>
      <c r="P43">
        <v>9.5</v>
      </c>
    </row>
    <row r="44" spans="2:16" x14ac:dyDescent="0.3">
      <c r="B44" t="s">
        <v>178</v>
      </c>
      <c r="C44" t="s">
        <v>179</v>
      </c>
      <c r="D44" t="s">
        <v>180</v>
      </c>
      <c r="E44" t="s">
        <v>97</v>
      </c>
      <c r="F44" t="s">
        <v>74</v>
      </c>
      <c r="G44" t="s">
        <v>60</v>
      </c>
      <c r="H44" t="s">
        <v>61</v>
      </c>
      <c r="I44">
        <v>46</v>
      </c>
      <c r="J44">
        <v>39681</v>
      </c>
      <c r="K44">
        <v>59067</v>
      </c>
      <c r="L44">
        <v>0</v>
      </c>
      <c r="M44" t="s">
        <v>62</v>
      </c>
      <c r="N44" t="s">
        <v>88</v>
      </c>
      <c r="O44">
        <v>16</v>
      </c>
      <c r="P44">
        <v>8</v>
      </c>
    </row>
    <row r="45" spans="2:16" x14ac:dyDescent="0.3">
      <c r="B45" t="s">
        <v>181</v>
      </c>
      <c r="C45" t="s">
        <v>182</v>
      </c>
      <c r="D45" t="s">
        <v>183</v>
      </c>
      <c r="E45" t="s">
        <v>101</v>
      </c>
      <c r="F45" t="s">
        <v>84</v>
      </c>
      <c r="G45" t="s">
        <v>60</v>
      </c>
      <c r="H45" t="s">
        <v>114</v>
      </c>
      <c r="I45">
        <v>44</v>
      </c>
      <c r="J45">
        <v>39800</v>
      </c>
      <c r="K45">
        <v>92753</v>
      </c>
      <c r="L45">
        <v>0.13</v>
      </c>
      <c r="M45" t="s">
        <v>62</v>
      </c>
      <c r="N45" t="s">
        <v>92</v>
      </c>
      <c r="O45">
        <v>15</v>
      </c>
      <c r="P45">
        <v>8</v>
      </c>
    </row>
    <row r="46" spans="2:16" x14ac:dyDescent="0.3">
      <c r="B46" t="s">
        <v>184</v>
      </c>
      <c r="C46" t="s">
        <v>185</v>
      </c>
      <c r="D46" t="s">
        <v>108</v>
      </c>
      <c r="E46" t="s">
        <v>97</v>
      </c>
      <c r="F46" t="s">
        <v>68</v>
      </c>
      <c r="G46" t="s">
        <v>78</v>
      </c>
      <c r="H46" t="s">
        <v>61</v>
      </c>
      <c r="I46">
        <v>45</v>
      </c>
      <c r="J46">
        <v>41493</v>
      </c>
      <c r="K46">
        <v>236946</v>
      </c>
      <c r="L46">
        <v>0.37</v>
      </c>
      <c r="M46" t="s">
        <v>62</v>
      </c>
      <c r="N46" t="s">
        <v>63</v>
      </c>
      <c r="O46">
        <v>11</v>
      </c>
      <c r="P46">
        <v>5.5</v>
      </c>
    </row>
    <row r="47" spans="2:16" x14ac:dyDescent="0.3">
      <c r="B47" t="s">
        <v>186</v>
      </c>
      <c r="C47" t="s">
        <v>187</v>
      </c>
      <c r="D47" t="s">
        <v>87</v>
      </c>
      <c r="E47" t="s">
        <v>67</v>
      </c>
      <c r="F47" t="s">
        <v>84</v>
      </c>
      <c r="G47" t="s">
        <v>60</v>
      </c>
      <c r="H47" t="s">
        <v>61</v>
      </c>
      <c r="I47">
        <v>36</v>
      </c>
      <c r="J47">
        <v>44435</v>
      </c>
      <c r="K47">
        <v>48906</v>
      </c>
      <c r="L47">
        <v>0</v>
      </c>
      <c r="M47" t="s">
        <v>62</v>
      </c>
      <c r="N47" t="s">
        <v>88</v>
      </c>
      <c r="O47">
        <v>3</v>
      </c>
      <c r="P47">
        <v>3</v>
      </c>
    </row>
    <row r="48" spans="2:16" x14ac:dyDescent="0.3">
      <c r="B48" t="s">
        <v>188</v>
      </c>
      <c r="C48" t="s">
        <v>189</v>
      </c>
      <c r="D48" t="s">
        <v>77</v>
      </c>
      <c r="E48" t="s">
        <v>120</v>
      </c>
      <c r="F48" t="s">
        <v>84</v>
      </c>
      <c r="G48" t="s">
        <v>60</v>
      </c>
      <c r="H48" t="s">
        <v>69</v>
      </c>
      <c r="I48">
        <v>38</v>
      </c>
      <c r="J48">
        <v>39474</v>
      </c>
      <c r="K48">
        <v>80024</v>
      </c>
      <c r="L48">
        <v>0</v>
      </c>
      <c r="M48" t="s">
        <v>62</v>
      </c>
      <c r="N48" t="s">
        <v>117</v>
      </c>
      <c r="O48">
        <v>16</v>
      </c>
      <c r="P48">
        <v>8</v>
      </c>
    </row>
    <row r="49" spans="2:16" x14ac:dyDescent="0.3">
      <c r="B49" t="s">
        <v>190</v>
      </c>
      <c r="C49" t="s">
        <v>191</v>
      </c>
      <c r="D49" t="s">
        <v>162</v>
      </c>
      <c r="E49" t="s">
        <v>97</v>
      </c>
      <c r="F49" t="s">
        <v>68</v>
      </c>
      <c r="G49" t="s">
        <v>60</v>
      </c>
      <c r="H49" t="s">
        <v>69</v>
      </c>
      <c r="I49">
        <v>41</v>
      </c>
      <c r="J49">
        <v>40109</v>
      </c>
      <c r="K49">
        <v>54415</v>
      </c>
      <c r="L49">
        <v>0</v>
      </c>
      <c r="M49" t="s">
        <v>62</v>
      </c>
      <c r="N49" t="s">
        <v>63</v>
      </c>
      <c r="O49">
        <v>14</v>
      </c>
      <c r="P49">
        <v>8</v>
      </c>
    </row>
    <row r="50" spans="2:16" x14ac:dyDescent="0.3">
      <c r="B50" t="s">
        <v>192</v>
      </c>
      <c r="C50" t="s">
        <v>193</v>
      </c>
      <c r="D50" t="s">
        <v>83</v>
      </c>
      <c r="E50" t="s">
        <v>109</v>
      </c>
      <c r="F50" t="s">
        <v>59</v>
      </c>
      <c r="G50" t="s">
        <v>60</v>
      </c>
      <c r="H50" t="s">
        <v>79</v>
      </c>
      <c r="I50">
        <v>30</v>
      </c>
      <c r="J50">
        <v>42484</v>
      </c>
      <c r="K50">
        <v>120341</v>
      </c>
      <c r="L50">
        <v>7.0000000000000007E-2</v>
      </c>
      <c r="M50" t="s">
        <v>62</v>
      </c>
      <c r="N50" t="s">
        <v>63</v>
      </c>
      <c r="O50">
        <v>8</v>
      </c>
      <c r="P50">
        <v>5.5</v>
      </c>
    </row>
    <row r="51" spans="2:16" x14ac:dyDescent="0.3">
      <c r="B51" t="s">
        <v>194</v>
      </c>
      <c r="C51" t="s">
        <v>195</v>
      </c>
      <c r="D51" t="s">
        <v>108</v>
      </c>
      <c r="E51" t="s">
        <v>58</v>
      </c>
      <c r="F51" t="s">
        <v>68</v>
      </c>
      <c r="G51" t="s">
        <v>60</v>
      </c>
      <c r="H51" t="s">
        <v>114</v>
      </c>
      <c r="I51">
        <v>43</v>
      </c>
      <c r="J51">
        <v>40029</v>
      </c>
      <c r="K51">
        <v>208415</v>
      </c>
      <c r="L51">
        <v>0.35</v>
      </c>
      <c r="M51" t="s">
        <v>62</v>
      </c>
      <c r="N51" t="s">
        <v>63</v>
      </c>
      <c r="O51">
        <v>15</v>
      </c>
      <c r="P51">
        <v>8</v>
      </c>
    </row>
    <row r="52" spans="2:16" x14ac:dyDescent="0.3">
      <c r="B52" t="s">
        <v>196</v>
      </c>
      <c r="C52" t="s">
        <v>197</v>
      </c>
      <c r="D52" t="s">
        <v>198</v>
      </c>
      <c r="E52" t="s">
        <v>58</v>
      </c>
      <c r="F52" t="s">
        <v>68</v>
      </c>
      <c r="G52" t="s">
        <v>60</v>
      </c>
      <c r="H52" t="s">
        <v>79</v>
      </c>
      <c r="I52">
        <v>32</v>
      </c>
      <c r="J52">
        <v>43835</v>
      </c>
      <c r="K52">
        <v>78844</v>
      </c>
      <c r="L52">
        <v>0</v>
      </c>
      <c r="M52" t="s">
        <v>62</v>
      </c>
      <c r="N52" t="s">
        <v>63</v>
      </c>
      <c r="O52">
        <v>4</v>
      </c>
      <c r="P52">
        <v>3</v>
      </c>
    </row>
    <row r="53" spans="2:16" x14ac:dyDescent="0.3">
      <c r="B53" t="s">
        <v>199</v>
      </c>
      <c r="C53" t="s">
        <v>200</v>
      </c>
      <c r="D53" t="s">
        <v>171</v>
      </c>
      <c r="E53" t="s">
        <v>101</v>
      </c>
      <c r="F53" t="s">
        <v>74</v>
      </c>
      <c r="G53" t="s">
        <v>78</v>
      </c>
      <c r="H53" t="s">
        <v>69</v>
      </c>
      <c r="I53">
        <v>58</v>
      </c>
      <c r="J53">
        <v>37399</v>
      </c>
      <c r="K53">
        <v>76354</v>
      </c>
      <c r="L53">
        <v>0</v>
      </c>
      <c r="M53" t="s">
        <v>62</v>
      </c>
      <c r="N53" t="s">
        <v>80</v>
      </c>
      <c r="O53">
        <v>22</v>
      </c>
      <c r="P53">
        <v>9.5</v>
      </c>
    </row>
    <row r="54" spans="2:16" x14ac:dyDescent="0.3">
      <c r="B54" t="s">
        <v>201</v>
      </c>
      <c r="C54" t="s">
        <v>202</v>
      </c>
      <c r="D54" t="s">
        <v>66</v>
      </c>
      <c r="E54" t="s">
        <v>67</v>
      </c>
      <c r="F54" t="s">
        <v>68</v>
      </c>
      <c r="G54" t="s">
        <v>60</v>
      </c>
      <c r="H54" t="s">
        <v>114</v>
      </c>
      <c r="I54">
        <v>37</v>
      </c>
      <c r="J54">
        <v>43493</v>
      </c>
      <c r="K54">
        <v>165927</v>
      </c>
      <c r="L54">
        <v>0.2</v>
      </c>
      <c r="M54" t="s">
        <v>62</v>
      </c>
      <c r="N54" t="s">
        <v>80</v>
      </c>
      <c r="O54">
        <v>5</v>
      </c>
      <c r="P54">
        <v>3</v>
      </c>
    </row>
    <row r="55" spans="2:16" x14ac:dyDescent="0.3">
      <c r="B55" t="s">
        <v>203</v>
      </c>
      <c r="C55" t="s">
        <v>204</v>
      </c>
      <c r="D55" t="s">
        <v>100</v>
      </c>
      <c r="E55" t="s">
        <v>101</v>
      </c>
      <c r="F55" t="s">
        <v>84</v>
      </c>
      <c r="G55" t="s">
        <v>78</v>
      </c>
      <c r="H55" t="s">
        <v>79</v>
      </c>
      <c r="I55">
        <v>55</v>
      </c>
      <c r="J55">
        <v>36041</v>
      </c>
      <c r="K55">
        <v>86299</v>
      </c>
      <c r="L55">
        <v>0</v>
      </c>
      <c r="M55" t="s">
        <v>62</v>
      </c>
      <c r="N55" t="s">
        <v>63</v>
      </c>
      <c r="O55">
        <v>26</v>
      </c>
      <c r="P55">
        <v>10</v>
      </c>
    </row>
    <row r="56" spans="2:16" x14ac:dyDescent="0.3">
      <c r="B56" t="s">
        <v>205</v>
      </c>
      <c r="C56" t="s">
        <v>206</v>
      </c>
      <c r="D56" t="s">
        <v>132</v>
      </c>
      <c r="E56" t="s">
        <v>67</v>
      </c>
      <c r="F56" t="s">
        <v>84</v>
      </c>
      <c r="G56" t="s">
        <v>78</v>
      </c>
      <c r="H56" t="s">
        <v>114</v>
      </c>
      <c r="I56">
        <v>34</v>
      </c>
      <c r="J56">
        <v>42182</v>
      </c>
      <c r="K56">
        <v>57008</v>
      </c>
      <c r="L56">
        <v>0</v>
      </c>
      <c r="M56" t="s">
        <v>62</v>
      </c>
      <c r="N56" t="s">
        <v>80</v>
      </c>
      <c r="O56">
        <v>9</v>
      </c>
      <c r="P56">
        <v>5.5</v>
      </c>
    </row>
    <row r="57" spans="2:16" x14ac:dyDescent="0.3">
      <c r="B57" t="s">
        <v>207</v>
      </c>
      <c r="C57" t="s">
        <v>208</v>
      </c>
      <c r="D57" t="s">
        <v>57</v>
      </c>
      <c r="E57" t="s">
        <v>67</v>
      </c>
      <c r="F57" t="s">
        <v>74</v>
      </c>
      <c r="G57" t="s">
        <v>78</v>
      </c>
      <c r="H57" t="s">
        <v>114</v>
      </c>
      <c r="I57">
        <v>60</v>
      </c>
      <c r="J57">
        <v>42270</v>
      </c>
      <c r="K57">
        <v>141899</v>
      </c>
      <c r="L57">
        <v>0.15</v>
      </c>
      <c r="M57" t="s">
        <v>62</v>
      </c>
      <c r="N57" t="s">
        <v>80</v>
      </c>
      <c r="O57">
        <v>8</v>
      </c>
      <c r="P57">
        <v>5.5</v>
      </c>
    </row>
    <row r="58" spans="2:16" x14ac:dyDescent="0.3">
      <c r="B58" t="s">
        <v>209</v>
      </c>
      <c r="C58" t="s">
        <v>210</v>
      </c>
      <c r="D58" t="s">
        <v>132</v>
      </c>
      <c r="E58" t="s">
        <v>109</v>
      </c>
      <c r="F58" t="s">
        <v>84</v>
      </c>
      <c r="G58" t="s">
        <v>78</v>
      </c>
      <c r="H58" t="s">
        <v>61</v>
      </c>
      <c r="I58">
        <v>41</v>
      </c>
      <c r="J58">
        <v>42626</v>
      </c>
      <c r="K58">
        <v>64847</v>
      </c>
      <c r="L58">
        <v>0</v>
      </c>
      <c r="M58" t="s">
        <v>62</v>
      </c>
      <c r="N58" t="s">
        <v>88</v>
      </c>
      <c r="O58">
        <v>7</v>
      </c>
      <c r="P58">
        <v>4</v>
      </c>
    </row>
    <row r="59" spans="2:16" x14ac:dyDescent="0.3">
      <c r="B59" t="s">
        <v>211</v>
      </c>
      <c r="C59" t="s">
        <v>212</v>
      </c>
      <c r="D59" t="s">
        <v>183</v>
      </c>
      <c r="E59" t="s">
        <v>101</v>
      </c>
      <c r="F59" t="s">
        <v>59</v>
      </c>
      <c r="G59" t="s">
        <v>78</v>
      </c>
      <c r="H59" t="s">
        <v>69</v>
      </c>
      <c r="I59">
        <v>53</v>
      </c>
      <c r="J59">
        <v>33702</v>
      </c>
      <c r="K59">
        <v>116878</v>
      </c>
      <c r="L59">
        <v>0.11</v>
      </c>
      <c r="M59" t="s">
        <v>62</v>
      </c>
      <c r="N59" t="s">
        <v>88</v>
      </c>
      <c r="O59">
        <v>32</v>
      </c>
      <c r="P59">
        <v>15</v>
      </c>
    </row>
    <row r="60" spans="2:16" x14ac:dyDescent="0.3">
      <c r="B60" t="s">
        <v>213</v>
      </c>
      <c r="C60" t="s">
        <v>214</v>
      </c>
      <c r="D60" t="s">
        <v>157</v>
      </c>
      <c r="E60" t="s">
        <v>101</v>
      </c>
      <c r="F60" t="s">
        <v>68</v>
      </c>
      <c r="G60" t="s">
        <v>78</v>
      </c>
      <c r="H60" t="s">
        <v>61</v>
      </c>
      <c r="I60">
        <v>45</v>
      </c>
      <c r="J60">
        <v>38388</v>
      </c>
      <c r="K60">
        <v>70505</v>
      </c>
      <c r="L60">
        <v>0</v>
      </c>
      <c r="M60" t="s">
        <v>62</v>
      </c>
      <c r="N60" t="s">
        <v>92</v>
      </c>
      <c r="O60">
        <v>19</v>
      </c>
      <c r="P60">
        <v>9.5</v>
      </c>
    </row>
    <row r="61" spans="2:16" x14ac:dyDescent="0.3">
      <c r="B61" t="s">
        <v>215</v>
      </c>
      <c r="C61" t="s">
        <v>216</v>
      </c>
      <c r="D61" t="s">
        <v>66</v>
      </c>
      <c r="E61" t="s">
        <v>91</v>
      </c>
      <c r="F61" t="s">
        <v>68</v>
      </c>
      <c r="G61" t="s">
        <v>78</v>
      </c>
      <c r="H61" t="s">
        <v>69</v>
      </c>
      <c r="I61">
        <v>26</v>
      </c>
      <c r="J61">
        <v>44040</v>
      </c>
      <c r="K61">
        <v>180664</v>
      </c>
      <c r="L61">
        <v>0.27</v>
      </c>
      <c r="M61" t="s">
        <v>62</v>
      </c>
      <c r="N61" t="s">
        <v>70</v>
      </c>
      <c r="O61">
        <v>4</v>
      </c>
      <c r="P61">
        <v>3</v>
      </c>
    </row>
    <row r="62" spans="2:16" x14ac:dyDescent="0.3">
      <c r="B62" t="s">
        <v>217</v>
      </c>
      <c r="C62" t="s">
        <v>218</v>
      </c>
      <c r="D62" t="s">
        <v>219</v>
      </c>
      <c r="E62" t="s">
        <v>58</v>
      </c>
      <c r="F62" t="s">
        <v>74</v>
      </c>
      <c r="G62" t="s">
        <v>78</v>
      </c>
      <c r="H62" t="s">
        <v>69</v>
      </c>
      <c r="I62">
        <v>29</v>
      </c>
      <c r="J62">
        <v>43444</v>
      </c>
      <c r="K62">
        <v>84596</v>
      </c>
      <c r="L62">
        <v>0</v>
      </c>
      <c r="M62" t="s">
        <v>62</v>
      </c>
      <c r="N62" t="s">
        <v>88</v>
      </c>
      <c r="O62">
        <v>5</v>
      </c>
      <c r="P62">
        <v>3</v>
      </c>
    </row>
    <row r="63" spans="2:16" x14ac:dyDescent="0.3">
      <c r="B63" t="s">
        <v>220</v>
      </c>
      <c r="C63" t="s">
        <v>221</v>
      </c>
      <c r="D63" t="s">
        <v>222</v>
      </c>
      <c r="E63" t="s">
        <v>120</v>
      </c>
      <c r="F63" t="s">
        <v>74</v>
      </c>
      <c r="G63" t="s">
        <v>78</v>
      </c>
      <c r="H63" t="s">
        <v>79</v>
      </c>
      <c r="I63">
        <v>31</v>
      </c>
      <c r="J63">
        <v>42938</v>
      </c>
      <c r="K63">
        <v>55854</v>
      </c>
      <c r="L63">
        <v>0</v>
      </c>
      <c r="M63" t="s">
        <v>62</v>
      </c>
      <c r="N63" t="s">
        <v>92</v>
      </c>
      <c r="O63">
        <v>7</v>
      </c>
      <c r="P63">
        <v>4</v>
      </c>
    </row>
    <row r="64" spans="2:16" x14ac:dyDescent="0.3">
      <c r="B64" t="s">
        <v>223</v>
      </c>
      <c r="C64" t="s">
        <v>224</v>
      </c>
      <c r="D64" t="s">
        <v>225</v>
      </c>
      <c r="E64" t="s">
        <v>97</v>
      </c>
      <c r="F64" t="s">
        <v>59</v>
      </c>
      <c r="G64" t="s">
        <v>78</v>
      </c>
      <c r="H64" t="s">
        <v>79</v>
      </c>
      <c r="I64">
        <v>53</v>
      </c>
      <c r="J64">
        <v>37576</v>
      </c>
      <c r="K64">
        <v>95998</v>
      </c>
      <c r="L64">
        <v>0</v>
      </c>
      <c r="M64" t="s">
        <v>62</v>
      </c>
      <c r="N64" t="s">
        <v>63</v>
      </c>
      <c r="O64">
        <v>21</v>
      </c>
      <c r="P64">
        <v>9.5</v>
      </c>
    </row>
    <row r="65" spans="2:16" x14ac:dyDescent="0.3">
      <c r="B65" t="s">
        <v>226</v>
      </c>
      <c r="C65" t="s">
        <v>227</v>
      </c>
      <c r="D65" t="s">
        <v>57</v>
      </c>
      <c r="E65" t="s">
        <v>120</v>
      </c>
      <c r="F65" t="s">
        <v>74</v>
      </c>
      <c r="G65" t="s">
        <v>60</v>
      </c>
      <c r="H65" t="s">
        <v>79</v>
      </c>
      <c r="I65">
        <v>34</v>
      </c>
      <c r="J65">
        <v>42116</v>
      </c>
      <c r="K65">
        <v>154941</v>
      </c>
      <c r="L65">
        <v>0.13</v>
      </c>
      <c r="M65" t="s">
        <v>62</v>
      </c>
      <c r="N65" t="s">
        <v>80</v>
      </c>
      <c r="O65">
        <v>9</v>
      </c>
      <c r="P65">
        <v>5.5</v>
      </c>
    </row>
    <row r="66" spans="2:16" x14ac:dyDescent="0.3">
      <c r="B66" t="s">
        <v>228</v>
      </c>
      <c r="C66" t="s">
        <v>229</v>
      </c>
      <c r="D66" t="s">
        <v>108</v>
      </c>
      <c r="E66" t="s">
        <v>120</v>
      </c>
      <c r="F66" t="s">
        <v>74</v>
      </c>
      <c r="G66" t="s">
        <v>60</v>
      </c>
      <c r="H66" t="s">
        <v>69</v>
      </c>
      <c r="I66">
        <v>31</v>
      </c>
      <c r="J66">
        <v>44063</v>
      </c>
      <c r="K66">
        <v>219693</v>
      </c>
      <c r="L66">
        <v>0.3</v>
      </c>
      <c r="M66" t="s">
        <v>62</v>
      </c>
      <c r="N66" t="s">
        <v>92</v>
      </c>
      <c r="O66">
        <v>4</v>
      </c>
      <c r="P66">
        <v>3</v>
      </c>
    </row>
    <row r="67" spans="2:16" x14ac:dyDescent="0.3">
      <c r="B67" t="s">
        <v>230</v>
      </c>
      <c r="C67" t="s">
        <v>231</v>
      </c>
      <c r="D67" t="s">
        <v>232</v>
      </c>
      <c r="E67" t="s">
        <v>101</v>
      </c>
      <c r="F67" t="s">
        <v>59</v>
      </c>
      <c r="G67" t="s">
        <v>60</v>
      </c>
      <c r="H67" t="s">
        <v>69</v>
      </c>
      <c r="I67">
        <v>45</v>
      </c>
      <c r="J67">
        <v>41386</v>
      </c>
      <c r="K67">
        <v>61773</v>
      </c>
      <c r="L67">
        <v>0</v>
      </c>
      <c r="M67" t="s">
        <v>62</v>
      </c>
      <c r="N67" t="s">
        <v>63</v>
      </c>
      <c r="O67">
        <v>11</v>
      </c>
      <c r="P67">
        <v>5.5</v>
      </c>
    </row>
    <row r="68" spans="2:16" x14ac:dyDescent="0.3">
      <c r="B68" t="s">
        <v>233</v>
      </c>
      <c r="C68" t="s">
        <v>234</v>
      </c>
      <c r="D68" t="s">
        <v>73</v>
      </c>
      <c r="E68" t="s">
        <v>58</v>
      </c>
      <c r="F68" t="s">
        <v>68</v>
      </c>
      <c r="G68" t="s">
        <v>60</v>
      </c>
      <c r="H68" t="s">
        <v>79</v>
      </c>
      <c r="I68">
        <v>48</v>
      </c>
      <c r="J68">
        <v>39091</v>
      </c>
      <c r="K68">
        <v>74546</v>
      </c>
      <c r="L68">
        <v>0.09</v>
      </c>
      <c r="M68" t="s">
        <v>62</v>
      </c>
      <c r="N68" t="s">
        <v>63</v>
      </c>
      <c r="O68">
        <v>17</v>
      </c>
      <c r="P68">
        <v>8</v>
      </c>
    </row>
    <row r="69" spans="2:16" x14ac:dyDescent="0.3">
      <c r="B69" t="s">
        <v>235</v>
      </c>
      <c r="C69" t="s">
        <v>236</v>
      </c>
      <c r="D69" t="s">
        <v>237</v>
      </c>
      <c r="E69" t="s">
        <v>101</v>
      </c>
      <c r="F69" t="s">
        <v>68</v>
      </c>
      <c r="G69" t="s">
        <v>78</v>
      </c>
      <c r="H69" t="s">
        <v>61</v>
      </c>
      <c r="I69">
        <v>56</v>
      </c>
      <c r="J69">
        <v>42031</v>
      </c>
      <c r="K69">
        <v>62575</v>
      </c>
      <c r="L69">
        <v>0</v>
      </c>
      <c r="M69" t="s">
        <v>62</v>
      </c>
      <c r="N69" t="s">
        <v>88</v>
      </c>
      <c r="O69">
        <v>9</v>
      </c>
      <c r="P69">
        <v>5.5</v>
      </c>
    </row>
    <row r="70" spans="2:16" x14ac:dyDescent="0.3">
      <c r="B70" t="s">
        <v>238</v>
      </c>
      <c r="C70" t="s">
        <v>239</v>
      </c>
      <c r="D70" t="s">
        <v>132</v>
      </c>
      <c r="E70" t="s">
        <v>91</v>
      </c>
      <c r="F70" t="s">
        <v>68</v>
      </c>
      <c r="G70" t="s">
        <v>78</v>
      </c>
      <c r="H70" t="s">
        <v>69</v>
      </c>
      <c r="I70">
        <v>55</v>
      </c>
      <c r="J70">
        <v>39177</v>
      </c>
      <c r="K70">
        <v>52310</v>
      </c>
      <c r="L70">
        <v>0</v>
      </c>
      <c r="M70" t="s">
        <v>62</v>
      </c>
      <c r="N70" t="s">
        <v>88</v>
      </c>
      <c r="O70">
        <v>17</v>
      </c>
      <c r="P70">
        <v>8</v>
      </c>
    </row>
    <row r="71" spans="2:16" x14ac:dyDescent="0.3">
      <c r="B71" t="s">
        <v>240</v>
      </c>
      <c r="C71" t="s">
        <v>241</v>
      </c>
      <c r="D71" t="s">
        <v>57</v>
      </c>
      <c r="E71" t="s">
        <v>67</v>
      </c>
      <c r="F71" t="s">
        <v>68</v>
      </c>
      <c r="G71" t="s">
        <v>78</v>
      </c>
      <c r="H71" t="s">
        <v>61</v>
      </c>
      <c r="I71">
        <v>64</v>
      </c>
      <c r="J71">
        <v>41454</v>
      </c>
      <c r="K71">
        <v>159571</v>
      </c>
      <c r="L71">
        <v>0.1</v>
      </c>
      <c r="M71" t="s">
        <v>62</v>
      </c>
      <c r="N71" t="s">
        <v>117</v>
      </c>
      <c r="O71">
        <v>11</v>
      </c>
      <c r="P71">
        <v>5.5</v>
      </c>
    </row>
    <row r="72" spans="2:16" x14ac:dyDescent="0.3">
      <c r="B72" t="s">
        <v>242</v>
      </c>
      <c r="C72" t="s">
        <v>243</v>
      </c>
      <c r="D72" t="s">
        <v>171</v>
      </c>
      <c r="E72" t="s">
        <v>101</v>
      </c>
      <c r="F72" t="s">
        <v>59</v>
      </c>
      <c r="G72" t="s">
        <v>60</v>
      </c>
      <c r="H72" t="s">
        <v>114</v>
      </c>
      <c r="I72">
        <v>50</v>
      </c>
      <c r="J72">
        <v>35726</v>
      </c>
      <c r="K72">
        <v>91763</v>
      </c>
      <c r="L72">
        <v>0</v>
      </c>
      <c r="M72" t="s">
        <v>62</v>
      </c>
      <c r="N72" t="s">
        <v>92</v>
      </c>
      <c r="O72">
        <v>26</v>
      </c>
      <c r="P72">
        <v>10</v>
      </c>
    </row>
    <row r="73" spans="2:16" x14ac:dyDescent="0.3">
      <c r="B73" t="s">
        <v>244</v>
      </c>
      <c r="C73" t="s">
        <v>245</v>
      </c>
      <c r="D73" t="s">
        <v>237</v>
      </c>
      <c r="E73" t="s">
        <v>101</v>
      </c>
      <c r="F73" t="s">
        <v>84</v>
      </c>
      <c r="G73" t="s">
        <v>60</v>
      </c>
      <c r="H73" t="s">
        <v>69</v>
      </c>
      <c r="I73">
        <v>51</v>
      </c>
      <c r="J73">
        <v>35055</v>
      </c>
      <c r="K73">
        <v>96475</v>
      </c>
      <c r="L73">
        <v>0</v>
      </c>
      <c r="M73" t="s">
        <v>62</v>
      </c>
      <c r="N73" t="s">
        <v>92</v>
      </c>
      <c r="O73">
        <v>28</v>
      </c>
      <c r="P73">
        <v>10</v>
      </c>
    </row>
    <row r="74" spans="2:16" x14ac:dyDescent="0.3">
      <c r="B74" t="s">
        <v>246</v>
      </c>
      <c r="C74" t="s">
        <v>247</v>
      </c>
      <c r="D74" t="s">
        <v>100</v>
      </c>
      <c r="E74" t="s">
        <v>101</v>
      </c>
      <c r="F74" t="s">
        <v>74</v>
      </c>
      <c r="G74" t="s">
        <v>78</v>
      </c>
      <c r="H74" t="s">
        <v>69</v>
      </c>
      <c r="I74">
        <v>36</v>
      </c>
      <c r="J74">
        <v>42706</v>
      </c>
      <c r="K74">
        <v>113781</v>
      </c>
      <c r="L74">
        <v>0</v>
      </c>
      <c r="M74" t="s">
        <v>62</v>
      </c>
      <c r="N74" t="s">
        <v>117</v>
      </c>
      <c r="O74">
        <v>7</v>
      </c>
      <c r="P74">
        <v>4</v>
      </c>
    </row>
    <row r="75" spans="2:16" x14ac:dyDescent="0.3">
      <c r="B75" t="s">
        <v>248</v>
      </c>
      <c r="C75" t="s">
        <v>249</v>
      </c>
      <c r="D75" t="s">
        <v>66</v>
      </c>
      <c r="E75" t="s">
        <v>67</v>
      </c>
      <c r="F75" t="s">
        <v>59</v>
      </c>
      <c r="G75" t="s">
        <v>78</v>
      </c>
      <c r="H75" t="s">
        <v>79</v>
      </c>
      <c r="I75">
        <v>42</v>
      </c>
      <c r="J75">
        <v>37636</v>
      </c>
      <c r="K75">
        <v>166599</v>
      </c>
      <c r="L75">
        <v>0.26</v>
      </c>
      <c r="M75" t="s">
        <v>62</v>
      </c>
      <c r="N75" t="s">
        <v>63</v>
      </c>
      <c r="O75">
        <v>21</v>
      </c>
      <c r="P75">
        <v>9.5</v>
      </c>
    </row>
    <row r="76" spans="2:16" x14ac:dyDescent="0.3">
      <c r="B76" t="s">
        <v>250</v>
      </c>
      <c r="C76" t="s">
        <v>251</v>
      </c>
      <c r="D76" t="s">
        <v>252</v>
      </c>
      <c r="E76" t="s">
        <v>58</v>
      </c>
      <c r="F76" t="s">
        <v>74</v>
      </c>
      <c r="G76" t="s">
        <v>60</v>
      </c>
      <c r="H76" t="s">
        <v>69</v>
      </c>
      <c r="I76">
        <v>44</v>
      </c>
      <c r="J76">
        <v>39064</v>
      </c>
      <c r="K76">
        <v>74738</v>
      </c>
      <c r="L76">
        <v>0</v>
      </c>
      <c r="M76" t="s">
        <v>62</v>
      </c>
      <c r="N76" t="s">
        <v>88</v>
      </c>
      <c r="O76">
        <v>17</v>
      </c>
      <c r="P76">
        <v>8</v>
      </c>
    </row>
    <row r="77" spans="2:16" x14ac:dyDescent="0.3">
      <c r="B77" t="s">
        <v>253</v>
      </c>
      <c r="C77" t="s">
        <v>254</v>
      </c>
      <c r="D77" t="s">
        <v>66</v>
      </c>
      <c r="E77" t="s">
        <v>120</v>
      </c>
      <c r="F77" t="s">
        <v>59</v>
      </c>
      <c r="G77" t="s">
        <v>60</v>
      </c>
      <c r="H77" t="s">
        <v>79</v>
      </c>
      <c r="I77">
        <v>41</v>
      </c>
      <c r="J77">
        <v>43322</v>
      </c>
      <c r="K77">
        <v>171173</v>
      </c>
      <c r="L77">
        <v>0.21</v>
      </c>
      <c r="M77" t="s">
        <v>62</v>
      </c>
      <c r="N77" t="s">
        <v>117</v>
      </c>
      <c r="O77">
        <v>6</v>
      </c>
      <c r="P77">
        <v>4</v>
      </c>
    </row>
    <row r="78" spans="2:16" x14ac:dyDescent="0.3">
      <c r="B78" t="s">
        <v>255</v>
      </c>
      <c r="C78" t="s">
        <v>256</v>
      </c>
      <c r="D78" t="s">
        <v>108</v>
      </c>
      <c r="E78" t="s">
        <v>120</v>
      </c>
      <c r="F78" t="s">
        <v>84</v>
      </c>
      <c r="G78" t="s">
        <v>78</v>
      </c>
      <c r="H78" t="s">
        <v>114</v>
      </c>
      <c r="I78">
        <v>61</v>
      </c>
      <c r="J78">
        <v>43732</v>
      </c>
      <c r="K78">
        <v>201464</v>
      </c>
      <c r="L78">
        <v>0.37</v>
      </c>
      <c r="M78" t="s">
        <v>62</v>
      </c>
      <c r="N78" t="s">
        <v>70</v>
      </c>
      <c r="O78">
        <v>4</v>
      </c>
      <c r="P78">
        <v>3</v>
      </c>
    </row>
    <row r="79" spans="2:16" x14ac:dyDescent="0.3">
      <c r="B79" t="s">
        <v>257</v>
      </c>
      <c r="C79" t="s">
        <v>258</v>
      </c>
      <c r="D79" t="s">
        <v>66</v>
      </c>
      <c r="E79" t="s">
        <v>97</v>
      </c>
      <c r="F79" t="s">
        <v>84</v>
      </c>
      <c r="G79" t="s">
        <v>78</v>
      </c>
      <c r="H79" t="s">
        <v>69</v>
      </c>
      <c r="I79">
        <v>50</v>
      </c>
      <c r="J79">
        <v>35998</v>
      </c>
      <c r="K79">
        <v>174895</v>
      </c>
      <c r="L79">
        <v>0.15</v>
      </c>
      <c r="M79" t="s">
        <v>62</v>
      </c>
      <c r="N79" t="s">
        <v>70</v>
      </c>
      <c r="O79">
        <v>26</v>
      </c>
      <c r="P79">
        <v>10</v>
      </c>
    </row>
    <row r="80" spans="2:16" x14ac:dyDescent="0.3">
      <c r="B80" t="s">
        <v>259</v>
      </c>
      <c r="C80" t="s">
        <v>260</v>
      </c>
      <c r="D80" t="s">
        <v>57</v>
      </c>
      <c r="E80" t="s">
        <v>58</v>
      </c>
      <c r="F80" t="s">
        <v>74</v>
      </c>
      <c r="G80" t="s">
        <v>60</v>
      </c>
      <c r="H80" t="s">
        <v>79</v>
      </c>
      <c r="I80">
        <v>49</v>
      </c>
      <c r="J80">
        <v>38825</v>
      </c>
      <c r="K80">
        <v>134486</v>
      </c>
      <c r="L80">
        <v>0.14000000000000001</v>
      </c>
      <c r="M80" t="s">
        <v>62</v>
      </c>
      <c r="N80" t="s">
        <v>92</v>
      </c>
      <c r="O80">
        <v>18</v>
      </c>
      <c r="P80">
        <v>9.5</v>
      </c>
    </row>
    <row r="81" spans="2:16" x14ac:dyDescent="0.3">
      <c r="B81" t="s">
        <v>261</v>
      </c>
      <c r="C81" t="s">
        <v>262</v>
      </c>
      <c r="D81" t="s">
        <v>77</v>
      </c>
      <c r="E81" t="s">
        <v>109</v>
      </c>
      <c r="F81" t="s">
        <v>84</v>
      </c>
      <c r="G81" t="s">
        <v>60</v>
      </c>
      <c r="H81" t="s">
        <v>114</v>
      </c>
      <c r="I81">
        <v>42</v>
      </c>
      <c r="J81">
        <v>44198</v>
      </c>
      <c r="K81">
        <v>94430</v>
      </c>
      <c r="L81">
        <v>0</v>
      </c>
      <c r="M81" t="s">
        <v>62</v>
      </c>
      <c r="N81" t="s">
        <v>63</v>
      </c>
      <c r="O81">
        <v>3</v>
      </c>
      <c r="P81">
        <v>3</v>
      </c>
    </row>
    <row r="82" spans="2:16" x14ac:dyDescent="0.3">
      <c r="B82" t="s">
        <v>263</v>
      </c>
      <c r="C82" t="s">
        <v>264</v>
      </c>
      <c r="D82" t="s">
        <v>137</v>
      </c>
      <c r="E82" t="s">
        <v>58</v>
      </c>
      <c r="F82" t="s">
        <v>74</v>
      </c>
      <c r="G82" t="s">
        <v>60</v>
      </c>
      <c r="H82" t="s">
        <v>79</v>
      </c>
      <c r="I82">
        <v>55</v>
      </c>
      <c r="J82">
        <v>38573</v>
      </c>
      <c r="K82">
        <v>92771</v>
      </c>
      <c r="L82">
        <v>0</v>
      </c>
      <c r="M82" t="s">
        <v>62</v>
      </c>
      <c r="N82" t="s">
        <v>88</v>
      </c>
      <c r="O82">
        <v>19</v>
      </c>
      <c r="P82">
        <v>9.5</v>
      </c>
    </row>
    <row r="83" spans="2:16" x14ac:dyDescent="0.3">
      <c r="B83" t="s">
        <v>265</v>
      </c>
      <c r="C83" t="s">
        <v>266</v>
      </c>
      <c r="D83" t="s">
        <v>132</v>
      </c>
      <c r="E83" t="s">
        <v>67</v>
      </c>
      <c r="F83" t="s">
        <v>68</v>
      </c>
      <c r="G83" t="s">
        <v>60</v>
      </c>
      <c r="H83" t="s">
        <v>114</v>
      </c>
      <c r="I83">
        <v>39</v>
      </c>
      <c r="J83">
        <v>38813</v>
      </c>
      <c r="K83">
        <v>71531</v>
      </c>
      <c r="L83">
        <v>0</v>
      </c>
      <c r="M83" t="s">
        <v>62</v>
      </c>
      <c r="N83" t="s">
        <v>117</v>
      </c>
      <c r="O83">
        <v>18</v>
      </c>
      <c r="P83">
        <v>9.5</v>
      </c>
    </row>
    <row r="84" spans="2:16" x14ac:dyDescent="0.3">
      <c r="B84" t="s">
        <v>267</v>
      </c>
      <c r="C84" t="s">
        <v>268</v>
      </c>
      <c r="D84" t="s">
        <v>198</v>
      </c>
      <c r="E84" t="s">
        <v>58</v>
      </c>
      <c r="F84" t="s">
        <v>68</v>
      </c>
      <c r="G84" t="s">
        <v>78</v>
      </c>
      <c r="H84" t="s">
        <v>61</v>
      </c>
      <c r="I84">
        <v>28</v>
      </c>
      <c r="J84">
        <v>43530</v>
      </c>
      <c r="K84">
        <v>90304</v>
      </c>
      <c r="L84">
        <v>0</v>
      </c>
      <c r="M84" t="s">
        <v>62</v>
      </c>
      <c r="N84" t="s">
        <v>70</v>
      </c>
      <c r="O84">
        <v>5</v>
      </c>
      <c r="P84">
        <v>3</v>
      </c>
    </row>
    <row r="85" spans="2:16" x14ac:dyDescent="0.3">
      <c r="B85" t="s">
        <v>269</v>
      </c>
      <c r="C85" t="s">
        <v>270</v>
      </c>
      <c r="D85" t="s">
        <v>83</v>
      </c>
      <c r="E85" t="s">
        <v>109</v>
      </c>
      <c r="F85" t="s">
        <v>74</v>
      </c>
      <c r="G85" t="s">
        <v>60</v>
      </c>
      <c r="H85" t="s">
        <v>69</v>
      </c>
      <c r="I85">
        <v>65</v>
      </c>
      <c r="J85">
        <v>40793</v>
      </c>
      <c r="K85">
        <v>104903</v>
      </c>
      <c r="L85">
        <v>0.1</v>
      </c>
      <c r="M85" t="s">
        <v>62</v>
      </c>
      <c r="N85" t="s">
        <v>117</v>
      </c>
      <c r="O85">
        <v>12</v>
      </c>
      <c r="P85">
        <v>8</v>
      </c>
    </row>
    <row r="86" spans="2:16" x14ac:dyDescent="0.3">
      <c r="B86" t="s">
        <v>271</v>
      </c>
      <c r="C86" t="s">
        <v>272</v>
      </c>
      <c r="D86" t="s">
        <v>177</v>
      </c>
      <c r="E86" t="s">
        <v>101</v>
      </c>
      <c r="F86" t="s">
        <v>84</v>
      </c>
      <c r="G86" t="s">
        <v>60</v>
      </c>
      <c r="H86" t="s">
        <v>114</v>
      </c>
      <c r="I86">
        <v>62</v>
      </c>
      <c r="J86">
        <v>39002</v>
      </c>
      <c r="K86">
        <v>79785</v>
      </c>
      <c r="L86">
        <v>0</v>
      </c>
      <c r="M86" t="s">
        <v>62</v>
      </c>
      <c r="N86" t="s">
        <v>92</v>
      </c>
      <c r="O86">
        <v>17</v>
      </c>
      <c r="P86">
        <v>8</v>
      </c>
    </row>
    <row r="87" spans="2:16" x14ac:dyDescent="0.3">
      <c r="B87" t="s">
        <v>273</v>
      </c>
      <c r="C87" t="s">
        <v>274</v>
      </c>
      <c r="D87" t="s">
        <v>275</v>
      </c>
      <c r="E87" t="s">
        <v>58</v>
      </c>
      <c r="F87" t="s">
        <v>74</v>
      </c>
      <c r="G87" t="s">
        <v>60</v>
      </c>
      <c r="H87" t="s">
        <v>69</v>
      </c>
      <c r="I87">
        <v>63</v>
      </c>
      <c r="J87">
        <v>33695</v>
      </c>
      <c r="K87">
        <v>53809</v>
      </c>
      <c r="L87">
        <v>0</v>
      </c>
      <c r="M87" t="s">
        <v>62</v>
      </c>
      <c r="N87" t="s">
        <v>80</v>
      </c>
      <c r="O87">
        <v>32</v>
      </c>
      <c r="P87">
        <v>15</v>
      </c>
    </row>
    <row r="88" spans="2:16" x14ac:dyDescent="0.3">
      <c r="B88" t="s">
        <v>276</v>
      </c>
      <c r="C88" t="s">
        <v>277</v>
      </c>
      <c r="D88" t="s">
        <v>57</v>
      </c>
      <c r="E88" t="s">
        <v>58</v>
      </c>
      <c r="F88" t="s">
        <v>74</v>
      </c>
      <c r="G88" t="s">
        <v>78</v>
      </c>
      <c r="H88" t="s">
        <v>69</v>
      </c>
      <c r="I88">
        <v>37</v>
      </c>
      <c r="J88">
        <v>41695</v>
      </c>
      <c r="K88">
        <v>128984</v>
      </c>
      <c r="L88">
        <v>0.12</v>
      </c>
      <c r="M88" t="s">
        <v>62</v>
      </c>
      <c r="N88" t="s">
        <v>88</v>
      </c>
      <c r="O88">
        <v>10</v>
      </c>
      <c r="P88">
        <v>5.5</v>
      </c>
    </row>
    <row r="89" spans="2:16" x14ac:dyDescent="0.3">
      <c r="B89" t="s">
        <v>278</v>
      </c>
      <c r="C89" t="s">
        <v>279</v>
      </c>
      <c r="D89" t="s">
        <v>66</v>
      </c>
      <c r="E89" t="s">
        <v>97</v>
      </c>
      <c r="F89" t="s">
        <v>74</v>
      </c>
      <c r="G89" t="s">
        <v>60</v>
      </c>
      <c r="H89" t="s">
        <v>114</v>
      </c>
      <c r="I89">
        <v>54</v>
      </c>
      <c r="J89">
        <v>43122</v>
      </c>
      <c r="K89">
        <v>176294</v>
      </c>
      <c r="L89">
        <v>0.28000000000000003</v>
      </c>
      <c r="M89" t="s">
        <v>62</v>
      </c>
      <c r="N89" t="s">
        <v>92</v>
      </c>
      <c r="O89">
        <v>6</v>
      </c>
      <c r="P89">
        <v>4</v>
      </c>
    </row>
    <row r="90" spans="2:16" x14ac:dyDescent="0.3">
      <c r="B90" t="s">
        <v>280</v>
      </c>
      <c r="C90" t="s">
        <v>281</v>
      </c>
      <c r="D90" t="s">
        <v>137</v>
      </c>
      <c r="E90" t="s">
        <v>58</v>
      </c>
      <c r="F90" t="s">
        <v>74</v>
      </c>
      <c r="G90" t="s">
        <v>78</v>
      </c>
      <c r="H90" t="s">
        <v>69</v>
      </c>
      <c r="I90">
        <v>40</v>
      </c>
      <c r="J90">
        <v>40565</v>
      </c>
      <c r="K90">
        <v>97339</v>
      </c>
      <c r="L90">
        <v>0</v>
      </c>
      <c r="M90" t="s">
        <v>62</v>
      </c>
      <c r="N90" t="s">
        <v>92</v>
      </c>
      <c r="O90">
        <v>13</v>
      </c>
      <c r="P90">
        <v>8</v>
      </c>
    </row>
    <row r="91" spans="2:16" x14ac:dyDescent="0.3">
      <c r="B91" t="s">
        <v>282</v>
      </c>
      <c r="C91" t="s">
        <v>283</v>
      </c>
      <c r="D91" t="s">
        <v>77</v>
      </c>
      <c r="E91" t="s">
        <v>109</v>
      </c>
      <c r="F91" t="s">
        <v>68</v>
      </c>
      <c r="G91" t="s">
        <v>60</v>
      </c>
      <c r="H91" t="s">
        <v>69</v>
      </c>
      <c r="I91">
        <v>35</v>
      </c>
      <c r="J91">
        <v>43715</v>
      </c>
      <c r="K91">
        <v>70992</v>
      </c>
      <c r="L91">
        <v>0</v>
      </c>
      <c r="M91" t="s">
        <v>62</v>
      </c>
      <c r="N91" t="s">
        <v>92</v>
      </c>
      <c r="O91">
        <v>4</v>
      </c>
      <c r="P91">
        <v>3</v>
      </c>
    </row>
    <row r="92" spans="2:16" x14ac:dyDescent="0.3">
      <c r="B92" t="s">
        <v>284</v>
      </c>
      <c r="C92" t="s">
        <v>285</v>
      </c>
      <c r="D92" t="s">
        <v>108</v>
      </c>
      <c r="E92" t="s">
        <v>101</v>
      </c>
      <c r="F92" t="s">
        <v>84</v>
      </c>
      <c r="G92" t="s">
        <v>78</v>
      </c>
      <c r="H92" t="s">
        <v>69</v>
      </c>
      <c r="I92">
        <v>33</v>
      </c>
      <c r="J92">
        <v>42173</v>
      </c>
      <c r="K92">
        <v>205314</v>
      </c>
      <c r="L92">
        <v>0.3</v>
      </c>
      <c r="M92" t="s">
        <v>62</v>
      </c>
      <c r="N92" t="s">
        <v>117</v>
      </c>
      <c r="O92">
        <v>9</v>
      </c>
      <c r="P92">
        <v>5.5</v>
      </c>
    </row>
    <row r="93" spans="2:16" x14ac:dyDescent="0.3">
      <c r="B93" t="s">
        <v>286</v>
      </c>
      <c r="C93" t="s">
        <v>287</v>
      </c>
      <c r="D93" t="s">
        <v>142</v>
      </c>
      <c r="E93" t="s">
        <v>58</v>
      </c>
      <c r="F93" t="s">
        <v>59</v>
      </c>
      <c r="G93" t="s">
        <v>78</v>
      </c>
      <c r="H93" t="s">
        <v>114</v>
      </c>
      <c r="I93">
        <v>51</v>
      </c>
      <c r="J93">
        <v>39553</v>
      </c>
      <c r="K93">
        <v>86431</v>
      </c>
      <c r="L93">
        <v>0</v>
      </c>
      <c r="M93" t="s">
        <v>62</v>
      </c>
      <c r="N93" t="s">
        <v>117</v>
      </c>
      <c r="O93">
        <v>16</v>
      </c>
      <c r="P93">
        <v>8</v>
      </c>
    </row>
    <row r="94" spans="2:16" x14ac:dyDescent="0.3">
      <c r="B94" t="s">
        <v>288</v>
      </c>
      <c r="C94" t="s">
        <v>289</v>
      </c>
      <c r="D94" t="s">
        <v>57</v>
      </c>
      <c r="E94" t="s">
        <v>120</v>
      </c>
      <c r="F94" t="s">
        <v>84</v>
      </c>
      <c r="G94" t="s">
        <v>60</v>
      </c>
      <c r="H94" t="s">
        <v>69</v>
      </c>
      <c r="I94">
        <v>46</v>
      </c>
      <c r="J94">
        <v>41473</v>
      </c>
      <c r="K94">
        <v>149712</v>
      </c>
      <c r="L94">
        <v>0.14000000000000001</v>
      </c>
      <c r="M94" t="s">
        <v>62</v>
      </c>
      <c r="N94" t="s">
        <v>117</v>
      </c>
      <c r="O94">
        <v>11</v>
      </c>
      <c r="P94">
        <v>5.5</v>
      </c>
    </row>
    <row r="95" spans="2:16" x14ac:dyDescent="0.3">
      <c r="B95" t="s">
        <v>290</v>
      </c>
      <c r="C95" t="s">
        <v>291</v>
      </c>
      <c r="D95" t="s">
        <v>171</v>
      </c>
      <c r="E95" t="s">
        <v>101</v>
      </c>
      <c r="F95" t="s">
        <v>68</v>
      </c>
      <c r="G95" t="s">
        <v>78</v>
      </c>
      <c r="H95" t="s">
        <v>69</v>
      </c>
      <c r="I95">
        <v>30</v>
      </c>
      <c r="J95">
        <v>44471</v>
      </c>
      <c r="K95">
        <v>88758</v>
      </c>
      <c r="L95">
        <v>0</v>
      </c>
      <c r="M95" t="s">
        <v>62</v>
      </c>
      <c r="N95" t="s">
        <v>63</v>
      </c>
      <c r="O95">
        <v>2</v>
      </c>
      <c r="P95">
        <v>1</v>
      </c>
    </row>
    <row r="96" spans="2:16" x14ac:dyDescent="0.3">
      <c r="B96" t="s">
        <v>292</v>
      </c>
      <c r="C96" t="s">
        <v>293</v>
      </c>
      <c r="D96" t="s">
        <v>294</v>
      </c>
      <c r="E96" t="s">
        <v>58</v>
      </c>
      <c r="F96" t="s">
        <v>59</v>
      </c>
      <c r="G96" t="s">
        <v>60</v>
      </c>
      <c r="H96" t="s">
        <v>69</v>
      </c>
      <c r="I96">
        <v>54</v>
      </c>
      <c r="J96">
        <v>35933</v>
      </c>
      <c r="K96">
        <v>68268</v>
      </c>
      <c r="L96">
        <v>0</v>
      </c>
      <c r="M96" t="s">
        <v>62</v>
      </c>
      <c r="N96" t="s">
        <v>80</v>
      </c>
      <c r="O96">
        <v>26</v>
      </c>
      <c r="P96">
        <v>10</v>
      </c>
    </row>
    <row r="97" spans="2:16" x14ac:dyDescent="0.3">
      <c r="B97" t="s">
        <v>295</v>
      </c>
      <c r="C97" t="s">
        <v>296</v>
      </c>
      <c r="D97" t="s">
        <v>77</v>
      </c>
      <c r="E97" t="s">
        <v>120</v>
      </c>
      <c r="F97" t="s">
        <v>68</v>
      </c>
      <c r="G97" t="s">
        <v>60</v>
      </c>
      <c r="H97" t="s">
        <v>69</v>
      </c>
      <c r="I97">
        <v>49</v>
      </c>
      <c r="J97">
        <v>35200</v>
      </c>
      <c r="K97">
        <v>86658</v>
      </c>
      <c r="L97">
        <v>0</v>
      </c>
      <c r="M97" t="s">
        <v>62</v>
      </c>
      <c r="N97" t="s">
        <v>80</v>
      </c>
      <c r="O97">
        <v>28</v>
      </c>
      <c r="P97">
        <v>10</v>
      </c>
    </row>
    <row r="98" spans="2:16" x14ac:dyDescent="0.3">
      <c r="B98" t="s">
        <v>297</v>
      </c>
      <c r="C98" t="s">
        <v>298</v>
      </c>
      <c r="D98" t="s">
        <v>137</v>
      </c>
      <c r="E98" t="s">
        <v>58</v>
      </c>
      <c r="F98" t="s">
        <v>74</v>
      </c>
      <c r="G98" t="s">
        <v>60</v>
      </c>
      <c r="H98" t="s">
        <v>79</v>
      </c>
      <c r="I98">
        <v>62</v>
      </c>
      <c r="J98">
        <v>39887</v>
      </c>
      <c r="K98">
        <v>82839</v>
      </c>
      <c r="L98">
        <v>0</v>
      </c>
      <c r="M98" t="s">
        <v>62</v>
      </c>
      <c r="N98" t="s">
        <v>88</v>
      </c>
      <c r="O98">
        <v>15</v>
      </c>
      <c r="P98">
        <v>8</v>
      </c>
    </row>
    <row r="99" spans="2:16" x14ac:dyDescent="0.3">
      <c r="B99" t="s">
        <v>299</v>
      </c>
      <c r="C99" t="s">
        <v>300</v>
      </c>
      <c r="D99" t="s">
        <v>294</v>
      </c>
      <c r="E99" t="s">
        <v>58</v>
      </c>
      <c r="F99" t="s">
        <v>68</v>
      </c>
      <c r="G99" t="s">
        <v>60</v>
      </c>
      <c r="H99" t="s">
        <v>69</v>
      </c>
      <c r="I99">
        <v>28</v>
      </c>
      <c r="J99">
        <v>44477</v>
      </c>
      <c r="K99">
        <v>64475</v>
      </c>
      <c r="L99">
        <v>0</v>
      </c>
      <c r="M99" t="s">
        <v>62</v>
      </c>
      <c r="N99" t="s">
        <v>80</v>
      </c>
      <c r="O99">
        <v>2</v>
      </c>
      <c r="P99">
        <v>1</v>
      </c>
    </row>
    <row r="100" spans="2:16" x14ac:dyDescent="0.3">
      <c r="B100" t="s">
        <v>301</v>
      </c>
      <c r="C100" t="s">
        <v>302</v>
      </c>
      <c r="D100" t="s">
        <v>83</v>
      </c>
      <c r="E100" t="s">
        <v>58</v>
      </c>
      <c r="F100" t="s">
        <v>84</v>
      </c>
      <c r="G100" t="s">
        <v>78</v>
      </c>
      <c r="H100" t="s">
        <v>69</v>
      </c>
      <c r="I100">
        <v>32</v>
      </c>
      <c r="J100">
        <v>41642</v>
      </c>
      <c r="K100">
        <v>127148</v>
      </c>
      <c r="L100">
        <v>0.1</v>
      </c>
      <c r="M100" t="s">
        <v>62</v>
      </c>
      <c r="N100" t="s">
        <v>88</v>
      </c>
      <c r="O100">
        <v>10</v>
      </c>
      <c r="P100">
        <v>5.5</v>
      </c>
    </row>
    <row r="101" spans="2:16" x14ac:dyDescent="0.3">
      <c r="B101" t="s">
        <v>303</v>
      </c>
      <c r="C101" t="s">
        <v>304</v>
      </c>
      <c r="D101" t="s">
        <v>108</v>
      </c>
      <c r="E101" t="s">
        <v>67</v>
      </c>
      <c r="F101" t="s">
        <v>68</v>
      </c>
      <c r="G101" t="s">
        <v>60</v>
      </c>
      <c r="H101" t="s">
        <v>69</v>
      </c>
      <c r="I101">
        <v>32</v>
      </c>
      <c r="J101">
        <v>43102</v>
      </c>
      <c r="K101">
        <v>190253</v>
      </c>
      <c r="L101">
        <v>0.33</v>
      </c>
      <c r="M101" t="s">
        <v>62</v>
      </c>
      <c r="N101" t="s">
        <v>92</v>
      </c>
      <c r="O101">
        <v>6</v>
      </c>
      <c r="P101">
        <v>4</v>
      </c>
    </row>
    <row r="102" spans="2:16" x14ac:dyDescent="0.3">
      <c r="B102" t="s">
        <v>207</v>
      </c>
      <c r="C102" t="s">
        <v>305</v>
      </c>
      <c r="D102" t="s">
        <v>83</v>
      </c>
      <c r="E102" t="s">
        <v>91</v>
      </c>
      <c r="F102" t="s">
        <v>59</v>
      </c>
      <c r="G102" t="s">
        <v>78</v>
      </c>
      <c r="H102" t="s">
        <v>69</v>
      </c>
      <c r="I102">
        <v>55</v>
      </c>
      <c r="J102">
        <v>36644</v>
      </c>
      <c r="K102">
        <v>115798</v>
      </c>
      <c r="L102">
        <v>0.05</v>
      </c>
      <c r="M102" t="s">
        <v>62</v>
      </c>
      <c r="N102" t="s">
        <v>88</v>
      </c>
      <c r="O102">
        <v>24</v>
      </c>
      <c r="P102">
        <v>9.5</v>
      </c>
    </row>
    <row r="103" spans="2:16" x14ac:dyDescent="0.3">
      <c r="B103" t="s">
        <v>306</v>
      </c>
      <c r="C103" t="s">
        <v>307</v>
      </c>
      <c r="D103" t="s">
        <v>225</v>
      </c>
      <c r="E103" t="s">
        <v>97</v>
      </c>
      <c r="F103" t="s">
        <v>59</v>
      </c>
      <c r="G103" t="s">
        <v>60</v>
      </c>
      <c r="H103" t="s">
        <v>79</v>
      </c>
      <c r="I103">
        <v>58</v>
      </c>
      <c r="J103">
        <v>34567</v>
      </c>
      <c r="K103">
        <v>93102</v>
      </c>
      <c r="L103">
        <v>0</v>
      </c>
      <c r="M103" t="s">
        <v>62</v>
      </c>
      <c r="N103" t="s">
        <v>63</v>
      </c>
      <c r="O103">
        <v>30</v>
      </c>
      <c r="P103">
        <v>15</v>
      </c>
    </row>
    <row r="104" spans="2:16" x14ac:dyDescent="0.3">
      <c r="B104" t="s">
        <v>308</v>
      </c>
      <c r="C104" t="s">
        <v>309</v>
      </c>
      <c r="D104" t="s">
        <v>183</v>
      </c>
      <c r="E104" t="s">
        <v>101</v>
      </c>
      <c r="F104" t="s">
        <v>68</v>
      </c>
      <c r="G104" t="s">
        <v>78</v>
      </c>
      <c r="H104" t="s">
        <v>79</v>
      </c>
      <c r="I104">
        <v>34</v>
      </c>
      <c r="J104">
        <v>43055</v>
      </c>
      <c r="K104">
        <v>110054</v>
      </c>
      <c r="L104">
        <v>0.15</v>
      </c>
      <c r="M104" t="s">
        <v>62</v>
      </c>
      <c r="N104" t="s">
        <v>88</v>
      </c>
      <c r="O104">
        <v>6</v>
      </c>
      <c r="P104">
        <v>4</v>
      </c>
    </row>
    <row r="105" spans="2:16" x14ac:dyDescent="0.3">
      <c r="B105" t="s">
        <v>310</v>
      </c>
      <c r="C105" t="s">
        <v>311</v>
      </c>
      <c r="D105" t="s">
        <v>157</v>
      </c>
      <c r="E105" t="s">
        <v>101</v>
      </c>
      <c r="F105" t="s">
        <v>59</v>
      </c>
      <c r="G105" t="s">
        <v>60</v>
      </c>
      <c r="H105" t="s">
        <v>61</v>
      </c>
      <c r="I105">
        <v>27</v>
      </c>
      <c r="J105">
        <v>44224</v>
      </c>
      <c r="K105">
        <v>95786</v>
      </c>
      <c r="L105">
        <v>0</v>
      </c>
      <c r="M105" t="s">
        <v>62</v>
      </c>
      <c r="N105" t="s">
        <v>70</v>
      </c>
      <c r="O105">
        <v>3</v>
      </c>
      <c r="P105">
        <v>3</v>
      </c>
    </row>
    <row r="106" spans="2:16" x14ac:dyDescent="0.3">
      <c r="B106" t="s">
        <v>312</v>
      </c>
      <c r="C106" t="s">
        <v>313</v>
      </c>
      <c r="D106" t="s">
        <v>66</v>
      </c>
      <c r="E106" t="s">
        <v>101</v>
      </c>
      <c r="F106" t="s">
        <v>68</v>
      </c>
      <c r="G106" t="s">
        <v>78</v>
      </c>
      <c r="H106" t="s">
        <v>69</v>
      </c>
      <c r="I106">
        <v>30</v>
      </c>
      <c r="J106">
        <v>43240</v>
      </c>
      <c r="K106">
        <v>184368</v>
      </c>
      <c r="L106">
        <v>0.28999999999999998</v>
      </c>
      <c r="M106" t="s">
        <v>62</v>
      </c>
      <c r="N106" t="s">
        <v>92</v>
      </c>
      <c r="O106">
        <v>6</v>
      </c>
      <c r="P106">
        <v>4</v>
      </c>
    </row>
    <row r="107" spans="2:16" x14ac:dyDescent="0.3">
      <c r="B107" t="s">
        <v>314</v>
      </c>
      <c r="C107" t="s">
        <v>315</v>
      </c>
      <c r="D107" t="s">
        <v>57</v>
      </c>
      <c r="E107" t="s">
        <v>67</v>
      </c>
      <c r="F107" t="s">
        <v>84</v>
      </c>
      <c r="G107" t="s">
        <v>78</v>
      </c>
      <c r="H107" t="s">
        <v>114</v>
      </c>
      <c r="I107">
        <v>45</v>
      </c>
      <c r="J107">
        <v>44554</v>
      </c>
      <c r="K107">
        <v>144754</v>
      </c>
      <c r="L107">
        <v>0.15</v>
      </c>
      <c r="M107" t="s">
        <v>62</v>
      </c>
      <c r="N107" t="s">
        <v>80</v>
      </c>
      <c r="O107">
        <v>2</v>
      </c>
      <c r="P107">
        <v>1</v>
      </c>
    </row>
    <row r="108" spans="2:16" x14ac:dyDescent="0.3">
      <c r="B108" t="s">
        <v>316</v>
      </c>
      <c r="C108" t="s">
        <v>317</v>
      </c>
      <c r="D108" t="s">
        <v>318</v>
      </c>
      <c r="E108" t="s">
        <v>120</v>
      </c>
      <c r="F108" t="s">
        <v>59</v>
      </c>
      <c r="G108" t="s">
        <v>60</v>
      </c>
      <c r="H108" t="s">
        <v>69</v>
      </c>
      <c r="I108">
        <v>30</v>
      </c>
      <c r="J108">
        <v>42722</v>
      </c>
      <c r="K108">
        <v>89458</v>
      </c>
      <c r="L108">
        <v>0</v>
      </c>
      <c r="M108" t="s">
        <v>62</v>
      </c>
      <c r="N108" t="s">
        <v>92</v>
      </c>
      <c r="O108">
        <v>7</v>
      </c>
      <c r="P108">
        <v>4</v>
      </c>
    </row>
    <row r="109" spans="2:16" x14ac:dyDescent="0.3">
      <c r="B109" t="s">
        <v>319</v>
      </c>
      <c r="C109" t="s">
        <v>320</v>
      </c>
      <c r="D109" t="s">
        <v>108</v>
      </c>
      <c r="E109" t="s">
        <v>91</v>
      </c>
      <c r="F109" t="s">
        <v>84</v>
      </c>
      <c r="G109" t="s">
        <v>60</v>
      </c>
      <c r="H109" t="s">
        <v>79</v>
      </c>
      <c r="I109">
        <v>56</v>
      </c>
      <c r="J109">
        <v>41714</v>
      </c>
      <c r="K109">
        <v>190815</v>
      </c>
      <c r="L109">
        <v>0.4</v>
      </c>
      <c r="M109" t="s">
        <v>62</v>
      </c>
      <c r="N109" t="s">
        <v>92</v>
      </c>
      <c r="O109">
        <v>10</v>
      </c>
      <c r="P109">
        <v>5.5</v>
      </c>
    </row>
    <row r="110" spans="2:16" x14ac:dyDescent="0.3">
      <c r="B110" t="s">
        <v>321</v>
      </c>
      <c r="C110" t="s">
        <v>191</v>
      </c>
      <c r="D110" t="s">
        <v>57</v>
      </c>
      <c r="E110" t="s">
        <v>120</v>
      </c>
      <c r="F110" t="s">
        <v>59</v>
      </c>
      <c r="G110" t="s">
        <v>60</v>
      </c>
      <c r="H110" t="s">
        <v>69</v>
      </c>
      <c r="I110">
        <v>62</v>
      </c>
      <c r="J110">
        <v>36374</v>
      </c>
      <c r="K110">
        <v>137995</v>
      </c>
      <c r="L110">
        <v>0.14000000000000001</v>
      </c>
      <c r="M110" t="s">
        <v>62</v>
      </c>
      <c r="N110" t="s">
        <v>92</v>
      </c>
      <c r="O110">
        <v>25</v>
      </c>
      <c r="P110">
        <v>10</v>
      </c>
    </row>
    <row r="111" spans="2:16" x14ac:dyDescent="0.3">
      <c r="B111" t="s">
        <v>322</v>
      </c>
      <c r="C111" t="s">
        <v>323</v>
      </c>
      <c r="D111" t="s">
        <v>108</v>
      </c>
      <c r="E111" t="s">
        <v>97</v>
      </c>
      <c r="F111" t="s">
        <v>59</v>
      </c>
      <c r="G111" t="s">
        <v>78</v>
      </c>
      <c r="H111" t="s">
        <v>79</v>
      </c>
      <c r="I111">
        <v>48</v>
      </c>
      <c r="J111">
        <v>41706</v>
      </c>
      <c r="K111">
        <v>197367</v>
      </c>
      <c r="L111">
        <v>0.39</v>
      </c>
      <c r="M111" t="s">
        <v>62</v>
      </c>
      <c r="N111" t="s">
        <v>92</v>
      </c>
      <c r="O111">
        <v>10</v>
      </c>
      <c r="P111">
        <v>5.5</v>
      </c>
    </row>
    <row r="112" spans="2:16" x14ac:dyDescent="0.3">
      <c r="B112" t="s">
        <v>324</v>
      </c>
      <c r="C112" t="s">
        <v>325</v>
      </c>
      <c r="D112" t="s">
        <v>66</v>
      </c>
      <c r="E112" t="s">
        <v>91</v>
      </c>
      <c r="F112" t="s">
        <v>74</v>
      </c>
      <c r="G112" t="s">
        <v>60</v>
      </c>
      <c r="H112" t="s">
        <v>114</v>
      </c>
      <c r="I112">
        <v>27</v>
      </c>
      <c r="J112">
        <v>43276</v>
      </c>
      <c r="K112">
        <v>174097</v>
      </c>
      <c r="L112">
        <v>0.21</v>
      </c>
      <c r="M112" t="s">
        <v>62</v>
      </c>
      <c r="N112" t="s">
        <v>80</v>
      </c>
      <c r="O112">
        <v>6</v>
      </c>
      <c r="P112">
        <v>4</v>
      </c>
    </row>
    <row r="113" spans="2:16" x14ac:dyDescent="0.3">
      <c r="B113" t="s">
        <v>326</v>
      </c>
      <c r="C113" t="s">
        <v>327</v>
      </c>
      <c r="D113" t="s">
        <v>83</v>
      </c>
      <c r="E113" t="s">
        <v>58</v>
      </c>
      <c r="F113" t="s">
        <v>68</v>
      </c>
      <c r="G113" t="s">
        <v>78</v>
      </c>
      <c r="H113" t="s">
        <v>114</v>
      </c>
      <c r="I113">
        <v>53</v>
      </c>
      <c r="J113">
        <v>39021</v>
      </c>
      <c r="K113">
        <v>120128</v>
      </c>
      <c r="L113">
        <v>0.1</v>
      </c>
      <c r="M113" t="s">
        <v>62</v>
      </c>
      <c r="N113" t="s">
        <v>92</v>
      </c>
      <c r="O113">
        <v>17</v>
      </c>
      <c r="P113">
        <v>8</v>
      </c>
    </row>
    <row r="114" spans="2:16" x14ac:dyDescent="0.3">
      <c r="B114" t="s">
        <v>328</v>
      </c>
      <c r="C114" t="s">
        <v>329</v>
      </c>
      <c r="D114" t="s">
        <v>83</v>
      </c>
      <c r="E114" t="s">
        <v>109</v>
      </c>
      <c r="F114" t="s">
        <v>74</v>
      </c>
      <c r="G114" t="s">
        <v>60</v>
      </c>
      <c r="H114" t="s">
        <v>69</v>
      </c>
      <c r="I114">
        <v>59</v>
      </c>
      <c r="J114">
        <v>39197</v>
      </c>
      <c r="K114">
        <v>129708</v>
      </c>
      <c r="L114">
        <v>0.05</v>
      </c>
      <c r="M114" t="s">
        <v>62</v>
      </c>
      <c r="N114" t="s">
        <v>88</v>
      </c>
      <c r="O114">
        <v>17</v>
      </c>
      <c r="P114">
        <v>8</v>
      </c>
    </row>
    <row r="115" spans="2:16" x14ac:dyDescent="0.3">
      <c r="B115" t="s">
        <v>330</v>
      </c>
      <c r="C115" t="s">
        <v>331</v>
      </c>
      <c r="D115" t="s">
        <v>83</v>
      </c>
      <c r="E115" t="s">
        <v>109</v>
      </c>
      <c r="F115" t="s">
        <v>59</v>
      </c>
      <c r="G115" t="s">
        <v>78</v>
      </c>
      <c r="H115" t="s">
        <v>79</v>
      </c>
      <c r="I115">
        <v>55</v>
      </c>
      <c r="J115">
        <v>34595</v>
      </c>
      <c r="K115">
        <v>102270</v>
      </c>
      <c r="L115">
        <v>0.1</v>
      </c>
      <c r="M115" t="s">
        <v>62</v>
      </c>
      <c r="N115" t="s">
        <v>70</v>
      </c>
      <c r="O115">
        <v>29</v>
      </c>
      <c r="P115">
        <v>10</v>
      </c>
    </row>
    <row r="116" spans="2:16" x14ac:dyDescent="0.3">
      <c r="B116" t="s">
        <v>332</v>
      </c>
      <c r="C116" t="s">
        <v>333</v>
      </c>
      <c r="D116" t="s">
        <v>87</v>
      </c>
      <c r="E116" t="s">
        <v>67</v>
      </c>
      <c r="F116" t="s">
        <v>74</v>
      </c>
      <c r="G116" t="s">
        <v>60</v>
      </c>
      <c r="H116" t="s">
        <v>79</v>
      </c>
      <c r="I116">
        <v>55</v>
      </c>
      <c r="J116">
        <v>37343</v>
      </c>
      <c r="K116">
        <v>50475</v>
      </c>
      <c r="L116">
        <v>0</v>
      </c>
      <c r="M116" t="s">
        <v>62</v>
      </c>
      <c r="N116" t="s">
        <v>117</v>
      </c>
      <c r="O116">
        <v>22</v>
      </c>
      <c r="P116">
        <v>9.5</v>
      </c>
    </row>
    <row r="117" spans="2:16" x14ac:dyDescent="0.3">
      <c r="B117" t="s">
        <v>334</v>
      </c>
      <c r="C117" t="s">
        <v>335</v>
      </c>
      <c r="D117" t="s">
        <v>83</v>
      </c>
      <c r="E117" t="s">
        <v>109</v>
      </c>
      <c r="F117" t="s">
        <v>59</v>
      </c>
      <c r="G117" t="s">
        <v>78</v>
      </c>
      <c r="H117" t="s">
        <v>69</v>
      </c>
      <c r="I117">
        <v>51</v>
      </c>
      <c r="J117">
        <v>44014</v>
      </c>
      <c r="K117">
        <v>100099</v>
      </c>
      <c r="L117">
        <v>0.08</v>
      </c>
      <c r="M117" t="s">
        <v>62</v>
      </c>
      <c r="N117" t="s">
        <v>88</v>
      </c>
      <c r="O117">
        <v>4</v>
      </c>
      <c r="P117">
        <v>3</v>
      </c>
    </row>
    <row r="118" spans="2:16" x14ac:dyDescent="0.3">
      <c r="B118" t="s">
        <v>336</v>
      </c>
      <c r="C118" t="s">
        <v>337</v>
      </c>
      <c r="D118" t="s">
        <v>129</v>
      </c>
      <c r="E118" t="s">
        <v>58</v>
      </c>
      <c r="F118" t="s">
        <v>74</v>
      </c>
      <c r="G118" t="s">
        <v>60</v>
      </c>
      <c r="H118" t="s">
        <v>69</v>
      </c>
      <c r="I118">
        <v>54</v>
      </c>
      <c r="J118">
        <v>42731</v>
      </c>
      <c r="K118">
        <v>41673</v>
      </c>
      <c r="L118">
        <v>0</v>
      </c>
      <c r="M118" t="s">
        <v>62</v>
      </c>
      <c r="N118" t="s">
        <v>88</v>
      </c>
      <c r="O118">
        <v>7</v>
      </c>
      <c r="P118">
        <v>4</v>
      </c>
    </row>
    <row r="119" spans="2:16" x14ac:dyDescent="0.3">
      <c r="B119" t="s">
        <v>338</v>
      </c>
      <c r="C119" t="s">
        <v>339</v>
      </c>
      <c r="D119" t="s">
        <v>87</v>
      </c>
      <c r="E119" t="s">
        <v>109</v>
      </c>
      <c r="F119" t="s">
        <v>84</v>
      </c>
      <c r="G119" t="s">
        <v>78</v>
      </c>
      <c r="H119" t="s">
        <v>69</v>
      </c>
      <c r="I119">
        <v>55</v>
      </c>
      <c r="J119">
        <v>38328</v>
      </c>
      <c r="K119">
        <v>40752</v>
      </c>
      <c r="L119">
        <v>0</v>
      </c>
      <c r="M119" t="s">
        <v>62</v>
      </c>
      <c r="N119" t="s">
        <v>80</v>
      </c>
      <c r="O119">
        <v>19</v>
      </c>
      <c r="P119">
        <v>9.5</v>
      </c>
    </row>
    <row r="120" spans="2:16" x14ac:dyDescent="0.3">
      <c r="B120" t="s">
        <v>340</v>
      </c>
      <c r="C120" t="s">
        <v>341</v>
      </c>
      <c r="D120" t="s">
        <v>225</v>
      </c>
      <c r="E120" t="s">
        <v>97</v>
      </c>
      <c r="F120" t="s">
        <v>74</v>
      </c>
      <c r="G120" t="s">
        <v>78</v>
      </c>
      <c r="H120" t="s">
        <v>69</v>
      </c>
      <c r="I120">
        <v>33</v>
      </c>
      <c r="J120">
        <v>42951</v>
      </c>
      <c r="K120">
        <v>92610</v>
      </c>
      <c r="L120">
        <v>0</v>
      </c>
      <c r="M120" t="s">
        <v>62</v>
      </c>
      <c r="N120" t="s">
        <v>117</v>
      </c>
      <c r="O120">
        <v>7</v>
      </c>
      <c r="P120">
        <v>4</v>
      </c>
    </row>
    <row r="121" spans="2:16" x14ac:dyDescent="0.3">
      <c r="B121" t="s">
        <v>342</v>
      </c>
      <c r="C121" t="s">
        <v>343</v>
      </c>
      <c r="D121" t="s">
        <v>57</v>
      </c>
      <c r="E121" t="s">
        <v>120</v>
      </c>
      <c r="F121" t="s">
        <v>68</v>
      </c>
      <c r="G121" t="s">
        <v>78</v>
      </c>
      <c r="H121" t="s">
        <v>69</v>
      </c>
      <c r="I121">
        <v>50</v>
      </c>
      <c r="J121">
        <v>37705</v>
      </c>
      <c r="K121">
        <v>123405</v>
      </c>
      <c r="L121">
        <v>0.13</v>
      </c>
      <c r="M121" t="s">
        <v>62</v>
      </c>
      <c r="N121" t="s">
        <v>117</v>
      </c>
      <c r="O121">
        <v>21</v>
      </c>
      <c r="P121">
        <v>9.5</v>
      </c>
    </row>
    <row r="122" spans="2:16" x14ac:dyDescent="0.3">
      <c r="B122" t="s">
        <v>344</v>
      </c>
      <c r="C122" t="s">
        <v>345</v>
      </c>
      <c r="D122" t="s">
        <v>66</v>
      </c>
      <c r="E122" t="s">
        <v>120</v>
      </c>
      <c r="F122" t="s">
        <v>84</v>
      </c>
      <c r="G122" t="s">
        <v>60</v>
      </c>
      <c r="H122" t="s">
        <v>114</v>
      </c>
      <c r="I122">
        <v>49</v>
      </c>
      <c r="J122">
        <v>35887</v>
      </c>
      <c r="K122">
        <v>160832</v>
      </c>
      <c r="L122">
        <v>0.3</v>
      </c>
      <c r="M122" t="s">
        <v>62</v>
      </c>
      <c r="N122" t="s">
        <v>80</v>
      </c>
      <c r="O122">
        <v>26</v>
      </c>
      <c r="P122">
        <v>10</v>
      </c>
    </row>
    <row r="123" spans="2:16" x14ac:dyDescent="0.3">
      <c r="B123" t="s">
        <v>346</v>
      </c>
      <c r="C123" t="s">
        <v>347</v>
      </c>
      <c r="D123" t="s">
        <v>348</v>
      </c>
      <c r="E123" t="s">
        <v>58</v>
      </c>
      <c r="F123" t="s">
        <v>74</v>
      </c>
      <c r="G123" t="s">
        <v>78</v>
      </c>
      <c r="H123" t="s">
        <v>61</v>
      </c>
      <c r="I123">
        <v>54</v>
      </c>
      <c r="J123">
        <v>40540</v>
      </c>
      <c r="K123">
        <v>64417</v>
      </c>
      <c r="L123">
        <v>0</v>
      </c>
      <c r="M123" t="s">
        <v>62</v>
      </c>
      <c r="N123" t="s">
        <v>117</v>
      </c>
      <c r="O123">
        <v>13</v>
      </c>
      <c r="P123">
        <v>8</v>
      </c>
    </row>
    <row r="124" spans="2:16" x14ac:dyDescent="0.3">
      <c r="B124" t="s">
        <v>349</v>
      </c>
      <c r="C124" t="s">
        <v>350</v>
      </c>
      <c r="D124" t="s">
        <v>348</v>
      </c>
      <c r="E124" t="s">
        <v>58</v>
      </c>
      <c r="F124" t="s">
        <v>74</v>
      </c>
      <c r="G124" t="s">
        <v>60</v>
      </c>
      <c r="H124" t="s">
        <v>114</v>
      </c>
      <c r="I124">
        <v>36</v>
      </c>
      <c r="J124">
        <v>43818</v>
      </c>
      <c r="K124">
        <v>91954</v>
      </c>
      <c r="L124">
        <v>0</v>
      </c>
      <c r="M124" t="s">
        <v>62</v>
      </c>
      <c r="N124" t="s">
        <v>117</v>
      </c>
      <c r="O124">
        <v>4</v>
      </c>
      <c r="P124">
        <v>3</v>
      </c>
    </row>
    <row r="125" spans="2:16" x14ac:dyDescent="0.3">
      <c r="B125" t="s">
        <v>351</v>
      </c>
      <c r="C125" t="s">
        <v>352</v>
      </c>
      <c r="D125" t="s">
        <v>108</v>
      </c>
      <c r="E125" t="s">
        <v>109</v>
      </c>
      <c r="F125" t="s">
        <v>84</v>
      </c>
      <c r="G125" t="s">
        <v>60</v>
      </c>
      <c r="H125" t="s">
        <v>61</v>
      </c>
      <c r="I125">
        <v>30</v>
      </c>
      <c r="J125">
        <v>42634</v>
      </c>
      <c r="K125">
        <v>221217</v>
      </c>
      <c r="L125">
        <v>0.32</v>
      </c>
      <c r="M125" t="s">
        <v>62</v>
      </c>
      <c r="N125" t="s">
        <v>117</v>
      </c>
      <c r="O125">
        <v>7</v>
      </c>
      <c r="P125">
        <v>4</v>
      </c>
    </row>
    <row r="126" spans="2:16" x14ac:dyDescent="0.3">
      <c r="B126" t="s">
        <v>353</v>
      </c>
      <c r="C126" t="s">
        <v>354</v>
      </c>
      <c r="D126" t="s">
        <v>252</v>
      </c>
      <c r="E126" t="s">
        <v>58</v>
      </c>
      <c r="F126" t="s">
        <v>74</v>
      </c>
      <c r="G126" t="s">
        <v>78</v>
      </c>
      <c r="H126" t="s">
        <v>114</v>
      </c>
      <c r="I126">
        <v>29</v>
      </c>
      <c r="J126">
        <v>42866</v>
      </c>
      <c r="K126">
        <v>87536</v>
      </c>
      <c r="L126">
        <v>0</v>
      </c>
      <c r="M126" t="s">
        <v>62</v>
      </c>
      <c r="N126" t="s">
        <v>63</v>
      </c>
      <c r="O126">
        <v>7</v>
      </c>
      <c r="P126">
        <v>4</v>
      </c>
    </row>
    <row r="127" spans="2:16" x14ac:dyDescent="0.3">
      <c r="B127" t="s">
        <v>355</v>
      </c>
      <c r="C127" t="s">
        <v>356</v>
      </c>
      <c r="D127" t="s">
        <v>87</v>
      </c>
      <c r="E127" t="s">
        <v>120</v>
      </c>
      <c r="F127" t="s">
        <v>84</v>
      </c>
      <c r="G127" t="s">
        <v>60</v>
      </c>
      <c r="H127" t="s">
        <v>114</v>
      </c>
      <c r="I127">
        <v>47</v>
      </c>
      <c r="J127">
        <v>42164</v>
      </c>
      <c r="K127">
        <v>41429</v>
      </c>
      <c r="L127">
        <v>0</v>
      </c>
      <c r="M127" t="s">
        <v>62</v>
      </c>
      <c r="N127" t="s">
        <v>63</v>
      </c>
      <c r="O127">
        <v>9</v>
      </c>
      <c r="P127">
        <v>5.5</v>
      </c>
    </row>
    <row r="128" spans="2:16" x14ac:dyDescent="0.3">
      <c r="B128" t="s">
        <v>357</v>
      </c>
      <c r="C128" t="s">
        <v>358</v>
      </c>
      <c r="D128" t="s">
        <v>108</v>
      </c>
      <c r="E128" t="s">
        <v>101</v>
      </c>
      <c r="F128" t="s">
        <v>74</v>
      </c>
      <c r="G128" t="s">
        <v>78</v>
      </c>
      <c r="H128" t="s">
        <v>79</v>
      </c>
      <c r="I128">
        <v>35</v>
      </c>
      <c r="J128">
        <v>40826</v>
      </c>
      <c r="K128">
        <v>245482</v>
      </c>
      <c r="L128">
        <v>0.39</v>
      </c>
      <c r="M128" t="s">
        <v>62</v>
      </c>
      <c r="N128" t="s">
        <v>63</v>
      </c>
      <c r="O128">
        <v>12</v>
      </c>
      <c r="P128">
        <v>8</v>
      </c>
    </row>
    <row r="129" spans="2:16" x14ac:dyDescent="0.3">
      <c r="B129" t="s">
        <v>359</v>
      </c>
      <c r="C129" t="s">
        <v>360</v>
      </c>
      <c r="D129" t="s">
        <v>237</v>
      </c>
      <c r="E129" t="s">
        <v>101</v>
      </c>
      <c r="F129" t="s">
        <v>74</v>
      </c>
      <c r="G129" t="s">
        <v>60</v>
      </c>
      <c r="H129" t="s">
        <v>69</v>
      </c>
      <c r="I129">
        <v>25</v>
      </c>
      <c r="J129">
        <v>43850</v>
      </c>
      <c r="K129">
        <v>71359</v>
      </c>
      <c r="L129">
        <v>0</v>
      </c>
      <c r="M129" t="s">
        <v>62</v>
      </c>
      <c r="N129" t="s">
        <v>80</v>
      </c>
      <c r="O129">
        <v>4</v>
      </c>
      <c r="P129">
        <v>3</v>
      </c>
    </row>
    <row r="130" spans="2:16" x14ac:dyDescent="0.3">
      <c r="B130" t="s">
        <v>361</v>
      </c>
      <c r="C130" t="s">
        <v>362</v>
      </c>
      <c r="D130" t="s">
        <v>66</v>
      </c>
      <c r="E130" t="s">
        <v>101</v>
      </c>
      <c r="F130" t="s">
        <v>68</v>
      </c>
      <c r="G130" t="s">
        <v>78</v>
      </c>
      <c r="H130" t="s">
        <v>79</v>
      </c>
      <c r="I130">
        <v>45</v>
      </c>
      <c r="J130">
        <v>41879</v>
      </c>
      <c r="K130">
        <v>183161</v>
      </c>
      <c r="L130">
        <v>0.22</v>
      </c>
      <c r="M130" t="s">
        <v>62</v>
      </c>
      <c r="N130" t="s">
        <v>88</v>
      </c>
      <c r="O130">
        <v>10</v>
      </c>
      <c r="P130">
        <v>5.5</v>
      </c>
    </row>
    <row r="131" spans="2:16" x14ac:dyDescent="0.3">
      <c r="B131" t="s">
        <v>363</v>
      </c>
      <c r="C131" t="s">
        <v>364</v>
      </c>
      <c r="D131" t="s">
        <v>365</v>
      </c>
      <c r="E131" t="s">
        <v>58</v>
      </c>
      <c r="F131" t="s">
        <v>84</v>
      </c>
      <c r="G131" t="s">
        <v>78</v>
      </c>
      <c r="H131" t="s">
        <v>69</v>
      </c>
      <c r="I131">
        <v>58</v>
      </c>
      <c r="J131">
        <v>34176</v>
      </c>
      <c r="K131">
        <v>69260</v>
      </c>
      <c r="L131">
        <v>0</v>
      </c>
      <c r="M131" t="s">
        <v>62</v>
      </c>
      <c r="N131" t="s">
        <v>80</v>
      </c>
      <c r="O131">
        <v>31</v>
      </c>
      <c r="P131">
        <v>15</v>
      </c>
    </row>
    <row r="132" spans="2:16" x14ac:dyDescent="0.3">
      <c r="B132" t="s">
        <v>366</v>
      </c>
      <c r="C132" t="s">
        <v>367</v>
      </c>
      <c r="D132" t="s">
        <v>177</v>
      </c>
      <c r="E132" t="s">
        <v>101</v>
      </c>
      <c r="F132" t="s">
        <v>68</v>
      </c>
      <c r="G132" t="s">
        <v>78</v>
      </c>
      <c r="H132" t="s">
        <v>69</v>
      </c>
      <c r="I132">
        <v>51</v>
      </c>
      <c r="J132">
        <v>36442</v>
      </c>
      <c r="K132">
        <v>95639</v>
      </c>
      <c r="L132">
        <v>0</v>
      </c>
      <c r="M132" t="s">
        <v>62</v>
      </c>
      <c r="N132" t="s">
        <v>92</v>
      </c>
      <c r="O132">
        <v>24</v>
      </c>
      <c r="P132">
        <v>9.5</v>
      </c>
    </row>
    <row r="133" spans="2:16" x14ac:dyDescent="0.3">
      <c r="B133" t="s">
        <v>368</v>
      </c>
      <c r="C133" t="s">
        <v>369</v>
      </c>
      <c r="D133" t="s">
        <v>77</v>
      </c>
      <c r="E133" t="s">
        <v>120</v>
      </c>
      <c r="F133" t="s">
        <v>84</v>
      </c>
      <c r="G133" t="s">
        <v>78</v>
      </c>
      <c r="H133" t="s">
        <v>61</v>
      </c>
      <c r="I133">
        <v>36</v>
      </c>
      <c r="J133">
        <v>44556</v>
      </c>
      <c r="K133">
        <v>75119</v>
      </c>
      <c r="L133">
        <v>0</v>
      </c>
      <c r="M133" t="s">
        <v>62</v>
      </c>
      <c r="N133" t="s">
        <v>70</v>
      </c>
      <c r="O133">
        <v>2</v>
      </c>
      <c r="P133">
        <v>1</v>
      </c>
    </row>
    <row r="134" spans="2:16" x14ac:dyDescent="0.3">
      <c r="B134" t="s">
        <v>370</v>
      </c>
      <c r="C134" t="s">
        <v>371</v>
      </c>
      <c r="D134" t="s">
        <v>108</v>
      </c>
      <c r="E134" t="s">
        <v>91</v>
      </c>
      <c r="F134" t="s">
        <v>59</v>
      </c>
      <c r="G134" t="s">
        <v>78</v>
      </c>
      <c r="H134" t="s">
        <v>79</v>
      </c>
      <c r="I134">
        <v>59</v>
      </c>
      <c r="J134">
        <v>40681</v>
      </c>
      <c r="K134">
        <v>192213</v>
      </c>
      <c r="L134">
        <v>0.4</v>
      </c>
      <c r="M134" t="s">
        <v>62</v>
      </c>
      <c r="N134" t="s">
        <v>70</v>
      </c>
      <c r="O134">
        <v>13</v>
      </c>
      <c r="P134">
        <v>8</v>
      </c>
    </row>
    <row r="135" spans="2:16" x14ac:dyDescent="0.3">
      <c r="B135" t="s">
        <v>372</v>
      </c>
      <c r="C135" t="s">
        <v>373</v>
      </c>
      <c r="D135" t="s">
        <v>57</v>
      </c>
      <c r="E135" t="s">
        <v>120</v>
      </c>
      <c r="F135" t="s">
        <v>74</v>
      </c>
      <c r="G135" t="s">
        <v>78</v>
      </c>
      <c r="H135" t="s">
        <v>69</v>
      </c>
      <c r="I135">
        <v>29</v>
      </c>
      <c r="J135">
        <v>42810</v>
      </c>
      <c r="K135">
        <v>151413</v>
      </c>
      <c r="L135">
        <v>0.15</v>
      </c>
      <c r="M135" t="s">
        <v>62</v>
      </c>
      <c r="N135" t="s">
        <v>63</v>
      </c>
      <c r="O135">
        <v>7</v>
      </c>
      <c r="P135">
        <v>4</v>
      </c>
    </row>
    <row r="136" spans="2:16" x14ac:dyDescent="0.3">
      <c r="B136" t="s">
        <v>374</v>
      </c>
      <c r="C136" t="s">
        <v>375</v>
      </c>
      <c r="D136" t="s">
        <v>77</v>
      </c>
      <c r="E136" t="s">
        <v>91</v>
      </c>
      <c r="F136" t="s">
        <v>68</v>
      </c>
      <c r="G136" t="s">
        <v>78</v>
      </c>
      <c r="H136" t="s">
        <v>69</v>
      </c>
      <c r="I136">
        <v>62</v>
      </c>
      <c r="J136">
        <v>37733</v>
      </c>
      <c r="K136">
        <v>76906</v>
      </c>
      <c r="L136">
        <v>0</v>
      </c>
      <c r="M136" t="s">
        <v>62</v>
      </c>
      <c r="N136" t="s">
        <v>63</v>
      </c>
      <c r="O136">
        <v>21</v>
      </c>
      <c r="P136">
        <v>9.5</v>
      </c>
    </row>
    <row r="137" spans="2:16" x14ac:dyDescent="0.3">
      <c r="B137" t="s">
        <v>376</v>
      </c>
      <c r="C137" t="s">
        <v>377</v>
      </c>
      <c r="D137" t="s">
        <v>237</v>
      </c>
      <c r="E137" t="s">
        <v>101</v>
      </c>
      <c r="F137" t="s">
        <v>59</v>
      </c>
      <c r="G137" t="s">
        <v>78</v>
      </c>
      <c r="H137" t="s">
        <v>114</v>
      </c>
      <c r="I137">
        <v>47</v>
      </c>
      <c r="J137">
        <v>35990</v>
      </c>
      <c r="K137">
        <v>99091</v>
      </c>
      <c r="L137">
        <v>0</v>
      </c>
      <c r="M137" t="s">
        <v>62</v>
      </c>
      <c r="N137" t="s">
        <v>92</v>
      </c>
      <c r="O137">
        <v>26</v>
      </c>
      <c r="P137">
        <v>10</v>
      </c>
    </row>
    <row r="138" spans="2:16" x14ac:dyDescent="0.3">
      <c r="B138" t="s">
        <v>378</v>
      </c>
      <c r="C138" t="s">
        <v>379</v>
      </c>
      <c r="D138" t="s">
        <v>77</v>
      </c>
      <c r="E138" t="s">
        <v>67</v>
      </c>
      <c r="F138" t="s">
        <v>84</v>
      </c>
      <c r="G138" t="s">
        <v>60</v>
      </c>
      <c r="H138" t="s">
        <v>69</v>
      </c>
      <c r="I138">
        <v>28</v>
      </c>
      <c r="J138">
        <v>44078</v>
      </c>
      <c r="K138">
        <v>95045</v>
      </c>
      <c r="L138">
        <v>0</v>
      </c>
      <c r="M138" t="s">
        <v>62</v>
      </c>
      <c r="N138" t="s">
        <v>70</v>
      </c>
      <c r="O138">
        <v>4</v>
      </c>
      <c r="P138">
        <v>3</v>
      </c>
    </row>
    <row r="139" spans="2:16" x14ac:dyDescent="0.3">
      <c r="B139" t="s">
        <v>380</v>
      </c>
      <c r="C139" t="s">
        <v>381</v>
      </c>
      <c r="D139" t="s">
        <v>108</v>
      </c>
      <c r="E139" t="s">
        <v>109</v>
      </c>
      <c r="F139" t="s">
        <v>68</v>
      </c>
      <c r="G139" t="s">
        <v>60</v>
      </c>
      <c r="H139" t="s">
        <v>69</v>
      </c>
      <c r="I139">
        <v>29</v>
      </c>
      <c r="J139">
        <v>42740</v>
      </c>
      <c r="K139">
        <v>190401</v>
      </c>
      <c r="L139">
        <v>0.37</v>
      </c>
      <c r="M139" t="s">
        <v>62</v>
      </c>
      <c r="N139" t="s">
        <v>117</v>
      </c>
      <c r="O139">
        <v>7</v>
      </c>
      <c r="P139">
        <v>4</v>
      </c>
    </row>
    <row r="140" spans="2:16" x14ac:dyDescent="0.3">
      <c r="B140" t="s">
        <v>382</v>
      </c>
      <c r="C140" t="s">
        <v>383</v>
      </c>
      <c r="D140" t="s">
        <v>318</v>
      </c>
      <c r="E140" t="s">
        <v>120</v>
      </c>
      <c r="F140" t="s">
        <v>68</v>
      </c>
      <c r="G140" t="s">
        <v>78</v>
      </c>
      <c r="H140" t="s">
        <v>114</v>
      </c>
      <c r="I140">
        <v>45</v>
      </c>
      <c r="J140">
        <v>44237</v>
      </c>
      <c r="K140">
        <v>79882</v>
      </c>
      <c r="L140">
        <v>0</v>
      </c>
      <c r="M140" t="s">
        <v>62</v>
      </c>
      <c r="N140" t="s">
        <v>80</v>
      </c>
      <c r="O140">
        <v>3</v>
      </c>
      <c r="P140">
        <v>3</v>
      </c>
    </row>
    <row r="141" spans="2:16" x14ac:dyDescent="0.3">
      <c r="B141" t="s">
        <v>384</v>
      </c>
      <c r="C141" t="s">
        <v>385</v>
      </c>
      <c r="D141" t="s">
        <v>108</v>
      </c>
      <c r="E141" t="s">
        <v>101</v>
      </c>
      <c r="F141" t="s">
        <v>74</v>
      </c>
      <c r="G141" t="s">
        <v>60</v>
      </c>
      <c r="H141" t="s">
        <v>69</v>
      </c>
      <c r="I141">
        <v>30</v>
      </c>
      <c r="J141">
        <v>43165</v>
      </c>
      <c r="K141">
        <v>255431</v>
      </c>
      <c r="L141">
        <v>0.36</v>
      </c>
      <c r="M141" t="s">
        <v>62</v>
      </c>
      <c r="N141" t="s">
        <v>117</v>
      </c>
      <c r="O141">
        <v>6</v>
      </c>
      <c r="P141">
        <v>4</v>
      </c>
    </row>
    <row r="142" spans="2:16" x14ac:dyDescent="0.3">
      <c r="B142" t="s">
        <v>386</v>
      </c>
      <c r="C142" t="s">
        <v>387</v>
      </c>
      <c r="D142" t="s">
        <v>87</v>
      </c>
      <c r="E142" t="s">
        <v>67</v>
      </c>
      <c r="F142" t="s">
        <v>74</v>
      </c>
      <c r="G142" t="s">
        <v>60</v>
      </c>
      <c r="H142" t="s">
        <v>69</v>
      </c>
      <c r="I142">
        <v>51</v>
      </c>
      <c r="J142">
        <v>42753</v>
      </c>
      <c r="K142">
        <v>53799</v>
      </c>
      <c r="L142">
        <v>0</v>
      </c>
      <c r="M142" t="s">
        <v>62</v>
      </c>
      <c r="N142" t="s">
        <v>117</v>
      </c>
      <c r="O142">
        <v>7</v>
      </c>
      <c r="P142">
        <v>4</v>
      </c>
    </row>
    <row r="143" spans="2:16" x14ac:dyDescent="0.3">
      <c r="B143" t="s">
        <v>388</v>
      </c>
      <c r="C143" t="s">
        <v>389</v>
      </c>
      <c r="D143" t="s">
        <v>77</v>
      </c>
      <c r="E143" t="s">
        <v>120</v>
      </c>
      <c r="F143" t="s">
        <v>84</v>
      </c>
      <c r="G143" t="s">
        <v>60</v>
      </c>
      <c r="H143" t="s">
        <v>69</v>
      </c>
      <c r="I143">
        <v>28</v>
      </c>
      <c r="J143">
        <v>44380</v>
      </c>
      <c r="K143">
        <v>82739</v>
      </c>
      <c r="L143">
        <v>0</v>
      </c>
      <c r="M143" t="s">
        <v>62</v>
      </c>
      <c r="N143" t="s">
        <v>80</v>
      </c>
      <c r="O143">
        <v>3</v>
      </c>
      <c r="P143">
        <v>3</v>
      </c>
    </row>
    <row r="144" spans="2:16" x14ac:dyDescent="0.3">
      <c r="B144" t="s">
        <v>390</v>
      </c>
      <c r="C144" t="s">
        <v>391</v>
      </c>
      <c r="D144" t="s">
        <v>198</v>
      </c>
      <c r="E144" t="s">
        <v>58</v>
      </c>
      <c r="F144" t="s">
        <v>74</v>
      </c>
      <c r="G144" t="s">
        <v>60</v>
      </c>
      <c r="H144" t="s">
        <v>69</v>
      </c>
      <c r="I144">
        <v>36</v>
      </c>
      <c r="J144">
        <v>41789</v>
      </c>
      <c r="K144">
        <v>99080</v>
      </c>
      <c r="L144">
        <v>0</v>
      </c>
      <c r="M144" t="s">
        <v>62</v>
      </c>
      <c r="N144" t="s">
        <v>70</v>
      </c>
      <c r="O144">
        <v>10</v>
      </c>
      <c r="P144">
        <v>5.5</v>
      </c>
    </row>
    <row r="145" spans="2:16" x14ac:dyDescent="0.3">
      <c r="B145" t="s">
        <v>392</v>
      </c>
      <c r="C145" t="s">
        <v>393</v>
      </c>
      <c r="D145" t="s">
        <v>66</v>
      </c>
      <c r="E145" t="s">
        <v>97</v>
      </c>
      <c r="F145" t="s">
        <v>59</v>
      </c>
      <c r="G145" t="s">
        <v>60</v>
      </c>
      <c r="H145" t="s">
        <v>69</v>
      </c>
      <c r="I145">
        <v>51</v>
      </c>
      <c r="J145">
        <v>44283</v>
      </c>
      <c r="K145">
        <v>180687</v>
      </c>
      <c r="L145">
        <v>0.19</v>
      </c>
      <c r="M145" t="s">
        <v>62</v>
      </c>
      <c r="N145" t="s">
        <v>80</v>
      </c>
      <c r="O145">
        <v>3</v>
      </c>
      <c r="P145">
        <v>3</v>
      </c>
    </row>
    <row r="146" spans="2:16" x14ac:dyDescent="0.3">
      <c r="B146" t="s">
        <v>394</v>
      </c>
      <c r="C146" t="s">
        <v>395</v>
      </c>
      <c r="D146" t="s">
        <v>183</v>
      </c>
      <c r="E146" t="s">
        <v>101</v>
      </c>
      <c r="F146" t="s">
        <v>84</v>
      </c>
      <c r="G146" t="s">
        <v>78</v>
      </c>
      <c r="H146" t="s">
        <v>79</v>
      </c>
      <c r="I146">
        <v>45</v>
      </c>
      <c r="J146">
        <v>36993</v>
      </c>
      <c r="K146">
        <v>95743</v>
      </c>
      <c r="L146">
        <v>0.15</v>
      </c>
      <c r="M146" t="s">
        <v>62</v>
      </c>
      <c r="N146" t="s">
        <v>92</v>
      </c>
      <c r="O146">
        <v>23</v>
      </c>
      <c r="P146">
        <v>9.5</v>
      </c>
    </row>
    <row r="147" spans="2:16" x14ac:dyDescent="0.3">
      <c r="B147" t="s">
        <v>396</v>
      </c>
      <c r="C147" t="s">
        <v>397</v>
      </c>
      <c r="D147" t="s">
        <v>237</v>
      </c>
      <c r="E147" t="s">
        <v>101</v>
      </c>
      <c r="F147" t="s">
        <v>59</v>
      </c>
      <c r="G147" t="s">
        <v>60</v>
      </c>
      <c r="H147" t="s">
        <v>69</v>
      </c>
      <c r="I147">
        <v>44</v>
      </c>
      <c r="J147">
        <v>40060</v>
      </c>
      <c r="K147">
        <v>89695</v>
      </c>
      <c r="L147">
        <v>0</v>
      </c>
      <c r="M147" t="s">
        <v>62</v>
      </c>
      <c r="N147" t="s">
        <v>92</v>
      </c>
      <c r="O147">
        <v>15</v>
      </c>
      <c r="P147">
        <v>8</v>
      </c>
    </row>
    <row r="148" spans="2:16" x14ac:dyDescent="0.3">
      <c r="B148" t="s">
        <v>398</v>
      </c>
      <c r="C148" t="s">
        <v>399</v>
      </c>
      <c r="D148" t="s">
        <v>225</v>
      </c>
      <c r="E148" t="s">
        <v>97</v>
      </c>
      <c r="F148" t="s">
        <v>59</v>
      </c>
      <c r="G148" t="s">
        <v>78</v>
      </c>
      <c r="H148" t="s">
        <v>69</v>
      </c>
      <c r="I148">
        <v>30</v>
      </c>
      <c r="J148">
        <v>42078</v>
      </c>
      <c r="K148">
        <v>93734</v>
      </c>
      <c r="L148">
        <v>0</v>
      </c>
      <c r="M148" t="s">
        <v>62</v>
      </c>
      <c r="N148" t="s">
        <v>80</v>
      </c>
      <c r="O148">
        <v>9</v>
      </c>
      <c r="P148">
        <v>5.5</v>
      </c>
    </row>
    <row r="149" spans="2:16" x14ac:dyDescent="0.3">
      <c r="B149" t="s">
        <v>400</v>
      </c>
      <c r="C149" t="s">
        <v>401</v>
      </c>
      <c r="D149" t="s">
        <v>83</v>
      </c>
      <c r="E149" t="s">
        <v>67</v>
      </c>
      <c r="F149" t="s">
        <v>68</v>
      </c>
      <c r="G149" t="s">
        <v>78</v>
      </c>
      <c r="H149" t="s">
        <v>61</v>
      </c>
      <c r="I149">
        <v>51</v>
      </c>
      <c r="J149">
        <v>34746</v>
      </c>
      <c r="K149">
        <v>125375</v>
      </c>
      <c r="L149">
        <v>0.09</v>
      </c>
      <c r="M149" t="s">
        <v>62</v>
      </c>
      <c r="N149" t="s">
        <v>70</v>
      </c>
      <c r="O149">
        <v>29</v>
      </c>
      <c r="P149">
        <v>10</v>
      </c>
    </row>
    <row r="150" spans="2:16" x14ac:dyDescent="0.3">
      <c r="B150" t="s">
        <v>402</v>
      </c>
      <c r="C150" t="s">
        <v>403</v>
      </c>
      <c r="D150" t="s">
        <v>108</v>
      </c>
      <c r="E150" t="s">
        <v>91</v>
      </c>
      <c r="F150" t="s">
        <v>74</v>
      </c>
      <c r="G150" t="s">
        <v>78</v>
      </c>
      <c r="H150" t="s">
        <v>79</v>
      </c>
      <c r="I150">
        <v>25</v>
      </c>
      <c r="J150">
        <v>44235</v>
      </c>
      <c r="K150">
        <v>198243</v>
      </c>
      <c r="L150">
        <v>0.31</v>
      </c>
      <c r="M150" t="s">
        <v>62</v>
      </c>
      <c r="N150" t="s">
        <v>88</v>
      </c>
      <c r="O150">
        <v>3</v>
      </c>
      <c r="P150">
        <v>3</v>
      </c>
    </row>
    <row r="151" spans="2:16" x14ac:dyDescent="0.3">
      <c r="B151" t="s">
        <v>404</v>
      </c>
      <c r="C151" t="s">
        <v>405</v>
      </c>
      <c r="D151" t="s">
        <v>232</v>
      </c>
      <c r="E151" t="s">
        <v>101</v>
      </c>
      <c r="F151" t="s">
        <v>59</v>
      </c>
      <c r="G151" t="s">
        <v>60</v>
      </c>
      <c r="H151" t="s">
        <v>114</v>
      </c>
      <c r="I151">
        <v>42</v>
      </c>
      <c r="J151">
        <v>43062</v>
      </c>
      <c r="K151">
        <v>96023</v>
      </c>
      <c r="L151">
        <v>0</v>
      </c>
      <c r="M151" t="s">
        <v>62</v>
      </c>
      <c r="N151" t="s">
        <v>88</v>
      </c>
      <c r="O151">
        <v>6</v>
      </c>
      <c r="P151">
        <v>4</v>
      </c>
    </row>
    <row r="152" spans="2:16" x14ac:dyDescent="0.3">
      <c r="B152" t="s">
        <v>406</v>
      </c>
      <c r="C152" t="s">
        <v>407</v>
      </c>
      <c r="D152" t="s">
        <v>77</v>
      </c>
      <c r="E152" t="s">
        <v>109</v>
      </c>
      <c r="F152" t="s">
        <v>59</v>
      </c>
      <c r="G152" t="s">
        <v>60</v>
      </c>
      <c r="H152" t="s">
        <v>69</v>
      </c>
      <c r="I152">
        <v>34</v>
      </c>
      <c r="J152">
        <v>41085</v>
      </c>
      <c r="K152">
        <v>83066</v>
      </c>
      <c r="L152">
        <v>0</v>
      </c>
      <c r="M152" t="s">
        <v>62</v>
      </c>
      <c r="N152" t="s">
        <v>70</v>
      </c>
      <c r="O152">
        <v>12</v>
      </c>
      <c r="P152">
        <v>8</v>
      </c>
    </row>
    <row r="153" spans="2:16" x14ac:dyDescent="0.3">
      <c r="B153" t="s">
        <v>408</v>
      </c>
      <c r="C153" t="s">
        <v>409</v>
      </c>
      <c r="D153" t="s">
        <v>132</v>
      </c>
      <c r="E153" t="s">
        <v>120</v>
      </c>
      <c r="F153" t="s">
        <v>59</v>
      </c>
      <c r="G153" t="s">
        <v>60</v>
      </c>
      <c r="H153" t="s">
        <v>114</v>
      </c>
      <c r="I153">
        <v>48</v>
      </c>
      <c r="J153">
        <v>41773</v>
      </c>
      <c r="K153">
        <v>61216</v>
      </c>
      <c r="L153">
        <v>0</v>
      </c>
      <c r="M153" t="s">
        <v>62</v>
      </c>
      <c r="N153" t="s">
        <v>63</v>
      </c>
      <c r="O153">
        <v>10</v>
      </c>
      <c r="P153">
        <v>5.5</v>
      </c>
    </row>
    <row r="154" spans="2:16" x14ac:dyDescent="0.3">
      <c r="B154" t="s">
        <v>410</v>
      </c>
      <c r="C154" t="s">
        <v>411</v>
      </c>
      <c r="D154" t="s">
        <v>57</v>
      </c>
      <c r="E154" t="s">
        <v>91</v>
      </c>
      <c r="F154" t="s">
        <v>84</v>
      </c>
      <c r="G154" t="s">
        <v>78</v>
      </c>
      <c r="H154" t="s">
        <v>69</v>
      </c>
      <c r="I154">
        <v>33</v>
      </c>
      <c r="J154">
        <v>41315</v>
      </c>
      <c r="K154">
        <v>144231</v>
      </c>
      <c r="L154">
        <v>0.14000000000000001</v>
      </c>
      <c r="M154" t="s">
        <v>62</v>
      </c>
      <c r="N154" t="s">
        <v>117</v>
      </c>
      <c r="O154">
        <v>11</v>
      </c>
      <c r="P154">
        <v>5.5</v>
      </c>
    </row>
    <row r="155" spans="2:16" x14ac:dyDescent="0.3">
      <c r="B155" t="s">
        <v>412</v>
      </c>
      <c r="C155" t="s">
        <v>413</v>
      </c>
      <c r="D155" t="s">
        <v>232</v>
      </c>
      <c r="E155" t="s">
        <v>101</v>
      </c>
      <c r="F155" t="s">
        <v>74</v>
      </c>
      <c r="G155" t="s">
        <v>78</v>
      </c>
      <c r="H155" t="s">
        <v>114</v>
      </c>
      <c r="I155">
        <v>36</v>
      </c>
      <c r="J155">
        <v>39912</v>
      </c>
      <c r="K155">
        <v>60055</v>
      </c>
      <c r="L155">
        <v>0</v>
      </c>
      <c r="M155" t="s">
        <v>62</v>
      </c>
      <c r="N155" t="s">
        <v>63</v>
      </c>
      <c r="O155">
        <v>15</v>
      </c>
      <c r="P155">
        <v>8</v>
      </c>
    </row>
    <row r="156" spans="2:16" x14ac:dyDescent="0.3">
      <c r="B156" t="s">
        <v>414</v>
      </c>
      <c r="C156" t="s">
        <v>415</v>
      </c>
      <c r="D156" t="s">
        <v>108</v>
      </c>
      <c r="E156" t="s">
        <v>58</v>
      </c>
      <c r="F156" t="s">
        <v>84</v>
      </c>
      <c r="G156" t="s">
        <v>60</v>
      </c>
      <c r="H156" t="s">
        <v>79</v>
      </c>
      <c r="I156">
        <v>53</v>
      </c>
      <c r="J156">
        <v>39568</v>
      </c>
      <c r="K156">
        <v>182202</v>
      </c>
      <c r="L156">
        <v>0.3</v>
      </c>
      <c r="M156" t="s">
        <v>62</v>
      </c>
      <c r="N156" t="s">
        <v>92</v>
      </c>
      <c r="O156">
        <v>16</v>
      </c>
      <c r="P156">
        <v>8</v>
      </c>
    </row>
    <row r="157" spans="2:16" x14ac:dyDescent="0.3">
      <c r="B157" t="s">
        <v>416</v>
      </c>
      <c r="C157" t="s">
        <v>417</v>
      </c>
      <c r="D157" t="s">
        <v>83</v>
      </c>
      <c r="E157" t="s">
        <v>120</v>
      </c>
      <c r="F157" t="s">
        <v>68</v>
      </c>
      <c r="G157" t="s">
        <v>78</v>
      </c>
      <c r="H157" t="s">
        <v>69</v>
      </c>
      <c r="I157">
        <v>43</v>
      </c>
      <c r="J157">
        <v>38748</v>
      </c>
      <c r="K157">
        <v>117518</v>
      </c>
      <c r="L157">
        <v>7.0000000000000007E-2</v>
      </c>
      <c r="M157" t="s">
        <v>62</v>
      </c>
      <c r="N157" t="s">
        <v>63</v>
      </c>
      <c r="O157">
        <v>18</v>
      </c>
      <c r="P157">
        <v>9.5</v>
      </c>
    </row>
    <row r="158" spans="2:16" x14ac:dyDescent="0.3">
      <c r="B158" t="s">
        <v>418</v>
      </c>
      <c r="C158" t="s">
        <v>419</v>
      </c>
      <c r="D158" t="s">
        <v>83</v>
      </c>
      <c r="E158" t="s">
        <v>109</v>
      </c>
      <c r="F158" t="s">
        <v>74</v>
      </c>
      <c r="G158" t="s">
        <v>78</v>
      </c>
      <c r="H158" t="s">
        <v>69</v>
      </c>
      <c r="I158">
        <v>38</v>
      </c>
      <c r="J158">
        <v>39544</v>
      </c>
      <c r="K158">
        <v>126856</v>
      </c>
      <c r="L158">
        <v>0.06</v>
      </c>
      <c r="M158" t="s">
        <v>62</v>
      </c>
      <c r="N158" t="s">
        <v>117</v>
      </c>
      <c r="O158">
        <v>16</v>
      </c>
      <c r="P158">
        <v>8</v>
      </c>
    </row>
    <row r="159" spans="2:16" x14ac:dyDescent="0.3">
      <c r="B159" t="s">
        <v>420</v>
      </c>
      <c r="C159" t="s">
        <v>421</v>
      </c>
      <c r="D159" t="s">
        <v>66</v>
      </c>
      <c r="E159" t="s">
        <v>120</v>
      </c>
      <c r="F159" t="s">
        <v>59</v>
      </c>
      <c r="G159" t="s">
        <v>60</v>
      </c>
      <c r="H159" t="s">
        <v>79</v>
      </c>
      <c r="I159">
        <v>45</v>
      </c>
      <c r="J159">
        <v>37316</v>
      </c>
      <c r="K159">
        <v>165181</v>
      </c>
      <c r="L159">
        <v>0.16</v>
      </c>
      <c r="M159" t="s">
        <v>62</v>
      </c>
      <c r="N159" t="s">
        <v>63</v>
      </c>
      <c r="O159">
        <v>22</v>
      </c>
      <c r="P159">
        <v>9.5</v>
      </c>
    </row>
    <row r="160" spans="2:16" x14ac:dyDescent="0.3">
      <c r="B160" t="s">
        <v>422</v>
      </c>
      <c r="C160" t="s">
        <v>423</v>
      </c>
      <c r="D160" t="s">
        <v>57</v>
      </c>
      <c r="E160" t="s">
        <v>91</v>
      </c>
      <c r="F160" t="s">
        <v>74</v>
      </c>
      <c r="G160" t="s">
        <v>60</v>
      </c>
      <c r="H160" t="s">
        <v>69</v>
      </c>
      <c r="I160">
        <v>55</v>
      </c>
      <c r="J160">
        <v>40552</v>
      </c>
      <c r="K160">
        <v>138521</v>
      </c>
      <c r="L160">
        <v>0.1</v>
      </c>
      <c r="M160" t="s">
        <v>62</v>
      </c>
      <c r="N160" t="s">
        <v>88</v>
      </c>
      <c r="O160">
        <v>13</v>
      </c>
      <c r="P160">
        <v>8</v>
      </c>
    </row>
    <row r="161" spans="2:16" x14ac:dyDescent="0.3">
      <c r="B161" t="s">
        <v>424</v>
      </c>
      <c r="C161" t="s">
        <v>425</v>
      </c>
      <c r="D161" t="s">
        <v>137</v>
      </c>
      <c r="E161" t="s">
        <v>58</v>
      </c>
      <c r="F161" t="s">
        <v>84</v>
      </c>
      <c r="G161" t="s">
        <v>60</v>
      </c>
      <c r="H161" t="s">
        <v>61</v>
      </c>
      <c r="I161">
        <v>39</v>
      </c>
      <c r="J161">
        <v>43229</v>
      </c>
      <c r="K161">
        <v>73317</v>
      </c>
      <c r="L161">
        <v>0</v>
      </c>
      <c r="M161" t="s">
        <v>62</v>
      </c>
      <c r="N161" t="s">
        <v>88</v>
      </c>
      <c r="O161">
        <v>6</v>
      </c>
      <c r="P161">
        <v>4</v>
      </c>
    </row>
    <row r="162" spans="2:16" x14ac:dyDescent="0.3">
      <c r="B162" t="s">
        <v>426</v>
      </c>
      <c r="C162" t="s">
        <v>427</v>
      </c>
      <c r="D162" t="s">
        <v>348</v>
      </c>
      <c r="E162" t="s">
        <v>58</v>
      </c>
      <c r="F162" t="s">
        <v>68</v>
      </c>
      <c r="G162" t="s">
        <v>60</v>
      </c>
      <c r="H162" t="s">
        <v>79</v>
      </c>
      <c r="I162">
        <v>40</v>
      </c>
      <c r="J162">
        <v>41451</v>
      </c>
      <c r="K162">
        <v>69096</v>
      </c>
      <c r="L162">
        <v>0</v>
      </c>
      <c r="M162" t="s">
        <v>62</v>
      </c>
      <c r="N162" t="s">
        <v>63</v>
      </c>
      <c r="O162">
        <v>11</v>
      </c>
      <c r="P162">
        <v>5.5</v>
      </c>
    </row>
    <row r="163" spans="2:16" x14ac:dyDescent="0.3">
      <c r="B163" t="s">
        <v>428</v>
      </c>
      <c r="C163" t="s">
        <v>429</v>
      </c>
      <c r="D163" t="s">
        <v>232</v>
      </c>
      <c r="E163" t="s">
        <v>101</v>
      </c>
      <c r="F163" t="s">
        <v>84</v>
      </c>
      <c r="G163" t="s">
        <v>78</v>
      </c>
      <c r="H163" t="s">
        <v>114</v>
      </c>
      <c r="I163">
        <v>64</v>
      </c>
      <c r="J163">
        <v>33875</v>
      </c>
      <c r="K163">
        <v>70778</v>
      </c>
      <c r="L163">
        <v>0</v>
      </c>
      <c r="M163" t="s">
        <v>62</v>
      </c>
      <c r="N163" t="s">
        <v>92</v>
      </c>
      <c r="O163">
        <v>31</v>
      </c>
      <c r="P163">
        <v>15</v>
      </c>
    </row>
    <row r="164" spans="2:16" x14ac:dyDescent="0.3">
      <c r="B164" t="s">
        <v>430</v>
      </c>
      <c r="C164" t="s">
        <v>431</v>
      </c>
      <c r="D164" t="s">
        <v>66</v>
      </c>
      <c r="E164" t="s">
        <v>97</v>
      </c>
      <c r="F164" t="s">
        <v>68</v>
      </c>
      <c r="G164" t="s">
        <v>60</v>
      </c>
      <c r="H164" t="s">
        <v>114</v>
      </c>
      <c r="I164">
        <v>65</v>
      </c>
      <c r="J164">
        <v>38130</v>
      </c>
      <c r="K164">
        <v>153938</v>
      </c>
      <c r="L164">
        <v>0.2</v>
      </c>
      <c r="M164" t="s">
        <v>62</v>
      </c>
      <c r="N164" t="s">
        <v>80</v>
      </c>
      <c r="O164">
        <v>20</v>
      </c>
      <c r="P164">
        <v>9.5</v>
      </c>
    </row>
    <row r="165" spans="2:16" x14ac:dyDescent="0.3">
      <c r="B165" t="s">
        <v>432</v>
      </c>
      <c r="C165" t="s">
        <v>433</v>
      </c>
      <c r="D165" t="s">
        <v>232</v>
      </c>
      <c r="E165" t="s">
        <v>101</v>
      </c>
      <c r="F165" t="s">
        <v>84</v>
      </c>
      <c r="G165" t="s">
        <v>78</v>
      </c>
      <c r="H165" t="s">
        <v>69</v>
      </c>
      <c r="I165">
        <v>50</v>
      </c>
      <c r="J165">
        <v>43447</v>
      </c>
      <c r="K165">
        <v>63098</v>
      </c>
      <c r="L165">
        <v>0</v>
      </c>
      <c r="M165" t="s">
        <v>62</v>
      </c>
      <c r="N165" t="s">
        <v>117</v>
      </c>
      <c r="O165">
        <v>5</v>
      </c>
      <c r="P165">
        <v>3</v>
      </c>
    </row>
    <row r="166" spans="2:16" x14ac:dyDescent="0.3">
      <c r="B166" t="s">
        <v>434</v>
      </c>
      <c r="C166" t="s">
        <v>435</v>
      </c>
      <c r="D166" t="s">
        <v>57</v>
      </c>
      <c r="E166" t="s">
        <v>97</v>
      </c>
      <c r="F166" t="s">
        <v>74</v>
      </c>
      <c r="G166" t="s">
        <v>60</v>
      </c>
      <c r="H166" t="s">
        <v>61</v>
      </c>
      <c r="I166">
        <v>55</v>
      </c>
      <c r="J166">
        <v>38301</v>
      </c>
      <c r="K166">
        <v>142318</v>
      </c>
      <c r="L166">
        <v>0.14000000000000001</v>
      </c>
      <c r="M166" t="s">
        <v>62</v>
      </c>
      <c r="N166" t="s">
        <v>70</v>
      </c>
      <c r="O166">
        <v>19</v>
      </c>
      <c r="P166">
        <v>9.5</v>
      </c>
    </row>
    <row r="167" spans="2:16" x14ac:dyDescent="0.3">
      <c r="B167" t="s">
        <v>436</v>
      </c>
      <c r="C167" t="s">
        <v>437</v>
      </c>
      <c r="D167" t="s">
        <v>180</v>
      </c>
      <c r="E167" t="s">
        <v>97</v>
      </c>
      <c r="F167" t="s">
        <v>74</v>
      </c>
      <c r="G167" t="s">
        <v>78</v>
      </c>
      <c r="H167" t="s">
        <v>61</v>
      </c>
      <c r="I167">
        <v>41</v>
      </c>
      <c r="J167">
        <v>38219</v>
      </c>
      <c r="K167">
        <v>49186</v>
      </c>
      <c r="L167">
        <v>0</v>
      </c>
      <c r="M167" t="s">
        <v>62</v>
      </c>
      <c r="N167" t="s">
        <v>92</v>
      </c>
      <c r="O167">
        <v>20</v>
      </c>
      <c r="P167">
        <v>9.5</v>
      </c>
    </row>
    <row r="168" spans="2:16" x14ac:dyDescent="0.3">
      <c r="B168" t="s">
        <v>438</v>
      </c>
      <c r="C168" t="s">
        <v>439</v>
      </c>
      <c r="D168" t="s">
        <v>108</v>
      </c>
      <c r="E168" t="s">
        <v>97</v>
      </c>
      <c r="F168" t="s">
        <v>59</v>
      </c>
      <c r="G168" t="s">
        <v>60</v>
      </c>
      <c r="H168" t="s">
        <v>61</v>
      </c>
      <c r="I168">
        <v>34</v>
      </c>
      <c r="J168">
        <v>43673</v>
      </c>
      <c r="K168">
        <v>220937</v>
      </c>
      <c r="L168">
        <v>0.38</v>
      </c>
      <c r="M168" t="s">
        <v>62</v>
      </c>
      <c r="N168" t="s">
        <v>92</v>
      </c>
      <c r="O168">
        <v>5</v>
      </c>
      <c r="P168">
        <v>3</v>
      </c>
    </row>
    <row r="169" spans="2:16" x14ac:dyDescent="0.3">
      <c r="B169" t="s">
        <v>440</v>
      </c>
      <c r="C169" t="s">
        <v>441</v>
      </c>
      <c r="D169" t="s">
        <v>66</v>
      </c>
      <c r="E169" t="s">
        <v>58</v>
      </c>
      <c r="F169" t="s">
        <v>68</v>
      </c>
      <c r="G169" t="s">
        <v>60</v>
      </c>
      <c r="H169" t="s">
        <v>79</v>
      </c>
      <c r="I169">
        <v>47</v>
      </c>
      <c r="J169">
        <v>41208</v>
      </c>
      <c r="K169">
        <v>183156</v>
      </c>
      <c r="L169">
        <v>0.3</v>
      </c>
      <c r="M169" t="s">
        <v>62</v>
      </c>
      <c r="N169" t="s">
        <v>63</v>
      </c>
      <c r="O169">
        <v>11</v>
      </c>
      <c r="P169">
        <v>5.5</v>
      </c>
    </row>
    <row r="170" spans="2:16" x14ac:dyDescent="0.3">
      <c r="B170" t="s">
        <v>442</v>
      </c>
      <c r="C170" t="s">
        <v>443</v>
      </c>
      <c r="D170" t="s">
        <v>108</v>
      </c>
      <c r="E170" t="s">
        <v>58</v>
      </c>
      <c r="F170" t="s">
        <v>68</v>
      </c>
      <c r="G170" t="s">
        <v>60</v>
      </c>
      <c r="H170" t="s">
        <v>114</v>
      </c>
      <c r="I170">
        <v>32</v>
      </c>
      <c r="J170">
        <v>44034</v>
      </c>
      <c r="K170">
        <v>192749</v>
      </c>
      <c r="L170">
        <v>0.31</v>
      </c>
      <c r="M170" t="s">
        <v>62</v>
      </c>
      <c r="N170" t="s">
        <v>70</v>
      </c>
      <c r="O170">
        <v>4</v>
      </c>
      <c r="P170">
        <v>3</v>
      </c>
    </row>
    <row r="171" spans="2:16" x14ac:dyDescent="0.3">
      <c r="B171" t="s">
        <v>444</v>
      </c>
      <c r="C171" t="s">
        <v>445</v>
      </c>
      <c r="D171" t="s">
        <v>57</v>
      </c>
      <c r="E171" t="s">
        <v>58</v>
      </c>
      <c r="F171" t="s">
        <v>74</v>
      </c>
      <c r="G171" t="s">
        <v>60</v>
      </c>
      <c r="H171" t="s">
        <v>79</v>
      </c>
      <c r="I171">
        <v>39</v>
      </c>
      <c r="J171">
        <v>42819</v>
      </c>
      <c r="K171">
        <v>135325</v>
      </c>
      <c r="L171">
        <v>0.14000000000000001</v>
      </c>
      <c r="M171" t="s">
        <v>62</v>
      </c>
      <c r="N171" t="s">
        <v>80</v>
      </c>
      <c r="O171">
        <v>7</v>
      </c>
      <c r="P171">
        <v>4</v>
      </c>
    </row>
    <row r="172" spans="2:16" x14ac:dyDescent="0.3">
      <c r="B172" t="s">
        <v>446</v>
      </c>
      <c r="C172" t="s">
        <v>447</v>
      </c>
      <c r="D172" t="s">
        <v>77</v>
      </c>
      <c r="E172" t="s">
        <v>120</v>
      </c>
      <c r="F172" t="s">
        <v>68</v>
      </c>
      <c r="G172" t="s">
        <v>60</v>
      </c>
      <c r="H172" t="s">
        <v>69</v>
      </c>
      <c r="I172">
        <v>26</v>
      </c>
      <c r="J172">
        <v>43752</v>
      </c>
      <c r="K172">
        <v>79356</v>
      </c>
      <c r="L172">
        <v>0</v>
      </c>
      <c r="M172" t="s">
        <v>62</v>
      </c>
      <c r="N172" t="s">
        <v>80</v>
      </c>
      <c r="O172">
        <v>4</v>
      </c>
      <c r="P172">
        <v>3</v>
      </c>
    </row>
    <row r="173" spans="2:16" x14ac:dyDescent="0.3">
      <c r="B173" t="s">
        <v>448</v>
      </c>
      <c r="C173" t="s">
        <v>449</v>
      </c>
      <c r="D173" t="s">
        <v>237</v>
      </c>
      <c r="E173" t="s">
        <v>101</v>
      </c>
      <c r="F173" t="s">
        <v>74</v>
      </c>
      <c r="G173" t="s">
        <v>78</v>
      </c>
      <c r="H173" t="s">
        <v>61</v>
      </c>
      <c r="I173">
        <v>40</v>
      </c>
      <c r="J173">
        <v>38540</v>
      </c>
      <c r="K173">
        <v>74412</v>
      </c>
      <c r="L173">
        <v>0</v>
      </c>
      <c r="M173" t="s">
        <v>62</v>
      </c>
      <c r="N173" t="s">
        <v>63</v>
      </c>
      <c r="O173">
        <v>19</v>
      </c>
      <c r="P173">
        <v>9.5</v>
      </c>
    </row>
    <row r="174" spans="2:16" x14ac:dyDescent="0.3">
      <c r="B174" t="s">
        <v>450</v>
      </c>
      <c r="C174" t="s">
        <v>451</v>
      </c>
      <c r="D174" t="s">
        <v>66</v>
      </c>
      <c r="E174" t="s">
        <v>91</v>
      </c>
      <c r="F174" t="s">
        <v>59</v>
      </c>
      <c r="G174" t="s">
        <v>60</v>
      </c>
      <c r="H174" t="s">
        <v>79</v>
      </c>
      <c r="I174">
        <v>58</v>
      </c>
      <c r="J174">
        <v>37755</v>
      </c>
      <c r="K174">
        <v>173071</v>
      </c>
      <c r="L174">
        <v>0.28999999999999998</v>
      </c>
      <c r="M174" t="s">
        <v>62</v>
      </c>
      <c r="N174" t="s">
        <v>117</v>
      </c>
      <c r="O174">
        <v>21</v>
      </c>
      <c r="P174">
        <v>9.5</v>
      </c>
    </row>
    <row r="175" spans="2:16" x14ac:dyDescent="0.3">
      <c r="B175" t="s">
        <v>452</v>
      </c>
      <c r="C175" t="s">
        <v>453</v>
      </c>
      <c r="D175" t="s">
        <v>171</v>
      </c>
      <c r="E175" t="s">
        <v>101</v>
      </c>
      <c r="F175" t="s">
        <v>59</v>
      </c>
      <c r="G175" t="s">
        <v>60</v>
      </c>
      <c r="H175" t="s">
        <v>69</v>
      </c>
      <c r="I175">
        <v>58</v>
      </c>
      <c r="J175">
        <v>34999</v>
      </c>
      <c r="K175">
        <v>70189</v>
      </c>
      <c r="L175">
        <v>0</v>
      </c>
      <c r="M175" t="s">
        <v>62</v>
      </c>
      <c r="N175" t="s">
        <v>117</v>
      </c>
      <c r="O175">
        <v>28</v>
      </c>
      <c r="P175">
        <v>10</v>
      </c>
    </row>
    <row r="176" spans="2:16" x14ac:dyDescent="0.3">
      <c r="B176" t="s">
        <v>454</v>
      </c>
      <c r="C176" t="s">
        <v>455</v>
      </c>
      <c r="D176" t="s">
        <v>108</v>
      </c>
      <c r="E176" t="s">
        <v>120</v>
      </c>
      <c r="F176" t="s">
        <v>59</v>
      </c>
      <c r="G176" t="s">
        <v>60</v>
      </c>
      <c r="H176" t="s">
        <v>114</v>
      </c>
      <c r="I176">
        <v>42</v>
      </c>
      <c r="J176">
        <v>41528</v>
      </c>
      <c r="K176">
        <v>181452</v>
      </c>
      <c r="L176">
        <v>0.3</v>
      </c>
      <c r="M176" t="s">
        <v>62</v>
      </c>
      <c r="N176" t="s">
        <v>117</v>
      </c>
      <c r="O176">
        <v>10</v>
      </c>
      <c r="P176">
        <v>5.5</v>
      </c>
    </row>
    <row r="177" spans="2:16" x14ac:dyDescent="0.3">
      <c r="B177" t="s">
        <v>456</v>
      </c>
      <c r="C177" t="s">
        <v>457</v>
      </c>
      <c r="D177" t="s">
        <v>162</v>
      </c>
      <c r="E177" t="s">
        <v>97</v>
      </c>
      <c r="F177" t="s">
        <v>68</v>
      </c>
      <c r="G177" t="s">
        <v>78</v>
      </c>
      <c r="H177" t="s">
        <v>69</v>
      </c>
      <c r="I177">
        <v>26</v>
      </c>
      <c r="J177">
        <v>44267</v>
      </c>
      <c r="K177">
        <v>70369</v>
      </c>
      <c r="L177">
        <v>0</v>
      </c>
      <c r="M177" t="s">
        <v>62</v>
      </c>
      <c r="N177" t="s">
        <v>63</v>
      </c>
      <c r="O177">
        <v>3</v>
      </c>
      <c r="P177">
        <v>3</v>
      </c>
    </row>
    <row r="178" spans="2:16" x14ac:dyDescent="0.3">
      <c r="B178" t="s">
        <v>458</v>
      </c>
      <c r="C178" t="s">
        <v>459</v>
      </c>
      <c r="D178" t="s">
        <v>66</v>
      </c>
      <c r="E178" t="s">
        <v>67</v>
      </c>
      <c r="F178" t="s">
        <v>59</v>
      </c>
      <c r="G178" t="s">
        <v>78</v>
      </c>
      <c r="H178" t="s">
        <v>79</v>
      </c>
      <c r="I178">
        <v>64</v>
      </c>
      <c r="J178">
        <v>35187</v>
      </c>
      <c r="K178">
        <v>189933</v>
      </c>
      <c r="L178">
        <v>0.23</v>
      </c>
      <c r="M178" t="s">
        <v>62</v>
      </c>
      <c r="N178" t="s">
        <v>88</v>
      </c>
      <c r="O178">
        <v>28</v>
      </c>
      <c r="P178">
        <v>10</v>
      </c>
    </row>
    <row r="179" spans="2:16" x14ac:dyDescent="0.3">
      <c r="B179" t="s">
        <v>85</v>
      </c>
      <c r="C179" t="s">
        <v>460</v>
      </c>
      <c r="D179" t="s">
        <v>174</v>
      </c>
      <c r="E179" t="s">
        <v>101</v>
      </c>
      <c r="F179" t="s">
        <v>68</v>
      </c>
      <c r="G179" t="s">
        <v>78</v>
      </c>
      <c r="H179" t="s">
        <v>69</v>
      </c>
      <c r="I179">
        <v>38</v>
      </c>
      <c r="J179">
        <v>40360</v>
      </c>
      <c r="K179">
        <v>78237</v>
      </c>
      <c r="L179">
        <v>0</v>
      </c>
      <c r="M179" t="s">
        <v>62</v>
      </c>
      <c r="N179" t="s">
        <v>80</v>
      </c>
      <c r="O179">
        <v>14</v>
      </c>
      <c r="P179">
        <v>8</v>
      </c>
    </row>
    <row r="180" spans="2:16" x14ac:dyDescent="0.3">
      <c r="B180" t="s">
        <v>461</v>
      </c>
      <c r="C180" t="s">
        <v>462</v>
      </c>
      <c r="D180" t="s">
        <v>77</v>
      </c>
      <c r="E180" t="s">
        <v>120</v>
      </c>
      <c r="F180" t="s">
        <v>84</v>
      </c>
      <c r="G180" t="s">
        <v>78</v>
      </c>
      <c r="H180" t="s">
        <v>61</v>
      </c>
      <c r="I180">
        <v>43</v>
      </c>
      <c r="J180">
        <v>38093</v>
      </c>
      <c r="K180">
        <v>94246</v>
      </c>
      <c r="L180">
        <v>0</v>
      </c>
      <c r="M180" t="s">
        <v>62</v>
      </c>
      <c r="N180" t="s">
        <v>92</v>
      </c>
      <c r="O180">
        <v>20</v>
      </c>
      <c r="P180">
        <v>9.5</v>
      </c>
    </row>
    <row r="181" spans="2:16" x14ac:dyDescent="0.3">
      <c r="B181" t="s">
        <v>248</v>
      </c>
      <c r="C181" t="s">
        <v>463</v>
      </c>
      <c r="D181" t="s">
        <v>275</v>
      </c>
      <c r="E181" t="s">
        <v>58</v>
      </c>
      <c r="F181" t="s">
        <v>74</v>
      </c>
      <c r="G181" t="s">
        <v>60</v>
      </c>
      <c r="H181" t="s">
        <v>79</v>
      </c>
      <c r="I181">
        <v>34</v>
      </c>
      <c r="J181">
        <v>42512</v>
      </c>
      <c r="K181">
        <v>44614</v>
      </c>
      <c r="L181">
        <v>0</v>
      </c>
      <c r="M181" t="s">
        <v>62</v>
      </c>
      <c r="N181" t="s">
        <v>88</v>
      </c>
      <c r="O181">
        <v>8</v>
      </c>
      <c r="P181">
        <v>5.5</v>
      </c>
    </row>
    <row r="182" spans="2:16" x14ac:dyDescent="0.3">
      <c r="B182" t="s">
        <v>464</v>
      </c>
      <c r="C182" t="s">
        <v>465</v>
      </c>
      <c r="D182" t="s">
        <v>77</v>
      </c>
      <c r="E182" t="s">
        <v>91</v>
      </c>
      <c r="F182" t="s">
        <v>84</v>
      </c>
      <c r="G182" t="s">
        <v>60</v>
      </c>
      <c r="H182" t="s">
        <v>114</v>
      </c>
      <c r="I182">
        <v>41</v>
      </c>
      <c r="J182">
        <v>42533</v>
      </c>
      <c r="K182">
        <v>70165</v>
      </c>
      <c r="L182">
        <v>0</v>
      </c>
      <c r="M182" t="s">
        <v>62</v>
      </c>
      <c r="N182" t="s">
        <v>117</v>
      </c>
      <c r="O182">
        <v>8</v>
      </c>
      <c r="P182">
        <v>5.5</v>
      </c>
    </row>
    <row r="183" spans="2:16" x14ac:dyDescent="0.3">
      <c r="B183" t="s">
        <v>466</v>
      </c>
      <c r="C183" t="s">
        <v>467</v>
      </c>
      <c r="D183" t="s">
        <v>57</v>
      </c>
      <c r="E183" t="s">
        <v>109</v>
      </c>
      <c r="F183" t="s">
        <v>68</v>
      </c>
      <c r="G183" t="s">
        <v>78</v>
      </c>
      <c r="H183" t="s">
        <v>69</v>
      </c>
      <c r="I183">
        <v>30</v>
      </c>
      <c r="J183">
        <v>44030</v>
      </c>
      <c r="K183">
        <v>148485</v>
      </c>
      <c r="L183">
        <v>0.15</v>
      </c>
      <c r="M183" t="s">
        <v>62</v>
      </c>
      <c r="N183" t="s">
        <v>88</v>
      </c>
      <c r="O183">
        <v>4</v>
      </c>
      <c r="P183">
        <v>3</v>
      </c>
    </row>
    <row r="184" spans="2:16" x14ac:dyDescent="0.3">
      <c r="B184" t="s">
        <v>468</v>
      </c>
      <c r="C184" t="s">
        <v>469</v>
      </c>
      <c r="D184" t="s">
        <v>142</v>
      </c>
      <c r="E184" t="s">
        <v>58</v>
      </c>
      <c r="F184" t="s">
        <v>74</v>
      </c>
      <c r="G184" t="s">
        <v>60</v>
      </c>
      <c r="H184" t="s">
        <v>79</v>
      </c>
      <c r="I184">
        <v>58</v>
      </c>
      <c r="J184">
        <v>38521</v>
      </c>
      <c r="K184">
        <v>86089</v>
      </c>
      <c r="L184">
        <v>0</v>
      </c>
      <c r="M184" t="s">
        <v>62</v>
      </c>
      <c r="N184" t="s">
        <v>70</v>
      </c>
      <c r="O184">
        <v>19</v>
      </c>
      <c r="P184">
        <v>9.5</v>
      </c>
    </row>
    <row r="185" spans="2:16" x14ac:dyDescent="0.3">
      <c r="B185" t="s">
        <v>470</v>
      </c>
      <c r="C185" t="s">
        <v>471</v>
      </c>
      <c r="D185" t="s">
        <v>183</v>
      </c>
      <c r="E185" t="s">
        <v>101</v>
      </c>
      <c r="F185" t="s">
        <v>59</v>
      </c>
      <c r="G185" t="s">
        <v>78</v>
      </c>
      <c r="H185" t="s">
        <v>114</v>
      </c>
      <c r="I185">
        <v>54</v>
      </c>
      <c r="J185">
        <v>39382</v>
      </c>
      <c r="K185">
        <v>106313</v>
      </c>
      <c r="L185">
        <v>0.15</v>
      </c>
      <c r="M185" t="s">
        <v>62</v>
      </c>
      <c r="N185" t="s">
        <v>70</v>
      </c>
      <c r="O185">
        <v>16</v>
      </c>
      <c r="P185">
        <v>8</v>
      </c>
    </row>
    <row r="186" spans="2:16" x14ac:dyDescent="0.3">
      <c r="B186" t="s">
        <v>472</v>
      </c>
      <c r="C186" t="s">
        <v>473</v>
      </c>
      <c r="D186" t="s">
        <v>77</v>
      </c>
      <c r="E186" t="s">
        <v>91</v>
      </c>
      <c r="F186" t="s">
        <v>68</v>
      </c>
      <c r="G186" t="s">
        <v>78</v>
      </c>
      <c r="H186" t="s">
        <v>69</v>
      </c>
      <c r="I186">
        <v>27</v>
      </c>
      <c r="J186">
        <v>44482</v>
      </c>
      <c r="K186">
        <v>74077</v>
      </c>
      <c r="L186">
        <v>0</v>
      </c>
      <c r="M186" t="s">
        <v>62</v>
      </c>
      <c r="N186" t="s">
        <v>63</v>
      </c>
      <c r="O186">
        <v>2</v>
      </c>
      <c r="P186">
        <v>1</v>
      </c>
    </row>
    <row r="187" spans="2:16" x14ac:dyDescent="0.3">
      <c r="B187" t="s">
        <v>474</v>
      </c>
      <c r="C187" t="s">
        <v>475</v>
      </c>
      <c r="D187" t="s">
        <v>83</v>
      </c>
      <c r="E187" t="s">
        <v>97</v>
      </c>
      <c r="F187" t="s">
        <v>74</v>
      </c>
      <c r="G187" t="s">
        <v>60</v>
      </c>
      <c r="H187" t="s">
        <v>69</v>
      </c>
      <c r="I187">
        <v>31</v>
      </c>
      <c r="J187">
        <v>44214</v>
      </c>
      <c r="K187">
        <v>104162</v>
      </c>
      <c r="L187">
        <v>7.0000000000000007E-2</v>
      </c>
      <c r="M187" t="s">
        <v>62</v>
      </c>
      <c r="N187" t="s">
        <v>92</v>
      </c>
      <c r="O187">
        <v>3</v>
      </c>
      <c r="P187">
        <v>3</v>
      </c>
    </row>
    <row r="188" spans="2:16" x14ac:dyDescent="0.3">
      <c r="B188" t="s">
        <v>476</v>
      </c>
      <c r="C188" t="s">
        <v>477</v>
      </c>
      <c r="D188" t="s">
        <v>232</v>
      </c>
      <c r="E188" t="s">
        <v>101</v>
      </c>
      <c r="F188" t="s">
        <v>59</v>
      </c>
      <c r="G188" t="s">
        <v>60</v>
      </c>
      <c r="H188" t="s">
        <v>79</v>
      </c>
      <c r="I188">
        <v>55</v>
      </c>
      <c r="J188">
        <v>41525</v>
      </c>
      <c r="K188">
        <v>73248</v>
      </c>
      <c r="L188">
        <v>0</v>
      </c>
      <c r="M188" t="s">
        <v>62</v>
      </c>
      <c r="N188" t="s">
        <v>117</v>
      </c>
      <c r="O188">
        <v>10</v>
      </c>
      <c r="P188">
        <v>5.5</v>
      </c>
    </row>
    <row r="189" spans="2:16" x14ac:dyDescent="0.3">
      <c r="B189" t="s">
        <v>478</v>
      </c>
      <c r="C189" t="s">
        <v>479</v>
      </c>
      <c r="D189" t="s">
        <v>77</v>
      </c>
      <c r="E189" t="s">
        <v>91</v>
      </c>
      <c r="F189" t="s">
        <v>74</v>
      </c>
      <c r="G189" t="s">
        <v>78</v>
      </c>
      <c r="H189" t="s">
        <v>61</v>
      </c>
      <c r="I189">
        <v>51</v>
      </c>
      <c r="J189">
        <v>44113</v>
      </c>
      <c r="K189">
        <v>91853</v>
      </c>
      <c r="L189">
        <v>0</v>
      </c>
      <c r="M189" t="s">
        <v>62</v>
      </c>
      <c r="N189" t="s">
        <v>70</v>
      </c>
      <c r="O189">
        <v>3</v>
      </c>
      <c r="P189">
        <v>3</v>
      </c>
    </row>
    <row r="190" spans="2:16" x14ac:dyDescent="0.3">
      <c r="B190" t="s">
        <v>480</v>
      </c>
      <c r="C190" t="s">
        <v>481</v>
      </c>
      <c r="D190" t="s">
        <v>66</v>
      </c>
      <c r="E190" t="s">
        <v>67</v>
      </c>
      <c r="F190" t="s">
        <v>68</v>
      </c>
      <c r="G190" t="s">
        <v>78</v>
      </c>
      <c r="H190" t="s">
        <v>69</v>
      </c>
      <c r="I190">
        <v>25</v>
      </c>
      <c r="J190">
        <v>43844</v>
      </c>
      <c r="K190">
        <v>168014</v>
      </c>
      <c r="L190">
        <v>0.27</v>
      </c>
      <c r="M190" t="s">
        <v>62</v>
      </c>
      <c r="N190" t="s">
        <v>70</v>
      </c>
      <c r="O190">
        <v>4</v>
      </c>
      <c r="P190">
        <v>3</v>
      </c>
    </row>
    <row r="191" spans="2:16" x14ac:dyDescent="0.3">
      <c r="B191" t="s">
        <v>482</v>
      </c>
      <c r="C191" t="s">
        <v>483</v>
      </c>
      <c r="D191" t="s">
        <v>237</v>
      </c>
      <c r="E191" t="s">
        <v>101</v>
      </c>
      <c r="F191" t="s">
        <v>84</v>
      </c>
      <c r="G191" t="s">
        <v>60</v>
      </c>
      <c r="H191" t="s">
        <v>69</v>
      </c>
      <c r="I191">
        <v>37</v>
      </c>
      <c r="J191">
        <v>42995</v>
      </c>
      <c r="K191">
        <v>70770</v>
      </c>
      <c r="L191">
        <v>0</v>
      </c>
      <c r="M191" t="s">
        <v>62</v>
      </c>
      <c r="N191" t="s">
        <v>88</v>
      </c>
      <c r="O191">
        <v>6</v>
      </c>
      <c r="P191">
        <v>4</v>
      </c>
    </row>
    <row r="192" spans="2:16" x14ac:dyDescent="0.3">
      <c r="B192" t="s">
        <v>484</v>
      </c>
      <c r="C192" t="s">
        <v>485</v>
      </c>
      <c r="D192" t="s">
        <v>162</v>
      </c>
      <c r="E192" t="s">
        <v>97</v>
      </c>
      <c r="F192" t="s">
        <v>84</v>
      </c>
      <c r="G192" t="s">
        <v>78</v>
      </c>
      <c r="H192" t="s">
        <v>69</v>
      </c>
      <c r="I192">
        <v>62</v>
      </c>
      <c r="J192">
        <v>38271</v>
      </c>
      <c r="K192">
        <v>50825</v>
      </c>
      <c r="L192">
        <v>0</v>
      </c>
      <c r="M192" t="s">
        <v>62</v>
      </c>
      <c r="N192" t="s">
        <v>63</v>
      </c>
      <c r="O192">
        <v>19</v>
      </c>
      <c r="P192">
        <v>9.5</v>
      </c>
    </row>
    <row r="193" spans="2:16" x14ac:dyDescent="0.3">
      <c r="B193" t="s">
        <v>486</v>
      </c>
      <c r="C193" t="s">
        <v>487</v>
      </c>
      <c r="D193" t="s">
        <v>57</v>
      </c>
      <c r="E193" t="s">
        <v>97</v>
      </c>
      <c r="F193" t="s">
        <v>59</v>
      </c>
      <c r="G193" t="s">
        <v>60</v>
      </c>
      <c r="H193" t="s">
        <v>79</v>
      </c>
      <c r="I193">
        <v>64</v>
      </c>
      <c r="J193">
        <v>37962</v>
      </c>
      <c r="K193">
        <v>125807</v>
      </c>
      <c r="L193">
        <v>0.15</v>
      </c>
      <c r="M193" t="s">
        <v>62</v>
      </c>
      <c r="N193" t="s">
        <v>70</v>
      </c>
      <c r="O193">
        <v>20</v>
      </c>
      <c r="P193">
        <v>9.5</v>
      </c>
    </row>
    <row r="194" spans="2:16" x14ac:dyDescent="0.3">
      <c r="B194" t="s">
        <v>488</v>
      </c>
      <c r="C194" t="s">
        <v>489</v>
      </c>
      <c r="D194" t="s">
        <v>87</v>
      </c>
      <c r="E194" t="s">
        <v>120</v>
      </c>
      <c r="F194" t="s">
        <v>68</v>
      </c>
      <c r="G194" t="s">
        <v>78</v>
      </c>
      <c r="H194" t="s">
        <v>79</v>
      </c>
      <c r="I194">
        <v>25</v>
      </c>
      <c r="J194">
        <v>44405</v>
      </c>
      <c r="K194">
        <v>46845</v>
      </c>
      <c r="L194">
        <v>0</v>
      </c>
      <c r="M194" t="s">
        <v>62</v>
      </c>
      <c r="N194" t="s">
        <v>88</v>
      </c>
      <c r="O194">
        <v>3</v>
      </c>
      <c r="P194">
        <v>3</v>
      </c>
    </row>
    <row r="195" spans="2:16" x14ac:dyDescent="0.3">
      <c r="B195" t="s">
        <v>490</v>
      </c>
      <c r="C195" t="s">
        <v>491</v>
      </c>
      <c r="D195" t="s">
        <v>492</v>
      </c>
      <c r="E195" t="s">
        <v>58</v>
      </c>
      <c r="F195" t="s">
        <v>84</v>
      </c>
      <c r="G195" t="s">
        <v>60</v>
      </c>
      <c r="H195" t="s">
        <v>69</v>
      </c>
      <c r="I195">
        <v>40</v>
      </c>
      <c r="J195">
        <v>40522</v>
      </c>
      <c r="K195">
        <v>97807</v>
      </c>
      <c r="L195">
        <v>0</v>
      </c>
      <c r="M195" t="s">
        <v>62</v>
      </c>
      <c r="N195" t="s">
        <v>70</v>
      </c>
      <c r="O195">
        <v>13</v>
      </c>
      <c r="P195">
        <v>8</v>
      </c>
    </row>
    <row r="196" spans="2:16" x14ac:dyDescent="0.3">
      <c r="B196" t="s">
        <v>493</v>
      </c>
      <c r="C196" t="s">
        <v>494</v>
      </c>
      <c r="D196" t="s">
        <v>162</v>
      </c>
      <c r="E196" t="s">
        <v>97</v>
      </c>
      <c r="F196" t="s">
        <v>74</v>
      </c>
      <c r="G196" t="s">
        <v>78</v>
      </c>
      <c r="H196" t="s">
        <v>114</v>
      </c>
      <c r="I196">
        <v>31</v>
      </c>
      <c r="J196">
        <v>42347</v>
      </c>
      <c r="K196">
        <v>73854</v>
      </c>
      <c r="L196">
        <v>0</v>
      </c>
      <c r="M196" t="s">
        <v>62</v>
      </c>
      <c r="N196" t="s">
        <v>63</v>
      </c>
      <c r="O196">
        <v>8</v>
      </c>
      <c r="P196">
        <v>5.5</v>
      </c>
    </row>
    <row r="197" spans="2:16" x14ac:dyDescent="0.3">
      <c r="B197" t="s">
        <v>495</v>
      </c>
      <c r="C197" t="s">
        <v>496</v>
      </c>
      <c r="D197" t="s">
        <v>57</v>
      </c>
      <c r="E197" t="s">
        <v>91</v>
      </c>
      <c r="F197" t="s">
        <v>74</v>
      </c>
      <c r="G197" t="s">
        <v>78</v>
      </c>
      <c r="H197" t="s">
        <v>79</v>
      </c>
      <c r="I197">
        <v>45</v>
      </c>
      <c r="J197">
        <v>39063</v>
      </c>
      <c r="K197">
        <v>149537</v>
      </c>
      <c r="L197">
        <v>0.14000000000000001</v>
      </c>
      <c r="M197" t="s">
        <v>62</v>
      </c>
      <c r="N197" t="s">
        <v>63</v>
      </c>
      <c r="O197">
        <v>17</v>
      </c>
      <c r="P197">
        <v>8</v>
      </c>
    </row>
    <row r="198" spans="2:16" x14ac:dyDescent="0.3">
      <c r="B198" t="s">
        <v>497</v>
      </c>
      <c r="C198" t="s">
        <v>498</v>
      </c>
      <c r="D198" t="s">
        <v>57</v>
      </c>
      <c r="E198" t="s">
        <v>120</v>
      </c>
      <c r="F198" t="s">
        <v>74</v>
      </c>
      <c r="G198" t="s">
        <v>60</v>
      </c>
      <c r="H198" t="s">
        <v>69</v>
      </c>
      <c r="I198">
        <v>49</v>
      </c>
      <c r="J198">
        <v>41379</v>
      </c>
      <c r="K198">
        <v>128303</v>
      </c>
      <c r="L198">
        <v>0.15</v>
      </c>
      <c r="M198" t="s">
        <v>62</v>
      </c>
      <c r="N198" t="s">
        <v>80</v>
      </c>
      <c r="O198">
        <v>11</v>
      </c>
      <c r="P198">
        <v>5.5</v>
      </c>
    </row>
    <row r="199" spans="2:16" x14ac:dyDescent="0.3">
      <c r="B199" t="s">
        <v>499</v>
      </c>
      <c r="C199" t="s">
        <v>500</v>
      </c>
      <c r="D199" t="s">
        <v>294</v>
      </c>
      <c r="E199" t="s">
        <v>58</v>
      </c>
      <c r="F199" t="s">
        <v>68</v>
      </c>
      <c r="G199" t="s">
        <v>78</v>
      </c>
      <c r="H199" t="s">
        <v>61</v>
      </c>
      <c r="I199">
        <v>46</v>
      </c>
      <c r="J199">
        <v>38513</v>
      </c>
      <c r="K199">
        <v>67374</v>
      </c>
      <c r="L199">
        <v>0</v>
      </c>
      <c r="M199" t="s">
        <v>62</v>
      </c>
      <c r="N199" t="s">
        <v>92</v>
      </c>
      <c r="O199">
        <v>19</v>
      </c>
      <c r="P199">
        <v>9.5</v>
      </c>
    </row>
    <row r="200" spans="2:16" x14ac:dyDescent="0.3">
      <c r="B200" t="s">
        <v>501</v>
      </c>
      <c r="C200" t="s">
        <v>502</v>
      </c>
      <c r="D200" t="s">
        <v>83</v>
      </c>
      <c r="E200" t="s">
        <v>91</v>
      </c>
      <c r="F200" t="s">
        <v>68</v>
      </c>
      <c r="G200" t="s">
        <v>78</v>
      </c>
      <c r="H200" t="s">
        <v>79</v>
      </c>
      <c r="I200">
        <v>40</v>
      </c>
      <c r="J200">
        <v>43147</v>
      </c>
      <c r="K200">
        <v>120905</v>
      </c>
      <c r="L200">
        <v>0.05</v>
      </c>
      <c r="M200" t="s">
        <v>62</v>
      </c>
      <c r="N200" t="s">
        <v>63</v>
      </c>
      <c r="O200">
        <v>6</v>
      </c>
      <c r="P200">
        <v>4</v>
      </c>
    </row>
    <row r="201" spans="2:16" x14ac:dyDescent="0.3">
      <c r="B201" t="s">
        <v>503</v>
      </c>
      <c r="C201" t="s">
        <v>504</v>
      </c>
      <c r="D201" t="s">
        <v>108</v>
      </c>
      <c r="E201" t="s">
        <v>67</v>
      </c>
      <c r="F201" t="s">
        <v>74</v>
      </c>
      <c r="G201" t="s">
        <v>60</v>
      </c>
      <c r="H201" t="s">
        <v>69</v>
      </c>
      <c r="I201">
        <v>48</v>
      </c>
      <c r="J201">
        <v>43253</v>
      </c>
      <c r="K201">
        <v>231567</v>
      </c>
      <c r="L201">
        <v>0.36</v>
      </c>
      <c r="M201" t="s">
        <v>62</v>
      </c>
      <c r="N201" t="s">
        <v>63</v>
      </c>
      <c r="O201">
        <v>6</v>
      </c>
      <c r="P201">
        <v>4</v>
      </c>
    </row>
    <row r="202" spans="2:16" x14ac:dyDescent="0.3">
      <c r="B202" t="s">
        <v>505</v>
      </c>
      <c r="C202" t="s">
        <v>506</v>
      </c>
      <c r="D202" t="s">
        <v>108</v>
      </c>
      <c r="E202" t="s">
        <v>58</v>
      </c>
      <c r="F202" t="s">
        <v>59</v>
      </c>
      <c r="G202" t="s">
        <v>78</v>
      </c>
      <c r="H202" t="s">
        <v>79</v>
      </c>
      <c r="I202">
        <v>31</v>
      </c>
      <c r="J202">
        <v>42197</v>
      </c>
      <c r="K202">
        <v>215388</v>
      </c>
      <c r="L202">
        <v>0.33</v>
      </c>
      <c r="M202" t="s">
        <v>62</v>
      </c>
      <c r="N202" t="s">
        <v>88</v>
      </c>
      <c r="O202">
        <v>9</v>
      </c>
      <c r="P202">
        <v>5.5</v>
      </c>
    </row>
    <row r="203" spans="2:16" x14ac:dyDescent="0.3">
      <c r="B203" t="s">
        <v>507</v>
      </c>
      <c r="C203" t="s">
        <v>508</v>
      </c>
      <c r="D203" t="s">
        <v>57</v>
      </c>
      <c r="E203" t="s">
        <v>120</v>
      </c>
      <c r="F203" t="s">
        <v>68</v>
      </c>
      <c r="G203" t="s">
        <v>60</v>
      </c>
      <c r="H203" t="s">
        <v>79</v>
      </c>
      <c r="I203">
        <v>30</v>
      </c>
      <c r="J203">
        <v>42168</v>
      </c>
      <c r="K203">
        <v>127972</v>
      </c>
      <c r="L203">
        <v>0.11</v>
      </c>
      <c r="M203" t="s">
        <v>62</v>
      </c>
      <c r="N203" t="s">
        <v>63</v>
      </c>
      <c r="O203">
        <v>9</v>
      </c>
      <c r="P203">
        <v>5.5</v>
      </c>
    </row>
    <row r="204" spans="2:16" x14ac:dyDescent="0.3">
      <c r="B204" t="s">
        <v>509</v>
      </c>
      <c r="C204" t="s">
        <v>510</v>
      </c>
      <c r="D204" t="s">
        <v>177</v>
      </c>
      <c r="E204" t="s">
        <v>101</v>
      </c>
      <c r="F204" t="s">
        <v>84</v>
      </c>
      <c r="G204" t="s">
        <v>60</v>
      </c>
      <c r="H204" t="s">
        <v>79</v>
      </c>
      <c r="I204">
        <v>55</v>
      </c>
      <c r="J204">
        <v>34915</v>
      </c>
      <c r="K204">
        <v>80701</v>
      </c>
      <c r="L204">
        <v>0</v>
      </c>
      <c r="M204" t="s">
        <v>62</v>
      </c>
      <c r="N204" t="s">
        <v>70</v>
      </c>
      <c r="O204">
        <v>29</v>
      </c>
      <c r="P204">
        <v>10</v>
      </c>
    </row>
    <row r="205" spans="2:16" x14ac:dyDescent="0.3">
      <c r="B205" t="s">
        <v>280</v>
      </c>
      <c r="C205" t="s">
        <v>511</v>
      </c>
      <c r="D205" t="s">
        <v>157</v>
      </c>
      <c r="E205" t="s">
        <v>101</v>
      </c>
      <c r="F205" t="s">
        <v>84</v>
      </c>
      <c r="G205" t="s">
        <v>60</v>
      </c>
      <c r="H205" t="s">
        <v>69</v>
      </c>
      <c r="I205">
        <v>45</v>
      </c>
      <c r="J205">
        <v>43635</v>
      </c>
      <c r="K205">
        <v>88045</v>
      </c>
      <c r="L205">
        <v>0</v>
      </c>
      <c r="M205" t="s">
        <v>62</v>
      </c>
      <c r="N205" t="s">
        <v>70</v>
      </c>
      <c r="O205">
        <v>5</v>
      </c>
      <c r="P205">
        <v>3</v>
      </c>
    </row>
    <row r="206" spans="2:16" x14ac:dyDescent="0.3">
      <c r="B206" t="s">
        <v>512</v>
      </c>
      <c r="C206" t="s">
        <v>513</v>
      </c>
      <c r="D206" t="s">
        <v>73</v>
      </c>
      <c r="E206" t="s">
        <v>58</v>
      </c>
      <c r="F206" t="s">
        <v>68</v>
      </c>
      <c r="G206" t="s">
        <v>60</v>
      </c>
      <c r="H206" t="s">
        <v>61</v>
      </c>
      <c r="I206">
        <v>45</v>
      </c>
      <c r="J206">
        <v>43185</v>
      </c>
      <c r="K206">
        <v>86478</v>
      </c>
      <c r="L206">
        <v>0.06</v>
      </c>
      <c r="M206" t="s">
        <v>62</v>
      </c>
      <c r="N206" t="s">
        <v>92</v>
      </c>
      <c r="O206">
        <v>6</v>
      </c>
      <c r="P206">
        <v>4</v>
      </c>
    </row>
    <row r="207" spans="2:16" x14ac:dyDescent="0.3">
      <c r="B207" t="s">
        <v>514</v>
      </c>
      <c r="C207" t="s">
        <v>515</v>
      </c>
      <c r="D207" t="s">
        <v>108</v>
      </c>
      <c r="E207" t="s">
        <v>101</v>
      </c>
      <c r="F207" t="s">
        <v>74</v>
      </c>
      <c r="G207" t="s">
        <v>78</v>
      </c>
      <c r="H207" t="s">
        <v>69</v>
      </c>
      <c r="I207">
        <v>63</v>
      </c>
      <c r="J207">
        <v>42387</v>
      </c>
      <c r="K207">
        <v>180994</v>
      </c>
      <c r="L207">
        <v>0.39</v>
      </c>
      <c r="M207" t="s">
        <v>62</v>
      </c>
      <c r="N207" t="s">
        <v>63</v>
      </c>
      <c r="O207">
        <v>8</v>
      </c>
      <c r="P207">
        <v>5.5</v>
      </c>
    </row>
    <row r="208" spans="2:16" x14ac:dyDescent="0.3">
      <c r="B208" t="s">
        <v>516</v>
      </c>
      <c r="C208" t="s">
        <v>517</v>
      </c>
      <c r="D208" t="s">
        <v>132</v>
      </c>
      <c r="E208" t="s">
        <v>67</v>
      </c>
      <c r="F208" t="s">
        <v>59</v>
      </c>
      <c r="G208" t="s">
        <v>60</v>
      </c>
      <c r="H208" t="s">
        <v>79</v>
      </c>
      <c r="I208">
        <v>55</v>
      </c>
      <c r="J208">
        <v>39418</v>
      </c>
      <c r="K208">
        <v>64494</v>
      </c>
      <c r="L208">
        <v>0</v>
      </c>
      <c r="M208" t="s">
        <v>62</v>
      </c>
      <c r="N208" t="s">
        <v>117</v>
      </c>
      <c r="O208">
        <v>16</v>
      </c>
      <c r="P208">
        <v>8</v>
      </c>
    </row>
    <row r="209" spans="2:16" x14ac:dyDescent="0.3">
      <c r="B209" t="s">
        <v>518</v>
      </c>
      <c r="C209" t="s">
        <v>519</v>
      </c>
      <c r="D209" t="s">
        <v>222</v>
      </c>
      <c r="E209" t="s">
        <v>120</v>
      </c>
      <c r="F209" t="s">
        <v>74</v>
      </c>
      <c r="G209" t="s">
        <v>78</v>
      </c>
      <c r="H209" t="s">
        <v>61</v>
      </c>
      <c r="I209">
        <v>47</v>
      </c>
      <c r="J209">
        <v>37550</v>
      </c>
      <c r="K209">
        <v>70122</v>
      </c>
      <c r="L209">
        <v>0</v>
      </c>
      <c r="M209" t="s">
        <v>62</v>
      </c>
      <c r="N209" t="s">
        <v>117</v>
      </c>
      <c r="O209">
        <v>21</v>
      </c>
      <c r="P209">
        <v>9.5</v>
      </c>
    </row>
    <row r="210" spans="2:16" x14ac:dyDescent="0.3">
      <c r="B210" t="s">
        <v>520</v>
      </c>
      <c r="C210" t="s">
        <v>521</v>
      </c>
      <c r="D210" t="s">
        <v>66</v>
      </c>
      <c r="E210" t="s">
        <v>91</v>
      </c>
      <c r="F210" t="s">
        <v>74</v>
      </c>
      <c r="G210" t="s">
        <v>78</v>
      </c>
      <c r="H210" t="s">
        <v>69</v>
      </c>
      <c r="I210">
        <v>29</v>
      </c>
      <c r="J210">
        <v>42785</v>
      </c>
      <c r="K210">
        <v>181854</v>
      </c>
      <c r="L210">
        <v>0.28999999999999998</v>
      </c>
      <c r="M210" t="s">
        <v>62</v>
      </c>
      <c r="N210" t="s">
        <v>63</v>
      </c>
      <c r="O210">
        <v>7</v>
      </c>
      <c r="P210">
        <v>4</v>
      </c>
    </row>
    <row r="211" spans="2:16" x14ac:dyDescent="0.3">
      <c r="B211" t="s">
        <v>522</v>
      </c>
      <c r="C211" t="s">
        <v>523</v>
      </c>
      <c r="D211" t="s">
        <v>180</v>
      </c>
      <c r="E211" t="s">
        <v>97</v>
      </c>
      <c r="F211" t="s">
        <v>68</v>
      </c>
      <c r="G211" t="s">
        <v>60</v>
      </c>
      <c r="H211" t="s">
        <v>114</v>
      </c>
      <c r="I211">
        <v>34</v>
      </c>
      <c r="J211">
        <v>42664</v>
      </c>
      <c r="K211">
        <v>52811</v>
      </c>
      <c r="L211">
        <v>0</v>
      </c>
      <c r="M211" t="s">
        <v>62</v>
      </c>
      <c r="N211" t="s">
        <v>88</v>
      </c>
      <c r="O211">
        <v>7</v>
      </c>
      <c r="P211">
        <v>4</v>
      </c>
    </row>
    <row r="212" spans="2:16" x14ac:dyDescent="0.3">
      <c r="B212" t="s">
        <v>524</v>
      </c>
      <c r="C212" t="s">
        <v>460</v>
      </c>
      <c r="D212" t="s">
        <v>365</v>
      </c>
      <c r="E212" t="s">
        <v>58</v>
      </c>
      <c r="F212" t="s">
        <v>74</v>
      </c>
      <c r="G212" t="s">
        <v>78</v>
      </c>
      <c r="H212" t="s">
        <v>61</v>
      </c>
      <c r="I212">
        <v>31</v>
      </c>
      <c r="J212">
        <v>42497</v>
      </c>
      <c r="K212">
        <v>71192</v>
      </c>
      <c r="L212">
        <v>0</v>
      </c>
      <c r="M212" t="s">
        <v>62</v>
      </c>
      <c r="N212" t="s">
        <v>92</v>
      </c>
      <c r="O212">
        <v>8</v>
      </c>
      <c r="P212">
        <v>5.5</v>
      </c>
    </row>
    <row r="213" spans="2:16" x14ac:dyDescent="0.3">
      <c r="B213" t="s">
        <v>525</v>
      </c>
      <c r="C213" t="s">
        <v>526</v>
      </c>
      <c r="D213" t="s">
        <v>66</v>
      </c>
      <c r="E213" t="s">
        <v>120</v>
      </c>
      <c r="F213" t="s">
        <v>74</v>
      </c>
      <c r="G213" t="s">
        <v>60</v>
      </c>
      <c r="H213" t="s">
        <v>114</v>
      </c>
      <c r="I213">
        <v>50</v>
      </c>
      <c r="J213">
        <v>43452</v>
      </c>
      <c r="K213">
        <v>155351</v>
      </c>
      <c r="L213">
        <v>0.2</v>
      </c>
      <c r="M213" t="s">
        <v>62</v>
      </c>
      <c r="N213" t="s">
        <v>63</v>
      </c>
      <c r="O213">
        <v>5</v>
      </c>
      <c r="P213">
        <v>3</v>
      </c>
    </row>
    <row r="214" spans="2:16" x14ac:dyDescent="0.3">
      <c r="B214" t="s">
        <v>527</v>
      </c>
      <c r="C214" t="s">
        <v>528</v>
      </c>
      <c r="D214" t="s">
        <v>294</v>
      </c>
      <c r="E214" t="s">
        <v>58</v>
      </c>
      <c r="F214" t="s">
        <v>74</v>
      </c>
      <c r="G214" t="s">
        <v>78</v>
      </c>
      <c r="H214" t="s">
        <v>69</v>
      </c>
      <c r="I214">
        <v>54</v>
      </c>
      <c r="J214">
        <v>34631</v>
      </c>
      <c r="K214">
        <v>87216</v>
      </c>
      <c r="L214">
        <v>0</v>
      </c>
      <c r="M214" t="s">
        <v>62</v>
      </c>
      <c r="N214" t="s">
        <v>88</v>
      </c>
      <c r="O214">
        <v>29</v>
      </c>
      <c r="P214">
        <v>10</v>
      </c>
    </row>
    <row r="215" spans="2:16" x14ac:dyDescent="0.3">
      <c r="B215" t="s">
        <v>529</v>
      </c>
      <c r="C215" t="s">
        <v>530</v>
      </c>
      <c r="D215" t="s">
        <v>275</v>
      </c>
      <c r="E215" t="s">
        <v>58</v>
      </c>
      <c r="F215" t="s">
        <v>84</v>
      </c>
      <c r="G215" t="s">
        <v>78</v>
      </c>
      <c r="H215" t="s">
        <v>69</v>
      </c>
      <c r="I215">
        <v>47</v>
      </c>
      <c r="J215">
        <v>43944</v>
      </c>
      <c r="K215">
        <v>50069</v>
      </c>
      <c r="L215">
        <v>0</v>
      </c>
      <c r="M215" t="s">
        <v>62</v>
      </c>
      <c r="N215" t="s">
        <v>63</v>
      </c>
      <c r="O215">
        <v>4</v>
      </c>
      <c r="P215">
        <v>3</v>
      </c>
    </row>
    <row r="216" spans="2:16" x14ac:dyDescent="0.3">
      <c r="B216" t="s">
        <v>531</v>
      </c>
      <c r="C216" t="s">
        <v>532</v>
      </c>
      <c r="D216" t="s">
        <v>66</v>
      </c>
      <c r="E216" t="s">
        <v>58</v>
      </c>
      <c r="F216" t="s">
        <v>68</v>
      </c>
      <c r="G216" t="s">
        <v>60</v>
      </c>
      <c r="H216" t="s">
        <v>69</v>
      </c>
      <c r="I216">
        <v>26</v>
      </c>
      <c r="J216">
        <v>44403</v>
      </c>
      <c r="K216">
        <v>151108</v>
      </c>
      <c r="L216">
        <v>0.22</v>
      </c>
      <c r="M216" t="s">
        <v>62</v>
      </c>
      <c r="N216" t="s">
        <v>80</v>
      </c>
      <c r="O216">
        <v>3</v>
      </c>
      <c r="P216">
        <v>3</v>
      </c>
    </row>
    <row r="217" spans="2:16" x14ac:dyDescent="0.3">
      <c r="B217" t="s">
        <v>533</v>
      </c>
      <c r="C217" t="s">
        <v>534</v>
      </c>
      <c r="D217" t="s">
        <v>73</v>
      </c>
      <c r="E217" t="s">
        <v>58</v>
      </c>
      <c r="F217" t="s">
        <v>74</v>
      </c>
      <c r="G217" t="s">
        <v>60</v>
      </c>
      <c r="H217" t="s">
        <v>79</v>
      </c>
      <c r="I217">
        <v>42</v>
      </c>
      <c r="J217">
        <v>38640</v>
      </c>
      <c r="K217">
        <v>67398</v>
      </c>
      <c r="L217">
        <v>7.0000000000000007E-2</v>
      </c>
      <c r="M217" t="s">
        <v>62</v>
      </c>
      <c r="N217" t="s">
        <v>80</v>
      </c>
      <c r="O217">
        <v>18</v>
      </c>
      <c r="P217">
        <v>9.5</v>
      </c>
    </row>
    <row r="218" spans="2:16" x14ac:dyDescent="0.3">
      <c r="B218" t="s">
        <v>535</v>
      </c>
      <c r="C218" t="s">
        <v>536</v>
      </c>
      <c r="D218" t="s">
        <v>237</v>
      </c>
      <c r="E218" t="s">
        <v>101</v>
      </c>
      <c r="F218" t="s">
        <v>59</v>
      </c>
      <c r="G218" t="s">
        <v>60</v>
      </c>
      <c r="H218" t="s">
        <v>114</v>
      </c>
      <c r="I218">
        <v>47</v>
      </c>
      <c r="J218">
        <v>42245</v>
      </c>
      <c r="K218">
        <v>68488</v>
      </c>
      <c r="L218">
        <v>0</v>
      </c>
      <c r="M218" t="s">
        <v>62</v>
      </c>
      <c r="N218" t="s">
        <v>63</v>
      </c>
      <c r="O218">
        <v>9</v>
      </c>
      <c r="P218">
        <v>5.5</v>
      </c>
    </row>
    <row r="219" spans="2:16" x14ac:dyDescent="0.3">
      <c r="B219" t="s">
        <v>537</v>
      </c>
      <c r="C219" t="s">
        <v>538</v>
      </c>
      <c r="D219" t="s">
        <v>157</v>
      </c>
      <c r="E219" t="s">
        <v>101</v>
      </c>
      <c r="F219" t="s">
        <v>74</v>
      </c>
      <c r="G219" t="s">
        <v>60</v>
      </c>
      <c r="H219" t="s">
        <v>114</v>
      </c>
      <c r="I219">
        <v>60</v>
      </c>
      <c r="J219">
        <v>35992</v>
      </c>
      <c r="K219">
        <v>92932</v>
      </c>
      <c r="L219">
        <v>0</v>
      </c>
      <c r="M219" t="s">
        <v>62</v>
      </c>
      <c r="N219" t="s">
        <v>117</v>
      </c>
      <c r="O219">
        <v>26</v>
      </c>
      <c r="P219">
        <v>10</v>
      </c>
    </row>
    <row r="220" spans="2:16" x14ac:dyDescent="0.3">
      <c r="B220" t="s">
        <v>539</v>
      </c>
      <c r="C220" t="s">
        <v>540</v>
      </c>
      <c r="D220" t="s">
        <v>87</v>
      </c>
      <c r="E220" t="s">
        <v>67</v>
      </c>
      <c r="F220" t="s">
        <v>84</v>
      </c>
      <c r="G220" t="s">
        <v>60</v>
      </c>
      <c r="H220" t="s">
        <v>114</v>
      </c>
      <c r="I220">
        <v>36</v>
      </c>
      <c r="J220">
        <v>39994</v>
      </c>
      <c r="K220">
        <v>43363</v>
      </c>
      <c r="L220">
        <v>0</v>
      </c>
      <c r="M220" t="s">
        <v>62</v>
      </c>
      <c r="N220" t="s">
        <v>92</v>
      </c>
      <c r="O220">
        <v>15</v>
      </c>
      <c r="P220">
        <v>8</v>
      </c>
    </row>
    <row r="221" spans="2:16" x14ac:dyDescent="0.3">
      <c r="B221" t="s">
        <v>541</v>
      </c>
      <c r="C221" t="s">
        <v>542</v>
      </c>
      <c r="D221" t="s">
        <v>108</v>
      </c>
      <c r="E221" t="s">
        <v>101</v>
      </c>
      <c r="F221" t="s">
        <v>59</v>
      </c>
      <c r="G221" t="s">
        <v>60</v>
      </c>
      <c r="H221" t="s">
        <v>69</v>
      </c>
      <c r="I221">
        <v>51</v>
      </c>
      <c r="J221">
        <v>35230</v>
      </c>
      <c r="K221">
        <v>200246</v>
      </c>
      <c r="L221">
        <v>0.34</v>
      </c>
      <c r="M221" t="s">
        <v>62</v>
      </c>
      <c r="N221" t="s">
        <v>117</v>
      </c>
      <c r="O221">
        <v>28</v>
      </c>
      <c r="P221">
        <v>10</v>
      </c>
    </row>
    <row r="222" spans="2:16" x14ac:dyDescent="0.3">
      <c r="B222" t="s">
        <v>404</v>
      </c>
      <c r="C222" t="s">
        <v>543</v>
      </c>
      <c r="D222" t="s">
        <v>108</v>
      </c>
      <c r="E222" t="s">
        <v>58</v>
      </c>
      <c r="F222" t="s">
        <v>84</v>
      </c>
      <c r="G222" t="s">
        <v>60</v>
      </c>
      <c r="H222" t="s">
        <v>69</v>
      </c>
      <c r="I222">
        <v>48</v>
      </c>
      <c r="J222">
        <v>42053</v>
      </c>
      <c r="K222">
        <v>194871</v>
      </c>
      <c r="L222">
        <v>0.35</v>
      </c>
      <c r="M222" t="s">
        <v>62</v>
      </c>
      <c r="N222" t="s">
        <v>117</v>
      </c>
      <c r="O222">
        <v>9</v>
      </c>
      <c r="P222">
        <v>5.5</v>
      </c>
    </row>
    <row r="223" spans="2:16" x14ac:dyDescent="0.3">
      <c r="B223" t="s">
        <v>544</v>
      </c>
      <c r="C223" t="s">
        <v>545</v>
      </c>
      <c r="D223" t="s">
        <v>142</v>
      </c>
      <c r="E223" t="s">
        <v>58</v>
      </c>
      <c r="F223" t="s">
        <v>74</v>
      </c>
      <c r="G223" t="s">
        <v>60</v>
      </c>
      <c r="H223" t="s">
        <v>114</v>
      </c>
      <c r="I223">
        <v>25</v>
      </c>
      <c r="J223">
        <v>44327</v>
      </c>
      <c r="K223">
        <v>83934</v>
      </c>
      <c r="L223">
        <v>0</v>
      </c>
      <c r="M223" t="s">
        <v>62</v>
      </c>
      <c r="N223" t="s">
        <v>88</v>
      </c>
      <c r="O223">
        <v>3</v>
      </c>
      <c r="P223">
        <v>3</v>
      </c>
    </row>
    <row r="224" spans="2:16" x14ac:dyDescent="0.3">
      <c r="B224" t="s">
        <v>546</v>
      </c>
      <c r="C224" t="s">
        <v>547</v>
      </c>
      <c r="D224" t="s">
        <v>66</v>
      </c>
      <c r="E224" t="s">
        <v>91</v>
      </c>
      <c r="F224" t="s">
        <v>59</v>
      </c>
      <c r="G224" t="s">
        <v>78</v>
      </c>
      <c r="H224" t="s">
        <v>69</v>
      </c>
      <c r="I224">
        <v>36</v>
      </c>
      <c r="J224">
        <v>42616</v>
      </c>
      <c r="K224">
        <v>150399</v>
      </c>
      <c r="L224">
        <v>0.28000000000000003</v>
      </c>
      <c r="M224" t="s">
        <v>62</v>
      </c>
      <c r="N224" t="s">
        <v>70</v>
      </c>
      <c r="O224">
        <v>8</v>
      </c>
      <c r="P224">
        <v>5.5</v>
      </c>
    </row>
    <row r="225" spans="2:16" x14ac:dyDescent="0.3">
      <c r="B225" t="s">
        <v>548</v>
      </c>
      <c r="C225" t="s">
        <v>549</v>
      </c>
      <c r="D225" t="s">
        <v>180</v>
      </c>
      <c r="E225" t="s">
        <v>97</v>
      </c>
      <c r="F225" t="s">
        <v>68</v>
      </c>
      <c r="G225" t="s">
        <v>78</v>
      </c>
      <c r="H225" t="s">
        <v>79</v>
      </c>
      <c r="I225">
        <v>57</v>
      </c>
      <c r="J225">
        <v>35548</v>
      </c>
      <c r="K225">
        <v>54051</v>
      </c>
      <c r="L225">
        <v>0</v>
      </c>
      <c r="M225" t="s">
        <v>62</v>
      </c>
      <c r="N225" t="s">
        <v>88</v>
      </c>
      <c r="O225">
        <v>27</v>
      </c>
      <c r="P225">
        <v>10</v>
      </c>
    </row>
    <row r="226" spans="2:16" x14ac:dyDescent="0.3">
      <c r="B226" t="s">
        <v>550</v>
      </c>
      <c r="C226" t="s">
        <v>551</v>
      </c>
      <c r="D226" t="s">
        <v>132</v>
      </c>
      <c r="E226" t="s">
        <v>109</v>
      </c>
      <c r="F226" t="s">
        <v>68</v>
      </c>
      <c r="G226" t="s">
        <v>78</v>
      </c>
      <c r="H226" t="s">
        <v>114</v>
      </c>
      <c r="I226">
        <v>37</v>
      </c>
      <c r="J226">
        <v>41363</v>
      </c>
      <c r="K226">
        <v>69570</v>
      </c>
      <c r="L226">
        <v>0</v>
      </c>
      <c r="M226" t="s">
        <v>62</v>
      </c>
      <c r="N226" t="s">
        <v>88</v>
      </c>
      <c r="O226">
        <v>11</v>
      </c>
      <c r="P226">
        <v>5.5</v>
      </c>
    </row>
    <row r="227" spans="2:16" x14ac:dyDescent="0.3">
      <c r="B227" t="s">
        <v>552</v>
      </c>
      <c r="C227" t="s">
        <v>553</v>
      </c>
      <c r="D227" t="s">
        <v>162</v>
      </c>
      <c r="E227" t="s">
        <v>97</v>
      </c>
      <c r="F227" t="s">
        <v>74</v>
      </c>
      <c r="G227" t="s">
        <v>78</v>
      </c>
      <c r="H227" t="s">
        <v>69</v>
      </c>
      <c r="I227">
        <v>49</v>
      </c>
      <c r="J227">
        <v>36979</v>
      </c>
      <c r="K227">
        <v>57606</v>
      </c>
      <c r="L227">
        <v>0</v>
      </c>
      <c r="M227" t="s">
        <v>62</v>
      </c>
      <c r="N227" t="s">
        <v>88</v>
      </c>
      <c r="O227">
        <v>23</v>
      </c>
      <c r="P227">
        <v>9.5</v>
      </c>
    </row>
    <row r="228" spans="2:16" x14ac:dyDescent="0.3">
      <c r="B228" t="s">
        <v>554</v>
      </c>
      <c r="C228" t="s">
        <v>555</v>
      </c>
      <c r="D228" t="s">
        <v>252</v>
      </c>
      <c r="E228" t="s">
        <v>58</v>
      </c>
      <c r="F228" t="s">
        <v>59</v>
      </c>
      <c r="G228" t="s">
        <v>60</v>
      </c>
      <c r="H228" t="s">
        <v>79</v>
      </c>
      <c r="I228">
        <v>51</v>
      </c>
      <c r="J228">
        <v>40964</v>
      </c>
      <c r="K228">
        <v>64170</v>
      </c>
      <c r="L228">
        <v>0</v>
      </c>
      <c r="M228" t="s">
        <v>62</v>
      </c>
      <c r="N228" t="s">
        <v>117</v>
      </c>
      <c r="O228">
        <v>12</v>
      </c>
      <c r="P228">
        <v>8</v>
      </c>
    </row>
    <row r="229" spans="2:16" x14ac:dyDescent="0.3">
      <c r="B229" t="s">
        <v>556</v>
      </c>
      <c r="C229" t="s">
        <v>557</v>
      </c>
      <c r="D229" t="s">
        <v>225</v>
      </c>
      <c r="E229" t="s">
        <v>97</v>
      </c>
      <c r="F229" t="s">
        <v>68</v>
      </c>
      <c r="G229" t="s">
        <v>78</v>
      </c>
      <c r="H229" t="s">
        <v>114</v>
      </c>
      <c r="I229">
        <v>56</v>
      </c>
      <c r="J229">
        <v>35816</v>
      </c>
      <c r="K229">
        <v>72303</v>
      </c>
      <c r="L229">
        <v>0</v>
      </c>
      <c r="M229" t="s">
        <v>62</v>
      </c>
      <c r="N229" t="s">
        <v>80</v>
      </c>
      <c r="O229">
        <v>26</v>
      </c>
      <c r="P229">
        <v>10</v>
      </c>
    </row>
    <row r="230" spans="2:16" x14ac:dyDescent="0.3">
      <c r="B230" t="s">
        <v>558</v>
      </c>
      <c r="C230" t="s">
        <v>559</v>
      </c>
      <c r="D230" t="s">
        <v>83</v>
      </c>
      <c r="E230" t="s">
        <v>120</v>
      </c>
      <c r="F230" t="s">
        <v>59</v>
      </c>
      <c r="G230" t="s">
        <v>78</v>
      </c>
      <c r="H230" t="s">
        <v>114</v>
      </c>
      <c r="I230">
        <v>36</v>
      </c>
      <c r="J230">
        <v>41116</v>
      </c>
      <c r="K230">
        <v>105891</v>
      </c>
      <c r="L230">
        <v>7.0000000000000007E-2</v>
      </c>
      <c r="M230" t="s">
        <v>62</v>
      </c>
      <c r="N230" t="s">
        <v>63</v>
      </c>
      <c r="O230">
        <v>12</v>
      </c>
      <c r="P230">
        <v>8</v>
      </c>
    </row>
    <row r="231" spans="2:16" x14ac:dyDescent="0.3">
      <c r="B231" t="s">
        <v>560</v>
      </c>
      <c r="C231" t="s">
        <v>561</v>
      </c>
      <c r="D231" t="s">
        <v>108</v>
      </c>
      <c r="E231" t="s">
        <v>109</v>
      </c>
      <c r="F231" t="s">
        <v>68</v>
      </c>
      <c r="G231" t="s">
        <v>78</v>
      </c>
      <c r="H231" t="s">
        <v>79</v>
      </c>
      <c r="I231">
        <v>38</v>
      </c>
      <c r="J231">
        <v>44433</v>
      </c>
      <c r="K231">
        <v>255230</v>
      </c>
      <c r="L231">
        <v>0.36</v>
      </c>
      <c r="M231" t="s">
        <v>62</v>
      </c>
      <c r="N231" t="s">
        <v>92</v>
      </c>
      <c r="O231">
        <v>3</v>
      </c>
      <c r="P231">
        <v>3</v>
      </c>
    </row>
    <row r="232" spans="2:16" x14ac:dyDescent="0.3">
      <c r="B232" t="s">
        <v>562</v>
      </c>
      <c r="C232" t="s">
        <v>563</v>
      </c>
      <c r="D232" t="s">
        <v>132</v>
      </c>
      <c r="E232" t="s">
        <v>67</v>
      </c>
      <c r="F232" t="s">
        <v>68</v>
      </c>
      <c r="G232" t="s">
        <v>60</v>
      </c>
      <c r="H232" t="s">
        <v>114</v>
      </c>
      <c r="I232">
        <v>53</v>
      </c>
      <c r="J232">
        <v>37296</v>
      </c>
      <c r="K232">
        <v>58605</v>
      </c>
      <c r="L232">
        <v>0</v>
      </c>
      <c r="M232" t="s">
        <v>62</v>
      </c>
      <c r="N232" t="s">
        <v>80</v>
      </c>
      <c r="O232">
        <v>22</v>
      </c>
      <c r="P232">
        <v>9.5</v>
      </c>
    </row>
    <row r="233" spans="2:16" x14ac:dyDescent="0.3">
      <c r="B233" t="s">
        <v>564</v>
      </c>
      <c r="C233" t="s">
        <v>565</v>
      </c>
      <c r="D233" t="s">
        <v>66</v>
      </c>
      <c r="E233" t="s">
        <v>101</v>
      </c>
      <c r="F233" t="s">
        <v>84</v>
      </c>
      <c r="G233" t="s">
        <v>60</v>
      </c>
      <c r="H233" t="s">
        <v>114</v>
      </c>
      <c r="I233">
        <v>60</v>
      </c>
      <c r="J233">
        <v>42739</v>
      </c>
      <c r="K233">
        <v>178502</v>
      </c>
      <c r="L233">
        <v>0.2</v>
      </c>
      <c r="M233" t="s">
        <v>62</v>
      </c>
      <c r="N233" t="s">
        <v>92</v>
      </c>
      <c r="O233">
        <v>7</v>
      </c>
      <c r="P233">
        <v>4</v>
      </c>
    </row>
    <row r="234" spans="2:16" x14ac:dyDescent="0.3">
      <c r="B234" t="s">
        <v>566</v>
      </c>
      <c r="C234" t="s">
        <v>567</v>
      </c>
      <c r="D234" t="s">
        <v>132</v>
      </c>
      <c r="E234" t="s">
        <v>67</v>
      </c>
      <c r="F234" t="s">
        <v>74</v>
      </c>
      <c r="G234" t="s">
        <v>78</v>
      </c>
      <c r="H234" t="s">
        <v>69</v>
      </c>
      <c r="I234">
        <v>30</v>
      </c>
      <c r="J234">
        <v>43542</v>
      </c>
      <c r="K234">
        <v>54714</v>
      </c>
      <c r="L234">
        <v>0</v>
      </c>
      <c r="M234" t="s">
        <v>62</v>
      </c>
      <c r="N234" t="s">
        <v>117</v>
      </c>
      <c r="O234">
        <v>5</v>
      </c>
      <c r="P234">
        <v>3</v>
      </c>
    </row>
    <row r="235" spans="2:16" x14ac:dyDescent="0.3">
      <c r="B235" t="s">
        <v>568</v>
      </c>
      <c r="C235" t="s">
        <v>569</v>
      </c>
      <c r="D235" t="s">
        <v>294</v>
      </c>
      <c r="E235" t="s">
        <v>58</v>
      </c>
      <c r="F235" t="s">
        <v>74</v>
      </c>
      <c r="G235" t="s">
        <v>60</v>
      </c>
      <c r="H235" t="s">
        <v>69</v>
      </c>
      <c r="I235">
        <v>65</v>
      </c>
      <c r="J235">
        <v>43234</v>
      </c>
      <c r="K235">
        <v>60985</v>
      </c>
      <c r="L235">
        <v>0</v>
      </c>
      <c r="M235" t="s">
        <v>62</v>
      </c>
      <c r="N235" t="s">
        <v>63</v>
      </c>
      <c r="O235">
        <v>6</v>
      </c>
      <c r="P235">
        <v>4</v>
      </c>
    </row>
    <row r="236" spans="2:16" x14ac:dyDescent="0.3">
      <c r="B236" t="s">
        <v>570</v>
      </c>
      <c r="C236" t="s">
        <v>571</v>
      </c>
      <c r="D236" t="s">
        <v>66</v>
      </c>
      <c r="E236" t="s">
        <v>101</v>
      </c>
      <c r="F236" t="s">
        <v>74</v>
      </c>
      <c r="G236" t="s">
        <v>78</v>
      </c>
      <c r="H236" t="s">
        <v>79</v>
      </c>
      <c r="I236">
        <v>53</v>
      </c>
      <c r="J236">
        <v>41204</v>
      </c>
      <c r="K236">
        <v>168510</v>
      </c>
      <c r="L236">
        <v>0.28999999999999998</v>
      </c>
      <c r="M236" t="s">
        <v>62</v>
      </c>
      <c r="N236" t="s">
        <v>63</v>
      </c>
      <c r="O236">
        <v>11</v>
      </c>
      <c r="P236">
        <v>5.5</v>
      </c>
    </row>
    <row r="237" spans="2:16" x14ac:dyDescent="0.3">
      <c r="B237" t="s">
        <v>572</v>
      </c>
      <c r="C237" t="s">
        <v>573</v>
      </c>
      <c r="D237" t="s">
        <v>137</v>
      </c>
      <c r="E237" t="s">
        <v>58</v>
      </c>
      <c r="F237" t="s">
        <v>59</v>
      </c>
      <c r="G237" t="s">
        <v>78</v>
      </c>
      <c r="H237" t="s">
        <v>69</v>
      </c>
      <c r="I237">
        <v>62</v>
      </c>
      <c r="J237">
        <v>36996</v>
      </c>
      <c r="K237">
        <v>80921</v>
      </c>
      <c r="L237">
        <v>0</v>
      </c>
      <c r="M237" t="s">
        <v>62</v>
      </c>
      <c r="N237" t="s">
        <v>117</v>
      </c>
      <c r="O237">
        <v>23</v>
      </c>
      <c r="P237">
        <v>9.5</v>
      </c>
    </row>
    <row r="238" spans="2:16" x14ac:dyDescent="0.3">
      <c r="B238" t="s">
        <v>574</v>
      </c>
      <c r="C238" t="s">
        <v>575</v>
      </c>
      <c r="D238" t="s">
        <v>183</v>
      </c>
      <c r="E238" t="s">
        <v>101</v>
      </c>
      <c r="F238" t="s">
        <v>59</v>
      </c>
      <c r="G238" t="s">
        <v>60</v>
      </c>
      <c r="H238" t="s">
        <v>69</v>
      </c>
      <c r="I238">
        <v>61</v>
      </c>
      <c r="J238">
        <v>40193</v>
      </c>
      <c r="K238">
        <v>98110</v>
      </c>
      <c r="L238">
        <v>0.13</v>
      </c>
      <c r="M238" t="s">
        <v>62</v>
      </c>
      <c r="N238" t="s">
        <v>70</v>
      </c>
      <c r="O238">
        <v>14</v>
      </c>
      <c r="P238">
        <v>8</v>
      </c>
    </row>
    <row r="239" spans="2:16" x14ac:dyDescent="0.3">
      <c r="B239" t="s">
        <v>576</v>
      </c>
      <c r="C239" t="s">
        <v>577</v>
      </c>
      <c r="D239" t="s">
        <v>294</v>
      </c>
      <c r="E239" t="s">
        <v>58</v>
      </c>
      <c r="F239" t="s">
        <v>68</v>
      </c>
      <c r="G239" t="s">
        <v>60</v>
      </c>
      <c r="H239" t="s">
        <v>69</v>
      </c>
      <c r="I239">
        <v>59</v>
      </c>
      <c r="J239">
        <v>43028</v>
      </c>
      <c r="K239">
        <v>86831</v>
      </c>
      <c r="L239">
        <v>0</v>
      </c>
      <c r="M239" t="s">
        <v>62</v>
      </c>
      <c r="N239" t="s">
        <v>80</v>
      </c>
      <c r="O239">
        <v>6</v>
      </c>
      <c r="P239">
        <v>4</v>
      </c>
    </row>
    <row r="240" spans="2:16" x14ac:dyDescent="0.3">
      <c r="B240" t="s">
        <v>578</v>
      </c>
      <c r="C240" t="s">
        <v>579</v>
      </c>
      <c r="D240" t="s">
        <v>66</v>
      </c>
      <c r="E240" t="s">
        <v>109</v>
      </c>
      <c r="F240" t="s">
        <v>74</v>
      </c>
      <c r="G240" t="s">
        <v>60</v>
      </c>
      <c r="H240" t="s">
        <v>79</v>
      </c>
      <c r="I240">
        <v>64</v>
      </c>
      <c r="J240">
        <v>40588</v>
      </c>
      <c r="K240">
        <v>171217</v>
      </c>
      <c r="L240">
        <v>0.19</v>
      </c>
      <c r="M240" t="s">
        <v>62</v>
      </c>
      <c r="N240" t="s">
        <v>63</v>
      </c>
      <c r="O240">
        <v>13</v>
      </c>
      <c r="P240">
        <v>8</v>
      </c>
    </row>
    <row r="241" spans="2:16" x14ac:dyDescent="0.3">
      <c r="B241" t="s">
        <v>580</v>
      </c>
      <c r="C241" t="s">
        <v>581</v>
      </c>
      <c r="D241" t="s">
        <v>83</v>
      </c>
      <c r="E241" t="s">
        <v>58</v>
      </c>
      <c r="F241" t="s">
        <v>59</v>
      </c>
      <c r="G241" t="s">
        <v>60</v>
      </c>
      <c r="H241" t="s">
        <v>69</v>
      </c>
      <c r="I241">
        <v>57</v>
      </c>
      <c r="J241">
        <v>43948</v>
      </c>
      <c r="K241">
        <v>103058</v>
      </c>
      <c r="L241">
        <v>7.0000000000000007E-2</v>
      </c>
      <c r="M241" t="s">
        <v>62</v>
      </c>
      <c r="N241" t="s">
        <v>117</v>
      </c>
      <c r="O241">
        <v>4</v>
      </c>
      <c r="P241">
        <v>3</v>
      </c>
    </row>
    <row r="242" spans="2:16" x14ac:dyDescent="0.3">
      <c r="B242" t="s">
        <v>582</v>
      </c>
      <c r="C242" t="s">
        <v>583</v>
      </c>
      <c r="D242" t="s">
        <v>83</v>
      </c>
      <c r="E242" t="s">
        <v>120</v>
      </c>
      <c r="F242" t="s">
        <v>68</v>
      </c>
      <c r="G242" t="s">
        <v>78</v>
      </c>
      <c r="H242" t="s">
        <v>79</v>
      </c>
      <c r="I242">
        <v>52</v>
      </c>
      <c r="J242">
        <v>41858</v>
      </c>
      <c r="K242">
        <v>117062</v>
      </c>
      <c r="L242">
        <v>7.0000000000000007E-2</v>
      </c>
      <c r="M242" t="s">
        <v>62</v>
      </c>
      <c r="N242" t="s">
        <v>80</v>
      </c>
      <c r="O242">
        <v>10</v>
      </c>
      <c r="P242">
        <v>5.5</v>
      </c>
    </row>
    <row r="243" spans="2:16" x14ac:dyDescent="0.3">
      <c r="B243" t="s">
        <v>584</v>
      </c>
      <c r="C243" t="s">
        <v>585</v>
      </c>
      <c r="D243" t="s">
        <v>57</v>
      </c>
      <c r="E243" t="s">
        <v>91</v>
      </c>
      <c r="F243" t="s">
        <v>68</v>
      </c>
      <c r="G243" t="s">
        <v>78</v>
      </c>
      <c r="H243" t="s">
        <v>114</v>
      </c>
      <c r="I243">
        <v>40</v>
      </c>
      <c r="J243">
        <v>43488</v>
      </c>
      <c r="K243">
        <v>159031</v>
      </c>
      <c r="L243">
        <v>0.1</v>
      </c>
      <c r="M243" t="s">
        <v>62</v>
      </c>
      <c r="N243" t="s">
        <v>88</v>
      </c>
      <c r="O243">
        <v>5</v>
      </c>
      <c r="P243">
        <v>3</v>
      </c>
    </row>
    <row r="244" spans="2:16" x14ac:dyDescent="0.3">
      <c r="B244" t="s">
        <v>586</v>
      </c>
      <c r="C244" t="s">
        <v>587</v>
      </c>
      <c r="D244" t="s">
        <v>252</v>
      </c>
      <c r="E244" t="s">
        <v>58</v>
      </c>
      <c r="F244" t="s">
        <v>68</v>
      </c>
      <c r="G244" t="s">
        <v>78</v>
      </c>
      <c r="H244" t="s">
        <v>69</v>
      </c>
      <c r="I244">
        <v>43</v>
      </c>
      <c r="J244">
        <v>42467</v>
      </c>
      <c r="K244">
        <v>67976</v>
      </c>
      <c r="L244">
        <v>0</v>
      </c>
      <c r="M244" t="s">
        <v>62</v>
      </c>
      <c r="N244" t="s">
        <v>63</v>
      </c>
      <c r="O244">
        <v>8</v>
      </c>
      <c r="P244">
        <v>5.5</v>
      </c>
    </row>
    <row r="245" spans="2:16" x14ac:dyDescent="0.3">
      <c r="B245" t="s">
        <v>588</v>
      </c>
      <c r="C245" t="s">
        <v>589</v>
      </c>
      <c r="D245" t="s">
        <v>132</v>
      </c>
      <c r="E245" t="s">
        <v>67</v>
      </c>
      <c r="F245" t="s">
        <v>68</v>
      </c>
      <c r="G245" t="s">
        <v>78</v>
      </c>
      <c r="H245" t="s">
        <v>69</v>
      </c>
      <c r="I245">
        <v>31</v>
      </c>
      <c r="J245">
        <v>44308</v>
      </c>
      <c r="K245">
        <v>74215</v>
      </c>
      <c r="L245">
        <v>0</v>
      </c>
      <c r="M245" t="s">
        <v>62</v>
      </c>
      <c r="N245" t="s">
        <v>80</v>
      </c>
      <c r="O245">
        <v>3</v>
      </c>
      <c r="P245">
        <v>3</v>
      </c>
    </row>
    <row r="246" spans="2:16" x14ac:dyDescent="0.3">
      <c r="B246" t="s">
        <v>466</v>
      </c>
      <c r="C246" t="s">
        <v>590</v>
      </c>
      <c r="D246" t="s">
        <v>57</v>
      </c>
      <c r="E246" t="s">
        <v>97</v>
      </c>
      <c r="F246" t="s">
        <v>68</v>
      </c>
      <c r="G246" t="s">
        <v>60</v>
      </c>
      <c r="H246" t="s">
        <v>69</v>
      </c>
      <c r="I246">
        <v>41</v>
      </c>
      <c r="J246">
        <v>39747</v>
      </c>
      <c r="K246">
        <v>131841</v>
      </c>
      <c r="L246">
        <v>0.13</v>
      </c>
      <c r="M246" t="s">
        <v>62</v>
      </c>
      <c r="N246" t="s">
        <v>117</v>
      </c>
      <c r="O246">
        <v>15</v>
      </c>
      <c r="P246">
        <v>8</v>
      </c>
    </row>
    <row r="247" spans="2:16" x14ac:dyDescent="0.3">
      <c r="B247" t="s">
        <v>591</v>
      </c>
      <c r="C247" t="s">
        <v>592</v>
      </c>
      <c r="D247" t="s">
        <v>57</v>
      </c>
      <c r="E247" t="s">
        <v>67</v>
      </c>
      <c r="F247" t="s">
        <v>84</v>
      </c>
      <c r="G247" t="s">
        <v>60</v>
      </c>
      <c r="H247" t="s">
        <v>79</v>
      </c>
      <c r="I247">
        <v>41</v>
      </c>
      <c r="J247">
        <v>38060</v>
      </c>
      <c r="K247">
        <v>155004</v>
      </c>
      <c r="L247">
        <v>0.12</v>
      </c>
      <c r="M247" t="s">
        <v>62</v>
      </c>
      <c r="N247" t="s">
        <v>92</v>
      </c>
      <c r="O247">
        <v>20</v>
      </c>
      <c r="P247">
        <v>9.5</v>
      </c>
    </row>
    <row r="248" spans="2:16" x14ac:dyDescent="0.3">
      <c r="B248" t="s">
        <v>593</v>
      </c>
      <c r="C248" t="s">
        <v>594</v>
      </c>
      <c r="D248" t="s">
        <v>275</v>
      </c>
      <c r="E248" t="s">
        <v>58</v>
      </c>
      <c r="F248" t="s">
        <v>74</v>
      </c>
      <c r="G248" t="s">
        <v>78</v>
      </c>
      <c r="H248" t="s">
        <v>79</v>
      </c>
      <c r="I248">
        <v>40</v>
      </c>
      <c r="J248">
        <v>39293</v>
      </c>
      <c r="K248">
        <v>41859</v>
      </c>
      <c r="L248">
        <v>0</v>
      </c>
      <c r="M248" t="s">
        <v>62</v>
      </c>
      <c r="N248" t="s">
        <v>63</v>
      </c>
      <c r="O248">
        <v>17</v>
      </c>
      <c r="P248">
        <v>8</v>
      </c>
    </row>
    <row r="249" spans="2:16" x14ac:dyDescent="0.3">
      <c r="B249" t="s">
        <v>595</v>
      </c>
      <c r="C249" t="s">
        <v>596</v>
      </c>
      <c r="D249" t="s">
        <v>129</v>
      </c>
      <c r="E249" t="s">
        <v>58</v>
      </c>
      <c r="F249" t="s">
        <v>74</v>
      </c>
      <c r="G249" t="s">
        <v>78</v>
      </c>
      <c r="H249" t="s">
        <v>61</v>
      </c>
      <c r="I249">
        <v>42</v>
      </c>
      <c r="J249">
        <v>38984</v>
      </c>
      <c r="K249">
        <v>52733</v>
      </c>
      <c r="L249">
        <v>0</v>
      </c>
      <c r="M249" t="s">
        <v>62</v>
      </c>
      <c r="N249" t="s">
        <v>70</v>
      </c>
      <c r="O249">
        <v>17</v>
      </c>
      <c r="P249">
        <v>8</v>
      </c>
    </row>
    <row r="250" spans="2:16" x14ac:dyDescent="0.3">
      <c r="B250" t="s">
        <v>597</v>
      </c>
      <c r="C250" t="s">
        <v>598</v>
      </c>
      <c r="D250" t="s">
        <v>108</v>
      </c>
      <c r="E250" t="s">
        <v>97</v>
      </c>
      <c r="F250" t="s">
        <v>84</v>
      </c>
      <c r="G250" t="s">
        <v>78</v>
      </c>
      <c r="H250" t="s">
        <v>79</v>
      </c>
      <c r="I250">
        <v>31</v>
      </c>
      <c r="J250">
        <v>42250</v>
      </c>
      <c r="K250">
        <v>250953</v>
      </c>
      <c r="L250">
        <v>0.34</v>
      </c>
      <c r="M250" t="s">
        <v>62</v>
      </c>
      <c r="N250" t="s">
        <v>117</v>
      </c>
      <c r="O250">
        <v>9</v>
      </c>
      <c r="P250">
        <v>5.5</v>
      </c>
    </row>
    <row r="251" spans="2:16" x14ac:dyDescent="0.3">
      <c r="B251" t="s">
        <v>319</v>
      </c>
      <c r="C251" t="s">
        <v>599</v>
      </c>
      <c r="D251" t="s">
        <v>57</v>
      </c>
      <c r="E251" t="s">
        <v>58</v>
      </c>
      <c r="F251" t="s">
        <v>84</v>
      </c>
      <c r="G251" t="s">
        <v>78</v>
      </c>
      <c r="H251" t="s">
        <v>69</v>
      </c>
      <c r="I251">
        <v>46</v>
      </c>
      <c r="J251">
        <v>38244</v>
      </c>
      <c r="K251">
        <v>130274</v>
      </c>
      <c r="L251">
        <v>0.11</v>
      </c>
      <c r="M251" t="s">
        <v>62</v>
      </c>
      <c r="N251" t="s">
        <v>70</v>
      </c>
      <c r="O251">
        <v>19</v>
      </c>
      <c r="P251">
        <v>9.5</v>
      </c>
    </row>
    <row r="252" spans="2:16" x14ac:dyDescent="0.3">
      <c r="B252" t="s">
        <v>600</v>
      </c>
      <c r="C252" t="s">
        <v>601</v>
      </c>
      <c r="D252" t="s">
        <v>57</v>
      </c>
      <c r="E252" t="s">
        <v>67</v>
      </c>
      <c r="F252" t="s">
        <v>59</v>
      </c>
      <c r="G252" t="s">
        <v>60</v>
      </c>
      <c r="H252" t="s">
        <v>69</v>
      </c>
      <c r="I252">
        <v>51</v>
      </c>
      <c r="J252">
        <v>38835</v>
      </c>
      <c r="K252">
        <v>150758</v>
      </c>
      <c r="L252">
        <v>0.13</v>
      </c>
      <c r="M252" t="s">
        <v>62</v>
      </c>
      <c r="N252" t="s">
        <v>70</v>
      </c>
      <c r="O252">
        <v>18</v>
      </c>
      <c r="P252">
        <v>9.5</v>
      </c>
    </row>
    <row r="253" spans="2:16" x14ac:dyDescent="0.3">
      <c r="B253" t="s">
        <v>602</v>
      </c>
      <c r="C253" t="s">
        <v>603</v>
      </c>
      <c r="D253" t="s">
        <v>492</v>
      </c>
      <c r="E253" t="s">
        <v>58</v>
      </c>
      <c r="F253" t="s">
        <v>84</v>
      </c>
      <c r="G253" t="s">
        <v>78</v>
      </c>
      <c r="H253" t="s">
        <v>61</v>
      </c>
      <c r="I253">
        <v>55</v>
      </c>
      <c r="J253">
        <v>35919</v>
      </c>
      <c r="K253">
        <v>62174</v>
      </c>
      <c r="L253">
        <v>0</v>
      </c>
      <c r="M253" t="s">
        <v>62</v>
      </c>
      <c r="N253" t="s">
        <v>70</v>
      </c>
      <c r="O253">
        <v>26</v>
      </c>
      <c r="P253">
        <v>10</v>
      </c>
    </row>
    <row r="254" spans="2:16" x14ac:dyDescent="0.3">
      <c r="B254" t="s">
        <v>604</v>
      </c>
      <c r="C254" t="s">
        <v>605</v>
      </c>
      <c r="D254" t="s">
        <v>132</v>
      </c>
      <c r="E254" t="s">
        <v>91</v>
      </c>
      <c r="F254" t="s">
        <v>74</v>
      </c>
      <c r="G254" t="s">
        <v>78</v>
      </c>
      <c r="H254" t="s">
        <v>69</v>
      </c>
      <c r="I254">
        <v>43</v>
      </c>
      <c r="J254">
        <v>43028</v>
      </c>
      <c r="K254">
        <v>56555</v>
      </c>
      <c r="L254">
        <v>0</v>
      </c>
      <c r="M254" t="s">
        <v>62</v>
      </c>
      <c r="N254" t="s">
        <v>80</v>
      </c>
      <c r="O254">
        <v>6</v>
      </c>
      <c r="P254">
        <v>4</v>
      </c>
    </row>
    <row r="255" spans="2:16" x14ac:dyDescent="0.3">
      <c r="B255" t="s">
        <v>606</v>
      </c>
      <c r="C255" t="s">
        <v>607</v>
      </c>
      <c r="D255" t="s">
        <v>132</v>
      </c>
      <c r="E255" t="s">
        <v>109</v>
      </c>
      <c r="F255" t="s">
        <v>74</v>
      </c>
      <c r="G255" t="s">
        <v>78</v>
      </c>
      <c r="H255" t="s">
        <v>69</v>
      </c>
      <c r="I255">
        <v>48</v>
      </c>
      <c r="J255">
        <v>38623</v>
      </c>
      <c r="K255">
        <v>74655</v>
      </c>
      <c r="L255">
        <v>0</v>
      </c>
      <c r="M255" t="s">
        <v>62</v>
      </c>
      <c r="N255" t="s">
        <v>92</v>
      </c>
      <c r="O255">
        <v>18</v>
      </c>
      <c r="P255">
        <v>9.5</v>
      </c>
    </row>
    <row r="256" spans="2:16" x14ac:dyDescent="0.3">
      <c r="B256" t="s">
        <v>608</v>
      </c>
      <c r="C256" t="s">
        <v>609</v>
      </c>
      <c r="D256" t="s">
        <v>252</v>
      </c>
      <c r="E256" t="s">
        <v>58</v>
      </c>
      <c r="F256" t="s">
        <v>84</v>
      </c>
      <c r="G256" t="s">
        <v>78</v>
      </c>
      <c r="H256" t="s">
        <v>69</v>
      </c>
      <c r="I256">
        <v>48</v>
      </c>
      <c r="J256">
        <v>37844</v>
      </c>
      <c r="K256">
        <v>93017</v>
      </c>
      <c r="L256">
        <v>0</v>
      </c>
      <c r="M256" t="s">
        <v>62</v>
      </c>
      <c r="N256" t="s">
        <v>63</v>
      </c>
      <c r="O256">
        <v>21</v>
      </c>
      <c r="P256">
        <v>9.5</v>
      </c>
    </row>
    <row r="257" spans="2:16" x14ac:dyDescent="0.3">
      <c r="B257" t="s">
        <v>610</v>
      </c>
      <c r="C257" t="s">
        <v>611</v>
      </c>
      <c r="D257" t="s">
        <v>174</v>
      </c>
      <c r="E257" t="s">
        <v>101</v>
      </c>
      <c r="F257" t="s">
        <v>59</v>
      </c>
      <c r="G257" t="s">
        <v>60</v>
      </c>
      <c r="H257" t="s">
        <v>69</v>
      </c>
      <c r="I257">
        <v>46</v>
      </c>
      <c r="J257">
        <v>39471</v>
      </c>
      <c r="K257">
        <v>91621</v>
      </c>
      <c r="L257">
        <v>0</v>
      </c>
      <c r="M257" t="s">
        <v>62</v>
      </c>
      <c r="N257" t="s">
        <v>70</v>
      </c>
      <c r="O257">
        <v>16</v>
      </c>
      <c r="P257">
        <v>8</v>
      </c>
    </row>
    <row r="258" spans="2:16" x14ac:dyDescent="0.3">
      <c r="B258" t="s">
        <v>612</v>
      </c>
      <c r="C258" t="s">
        <v>613</v>
      </c>
      <c r="D258" t="s">
        <v>77</v>
      </c>
      <c r="E258" t="s">
        <v>109</v>
      </c>
      <c r="F258" t="s">
        <v>59</v>
      </c>
      <c r="G258" t="s">
        <v>78</v>
      </c>
      <c r="H258" t="s">
        <v>114</v>
      </c>
      <c r="I258">
        <v>33</v>
      </c>
      <c r="J258">
        <v>41973</v>
      </c>
      <c r="K258">
        <v>91280</v>
      </c>
      <c r="L258">
        <v>0</v>
      </c>
      <c r="M258" t="s">
        <v>62</v>
      </c>
      <c r="N258" t="s">
        <v>88</v>
      </c>
      <c r="O258">
        <v>9</v>
      </c>
      <c r="P258">
        <v>5.5</v>
      </c>
    </row>
    <row r="259" spans="2:16" x14ac:dyDescent="0.3">
      <c r="B259" t="s">
        <v>614</v>
      </c>
      <c r="C259" t="s">
        <v>615</v>
      </c>
      <c r="D259" t="s">
        <v>180</v>
      </c>
      <c r="E259" t="s">
        <v>97</v>
      </c>
      <c r="F259" t="s">
        <v>74</v>
      </c>
      <c r="G259" t="s">
        <v>60</v>
      </c>
      <c r="H259" t="s">
        <v>61</v>
      </c>
      <c r="I259">
        <v>42</v>
      </c>
      <c r="J259">
        <v>44092</v>
      </c>
      <c r="K259">
        <v>47071</v>
      </c>
      <c r="L259">
        <v>0</v>
      </c>
      <c r="M259" t="s">
        <v>62</v>
      </c>
      <c r="N259" t="s">
        <v>117</v>
      </c>
      <c r="O259">
        <v>3</v>
      </c>
      <c r="P259">
        <v>3</v>
      </c>
    </row>
    <row r="260" spans="2:16" x14ac:dyDescent="0.3">
      <c r="B260" t="s">
        <v>616</v>
      </c>
      <c r="C260" t="s">
        <v>617</v>
      </c>
      <c r="D260" t="s">
        <v>618</v>
      </c>
      <c r="E260" t="s">
        <v>58</v>
      </c>
      <c r="F260" t="s">
        <v>74</v>
      </c>
      <c r="G260" t="s">
        <v>60</v>
      </c>
      <c r="H260" t="s">
        <v>69</v>
      </c>
      <c r="I260">
        <v>55</v>
      </c>
      <c r="J260">
        <v>40868</v>
      </c>
      <c r="K260">
        <v>81218</v>
      </c>
      <c r="L260">
        <v>0</v>
      </c>
      <c r="M260" t="s">
        <v>62</v>
      </c>
      <c r="N260" t="s">
        <v>70</v>
      </c>
      <c r="O260">
        <v>12</v>
      </c>
      <c r="P260">
        <v>8</v>
      </c>
    </row>
    <row r="261" spans="2:16" x14ac:dyDescent="0.3">
      <c r="B261" t="s">
        <v>619</v>
      </c>
      <c r="C261" t="s">
        <v>620</v>
      </c>
      <c r="D261" t="s">
        <v>222</v>
      </c>
      <c r="E261" t="s">
        <v>120</v>
      </c>
      <c r="F261" t="s">
        <v>74</v>
      </c>
      <c r="G261" t="s">
        <v>60</v>
      </c>
      <c r="H261" t="s">
        <v>69</v>
      </c>
      <c r="I261">
        <v>26</v>
      </c>
      <c r="J261">
        <v>44521</v>
      </c>
      <c r="K261">
        <v>63137</v>
      </c>
      <c r="L261">
        <v>0</v>
      </c>
      <c r="M261" t="s">
        <v>62</v>
      </c>
      <c r="N261" t="s">
        <v>70</v>
      </c>
      <c r="O261">
        <v>2</v>
      </c>
      <c r="P261">
        <v>1</v>
      </c>
    </row>
    <row r="262" spans="2:16" x14ac:dyDescent="0.3">
      <c r="B262" t="s">
        <v>621</v>
      </c>
      <c r="C262" t="s">
        <v>622</v>
      </c>
      <c r="D262" t="s">
        <v>157</v>
      </c>
      <c r="E262" t="s">
        <v>101</v>
      </c>
      <c r="F262" t="s">
        <v>59</v>
      </c>
      <c r="G262" t="s">
        <v>60</v>
      </c>
      <c r="H262" t="s">
        <v>79</v>
      </c>
      <c r="I262">
        <v>50</v>
      </c>
      <c r="J262">
        <v>41404</v>
      </c>
      <c r="K262">
        <v>79388</v>
      </c>
      <c r="L262">
        <v>0</v>
      </c>
      <c r="M262" t="s">
        <v>62</v>
      </c>
      <c r="N262" t="s">
        <v>92</v>
      </c>
      <c r="O262">
        <v>11</v>
      </c>
      <c r="P262">
        <v>5.5</v>
      </c>
    </row>
    <row r="263" spans="2:16" x14ac:dyDescent="0.3">
      <c r="B263" t="s">
        <v>623</v>
      </c>
      <c r="C263" t="s">
        <v>624</v>
      </c>
      <c r="D263" t="s">
        <v>492</v>
      </c>
      <c r="E263" t="s">
        <v>58</v>
      </c>
      <c r="F263" t="s">
        <v>74</v>
      </c>
      <c r="G263" t="s">
        <v>60</v>
      </c>
      <c r="H263" t="s">
        <v>69</v>
      </c>
      <c r="I263">
        <v>28</v>
      </c>
      <c r="J263">
        <v>43122</v>
      </c>
      <c r="K263">
        <v>68176</v>
      </c>
      <c r="L263">
        <v>0</v>
      </c>
      <c r="M263" t="s">
        <v>62</v>
      </c>
      <c r="N263" t="s">
        <v>63</v>
      </c>
      <c r="O263">
        <v>6</v>
      </c>
      <c r="P263">
        <v>4</v>
      </c>
    </row>
    <row r="264" spans="2:16" x14ac:dyDescent="0.3">
      <c r="B264" t="s">
        <v>619</v>
      </c>
      <c r="C264" t="s">
        <v>625</v>
      </c>
      <c r="D264" t="s">
        <v>57</v>
      </c>
      <c r="E264" t="s">
        <v>67</v>
      </c>
      <c r="F264" t="s">
        <v>59</v>
      </c>
      <c r="G264" t="s">
        <v>60</v>
      </c>
      <c r="H264" t="s">
        <v>114</v>
      </c>
      <c r="I264">
        <v>39</v>
      </c>
      <c r="J264">
        <v>43756</v>
      </c>
      <c r="K264">
        <v>122829</v>
      </c>
      <c r="L264">
        <v>0.11</v>
      </c>
      <c r="M264" t="s">
        <v>62</v>
      </c>
      <c r="N264" t="s">
        <v>70</v>
      </c>
      <c r="O264">
        <v>4</v>
      </c>
      <c r="P264">
        <v>3</v>
      </c>
    </row>
    <row r="265" spans="2:16" x14ac:dyDescent="0.3">
      <c r="B265" t="s">
        <v>432</v>
      </c>
      <c r="C265" t="s">
        <v>626</v>
      </c>
      <c r="D265" t="s">
        <v>77</v>
      </c>
      <c r="E265" t="s">
        <v>120</v>
      </c>
      <c r="F265" t="s">
        <v>59</v>
      </c>
      <c r="G265" t="s">
        <v>78</v>
      </c>
      <c r="H265" t="s">
        <v>79</v>
      </c>
      <c r="I265">
        <v>52</v>
      </c>
      <c r="J265">
        <v>34383</v>
      </c>
      <c r="K265">
        <v>99624</v>
      </c>
      <c r="L265">
        <v>0</v>
      </c>
      <c r="M265" t="s">
        <v>62</v>
      </c>
      <c r="N265" t="s">
        <v>63</v>
      </c>
      <c r="O265">
        <v>30</v>
      </c>
      <c r="P265">
        <v>15</v>
      </c>
    </row>
    <row r="266" spans="2:16" x14ac:dyDescent="0.3">
      <c r="B266" t="s">
        <v>627</v>
      </c>
      <c r="C266" t="s">
        <v>628</v>
      </c>
      <c r="D266" t="s">
        <v>83</v>
      </c>
      <c r="E266" t="s">
        <v>120</v>
      </c>
      <c r="F266" t="s">
        <v>68</v>
      </c>
      <c r="G266" t="s">
        <v>60</v>
      </c>
      <c r="H266" t="s">
        <v>79</v>
      </c>
      <c r="I266">
        <v>55</v>
      </c>
      <c r="J266">
        <v>41202</v>
      </c>
      <c r="K266">
        <v>108686</v>
      </c>
      <c r="L266">
        <v>0.06</v>
      </c>
      <c r="M266" t="s">
        <v>62</v>
      </c>
      <c r="N266" t="s">
        <v>117</v>
      </c>
      <c r="O266">
        <v>11</v>
      </c>
      <c r="P266">
        <v>5.5</v>
      </c>
    </row>
    <row r="267" spans="2:16" x14ac:dyDescent="0.3">
      <c r="B267" t="s">
        <v>629</v>
      </c>
      <c r="C267" t="s">
        <v>630</v>
      </c>
      <c r="D267" t="s">
        <v>177</v>
      </c>
      <c r="E267" t="s">
        <v>101</v>
      </c>
      <c r="F267" t="s">
        <v>74</v>
      </c>
      <c r="G267" t="s">
        <v>78</v>
      </c>
      <c r="H267" t="s">
        <v>69</v>
      </c>
      <c r="I267">
        <v>47</v>
      </c>
      <c r="J267">
        <v>36893</v>
      </c>
      <c r="K267">
        <v>120628</v>
      </c>
      <c r="L267">
        <v>0</v>
      </c>
      <c r="M267" t="s">
        <v>62</v>
      </c>
      <c r="N267" t="s">
        <v>70</v>
      </c>
      <c r="O267">
        <v>23</v>
      </c>
      <c r="P267">
        <v>9.5</v>
      </c>
    </row>
    <row r="268" spans="2:16" x14ac:dyDescent="0.3">
      <c r="B268" t="s">
        <v>631</v>
      </c>
      <c r="C268" t="s">
        <v>632</v>
      </c>
      <c r="D268" t="s">
        <v>66</v>
      </c>
      <c r="E268" t="s">
        <v>120</v>
      </c>
      <c r="F268" t="s">
        <v>68</v>
      </c>
      <c r="G268" t="s">
        <v>60</v>
      </c>
      <c r="H268" t="s">
        <v>69</v>
      </c>
      <c r="I268">
        <v>63</v>
      </c>
      <c r="J268">
        <v>43996</v>
      </c>
      <c r="K268">
        <v>181216</v>
      </c>
      <c r="L268">
        <v>0.27</v>
      </c>
      <c r="M268" t="s">
        <v>62</v>
      </c>
      <c r="N268" t="s">
        <v>117</v>
      </c>
      <c r="O268">
        <v>4</v>
      </c>
      <c r="P268">
        <v>3</v>
      </c>
    </row>
    <row r="269" spans="2:16" x14ac:dyDescent="0.3">
      <c r="B269" t="s">
        <v>633</v>
      </c>
      <c r="C269" t="s">
        <v>634</v>
      </c>
      <c r="D269" t="s">
        <v>87</v>
      </c>
      <c r="E269" t="s">
        <v>67</v>
      </c>
      <c r="F269" t="s">
        <v>84</v>
      </c>
      <c r="G269" t="s">
        <v>60</v>
      </c>
      <c r="H269" t="s">
        <v>69</v>
      </c>
      <c r="I269">
        <v>63</v>
      </c>
      <c r="J269">
        <v>40984</v>
      </c>
      <c r="K269">
        <v>46081</v>
      </c>
      <c r="L269">
        <v>0</v>
      </c>
      <c r="M269" t="s">
        <v>62</v>
      </c>
      <c r="N269" t="s">
        <v>70</v>
      </c>
      <c r="O269">
        <v>12</v>
      </c>
      <c r="P269">
        <v>8</v>
      </c>
    </row>
    <row r="270" spans="2:16" x14ac:dyDescent="0.3">
      <c r="B270" t="s">
        <v>635</v>
      </c>
      <c r="C270" t="s">
        <v>636</v>
      </c>
      <c r="D270" t="s">
        <v>57</v>
      </c>
      <c r="E270" t="s">
        <v>91</v>
      </c>
      <c r="F270" t="s">
        <v>84</v>
      </c>
      <c r="G270" t="s">
        <v>60</v>
      </c>
      <c r="H270" t="s">
        <v>69</v>
      </c>
      <c r="I270">
        <v>55</v>
      </c>
      <c r="J270">
        <v>38135</v>
      </c>
      <c r="K270">
        <v>159885</v>
      </c>
      <c r="L270">
        <v>0.12</v>
      </c>
      <c r="M270" t="s">
        <v>62</v>
      </c>
      <c r="N270" t="s">
        <v>117</v>
      </c>
      <c r="O270">
        <v>20</v>
      </c>
      <c r="P270">
        <v>9.5</v>
      </c>
    </row>
    <row r="271" spans="2:16" x14ac:dyDescent="0.3">
      <c r="B271" t="s">
        <v>637</v>
      </c>
      <c r="C271" t="s">
        <v>638</v>
      </c>
      <c r="D271" t="s">
        <v>66</v>
      </c>
      <c r="E271" t="s">
        <v>120</v>
      </c>
      <c r="F271" t="s">
        <v>74</v>
      </c>
      <c r="G271" t="s">
        <v>60</v>
      </c>
      <c r="H271" t="s">
        <v>69</v>
      </c>
      <c r="I271">
        <v>55</v>
      </c>
      <c r="J271">
        <v>35001</v>
      </c>
      <c r="K271">
        <v>153271</v>
      </c>
      <c r="L271">
        <v>0.15</v>
      </c>
      <c r="M271" t="s">
        <v>62</v>
      </c>
      <c r="N271" t="s">
        <v>92</v>
      </c>
      <c r="O271">
        <v>28</v>
      </c>
      <c r="P271">
        <v>10</v>
      </c>
    </row>
    <row r="272" spans="2:16" x14ac:dyDescent="0.3">
      <c r="B272" t="s">
        <v>639</v>
      </c>
      <c r="C272" t="s">
        <v>640</v>
      </c>
      <c r="D272" t="s">
        <v>83</v>
      </c>
      <c r="E272" t="s">
        <v>97</v>
      </c>
      <c r="F272" t="s">
        <v>74</v>
      </c>
      <c r="G272" t="s">
        <v>78</v>
      </c>
      <c r="H272" t="s">
        <v>79</v>
      </c>
      <c r="I272">
        <v>42</v>
      </c>
      <c r="J272">
        <v>40159</v>
      </c>
      <c r="K272">
        <v>114242</v>
      </c>
      <c r="L272">
        <v>0.08</v>
      </c>
      <c r="M272" t="s">
        <v>62</v>
      </c>
      <c r="N272" t="s">
        <v>80</v>
      </c>
      <c r="O272">
        <v>14</v>
      </c>
      <c r="P272">
        <v>8</v>
      </c>
    </row>
    <row r="273" spans="2:16" x14ac:dyDescent="0.3">
      <c r="B273" t="s">
        <v>641</v>
      </c>
      <c r="C273" t="s">
        <v>642</v>
      </c>
      <c r="D273" t="s">
        <v>237</v>
      </c>
      <c r="E273" t="s">
        <v>101</v>
      </c>
      <c r="F273" t="s">
        <v>74</v>
      </c>
      <c r="G273" t="s">
        <v>78</v>
      </c>
      <c r="H273" t="s">
        <v>114</v>
      </c>
      <c r="I273">
        <v>35</v>
      </c>
      <c r="J273">
        <v>42878</v>
      </c>
      <c r="K273">
        <v>65566</v>
      </c>
      <c r="L273">
        <v>0</v>
      </c>
      <c r="M273" t="s">
        <v>62</v>
      </c>
      <c r="N273" t="s">
        <v>63</v>
      </c>
      <c r="O273">
        <v>7</v>
      </c>
      <c r="P273">
        <v>4</v>
      </c>
    </row>
    <row r="274" spans="2:16" x14ac:dyDescent="0.3">
      <c r="B274" t="s">
        <v>643</v>
      </c>
      <c r="C274" t="s">
        <v>644</v>
      </c>
      <c r="D274" t="s">
        <v>87</v>
      </c>
      <c r="E274" t="s">
        <v>120</v>
      </c>
      <c r="F274" t="s">
        <v>84</v>
      </c>
      <c r="G274" t="s">
        <v>78</v>
      </c>
      <c r="H274" t="s">
        <v>69</v>
      </c>
      <c r="I274">
        <v>47</v>
      </c>
      <c r="J274">
        <v>41333</v>
      </c>
      <c r="K274">
        <v>54635</v>
      </c>
      <c r="L274">
        <v>0</v>
      </c>
      <c r="M274" t="s">
        <v>62</v>
      </c>
      <c r="N274" t="s">
        <v>70</v>
      </c>
      <c r="O274">
        <v>11</v>
      </c>
      <c r="P274">
        <v>5.5</v>
      </c>
    </row>
    <row r="275" spans="2:16" x14ac:dyDescent="0.3">
      <c r="B275" t="s">
        <v>645</v>
      </c>
      <c r="C275" t="s">
        <v>646</v>
      </c>
      <c r="D275" t="s">
        <v>198</v>
      </c>
      <c r="E275" t="s">
        <v>58</v>
      </c>
      <c r="F275" t="s">
        <v>84</v>
      </c>
      <c r="G275" t="s">
        <v>60</v>
      </c>
      <c r="H275" t="s">
        <v>69</v>
      </c>
      <c r="I275">
        <v>42</v>
      </c>
      <c r="J275">
        <v>43866</v>
      </c>
      <c r="K275">
        <v>96636</v>
      </c>
      <c r="L275">
        <v>0</v>
      </c>
      <c r="M275" t="s">
        <v>62</v>
      </c>
      <c r="N275" t="s">
        <v>117</v>
      </c>
      <c r="O275">
        <v>4</v>
      </c>
      <c r="P275">
        <v>3</v>
      </c>
    </row>
    <row r="276" spans="2:16" x14ac:dyDescent="0.3">
      <c r="B276" t="s">
        <v>647</v>
      </c>
      <c r="C276" t="s">
        <v>648</v>
      </c>
      <c r="D276" t="s">
        <v>252</v>
      </c>
      <c r="E276" t="s">
        <v>58</v>
      </c>
      <c r="F276" t="s">
        <v>74</v>
      </c>
      <c r="G276" t="s">
        <v>60</v>
      </c>
      <c r="H276" t="s">
        <v>61</v>
      </c>
      <c r="I276">
        <v>35</v>
      </c>
      <c r="J276">
        <v>41941</v>
      </c>
      <c r="K276">
        <v>91592</v>
      </c>
      <c r="L276">
        <v>0</v>
      </c>
      <c r="M276" t="s">
        <v>62</v>
      </c>
      <c r="N276" t="s">
        <v>70</v>
      </c>
      <c r="O276">
        <v>9</v>
      </c>
      <c r="P276">
        <v>5.5</v>
      </c>
    </row>
    <row r="277" spans="2:16" x14ac:dyDescent="0.3">
      <c r="B277" t="s">
        <v>649</v>
      </c>
      <c r="C277" t="s">
        <v>650</v>
      </c>
      <c r="D277" t="s">
        <v>108</v>
      </c>
      <c r="E277" t="s">
        <v>109</v>
      </c>
      <c r="F277" t="s">
        <v>84</v>
      </c>
      <c r="G277" t="s">
        <v>78</v>
      </c>
      <c r="H277" t="s">
        <v>79</v>
      </c>
      <c r="I277">
        <v>57</v>
      </c>
      <c r="J277">
        <v>42951</v>
      </c>
      <c r="K277">
        <v>183190</v>
      </c>
      <c r="L277">
        <v>0.36</v>
      </c>
      <c r="M277" t="s">
        <v>62</v>
      </c>
      <c r="N277" t="s">
        <v>70</v>
      </c>
      <c r="O277">
        <v>7</v>
      </c>
      <c r="P277">
        <v>4</v>
      </c>
    </row>
    <row r="278" spans="2:16" x14ac:dyDescent="0.3">
      <c r="B278" t="s">
        <v>651</v>
      </c>
      <c r="C278" t="s">
        <v>652</v>
      </c>
      <c r="D278" t="s">
        <v>87</v>
      </c>
      <c r="E278" t="s">
        <v>91</v>
      </c>
      <c r="F278" t="s">
        <v>68</v>
      </c>
      <c r="G278" t="s">
        <v>60</v>
      </c>
      <c r="H278" t="s">
        <v>69</v>
      </c>
      <c r="I278">
        <v>56</v>
      </c>
      <c r="J278">
        <v>43824</v>
      </c>
      <c r="K278">
        <v>54829</v>
      </c>
      <c r="L278">
        <v>0</v>
      </c>
      <c r="M278" t="s">
        <v>62</v>
      </c>
      <c r="N278" t="s">
        <v>80</v>
      </c>
      <c r="O278">
        <v>4</v>
      </c>
      <c r="P278">
        <v>3</v>
      </c>
    </row>
    <row r="279" spans="2:16" x14ac:dyDescent="0.3">
      <c r="B279" t="s">
        <v>653</v>
      </c>
      <c r="C279" t="s">
        <v>654</v>
      </c>
      <c r="D279" t="s">
        <v>83</v>
      </c>
      <c r="E279" t="s">
        <v>109</v>
      </c>
      <c r="F279" t="s">
        <v>68</v>
      </c>
      <c r="G279" t="s">
        <v>60</v>
      </c>
      <c r="H279" t="s">
        <v>79</v>
      </c>
      <c r="I279">
        <v>43</v>
      </c>
      <c r="J279">
        <v>38879</v>
      </c>
      <c r="K279">
        <v>117278</v>
      </c>
      <c r="L279">
        <v>0.09</v>
      </c>
      <c r="M279" t="s">
        <v>62</v>
      </c>
      <c r="N279" t="s">
        <v>88</v>
      </c>
      <c r="O279">
        <v>18</v>
      </c>
      <c r="P279">
        <v>9.5</v>
      </c>
    </row>
    <row r="280" spans="2:16" x14ac:dyDescent="0.3">
      <c r="B280" t="s">
        <v>655</v>
      </c>
      <c r="C280" t="s">
        <v>656</v>
      </c>
      <c r="D280" t="s">
        <v>365</v>
      </c>
      <c r="E280" t="s">
        <v>58</v>
      </c>
      <c r="F280" t="s">
        <v>74</v>
      </c>
      <c r="G280" t="s">
        <v>60</v>
      </c>
      <c r="H280" t="s">
        <v>69</v>
      </c>
      <c r="I280">
        <v>47</v>
      </c>
      <c r="J280">
        <v>43309</v>
      </c>
      <c r="K280">
        <v>87806</v>
      </c>
      <c r="L280">
        <v>0</v>
      </c>
      <c r="M280" t="s">
        <v>62</v>
      </c>
      <c r="N280" t="s">
        <v>63</v>
      </c>
      <c r="O280">
        <v>6</v>
      </c>
      <c r="P280">
        <v>4</v>
      </c>
    </row>
    <row r="281" spans="2:16" x14ac:dyDescent="0.3">
      <c r="B281" t="s">
        <v>657</v>
      </c>
      <c r="C281" t="s">
        <v>658</v>
      </c>
      <c r="D281" t="s">
        <v>232</v>
      </c>
      <c r="E281" t="s">
        <v>101</v>
      </c>
      <c r="F281" t="s">
        <v>59</v>
      </c>
      <c r="G281" t="s">
        <v>78</v>
      </c>
      <c r="H281" t="s">
        <v>69</v>
      </c>
      <c r="I281">
        <v>62</v>
      </c>
      <c r="J281">
        <v>40820</v>
      </c>
      <c r="K281">
        <v>63959</v>
      </c>
      <c r="L281">
        <v>0</v>
      </c>
      <c r="M281" t="s">
        <v>62</v>
      </c>
      <c r="N281" t="s">
        <v>63</v>
      </c>
      <c r="O281">
        <v>12</v>
      </c>
      <c r="P281">
        <v>8</v>
      </c>
    </row>
    <row r="282" spans="2:16" x14ac:dyDescent="0.3">
      <c r="B282" t="s">
        <v>659</v>
      </c>
      <c r="C282" t="s">
        <v>660</v>
      </c>
      <c r="D282" t="s">
        <v>77</v>
      </c>
      <c r="E282" t="s">
        <v>67</v>
      </c>
      <c r="F282" t="s">
        <v>74</v>
      </c>
      <c r="G282" t="s">
        <v>78</v>
      </c>
      <c r="H282" t="s">
        <v>69</v>
      </c>
      <c r="I282">
        <v>55</v>
      </c>
      <c r="J282">
        <v>37456</v>
      </c>
      <c r="K282">
        <v>77396</v>
      </c>
      <c r="L282">
        <v>0</v>
      </c>
      <c r="M282" t="s">
        <v>62</v>
      </c>
      <c r="N282" t="s">
        <v>88</v>
      </c>
      <c r="O282">
        <v>22</v>
      </c>
      <c r="P282">
        <v>9.5</v>
      </c>
    </row>
    <row r="283" spans="2:16" x14ac:dyDescent="0.3">
      <c r="B283" t="s">
        <v>661</v>
      </c>
      <c r="C283" t="s">
        <v>662</v>
      </c>
      <c r="D283" t="s">
        <v>77</v>
      </c>
      <c r="E283" t="s">
        <v>67</v>
      </c>
      <c r="F283" t="s">
        <v>68</v>
      </c>
      <c r="G283" t="s">
        <v>60</v>
      </c>
      <c r="H283" t="s">
        <v>79</v>
      </c>
      <c r="I283">
        <v>63</v>
      </c>
      <c r="J283">
        <v>36525</v>
      </c>
      <c r="K283">
        <v>89523</v>
      </c>
      <c r="L283">
        <v>0</v>
      </c>
      <c r="M283" t="s">
        <v>62</v>
      </c>
      <c r="N283" t="s">
        <v>80</v>
      </c>
      <c r="O283">
        <v>24</v>
      </c>
      <c r="P283">
        <v>9.5</v>
      </c>
    </row>
    <row r="284" spans="2:16" x14ac:dyDescent="0.3">
      <c r="B284" t="s">
        <v>663</v>
      </c>
      <c r="C284" t="s">
        <v>664</v>
      </c>
      <c r="D284" t="s">
        <v>108</v>
      </c>
      <c r="E284" t="s">
        <v>120</v>
      </c>
      <c r="F284" t="s">
        <v>74</v>
      </c>
      <c r="G284" t="s">
        <v>60</v>
      </c>
      <c r="H284" t="s">
        <v>61</v>
      </c>
      <c r="I284">
        <v>54</v>
      </c>
      <c r="J284">
        <v>36757</v>
      </c>
      <c r="K284">
        <v>222224</v>
      </c>
      <c r="L284">
        <v>0.38</v>
      </c>
      <c r="M284" t="s">
        <v>62</v>
      </c>
      <c r="N284" t="s">
        <v>117</v>
      </c>
      <c r="O284">
        <v>24</v>
      </c>
      <c r="P284">
        <v>9.5</v>
      </c>
    </row>
    <row r="285" spans="2:16" x14ac:dyDescent="0.3">
      <c r="B285" t="s">
        <v>665</v>
      </c>
      <c r="C285" t="s">
        <v>666</v>
      </c>
      <c r="D285" t="s">
        <v>57</v>
      </c>
      <c r="E285" t="s">
        <v>67</v>
      </c>
      <c r="F285" t="s">
        <v>59</v>
      </c>
      <c r="G285" t="s">
        <v>78</v>
      </c>
      <c r="H285" t="s">
        <v>79</v>
      </c>
      <c r="I285">
        <v>43</v>
      </c>
      <c r="J285">
        <v>44303</v>
      </c>
      <c r="K285">
        <v>146140</v>
      </c>
      <c r="L285">
        <v>0.15</v>
      </c>
      <c r="M285" t="s">
        <v>62</v>
      </c>
      <c r="N285" t="s">
        <v>63</v>
      </c>
      <c r="O285">
        <v>3</v>
      </c>
      <c r="P285">
        <v>3</v>
      </c>
    </row>
    <row r="286" spans="2:16" x14ac:dyDescent="0.3">
      <c r="B286" t="s">
        <v>667</v>
      </c>
      <c r="C286" t="s">
        <v>668</v>
      </c>
      <c r="D286" t="s">
        <v>183</v>
      </c>
      <c r="E286" t="s">
        <v>101</v>
      </c>
      <c r="F286" t="s">
        <v>68</v>
      </c>
      <c r="G286" t="s">
        <v>60</v>
      </c>
      <c r="H286" t="s">
        <v>69</v>
      </c>
      <c r="I286">
        <v>64</v>
      </c>
      <c r="J286">
        <v>34505</v>
      </c>
      <c r="K286">
        <v>109456</v>
      </c>
      <c r="L286">
        <v>0.1</v>
      </c>
      <c r="M286" t="s">
        <v>62</v>
      </c>
      <c r="N286" t="s">
        <v>70</v>
      </c>
      <c r="O286">
        <v>30</v>
      </c>
      <c r="P286">
        <v>15</v>
      </c>
    </row>
    <row r="287" spans="2:16" x14ac:dyDescent="0.3">
      <c r="B287" t="s">
        <v>518</v>
      </c>
      <c r="C287" t="s">
        <v>669</v>
      </c>
      <c r="D287" t="s">
        <v>73</v>
      </c>
      <c r="E287" t="s">
        <v>58</v>
      </c>
      <c r="F287" t="s">
        <v>59</v>
      </c>
      <c r="G287" t="s">
        <v>60</v>
      </c>
      <c r="H287" t="s">
        <v>69</v>
      </c>
      <c r="I287">
        <v>42</v>
      </c>
      <c r="J287">
        <v>38777</v>
      </c>
      <c r="K287">
        <v>97433</v>
      </c>
      <c r="L287">
        <v>0.05</v>
      </c>
      <c r="M287" t="s">
        <v>62</v>
      </c>
      <c r="N287" t="s">
        <v>63</v>
      </c>
      <c r="O287">
        <v>18</v>
      </c>
      <c r="P287">
        <v>9.5</v>
      </c>
    </row>
    <row r="288" spans="2:16" x14ac:dyDescent="0.3">
      <c r="B288" t="s">
        <v>670</v>
      </c>
      <c r="C288" t="s">
        <v>671</v>
      </c>
      <c r="D288" t="s">
        <v>77</v>
      </c>
      <c r="E288" t="s">
        <v>109</v>
      </c>
      <c r="F288" t="s">
        <v>84</v>
      </c>
      <c r="G288" t="s">
        <v>60</v>
      </c>
      <c r="H288" t="s">
        <v>114</v>
      </c>
      <c r="I288">
        <v>32</v>
      </c>
      <c r="J288">
        <v>41590</v>
      </c>
      <c r="K288">
        <v>88895</v>
      </c>
      <c r="L288">
        <v>0</v>
      </c>
      <c r="M288" t="s">
        <v>62</v>
      </c>
      <c r="N288" t="s">
        <v>70</v>
      </c>
      <c r="O288">
        <v>10</v>
      </c>
      <c r="P288">
        <v>5.5</v>
      </c>
    </row>
    <row r="289" spans="2:16" x14ac:dyDescent="0.3">
      <c r="B289" t="s">
        <v>672</v>
      </c>
      <c r="C289" t="s">
        <v>673</v>
      </c>
      <c r="D289" t="s">
        <v>180</v>
      </c>
      <c r="E289" t="s">
        <v>97</v>
      </c>
      <c r="F289" t="s">
        <v>59</v>
      </c>
      <c r="G289" t="s">
        <v>78</v>
      </c>
      <c r="H289" t="s">
        <v>79</v>
      </c>
      <c r="I289">
        <v>35</v>
      </c>
      <c r="J289">
        <v>40596</v>
      </c>
      <c r="K289">
        <v>43336</v>
      </c>
      <c r="L289">
        <v>0</v>
      </c>
      <c r="M289" t="s">
        <v>62</v>
      </c>
      <c r="N289" t="s">
        <v>92</v>
      </c>
      <c r="O289">
        <v>13</v>
      </c>
      <c r="P289">
        <v>8</v>
      </c>
    </row>
    <row r="290" spans="2:16" x14ac:dyDescent="0.3">
      <c r="B290" t="s">
        <v>674</v>
      </c>
      <c r="C290" t="s">
        <v>675</v>
      </c>
      <c r="D290" t="s">
        <v>57</v>
      </c>
      <c r="E290" t="s">
        <v>97</v>
      </c>
      <c r="F290" t="s">
        <v>84</v>
      </c>
      <c r="G290" t="s">
        <v>78</v>
      </c>
      <c r="H290" t="s">
        <v>114</v>
      </c>
      <c r="I290">
        <v>38</v>
      </c>
      <c r="J290">
        <v>40083</v>
      </c>
      <c r="K290">
        <v>127801</v>
      </c>
      <c r="L290">
        <v>0.15</v>
      </c>
      <c r="M290" t="s">
        <v>62</v>
      </c>
      <c r="N290" t="s">
        <v>80</v>
      </c>
      <c r="O290">
        <v>14</v>
      </c>
      <c r="P290">
        <v>8</v>
      </c>
    </row>
    <row r="291" spans="2:16" x14ac:dyDescent="0.3">
      <c r="B291" t="s">
        <v>676</v>
      </c>
      <c r="C291" t="s">
        <v>677</v>
      </c>
      <c r="D291" t="s">
        <v>365</v>
      </c>
      <c r="E291" t="s">
        <v>58</v>
      </c>
      <c r="F291" t="s">
        <v>84</v>
      </c>
      <c r="G291" t="s">
        <v>78</v>
      </c>
      <c r="H291" t="s">
        <v>61</v>
      </c>
      <c r="I291">
        <v>54</v>
      </c>
      <c r="J291">
        <v>36617</v>
      </c>
      <c r="K291">
        <v>76352</v>
      </c>
      <c r="L291">
        <v>0</v>
      </c>
      <c r="M291" t="s">
        <v>62</v>
      </c>
      <c r="N291" t="s">
        <v>92</v>
      </c>
      <c r="O291">
        <v>24</v>
      </c>
      <c r="P291">
        <v>9.5</v>
      </c>
    </row>
    <row r="292" spans="2:16" x14ac:dyDescent="0.3">
      <c r="B292" t="s">
        <v>678</v>
      </c>
      <c r="C292" t="s">
        <v>679</v>
      </c>
      <c r="D292" t="s">
        <v>108</v>
      </c>
      <c r="E292" t="s">
        <v>67</v>
      </c>
      <c r="F292" t="s">
        <v>84</v>
      </c>
      <c r="G292" t="s">
        <v>78</v>
      </c>
      <c r="H292" t="s">
        <v>69</v>
      </c>
      <c r="I292">
        <v>28</v>
      </c>
      <c r="J292">
        <v>43638</v>
      </c>
      <c r="K292">
        <v>250767</v>
      </c>
      <c r="L292">
        <v>0.38</v>
      </c>
      <c r="M292" t="s">
        <v>62</v>
      </c>
      <c r="N292" t="s">
        <v>63</v>
      </c>
      <c r="O292">
        <v>5</v>
      </c>
      <c r="P292">
        <v>3</v>
      </c>
    </row>
    <row r="293" spans="2:16" x14ac:dyDescent="0.3">
      <c r="B293" t="s">
        <v>680</v>
      </c>
      <c r="C293" t="s">
        <v>681</v>
      </c>
      <c r="D293" t="s">
        <v>108</v>
      </c>
      <c r="E293" t="s">
        <v>109</v>
      </c>
      <c r="F293" t="s">
        <v>84</v>
      </c>
      <c r="G293" t="s">
        <v>78</v>
      </c>
      <c r="H293" t="s">
        <v>69</v>
      </c>
      <c r="I293">
        <v>26</v>
      </c>
      <c r="J293">
        <v>44101</v>
      </c>
      <c r="K293">
        <v>223055</v>
      </c>
      <c r="L293">
        <v>0.3</v>
      </c>
      <c r="M293" t="s">
        <v>62</v>
      </c>
      <c r="N293" t="s">
        <v>117</v>
      </c>
      <c r="O293">
        <v>3</v>
      </c>
      <c r="P293">
        <v>3</v>
      </c>
    </row>
    <row r="294" spans="2:16" x14ac:dyDescent="0.3">
      <c r="B294" t="s">
        <v>682</v>
      </c>
      <c r="C294" t="s">
        <v>683</v>
      </c>
      <c r="D294" t="s">
        <v>232</v>
      </c>
      <c r="E294" t="s">
        <v>101</v>
      </c>
      <c r="F294" t="s">
        <v>74</v>
      </c>
      <c r="G294" t="s">
        <v>78</v>
      </c>
      <c r="H294" t="s">
        <v>69</v>
      </c>
      <c r="I294">
        <v>57</v>
      </c>
      <c r="J294">
        <v>43299</v>
      </c>
      <c r="K294">
        <v>71167</v>
      </c>
      <c r="L294">
        <v>0</v>
      </c>
      <c r="M294" t="s">
        <v>62</v>
      </c>
      <c r="N294" t="s">
        <v>117</v>
      </c>
      <c r="O294">
        <v>6</v>
      </c>
      <c r="P294">
        <v>4</v>
      </c>
    </row>
    <row r="295" spans="2:16" x14ac:dyDescent="0.3">
      <c r="B295" t="s">
        <v>684</v>
      </c>
      <c r="C295" t="s">
        <v>685</v>
      </c>
      <c r="D295" t="s">
        <v>142</v>
      </c>
      <c r="E295" t="s">
        <v>58</v>
      </c>
      <c r="F295" t="s">
        <v>68</v>
      </c>
      <c r="G295" t="s">
        <v>60</v>
      </c>
      <c r="H295" t="s">
        <v>69</v>
      </c>
      <c r="I295">
        <v>59</v>
      </c>
      <c r="J295">
        <v>40272</v>
      </c>
      <c r="K295">
        <v>76027</v>
      </c>
      <c r="L295">
        <v>0</v>
      </c>
      <c r="M295" t="s">
        <v>62</v>
      </c>
      <c r="N295" t="s">
        <v>63</v>
      </c>
      <c r="O295">
        <v>14</v>
      </c>
      <c r="P295">
        <v>8</v>
      </c>
    </row>
    <row r="296" spans="2:16" x14ac:dyDescent="0.3">
      <c r="B296" t="s">
        <v>686</v>
      </c>
      <c r="C296" t="s">
        <v>687</v>
      </c>
      <c r="D296" t="s">
        <v>132</v>
      </c>
      <c r="E296" t="s">
        <v>91</v>
      </c>
      <c r="F296" t="s">
        <v>74</v>
      </c>
      <c r="G296" t="s">
        <v>78</v>
      </c>
      <c r="H296" t="s">
        <v>61</v>
      </c>
      <c r="I296">
        <v>30</v>
      </c>
      <c r="J296">
        <v>44124</v>
      </c>
      <c r="K296">
        <v>67753</v>
      </c>
      <c r="L296">
        <v>0</v>
      </c>
      <c r="M296" t="s">
        <v>62</v>
      </c>
      <c r="N296" t="s">
        <v>80</v>
      </c>
      <c r="O296">
        <v>3</v>
      </c>
      <c r="P296">
        <v>3</v>
      </c>
    </row>
    <row r="297" spans="2:16" x14ac:dyDescent="0.3">
      <c r="B297" t="s">
        <v>688</v>
      </c>
      <c r="C297" t="s">
        <v>689</v>
      </c>
      <c r="D297" t="s">
        <v>73</v>
      </c>
      <c r="E297" t="s">
        <v>58</v>
      </c>
      <c r="F297" t="s">
        <v>84</v>
      </c>
      <c r="G297" t="s">
        <v>78</v>
      </c>
      <c r="H297" t="s">
        <v>61</v>
      </c>
      <c r="I297">
        <v>31</v>
      </c>
      <c r="J297">
        <v>42656</v>
      </c>
      <c r="K297">
        <v>63744</v>
      </c>
      <c r="L297">
        <v>0.08</v>
      </c>
      <c r="M297" t="s">
        <v>62</v>
      </c>
      <c r="N297" t="s">
        <v>92</v>
      </c>
      <c r="O297">
        <v>7</v>
      </c>
      <c r="P297">
        <v>4</v>
      </c>
    </row>
    <row r="298" spans="2:16" x14ac:dyDescent="0.3">
      <c r="B298" t="s">
        <v>690</v>
      </c>
      <c r="C298" t="s">
        <v>691</v>
      </c>
      <c r="D298" t="s">
        <v>57</v>
      </c>
      <c r="E298" t="s">
        <v>120</v>
      </c>
      <c r="F298" t="s">
        <v>84</v>
      </c>
      <c r="G298" t="s">
        <v>78</v>
      </c>
      <c r="H298" t="s">
        <v>61</v>
      </c>
      <c r="I298">
        <v>51</v>
      </c>
      <c r="J298">
        <v>36770</v>
      </c>
      <c r="K298">
        <v>157487</v>
      </c>
      <c r="L298">
        <v>0.12</v>
      </c>
      <c r="M298" t="s">
        <v>62</v>
      </c>
      <c r="N298" t="s">
        <v>80</v>
      </c>
      <c r="O298">
        <v>24</v>
      </c>
      <c r="P298">
        <v>9.5</v>
      </c>
    </row>
    <row r="299" spans="2:16" x14ac:dyDescent="0.3">
      <c r="B299" t="s">
        <v>692</v>
      </c>
      <c r="C299" t="s">
        <v>693</v>
      </c>
      <c r="D299" t="s">
        <v>365</v>
      </c>
      <c r="E299" t="s">
        <v>58</v>
      </c>
      <c r="F299" t="s">
        <v>59</v>
      </c>
      <c r="G299" t="s">
        <v>78</v>
      </c>
      <c r="H299" t="s">
        <v>79</v>
      </c>
      <c r="I299">
        <v>45</v>
      </c>
      <c r="J299">
        <v>40235</v>
      </c>
      <c r="K299">
        <v>90770</v>
      </c>
      <c r="L299">
        <v>0</v>
      </c>
      <c r="M299" t="s">
        <v>62</v>
      </c>
      <c r="N299" t="s">
        <v>117</v>
      </c>
      <c r="O299">
        <v>14</v>
      </c>
      <c r="P299">
        <v>8</v>
      </c>
    </row>
    <row r="300" spans="2:16" x14ac:dyDescent="0.3">
      <c r="B300" t="s">
        <v>694</v>
      </c>
      <c r="C300" t="s">
        <v>695</v>
      </c>
      <c r="D300" t="s">
        <v>87</v>
      </c>
      <c r="E300" t="s">
        <v>120</v>
      </c>
      <c r="F300" t="s">
        <v>68</v>
      </c>
      <c r="G300" t="s">
        <v>60</v>
      </c>
      <c r="H300" t="s">
        <v>79</v>
      </c>
      <c r="I300">
        <v>64</v>
      </c>
      <c r="J300">
        <v>38380</v>
      </c>
      <c r="K300">
        <v>55369</v>
      </c>
      <c r="L300">
        <v>0</v>
      </c>
      <c r="M300" t="s">
        <v>62</v>
      </c>
      <c r="N300" t="s">
        <v>80</v>
      </c>
      <c r="O300">
        <v>19</v>
      </c>
      <c r="P300">
        <v>9.5</v>
      </c>
    </row>
    <row r="301" spans="2:16" x14ac:dyDescent="0.3">
      <c r="B301" t="s">
        <v>696</v>
      </c>
      <c r="C301" t="s">
        <v>697</v>
      </c>
      <c r="D301" t="s">
        <v>66</v>
      </c>
      <c r="E301" t="s">
        <v>91</v>
      </c>
      <c r="F301" t="s">
        <v>68</v>
      </c>
      <c r="G301" t="s">
        <v>78</v>
      </c>
      <c r="H301" t="s">
        <v>69</v>
      </c>
      <c r="I301">
        <v>41</v>
      </c>
      <c r="J301">
        <v>41429</v>
      </c>
      <c r="K301">
        <v>167526</v>
      </c>
      <c r="L301">
        <v>0.26</v>
      </c>
      <c r="M301" t="s">
        <v>62</v>
      </c>
      <c r="N301" t="s">
        <v>88</v>
      </c>
      <c r="O301">
        <v>11</v>
      </c>
      <c r="P301">
        <v>5.5</v>
      </c>
    </row>
    <row r="302" spans="2:16" x14ac:dyDescent="0.3">
      <c r="B302" t="s">
        <v>698</v>
      </c>
      <c r="C302" t="s">
        <v>699</v>
      </c>
      <c r="D302" t="s">
        <v>108</v>
      </c>
      <c r="E302" t="s">
        <v>120</v>
      </c>
      <c r="F302" t="s">
        <v>68</v>
      </c>
      <c r="G302" t="s">
        <v>78</v>
      </c>
      <c r="H302" t="s">
        <v>79</v>
      </c>
      <c r="I302">
        <v>47</v>
      </c>
      <c r="J302">
        <v>42696</v>
      </c>
      <c r="K302">
        <v>253249</v>
      </c>
      <c r="L302">
        <v>0.31</v>
      </c>
      <c r="M302" t="s">
        <v>62</v>
      </c>
      <c r="N302" t="s">
        <v>92</v>
      </c>
      <c r="O302">
        <v>7</v>
      </c>
      <c r="P302">
        <v>4</v>
      </c>
    </row>
    <row r="303" spans="2:16" x14ac:dyDescent="0.3">
      <c r="B303" t="s">
        <v>400</v>
      </c>
      <c r="C303" t="s">
        <v>700</v>
      </c>
      <c r="D303" t="s">
        <v>108</v>
      </c>
      <c r="E303" t="s">
        <v>58</v>
      </c>
      <c r="F303" t="s">
        <v>84</v>
      </c>
      <c r="G303" t="s">
        <v>78</v>
      </c>
      <c r="H303" t="s">
        <v>69</v>
      </c>
      <c r="I303">
        <v>38</v>
      </c>
      <c r="J303">
        <v>42543</v>
      </c>
      <c r="K303">
        <v>249870</v>
      </c>
      <c r="L303">
        <v>0.34</v>
      </c>
      <c r="M303" t="s">
        <v>62</v>
      </c>
      <c r="N303" t="s">
        <v>70</v>
      </c>
      <c r="O303">
        <v>8</v>
      </c>
      <c r="P303">
        <v>5.5</v>
      </c>
    </row>
    <row r="304" spans="2:16" x14ac:dyDescent="0.3">
      <c r="B304" t="s">
        <v>701</v>
      </c>
      <c r="C304" t="s">
        <v>702</v>
      </c>
      <c r="D304" t="s">
        <v>252</v>
      </c>
      <c r="E304" t="s">
        <v>58</v>
      </c>
      <c r="F304" t="s">
        <v>74</v>
      </c>
      <c r="G304" t="s">
        <v>60</v>
      </c>
      <c r="H304" t="s">
        <v>61</v>
      </c>
      <c r="I304">
        <v>42</v>
      </c>
      <c r="J304">
        <v>40593</v>
      </c>
      <c r="K304">
        <v>72486</v>
      </c>
      <c r="L304">
        <v>0</v>
      </c>
      <c r="M304" t="s">
        <v>62</v>
      </c>
      <c r="N304" t="s">
        <v>63</v>
      </c>
      <c r="O304">
        <v>13</v>
      </c>
      <c r="P304">
        <v>8</v>
      </c>
    </row>
    <row r="305" spans="2:16" x14ac:dyDescent="0.3">
      <c r="B305" t="s">
        <v>703</v>
      </c>
      <c r="C305" t="s">
        <v>704</v>
      </c>
      <c r="D305" t="s">
        <v>180</v>
      </c>
      <c r="E305" t="s">
        <v>97</v>
      </c>
      <c r="F305" t="s">
        <v>74</v>
      </c>
      <c r="G305" t="s">
        <v>60</v>
      </c>
      <c r="H305" t="s">
        <v>114</v>
      </c>
      <c r="I305">
        <v>58</v>
      </c>
      <c r="J305">
        <v>40463</v>
      </c>
      <c r="K305">
        <v>43001</v>
      </c>
      <c r="L305">
        <v>0</v>
      </c>
      <c r="M305" t="s">
        <v>62</v>
      </c>
      <c r="N305" t="s">
        <v>92</v>
      </c>
      <c r="O305">
        <v>13</v>
      </c>
      <c r="P305">
        <v>8</v>
      </c>
    </row>
    <row r="306" spans="2:16" x14ac:dyDescent="0.3">
      <c r="B306" t="s">
        <v>190</v>
      </c>
      <c r="C306" t="s">
        <v>705</v>
      </c>
      <c r="D306" t="s">
        <v>73</v>
      </c>
      <c r="E306" t="s">
        <v>58</v>
      </c>
      <c r="F306" t="s">
        <v>74</v>
      </c>
      <c r="G306" t="s">
        <v>78</v>
      </c>
      <c r="H306" t="s">
        <v>114</v>
      </c>
      <c r="I306">
        <v>60</v>
      </c>
      <c r="J306">
        <v>36010</v>
      </c>
      <c r="K306">
        <v>85120</v>
      </c>
      <c r="L306">
        <v>0.09</v>
      </c>
      <c r="M306" t="s">
        <v>62</v>
      </c>
      <c r="N306" t="s">
        <v>63</v>
      </c>
      <c r="O306">
        <v>26</v>
      </c>
      <c r="P306">
        <v>10</v>
      </c>
    </row>
    <row r="307" spans="2:16" x14ac:dyDescent="0.3">
      <c r="B307" t="s">
        <v>706</v>
      </c>
      <c r="C307" t="s">
        <v>707</v>
      </c>
      <c r="D307" t="s">
        <v>180</v>
      </c>
      <c r="E307" t="s">
        <v>97</v>
      </c>
      <c r="F307" t="s">
        <v>74</v>
      </c>
      <c r="G307" t="s">
        <v>78</v>
      </c>
      <c r="H307" t="s">
        <v>114</v>
      </c>
      <c r="I307">
        <v>34</v>
      </c>
      <c r="J307">
        <v>42219</v>
      </c>
      <c r="K307">
        <v>52200</v>
      </c>
      <c r="L307">
        <v>0</v>
      </c>
      <c r="M307" t="s">
        <v>62</v>
      </c>
      <c r="N307" t="s">
        <v>117</v>
      </c>
      <c r="O307">
        <v>9</v>
      </c>
      <c r="P307">
        <v>5.5</v>
      </c>
    </row>
    <row r="308" spans="2:16" x14ac:dyDescent="0.3">
      <c r="B308" t="s">
        <v>708</v>
      </c>
      <c r="C308" t="s">
        <v>709</v>
      </c>
      <c r="D308" t="s">
        <v>57</v>
      </c>
      <c r="E308" t="s">
        <v>97</v>
      </c>
      <c r="F308" t="s">
        <v>84</v>
      </c>
      <c r="G308" t="s">
        <v>60</v>
      </c>
      <c r="H308" t="s">
        <v>69</v>
      </c>
      <c r="I308">
        <v>60</v>
      </c>
      <c r="J308">
        <v>39739</v>
      </c>
      <c r="K308">
        <v>150855</v>
      </c>
      <c r="L308">
        <v>0.11</v>
      </c>
      <c r="M308" t="s">
        <v>62</v>
      </c>
      <c r="N308" t="s">
        <v>80</v>
      </c>
      <c r="O308">
        <v>15</v>
      </c>
      <c r="P308">
        <v>8</v>
      </c>
    </row>
    <row r="309" spans="2:16" x14ac:dyDescent="0.3">
      <c r="B309" t="s">
        <v>710</v>
      </c>
      <c r="C309" t="s">
        <v>711</v>
      </c>
      <c r="D309" t="s">
        <v>137</v>
      </c>
      <c r="E309" t="s">
        <v>58</v>
      </c>
      <c r="F309" t="s">
        <v>74</v>
      </c>
      <c r="G309" t="s">
        <v>60</v>
      </c>
      <c r="H309" t="s">
        <v>114</v>
      </c>
      <c r="I309">
        <v>53</v>
      </c>
      <c r="J309">
        <v>38188</v>
      </c>
      <c r="K309">
        <v>65702</v>
      </c>
      <c r="L309">
        <v>0</v>
      </c>
      <c r="M309" t="s">
        <v>62</v>
      </c>
      <c r="N309" t="s">
        <v>117</v>
      </c>
      <c r="O309">
        <v>20</v>
      </c>
      <c r="P309">
        <v>9.5</v>
      </c>
    </row>
    <row r="310" spans="2:16" x14ac:dyDescent="0.3">
      <c r="B310" t="s">
        <v>712</v>
      </c>
      <c r="C310" t="s">
        <v>713</v>
      </c>
      <c r="D310" t="s">
        <v>57</v>
      </c>
      <c r="E310" t="s">
        <v>109</v>
      </c>
      <c r="F310" t="s">
        <v>59</v>
      </c>
      <c r="G310" t="s">
        <v>60</v>
      </c>
      <c r="H310" t="s">
        <v>79</v>
      </c>
      <c r="I310">
        <v>25</v>
      </c>
      <c r="J310">
        <v>43930</v>
      </c>
      <c r="K310">
        <v>157057</v>
      </c>
      <c r="L310">
        <v>0.1</v>
      </c>
      <c r="M310" t="s">
        <v>62</v>
      </c>
      <c r="N310" t="s">
        <v>117</v>
      </c>
      <c r="O310">
        <v>4</v>
      </c>
      <c r="P310">
        <v>3</v>
      </c>
    </row>
    <row r="311" spans="2:16" x14ac:dyDescent="0.3">
      <c r="B311" t="s">
        <v>714</v>
      </c>
      <c r="C311" t="s">
        <v>715</v>
      </c>
      <c r="D311" t="s">
        <v>83</v>
      </c>
      <c r="E311" t="s">
        <v>58</v>
      </c>
      <c r="F311" t="s">
        <v>59</v>
      </c>
      <c r="G311" t="s">
        <v>78</v>
      </c>
      <c r="H311" t="s">
        <v>69</v>
      </c>
      <c r="I311">
        <v>46</v>
      </c>
      <c r="J311">
        <v>44419</v>
      </c>
      <c r="K311">
        <v>127559</v>
      </c>
      <c r="L311">
        <v>0.1</v>
      </c>
      <c r="M311" t="s">
        <v>62</v>
      </c>
      <c r="N311" t="s">
        <v>92</v>
      </c>
      <c r="O311">
        <v>3</v>
      </c>
      <c r="P311">
        <v>3</v>
      </c>
    </row>
    <row r="312" spans="2:16" x14ac:dyDescent="0.3">
      <c r="B312" t="s">
        <v>716</v>
      </c>
      <c r="C312" t="s">
        <v>717</v>
      </c>
      <c r="D312" t="s">
        <v>171</v>
      </c>
      <c r="E312" t="s">
        <v>101</v>
      </c>
      <c r="F312" t="s">
        <v>84</v>
      </c>
      <c r="G312" t="s">
        <v>60</v>
      </c>
      <c r="H312" t="s">
        <v>69</v>
      </c>
      <c r="I312">
        <v>39</v>
      </c>
      <c r="J312">
        <v>43536</v>
      </c>
      <c r="K312">
        <v>62644</v>
      </c>
      <c r="L312">
        <v>0</v>
      </c>
      <c r="M312" t="s">
        <v>62</v>
      </c>
      <c r="N312" t="s">
        <v>63</v>
      </c>
      <c r="O312">
        <v>5</v>
      </c>
      <c r="P312">
        <v>3</v>
      </c>
    </row>
    <row r="313" spans="2:16" x14ac:dyDescent="0.3">
      <c r="B313" t="s">
        <v>718</v>
      </c>
      <c r="C313" t="s">
        <v>719</v>
      </c>
      <c r="D313" t="s">
        <v>77</v>
      </c>
      <c r="E313" t="s">
        <v>91</v>
      </c>
      <c r="F313" t="s">
        <v>74</v>
      </c>
      <c r="G313" t="s">
        <v>60</v>
      </c>
      <c r="H313" t="s">
        <v>69</v>
      </c>
      <c r="I313">
        <v>56</v>
      </c>
      <c r="J313">
        <v>43169</v>
      </c>
      <c r="K313">
        <v>90040</v>
      </c>
      <c r="L313">
        <v>0</v>
      </c>
      <c r="M313" t="s">
        <v>62</v>
      </c>
      <c r="N313" t="s">
        <v>70</v>
      </c>
      <c r="O313">
        <v>6</v>
      </c>
      <c r="P313">
        <v>4</v>
      </c>
    </row>
    <row r="314" spans="2:16" x14ac:dyDescent="0.3">
      <c r="B314" t="s">
        <v>720</v>
      </c>
      <c r="C314" t="s">
        <v>721</v>
      </c>
      <c r="D314" t="s">
        <v>108</v>
      </c>
      <c r="E314" t="s">
        <v>97</v>
      </c>
      <c r="F314" t="s">
        <v>68</v>
      </c>
      <c r="G314" t="s">
        <v>60</v>
      </c>
      <c r="H314" t="s">
        <v>79</v>
      </c>
      <c r="I314">
        <v>45</v>
      </c>
      <c r="J314">
        <v>44461</v>
      </c>
      <c r="K314">
        <v>201396</v>
      </c>
      <c r="L314">
        <v>0.32</v>
      </c>
      <c r="M314" t="s">
        <v>62</v>
      </c>
      <c r="N314" t="s">
        <v>88</v>
      </c>
      <c r="O314">
        <v>2</v>
      </c>
      <c r="P314">
        <v>1</v>
      </c>
    </row>
    <row r="315" spans="2:16" x14ac:dyDescent="0.3">
      <c r="B315" t="s">
        <v>722</v>
      </c>
      <c r="C315" t="s">
        <v>723</v>
      </c>
      <c r="D315" t="s">
        <v>252</v>
      </c>
      <c r="E315" t="s">
        <v>58</v>
      </c>
      <c r="F315" t="s">
        <v>84</v>
      </c>
      <c r="G315" t="s">
        <v>78</v>
      </c>
      <c r="H315" t="s">
        <v>61</v>
      </c>
      <c r="I315">
        <v>28</v>
      </c>
      <c r="J315">
        <v>43633</v>
      </c>
      <c r="K315">
        <v>65341</v>
      </c>
      <c r="L315">
        <v>0</v>
      </c>
      <c r="M315" t="s">
        <v>62</v>
      </c>
      <c r="N315" t="s">
        <v>88</v>
      </c>
      <c r="O315">
        <v>5</v>
      </c>
      <c r="P315">
        <v>3</v>
      </c>
    </row>
    <row r="316" spans="2:16" x14ac:dyDescent="0.3">
      <c r="B316" t="s">
        <v>724</v>
      </c>
      <c r="C316" t="s">
        <v>725</v>
      </c>
      <c r="D316" t="s">
        <v>57</v>
      </c>
      <c r="E316" t="s">
        <v>67</v>
      </c>
      <c r="F316" t="s">
        <v>84</v>
      </c>
      <c r="G316" t="s">
        <v>60</v>
      </c>
      <c r="H316" t="s">
        <v>61</v>
      </c>
      <c r="I316">
        <v>59</v>
      </c>
      <c r="J316">
        <v>43400</v>
      </c>
      <c r="K316">
        <v>139208</v>
      </c>
      <c r="L316">
        <v>0.11</v>
      </c>
      <c r="M316" t="s">
        <v>62</v>
      </c>
      <c r="N316" t="s">
        <v>92</v>
      </c>
      <c r="O316">
        <v>5</v>
      </c>
      <c r="P316">
        <v>3</v>
      </c>
    </row>
    <row r="317" spans="2:16" x14ac:dyDescent="0.3">
      <c r="B317" t="s">
        <v>726</v>
      </c>
      <c r="C317" t="s">
        <v>727</v>
      </c>
      <c r="D317" t="s">
        <v>83</v>
      </c>
      <c r="E317" t="s">
        <v>91</v>
      </c>
      <c r="F317" t="s">
        <v>68</v>
      </c>
      <c r="G317" t="s">
        <v>60</v>
      </c>
      <c r="H317" t="s">
        <v>114</v>
      </c>
      <c r="I317">
        <v>46</v>
      </c>
      <c r="J317">
        <v>40292</v>
      </c>
      <c r="K317">
        <v>102636</v>
      </c>
      <c r="L317">
        <v>0.06</v>
      </c>
      <c r="M317" t="s">
        <v>62</v>
      </c>
      <c r="N317" t="s">
        <v>63</v>
      </c>
      <c r="O317">
        <v>14</v>
      </c>
      <c r="P317">
        <v>8</v>
      </c>
    </row>
    <row r="318" spans="2:16" x14ac:dyDescent="0.3">
      <c r="B318" t="s">
        <v>728</v>
      </c>
      <c r="C318" t="s">
        <v>729</v>
      </c>
      <c r="D318" t="s">
        <v>129</v>
      </c>
      <c r="E318" t="s">
        <v>58</v>
      </c>
      <c r="F318" t="s">
        <v>59</v>
      </c>
      <c r="G318" t="s">
        <v>78</v>
      </c>
      <c r="H318" t="s">
        <v>69</v>
      </c>
      <c r="I318">
        <v>45</v>
      </c>
      <c r="J318">
        <v>43248</v>
      </c>
      <c r="K318">
        <v>49219</v>
      </c>
      <c r="L318">
        <v>0</v>
      </c>
      <c r="M318" t="s">
        <v>62</v>
      </c>
      <c r="N318" t="s">
        <v>117</v>
      </c>
      <c r="O318">
        <v>6</v>
      </c>
      <c r="P318">
        <v>4</v>
      </c>
    </row>
    <row r="319" spans="2:16" x14ac:dyDescent="0.3">
      <c r="B319" t="s">
        <v>730</v>
      </c>
      <c r="C319" t="s">
        <v>731</v>
      </c>
      <c r="D319" t="s">
        <v>66</v>
      </c>
      <c r="E319" t="s">
        <v>97</v>
      </c>
      <c r="F319" t="s">
        <v>74</v>
      </c>
      <c r="G319" t="s">
        <v>78</v>
      </c>
      <c r="H319" t="s">
        <v>69</v>
      </c>
      <c r="I319">
        <v>50</v>
      </c>
      <c r="J319">
        <v>44486</v>
      </c>
      <c r="K319">
        <v>172180</v>
      </c>
      <c r="L319">
        <v>0.3</v>
      </c>
      <c r="M319" t="s">
        <v>62</v>
      </c>
      <c r="N319" t="s">
        <v>117</v>
      </c>
      <c r="O319">
        <v>2</v>
      </c>
      <c r="P319">
        <v>1</v>
      </c>
    </row>
    <row r="320" spans="2:16" x14ac:dyDescent="0.3">
      <c r="B320" t="s">
        <v>155</v>
      </c>
      <c r="C320" t="s">
        <v>732</v>
      </c>
      <c r="D320" t="s">
        <v>83</v>
      </c>
      <c r="E320" t="s">
        <v>67</v>
      </c>
      <c r="F320" t="s">
        <v>84</v>
      </c>
      <c r="G320" t="s">
        <v>60</v>
      </c>
      <c r="H320" t="s">
        <v>69</v>
      </c>
      <c r="I320">
        <v>48</v>
      </c>
      <c r="J320">
        <v>36272</v>
      </c>
      <c r="K320">
        <v>102847</v>
      </c>
      <c r="L320">
        <v>0.05</v>
      </c>
      <c r="M320" t="s">
        <v>62</v>
      </c>
      <c r="N320" t="s">
        <v>70</v>
      </c>
      <c r="O320">
        <v>25</v>
      </c>
      <c r="P320">
        <v>10</v>
      </c>
    </row>
    <row r="321" spans="2:16" x14ac:dyDescent="0.3">
      <c r="B321" t="s">
        <v>733</v>
      </c>
      <c r="C321" t="s">
        <v>734</v>
      </c>
      <c r="D321" t="s">
        <v>108</v>
      </c>
      <c r="E321" t="s">
        <v>58</v>
      </c>
      <c r="F321" t="s">
        <v>74</v>
      </c>
      <c r="G321" t="s">
        <v>78</v>
      </c>
      <c r="H321" t="s">
        <v>69</v>
      </c>
      <c r="I321">
        <v>56</v>
      </c>
      <c r="J321">
        <v>38866</v>
      </c>
      <c r="K321">
        <v>228822</v>
      </c>
      <c r="L321">
        <v>0.36</v>
      </c>
      <c r="M321" t="s">
        <v>62</v>
      </c>
      <c r="N321" t="s">
        <v>88</v>
      </c>
      <c r="O321">
        <v>18</v>
      </c>
      <c r="P321">
        <v>9.5</v>
      </c>
    </row>
    <row r="322" spans="2:16" x14ac:dyDescent="0.3">
      <c r="B322" t="s">
        <v>735</v>
      </c>
      <c r="C322" t="s">
        <v>736</v>
      </c>
      <c r="D322" t="s">
        <v>87</v>
      </c>
      <c r="E322" t="s">
        <v>109</v>
      </c>
      <c r="F322" t="s">
        <v>74</v>
      </c>
      <c r="G322" t="s">
        <v>78</v>
      </c>
      <c r="H322" t="s">
        <v>69</v>
      </c>
      <c r="I322">
        <v>28</v>
      </c>
      <c r="J322">
        <v>44395</v>
      </c>
      <c r="K322">
        <v>43391</v>
      </c>
      <c r="L322">
        <v>0</v>
      </c>
      <c r="M322" t="s">
        <v>62</v>
      </c>
      <c r="N322" t="s">
        <v>117</v>
      </c>
      <c r="O322">
        <v>3</v>
      </c>
      <c r="P322">
        <v>3</v>
      </c>
    </row>
    <row r="323" spans="2:16" x14ac:dyDescent="0.3">
      <c r="B323" t="s">
        <v>737</v>
      </c>
      <c r="C323" t="s">
        <v>738</v>
      </c>
      <c r="D323" t="s">
        <v>108</v>
      </c>
      <c r="E323" t="s">
        <v>109</v>
      </c>
      <c r="F323" t="s">
        <v>84</v>
      </c>
      <c r="G323" t="s">
        <v>60</v>
      </c>
      <c r="H323" t="s">
        <v>79</v>
      </c>
      <c r="I323">
        <v>45</v>
      </c>
      <c r="J323">
        <v>42428</v>
      </c>
      <c r="K323">
        <v>211637</v>
      </c>
      <c r="L323">
        <v>0.31</v>
      </c>
      <c r="M323" t="s">
        <v>62</v>
      </c>
      <c r="N323" t="s">
        <v>70</v>
      </c>
      <c r="O323">
        <v>8</v>
      </c>
      <c r="P323">
        <v>5.5</v>
      </c>
    </row>
    <row r="324" spans="2:16" x14ac:dyDescent="0.3">
      <c r="B324" t="s">
        <v>201</v>
      </c>
      <c r="C324" t="s">
        <v>739</v>
      </c>
      <c r="D324" t="s">
        <v>73</v>
      </c>
      <c r="E324" t="s">
        <v>58</v>
      </c>
      <c r="F324" t="s">
        <v>74</v>
      </c>
      <c r="G324" t="s">
        <v>78</v>
      </c>
      <c r="H324" t="s">
        <v>69</v>
      </c>
      <c r="I324">
        <v>28</v>
      </c>
      <c r="J324">
        <v>44051</v>
      </c>
      <c r="K324">
        <v>73255</v>
      </c>
      <c r="L324">
        <v>0.09</v>
      </c>
      <c r="M324" t="s">
        <v>62</v>
      </c>
      <c r="N324" t="s">
        <v>80</v>
      </c>
      <c r="O324">
        <v>4</v>
      </c>
      <c r="P324">
        <v>3</v>
      </c>
    </row>
    <row r="325" spans="2:16" x14ac:dyDescent="0.3">
      <c r="B325" t="s">
        <v>740</v>
      </c>
      <c r="C325" t="s">
        <v>741</v>
      </c>
      <c r="D325" t="s">
        <v>83</v>
      </c>
      <c r="E325" t="s">
        <v>120</v>
      </c>
      <c r="F325" t="s">
        <v>84</v>
      </c>
      <c r="G325" t="s">
        <v>78</v>
      </c>
      <c r="H325" t="s">
        <v>69</v>
      </c>
      <c r="I325">
        <v>28</v>
      </c>
      <c r="J325">
        <v>44204</v>
      </c>
      <c r="K325">
        <v>108826</v>
      </c>
      <c r="L325">
        <v>0.1</v>
      </c>
      <c r="M325" t="s">
        <v>62</v>
      </c>
      <c r="N325" t="s">
        <v>88</v>
      </c>
      <c r="O325">
        <v>3</v>
      </c>
      <c r="P325">
        <v>3</v>
      </c>
    </row>
    <row r="326" spans="2:16" x14ac:dyDescent="0.3">
      <c r="B326" t="s">
        <v>742</v>
      </c>
      <c r="C326" t="s">
        <v>743</v>
      </c>
      <c r="D326" t="s">
        <v>492</v>
      </c>
      <c r="E326" t="s">
        <v>58</v>
      </c>
      <c r="F326" t="s">
        <v>68</v>
      </c>
      <c r="G326" t="s">
        <v>78</v>
      </c>
      <c r="H326" t="s">
        <v>69</v>
      </c>
      <c r="I326">
        <v>34</v>
      </c>
      <c r="J326">
        <v>42514</v>
      </c>
      <c r="K326">
        <v>94352</v>
      </c>
      <c r="L326">
        <v>0</v>
      </c>
      <c r="M326" t="s">
        <v>62</v>
      </c>
      <c r="N326" t="s">
        <v>88</v>
      </c>
      <c r="O326">
        <v>8</v>
      </c>
      <c r="P326">
        <v>5.5</v>
      </c>
    </row>
    <row r="327" spans="2:16" x14ac:dyDescent="0.3">
      <c r="B327" t="s">
        <v>744</v>
      </c>
      <c r="C327" t="s">
        <v>745</v>
      </c>
      <c r="D327" t="s">
        <v>618</v>
      </c>
      <c r="E327" t="s">
        <v>58</v>
      </c>
      <c r="F327" t="s">
        <v>59</v>
      </c>
      <c r="G327" t="s">
        <v>60</v>
      </c>
      <c r="H327" t="s">
        <v>114</v>
      </c>
      <c r="I327">
        <v>55</v>
      </c>
      <c r="J327">
        <v>34576</v>
      </c>
      <c r="K327">
        <v>73955</v>
      </c>
      <c r="L327">
        <v>0</v>
      </c>
      <c r="M327" t="s">
        <v>62</v>
      </c>
      <c r="N327" t="s">
        <v>80</v>
      </c>
      <c r="O327">
        <v>30</v>
      </c>
      <c r="P327">
        <v>15</v>
      </c>
    </row>
    <row r="328" spans="2:16" x14ac:dyDescent="0.3">
      <c r="B328" t="s">
        <v>746</v>
      </c>
      <c r="C328" t="s">
        <v>747</v>
      </c>
      <c r="D328" t="s">
        <v>365</v>
      </c>
      <c r="E328" t="s">
        <v>58</v>
      </c>
      <c r="F328" t="s">
        <v>74</v>
      </c>
      <c r="G328" t="s">
        <v>78</v>
      </c>
      <c r="H328" t="s">
        <v>79</v>
      </c>
      <c r="I328">
        <v>27</v>
      </c>
      <c r="J328">
        <v>44189</v>
      </c>
      <c r="K328">
        <v>92321</v>
      </c>
      <c r="L328">
        <v>0</v>
      </c>
      <c r="M328" t="s">
        <v>62</v>
      </c>
      <c r="N328" t="s">
        <v>70</v>
      </c>
      <c r="O328">
        <v>3</v>
      </c>
      <c r="P328">
        <v>3</v>
      </c>
    </row>
    <row r="329" spans="2:16" x14ac:dyDescent="0.3">
      <c r="B329" t="s">
        <v>748</v>
      </c>
      <c r="C329" t="s">
        <v>749</v>
      </c>
      <c r="D329" t="s">
        <v>73</v>
      </c>
      <c r="E329" t="s">
        <v>58</v>
      </c>
      <c r="F329" t="s">
        <v>59</v>
      </c>
      <c r="G329" t="s">
        <v>78</v>
      </c>
      <c r="H329" t="s">
        <v>69</v>
      </c>
      <c r="I329">
        <v>52</v>
      </c>
      <c r="J329">
        <v>41417</v>
      </c>
      <c r="K329">
        <v>99557</v>
      </c>
      <c r="L329">
        <v>0.09</v>
      </c>
      <c r="M329" t="s">
        <v>62</v>
      </c>
      <c r="N329" t="s">
        <v>63</v>
      </c>
      <c r="O329">
        <v>11</v>
      </c>
      <c r="P329">
        <v>5.5</v>
      </c>
    </row>
    <row r="330" spans="2:16" x14ac:dyDescent="0.3">
      <c r="B330" t="s">
        <v>750</v>
      </c>
      <c r="C330" t="s">
        <v>751</v>
      </c>
      <c r="D330" t="s">
        <v>174</v>
      </c>
      <c r="E330" t="s">
        <v>101</v>
      </c>
      <c r="F330" t="s">
        <v>68</v>
      </c>
      <c r="G330" t="s">
        <v>60</v>
      </c>
      <c r="H330" t="s">
        <v>69</v>
      </c>
      <c r="I330">
        <v>28</v>
      </c>
      <c r="J330">
        <v>43418</v>
      </c>
      <c r="K330">
        <v>115854</v>
      </c>
      <c r="L330">
        <v>0</v>
      </c>
      <c r="M330" t="s">
        <v>62</v>
      </c>
      <c r="N330" t="s">
        <v>80</v>
      </c>
      <c r="O330">
        <v>5</v>
      </c>
      <c r="P330">
        <v>3</v>
      </c>
    </row>
    <row r="331" spans="2:16" x14ac:dyDescent="0.3">
      <c r="B331" t="s">
        <v>752</v>
      </c>
      <c r="C331" t="s">
        <v>753</v>
      </c>
      <c r="D331" t="s">
        <v>618</v>
      </c>
      <c r="E331" t="s">
        <v>58</v>
      </c>
      <c r="F331" t="s">
        <v>74</v>
      </c>
      <c r="G331" t="s">
        <v>60</v>
      </c>
      <c r="H331" t="s">
        <v>114</v>
      </c>
      <c r="I331">
        <v>44</v>
      </c>
      <c r="J331">
        <v>40603</v>
      </c>
      <c r="K331">
        <v>82462</v>
      </c>
      <c r="L331">
        <v>0</v>
      </c>
      <c r="M331" t="s">
        <v>62</v>
      </c>
      <c r="N331" t="s">
        <v>92</v>
      </c>
      <c r="O331">
        <v>13</v>
      </c>
      <c r="P331">
        <v>8</v>
      </c>
    </row>
    <row r="332" spans="2:16" x14ac:dyDescent="0.3">
      <c r="B332" t="s">
        <v>754</v>
      </c>
      <c r="C332" t="s">
        <v>755</v>
      </c>
      <c r="D332" t="s">
        <v>108</v>
      </c>
      <c r="E332" t="s">
        <v>58</v>
      </c>
      <c r="F332" t="s">
        <v>59</v>
      </c>
      <c r="G332" t="s">
        <v>60</v>
      </c>
      <c r="H332" t="s">
        <v>69</v>
      </c>
      <c r="I332">
        <v>53</v>
      </c>
      <c r="J332">
        <v>40856</v>
      </c>
      <c r="K332">
        <v>198473</v>
      </c>
      <c r="L332">
        <v>0.32</v>
      </c>
      <c r="M332" t="s">
        <v>62</v>
      </c>
      <c r="N332" t="s">
        <v>88</v>
      </c>
      <c r="O332">
        <v>12</v>
      </c>
      <c r="P332">
        <v>8</v>
      </c>
    </row>
    <row r="333" spans="2:16" x14ac:dyDescent="0.3">
      <c r="B333" t="s">
        <v>756</v>
      </c>
      <c r="C333" t="s">
        <v>757</v>
      </c>
      <c r="D333" t="s">
        <v>57</v>
      </c>
      <c r="E333" t="s">
        <v>67</v>
      </c>
      <c r="F333" t="s">
        <v>84</v>
      </c>
      <c r="G333" t="s">
        <v>60</v>
      </c>
      <c r="H333" t="s">
        <v>79</v>
      </c>
      <c r="I333">
        <v>43</v>
      </c>
      <c r="J333">
        <v>39005</v>
      </c>
      <c r="K333">
        <v>153492</v>
      </c>
      <c r="L333">
        <v>0.11</v>
      </c>
      <c r="M333" t="s">
        <v>62</v>
      </c>
      <c r="N333" t="s">
        <v>70</v>
      </c>
      <c r="O333">
        <v>17</v>
      </c>
      <c r="P333">
        <v>8</v>
      </c>
    </row>
    <row r="334" spans="2:16" x14ac:dyDescent="0.3">
      <c r="B334" t="s">
        <v>758</v>
      </c>
      <c r="C334" t="s">
        <v>759</v>
      </c>
      <c r="D334" t="s">
        <v>108</v>
      </c>
      <c r="E334" t="s">
        <v>97</v>
      </c>
      <c r="F334" t="s">
        <v>84</v>
      </c>
      <c r="G334" t="s">
        <v>60</v>
      </c>
      <c r="H334" t="s">
        <v>61</v>
      </c>
      <c r="I334">
        <v>28</v>
      </c>
      <c r="J334">
        <v>43121</v>
      </c>
      <c r="K334">
        <v>208210</v>
      </c>
      <c r="L334">
        <v>0.3</v>
      </c>
      <c r="M334" t="s">
        <v>62</v>
      </c>
      <c r="N334" t="s">
        <v>63</v>
      </c>
      <c r="O334">
        <v>6</v>
      </c>
      <c r="P334">
        <v>4</v>
      </c>
    </row>
    <row r="335" spans="2:16" x14ac:dyDescent="0.3">
      <c r="B335" t="s">
        <v>760</v>
      </c>
      <c r="C335" t="s">
        <v>761</v>
      </c>
      <c r="D335" t="s">
        <v>77</v>
      </c>
      <c r="E335" t="s">
        <v>109</v>
      </c>
      <c r="F335" t="s">
        <v>84</v>
      </c>
      <c r="G335" t="s">
        <v>78</v>
      </c>
      <c r="H335" t="s">
        <v>69</v>
      </c>
      <c r="I335">
        <v>33</v>
      </c>
      <c r="J335">
        <v>42325</v>
      </c>
      <c r="K335">
        <v>91632</v>
      </c>
      <c r="L335">
        <v>0</v>
      </c>
      <c r="M335" t="s">
        <v>62</v>
      </c>
      <c r="N335" t="s">
        <v>80</v>
      </c>
      <c r="O335">
        <v>8</v>
      </c>
      <c r="P335">
        <v>5.5</v>
      </c>
    </row>
    <row r="336" spans="2:16" x14ac:dyDescent="0.3">
      <c r="B336" t="s">
        <v>762</v>
      </c>
      <c r="C336" t="s">
        <v>763</v>
      </c>
      <c r="D336" t="s">
        <v>198</v>
      </c>
      <c r="E336" t="s">
        <v>58</v>
      </c>
      <c r="F336" t="s">
        <v>84</v>
      </c>
      <c r="G336" t="s">
        <v>78</v>
      </c>
      <c r="H336" t="s">
        <v>79</v>
      </c>
      <c r="I336">
        <v>55</v>
      </c>
      <c r="J336">
        <v>34692</v>
      </c>
      <c r="K336">
        <v>99774</v>
      </c>
      <c r="L336">
        <v>0</v>
      </c>
      <c r="M336" t="s">
        <v>62</v>
      </c>
      <c r="N336" t="s">
        <v>92</v>
      </c>
      <c r="O336">
        <v>29</v>
      </c>
      <c r="P336">
        <v>10</v>
      </c>
    </row>
    <row r="337" spans="2:16" x14ac:dyDescent="0.3">
      <c r="B337" t="s">
        <v>764</v>
      </c>
      <c r="C337" t="s">
        <v>765</v>
      </c>
      <c r="D337" t="s">
        <v>83</v>
      </c>
      <c r="E337" t="s">
        <v>91</v>
      </c>
      <c r="F337" t="s">
        <v>68</v>
      </c>
      <c r="G337" t="s">
        <v>60</v>
      </c>
      <c r="H337" t="s">
        <v>69</v>
      </c>
      <c r="I337">
        <v>31</v>
      </c>
      <c r="J337">
        <v>41919</v>
      </c>
      <c r="K337">
        <v>114911</v>
      </c>
      <c r="L337">
        <v>7.0000000000000007E-2</v>
      </c>
      <c r="M337" t="s">
        <v>62</v>
      </c>
      <c r="N337" t="s">
        <v>70</v>
      </c>
      <c r="O337">
        <v>9</v>
      </c>
      <c r="P337">
        <v>5.5</v>
      </c>
    </row>
    <row r="338" spans="2:16" x14ac:dyDescent="0.3">
      <c r="B338" t="s">
        <v>766</v>
      </c>
      <c r="C338" t="s">
        <v>767</v>
      </c>
      <c r="D338" t="s">
        <v>183</v>
      </c>
      <c r="E338" t="s">
        <v>101</v>
      </c>
      <c r="F338" t="s">
        <v>84</v>
      </c>
      <c r="G338" t="s">
        <v>78</v>
      </c>
      <c r="H338" t="s">
        <v>114</v>
      </c>
      <c r="I338">
        <v>45</v>
      </c>
      <c r="J338">
        <v>43217</v>
      </c>
      <c r="K338">
        <v>115490</v>
      </c>
      <c r="L338">
        <v>0.12</v>
      </c>
      <c r="M338" t="s">
        <v>62</v>
      </c>
      <c r="N338" t="s">
        <v>70</v>
      </c>
      <c r="O338">
        <v>6</v>
      </c>
      <c r="P338">
        <v>4</v>
      </c>
    </row>
    <row r="339" spans="2:16" x14ac:dyDescent="0.3">
      <c r="B339" t="s">
        <v>768</v>
      </c>
      <c r="C339" t="s">
        <v>769</v>
      </c>
      <c r="D339" t="s">
        <v>66</v>
      </c>
      <c r="E339" t="s">
        <v>91</v>
      </c>
      <c r="F339" t="s">
        <v>68</v>
      </c>
      <c r="G339" t="s">
        <v>60</v>
      </c>
      <c r="H339" t="s">
        <v>79</v>
      </c>
      <c r="I339">
        <v>29</v>
      </c>
      <c r="J339">
        <v>42914</v>
      </c>
      <c r="K339">
        <v>197649</v>
      </c>
      <c r="L339">
        <v>0.2</v>
      </c>
      <c r="M339" t="s">
        <v>62</v>
      </c>
      <c r="N339" t="s">
        <v>117</v>
      </c>
      <c r="O339">
        <v>7</v>
      </c>
      <c r="P339">
        <v>4</v>
      </c>
    </row>
    <row r="340" spans="2:16" x14ac:dyDescent="0.3">
      <c r="B340" t="s">
        <v>230</v>
      </c>
      <c r="C340" t="s">
        <v>770</v>
      </c>
      <c r="D340" t="s">
        <v>132</v>
      </c>
      <c r="E340" t="s">
        <v>67</v>
      </c>
      <c r="F340" t="s">
        <v>68</v>
      </c>
      <c r="G340" t="s">
        <v>60</v>
      </c>
      <c r="H340" t="s">
        <v>69</v>
      </c>
      <c r="I340">
        <v>52</v>
      </c>
      <c r="J340">
        <v>43819</v>
      </c>
      <c r="K340">
        <v>61026</v>
      </c>
      <c r="L340">
        <v>0</v>
      </c>
      <c r="M340" t="s">
        <v>62</v>
      </c>
      <c r="N340" t="s">
        <v>80</v>
      </c>
      <c r="O340">
        <v>4</v>
      </c>
      <c r="P340">
        <v>3</v>
      </c>
    </row>
    <row r="341" spans="2:16" x14ac:dyDescent="0.3">
      <c r="B341" t="s">
        <v>771</v>
      </c>
      <c r="C341" t="s">
        <v>772</v>
      </c>
      <c r="D341" t="s">
        <v>100</v>
      </c>
      <c r="E341" t="s">
        <v>101</v>
      </c>
      <c r="F341" t="s">
        <v>68</v>
      </c>
      <c r="G341" t="s">
        <v>60</v>
      </c>
      <c r="H341" t="s">
        <v>69</v>
      </c>
      <c r="I341">
        <v>48</v>
      </c>
      <c r="J341">
        <v>41907</v>
      </c>
      <c r="K341">
        <v>96693</v>
      </c>
      <c r="L341">
        <v>0</v>
      </c>
      <c r="M341" t="s">
        <v>62</v>
      </c>
      <c r="N341" t="s">
        <v>70</v>
      </c>
      <c r="O341">
        <v>9</v>
      </c>
      <c r="P341">
        <v>5.5</v>
      </c>
    </row>
    <row r="342" spans="2:16" x14ac:dyDescent="0.3">
      <c r="B342" t="s">
        <v>773</v>
      </c>
      <c r="C342" t="s">
        <v>774</v>
      </c>
      <c r="D342" t="s">
        <v>232</v>
      </c>
      <c r="E342" t="s">
        <v>101</v>
      </c>
      <c r="F342" t="s">
        <v>68</v>
      </c>
      <c r="G342" t="s">
        <v>60</v>
      </c>
      <c r="H342" t="s">
        <v>114</v>
      </c>
      <c r="I342">
        <v>48</v>
      </c>
      <c r="J342">
        <v>39991</v>
      </c>
      <c r="K342">
        <v>82907</v>
      </c>
      <c r="L342">
        <v>0</v>
      </c>
      <c r="M342" t="s">
        <v>62</v>
      </c>
      <c r="N342" t="s">
        <v>63</v>
      </c>
      <c r="O342">
        <v>15</v>
      </c>
      <c r="P342">
        <v>8</v>
      </c>
    </row>
    <row r="343" spans="2:16" x14ac:dyDescent="0.3">
      <c r="B343" t="s">
        <v>775</v>
      </c>
      <c r="C343" t="s">
        <v>776</v>
      </c>
      <c r="D343" t="s">
        <v>157</v>
      </c>
      <c r="E343" t="s">
        <v>101</v>
      </c>
      <c r="F343" t="s">
        <v>59</v>
      </c>
      <c r="G343" t="s">
        <v>78</v>
      </c>
      <c r="H343" t="s">
        <v>114</v>
      </c>
      <c r="I343">
        <v>41</v>
      </c>
      <c r="J343">
        <v>40929</v>
      </c>
      <c r="K343">
        <v>94658</v>
      </c>
      <c r="L343">
        <v>0</v>
      </c>
      <c r="M343" t="s">
        <v>62</v>
      </c>
      <c r="N343" t="s">
        <v>88</v>
      </c>
      <c r="O343">
        <v>12</v>
      </c>
      <c r="P343">
        <v>8</v>
      </c>
    </row>
    <row r="344" spans="2:16" x14ac:dyDescent="0.3">
      <c r="B344" t="s">
        <v>777</v>
      </c>
      <c r="C344" t="s">
        <v>778</v>
      </c>
      <c r="D344" t="s">
        <v>162</v>
      </c>
      <c r="E344" t="s">
        <v>97</v>
      </c>
      <c r="F344" t="s">
        <v>74</v>
      </c>
      <c r="G344" t="s">
        <v>78</v>
      </c>
      <c r="H344" t="s">
        <v>61</v>
      </c>
      <c r="I344">
        <v>45</v>
      </c>
      <c r="J344">
        <v>42357</v>
      </c>
      <c r="K344">
        <v>51983</v>
      </c>
      <c r="L344">
        <v>0</v>
      </c>
      <c r="M344" t="s">
        <v>62</v>
      </c>
      <c r="N344" t="s">
        <v>117</v>
      </c>
      <c r="O344">
        <v>8</v>
      </c>
      <c r="P344">
        <v>5.5</v>
      </c>
    </row>
    <row r="345" spans="2:16" x14ac:dyDescent="0.3">
      <c r="B345" t="s">
        <v>779</v>
      </c>
      <c r="C345" t="s">
        <v>780</v>
      </c>
      <c r="D345" t="s">
        <v>57</v>
      </c>
      <c r="E345" t="s">
        <v>67</v>
      </c>
      <c r="F345" t="s">
        <v>84</v>
      </c>
      <c r="G345" t="s">
        <v>60</v>
      </c>
      <c r="H345" t="s">
        <v>114</v>
      </c>
      <c r="I345">
        <v>55</v>
      </c>
      <c r="J345">
        <v>42772</v>
      </c>
      <c r="K345">
        <v>144986</v>
      </c>
      <c r="L345">
        <v>0.12</v>
      </c>
      <c r="M345" t="s">
        <v>62</v>
      </c>
      <c r="N345" t="s">
        <v>80</v>
      </c>
      <c r="O345">
        <v>7</v>
      </c>
      <c r="P345">
        <v>4</v>
      </c>
    </row>
    <row r="346" spans="2:16" x14ac:dyDescent="0.3">
      <c r="B346" t="s">
        <v>781</v>
      </c>
      <c r="C346" t="s">
        <v>782</v>
      </c>
      <c r="D346" t="s">
        <v>222</v>
      </c>
      <c r="E346" t="s">
        <v>120</v>
      </c>
      <c r="F346" t="s">
        <v>68</v>
      </c>
      <c r="G346" t="s">
        <v>60</v>
      </c>
      <c r="H346" t="s">
        <v>79</v>
      </c>
      <c r="I346">
        <v>45</v>
      </c>
      <c r="J346">
        <v>36754</v>
      </c>
      <c r="K346">
        <v>60113</v>
      </c>
      <c r="L346">
        <v>0</v>
      </c>
      <c r="M346" t="s">
        <v>62</v>
      </c>
      <c r="N346" t="s">
        <v>70</v>
      </c>
      <c r="O346">
        <v>24</v>
      </c>
      <c r="P346">
        <v>9.5</v>
      </c>
    </row>
    <row r="347" spans="2:16" x14ac:dyDescent="0.3">
      <c r="B347" t="s">
        <v>783</v>
      </c>
      <c r="C347" t="s">
        <v>784</v>
      </c>
      <c r="D347" t="s">
        <v>132</v>
      </c>
      <c r="E347" t="s">
        <v>109</v>
      </c>
      <c r="F347" t="s">
        <v>74</v>
      </c>
      <c r="G347" t="s">
        <v>60</v>
      </c>
      <c r="H347" t="s">
        <v>69</v>
      </c>
      <c r="I347">
        <v>33</v>
      </c>
      <c r="J347">
        <v>43904</v>
      </c>
      <c r="K347">
        <v>68846</v>
      </c>
      <c r="L347">
        <v>0</v>
      </c>
      <c r="M347" t="s">
        <v>62</v>
      </c>
      <c r="N347" t="s">
        <v>70</v>
      </c>
      <c r="O347">
        <v>4</v>
      </c>
      <c r="P347">
        <v>3</v>
      </c>
    </row>
    <row r="348" spans="2:16" x14ac:dyDescent="0.3">
      <c r="B348" t="s">
        <v>402</v>
      </c>
      <c r="C348" t="s">
        <v>785</v>
      </c>
      <c r="D348" t="s">
        <v>492</v>
      </c>
      <c r="E348" t="s">
        <v>58</v>
      </c>
      <c r="F348" t="s">
        <v>84</v>
      </c>
      <c r="G348" t="s">
        <v>60</v>
      </c>
      <c r="H348" t="s">
        <v>114</v>
      </c>
      <c r="I348">
        <v>59</v>
      </c>
      <c r="J348">
        <v>41717</v>
      </c>
      <c r="K348">
        <v>90901</v>
      </c>
      <c r="L348">
        <v>0</v>
      </c>
      <c r="M348" t="s">
        <v>62</v>
      </c>
      <c r="N348" t="s">
        <v>63</v>
      </c>
      <c r="O348">
        <v>10</v>
      </c>
      <c r="P348">
        <v>5.5</v>
      </c>
    </row>
    <row r="349" spans="2:16" x14ac:dyDescent="0.3">
      <c r="B349" t="s">
        <v>786</v>
      </c>
      <c r="C349" t="s">
        <v>787</v>
      </c>
      <c r="D349" t="s">
        <v>83</v>
      </c>
      <c r="E349" t="s">
        <v>91</v>
      </c>
      <c r="F349" t="s">
        <v>84</v>
      </c>
      <c r="G349" t="s">
        <v>60</v>
      </c>
      <c r="H349" t="s">
        <v>79</v>
      </c>
      <c r="I349">
        <v>50</v>
      </c>
      <c r="J349">
        <v>41155</v>
      </c>
      <c r="K349">
        <v>102033</v>
      </c>
      <c r="L349">
        <v>0.08</v>
      </c>
      <c r="M349" t="s">
        <v>62</v>
      </c>
      <c r="N349" t="s">
        <v>92</v>
      </c>
      <c r="O349">
        <v>12</v>
      </c>
      <c r="P349">
        <v>8</v>
      </c>
    </row>
    <row r="350" spans="2:16" x14ac:dyDescent="0.3">
      <c r="B350" t="s">
        <v>788</v>
      </c>
      <c r="C350" t="s">
        <v>789</v>
      </c>
      <c r="D350" t="s">
        <v>66</v>
      </c>
      <c r="E350" t="s">
        <v>120</v>
      </c>
      <c r="F350" t="s">
        <v>74</v>
      </c>
      <c r="G350" t="s">
        <v>60</v>
      </c>
      <c r="H350" t="s">
        <v>69</v>
      </c>
      <c r="I350">
        <v>61</v>
      </c>
      <c r="J350">
        <v>44219</v>
      </c>
      <c r="K350">
        <v>151783</v>
      </c>
      <c r="L350">
        <v>0.26</v>
      </c>
      <c r="M350" t="s">
        <v>62</v>
      </c>
      <c r="N350" t="s">
        <v>63</v>
      </c>
      <c r="O350">
        <v>3</v>
      </c>
      <c r="P350">
        <v>3</v>
      </c>
    </row>
    <row r="351" spans="2:16" x14ac:dyDescent="0.3">
      <c r="B351" t="s">
        <v>790</v>
      </c>
      <c r="C351" t="s">
        <v>791</v>
      </c>
      <c r="D351" t="s">
        <v>66</v>
      </c>
      <c r="E351" t="s">
        <v>101</v>
      </c>
      <c r="F351" t="s">
        <v>84</v>
      </c>
      <c r="G351" t="s">
        <v>60</v>
      </c>
      <c r="H351" t="s">
        <v>114</v>
      </c>
      <c r="I351">
        <v>27</v>
      </c>
      <c r="J351">
        <v>43441</v>
      </c>
      <c r="K351">
        <v>170164</v>
      </c>
      <c r="L351">
        <v>0.17</v>
      </c>
      <c r="M351" t="s">
        <v>62</v>
      </c>
      <c r="N351" t="s">
        <v>92</v>
      </c>
      <c r="O351">
        <v>5</v>
      </c>
      <c r="P351">
        <v>3</v>
      </c>
    </row>
    <row r="352" spans="2:16" x14ac:dyDescent="0.3">
      <c r="B352" t="s">
        <v>792</v>
      </c>
      <c r="C352" t="s">
        <v>793</v>
      </c>
      <c r="D352" t="s">
        <v>57</v>
      </c>
      <c r="E352" t="s">
        <v>109</v>
      </c>
      <c r="F352" t="s">
        <v>68</v>
      </c>
      <c r="G352" t="s">
        <v>60</v>
      </c>
      <c r="H352" t="s">
        <v>79</v>
      </c>
      <c r="I352">
        <v>35</v>
      </c>
      <c r="J352">
        <v>41690</v>
      </c>
      <c r="K352">
        <v>155905</v>
      </c>
      <c r="L352">
        <v>0.14000000000000001</v>
      </c>
      <c r="M352" t="s">
        <v>62</v>
      </c>
      <c r="N352" t="s">
        <v>80</v>
      </c>
      <c r="O352">
        <v>10</v>
      </c>
      <c r="P352">
        <v>5.5</v>
      </c>
    </row>
    <row r="353" spans="2:16" x14ac:dyDescent="0.3">
      <c r="B353" t="s">
        <v>794</v>
      </c>
      <c r="C353" t="s">
        <v>795</v>
      </c>
      <c r="D353" t="s">
        <v>87</v>
      </c>
      <c r="E353" t="s">
        <v>120</v>
      </c>
      <c r="F353" t="s">
        <v>84</v>
      </c>
      <c r="G353" t="s">
        <v>78</v>
      </c>
      <c r="H353" t="s">
        <v>79</v>
      </c>
      <c r="I353">
        <v>40</v>
      </c>
      <c r="J353">
        <v>42721</v>
      </c>
      <c r="K353">
        <v>50733</v>
      </c>
      <c r="L353">
        <v>0</v>
      </c>
      <c r="M353" t="s">
        <v>62</v>
      </c>
      <c r="N353" t="s">
        <v>88</v>
      </c>
      <c r="O353">
        <v>7</v>
      </c>
      <c r="P353">
        <v>4</v>
      </c>
    </row>
    <row r="354" spans="2:16" x14ac:dyDescent="0.3">
      <c r="B354" t="s">
        <v>796</v>
      </c>
      <c r="C354" t="s">
        <v>797</v>
      </c>
      <c r="D354" t="s">
        <v>225</v>
      </c>
      <c r="E354" t="s">
        <v>97</v>
      </c>
      <c r="F354" t="s">
        <v>84</v>
      </c>
      <c r="G354" t="s">
        <v>60</v>
      </c>
      <c r="H354" t="s">
        <v>69</v>
      </c>
      <c r="I354">
        <v>30</v>
      </c>
      <c r="J354">
        <v>42761</v>
      </c>
      <c r="K354">
        <v>88663</v>
      </c>
      <c r="L354">
        <v>0</v>
      </c>
      <c r="M354" t="s">
        <v>62</v>
      </c>
      <c r="N354" t="s">
        <v>80</v>
      </c>
      <c r="O354">
        <v>7</v>
      </c>
      <c r="P354">
        <v>4</v>
      </c>
    </row>
    <row r="355" spans="2:16" x14ac:dyDescent="0.3">
      <c r="B355" t="s">
        <v>798</v>
      </c>
      <c r="C355" t="s">
        <v>799</v>
      </c>
      <c r="D355" t="s">
        <v>132</v>
      </c>
      <c r="E355" t="s">
        <v>120</v>
      </c>
      <c r="F355" t="s">
        <v>68</v>
      </c>
      <c r="G355" t="s">
        <v>78</v>
      </c>
      <c r="H355" t="s">
        <v>79</v>
      </c>
      <c r="I355">
        <v>55</v>
      </c>
      <c r="J355">
        <v>44410</v>
      </c>
      <c r="K355">
        <v>67130</v>
      </c>
      <c r="L355">
        <v>0</v>
      </c>
      <c r="M355" t="s">
        <v>62</v>
      </c>
      <c r="N355" t="s">
        <v>88</v>
      </c>
      <c r="O355">
        <v>3</v>
      </c>
      <c r="P355">
        <v>3</v>
      </c>
    </row>
    <row r="356" spans="2:16" x14ac:dyDescent="0.3">
      <c r="B356" t="s">
        <v>800</v>
      </c>
      <c r="C356" t="s">
        <v>801</v>
      </c>
      <c r="D356" t="s">
        <v>77</v>
      </c>
      <c r="E356" t="s">
        <v>67</v>
      </c>
      <c r="F356" t="s">
        <v>68</v>
      </c>
      <c r="G356" t="s">
        <v>60</v>
      </c>
      <c r="H356" t="s">
        <v>79</v>
      </c>
      <c r="I356">
        <v>33</v>
      </c>
      <c r="J356">
        <v>42285</v>
      </c>
      <c r="K356">
        <v>94876</v>
      </c>
      <c r="L356">
        <v>0</v>
      </c>
      <c r="M356" t="s">
        <v>62</v>
      </c>
      <c r="N356" t="s">
        <v>88</v>
      </c>
      <c r="O356">
        <v>8</v>
      </c>
      <c r="P356">
        <v>5.5</v>
      </c>
    </row>
    <row r="357" spans="2:16" x14ac:dyDescent="0.3">
      <c r="B357" t="s">
        <v>802</v>
      </c>
      <c r="C357" t="s">
        <v>803</v>
      </c>
      <c r="D357" t="s">
        <v>237</v>
      </c>
      <c r="E357" t="s">
        <v>101</v>
      </c>
      <c r="F357" t="s">
        <v>68</v>
      </c>
      <c r="G357" t="s">
        <v>78</v>
      </c>
      <c r="H357" t="s">
        <v>114</v>
      </c>
      <c r="I357">
        <v>62</v>
      </c>
      <c r="J357">
        <v>34616</v>
      </c>
      <c r="K357">
        <v>98230</v>
      </c>
      <c r="L357">
        <v>0</v>
      </c>
      <c r="M357" t="s">
        <v>62</v>
      </c>
      <c r="N357" t="s">
        <v>88</v>
      </c>
      <c r="O357">
        <v>29</v>
      </c>
      <c r="P357">
        <v>10</v>
      </c>
    </row>
    <row r="358" spans="2:16" x14ac:dyDescent="0.3">
      <c r="B358" t="s">
        <v>804</v>
      </c>
      <c r="C358" t="s">
        <v>805</v>
      </c>
      <c r="D358" t="s">
        <v>232</v>
      </c>
      <c r="E358" t="s">
        <v>101</v>
      </c>
      <c r="F358" t="s">
        <v>59</v>
      </c>
      <c r="G358" t="s">
        <v>60</v>
      </c>
      <c r="H358" t="s">
        <v>79</v>
      </c>
      <c r="I358">
        <v>36</v>
      </c>
      <c r="J358">
        <v>43448</v>
      </c>
      <c r="K358">
        <v>96757</v>
      </c>
      <c r="L358">
        <v>0</v>
      </c>
      <c r="M358" t="s">
        <v>62</v>
      </c>
      <c r="N358" t="s">
        <v>117</v>
      </c>
      <c r="O358">
        <v>5</v>
      </c>
      <c r="P358">
        <v>3</v>
      </c>
    </row>
    <row r="359" spans="2:16" x14ac:dyDescent="0.3">
      <c r="B359" t="s">
        <v>806</v>
      </c>
      <c r="C359" t="s">
        <v>807</v>
      </c>
      <c r="D359" t="s">
        <v>132</v>
      </c>
      <c r="E359" t="s">
        <v>109</v>
      </c>
      <c r="F359" t="s">
        <v>74</v>
      </c>
      <c r="G359" t="s">
        <v>78</v>
      </c>
      <c r="H359" t="s">
        <v>61</v>
      </c>
      <c r="I359">
        <v>35</v>
      </c>
      <c r="J359">
        <v>44015</v>
      </c>
      <c r="K359">
        <v>51513</v>
      </c>
      <c r="L359">
        <v>0</v>
      </c>
      <c r="M359" t="s">
        <v>62</v>
      </c>
      <c r="N359" t="s">
        <v>117</v>
      </c>
      <c r="O359">
        <v>4</v>
      </c>
      <c r="P359">
        <v>3</v>
      </c>
    </row>
    <row r="360" spans="2:16" x14ac:dyDescent="0.3">
      <c r="B360" t="s">
        <v>808</v>
      </c>
      <c r="C360" t="s">
        <v>809</v>
      </c>
      <c r="D360" t="s">
        <v>108</v>
      </c>
      <c r="E360" t="s">
        <v>109</v>
      </c>
      <c r="F360" t="s">
        <v>84</v>
      </c>
      <c r="G360" t="s">
        <v>78</v>
      </c>
      <c r="H360" t="s">
        <v>79</v>
      </c>
      <c r="I360">
        <v>60</v>
      </c>
      <c r="J360">
        <v>39109</v>
      </c>
      <c r="K360">
        <v>234311</v>
      </c>
      <c r="L360">
        <v>0.37</v>
      </c>
      <c r="M360" t="s">
        <v>62</v>
      </c>
      <c r="N360" t="s">
        <v>88</v>
      </c>
      <c r="O360">
        <v>17</v>
      </c>
      <c r="P360">
        <v>8</v>
      </c>
    </row>
    <row r="361" spans="2:16" x14ac:dyDescent="0.3">
      <c r="B361" t="s">
        <v>810</v>
      </c>
      <c r="C361" t="s">
        <v>811</v>
      </c>
      <c r="D361" t="s">
        <v>57</v>
      </c>
      <c r="E361" t="s">
        <v>97</v>
      </c>
      <c r="F361" t="s">
        <v>68</v>
      </c>
      <c r="G361" t="s">
        <v>60</v>
      </c>
      <c r="H361" t="s">
        <v>114</v>
      </c>
      <c r="I361">
        <v>45</v>
      </c>
      <c r="J361">
        <v>40685</v>
      </c>
      <c r="K361">
        <v>152353</v>
      </c>
      <c r="L361">
        <v>0.14000000000000001</v>
      </c>
      <c r="M361" t="s">
        <v>62</v>
      </c>
      <c r="N361" t="s">
        <v>63</v>
      </c>
      <c r="O361">
        <v>13</v>
      </c>
      <c r="P361">
        <v>8</v>
      </c>
    </row>
    <row r="362" spans="2:16" x14ac:dyDescent="0.3">
      <c r="B362" t="s">
        <v>812</v>
      </c>
      <c r="C362" t="s">
        <v>813</v>
      </c>
      <c r="D362" t="s">
        <v>57</v>
      </c>
      <c r="E362" t="s">
        <v>91</v>
      </c>
      <c r="F362" t="s">
        <v>68</v>
      </c>
      <c r="G362" t="s">
        <v>60</v>
      </c>
      <c r="H362" t="s">
        <v>69</v>
      </c>
      <c r="I362">
        <v>48</v>
      </c>
      <c r="J362">
        <v>40389</v>
      </c>
      <c r="K362">
        <v>124774</v>
      </c>
      <c r="L362">
        <v>0.12</v>
      </c>
      <c r="M362" t="s">
        <v>62</v>
      </c>
      <c r="N362" t="s">
        <v>80</v>
      </c>
      <c r="O362">
        <v>14</v>
      </c>
      <c r="P362">
        <v>8</v>
      </c>
    </row>
    <row r="363" spans="2:16" x14ac:dyDescent="0.3">
      <c r="B363" t="s">
        <v>814</v>
      </c>
      <c r="C363" t="s">
        <v>815</v>
      </c>
      <c r="D363" t="s">
        <v>57</v>
      </c>
      <c r="E363" t="s">
        <v>67</v>
      </c>
      <c r="F363" t="s">
        <v>68</v>
      </c>
      <c r="G363" t="s">
        <v>78</v>
      </c>
      <c r="H363" t="s">
        <v>114</v>
      </c>
      <c r="I363">
        <v>44</v>
      </c>
      <c r="J363">
        <v>43685</v>
      </c>
      <c r="K363">
        <v>130133</v>
      </c>
      <c r="L363">
        <v>0.15</v>
      </c>
      <c r="M363" t="s">
        <v>62</v>
      </c>
      <c r="N363" t="s">
        <v>92</v>
      </c>
      <c r="O363">
        <v>5</v>
      </c>
      <c r="P363">
        <v>3</v>
      </c>
    </row>
    <row r="364" spans="2:16" x14ac:dyDescent="0.3">
      <c r="B364" t="s">
        <v>816</v>
      </c>
      <c r="C364" t="s">
        <v>817</v>
      </c>
      <c r="D364" t="s">
        <v>177</v>
      </c>
      <c r="E364" t="s">
        <v>101</v>
      </c>
      <c r="F364" t="s">
        <v>59</v>
      </c>
      <c r="G364" t="s">
        <v>60</v>
      </c>
      <c r="H364" t="s">
        <v>79</v>
      </c>
      <c r="I364">
        <v>30</v>
      </c>
      <c r="J364">
        <v>42322</v>
      </c>
      <c r="K364">
        <v>77442</v>
      </c>
      <c r="L364">
        <v>0</v>
      </c>
      <c r="M364" t="s">
        <v>62</v>
      </c>
      <c r="N364" t="s">
        <v>117</v>
      </c>
      <c r="O364">
        <v>8</v>
      </c>
      <c r="P364">
        <v>5.5</v>
      </c>
    </row>
    <row r="365" spans="2:16" x14ac:dyDescent="0.3">
      <c r="B365" t="s">
        <v>818</v>
      </c>
      <c r="C365" t="s">
        <v>819</v>
      </c>
      <c r="D365" t="s">
        <v>348</v>
      </c>
      <c r="E365" t="s">
        <v>58</v>
      </c>
      <c r="F365" t="s">
        <v>74</v>
      </c>
      <c r="G365" t="s">
        <v>78</v>
      </c>
      <c r="H365" t="s">
        <v>69</v>
      </c>
      <c r="I365">
        <v>55</v>
      </c>
      <c r="J365">
        <v>41565</v>
      </c>
      <c r="K365">
        <v>70334</v>
      </c>
      <c r="L365">
        <v>0</v>
      </c>
      <c r="M365" t="s">
        <v>62</v>
      </c>
      <c r="N365" t="s">
        <v>88</v>
      </c>
      <c r="O365">
        <v>10</v>
      </c>
      <c r="P365">
        <v>5.5</v>
      </c>
    </row>
    <row r="366" spans="2:16" x14ac:dyDescent="0.3">
      <c r="B366" t="s">
        <v>820</v>
      </c>
      <c r="C366" t="s">
        <v>821</v>
      </c>
      <c r="D366" t="s">
        <v>157</v>
      </c>
      <c r="E366" t="s">
        <v>101</v>
      </c>
      <c r="F366" t="s">
        <v>59</v>
      </c>
      <c r="G366" t="s">
        <v>78</v>
      </c>
      <c r="H366" t="s">
        <v>79</v>
      </c>
      <c r="I366">
        <v>59</v>
      </c>
      <c r="J366">
        <v>40170</v>
      </c>
      <c r="K366">
        <v>78006</v>
      </c>
      <c r="L366">
        <v>0</v>
      </c>
      <c r="M366" t="s">
        <v>62</v>
      </c>
      <c r="N366" t="s">
        <v>88</v>
      </c>
      <c r="O366">
        <v>14</v>
      </c>
      <c r="P366">
        <v>8</v>
      </c>
    </row>
    <row r="367" spans="2:16" x14ac:dyDescent="0.3">
      <c r="B367" t="s">
        <v>822</v>
      </c>
      <c r="C367" t="s">
        <v>823</v>
      </c>
      <c r="D367" t="s">
        <v>66</v>
      </c>
      <c r="E367" t="s">
        <v>58</v>
      </c>
      <c r="F367" t="s">
        <v>74</v>
      </c>
      <c r="G367" t="s">
        <v>60</v>
      </c>
      <c r="H367" t="s">
        <v>114</v>
      </c>
      <c r="I367">
        <v>28</v>
      </c>
      <c r="J367">
        <v>44221</v>
      </c>
      <c r="K367">
        <v>160385</v>
      </c>
      <c r="L367">
        <v>0.23</v>
      </c>
      <c r="M367" t="s">
        <v>62</v>
      </c>
      <c r="N367" t="s">
        <v>88</v>
      </c>
      <c r="O367">
        <v>3</v>
      </c>
      <c r="P367">
        <v>3</v>
      </c>
    </row>
    <row r="368" spans="2:16" x14ac:dyDescent="0.3">
      <c r="B368" t="s">
        <v>824</v>
      </c>
      <c r="C368" t="s">
        <v>825</v>
      </c>
      <c r="D368" t="s">
        <v>108</v>
      </c>
      <c r="E368" t="s">
        <v>67</v>
      </c>
      <c r="F368" t="s">
        <v>84</v>
      </c>
      <c r="G368" t="s">
        <v>60</v>
      </c>
      <c r="H368" t="s">
        <v>69</v>
      </c>
      <c r="I368">
        <v>36</v>
      </c>
      <c r="J368">
        <v>41650</v>
      </c>
      <c r="K368">
        <v>202323</v>
      </c>
      <c r="L368">
        <v>0.39</v>
      </c>
      <c r="M368" t="s">
        <v>62</v>
      </c>
      <c r="N368" t="s">
        <v>70</v>
      </c>
      <c r="O368">
        <v>10</v>
      </c>
      <c r="P368">
        <v>5.5</v>
      </c>
    </row>
    <row r="369" spans="2:16" x14ac:dyDescent="0.3">
      <c r="B369" t="s">
        <v>826</v>
      </c>
      <c r="C369" t="s">
        <v>827</v>
      </c>
      <c r="D369" t="s">
        <v>66</v>
      </c>
      <c r="E369" t="s">
        <v>67</v>
      </c>
      <c r="F369" t="s">
        <v>68</v>
      </c>
      <c r="G369" t="s">
        <v>60</v>
      </c>
      <c r="H369" t="s">
        <v>79</v>
      </c>
      <c r="I369">
        <v>34</v>
      </c>
      <c r="J369">
        <v>44032</v>
      </c>
      <c r="K369">
        <v>184960</v>
      </c>
      <c r="L369">
        <v>0.18</v>
      </c>
      <c r="M369" t="s">
        <v>62</v>
      </c>
      <c r="N369" t="s">
        <v>63</v>
      </c>
      <c r="O369">
        <v>4</v>
      </c>
      <c r="P369">
        <v>3</v>
      </c>
    </row>
    <row r="370" spans="2:16" x14ac:dyDescent="0.3">
      <c r="B370" t="s">
        <v>828</v>
      </c>
      <c r="C370" t="s">
        <v>829</v>
      </c>
      <c r="D370" t="s">
        <v>108</v>
      </c>
      <c r="E370" t="s">
        <v>58</v>
      </c>
      <c r="F370" t="s">
        <v>74</v>
      </c>
      <c r="G370" t="s">
        <v>78</v>
      </c>
      <c r="H370" t="s">
        <v>79</v>
      </c>
      <c r="I370">
        <v>37</v>
      </c>
      <c r="J370">
        <v>40719</v>
      </c>
      <c r="K370">
        <v>221592</v>
      </c>
      <c r="L370">
        <v>0.31</v>
      </c>
      <c r="M370" t="s">
        <v>62</v>
      </c>
      <c r="N370" t="s">
        <v>117</v>
      </c>
      <c r="O370">
        <v>13</v>
      </c>
      <c r="P370">
        <v>8</v>
      </c>
    </row>
    <row r="371" spans="2:16" x14ac:dyDescent="0.3">
      <c r="B371" t="s">
        <v>830</v>
      </c>
      <c r="C371" t="s">
        <v>831</v>
      </c>
      <c r="D371" t="s">
        <v>162</v>
      </c>
      <c r="E371" t="s">
        <v>97</v>
      </c>
      <c r="F371" t="s">
        <v>74</v>
      </c>
      <c r="G371" t="s">
        <v>60</v>
      </c>
      <c r="H371" t="s">
        <v>79</v>
      </c>
      <c r="I371">
        <v>44</v>
      </c>
      <c r="J371">
        <v>39841</v>
      </c>
      <c r="K371">
        <v>53301</v>
      </c>
      <c r="L371">
        <v>0</v>
      </c>
      <c r="M371" t="s">
        <v>62</v>
      </c>
      <c r="N371" t="s">
        <v>63</v>
      </c>
      <c r="O371">
        <v>15</v>
      </c>
      <c r="P371">
        <v>8</v>
      </c>
    </row>
    <row r="372" spans="2:16" x14ac:dyDescent="0.3">
      <c r="B372" t="s">
        <v>832</v>
      </c>
      <c r="C372" t="s">
        <v>833</v>
      </c>
      <c r="D372" t="s">
        <v>198</v>
      </c>
      <c r="E372" t="s">
        <v>58</v>
      </c>
      <c r="F372" t="s">
        <v>84</v>
      </c>
      <c r="G372" t="s">
        <v>78</v>
      </c>
      <c r="H372" t="s">
        <v>79</v>
      </c>
      <c r="I372">
        <v>45</v>
      </c>
      <c r="J372">
        <v>36587</v>
      </c>
      <c r="K372">
        <v>91276</v>
      </c>
      <c r="L372">
        <v>0</v>
      </c>
      <c r="M372" t="s">
        <v>62</v>
      </c>
      <c r="N372" t="s">
        <v>63</v>
      </c>
      <c r="O372">
        <v>24</v>
      </c>
      <c r="P372">
        <v>9.5</v>
      </c>
    </row>
    <row r="373" spans="2:16" x14ac:dyDescent="0.3">
      <c r="B373" t="s">
        <v>834</v>
      </c>
      <c r="C373" t="s">
        <v>835</v>
      </c>
      <c r="D373" t="s">
        <v>57</v>
      </c>
      <c r="E373" t="s">
        <v>97</v>
      </c>
      <c r="F373" t="s">
        <v>59</v>
      </c>
      <c r="G373" t="s">
        <v>60</v>
      </c>
      <c r="H373" t="s">
        <v>79</v>
      </c>
      <c r="I373">
        <v>52</v>
      </c>
      <c r="J373">
        <v>42983</v>
      </c>
      <c r="K373">
        <v>140042</v>
      </c>
      <c r="L373">
        <v>0.13</v>
      </c>
      <c r="M373" t="s">
        <v>62</v>
      </c>
      <c r="N373" t="s">
        <v>92</v>
      </c>
      <c r="O373">
        <v>7</v>
      </c>
      <c r="P373">
        <v>4</v>
      </c>
    </row>
    <row r="374" spans="2:16" x14ac:dyDescent="0.3">
      <c r="B374" t="s">
        <v>261</v>
      </c>
      <c r="C374" t="s">
        <v>836</v>
      </c>
      <c r="D374" t="s">
        <v>87</v>
      </c>
      <c r="E374" t="s">
        <v>91</v>
      </c>
      <c r="F374" t="s">
        <v>74</v>
      </c>
      <c r="G374" t="s">
        <v>60</v>
      </c>
      <c r="H374" t="s">
        <v>79</v>
      </c>
      <c r="I374">
        <v>40</v>
      </c>
      <c r="J374">
        <v>43440</v>
      </c>
      <c r="K374">
        <v>57225</v>
      </c>
      <c r="L374">
        <v>0</v>
      </c>
      <c r="M374" t="s">
        <v>62</v>
      </c>
      <c r="N374" t="s">
        <v>117</v>
      </c>
      <c r="O374">
        <v>5</v>
      </c>
      <c r="P374">
        <v>3</v>
      </c>
    </row>
    <row r="375" spans="2:16" x14ac:dyDescent="0.3">
      <c r="B375" t="s">
        <v>837</v>
      </c>
      <c r="C375" t="s">
        <v>838</v>
      </c>
      <c r="D375" t="s">
        <v>83</v>
      </c>
      <c r="E375" t="s">
        <v>97</v>
      </c>
      <c r="F375" t="s">
        <v>68</v>
      </c>
      <c r="G375" t="s">
        <v>60</v>
      </c>
      <c r="H375" t="s">
        <v>114</v>
      </c>
      <c r="I375">
        <v>55</v>
      </c>
      <c r="J375">
        <v>40233</v>
      </c>
      <c r="K375">
        <v>102839</v>
      </c>
      <c r="L375">
        <v>0.05</v>
      </c>
      <c r="M375" t="s">
        <v>62</v>
      </c>
      <c r="N375" t="s">
        <v>88</v>
      </c>
      <c r="O375">
        <v>14</v>
      </c>
      <c r="P375">
        <v>8</v>
      </c>
    </row>
    <row r="376" spans="2:16" x14ac:dyDescent="0.3">
      <c r="B376" t="s">
        <v>839</v>
      </c>
      <c r="C376" t="s">
        <v>840</v>
      </c>
      <c r="D376" t="s">
        <v>66</v>
      </c>
      <c r="E376" t="s">
        <v>109</v>
      </c>
      <c r="F376" t="s">
        <v>59</v>
      </c>
      <c r="G376" t="s">
        <v>78</v>
      </c>
      <c r="H376" t="s">
        <v>79</v>
      </c>
      <c r="I376">
        <v>29</v>
      </c>
      <c r="J376">
        <v>44454</v>
      </c>
      <c r="K376">
        <v>199783</v>
      </c>
      <c r="L376">
        <v>0.21</v>
      </c>
      <c r="M376" t="s">
        <v>62</v>
      </c>
      <c r="N376" t="s">
        <v>70</v>
      </c>
      <c r="O376">
        <v>2</v>
      </c>
      <c r="P376">
        <v>1</v>
      </c>
    </row>
    <row r="377" spans="2:16" x14ac:dyDescent="0.3">
      <c r="B377" t="s">
        <v>841</v>
      </c>
      <c r="C377" t="s">
        <v>842</v>
      </c>
      <c r="D377" t="s">
        <v>83</v>
      </c>
      <c r="E377" t="s">
        <v>109</v>
      </c>
      <c r="F377" t="s">
        <v>84</v>
      </c>
      <c r="G377" t="s">
        <v>78</v>
      </c>
      <c r="H377" t="s">
        <v>69</v>
      </c>
      <c r="I377">
        <v>51</v>
      </c>
      <c r="J377">
        <v>35456</v>
      </c>
      <c r="K377">
        <v>104431</v>
      </c>
      <c r="L377">
        <v>7.0000000000000007E-2</v>
      </c>
      <c r="M377" t="s">
        <v>62</v>
      </c>
      <c r="N377" t="s">
        <v>80</v>
      </c>
      <c r="O377">
        <v>27</v>
      </c>
      <c r="P377">
        <v>10</v>
      </c>
    </row>
    <row r="378" spans="2:16" x14ac:dyDescent="0.3">
      <c r="B378" t="s">
        <v>843</v>
      </c>
      <c r="C378" t="s">
        <v>844</v>
      </c>
      <c r="D378" t="s">
        <v>180</v>
      </c>
      <c r="E378" t="s">
        <v>97</v>
      </c>
      <c r="F378" t="s">
        <v>68</v>
      </c>
      <c r="G378" t="s">
        <v>78</v>
      </c>
      <c r="H378" t="s">
        <v>69</v>
      </c>
      <c r="I378">
        <v>28</v>
      </c>
      <c r="J378">
        <v>44374</v>
      </c>
      <c r="K378">
        <v>48510</v>
      </c>
      <c r="L378">
        <v>0</v>
      </c>
      <c r="M378" t="s">
        <v>62</v>
      </c>
      <c r="N378" t="s">
        <v>70</v>
      </c>
      <c r="O378">
        <v>3</v>
      </c>
      <c r="P378">
        <v>3</v>
      </c>
    </row>
    <row r="379" spans="2:16" x14ac:dyDescent="0.3">
      <c r="B379" t="s">
        <v>845</v>
      </c>
      <c r="C379" t="s">
        <v>846</v>
      </c>
      <c r="D379" t="s">
        <v>157</v>
      </c>
      <c r="E379" t="s">
        <v>101</v>
      </c>
      <c r="F379" t="s">
        <v>68</v>
      </c>
      <c r="G379" t="s">
        <v>78</v>
      </c>
      <c r="H379" t="s">
        <v>61</v>
      </c>
      <c r="I379">
        <v>27</v>
      </c>
      <c r="J379">
        <v>43613</v>
      </c>
      <c r="K379">
        <v>70110</v>
      </c>
      <c r="L379">
        <v>0</v>
      </c>
      <c r="M379" t="s">
        <v>62</v>
      </c>
      <c r="N379" t="s">
        <v>88</v>
      </c>
      <c r="O379">
        <v>5</v>
      </c>
      <c r="P379">
        <v>3</v>
      </c>
    </row>
    <row r="380" spans="2:16" x14ac:dyDescent="0.3">
      <c r="B380" t="s">
        <v>847</v>
      </c>
      <c r="C380" t="s">
        <v>848</v>
      </c>
      <c r="D380" t="s">
        <v>57</v>
      </c>
      <c r="E380" t="s">
        <v>67</v>
      </c>
      <c r="F380" t="s">
        <v>59</v>
      </c>
      <c r="G380" t="s">
        <v>60</v>
      </c>
      <c r="H380" t="s">
        <v>114</v>
      </c>
      <c r="I380">
        <v>45</v>
      </c>
      <c r="J380">
        <v>42379</v>
      </c>
      <c r="K380">
        <v>149761</v>
      </c>
      <c r="L380">
        <v>0.12</v>
      </c>
      <c r="M380" t="s">
        <v>62</v>
      </c>
      <c r="N380" t="s">
        <v>117</v>
      </c>
      <c r="O380">
        <v>8</v>
      </c>
      <c r="P380">
        <v>5.5</v>
      </c>
    </row>
    <row r="381" spans="2:16" x14ac:dyDescent="0.3">
      <c r="B381" t="s">
        <v>849</v>
      </c>
      <c r="C381" t="s">
        <v>850</v>
      </c>
      <c r="D381" t="s">
        <v>83</v>
      </c>
      <c r="E381" t="s">
        <v>120</v>
      </c>
      <c r="F381" t="s">
        <v>68</v>
      </c>
      <c r="G381" t="s">
        <v>78</v>
      </c>
      <c r="H381" t="s">
        <v>69</v>
      </c>
      <c r="I381">
        <v>33</v>
      </c>
      <c r="J381">
        <v>41446</v>
      </c>
      <c r="K381">
        <v>119631</v>
      </c>
      <c r="L381">
        <v>0.06</v>
      </c>
      <c r="M381" t="s">
        <v>62</v>
      </c>
      <c r="N381" t="s">
        <v>80</v>
      </c>
      <c r="O381">
        <v>11</v>
      </c>
      <c r="P381">
        <v>5.5</v>
      </c>
    </row>
    <row r="382" spans="2:16" x14ac:dyDescent="0.3">
      <c r="B382" t="s">
        <v>851</v>
      </c>
      <c r="C382" t="s">
        <v>852</v>
      </c>
      <c r="D382" t="s">
        <v>108</v>
      </c>
      <c r="E382" t="s">
        <v>58</v>
      </c>
      <c r="F382" t="s">
        <v>59</v>
      </c>
      <c r="G382" t="s">
        <v>78</v>
      </c>
      <c r="H382" t="s">
        <v>79</v>
      </c>
      <c r="I382">
        <v>26</v>
      </c>
      <c r="J382">
        <v>43960</v>
      </c>
      <c r="K382">
        <v>256561</v>
      </c>
      <c r="L382">
        <v>0.39</v>
      </c>
      <c r="M382" t="s">
        <v>62</v>
      </c>
      <c r="N382" t="s">
        <v>92</v>
      </c>
      <c r="O382">
        <v>4</v>
      </c>
      <c r="P382">
        <v>3</v>
      </c>
    </row>
    <row r="383" spans="2:16" x14ac:dyDescent="0.3">
      <c r="B383" t="s">
        <v>853</v>
      </c>
      <c r="C383" t="s">
        <v>854</v>
      </c>
      <c r="D383" t="s">
        <v>492</v>
      </c>
      <c r="E383" t="s">
        <v>58</v>
      </c>
      <c r="F383" t="s">
        <v>68</v>
      </c>
      <c r="G383" t="s">
        <v>60</v>
      </c>
      <c r="H383" t="s">
        <v>114</v>
      </c>
      <c r="I383">
        <v>45</v>
      </c>
      <c r="J383">
        <v>43937</v>
      </c>
      <c r="K383">
        <v>66958</v>
      </c>
      <c r="L383">
        <v>0</v>
      </c>
      <c r="M383" t="s">
        <v>62</v>
      </c>
      <c r="N383" t="s">
        <v>88</v>
      </c>
      <c r="O383">
        <v>4</v>
      </c>
      <c r="P383">
        <v>3</v>
      </c>
    </row>
    <row r="384" spans="2:16" x14ac:dyDescent="0.3">
      <c r="B384" t="s">
        <v>186</v>
      </c>
      <c r="C384" t="s">
        <v>855</v>
      </c>
      <c r="D384" t="s">
        <v>142</v>
      </c>
      <c r="E384" t="s">
        <v>58</v>
      </c>
      <c r="F384" t="s">
        <v>84</v>
      </c>
      <c r="G384" t="s">
        <v>78</v>
      </c>
      <c r="H384" t="s">
        <v>69</v>
      </c>
      <c r="I384">
        <v>37</v>
      </c>
      <c r="J384">
        <v>39493</v>
      </c>
      <c r="K384">
        <v>71695</v>
      </c>
      <c r="L384">
        <v>0</v>
      </c>
      <c r="M384" t="s">
        <v>62</v>
      </c>
      <c r="N384" t="s">
        <v>80</v>
      </c>
      <c r="O384">
        <v>16</v>
      </c>
      <c r="P384">
        <v>8</v>
      </c>
    </row>
    <row r="385" spans="2:16" x14ac:dyDescent="0.3">
      <c r="B385" t="s">
        <v>814</v>
      </c>
      <c r="C385" t="s">
        <v>856</v>
      </c>
      <c r="D385" t="s">
        <v>87</v>
      </c>
      <c r="E385" t="s">
        <v>120</v>
      </c>
      <c r="F385" t="s">
        <v>68</v>
      </c>
      <c r="G385" t="s">
        <v>60</v>
      </c>
      <c r="H385" t="s">
        <v>69</v>
      </c>
      <c r="I385">
        <v>33</v>
      </c>
      <c r="J385">
        <v>41742</v>
      </c>
      <c r="K385">
        <v>46878</v>
      </c>
      <c r="L385">
        <v>0</v>
      </c>
      <c r="M385" t="s">
        <v>62</v>
      </c>
      <c r="N385" t="s">
        <v>88</v>
      </c>
      <c r="O385">
        <v>10</v>
      </c>
      <c r="P385">
        <v>5.5</v>
      </c>
    </row>
    <row r="386" spans="2:16" x14ac:dyDescent="0.3">
      <c r="B386" t="s">
        <v>857</v>
      </c>
      <c r="C386" t="s">
        <v>858</v>
      </c>
      <c r="D386" t="s">
        <v>87</v>
      </c>
      <c r="E386" t="s">
        <v>109</v>
      </c>
      <c r="F386" t="s">
        <v>68</v>
      </c>
      <c r="G386" t="s">
        <v>60</v>
      </c>
      <c r="H386" t="s">
        <v>69</v>
      </c>
      <c r="I386">
        <v>64</v>
      </c>
      <c r="J386">
        <v>37662</v>
      </c>
      <c r="K386">
        <v>57032</v>
      </c>
      <c r="L386">
        <v>0</v>
      </c>
      <c r="M386" t="s">
        <v>62</v>
      </c>
      <c r="N386" t="s">
        <v>88</v>
      </c>
      <c r="O386">
        <v>21</v>
      </c>
      <c r="P386">
        <v>9.5</v>
      </c>
    </row>
    <row r="387" spans="2:16" x14ac:dyDescent="0.3">
      <c r="B387" t="s">
        <v>75</v>
      </c>
      <c r="C387" t="s">
        <v>859</v>
      </c>
      <c r="D387" t="s">
        <v>87</v>
      </c>
      <c r="E387" t="s">
        <v>67</v>
      </c>
      <c r="F387" t="s">
        <v>74</v>
      </c>
      <c r="G387" t="s">
        <v>60</v>
      </c>
      <c r="H387" t="s">
        <v>69</v>
      </c>
      <c r="I387">
        <v>55</v>
      </c>
      <c r="J387">
        <v>44302</v>
      </c>
      <c r="K387">
        <v>48266</v>
      </c>
      <c r="L387">
        <v>0</v>
      </c>
      <c r="M387" t="s">
        <v>62</v>
      </c>
      <c r="N387" t="s">
        <v>70</v>
      </c>
      <c r="O387">
        <v>3</v>
      </c>
      <c r="P387">
        <v>3</v>
      </c>
    </row>
    <row r="388" spans="2:16" x14ac:dyDescent="0.3">
      <c r="B388" t="s">
        <v>860</v>
      </c>
      <c r="C388" t="s">
        <v>861</v>
      </c>
      <c r="D388" t="s">
        <v>108</v>
      </c>
      <c r="E388" t="s">
        <v>67</v>
      </c>
      <c r="F388" t="s">
        <v>59</v>
      </c>
      <c r="G388" t="s">
        <v>78</v>
      </c>
      <c r="H388" t="s">
        <v>114</v>
      </c>
      <c r="I388">
        <v>36</v>
      </c>
      <c r="J388">
        <v>43330</v>
      </c>
      <c r="K388">
        <v>223404</v>
      </c>
      <c r="L388">
        <v>0.32</v>
      </c>
      <c r="M388" t="s">
        <v>62</v>
      </c>
      <c r="N388" t="s">
        <v>117</v>
      </c>
      <c r="O388">
        <v>6</v>
      </c>
      <c r="P388">
        <v>4</v>
      </c>
    </row>
    <row r="389" spans="2:16" x14ac:dyDescent="0.3">
      <c r="B389" t="s">
        <v>862</v>
      </c>
      <c r="C389" t="s">
        <v>863</v>
      </c>
      <c r="D389" t="s">
        <v>252</v>
      </c>
      <c r="E389" t="s">
        <v>58</v>
      </c>
      <c r="F389" t="s">
        <v>68</v>
      </c>
      <c r="G389" t="s">
        <v>60</v>
      </c>
      <c r="H389" t="s">
        <v>79</v>
      </c>
      <c r="I389">
        <v>57</v>
      </c>
      <c r="J389">
        <v>41649</v>
      </c>
      <c r="K389">
        <v>74854</v>
      </c>
      <c r="L389">
        <v>0</v>
      </c>
      <c r="M389" t="s">
        <v>62</v>
      </c>
      <c r="N389" t="s">
        <v>63</v>
      </c>
      <c r="O389">
        <v>10</v>
      </c>
      <c r="P389">
        <v>5.5</v>
      </c>
    </row>
    <row r="390" spans="2:16" x14ac:dyDescent="0.3">
      <c r="B390" t="s">
        <v>864</v>
      </c>
      <c r="C390" t="s">
        <v>865</v>
      </c>
      <c r="D390" t="s">
        <v>108</v>
      </c>
      <c r="E390" t="s">
        <v>91</v>
      </c>
      <c r="F390" t="s">
        <v>68</v>
      </c>
      <c r="G390" t="s">
        <v>60</v>
      </c>
      <c r="H390" t="s">
        <v>69</v>
      </c>
      <c r="I390">
        <v>48</v>
      </c>
      <c r="J390">
        <v>39197</v>
      </c>
      <c r="K390">
        <v>217783</v>
      </c>
      <c r="L390">
        <v>0.36</v>
      </c>
      <c r="M390" t="s">
        <v>62</v>
      </c>
      <c r="N390" t="s">
        <v>63</v>
      </c>
      <c r="O390">
        <v>17</v>
      </c>
      <c r="P390">
        <v>8</v>
      </c>
    </row>
    <row r="391" spans="2:16" x14ac:dyDescent="0.3">
      <c r="B391" t="s">
        <v>866</v>
      </c>
      <c r="C391" t="s">
        <v>867</v>
      </c>
      <c r="D391" t="s">
        <v>132</v>
      </c>
      <c r="E391" t="s">
        <v>67</v>
      </c>
      <c r="F391" t="s">
        <v>74</v>
      </c>
      <c r="G391" t="s">
        <v>60</v>
      </c>
      <c r="H391" t="s">
        <v>69</v>
      </c>
      <c r="I391">
        <v>41</v>
      </c>
      <c r="J391">
        <v>39091</v>
      </c>
      <c r="K391">
        <v>50685</v>
      </c>
      <c r="L391">
        <v>0</v>
      </c>
      <c r="M391" t="s">
        <v>62</v>
      </c>
      <c r="N391" t="s">
        <v>117</v>
      </c>
      <c r="O391">
        <v>17</v>
      </c>
      <c r="P391">
        <v>8</v>
      </c>
    </row>
    <row r="392" spans="2:16" x14ac:dyDescent="0.3">
      <c r="B392" t="s">
        <v>868</v>
      </c>
      <c r="C392" t="s">
        <v>869</v>
      </c>
      <c r="D392" t="s">
        <v>132</v>
      </c>
      <c r="E392" t="s">
        <v>120</v>
      </c>
      <c r="F392" t="s">
        <v>59</v>
      </c>
      <c r="G392" t="s">
        <v>78</v>
      </c>
      <c r="H392" t="s">
        <v>79</v>
      </c>
      <c r="I392">
        <v>34</v>
      </c>
      <c r="J392">
        <v>43169</v>
      </c>
      <c r="K392">
        <v>58993</v>
      </c>
      <c r="L392">
        <v>0</v>
      </c>
      <c r="M392" t="s">
        <v>62</v>
      </c>
      <c r="N392" t="s">
        <v>92</v>
      </c>
      <c r="O392">
        <v>6</v>
      </c>
      <c r="P392">
        <v>4</v>
      </c>
    </row>
    <row r="393" spans="2:16" x14ac:dyDescent="0.3">
      <c r="B393" t="s">
        <v>870</v>
      </c>
      <c r="C393" t="s">
        <v>871</v>
      </c>
      <c r="D393" t="s">
        <v>177</v>
      </c>
      <c r="E393" t="s">
        <v>101</v>
      </c>
      <c r="F393" t="s">
        <v>84</v>
      </c>
      <c r="G393" t="s">
        <v>78</v>
      </c>
      <c r="H393" t="s">
        <v>69</v>
      </c>
      <c r="I393">
        <v>47</v>
      </c>
      <c r="J393">
        <v>43990</v>
      </c>
      <c r="K393">
        <v>115765</v>
      </c>
      <c r="L393">
        <v>0</v>
      </c>
      <c r="M393" t="s">
        <v>62</v>
      </c>
      <c r="N393" t="s">
        <v>88</v>
      </c>
      <c r="O393">
        <v>4</v>
      </c>
      <c r="P393">
        <v>3</v>
      </c>
    </row>
    <row r="394" spans="2:16" x14ac:dyDescent="0.3">
      <c r="B394" t="s">
        <v>872</v>
      </c>
      <c r="C394" t="s">
        <v>873</v>
      </c>
      <c r="D394" t="s">
        <v>66</v>
      </c>
      <c r="E394" t="s">
        <v>91</v>
      </c>
      <c r="F394" t="s">
        <v>74</v>
      </c>
      <c r="G394" t="s">
        <v>60</v>
      </c>
      <c r="H394" t="s">
        <v>79</v>
      </c>
      <c r="I394">
        <v>63</v>
      </c>
      <c r="J394">
        <v>39147</v>
      </c>
      <c r="K394">
        <v>193044</v>
      </c>
      <c r="L394">
        <v>0.15</v>
      </c>
      <c r="M394" t="s">
        <v>62</v>
      </c>
      <c r="N394" t="s">
        <v>88</v>
      </c>
      <c r="O394">
        <v>17</v>
      </c>
      <c r="P394">
        <v>8</v>
      </c>
    </row>
    <row r="395" spans="2:16" x14ac:dyDescent="0.3">
      <c r="B395" t="s">
        <v>874</v>
      </c>
      <c r="C395" t="s">
        <v>875</v>
      </c>
      <c r="D395" t="s">
        <v>87</v>
      </c>
      <c r="E395" t="s">
        <v>109</v>
      </c>
      <c r="F395" t="s">
        <v>59</v>
      </c>
      <c r="G395" t="s">
        <v>60</v>
      </c>
      <c r="H395" t="s">
        <v>61</v>
      </c>
      <c r="I395">
        <v>65</v>
      </c>
      <c r="J395">
        <v>40711</v>
      </c>
      <c r="K395">
        <v>56686</v>
      </c>
      <c r="L395">
        <v>0</v>
      </c>
      <c r="M395" t="s">
        <v>62</v>
      </c>
      <c r="N395" t="s">
        <v>63</v>
      </c>
      <c r="O395">
        <v>13</v>
      </c>
      <c r="P395">
        <v>8</v>
      </c>
    </row>
    <row r="396" spans="2:16" x14ac:dyDescent="0.3">
      <c r="B396" t="s">
        <v>876</v>
      </c>
      <c r="C396" t="s">
        <v>877</v>
      </c>
      <c r="D396" t="s">
        <v>57</v>
      </c>
      <c r="E396" t="s">
        <v>67</v>
      </c>
      <c r="F396" t="s">
        <v>74</v>
      </c>
      <c r="G396" t="s">
        <v>60</v>
      </c>
      <c r="H396" t="s">
        <v>61</v>
      </c>
      <c r="I396">
        <v>33</v>
      </c>
      <c r="J396">
        <v>43763</v>
      </c>
      <c r="K396">
        <v>131652</v>
      </c>
      <c r="L396">
        <v>0.11</v>
      </c>
      <c r="M396" t="s">
        <v>62</v>
      </c>
      <c r="N396" t="s">
        <v>63</v>
      </c>
      <c r="O396">
        <v>4</v>
      </c>
      <c r="P396">
        <v>3</v>
      </c>
    </row>
    <row r="397" spans="2:16" x14ac:dyDescent="0.3">
      <c r="B397" t="s">
        <v>878</v>
      </c>
      <c r="C397" t="s">
        <v>879</v>
      </c>
      <c r="D397" t="s">
        <v>66</v>
      </c>
      <c r="E397" t="s">
        <v>109</v>
      </c>
      <c r="F397" t="s">
        <v>74</v>
      </c>
      <c r="G397" t="s">
        <v>60</v>
      </c>
      <c r="H397" t="s">
        <v>61</v>
      </c>
      <c r="I397">
        <v>45</v>
      </c>
      <c r="J397">
        <v>39507</v>
      </c>
      <c r="K397">
        <v>150577</v>
      </c>
      <c r="L397">
        <v>0.25</v>
      </c>
      <c r="M397" t="s">
        <v>62</v>
      </c>
      <c r="N397" t="s">
        <v>88</v>
      </c>
      <c r="O397">
        <v>16</v>
      </c>
      <c r="P397">
        <v>8</v>
      </c>
    </row>
    <row r="398" spans="2:16" x14ac:dyDescent="0.3">
      <c r="B398" t="s">
        <v>228</v>
      </c>
      <c r="C398" t="s">
        <v>880</v>
      </c>
      <c r="D398" t="s">
        <v>492</v>
      </c>
      <c r="E398" t="s">
        <v>58</v>
      </c>
      <c r="F398" t="s">
        <v>74</v>
      </c>
      <c r="G398" t="s">
        <v>78</v>
      </c>
      <c r="H398" t="s">
        <v>79</v>
      </c>
      <c r="I398">
        <v>43</v>
      </c>
      <c r="J398">
        <v>42753</v>
      </c>
      <c r="K398">
        <v>86417</v>
      </c>
      <c r="L398">
        <v>0</v>
      </c>
      <c r="M398" t="s">
        <v>62</v>
      </c>
      <c r="N398" t="s">
        <v>70</v>
      </c>
      <c r="O398">
        <v>7</v>
      </c>
      <c r="P398">
        <v>4</v>
      </c>
    </row>
    <row r="399" spans="2:16" x14ac:dyDescent="0.3">
      <c r="B399" t="s">
        <v>881</v>
      </c>
      <c r="C399" t="s">
        <v>882</v>
      </c>
      <c r="D399" t="s">
        <v>252</v>
      </c>
      <c r="E399" t="s">
        <v>58</v>
      </c>
      <c r="F399" t="s">
        <v>59</v>
      </c>
      <c r="G399" t="s">
        <v>60</v>
      </c>
      <c r="H399" t="s">
        <v>79</v>
      </c>
      <c r="I399">
        <v>65</v>
      </c>
      <c r="J399">
        <v>37749</v>
      </c>
      <c r="K399">
        <v>96548</v>
      </c>
      <c r="L399">
        <v>0</v>
      </c>
      <c r="M399" t="s">
        <v>62</v>
      </c>
      <c r="N399" t="s">
        <v>92</v>
      </c>
      <c r="O399">
        <v>21</v>
      </c>
      <c r="P399">
        <v>9.5</v>
      </c>
    </row>
    <row r="400" spans="2:16" x14ac:dyDescent="0.3">
      <c r="B400" t="s">
        <v>883</v>
      </c>
      <c r="C400" t="s">
        <v>884</v>
      </c>
      <c r="D400" t="s">
        <v>132</v>
      </c>
      <c r="E400" t="s">
        <v>91</v>
      </c>
      <c r="F400" t="s">
        <v>68</v>
      </c>
      <c r="G400" t="s">
        <v>78</v>
      </c>
      <c r="H400" t="s">
        <v>79</v>
      </c>
      <c r="I400">
        <v>28</v>
      </c>
      <c r="J400">
        <v>43336</v>
      </c>
      <c r="K400">
        <v>61410</v>
      </c>
      <c r="L400">
        <v>0</v>
      </c>
      <c r="M400" t="s">
        <v>62</v>
      </c>
      <c r="N400" t="s">
        <v>80</v>
      </c>
      <c r="O400">
        <v>6</v>
      </c>
      <c r="P400">
        <v>4</v>
      </c>
    </row>
    <row r="401" spans="2:16" x14ac:dyDescent="0.3">
      <c r="B401" t="s">
        <v>885</v>
      </c>
      <c r="C401" t="s">
        <v>886</v>
      </c>
      <c r="D401" t="s">
        <v>83</v>
      </c>
      <c r="E401" t="s">
        <v>67</v>
      </c>
      <c r="F401" t="s">
        <v>68</v>
      </c>
      <c r="G401" t="s">
        <v>60</v>
      </c>
      <c r="H401" t="s">
        <v>61</v>
      </c>
      <c r="I401">
        <v>61</v>
      </c>
      <c r="J401">
        <v>40293</v>
      </c>
      <c r="K401">
        <v>110302</v>
      </c>
      <c r="L401">
        <v>0.06</v>
      </c>
      <c r="M401" t="s">
        <v>62</v>
      </c>
      <c r="N401" t="s">
        <v>88</v>
      </c>
      <c r="O401">
        <v>14</v>
      </c>
      <c r="P401">
        <v>8</v>
      </c>
    </row>
    <row r="402" spans="2:16" x14ac:dyDescent="0.3">
      <c r="B402" t="s">
        <v>887</v>
      </c>
      <c r="C402" t="s">
        <v>888</v>
      </c>
      <c r="D402" t="s">
        <v>66</v>
      </c>
      <c r="E402" t="s">
        <v>101</v>
      </c>
      <c r="F402" t="s">
        <v>68</v>
      </c>
      <c r="G402" t="s">
        <v>60</v>
      </c>
      <c r="H402" t="s">
        <v>61</v>
      </c>
      <c r="I402">
        <v>45</v>
      </c>
      <c r="J402">
        <v>43212</v>
      </c>
      <c r="K402">
        <v>187205</v>
      </c>
      <c r="L402">
        <v>0.24</v>
      </c>
      <c r="M402" t="s">
        <v>62</v>
      </c>
      <c r="N402" t="s">
        <v>117</v>
      </c>
      <c r="O402">
        <v>6</v>
      </c>
      <c r="P402">
        <v>4</v>
      </c>
    </row>
    <row r="403" spans="2:16" x14ac:dyDescent="0.3">
      <c r="B403" t="s">
        <v>889</v>
      </c>
      <c r="C403" t="s">
        <v>890</v>
      </c>
      <c r="D403" t="s">
        <v>77</v>
      </c>
      <c r="E403" t="s">
        <v>120</v>
      </c>
      <c r="F403" t="s">
        <v>84</v>
      </c>
      <c r="G403" t="s">
        <v>78</v>
      </c>
      <c r="H403" t="s">
        <v>69</v>
      </c>
      <c r="I403">
        <v>45</v>
      </c>
      <c r="J403">
        <v>40618</v>
      </c>
      <c r="K403">
        <v>81687</v>
      </c>
      <c r="L403">
        <v>0</v>
      </c>
      <c r="M403" t="s">
        <v>62</v>
      </c>
      <c r="N403" t="s">
        <v>80</v>
      </c>
      <c r="O403">
        <v>13</v>
      </c>
      <c r="P403">
        <v>8</v>
      </c>
    </row>
    <row r="404" spans="2:16" x14ac:dyDescent="0.3">
      <c r="B404" t="s">
        <v>891</v>
      </c>
      <c r="C404" t="s">
        <v>892</v>
      </c>
      <c r="D404" t="s">
        <v>108</v>
      </c>
      <c r="E404" t="s">
        <v>58</v>
      </c>
      <c r="F404" t="s">
        <v>68</v>
      </c>
      <c r="G404" t="s">
        <v>78</v>
      </c>
      <c r="H404" t="s">
        <v>114</v>
      </c>
      <c r="I404">
        <v>54</v>
      </c>
      <c r="J404">
        <v>40040</v>
      </c>
      <c r="K404">
        <v>241083</v>
      </c>
      <c r="L404">
        <v>0.39</v>
      </c>
      <c r="M404" t="s">
        <v>62</v>
      </c>
      <c r="N404" t="s">
        <v>117</v>
      </c>
      <c r="O404">
        <v>15</v>
      </c>
      <c r="P404">
        <v>8</v>
      </c>
    </row>
    <row r="405" spans="2:16" x14ac:dyDescent="0.3">
      <c r="B405" t="s">
        <v>893</v>
      </c>
      <c r="C405" t="s">
        <v>894</v>
      </c>
      <c r="D405" t="s">
        <v>108</v>
      </c>
      <c r="E405" t="s">
        <v>67</v>
      </c>
      <c r="F405" t="s">
        <v>68</v>
      </c>
      <c r="G405" t="s">
        <v>60</v>
      </c>
      <c r="H405" t="s">
        <v>61</v>
      </c>
      <c r="I405">
        <v>38</v>
      </c>
      <c r="J405">
        <v>43413</v>
      </c>
      <c r="K405">
        <v>223805</v>
      </c>
      <c r="L405">
        <v>0.36</v>
      </c>
      <c r="M405" t="s">
        <v>62</v>
      </c>
      <c r="N405" t="s">
        <v>70</v>
      </c>
      <c r="O405">
        <v>5</v>
      </c>
      <c r="P405">
        <v>3</v>
      </c>
    </row>
    <row r="406" spans="2:16" x14ac:dyDescent="0.3">
      <c r="B406" t="s">
        <v>895</v>
      </c>
      <c r="C406" t="s">
        <v>896</v>
      </c>
      <c r="D406" t="s">
        <v>66</v>
      </c>
      <c r="E406" t="s">
        <v>91</v>
      </c>
      <c r="F406" t="s">
        <v>84</v>
      </c>
      <c r="G406" t="s">
        <v>60</v>
      </c>
      <c r="H406" t="s">
        <v>69</v>
      </c>
      <c r="I406">
        <v>27</v>
      </c>
      <c r="J406">
        <v>44393</v>
      </c>
      <c r="K406">
        <v>161759</v>
      </c>
      <c r="L406">
        <v>0.16</v>
      </c>
      <c r="M406" t="s">
        <v>62</v>
      </c>
      <c r="N406" t="s">
        <v>88</v>
      </c>
      <c r="O406">
        <v>3</v>
      </c>
      <c r="P406">
        <v>3</v>
      </c>
    </row>
    <row r="407" spans="2:16" x14ac:dyDescent="0.3">
      <c r="B407" t="s">
        <v>897</v>
      </c>
      <c r="C407" t="s">
        <v>898</v>
      </c>
      <c r="D407" t="s">
        <v>73</v>
      </c>
      <c r="E407" t="s">
        <v>58</v>
      </c>
      <c r="F407" t="s">
        <v>59</v>
      </c>
      <c r="G407" t="s">
        <v>78</v>
      </c>
      <c r="H407" t="s">
        <v>61</v>
      </c>
      <c r="I407">
        <v>40</v>
      </c>
      <c r="J407">
        <v>43520</v>
      </c>
      <c r="K407">
        <v>95899</v>
      </c>
      <c r="L407">
        <v>0.1</v>
      </c>
      <c r="M407" t="s">
        <v>62</v>
      </c>
      <c r="N407" t="s">
        <v>117</v>
      </c>
      <c r="O407">
        <v>5</v>
      </c>
      <c r="P407">
        <v>3</v>
      </c>
    </row>
    <row r="408" spans="2:16" x14ac:dyDescent="0.3">
      <c r="B408" t="s">
        <v>899</v>
      </c>
      <c r="C408" t="s">
        <v>900</v>
      </c>
      <c r="D408" t="s">
        <v>77</v>
      </c>
      <c r="E408" t="s">
        <v>67</v>
      </c>
      <c r="F408" t="s">
        <v>84</v>
      </c>
      <c r="G408" t="s">
        <v>78</v>
      </c>
      <c r="H408" t="s">
        <v>79</v>
      </c>
      <c r="I408">
        <v>49</v>
      </c>
      <c r="J408">
        <v>43623</v>
      </c>
      <c r="K408">
        <v>80700</v>
      </c>
      <c r="L408">
        <v>0</v>
      </c>
      <c r="M408" t="s">
        <v>62</v>
      </c>
      <c r="N408" t="s">
        <v>117</v>
      </c>
      <c r="O408">
        <v>5</v>
      </c>
      <c r="P408">
        <v>3</v>
      </c>
    </row>
    <row r="409" spans="2:16" x14ac:dyDescent="0.3">
      <c r="B409" t="s">
        <v>901</v>
      </c>
      <c r="C409" t="s">
        <v>902</v>
      </c>
      <c r="D409" t="s">
        <v>132</v>
      </c>
      <c r="E409" t="s">
        <v>109</v>
      </c>
      <c r="F409" t="s">
        <v>84</v>
      </c>
      <c r="G409" t="s">
        <v>60</v>
      </c>
      <c r="H409" t="s">
        <v>69</v>
      </c>
      <c r="I409">
        <v>39</v>
      </c>
      <c r="J409">
        <v>42843</v>
      </c>
      <c r="K409">
        <v>58745</v>
      </c>
      <c r="L409">
        <v>0</v>
      </c>
      <c r="M409" t="s">
        <v>62</v>
      </c>
      <c r="N409" t="s">
        <v>92</v>
      </c>
      <c r="O409">
        <v>7</v>
      </c>
      <c r="P409">
        <v>4</v>
      </c>
    </row>
    <row r="410" spans="2:16" x14ac:dyDescent="0.3">
      <c r="B410" t="s">
        <v>903</v>
      </c>
      <c r="C410" t="s">
        <v>904</v>
      </c>
      <c r="D410" t="s">
        <v>142</v>
      </c>
      <c r="E410" t="s">
        <v>58</v>
      </c>
      <c r="F410" t="s">
        <v>84</v>
      </c>
      <c r="G410" t="s">
        <v>60</v>
      </c>
      <c r="H410" t="s">
        <v>79</v>
      </c>
      <c r="I410">
        <v>57</v>
      </c>
      <c r="J410">
        <v>33728</v>
      </c>
      <c r="K410">
        <v>76202</v>
      </c>
      <c r="L410">
        <v>0</v>
      </c>
      <c r="M410" t="s">
        <v>62</v>
      </c>
      <c r="N410" t="s">
        <v>92</v>
      </c>
      <c r="O410">
        <v>32</v>
      </c>
      <c r="P410">
        <v>15</v>
      </c>
    </row>
    <row r="411" spans="2:16" x14ac:dyDescent="0.3">
      <c r="B411" t="s">
        <v>905</v>
      </c>
      <c r="C411" t="s">
        <v>906</v>
      </c>
      <c r="D411" t="s">
        <v>108</v>
      </c>
      <c r="E411" t="s">
        <v>120</v>
      </c>
      <c r="F411" t="s">
        <v>68</v>
      </c>
      <c r="G411" t="s">
        <v>78</v>
      </c>
      <c r="H411" t="s">
        <v>61</v>
      </c>
      <c r="I411">
        <v>36</v>
      </c>
      <c r="J411">
        <v>43178</v>
      </c>
      <c r="K411">
        <v>195200</v>
      </c>
      <c r="L411">
        <v>0.36</v>
      </c>
      <c r="M411" t="s">
        <v>62</v>
      </c>
      <c r="N411" t="s">
        <v>92</v>
      </c>
      <c r="O411">
        <v>6</v>
      </c>
      <c r="P411">
        <v>4</v>
      </c>
    </row>
    <row r="412" spans="2:16" x14ac:dyDescent="0.3">
      <c r="B412" t="s">
        <v>907</v>
      </c>
      <c r="C412" t="s">
        <v>908</v>
      </c>
      <c r="D412" t="s">
        <v>198</v>
      </c>
      <c r="E412" t="s">
        <v>58</v>
      </c>
      <c r="F412" t="s">
        <v>74</v>
      </c>
      <c r="G412" t="s">
        <v>60</v>
      </c>
      <c r="H412" t="s">
        <v>69</v>
      </c>
      <c r="I412">
        <v>30</v>
      </c>
      <c r="J412">
        <v>43864</v>
      </c>
      <c r="K412">
        <v>94652</v>
      </c>
      <c r="L412">
        <v>0</v>
      </c>
      <c r="M412" t="s">
        <v>62</v>
      </c>
      <c r="N412" t="s">
        <v>63</v>
      </c>
      <c r="O412">
        <v>4</v>
      </c>
      <c r="P412">
        <v>3</v>
      </c>
    </row>
    <row r="413" spans="2:16" x14ac:dyDescent="0.3">
      <c r="B413" t="s">
        <v>909</v>
      </c>
      <c r="C413" t="s">
        <v>910</v>
      </c>
      <c r="D413" t="s">
        <v>142</v>
      </c>
      <c r="E413" t="s">
        <v>58</v>
      </c>
      <c r="F413" t="s">
        <v>74</v>
      </c>
      <c r="G413" t="s">
        <v>78</v>
      </c>
      <c r="H413" t="s">
        <v>61</v>
      </c>
      <c r="I413">
        <v>34</v>
      </c>
      <c r="J413">
        <v>42416</v>
      </c>
      <c r="K413">
        <v>63411</v>
      </c>
      <c r="L413">
        <v>0</v>
      </c>
      <c r="M413" t="s">
        <v>62</v>
      </c>
      <c r="N413" t="s">
        <v>88</v>
      </c>
      <c r="O413">
        <v>8</v>
      </c>
      <c r="P413">
        <v>5.5</v>
      </c>
    </row>
    <row r="414" spans="2:16" x14ac:dyDescent="0.3">
      <c r="B414" t="s">
        <v>911</v>
      </c>
      <c r="C414" t="s">
        <v>912</v>
      </c>
      <c r="D414" t="s">
        <v>100</v>
      </c>
      <c r="E414" t="s">
        <v>101</v>
      </c>
      <c r="F414" t="s">
        <v>74</v>
      </c>
      <c r="G414" t="s">
        <v>60</v>
      </c>
      <c r="H414" t="s">
        <v>61</v>
      </c>
      <c r="I414">
        <v>55</v>
      </c>
      <c r="J414">
        <v>44276</v>
      </c>
      <c r="K414">
        <v>95562</v>
      </c>
      <c r="L414">
        <v>0</v>
      </c>
      <c r="M414" t="s">
        <v>62</v>
      </c>
      <c r="N414" t="s">
        <v>70</v>
      </c>
      <c r="O414">
        <v>3</v>
      </c>
      <c r="P414">
        <v>3</v>
      </c>
    </row>
    <row r="415" spans="2:16" x14ac:dyDescent="0.3">
      <c r="B415" t="s">
        <v>913</v>
      </c>
      <c r="C415" t="s">
        <v>914</v>
      </c>
      <c r="D415" t="s">
        <v>77</v>
      </c>
      <c r="E415" t="s">
        <v>120</v>
      </c>
      <c r="F415" t="s">
        <v>59</v>
      </c>
      <c r="G415" t="s">
        <v>78</v>
      </c>
      <c r="H415" t="s">
        <v>69</v>
      </c>
      <c r="I415">
        <v>30</v>
      </c>
      <c r="J415">
        <v>43773</v>
      </c>
      <c r="K415">
        <v>96092</v>
      </c>
      <c r="L415">
        <v>0</v>
      </c>
      <c r="M415" t="s">
        <v>62</v>
      </c>
      <c r="N415" t="s">
        <v>92</v>
      </c>
      <c r="O415">
        <v>4</v>
      </c>
      <c r="P415">
        <v>3</v>
      </c>
    </row>
    <row r="416" spans="2:16" x14ac:dyDescent="0.3">
      <c r="B416" t="s">
        <v>915</v>
      </c>
      <c r="C416" t="s">
        <v>916</v>
      </c>
      <c r="D416" t="s">
        <v>108</v>
      </c>
      <c r="E416" t="s">
        <v>101</v>
      </c>
      <c r="F416" t="s">
        <v>74</v>
      </c>
      <c r="G416" t="s">
        <v>78</v>
      </c>
      <c r="H416" t="s">
        <v>79</v>
      </c>
      <c r="I416">
        <v>63</v>
      </c>
      <c r="J416">
        <v>41428</v>
      </c>
      <c r="K416">
        <v>254289</v>
      </c>
      <c r="L416">
        <v>0.39</v>
      </c>
      <c r="M416" t="s">
        <v>62</v>
      </c>
      <c r="N416" t="s">
        <v>70</v>
      </c>
      <c r="O416">
        <v>11</v>
      </c>
      <c r="P416">
        <v>5.5</v>
      </c>
    </row>
    <row r="417" spans="2:16" x14ac:dyDescent="0.3">
      <c r="B417" t="s">
        <v>917</v>
      </c>
      <c r="C417" t="s">
        <v>918</v>
      </c>
      <c r="D417" t="s">
        <v>73</v>
      </c>
      <c r="E417" t="s">
        <v>58</v>
      </c>
      <c r="F417" t="s">
        <v>59</v>
      </c>
      <c r="G417" t="s">
        <v>78</v>
      </c>
      <c r="H417" t="s">
        <v>69</v>
      </c>
      <c r="I417">
        <v>26</v>
      </c>
      <c r="J417">
        <v>43656</v>
      </c>
      <c r="K417">
        <v>69110</v>
      </c>
      <c r="L417">
        <v>0.05</v>
      </c>
      <c r="M417" t="s">
        <v>62</v>
      </c>
      <c r="N417" t="s">
        <v>70</v>
      </c>
      <c r="O417">
        <v>5</v>
      </c>
      <c r="P417">
        <v>3</v>
      </c>
    </row>
    <row r="418" spans="2:16" x14ac:dyDescent="0.3">
      <c r="B418" t="s">
        <v>919</v>
      </c>
      <c r="C418" t="s">
        <v>920</v>
      </c>
      <c r="D418" t="s">
        <v>108</v>
      </c>
      <c r="E418" t="s">
        <v>109</v>
      </c>
      <c r="F418" t="s">
        <v>68</v>
      </c>
      <c r="G418" t="s">
        <v>78</v>
      </c>
      <c r="H418" t="s">
        <v>69</v>
      </c>
      <c r="I418">
        <v>52</v>
      </c>
      <c r="J418">
        <v>37418</v>
      </c>
      <c r="K418">
        <v>236314</v>
      </c>
      <c r="L418">
        <v>0.34</v>
      </c>
      <c r="M418" t="s">
        <v>62</v>
      </c>
      <c r="N418" t="s">
        <v>88</v>
      </c>
      <c r="O418">
        <v>22</v>
      </c>
      <c r="P418">
        <v>9.5</v>
      </c>
    </row>
    <row r="419" spans="2:16" x14ac:dyDescent="0.3">
      <c r="B419" t="s">
        <v>921</v>
      </c>
      <c r="C419" t="s">
        <v>922</v>
      </c>
      <c r="D419" t="s">
        <v>87</v>
      </c>
      <c r="E419" t="s">
        <v>109</v>
      </c>
      <c r="F419" t="s">
        <v>84</v>
      </c>
      <c r="G419" t="s">
        <v>78</v>
      </c>
      <c r="H419" t="s">
        <v>114</v>
      </c>
      <c r="I419">
        <v>51</v>
      </c>
      <c r="J419">
        <v>39252</v>
      </c>
      <c r="K419">
        <v>45206</v>
      </c>
      <c r="L419">
        <v>0</v>
      </c>
      <c r="M419" t="s">
        <v>62</v>
      </c>
      <c r="N419" t="s">
        <v>117</v>
      </c>
      <c r="O419">
        <v>17</v>
      </c>
      <c r="P419">
        <v>8</v>
      </c>
    </row>
    <row r="420" spans="2:16" x14ac:dyDescent="0.3">
      <c r="B420" t="s">
        <v>923</v>
      </c>
      <c r="C420" t="s">
        <v>924</v>
      </c>
      <c r="D420" t="s">
        <v>108</v>
      </c>
      <c r="E420" t="s">
        <v>67</v>
      </c>
      <c r="F420" t="s">
        <v>59</v>
      </c>
      <c r="G420" t="s">
        <v>60</v>
      </c>
      <c r="H420" t="s">
        <v>79</v>
      </c>
      <c r="I420">
        <v>25</v>
      </c>
      <c r="J420">
        <v>44515</v>
      </c>
      <c r="K420">
        <v>210708</v>
      </c>
      <c r="L420">
        <v>0.33</v>
      </c>
      <c r="M420" t="s">
        <v>62</v>
      </c>
      <c r="N420" t="s">
        <v>70</v>
      </c>
      <c r="O420">
        <v>2</v>
      </c>
      <c r="P420">
        <v>1</v>
      </c>
    </row>
    <row r="421" spans="2:16" x14ac:dyDescent="0.3">
      <c r="B421" t="s">
        <v>925</v>
      </c>
      <c r="C421" t="s">
        <v>926</v>
      </c>
      <c r="D421" t="s">
        <v>252</v>
      </c>
      <c r="E421" t="s">
        <v>58</v>
      </c>
      <c r="F421" t="s">
        <v>84</v>
      </c>
      <c r="G421" t="s">
        <v>78</v>
      </c>
      <c r="H421" t="s">
        <v>114</v>
      </c>
      <c r="I421">
        <v>40</v>
      </c>
      <c r="J421">
        <v>44465</v>
      </c>
      <c r="K421">
        <v>87770</v>
      </c>
      <c r="L421">
        <v>0</v>
      </c>
      <c r="M421" t="s">
        <v>62</v>
      </c>
      <c r="N421" t="s">
        <v>92</v>
      </c>
      <c r="O421">
        <v>2</v>
      </c>
      <c r="P421">
        <v>1</v>
      </c>
    </row>
    <row r="422" spans="2:16" x14ac:dyDescent="0.3">
      <c r="B422" t="s">
        <v>927</v>
      </c>
      <c r="C422" t="s">
        <v>928</v>
      </c>
      <c r="D422" t="s">
        <v>83</v>
      </c>
      <c r="E422" t="s">
        <v>91</v>
      </c>
      <c r="F422" t="s">
        <v>84</v>
      </c>
      <c r="G422" t="s">
        <v>60</v>
      </c>
      <c r="H422" t="s">
        <v>69</v>
      </c>
      <c r="I422">
        <v>38</v>
      </c>
      <c r="J422">
        <v>42228</v>
      </c>
      <c r="K422">
        <v>106858</v>
      </c>
      <c r="L422">
        <v>0.05</v>
      </c>
      <c r="M422" t="s">
        <v>62</v>
      </c>
      <c r="N422" t="s">
        <v>63</v>
      </c>
      <c r="O422">
        <v>9</v>
      </c>
      <c r="P422">
        <v>5.5</v>
      </c>
    </row>
    <row r="423" spans="2:16" x14ac:dyDescent="0.3">
      <c r="B423" t="s">
        <v>929</v>
      </c>
      <c r="C423" t="s">
        <v>930</v>
      </c>
      <c r="D423" t="s">
        <v>66</v>
      </c>
      <c r="E423" t="s">
        <v>97</v>
      </c>
      <c r="F423" t="s">
        <v>84</v>
      </c>
      <c r="G423" t="s">
        <v>78</v>
      </c>
      <c r="H423" t="s">
        <v>69</v>
      </c>
      <c r="I423">
        <v>60</v>
      </c>
      <c r="J423">
        <v>42108</v>
      </c>
      <c r="K423">
        <v>155788</v>
      </c>
      <c r="L423">
        <v>0.17</v>
      </c>
      <c r="M423" t="s">
        <v>62</v>
      </c>
      <c r="N423" t="s">
        <v>63</v>
      </c>
      <c r="O423">
        <v>9</v>
      </c>
      <c r="P423">
        <v>5.5</v>
      </c>
    </row>
    <row r="424" spans="2:16" x14ac:dyDescent="0.3">
      <c r="B424" t="s">
        <v>931</v>
      </c>
      <c r="C424" t="s">
        <v>932</v>
      </c>
      <c r="D424" t="s">
        <v>100</v>
      </c>
      <c r="E424" t="s">
        <v>101</v>
      </c>
      <c r="F424" t="s">
        <v>84</v>
      </c>
      <c r="G424" t="s">
        <v>78</v>
      </c>
      <c r="H424" t="s">
        <v>79</v>
      </c>
      <c r="I424">
        <v>28</v>
      </c>
      <c r="J424">
        <v>44548</v>
      </c>
      <c r="K424">
        <v>95670</v>
      </c>
      <c r="L424">
        <v>0</v>
      </c>
      <c r="M424" t="s">
        <v>62</v>
      </c>
      <c r="N424" t="s">
        <v>80</v>
      </c>
      <c r="O424">
        <v>2</v>
      </c>
      <c r="P424">
        <v>1</v>
      </c>
    </row>
    <row r="425" spans="2:16" x14ac:dyDescent="0.3">
      <c r="B425" t="s">
        <v>933</v>
      </c>
      <c r="C425" t="s">
        <v>934</v>
      </c>
      <c r="D425" t="s">
        <v>222</v>
      </c>
      <c r="E425" t="s">
        <v>120</v>
      </c>
      <c r="F425" t="s">
        <v>59</v>
      </c>
      <c r="G425" t="s">
        <v>60</v>
      </c>
      <c r="H425" t="s">
        <v>61</v>
      </c>
      <c r="I425">
        <v>65</v>
      </c>
      <c r="J425">
        <v>36798</v>
      </c>
      <c r="K425">
        <v>67837</v>
      </c>
      <c r="L425">
        <v>0</v>
      </c>
      <c r="M425" t="s">
        <v>62</v>
      </c>
      <c r="N425" t="s">
        <v>92</v>
      </c>
      <c r="O425">
        <v>23</v>
      </c>
      <c r="P425">
        <v>9.5</v>
      </c>
    </row>
    <row r="426" spans="2:16" x14ac:dyDescent="0.3">
      <c r="B426" t="s">
        <v>935</v>
      </c>
      <c r="C426" t="s">
        <v>936</v>
      </c>
      <c r="D426" t="s">
        <v>77</v>
      </c>
      <c r="E426" t="s">
        <v>120</v>
      </c>
      <c r="F426" t="s">
        <v>84</v>
      </c>
      <c r="G426" t="s">
        <v>60</v>
      </c>
      <c r="H426" t="s">
        <v>114</v>
      </c>
      <c r="I426">
        <v>52</v>
      </c>
      <c r="J426">
        <v>34623</v>
      </c>
      <c r="K426">
        <v>93103</v>
      </c>
      <c r="L426">
        <v>0</v>
      </c>
      <c r="M426" t="s">
        <v>62</v>
      </c>
      <c r="N426" t="s">
        <v>80</v>
      </c>
      <c r="O426">
        <v>29</v>
      </c>
      <c r="P426">
        <v>10</v>
      </c>
    </row>
    <row r="427" spans="2:16" x14ac:dyDescent="0.3">
      <c r="B427" t="s">
        <v>937</v>
      </c>
      <c r="C427" t="s">
        <v>938</v>
      </c>
      <c r="D427" t="s">
        <v>100</v>
      </c>
      <c r="E427" t="s">
        <v>101</v>
      </c>
      <c r="F427" t="s">
        <v>84</v>
      </c>
      <c r="G427" t="s">
        <v>60</v>
      </c>
      <c r="H427" t="s">
        <v>69</v>
      </c>
      <c r="I427">
        <v>56</v>
      </c>
      <c r="J427">
        <v>42291</v>
      </c>
      <c r="K427">
        <v>76272</v>
      </c>
      <c r="L427">
        <v>0</v>
      </c>
      <c r="M427" t="s">
        <v>62</v>
      </c>
      <c r="N427" t="s">
        <v>88</v>
      </c>
      <c r="O427">
        <v>8</v>
      </c>
      <c r="P427">
        <v>5.5</v>
      </c>
    </row>
    <row r="428" spans="2:16" x14ac:dyDescent="0.3">
      <c r="B428" t="s">
        <v>939</v>
      </c>
      <c r="C428" t="s">
        <v>940</v>
      </c>
      <c r="D428" t="s">
        <v>132</v>
      </c>
      <c r="E428" t="s">
        <v>67</v>
      </c>
      <c r="F428" t="s">
        <v>74</v>
      </c>
      <c r="G428" t="s">
        <v>60</v>
      </c>
      <c r="H428" t="s">
        <v>79</v>
      </c>
      <c r="I428">
        <v>48</v>
      </c>
      <c r="J428">
        <v>37796</v>
      </c>
      <c r="K428">
        <v>55760</v>
      </c>
      <c r="L428">
        <v>0</v>
      </c>
      <c r="M428" t="s">
        <v>62</v>
      </c>
      <c r="N428" t="s">
        <v>92</v>
      </c>
      <c r="O428">
        <v>21</v>
      </c>
      <c r="P428">
        <v>9.5</v>
      </c>
    </row>
    <row r="429" spans="2:16" x14ac:dyDescent="0.3">
      <c r="B429" t="s">
        <v>941</v>
      </c>
      <c r="C429" t="s">
        <v>942</v>
      </c>
      <c r="D429" t="s">
        <v>108</v>
      </c>
      <c r="E429" t="s">
        <v>91</v>
      </c>
      <c r="F429" t="s">
        <v>84</v>
      </c>
      <c r="G429" t="s">
        <v>60</v>
      </c>
      <c r="H429" t="s">
        <v>69</v>
      </c>
      <c r="I429">
        <v>36</v>
      </c>
      <c r="J429">
        <v>43843</v>
      </c>
      <c r="K429">
        <v>253294</v>
      </c>
      <c r="L429">
        <v>0.4</v>
      </c>
      <c r="M429" t="s">
        <v>62</v>
      </c>
      <c r="N429" t="s">
        <v>88</v>
      </c>
      <c r="O429">
        <v>4</v>
      </c>
      <c r="P429">
        <v>3</v>
      </c>
    </row>
    <row r="430" spans="2:16" x14ac:dyDescent="0.3">
      <c r="B430" t="s">
        <v>943</v>
      </c>
      <c r="C430" t="s">
        <v>944</v>
      </c>
      <c r="D430" t="s">
        <v>132</v>
      </c>
      <c r="E430" t="s">
        <v>67</v>
      </c>
      <c r="F430" t="s">
        <v>84</v>
      </c>
      <c r="G430" t="s">
        <v>78</v>
      </c>
      <c r="H430" t="s">
        <v>69</v>
      </c>
      <c r="I430">
        <v>60</v>
      </c>
      <c r="J430">
        <v>39310</v>
      </c>
      <c r="K430">
        <v>58671</v>
      </c>
      <c r="L430">
        <v>0</v>
      </c>
      <c r="M430" t="s">
        <v>62</v>
      </c>
      <c r="N430" t="s">
        <v>117</v>
      </c>
      <c r="O430">
        <v>17</v>
      </c>
      <c r="P430">
        <v>8</v>
      </c>
    </row>
    <row r="431" spans="2:16" x14ac:dyDescent="0.3">
      <c r="B431" t="s">
        <v>945</v>
      </c>
      <c r="C431" t="s">
        <v>946</v>
      </c>
      <c r="D431" t="s">
        <v>222</v>
      </c>
      <c r="E431" t="s">
        <v>120</v>
      </c>
      <c r="F431" t="s">
        <v>59</v>
      </c>
      <c r="G431" t="s">
        <v>60</v>
      </c>
      <c r="H431" t="s">
        <v>79</v>
      </c>
      <c r="I431">
        <v>40</v>
      </c>
      <c r="J431">
        <v>43175</v>
      </c>
      <c r="K431">
        <v>55457</v>
      </c>
      <c r="L431">
        <v>0</v>
      </c>
      <c r="M431" t="s">
        <v>62</v>
      </c>
      <c r="N431" t="s">
        <v>117</v>
      </c>
      <c r="O431">
        <v>6</v>
      </c>
      <c r="P431">
        <v>4</v>
      </c>
    </row>
    <row r="432" spans="2:16" x14ac:dyDescent="0.3">
      <c r="B432" t="s">
        <v>947</v>
      </c>
      <c r="C432" t="s">
        <v>948</v>
      </c>
      <c r="D432" t="s">
        <v>222</v>
      </c>
      <c r="E432" t="s">
        <v>120</v>
      </c>
      <c r="F432" t="s">
        <v>74</v>
      </c>
      <c r="G432" t="s">
        <v>60</v>
      </c>
      <c r="H432" t="s">
        <v>79</v>
      </c>
      <c r="I432">
        <v>63</v>
      </c>
      <c r="J432">
        <v>43004</v>
      </c>
      <c r="K432">
        <v>72340</v>
      </c>
      <c r="L432">
        <v>0</v>
      </c>
      <c r="M432" t="s">
        <v>62</v>
      </c>
      <c r="N432" t="s">
        <v>80</v>
      </c>
      <c r="O432">
        <v>6</v>
      </c>
      <c r="P432">
        <v>4</v>
      </c>
    </row>
    <row r="433" spans="2:16" x14ac:dyDescent="0.3">
      <c r="B433" t="s">
        <v>949</v>
      </c>
      <c r="C433" t="s">
        <v>950</v>
      </c>
      <c r="D433" t="s">
        <v>83</v>
      </c>
      <c r="E433" t="s">
        <v>109</v>
      </c>
      <c r="F433" t="s">
        <v>84</v>
      </c>
      <c r="G433" t="s">
        <v>60</v>
      </c>
      <c r="H433" t="s">
        <v>69</v>
      </c>
      <c r="I433">
        <v>29</v>
      </c>
      <c r="J433">
        <v>42676</v>
      </c>
      <c r="K433">
        <v>122054</v>
      </c>
      <c r="L433">
        <v>0.06</v>
      </c>
      <c r="M433" t="s">
        <v>62</v>
      </c>
      <c r="N433" t="s">
        <v>80</v>
      </c>
      <c r="O433">
        <v>7</v>
      </c>
      <c r="P433">
        <v>4</v>
      </c>
    </row>
    <row r="434" spans="2:16" x14ac:dyDescent="0.3">
      <c r="B434" t="s">
        <v>951</v>
      </c>
      <c r="C434" t="s">
        <v>952</v>
      </c>
      <c r="D434" t="s">
        <v>142</v>
      </c>
      <c r="E434" t="s">
        <v>58</v>
      </c>
      <c r="F434" t="s">
        <v>84</v>
      </c>
      <c r="G434" t="s">
        <v>60</v>
      </c>
      <c r="H434" t="s">
        <v>69</v>
      </c>
      <c r="I434">
        <v>53</v>
      </c>
      <c r="J434">
        <v>35543</v>
      </c>
      <c r="K434">
        <v>78153</v>
      </c>
      <c r="L434">
        <v>0</v>
      </c>
      <c r="M434" t="s">
        <v>62</v>
      </c>
      <c r="N434" t="s">
        <v>88</v>
      </c>
      <c r="O434">
        <v>27</v>
      </c>
      <c r="P434">
        <v>10</v>
      </c>
    </row>
    <row r="435" spans="2:16" x14ac:dyDescent="0.3">
      <c r="B435" t="s">
        <v>953</v>
      </c>
      <c r="C435" t="s">
        <v>954</v>
      </c>
      <c r="D435" t="s">
        <v>83</v>
      </c>
      <c r="E435" t="s">
        <v>67</v>
      </c>
      <c r="F435" t="s">
        <v>74</v>
      </c>
      <c r="G435" t="s">
        <v>60</v>
      </c>
      <c r="H435" t="s">
        <v>69</v>
      </c>
      <c r="I435">
        <v>37</v>
      </c>
      <c r="J435">
        <v>43935</v>
      </c>
      <c r="K435">
        <v>103524</v>
      </c>
      <c r="L435">
        <v>0.09</v>
      </c>
      <c r="M435" t="s">
        <v>62</v>
      </c>
      <c r="N435" t="s">
        <v>80</v>
      </c>
      <c r="O435">
        <v>4</v>
      </c>
      <c r="P435">
        <v>3</v>
      </c>
    </row>
    <row r="436" spans="2:16" x14ac:dyDescent="0.3">
      <c r="B436" t="s">
        <v>955</v>
      </c>
      <c r="C436" t="s">
        <v>956</v>
      </c>
      <c r="D436" t="s">
        <v>83</v>
      </c>
      <c r="E436" t="s">
        <v>58</v>
      </c>
      <c r="F436" t="s">
        <v>84</v>
      </c>
      <c r="G436" t="s">
        <v>78</v>
      </c>
      <c r="H436" t="s">
        <v>69</v>
      </c>
      <c r="I436">
        <v>30</v>
      </c>
      <c r="J436">
        <v>42952</v>
      </c>
      <c r="K436">
        <v>119906</v>
      </c>
      <c r="L436">
        <v>0.05</v>
      </c>
      <c r="M436" t="s">
        <v>62</v>
      </c>
      <c r="N436" t="s">
        <v>117</v>
      </c>
      <c r="O436">
        <v>7</v>
      </c>
      <c r="P436">
        <v>4</v>
      </c>
    </row>
    <row r="437" spans="2:16" x14ac:dyDescent="0.3">
      <c r="B437" t="s">
        <v>957</v>
      </c>
      <c r="C437" t="s">
        <v>958</v>
      </c>
      <c r="D437" t="s">
        <v>87</v>
      </c>
      <c r="E437" t="s">
        <v>109</v>
      </c>
      <c r="F437" t="s">
        <v>68</v>
      </c>
      <c r="G437" t="s">
        <v>60</v>
      </c>
      <c r="H437" t="s">
        <v>69</v>
      </c>
      <c r="I437">
        <v>28</v>
      </c>
      <c r="J437">
        <v>43847</v>
      </c>
      <c r="K437">
        <v>45061</v>
      </c>
      <c r="L437">
        <v>0</v>
      </c>
      <c r="M437" t="s">
        <v>62</v>
      </c>
      <c r="N437" t="s">
        <v>88</v>
      </c>
      <c r="O437">
        <v>4</v>
      </c>
      <c r="P437">
        <v>3</v>
      </c>
    </row>
    <row r="438" spans="2:16" x14ac:dyDescent="0.3">
      <c r="B438" t="s">
        <v>959</v>
      </c>
      <c r="C438" t="s">
        <v>960</v>
      </c>
      <c r="D438" t="s">
        <v>618</v>
      </c>
      <c r="E438" t="s">
        <v>58</v>
      </c>
      <c r="F438" t="s">
        <v>84</v>
      </c>
      <c r="G438" t="s">
        <v>78</v>
      </c>
      <c r="H438" t="s">
        <v>79</v>
      </c>
      <c r="I438">
        <v>51</v>
      </c>
      <c r="J438">
        <v>37638</v>
      </c>
      <c r="K438">
        <v>91399</v>
      </c>
      <c r="L438">
        <v>0</v>
      </c>
      <c r="M438" t="s">
        <v>62</v>
      </c>
      <c r="N438" t="s">
        <v>63</v>
      </c>
      <c r="O438">
        <v>21</v>
      </c>
      <c r="P438">
        <v>9.5</v>
      </c>
    </row>
    <row r="439" spans="2:16" x14ac:dyDescent="0.3">
      <c r="B439" t="s">
        <v>961</v>
      </c>
      <c r="C439" t="s">
        <v>962</v>
      </c>
      <c r="D439" t="s">
        <v>137</v>
      </c>
      <c r="E439" t="s">
        <v>58</v>
      </c>
      <c r="F439" t="s">
        <v>59</v>
      </c>
      <c r="G439" t="s">
        <v>78</v>
      </c>
      <c r="H439" t="s">
        <v>114</v>
      </c>
      <c r="I439">
        <v>28</v>
      </c>
      <c r="J439">
        <v>43006</v>
      </c>
      <c r="K439">
        <v>97336</v>
      </c>
      <c r="L439">
        <v>0</v>
      </c>
      <c r="M439" t="s">
        <v>62</v>
      </c>
      <c r="N439" t="s">
        <v>92</v>
      </c>
      <c r="O439">
        <v>6</v>
      </c>
      <c r="P439">
        <v>4</v>
      </c>
    </row>
    <row r="440" spans="2:16" x14ac:dyDescent="0.3">
      <c r="B440" t="s">
        <v>893</v>
      </c>
      <c r="C440" t="s">
        <v>963</v>
      </c>
      <c r="D440" t="s">
        <v>57</v>
      </c>
      <c r="E440" t="s">
        <v>91</v>
      </c>
      <c r="F440" t="s">
        <v>84</v>
      </c>
      <c r="G440" t="s">
        <v>60</v>
      </c>
      <c r="H440" t="s">
        <v>61</v>
      </c>
      <c r="I440">
        <v>31</v>
      </c>
      <c r="J440">
        <v>42755</v>
      </c>
      <c r="K440">
        <v>124629</v>
      </c>
      <c r="L440">
        <v>0.1</v>
      </c>
      <c r="M440" t="s">
        <v>62</v>
      </c>
      <c r="N440" t="s">
        <v>117</v>
      </c>
      <c r="O440">
        <v>7</v>
      </c>
      <c r="P440">
        <v>4</v>
      </c>
    </row>
    <row r="441" spans="2:16" x14ac:dyDescent="0.3">
      <c r="B441" t="s">
        <v>964</v>
      </c>
      <c r="C441" t="s">
        <v>965</v>
      </c>
      <c r="D441" t="s">
        <v>108</v>
      </c>
      <c r="E441" t="s">
        <v>97</v>
      </c>
      <c r="F441" t="s">
        <v>68</v>
      </c>
      <c r="G441" t="s">
        <v>60</v>
      </c>
      <c r="H441" t="s">
        <v>69</v>
      </c>
      <c r="I441">
        <v>28</v>
      </c>
      <c r="J441">
        <v>44402</v>
      </c>
      <c r="K441">
        <v>231850</v>
      </c>
      <c r="L441">
        <v>0.39</v>
      </c>
      <c r="M441" t="s">
        <v>62</v>
      </c>
      <c r="N441" t="s">
        <v>88</v>
      </c>
      <c r="O441">
        <v>3</v>
      </c>
      <c r="P441">
        <v>3</v>
      </c>
    </row>
    <row r="442" spans="2:16" x14ac:dyDescent="0.3">
      <c r="B442" t="s">
        <v>966</v>
      </c>
      <c r="C442" t="s">
        <v>967</v>
      </c>
      <c r="D442" t="s">
        <v>83</v>
      </c>
      <c r="E442" t="s">
        <v>91</v>
      </c>
      <c r="F442" t="s">
        <v>59</v>
      </c>
      <c r="G442" t="s">
        <v>78</v>
      </c>
      <c r="H442" t="s">
        <v>114</v>
      </c>
      <c r="I442">
        <v>34</v>
      </c>
      <c r="J442">
        <v>43255</v>
      </c>
      <c r="K442">
        <v>128329</v>
      </c>
      <c r="L442">
        <v>0.08</v>
      </c>
      <c r="M442" t="s">
        <v>62</v>
      </c>
      <c r="N442" t="s">
        <v>80</v>
      </c>
      <c r="O442">
        <v>6</v>
      </c>
      <c r="P442">
        <v>4</v>
      </c>
    </row>
    <row r="443" spans="2:16" x14ac:dyDescent="0.3">
      <c r="B443" t="s">
        <v>968</v>
      </c>
      <c r="C443" t="s">
        <v>969</v>
      </c>
      <c r="D443" t="s">
        <v>57</v>
      </c>
      <c r="E443" t="s">
        <v>109</v>
      </c>
      <c r="F443" t="s">
        <v>74</v>
      </c>
      <c r="G443" t="s">
        <v>78</v>
      </c>
      <c r="H443" t="s">
        <v>79</v>
      </c>
      <c r="I443">
        <v>60</v>
      </c>
      <c r="J443">
        <v>44403</v>
      </c>
      <c r="K443">
        <v>121480</v>
      </c>
      <c r="L443">
        <v>0.14000000000000001</v>
      </c>
      <c r="M443" t="s">
        <v>62</v>
      </c>
      <c r="N443" t="s">
        <v>80</v>
      </c>
      <c r="O443">
        <v>3</v>
      </c>
      <c r="P443">
        <v>3</v>
      </c>
    </row>
    <row r="444" spans="2:16" x14ac:dyDescent="0.3">
      <c r="B444" t="s">
        <v>970</v>
      </c>
      <c r="C444" t="s">
        <v>971</v>
      </c>
      <c r="D444" t="s">
        <v>66</v>
      </c>
      <c r="E444" t="s">
        <v>97</v>
      </c>
      <c r="F444" t="s">
        <v>68</v>
      </c>
      <c r="G444" t="s">
        <v>60</v>
      </c>
      <c r="H444" t="s">
        <v>69</v>
      </c>
      <c r="I444">
        <v>41</v>
      </c>
      <c r="J444">
        <v>40319</v>
      </c>
      <c r="K444">
        <v>153275</v>
      </c>
      <c r="L444">
        <v>0.24</v>
      </c>
      <c r="M444" t="s">
        <v>62</v>
      </c>
      <c r="N444" t="s">
        <v>117</v>
      </c>
      <c r="O444">
        <v>14</v>
      </c>
      <c r="P444">
        <v>8</v>
      </c>
    </row>
    <row r="445" spans="2:16" x14ac:dyDescent="0.3">
      <c r="B445" t="s">
        <v>972</v>
      </c>
      <c r="C445" t="s">
        <v>973</v>
      </c>
      <c r="D445" t="s">
        <v>77</v>
      </c>
      <c r="E445" t="s">
        <v>120</v>
      </c>
      <c r="F445" t="s">
        <v>59</v>
      </c>
      <c r="G445" t="s">
        <v>60</v>
      </c>
      <c r="H445" t="s">
        <v>79</v>
      </c>
      <c r="I445">
        <v>62</v>
      </c>
      <c r="J445">
        <v>43969</v>
      </c>
      <c r="K445">
        <v>97830</v>
      </c>
      <c r="L445">
        <v>0</v>
      </c>
      <c r="M445" t="s">
        <v>62</v>
      </c>
      <c r="N445" t="s">
        <v>92</v>
      </c>
      <c r="O445">
        <v>4</v>
      </c>
      <c r="P445">
        <v>3</v>
      </c>
    </row>
    <row r="446" spans="2:16" x14ac:dyDescent="0.3">
      <c r="B446" t="s">
        <v>974</v>
      </c>
      <c r="C446" t="s">
        <v>975</v>
      </c>
      <c r="D446" t="s">
        <v>108</v>
      </c>
      <c r="E446" t="s">
        <v>109</v>
      </c>
      <c r="F446" t="s">
        <v>84</v>
      </c>
      <c r="G446" t="s">
        <v>60</v>
      </c>
      <c r="H446" t="s">
        <v>114</v>
      </c>
      <c r="I446">
        <v>47</v>
      </c>
      <c r="J446">
        <v>36232</v>
      </c>
      <c r="K446">
        <v>239394</v>
      </c>
      <c r="L446">
        <v>0.32</v>
      </c>
      <c r="M446" t="s">
        <v>62</v>
      </c>
      <c r="N446" t="s">
        <v>92</v>
      </c>
      <c r="O446">
        <v>25</v>
      </c>
      <c r="P446">
        <v>10</v>
      </c>
    </row>
    <row r="447" spans="2:16" x14ac:dyDescent="0.3">
      <c r="B447" t="s">
        <v>976</v>
      </c>
      <c r="C447" t="s">
        <v>977</v>
      </c>
      <c r="D447" t="s">
        <v>87</v>
      </c>
      <c r="E447" t="s">
        <v>91</v>
      </c>
      <c r="F447" t="s">
        <v>74</v>
      </c>
      <c r="G447" t="s">
        <v>60</v>
      </c>
      <c r="H447" t="s">
        <v>114</v>
      </c>
      <c r="I447">
        <v>33</v>
      </c>
      <c r="J447">
        <v>43247</v>
      </c>
      <c r="K447">
        <v>45049</v>
      </c>
      <c r="L447">
        <v>0</v>
      </c>
      <c r="M447" t="s">
        <v>62</v>
      </c>
      <c r="N447" t="s">
        <v>63</v>
      </c>
      <c r="O447">
        <v>6</v>
      </c>
      <c r="P447">
        <v>4</v>
      </c>
    </row>
    <row r="448" spans="2:16" x14ac:dyDescent="0.3">
      <c r="B448" t="s">
        <v>978</v>
      </c>
      <c r="C448" t="s">
        <v>979</v>
      </c>
      <c r="D448" t="s">
        <v>108</v>
      </c>
      <c r="E448" t="s">
        <v>67</v>
      </c>
      <c r="F448" t="s">
        <v>84</v>
      </c>
      <c r="G448" t="s">
        <v>60</v>
      </c>
      <c r="H448" t="s">
        <v>79</v>
      </c>
      <c r="I448">
        <v>54</v>
      </c>
      <c r="J448">
        <v>39330</v>
      </c>
      <c r="K448">
        <v>183239</v>
      </c>
      <c r="L448">
        <v>0.32</v>
      </c>
      <c r="M448" t="s">
        <v>62</v>
      </c>
      <c r="N448" t="s">
        <v>63</v>
      </c>
      <c r="O448">
        <v>17</v>
      </c>
      <c r="P448">
        <v>8</v>
      </c>
    </row>
    <row r="449" spans="2:16" x14ac:dyDescent="0.3">
      <c r="B449" t="s">
        <v>980</v>
      </c>
      <c r="C449" t="s">
        <v>981</v>
      </c>
      <c r="D449" t="s">
        <v>87</v>
      </c>
      <c r="E449" t="s">
        <v>91</v>
      </c>
      <c r="F449" t="s">
        <v>74</v>
      </c>
      <c r="G449" t="s">
        <v>60</v>
      </c>
      <c r="H449" t="s">
        <v>69</v>
      </c>
      <c r="I449">
        <v>28</v>
      </c>
      <c r="J449">
        <v>43610</v>
      </c>
      <c r="K449">
        <v>45819</v>
      </c>
      <c r="L449">
        <v>0</v>
      </c>
      <c r="M449" t="s">
        <v>62</v>
      </c>
      <c r="N449" t="s">
        <v>88</v>
      </c>
      <c r="O449">
        <v>5</v>
      </c>
      <c r="P449">
        <v>3</v>
      </c>
    </row>
    <row r="450" spans="2:16" x14ac:dyDescent="0.3">
      <c r="B450" t="s">
        <v>982</v>
      </c>
      <c r="C450" t="s">
        <v>983</v>
      </c>
      <c r="D450" t="s">
        <v>87</v>
      </c>
      <c r="E450" t="s">
        <v>91</v>
      </c>
      <c r="F450" t="s">
        <v>59</v>
      </c>
      <c r="G450" t="s">
        <v>60</v>
      </c>
      <c r="H450" t="s">
        <v>79</v>
      </c>
      <c r="I450">
        <v>54</v>
      </c>
      <c r="J450">
        <v>39080</v>
      </c>
      <c r="K450">
        <v>55518</v>
      </c>
      <c r="L450">
        <v>0</v>
      </c>
      <c r="M450" t="s">
        <v>62</v>
      </c>
      <c r="N450" t="s">
        <v>117</v>
      </c>
      <c r="O450">
        <v>17</v>
      </c>
      <c r="P450">
        <v>8</v>
      </c>
    </row>
    <row r="451" spans="2:16" x14ac:dyDescent="0.3">
      <c r="B451" t="s">
        <v>984</v>
      </c>
      <c r="C451" t="s">
        <v>985</v>
      </c>
      <c r="D451" t="s">
        <v>83</v>
      </c>
      <c r="E451" t="s">
        <v>109</v>
      </c>
      <c r="F451" t="s">
        <v>59</v>
      </c>
      <c r="G451" t="s">
        <v>60</v>
      </c>
      <c r="H451" t="s">
        <v>61</v>
      </c>
      <c r="I451">
        <v>55</v>
      </c>
      <c r="J451">
        <v>33958</v>
      </c>
      <c r="K451">
        <v>113950</v>
      </c>
      <c r="L451">
        <v>0.09</v>
      </c>
      <c r="M451" t="s">
        <v>62</v>
      </c>
      <c r="N451" t="s">
        <v>88</v>
      </c>
      <c r="O451">
        <v>31</v>
      </c>
      <c r="P451">
        <v>15</v>
      </c>
    </row>
    <row r="452" spans="2:16" x14ac:dyDescent="0.3">
      <c r="B452" t="s">
        <v>986</v>
      </c>
      <c r="C452" t="s">
        <v>987</v>
      </c>
      <c r="D452" t="s">
        <v>108</v>
      </c>
      <c r="E452" t="s">
        <v>109</v>
      </c>
      <c r="F452" t="s">
        <v>68</v>
      </c>
      <c r="G452" t="s">
        <v>60</v>
      </c>
      <c r="H452" t="s">
        <v>79</v>
      </c>
      <c r="I452">
        <v>52</v>
      </c>
      <c r="J452">
        <v>35886</v>
      </c>
      <c r="K452">
        <v>182035</v>
      </c>
      <c r="L452">
        <v>0.3</v>
      </c>
      <c r="M452" t="s">
        <v>62</v>
      </c>
      <c r="N452" t="s">
        <v>70</v>
      </c>
      <c r="O452">
        <v>26</v>
      </c>
      <c r="P452">
        <v>10</v>
      </c>
    </row>
    <row r="453" spans="2:16" x14ac:dyDescent="0.3">
      <c r="B453" t="s">
        <v>988</v>
      </c>
      <c r="C453" t="s">
        <v>989</v>
      </c>
      <c r="D453" t="s">
        <v>222</v>
      </c>
      <c r="E453" t="s">
        <v>120</v>
      </c>
      <c r="F453" t="s">
        <v>84</v>
      </c>
      <c r="G453" t="s">
        <v>60</v>
      </c>
      <c r="H453" t="s">
        <v>61</v>
      </c>
      <c r="I453">
        <v>26</v>
      </c>
      <c r="J453">
        <v>43698</v>
      </c>
      <c r="K453">
        <v>66084</v>
      </c>
      <c r="L453">
        <v>0</v>
      </c>
      <c r="M453" t="s">
        <v>62</v>
      </c>
      <c r="N453" t="s">
        <v>63</v>
      </c>
      <c r="O453">
        <v>5</v>
      </c>
      <c r="P453">
        <v>3</v>
      </c>
    </row>
    <row r="454" spans="2:16" x14ac:dyDescent="0.3">
      <c r="B454" t="s">
        <v>990</v>
      </c>
      <c r="C454" t="s">
        <v>991</v>
      </c>
      <c r="D454" t="s">
        <v>232</v>
      </c>
      <c r="E454" t="s">
        <v>101</v>
      </c>
      <c r="F454" t="s">
        <v>59</v>
      </c>
      <c r="G454" t="s">
        <v>60</v>
      </c>
      <c r="H454" t="s">
        <v>79</v>
      </c>
      <c r="I454">
        <v>63</v>
      </c>
      <c r="J454">
        <v>43227</v>
      </c>
      <c r="K454">
        <v>67987</v>
      </c>
      <c r="L454">
        <v>0</v>
      </c>
      <c r="M454" t="s">
        <v>62</v>
      </c>
      <c r="N454" t="s">
        <v>88</v>
      </c>
      <c r="O454">
        <v>6</v>
      </c>
      <c r="P454">
        <v>4</v>
      </c>
    </row>
    <row r="455" spans="2:16" x14ac:dyDescent="0.3">
      <c r="B455" t="s">
        <v>992</v>
      </c>
      <c r="C455" t="s">
        <v>993</v>
      </c>
      <c r="D455" t="s">
        <v>132</v>
      </c>
      <c r="E455" t="s">
        <v>109</v>
      </c>
      <c r="F455" t="s">
        <v>74</v>
      </c>
      <c r="G455" t="s">
        <v>78</v>
      </c>
      <c r="H455" t="s">
        <v>69</v>
      </c>
      <c r="I455">
        <v>65</v>
      </c>
      <c r="J455">
        <v>38584</v>
      </c>
      <c r="K455">
        <v>59833</v>
      </c>
      <c r="L455">
        <v>0</v>
      </c>
      <c r="M455" t="s">
        <v>62</v>
      </c>
      <c r="N455" t="s">
        <v>117</v>
      </c>
      <c r="O455">
        <v>19</v>
      </c>
      <c r="P455">
        <v>9.5</v>
      </c>
    </row>
    <row r="456" spans="2:16" x14ac:dyDescent="0.3">
      <c r="B456" t="s">
        <v>994</v>
      </c>
      <c r="C456" t="s">
        <v>995</v>
      </c>
      <c r="D456" t="s">
        <v>57</v>
      </c>
      <c r="E456" t="s">
        <v>109</v>
      </c>
      <c r="F456" t="s">
        <v>68</v>
      </c>
      <c r="G456" t="s">
        <v>78</v>
      </c>
      <c r="H456" t="s">
        <v>79</v>
      </c>
      <c r="I456">
        <v>45</v>
      </c>
      <c r="J456">
        <v>38453</v>
      </c>
      <c r="K456">
        <v>128468</v>
      </c>
      <c r="L456">
        <v>0.11</v>
      </c>
      <c r="M456" t="s">
        <v>62</v>
      </c>
      <c r="N456" t="s">
        <v>70</v>
      </c>
      <c r="O456">
        <v>19</v>
      </c>
      <c r="P456">
        <v>9.5</v>
      </c>
    </row>
    <row r="457" spans="2:16" x14ac:dyDescent="0.3">
      <c r="B457" t="s">
        <v>428</v>
      </c>
      <c r="C457" t="s">
        <v>996</v>
      </c>
      <c r="D457" t="s">
        <v>83</v>
      </c>
      <c r="E457" t="s">
        <v>120</v>
      </c>
      <c r="F457" t="s">
        <v>84</v>
      </c>
      <c r="G457" t="s">
        <v>78</v>
      </c>
      <c r="H457" t="s">
        <v>61</v>
      </c>
      <c r="I457">
        <v>42</v>
      </c>
      <c r="J457">
        <v>40692</v>
      </c>
      <c r="K457">
        <v>102440</v>
      </c>
      <c r="L457">
        <v>0.06</v>
      </c>
      <c r="M457" t="s">
        <v>62</v>
      </c>
      <c r="N457" t="s">
        <v>70</v>
      </c>
      <c r="O457">
        <v>13</v>
      </c>
      <c r="P457">
        <v>8</v>
      </c>
    </row>
    <row r="458" spans="2:16" x14ac:dyDescent="0.3">
      <c r="B458" t="s">
        <v>997</v>
      </c>
      <c r="C458" t="s">
        <v>998</v>
      </c>
      <c r="D458" t="s">
        <v>108</v>
      </c>
      <c r="E458" t="s">
        <v>58</v>
      </c>
      <c r="F458" t="s">
        <v>68</v>
      </c>
      <c r="G458" t="s">
        <v>78</v>
      </c>
      <c r="H458" t="s">
        <v>61</v>
      </c>
      <c r="I458">
        <v>59</v>
      </c>
      <c r="J458">
        <v>40542</v>
      </c>
      <c r="K458">
        <v>246619</v>
      </c>
      <c r="L458">
        <v>0.36</v>
      </c>
      <c r="M458" t="s">
        <v>62</v>
      </c>
      <c r="N458" t="s">
        <v>88</v>
      </c>
      <c r="O458">
        <v>13</v>
      </c>
      <c r="P458">
        <v>8</v>
      </c>
    </row>
    <row r="459" spans="2:16" x14ac:dyDescent="0.3">
      <c r="B459" t="s">
        <v>999</v>
      </c>
      <c r="C459" t="s">
        <v>1000</v>
      </c>
      <c r="D459" t="s">
        <v>83</v>
      </c>
      <c r="E459" t="s">
        <v>97</v>
      </c>
      <c r="F459" t="s">
        <v>84</v>
      </c>
      <c r="G459" t="s">
        <v>60</v>
      </c>
      <c r="H459" t="s">
        <v>114</v>
      </c>
      <c r="I459">
        <v>42</v>
      </c>
      <c r="J459">
        <v>43058</v>
      </c>
      <c r="K459">
        <v>101143</v>
      </c>
      <c r="L459">
        <v>0.06</v>
      </c>
      <c r="M459" t="s">
        <v>62</v>
      </c>
      <c r="N459" t="s">
        <v>88</v>
      </c>
      <c r="O459">
        <v>6</v>
      </c>
      <c r="P459">
        <v>4</v>
      </c>
    </row>
    <row r="460" spans="2:16" x14ac:dyDescent="0.3">
      <c r="B460" t="s">
        <v>1001</v>
      </c>
      <c r="C460" t="s">
        <v>1002</v>
      </c>
      <c r="D460" t="s">
        <v>171</v>
      </c>
      <c r="E460" t="s">
        <v>101</v>
      </c>
      <c r="F460" t="s">
        <v>68</v>
      </c>
      <c r="G460" t="s">
        <v>78</v>
      </c>
      <c r="H460" t="s">
        <v>69</v>
      </c>
      <c r="I460">
        <v>45</v>
      </c>
      <c r="J460">
        <v>42329</v>
      </c>
      <c r="K460">
        <v>87292</v>
      </c>
      <c r="L460">
        <v>0</v>
      </c>
      <c r="M460" t="s">
        <v>62</v>
      </c>
      <c r="N460" t="s">
        <v>117</v>
      </c>
      <c r="O460">
        <v>8</v>
      </c>
      <c r="P460">
        <v>5.5</v>
      </c>
    </row>
    <row r="461" spans="2:16" x14ac:dyDescent="0.3">
      <c r="B461" t="s">
        <v>893</v>
      </c>
      <c r="C461" t="s">
        <v>1003</v>
      </c>
      <c r="D461" t="s">
        <v>275</v>
      </c>
      <c r="E461" t="s">
        <v>58</v>
      </c>
      <c r="F461" t="s">
        <v>84</v>
      </c>
      <c r="G461" t="s">
        <v>78</v>
      </c>
      <c r="H461" t="s">
        <v>69</v>
      </c>
      <c r="I461">
        <v>51</v>
      </c>
      <c r="J461">
        <v>41697</v>
      </c>
      <c r="K461">
        <v>53929</v>
      </c>
      <c r="L461">
        <v>0</v>
      </c>
      <c r="M461" t="s">
        <v>62</v>
      </c>
      <c r="N461" t="s">
        <v>88</v>
      </c>
      <c r="O461">
        <v>10</v>
      </c>
      <c r="P461">
        <v>5.5</v>
      </c>
    </row>
    <row r="462" spans="2:16" x14ac:dyDescent="0.3">
      <c r="B462" t="s">
        <v>1004</v>
      </c>
      <c r="C462" t="s">
        <v>1005</v>
      </c>
      <c r="D462" t="s">
        <v>108</v>
      </c>
      <c r="E462" t="s">
        <v>91</v>
      </c>
      <c r="F462" t="s">
        <v>74</v>
      </c>
      <c r="G462" t="s">
        <v>60</v>
      </c>
      <c r="H462" t="s">
        <v>79</v>
      </c>
      <c r="I462">
        <v>38</v>
      </c>
      <c r="J462">
        <v>41256</v>
      </c>
      <c r="K462">
        <v>191571</v>
      </c>
      <c r="L462">
        <v>0.32</v>
      </c>
      <c r="M462" t="s">
        <v>62</v>
      </c>
      <c r="N462" t="s">
        <v>92</v>
      </c>
      <c r="O462">
        <v>11</v>
      </c>
      <c r="P462">
        <v>5.5</v>
      </c>
    </row>
    <row r="463" spans="2:16" x14ac:dyDescent="0.3">
      <c r="B463" t="s">
        <v>1006</v>
      </c>
      <c r="C463" t="s">
        <v>1007</v>
      </c>
      <c r="D463" t="s">
        <v>57</v>
      </c>
      <c r="E463" t="s">
        <v>91</v>
      </c>
      <c r="F463" t="s">
        <v>84</v>
      </c>
      <c r="G463" t="s">
        <v>60</v>
      </c>
      <c r="H463" t="s">
        <v>69</v>
      </c>
      <c r="I463">
        <v>62</v>
      </c>
      <c r="J463">
        <v>39843</v>
      </c>
      <c r="K463">
        <v>150555</v>
      </c>
      <c r="L463">
        <v>0.13</v>
      </c>
      <c r="M463" t="s">
        <v>62</v>
      </c>
      <c r="N463" t="s">
        <v>80</v>
      </c>
      <c r="O463">
        <v>15</v>
      </c>
      <c r="P463">
        <v>8</v>
      </c>
    </row>
    <row r="464" spans="2:16" x14ac:dyDescent="0.3">
      <c r="B464" t="s">
        <v>1008</v>
      </c>
      <c r="C464" t="s">
        <v>1009</v>
      </c>
      <c r="D464" t="s">
        <v>108</v>
      </c>
      <c r="E464" t="s">
        <v>67</v>
      </c>
      <c r="F464" t="s">
        <v>59</v>
      </c>
      <c r="G464" t="s">
        <v>78</v>
      </c>
      <c r="H464" t="s">
        <v>79</v>
      </c>
      <c r="I464">
        <v>52</v>
      </c>
      <c r="J464">
        <v>35576</v>
      </c>
      <c r="K464">
        <v>216999</v>
      </c>
      <c r="L464">
        <v>0.37</v>
      </c>
      <c r="M464" t="s">
        <v>62</v>
      </c>
      <c r="N464" t="s">
        <v>88</v>
      </c>
      <c r="O464">
        <v>27</v>
      </c>
      <c r="P464">
        <v>10</v>
      </c>
    </row>
    <row r="465" spans="2:16" x14ac:dyDescent="0.3">
      <c r="B465" t="s">
        <v>1010</v>
      </c>
      <c r="C465" t="s">
        <v>1011</v>
      </c>
      <c r="D465" t="s">
        <v>129</v>
      </c>
      <c r="E465" t="s">
        <v>58</v>
      </c>
      <c r="F465" t="s">
        <v>68</v>
      </c>
      <c r="G465" t="s">
        <v>78</v>
      </c>
      <c r="H465" t="s">
        <v>69</v>
      </c>
      <c r="I465">
        <v>38</v>
      </c>
      <c r="J465">
        <v>42113</v>
      </c>
      <c r="K465">
        <v>48762</v>
      </c>
      <c r="L465">
        <v>0</v>
      </c>
      <c r="M465" t="s">
        <v>62</v>
      </c>
      <c r="N465" t="s">
        <v>63</v>
      </c>
      <c r="O465">
        <v>9</v>
      </c>
      <c r="P465">
        <v>5.5</v>
      </c>
    </row>
    <row r="466" spans="2:16" x14ac:dyDescent="0.3">
      <c r="B466" t="s">
        <v>1012</v>
      </c>
      <c r="C466" t="s">
        <v>1013</v>
      </c>
      <c r="D466" t="s">
        <v>66</v>
      </c>
      <c r="E466" t="s">
        <v>109</v>
      </c>
      <c r="F466" t="s">
        <v>68</v>
      </c>
      <c r="G466" t="s">
        <v>78</v>
      </c>
      <c r="H466" t="s">
        <v>69</v>
      </c>
      <c r="I466">
        <v>32</v>
      </c>
      <c r="J466">
        <v>42702</v>
      </c>
      <c r="K466">
        <v>177443</v>
      </c>
      <c r="L466">
        <v>0.16</v>
      </c>
      <c r="M466" t="s">
        <v>62</v>
      </c>
      <c r="N466" t="s">
        <v>63</v>
      </c>
      <c r="O466">
        <v>7</v>
      </c>
      <c r="P466">
        <v>4</v>
      </c>
    </row>
    <row r="467" spans="2:16" x14ac:dyDescent="0.3">
      <c r="B467" t="s">
        <v>1014</v>
      </c>
      <c r="C467" t="s">
        <v>1015</v>
      </c>
      <c r="D467" t="s">
        <v>137</v>
      </c>
      <c r="E467" t="s">
        <v>58</v>
      </c>
      <c r="F467" t="s">
        <v>59</v>
      </c>
      <c r="G467" t="s">
        <v>60</v>
      </c>
      <c r="H467" t="s">
        <v>79</v>
      </c>
      <c r="I467">
        <v>36</v>
      </c>
      <c r="J467">
        <v>42489</v>
      </c>
      <c r="K467">
        <v>75862</v>
      </c>
      <c r="L467">
        <v>0</v>
      </c>
      <c r="M467" t="s">
        <v>62</v>
      </c>
      <c r="N467" t="s">
        <v>92</v>
      </c>
      <c r="O467">
        <v>8</v>
      </c>
      <c r="P467">
        <v>5.5</v>
      </c>
    </row>
    <row r="468" spans="2:16" x14ac:dyDescent="0.3">
      <c r="B468" t="s">
        <v>1016</v>
      </c>
      <c r="C468" t="s">
        <v>1017</v>
      </c>
      <c r="D468" t="s">
        <v>225</v>
      </c>
      <c r="E468" t="s">
        <v>97</v>
      </c>
      <c r="F468" t="s">
        <v>59</v>
      </c>
      <c r="G468" t="s">
        <v>60</v>
      </c>
      <c r="H468" t="s">
        <v>79</v>
      </c>
      <c r="I468">
        <v>45</v>
      </c>
      <c r="J468">
        <v>43581</v>
      </c>
      <c r="K468">
        <v>90870</v>
      </c>
      <c r="L468">
        <v>0</v>
      </c>
      <c r="M468" t="s">
        <v>62</v>
      </c>
      <c r="N468" t="s">
        <v>70</v>
      </c>
      <c r="O468">
        <v>5</v>
      </c>
      <c r="P468">
        <v>3</v>
      </c>
    </row>
    <row r="469" spans="2:16" x14ac:dyDescent="0.3">
      <c r="B469" t="s">
        <v>1018</v>
      </c>
      <c r="C469" t="s">
        <v>1019</v>
      </c>
      <c r="D469" t="s">
        <v>183</v>
      </c>
      <c r="E469" t="s">
        <v>101</v>
      </c>
      <c r="F469" t="s">
        <v>84</v>
      </c>
      <c r="G469" t="s">
        <v>60</v>
      </c>
      <c r="H469" t="s">
        <v>79</v>
      </c>
      <c r="I469">
        <v>32</v>
      </c>
      <c r="J469">
        <v>41977</v>
      </c>
      <c r="K469">
        <v>99202</v>
      </c>
      <c r="L469">
        <v>0.11</v>
      </c>
      <c r="M469" t="s">
        <v>62</v>
      </c>
      <c r="N469" t="s">
        <v>80</v>
      </c>
      <c r="O469">
        <v>9</v>
      </c>
      <c r="P469">
        <v>5.5</v>
      </c>
    </row>
    <row r="470" spans="2:16" x14ac:dyDescent="0.3">
      <c r="B470" t="s">
        <v>1020</v>
      </c>
      <c r="C470" t="s">
        <v>1021</v>
      </c>
      <c r="D470" t="s">
        <v>492</v>
      </c>
      <c r="E470" t="s">
        <v>58</v>
      </c>
      <c r="F470" t="s">
        <v>84</v>
      </c>
      <c r="G470" t="s">
        <v>78</v>
      </c>
      <c r="H470" t="s">
        <v>69</v>
      </c>
      <c r="I470">
        <v>54</v>
      </c>
      <c r="J470">
        <v>33785</v>
      </c>
      <c r="K470">
        <v>63196</v>
      </c>
      <c r="L470">
        <v>0</v>
      </c>
      <c r="M470" t="s">
        <v>62</v>
      </c>
      <c r="N470" t="s">
        <v>70</v>
      </c>
      <c r="O470">
        <v>32</v>
      </c>
      <c r="P470">
        <v>15</v>
      </c>
    </row>
    <row r="471" spans="2:16" x14ac:dyDescent="0.3">
      <c r="B471" t="s">
        <v>1022</v>
      </c>
      <c r="C471" t="s">
        <v>1023</v>
      </c>
      <c r="D471" t="s">
        <v>108</v>
      </c>
      <c r="E471" t="s">
        <v>109</v>
      </c>
      <c r="F471" t="s">
        <v>84</v>
      </c>
      <c r="G471" t="s">
        <v>78</v>
      </c>
      <c r="H471" t="s">
        <v>79</v>
      </c>
      <c r="I471">
        <v>45</v>
      </c>
      <c r="J471">
        <v>42271</v>
      </c>
      <c r="K471">
        <v>202680</v>
      </c>
      <c r="L471">
        <v>0.32</v>
      </c>
      <c r="M471" t="s">
        <v>62</v>
      </c>
      <c r="N471" t="s">
        <v>80</v>
      </c>
      <c r="O471">
        <v>8</v>
      </c>
      <c r="P471">
        <v>5.5</v>
      </c>
    </row>
    <row r="472" spans="2:16" x14ac:dyDescent="0.3">
      <c r="B472" t="s">
        <v>282</v>
      </c>
      <c r="C472" t="s">
        <v>1024</v>
      </c>
      <c r="D472" t="s">
        <v>66</v>
      </c>
      <c r="E472" t="s">
        <v>120</v>
      </c>
      <c r="F472" t="s">
        <v>74</v>
      </c>
      <c r="G472" t="s">
        <v>60</v>
      </c>
      <c r="H472" t="s">
        <v>61</v>
      </c>
      <c r="I472">
        <v>61</v>
      </c>
      <c r="J472">
        <v>35661</v>
      </c>
      <c r="K472">
        <v>159567</v>
      </c>
      <c r="L472">
        <v>0.28000000000000003</v>
      </c>
      <c r="M472" t="s">
        <v>62</v>
      </c>
      <c r="N472" t="s">
        <v>80</v>
      </c>
      <c r="O472">
        <v>27</v>
      </c>
      <c r="P472">
        <v>10</v>
      </c>
    </row>
    <row r="473" spans="2:16" x14ac:dyDescent="0.3">
      <c r="B473" t="s">
        <v>1025</v>
      </c>
      <c r="C473" t="s">
        <v>1026</v>
      </c>
      <c r="D473" t="s">
        <v>108</v>
      </c>
      <c r="E473" t="s">
        <v>97</v>
      </c>
      <c r="F473" t="s">
        <v>84</v>
      </c>
      <c r="G473" t="s">
        <v>78</v>
      </c>
      <c r="H473" t="s">
        <v>114</v>
      </c>
      <c r="I473">
        <v>62</v>
      </c>
      <c r="J473">
        <v>37484</v>
      </c>
      <c r="K473">
        <v>234594</v>
      </c>
      <c r="L473">
        <v>0.33</v>
      </c>
      <c r="M473" t="s">
        <v>62</v>
      </c>
      <c r="N473" t="s">
        <v>63</v>
      </c>
      <c r="O473">
        <v>22</v>
      </c>
      <c r="P473">
        <v>9.5</v>
      </c>
    </row>
    <row r="474" spans="2:16" x14ac:dyDescent="0.3">
      <c r="B474" t="s">
        <v>1027</v>
      </c>
      <c r="C474" t="s">
        <v>1028</v>
      </c>
      <c r="D474" t="s">
        <v>275</v>
      </c>
      <c r="E474" t="s">
        <v>58</v>
      </c>
      <c r="F474" t="s">
        <v>68</v>
      </c>
      <c r="G474" t="s">
        <v>78</v>
      </c>
      <c r="H474" t="s">
        <v>69</v>
      </c>
      <c r="I474">
        <v>48</v>
      </c>
      <c r="J474">
        <v>37298</v>
      </c>
      <c r="K474">
        <v>43080</v>
      </c>
      <c r="L474">
        <v>0</v>
      </c>
      <c r="M474" t="s">
        <v>62</v>
      </c>
      <c r="N474" t="s">
        <v>92</v>
      </c>
      <c r="O474">
        <v>22</v>
      </c>
      <c r="P474">
        <v>9.5</v>
      </c>
    </row>
    <row r="475" spans="2:16" x14ac:dyDescent="0.3">
      <c r="B475" t="s">
        <v>1029</v>
      </c>
      <c r="C475" t="s">
        <v>1030</v>
      </c>
      <c r="D475" t="s">
        <v>83</v>
      </c>
      <c r="E475" t="s">
        <v>109</v>
      </c>
      <c r="F475" t="s">
        <v>74</v>
      </c>
      <c r="G475" t="s">
        <v>60</v>
      </c>
      <c r="H475" t="s">
        <v>114</v>
      </c>
      <c r="I475">
        <v>29</v>
      </c>
      <c r="J475">
        <v>44325</v>
      </c>
      <c r="K475">
        <v>129541</v>
      </c>
      <c r="L475">
        <v>0.08</v>
      </c>
      <c r="M475" t="s">
        <v>62</v>
      </c>
      <c r="N475" t="s">
        <v>80</v>
      </c>
      <c r="O475">
        <v>3</v>
      </c>
      <c r="P475">
        <v>3</v>
      </c>
    </row>
    <row r="476" spans="2:16" x14ac:dyDescent="0.3">
      <c r="B476" t="s">
        <v>1031</v>
      </c>
      <c r="C476" t="s">
        <v>1032</v>
      </c>
      <c r="D476" t="s">
        <v>66</v>
      </c>
      <c r="E476" t="s">
        <v>120</v>
      </c>
      <c r="F476" t="s">
        <v>59</v>
      </c>
      <c r="G476" t="s">
        <v>78</v>
      </c>
      <c r="H476" t="s">
        <v>114</v>
      </c>
      <c r="I476">
        <v>39</v>
      </c>
      <c r="J476">
        <v>41635</v>
      </c>
      <c r="K476">
        <v>165756</v>
      </c>
      <c r="L476">
        <v>0.28000000000000003</v>
      </c>
      <c r="M476" t="s">
        <v>62</v>
      </c>
      <c r="N476" t="s">
        <v>117</v>
      </c>
      <c r="O476">
        <v>10</v>
      </c>
      <c r="P476">
        <v>5.5</v>
      </c>
    </row>
    <row r="477" spans="2:16" x14ac:dyDescent="0.3">
      <c r="B477" t="s">
        <v>1033</v>
      </c>
      <c r="C477" t="s">
        <v>1034</v>
      </c>
      <c r="D477" t="s">
        <v>57</v>
      </c>
      <c r="E477" t="s">
        <v>67</v>
      </c>
      <c r="F477" t="s">
        <v>68</v>
      </c>
      <c r="G477" t="s">
        <v>78</v>
      </c>
      <c r="H477" t="s">
        <v>79</v>
      </c>
      <c r="I477">
        <v>44</v>
      </c>
      <c r="J477">
        <v>40274</v>
      </c>
      <c r="K477">
        <v>142878</v>
      </c>
      <c r="L477">
        <v>0.12</v>
      </c>
      <c r="M477" t="s">
        <v>62</v>
      </c>
      <c r="N477" t="s">
        <v>117</v>
      </c>
      <c r="O477">
        <v>14</v>
      </c>
      <c r="P477">
        <v>8</v>
      </c>
    </row>
    <row r="478" spans="2:16" x14ac:dyDescent="0.3">
      <c r="B478" t="s">
        <v>1035</v>
      </c>
      <c r="C478" t="s">
        <v>1036</v>
      </c>
      <c r="D478" t="s">
        <v>66</v>
      </c>
      <c r="E478" t="s">
        <v>101</v>
      </c>
      <c r="F478" t="s">
        <v>74</v>
      </c>
      <c r="G478" t="s">
        <v>78</v>
      </c>
      <c r="H478" t="s">
        <v>69</v>
      </c>
      <c r="I478">
        <v>52</v>
      </c>
      <c r="J478">
        <v>39018</v>
      </c>
      <c r="K478">
        <v>187992</v>
      </c>
      <c r="L478">
        <v>0.28000000000000003</v>
      </c>
      <c r="M478" t="s">
        <v>62</v>
      </c>
      <c r="N478" t="s">
        <v>88</v>
      </c>
      <c r="O478">
        <v>17</v>
      </c>
      <c r="P478">
        <v>8</v>
      </c>
    </row>
    <row r="479" spans="2:16" x14ac:dyDescent="0.3">
      <c r="B479" t="s">
        <v>1037</v>
      </c>
      <c r="C479" t="s">
        <v>1038</v>
      </c>
      <c r="D479" t="s">
        <v>365</v>
      </c>
      <c r="E479" t="s">
        <v>58</v>
      </c>
      <c r="F479" t="s">
        <v>59</v>
      </c>
      <c r="G479" t="s">
        <v>78</v>
      </c>
      <c r="H479" t="s">
        <v>69</v>
      </c>
      <c r="I479">
        <v>48</v>
      </c>
      <c r="J479">
        <v>38987</v>
      </c>
      <c r="K479">
        <v>76505</v>
      </c>
      <c r="L479">
        <v>0</v>
      </c>
      <c r="M479" t="s">
        <v>62</v>
      </c>
      <c r="N479" t="s">
        <v>63</v>
      </c>
      <c r="O479">
        <v>17</v>
      </c>
      <c r="P479">
        <v>8</v>
      </c>
    </row>
    <row r="480" spans="2:16" x14ac:dyDescent="0.3">
      <c r="B480" t="s">
        <v>194</v>
      </c>
      <c r="C480" t="s">
        <v>1039</v>
      </c>
      <c r="D480" t="s">
        <v>108</v>
      </c>
      <c r="E480" t="s">
        <v>91</v>
      </c>
      <c r="F480" t="s">
        <v>68</v>
      </c>
      <c r="G480" t="s">
        <v>78</v>
      </c>
      <c r="H480" t="s">
        <v>69</v>
      </c>
      <c r="I480">
        <v>41</v>
      </c>
      <c r="J480">
        <v>41503</v>
      </c>
      <c r="K480">
        <v>235619</v>
      </c>
      <c r="L480">
        <v>0.3</v>
      </c>
      <c r="M480" t="s">
        <v>62</v>
      </c>
      <c r="N480" t="s">
        <v>63</v>
      </c>
      <c r="O480">
        <v>11</v>
      </c>
      <c r="P480">
        <v>5.5</v>
      </c>
    </row>
    <row r="481" spans="2:16" x14ac:dyDescent="0.3">
      <c r="B481" t="s">
        <v>118</v>
      </c>
      <c r="C481" t="s">
        <v>1040</v>
      </c>
      <c r="D481" t="s">
        <v>219</v>
      </c>
      <c r="E481" t="s">
        <v>58</v>
      </c>
      <c r="F481" t="s">
        <v>59</v>
      </c>
      <c r="G481" t="s">
        <v>78</v>
      </c>
      <c r="H481" t="s">
        <v>114</v>
      </c>
      <c r="I481">
        <v>48</v>
      </c>
      <c r="J481">
        <v>38560</v>
      </c>
      <c r="K481">
        <v>68987</v>
      </c>
      <c r="L481">
        <v>0</v>
      </c>
      <c r="M481" t="s">
        <v>62</v>
      </c>
      <c r="N481" t="s">
        <v>70</v>
      </c>
      <c r="O481">
        <v>19</v>
      </c>
      <c r="P481">
        <v>9.5</v>
      </c>
    </row>
    <row r="482" spans="2:16" x14ac:dyDescent="0.3">
      <c r="B482" t="s">
        <v>1041</v>
      </c>
      <c r="C482" t="s">
        <v>1042</v>
      </c>
      <c r="D482" t="s">
        <v>66</v>
      </c>
      <c r="E482" t="s">
        <v>101</v>
      </c>
      <c r="F482" t="s">
        <v>68</v>
      </c>
      <c r="G482" t="s">
        <v>78</v>
      </c>
      <c r="H482" t="s">
        <v>69</v>
      </c>
      <c r="I482">
        <v>41</v>
      </c>
      <c r="J482">
        <v>39156</v>
      </c>
      <c r="K482">
        <v>155926</v>
      </c>
      <c r="L482">
        <v>0.24</v>
      </c>
      <c r="M482" t="s">
        <v>62</v>
      </c>
      <c r="N482" t="s">
        <v>117</v>
      </c>
      <c r="O482">
        <v>17</v>
      </c>
      <c r="P482">
        <v>8</v>
      </c>
    </row>
    <row r="483" spans="2:16" x14ac:dyDescent="0.3">
      <c r="B483" t="s">
        <v>1043</v>
      </c>
      <c r="C483" t="s">
        <v>1044</v>
      </c>
      <c r="D483" t="s">
        <v>77</v>
      </c>
      <c r="E483" t="s">
        <v>91</v>
      </c>
      <c r="F483" t="s">
        <v>68</v>
      </c>
      <c r="G483" t="s">
        <v>78</v>
      </c>
      <c r="H483" t="s">
        <v>79</v>
      </c>
      <c r="I483">
        <v>54</v>
      </c>
      <c r="J483">
        <v>42494</v>
      </c>
      <c r="K483">
        <v>93668</v>
      </c>
      <c r="L483">
        <v>0</v>
      </c>
      <c r="M483" t="s">
        <v>62</v>
      </c>
      <c r="N483" t="s">
        <v>70</v>
      </c>
      <c r="O483">
        <v>8</v>
      </c>
      <c r="P483">
        <v>5.5</v>
      </c>
    </row>
    <row r="484" spans="2:16" x14ac:dyDescent="0.3">
      <c r="B484" t="s">
        <v>1045</v>
      </c>
      <c r="C484" t="s">
        <v>1046</v>
      </c>
      <c r="D484" t="s">
        <v>162</v>
      </c>
      <c r="E484" t="s">
        <v>97</v>
      </c>
      <c r="F484" t="s">
        <v>59</v>
      </c>
      <c r="G484" t="s">
        <v>78</v>
      </c>
      <c r="H484" t="s">
        <v>69</v>
      </c>
      <c r="I484">
        <v>38</v>
      </c>
      <c r="J484">
        <v>43798</v>
      </c>
      <c r="K484">
        <v>69647</v>
      </c>
      <c r="L484">
        <v>0</v>
      </c>
      <c r="M484" t="s">
        <v>62</v>
      </c>
      <c r="N484" t="s">
        <v>88</v>
      </c>
      <c r="O484">
        <v>4</v>
      </c>
      <c r="P484">
        <v>3</v>
      </c>
    </row>
    <row r="485" spans="2:16" x14ac:dyDescent="0.3">
      <c r="B485" t="s">
        <v>1047</v>
      </c>
      <c r="C485" t="s">
        <v>1048</v>
      </c>
      <c r="D485" t="s">
        <v>252</v>
      </c>
      <c r="E485" t="s">
        <v>58</v>
      </c>
      <c r="F485" t="s">
        <v>84</v>
      </c>
      <c r="G485" t="s">
        <v>78</v>
      </c>
      <c r="H485" t="s">
        <v>79</v>
      </c>
      <c r="I485">
        <v>57</v>
      </c>
      <c r="J485">
        <v>37798</v>
      </c>
      <c r="K485">
        <v>63318</v>
      </c>
      <c r="L485">
        <v>0</v>
      </c>
      <c r="M485" t="s">
        <v>62</v>
      </c>
      <c r="N485" t="s">
        <v>117</v>
      </c>
      <c r="O485">
        <v>21</v>
      </c>
      <c r="P485">
        <v>9.5</v>
      </c>
    </row>
    <row r="486" spans="2:16" x14ac:dyDescent="0.3">
      <c r="B486" t="s">
        <v>1049</v>
      </c>
      <c r="C486" t="s">
        <v>1050</v>
      </c>
      <c r="D486" t="s">
        <v>137</v>
      </c>
      <c r="E486" t="s">
        <v>58</v>
      </c>
      <c r="F486" t="s">
        <v>59</v>
      </c>
      <c r="G486" t="s">
        <v>60</v>
      </c>
      <c r="H486" t="s">
        <v>69</v>
      </c>
      <c r="I486">
        <v>49</v>
      </c>
      <c r="J486">
        <v>41703</v>
      </c>
      <c r="K486">
        <v>88777</v>
      </c>
      <c r="L486">
        <v>0</v>
      </c>
      <c r="M486" t="s">
        <v>62</v>
      </c>
      <c r="N486" t="s">
        <v>70</v>
      </c>
      <c r="O486">
        <v>10</v>
      </c>
      <c r="P486">
        <v>5.5</v>
      </c>
    </row>
    <row r="487" spans="2:16" x14ac:dyDescent="0.3">
      <c r="B487" t="s">
        <v>1051</v>
      </c>
      <c r="C487" t="s">
        <v>1052</v>
      </c>
      <c r="D487" t="s">
        <v>157</v>
      </c>
      <c r="E487" t="s">
        <v>101</v>
      </c>
      <c r="F487" t="s">
        <v>59</v>
      </c>
      <c r="G487" t="s">
        <v>60</v>
      </c>
      <c r="H487" t="s">
        <v>79</v>
      </c>
      <c r="I487">
        <v>45</v>
      </c>
      <c r="J487">
        <v>42117</v>
      </c>
      <c r="K487">
        <v>60017</v>
      </c>
      <c r="L487">
        <v>0</v>
      </c>
      <c r="M487" t="s">
        <v>62</v>
      </c>
      <c r="N487" t="s">
        <v>70</v>
      </c>
      <c r="O487">
        <v>9</v>
      </c>
      <c r="P487">
        <v>5.5</v>
      </c>
    </row>
    <row r="488" spans="2:16" x14ac:dyDescent="0.3">
      <c r="B488" t="s">
        <v>1053</v>
      </c>
      <c r="C488" t="s">
        <v>1054</v>
      </c>
      <c r="D488" t="s">
        <v>83</v>
      </c>
      <c r="E488" t="s">
        <v>97</v>
      </c>
      <c r="F488" t="s">
        <v>74</v>
      </c>
      <c r="G488" t="s">
        <v>78</v>
      </c>
      <c r="H488" t="s">
        <v>69</v>
      </c>
      <c r="I488">
        <v>64</v>
      </c>
      <c r="J488">
        <v>33964</v>
      </c>
      <c r="K488">
        <v>104668</v>
      </c>
      <c r="L488">
        <v>0.08</v>
      </c>
      <c r="M488" t="s">
        <v>62</v>
      </c>
      <c r="N488" t="s">
        <v>117</v>
      </c>
      <c r="O488">
        <v>31</v>
      </c>
      <c r="P488">
        <v>15</v>
      </c>
    </row>
    <row r="489" spans="2:16" x14ac:dyDescent="0.3">
      <c r="B489" t="s">
        <v>1055</v>
      </c>
      <c r="C489" t="s">
        <v>1056</v>
      </c>
      <c r="D489" t="s">
        <v>77</v>
      </c>
      <c r="E489" t="s">
        <v>120</v>
      </c>
      <c r="F489" t="s">
        <v>74</v>
      </c>
      <c r="G489" t="s">
        <v>60</v>
      </c>
      <c r="H489" t="s">
        <v>69</v>
      </c>
      <c r="I489">
        <v>53</v>
      </c>
      <c r="J489">
        <v>42952</v>
      </c>
      <c r="K489">
        <v>89769</v>
      </c>
      <c r="L489">
        <v>0</v>
      </c>
      <c r="M489" t="s">
        <v>62</v>
      </c>
      <c r="N489" t="s">
        <v>63</v>
      </c>
      <c r="O489">
        <v>7</v>
      </c>
      <c r="P489">
        <v>4</v>
      </c>
    </row>
    <row r="490" spans="2:16" x14ac:dyDescent="0.3">
      <c r="B490" t="s">
        <v>1057</v>
      </c>
      <c r="C490" t="s">
        <v>1058</v>
      </c>
      <c r="D490" t="s">
        <v>83</v>
      </c>
      <c r="E490" t="s">
        <v>120</v>
      </c>
      <c r="F490" t="s">
        <v>84</v>
      </c>
      <c r="G490" t="s">
        <v>60</v>
      </c>
      <c r="H490" t="s">
        <v>79</v>
      </c>
      <c r="I490">
        <v>27</v>
      </c>
      <c r="J490">
        <v>43358</v>
      </c>
      <c r="K490">
        <v>127616</v>
      </c>
      <c r="L490">
        <v>7.0000000000000007E-2</v>
      </c>
      <c r="M490" t="s">
        <v>62</v>
      </c>
      <c r="N490" t="s">
        <v>117</v>
      </c>
      <c r="O490">
        <v>5</v>
      </c>
      <c r="P490">
        <v>3</v>
      </c>
    </row>
    <row r="491" spans="2:16" x14ac:dyDescent="0.3">
      <c r="B491" t="s">
        <v>410</v>
      </c>
      <c r="C491" t="s">
        <v>1059</v>
      </c>
      <c r="D491" t="s">
        <v>83</v>
      </c>
      <c r="E491" t="s">
        <v>97</v>
      </c>
      <c r="F491" t="s">
        <v>84</v>
      </c>
      <c r="G491" t="s">
        <v>78</v>
      </c>
      <c r="H491" t="s">
        <v>69</v>
      </c>
      <c r="I491">
        <v>45</v>
      </c>
      <c r="J491">
        <v>41099</v>
      </c>
      <c r="K491">
        <v>109883</v>
      </c>
      <c r="L491">
        <v>7.0000000000000007E-2</v>
      </c>
      <c r="M491" t="s">
        <v>62</v>
      </c>
      <c r="N491" t="s">
        <v>117</v>
      </c>
      <c r="O491">
        <v>12</v>
      </c>
      <c r="P491">
        <v>8</v>
      </c>
    </row>
    <row r="492" spans="2:16" x14ac:dyDescent="0.3">
      <c r="B492" t="s">
        <v>1060</v>
      </c>
      <c r="C492" t="s">
        <v>1061</v>
      </c>
      <c r="D492" t="s">
        <v>57</v>
      </c>
      <c r="E492" t="s">
        <v>58</v>
      </c>
      <c r="F492" t="s">
        <v>68</v>
      </c>
      <c r="G492" t="s">
        <v>60</v>
      </c>
      <c r="H492" t="s">
        <v>69</v>
      </c>
      <c r="I492">
        <v>43</v>
      </c>
      <c r="J492">
        <v>42090</v>
      </c>
      <c r="K492">
        <v>120321</v>
      </c>
      <c r="L492">
        <v>0.12</v>
      </c>
      <c r="M492" t="s">
        <v>62</v>
      </c>
      <c r="N492" t="s">
        <v>92</v>
      </c>
      <c r="O492">
        <v>9</v>
      </c>
      <c r="P492">
        <v>5.5</v>
      </c>
    </row>
    <row r="493" spans="2:16" x14ac:dyDescent="0.3">
      <c r="B493" t="s">
        <v>1062</v>
      </c>
      <c r="C493" t="s">
        <v>1063</v>
      </c>
      <c r="D493" t="s">
        <v>129</v>
      </c>
      <c r="E493" t="s">
        <v>58</v>
      </c>
      <c r="F493" t="s">
        <v>74</v>
      </c>
      <c r="G493" t="s">
        <v>60</v>
      </c>
      <c r="H493" t="s">
        <v>114</v>
      </c>
      <c r="I493">
        <v>61</v>
      </c>
      <c r="J493">
        <v>41861</v>
      </c>
      <c r="K493">
        <v>57446</v>
      </c>
      <c r="L493">
        <v>0</v>
      </c>
      <c r="M493" t="s">
        <v>62</v>
      </c>
      <c r="N493" t="s">
        <v>80</v>
      </c>
      <c r="O493">
        <v>10</v>
      </c>
      <c r="P493">
        <v>5.5</v>
      </c>
    </row>
    <row r="494" spans="2:16" x14ac:dyDescent="0.3">
      <c r="B494" t="s">
        <v>1064</v>
      </c>
      <c r="C494" t="s">
        <v>1065</v>
      </c>
      <c r="D494" t="s">
        <v>66</v>
      </c>
      <c r="E494" t="s">
        <v>91</v>
      </c>
      <c r="F494" t="s">
        <v>59</v>
      </c>
      <c r="G494" t="s">
        <v>60</v>
      </c>
      <c r="H494" t="s">
        <v>69</v>
      </c>
      <c r="I494">
        <v>42</v>
      </c>
      <c r="J494">
        <v>39968</v>
      </c>
      <c r="K494">
        <v>174099</v>
      </c>
      <c r="L494">
        <v>0.26</v>
      </c>
      <c r="M494" t="s">
        <v>62</v>
      </c>
      <c r="N494" t="s">
        <v>92</v>
      </c>
      <c r="O494">
        <v>15</v>
      </c>
      <c r="P494">
        <v>8</v>
      </c>
    </row>
    <row r="495" spans="2:16" x14ac:dyDescent="0.3">
      <c r="B495" t="s">
        <v>1066</v>
      </c>
      <c r="C495" t="s">
        <v>1067</v>
      </c>
      <c r="D495" t="s">
        <v>57</v>
      </c>
      <c r="E495" t="s">
        <v>67</v>
      </c>
      <c r="F495" t="s">
        <v>74</v>
      </c>
      <c r="G495" t="s">
        <v>78</v>
      </c>
      <c r="H495" t="s">
        <v>79</v>
      </c>
      <c r="I495">
        <v>63</v>
      </c>
      <c r="J495">
        <v>37295</v>
      </c>
      <c r="K495">
        <v>128703</v>
      </c>
      <c r="L495">
        <v>0.13</v>
      </c>
      <c r="M495" t="s">
        <v>62</v>
      </c>
      <c r="N495" t="s">
        <v>92</v>
      </c>
      <c r="O495">
        <v>22</v>
      </c>
      <c r="P495">
        <v>9.5</v>
      </c>
    </row>
    <row r="496" spans="2:16" x14ac:dyDescent="0.3">
      <c r="B496" t="s">
        <v>1068</v>
      </c>
      <c r="C496" t="s">
        <v>1069</v>
      </c>
      <c r="D496" t="s">
        <v>171</v>
      </c>
      <c r="E496" t="s">
        <v>101</v>
      </c>
      <c r="F496" t="s">
        <v>84</v>
      </c>
      <c r="G496" t="s">
        <v>60</v>
      </c>
      <c r="H496" t="s">
        <v>69</v>
      </c>
      <c r="I496">
        <v>32</v>
      </c>
      <c r="J496">
        <v>42317</v>
      </c>
      <c r="K496">
        <v>65247</v>
      </c>
      <c r="L496">
        <v>0</v>
      </c>
      <c r="M496" t="s">
        <v>62</v>
      </c>
      <c r="N496" t="s">
        <v>80</v>
      </c>
      <c r="O496">
        <v>8</v>
      </c>
      <c r="P496">
        <v>5.5</v>
      </c>
    </row>
    <row r="497" spans="2:16" x14ac:dyDescent="0.3">
      <c r="B497" t="s">
        <v>1070</v>
      </c>
      <c r="C497" t="s">
        <v>1071</v>
      </c>
      <c r="D497" t="s">
        <v>83</v>
      </c>
      <c r="E497" t="s">
        <v>97</v>
      </c>
      <c r="F497" t="s">
        <v>59</v>
      </c>
      <c r="G497" t="s">
        <v>60</v>
      </c>
      <c r="H497" t="s">
        <v>69</v>
      </c>
      <c r="I497">
        <v>33</v>
      </c>
      <c r="J497">
        <v>41071</v>
      </c>
      <c r="K497">
        <v>118253</v>
      </c>
      <c r="L497">
        <v>0.08</v>
      </c>
      <c r="M497" t="s">
        <v>62</v>
      </c>
      <c r="N497" t="s">
        <v>92</v>
      </c>
      <c r="O497">
        <v>12</v>
      </c>
      <c r="P497">
        <v>8</v>
      </c>
    </row>
    <row r="498" spans="2:16" x14ac:dyDescent="0.3">
      <c r="B498" t="s">
        <v>1072</v>
      </c>
      <c r="C498" t="s">
        <v>1073</v>
      </c>
      <c r="D498" t="s">
        <v>83</v>
      </c>
      <c r="E498" t="s">
        <v>97</v>
      </c>
      <c r="F498" t="s">
        <v>84</v>
      </c>
      <c r="G498" t="s">
        <v>78</v>
      </c>
      <c r="H498" t="s">
        <v>79</v>
      </c>
      <c r="I498">
        <v>41</v>
      </c>
      <c r="J498">
        <v>43502</v>
      </c>
      <c r="K498">
        <v>126950</v>
      </c>
      <c r="L498">
        <v>0.1</v>
      </c>
      <c r="M498" t="s">
        <v>62</v>
      </c>
      <c r="N498" t="s">
        <v>70</v>
      </c>
      <c r="O498">
        <v>5</v>
      </c>
      <c r="P498">
        <v>3</v>
      </c>
    </row>
    <row r="499" spans="2:16" x14ac:dyDescent="0.3">
      <c r="B499" t="s">
        <v>1074</v>
      </c>
      <c r="C499" t="s">
        <v>1075</v>
      </c>
      <c r="D499" t="s">
        <v>137</v>
      </c>
      <c r="E499" t="s">
        <v>58</v>
      </c>
      <c r="F499" t="s">
        <v>74</v>
      </c>
      <c r="G499" t="s">
        <v>60</v>
      </c>
      <c r="H499" t="s">
        <v>79</v>
      </c>
      <c r="I499">
        <v>36</v>
      </c>
      <c r="J499">
        <v>41964</v>
      </c>
      <c r="K499">
        <v>97500</v>
      </c>
      <c r="L499">
        <v>0</v>
      </c>
      <c r="M499" t="s">
        <v>62</v>
      </c>
      <c r="N499" t="s">
        <v>88</v>
      </c>
      <c r="O499">
        <v>9</v>
      </c>
      <c r="P499">
        <v>5.5</v>
      </c>
    </row>
    <row r="500" spans="2:16" x14ac:dyDescent="0.3">
      <c r="B500" t="s">
        <v>1076</v>
      </c>
      <c r="C500" t="s">
        <v>1077</v>
      </c>
      <c r="D500" t="s">
        <v>222</v>
      </c>
      <c r="E500" t="s">
        <v>120</v>
      </c>
      <c r="F500" t="s">
        <v>74</v>
      </c>
      <c r="G500" t="s">
        <v>60</v>
      </c>
      <c r="H500" t="s">
        <v>79</v>
      </c>
      <c r="I500">
        <v>37</v>
      </c>
      <c r="J500">
        <v>42318</v>
      </c>
      <c r="K500">
        <v>64204</v>
      </c>
      <c r="L500">
        <v>0</v>
      </c>
      <c r="M500" t="s">
        <v>62</v>
      </c>
      <c r="N500" t="s">
        <v>117</v>
      </c>
      <c r="O500">
        <v>8</v>
      </c>
      <c r="P500">
        <v>5.5</v>
      </c>
    </row>
    <row r="501" spans="2:16" x14ac:dyDescent="0.3">
      <c r="B501" t="s">
        <v>1078</v>
      </c>
      <c r="C501" t="s">
        <v>825</v>
      </c>
      <c r="D501" t="s">
        <v>318</v>
      </c>
      <c r="E501" t="s">
        <v>120</v>
      </c>
      <c r="F501" t="s">
        <v>68</v>
      </c>
      <c r="G501" t="s">
        <v>60</v>
      </c>
      <c r="H501" t="s">
        <v>61</v>
      </c>
      <c r="I501">
        <v>60</v>
      </c>
      <c r="J501">
        <v>35641</v>
      </c>
      <c r="K501">
        <v>71677</v>
      </c>
      <c r="L501">
        <v>0</v>
      </c>
      <c r="M501" t="s">
        <v>62</v>
      </c>
      <c r="N501" t="s">
        <v>117</v>
      </c>
      <c r="O501">
        <v>27</v>
      </c>
      <c r="P501">
        <v>10</v>
      </c>
    </row>
    <row r="502" spans="2:16" x14ac:dyDescent="0.3">
      <c r="B502" t="s">
        <v>1079</v>
      </c>
      <c r="C502" t="s">
        <v>1080</v>
      </c>
      <c r="D502" t="s">
        <v>129</v>
      </c>
      <c r="E502" t="s">
        <v>58</v>
      </c>
      <c r="F502" t="s">
        <v>68</v>
      </c>
      <c r="G502" t="s">
        <v>78</v>
      </c>
      <c r="H502" t="s">
        <v>79</v>
      </c>
      <c r="I502">
        <v>61</v>
      </c>
      <c r="J502">
        <v>36793</v>
      </c>
      <c r="K502">
        <v>40063</v>
      </c>
      <c r="L502">
        <v>0</v>
      </c>
      <c r="M502" t="s">
        <v>62</v>
      </c>
      <c r="N502" t="s">
        <v>88</v>
      </c>
      <c r="O502">
        <v>23</v>
      </c>
      <c r="P502">
        <v>9.5</v>
      </c>
    </row>
    <row r="503" spans="2:16" x14ac:dyDescent="0.3">
      <c r="B503" t="s">
        <v>1081</v>
      </c>
      <c r="C503" t="s">
        <v>1082</v>
      </c>
      <c r="D503" t="s">
        <v>129</v>
      </c>
      <c r="E503" t="s">
        <v>58</v>
      </c>
      <c r="F503" t="s">
        <v>74</v>
      </c>
      <c r="G503" t="s">
        <v>60</v>
      </c>
      <c r="H503" t="s">
        <v>69</v>
      </c>
      <c r="I503">
        <v>55</v>
      </c>
      <c r="J503">
        <v>38107</v>
      </c>
      <c r="K503">
        <v>40124</v>
      </c>
      <c r="L503">
        <v>0</v>
      </c>
      <c r="M503" t="s">
        <v>62</v>
      </c>
      <c r="N503" t="s">
        <v>92</v>
      </c>
      <c r="O503">
        <v>20</v>
      </c>
      <c r="P503">
        <v>9.5</v>
      </c>
    </row>
    <row r="504" spans="2:16" x14ac:dyDescent="0.3">
      <c r="B504" t="s">
        <v>1083</v>
      </c>
      <c r="C504" t="s">
        <v>1084</v>
      </c>
      <c r="D504" t="s">
        <v>174</v>
      </c>
      <c r="E504" t="s">
        <v>101</v>
      </c>
      <c r="F504" t="s">
        <v>74</v>
      </c>
      <c r="G504" t="s">
        <v>78</v>
      </c>
      <c r="H504" t="s">
        <v>79</v>
      </c>
      <c r="I504">
        <v>57</v>
      </c>
      <c r="J504">
        <v>43157</v>
      </c>
      <c r="K504">
        <v>103183</v>
      </c>
      <c r="L504">
        <v>0</v>
      </c>
      <c r="M504" t="s">
        <v>62</v>
      </c>
      <c r="N504" t="s">
        <v>92</v>
      </c>
      <c r="O504">
        <v>6</v>
      </c>
      <c r="P504">
        <v>4</v>
      </c>
    </row>
    <row r="505" spans="2:16" x14ac:dyDescent="0.3">
      <c r="B505" t="s">
        <v>1085</v>
      </c>
      <c r="C505" t="s">
        <v>1086</v>
      </c>
      <c r="D505" t="s">
        <v>252</v>
      </c>
      <c r="E505" t="s">
        <v>58</v>
      </c>
      <c r="F505" t="s">
        <v>84</v>
      </c>
      <c r="G505" t="s">
        <v>78</v>
      </c>
      <c r="H505" t="s">
        <v>79</v>
      </c>
      <c r="I505">
        <v>54</v>
      </c>
      <c r="J505">
        <v>35961</v>
      </c>
      <c r="K505">
        <v>95239</v>
      </c>
      <c r="L505">
        <v>0</v>
      </c>
      <c r="M505" t="s">
        <v>62</v>
      </c>
      <c r="N505" t="s">
        <v>80</v>
      </c>
      <c r="O505">
        <v>26</v>
      </c>
      <c r="P505">
        <v>10</v>
      </c>
    </row>
    <row r="506" spans="2:16" x14ac:dyDescent="0.3">
      <c r="B506" t="s">
        <v>1087</v>
      </c>
      <c r="C506" t="s">
        <v>882</v>
      </c>
      <c r="D506" t="s">
        <v>237</v>
      </c>
      <c r="E506" t="s">
        <v>101</v>
      </c>
      <c r="F506" t="s">
        <v>74</v>
      </c>
      <c r="G506" t="s">
        <v>60</v>
      </c>
      <c r="H506" t="s">
        <v>79</v>
      </c>
      <c r="I506">
        <v>29</v>
      </c>
      <c r="J506">
        <v>43778</v>
      </c>
      <c r="K506">
        <v>75012</v>
      </c>
      <c r="L506">
        <v>0</v>
      </c>
      <c r="M506" t="s">
        <v>62</v>
      </c>
      <c r="N506" t="s">
        <v>70</v>
      </c>
      <c r="O506">
        <v>4</v>
      </c>
      <c r="P506">
        <v>3</v>
      </c>
    </row>
    <row r="507" spans="2:16" x14ac:dyDescent="0.3">
      <c r="B507" t="s">
        <v>1088</v>
      </c>
      <c r="C507" t="s">
        <v>1089</v>
      </c>
      <c r="D507" t="s">
        <v>87</v>
      </c>
      <c r="E507" t="s">
        <v>109</v>
      </c>
      <c r="F507" t="s">
        <v>84</v>
      </c>
      <c r="G507" t="s">
        <v>60</v>
      </c>
      <c r="H507" t="s">
        <v>79</v>
      </c>
      <c r="I507">
        <v>39</v>
      </c>
      <c r="J507">
        <v>41849</v>
      </c>
      <c r="K507">
        <v>40897</v>
      </c>
      <c r="L507">
        <v>0</v>
      </c>
      <c r="M507" t="s">
        <v>62</v>
      </c>
      <c r="N507" t="s">
        <v>63</v>
      </c>
      <c r="O507">
        <v>10</v>
      </c>
      <c r="P507">
        <v>5.5</v>
      </c>
    </row>
    <row r="508" spans="2:16" x14ac:dyDescent="0.3">
      <c r="B508" t="s">
        <v>376</v>
      </c>
      <c r="C508" t="s">
        <v>1090</v>
      </c>
      <c r="D508" t="s">
        <v>225</v>
      </c>
      <c r="E508" t="s">
        <v>97</v>
      </c>
      <c r="F508" t="s">
        <v>84</v>
      </c>
      <c r="G508" t="s">
        <v>78</v>
      </c>
      <c r="H508" t="s">
        <v>69</v>
      </c>
      <c r="I508">
        <v>46</v>
      </c>
      <c r="J508">
        <v>39133</v>
      </c>
      <c r="K508">
        <v>75579</v>
      </c>
      <c r="L508">
        <v>0</v>
      </c>
      <c r="M508" t="s">
        <v>62</v>
      </c>
      <c r="N508" t="s">
        <v>63</v>
      </c>
      <c r="O508">
        <v>17</v>
      </c>
      <c r="P508">
        <v>8</v>
      </c>
    </row>
    <row r="509" spans="2:16" x14ac:dyDescent="0.3">
      <c r="B509" t="s">
        <v>1091</v>
      </c>
      <c r="C509" t="s">
        <v>1092</v>
      </c>
      <c r="D509" t="s">
        <v>132</v>
      </c>
      <c r="E509" t="s">
        <v>120</v>
      </c>
      <c r="F509" t="s">
        <v>59</v>
      </c>
      <c r="G509" t="s">
        <v>78</v>
      </c>
      <c r="H509" t="s">
        <v>69</v>
      </c>
      <c r="I509">
        <v>37</v>
      </c>
      <c r="J509">
        <v>40291</v>
      </c>
      <c r="K509">
        <v>57531</v>
      </c>
      <c r="L509">
        <v>0</v>
      </c>
      <c r="M509" t="s">
        <v>62</v>
      </c>
      <c r="N509" t="s">
        <v>70</v>
      </c>
      <c r="O509">
        <v>14</v>
      </c>
      <c r="P509">
        <v>8</v>
      </c>
    </row>
    <row r="510" spans="2:16" x14ac:dyDescent="0.3">
      <c r="B510" t="s">
        <v>1093</v>
      </c>
      <c r="C510" t="s">
        <v>1094</v>
      </c>
      <c r="D510" t="s">
        <v>87</v>
      </c>
      <c r="E510" t="s">
        <v>67</v>
      </c>
      <c r="F510" t="s">
        <v>59</v>
      </c>
      <c r="G510" t="s">
        <v>78</v>
      </c>
      <c r="H510" t="s">
        <v>79</v>
      </c>
      <c r="I510">
        <v>46</v>
      </c>
      <c r="J510">
        <v>40657</v>
      </c>
      <c r="K510">
        <v>55894</v>
      </c>
      <c r="L510">
        <v>0</v>
      </c>
      <c r="M510" t="s">
        <v>62</v>
      </c>
      <c r="N510" t="s">
        <v>63</v>
      </c>
      <c r="O510">
        <v>13</v>
      </c>
      <c r="P510">
        <v>8</v>
      </c>
    </row>
    <row r="511" spans="2:16" x14ac:dyDescent="0.3">
      <c r="B511" t="s">
        <v>1095</v>
      </c>
      <c r="C511" t="s">
        <v>1096</v>
      </c>
      <c r="D511" t="s">
        <v>171</v>
      </c>
      <c r="E511" t="s">
        <v>101</v>
      </c>
      <c r="F511" t="s">
        <v>74</v>
      </c>
      <c r="G511" t="s">
        <v>60</v>
      </c>
      <c r="H511" t="s">
        <v>79</v>
      </c>
      <c r="I511">
        <v>42</v>
      </c>
      <c r="J511">
        <v>41026</v>
      </c>
      <c r="K511">
        <v>72903</v>
      </c>
      <c r="L511">
        <v>0</v>
      </c>
      <c r="M511" t="s">
        <v>62</v>
      </c>
      <c r="N511" t="s">
        <v>80</v>
      </c>
      <c r="O511">
        <v>12</v>
      </c>
      <c r="P511">
        <v>8</v>
      </c>
    </row>
    <row r="512" spans="2:16" x14ac:dyDescent="0.3">
      <c r="B512" t="s">
        <v>1097</v>
      </c>
      <c r="C512" t="s">
        <v>1098</v>
      </c>
      <c r="D512" t="s">
        <v>83</v>
      </c>
      <c r="E512" t="s">
        <v>67</v>
      </c>
      <c r="F512" t="s">
        <v>68</v>
      </c>
      <c r="G512" t="s">
        <v>78</v>
      </c>
      <c r="H512" t="s">
        <v>69</v>
      </c>
      <c r="I512">
        <v>60</v>
      </c>
      <c r="J512">
        <v>40344</v>
      </c>
      <c r="K512">
        <v>106578</v>
      </c>
      <c r="L512">
        <v>0.09</v>
      </c>
      <c r="M512" t="s">
        <v>62</v>
      </c>
      <c r="N512" t="s">
        <v>88</v>
      </c>
      <c r="O512">
        <v>14</v>
      </c>
      <c r="P512">
        <v>8</v>
      </c>
    </row>
    <row r="513" spans="2:16" x14ac:dyDescent="0.3">
      <c r="B513" t="s">
        <v>1099</v>
      </c>
      <c r="C513" t="s">
        <v>1100</v>
      </c>
      <c r="D513" t="s">
        <v>225</v>
      </c>
      <c r="E513" t="s">
        <v>97</v>
      </c>
      <c r="F513" t="s">
        <v>59</v>
      </c>
      <c r="G513" t="s">
        <v>60</v>
      </c>
      <c r="H513" t="s">
        <v>114</v>
      </c>
      <c r="I513">
        <v>52</v>
      </c>
      <c r="J513">
        <v>36416</v>
      </c>
      <c r="K513">
        <v>92994</v>
      </c>
      <c r="L513">
        <v>0</v>
      </c>
      <c r="M513" t="s">
        <v>62</v>
      </c>
      <c r="N513" t="s">
        <v>70</v>
      </c>
      <c r="O513">
        <v>24</v>
      </c>
      <c r="P513">
        <v>9.5</v>
      </c>
    </row>
    <row r="514" spans="2:16" x14ac:dyDescent="0.3">
      <c r="B514" t="s">
        <v>255</v>
      </c>
      <c r="C514" t="s">
        <v>1101</v>
      </c>
      <c r="D514" t="s">
        <v>198</v>
      </c>
      <c r="E514" t="s">
        <v>58</v>
      </c>
      <c r="F514" t="s">
        <v>59</v>
      </c>
      <c r="G514" t="s">
        <v>78</v>
      </c>
      <c r="H514" t="s">
        <v>69</v>
      </c>
      <c r="I514">
        <v>48</v>
      </c>
      <c r="J514">
        <v>40435</v>
      </c>
      <c r="K514">
        <v>99335</v>
      </c>
      <c r="L514">
        <v>0</v>
      </c>
      <c r="M514" t="s">
        <v>62</v>
      </c>
      <c r="N514" t="s">
        <v>80</v>
      </c>
      <c r="O514">
        <v>13</v>
      </c>
      <c r="P514">
        <v>8</v>
      </c>
    </row>
    <row r="515" spans="2:16" x14ac:dyDescent="0.3">
      <c r="B515" t="s">
        <v>1102</v>
      </c>
      <c r="C515" t="s">
        <v>1103</v>
      </c>
      <c r="D515" t="s">
        <v>57</v>
      </c>
      <c r="E515" t="s">
        <v>97</v>
      </c>
      <c r="F515" t="s">
        <v>74</v>
      </c>
      <c r="G515" t="s">
        <v>78</v>
      </c>
      <c r="H515" t="s">
        <v>69</v>
      </c>
      <c r="I515">
        <v>42</v>
      </c>
      <c r="J515">
        <v>41382</v>
      </c>
      <c r="K515">
        <v>131179</v>
      </c>
      <c r="L515">
        <v>0.15</v>
      </c>
      <c r="M515" t="s">
        <v>62</v>
      </c>
      <c r="N515" t="s">
        <v>117</v>
      </c>
      <c r="O515">
        <v>11</v>
      </c>
      <c r="P515">
        <v>5.5</v>
      </c>
    </row>
    <row r="516" spans="2:16" x14ac:dyDescent="0.3">
      <c r="B516" t="s">
        <v>1104</v>
      </c>
      <c r="C516" t="s">
        <v>1105</v>
      </c>
      <c r="D516" t="s">
        <v>108</v>
      </c>
      <c r="E516" t="s">
        <v>91</v>
      </c>
      <c r="F516" t="s">
        <v>74</v>
      </c>
      <c r="G516" t="s">
        <v>78</v>
      </c>
      <c r="H516" t="s">
        <v>79</v>
      </c>
      <c r="I516">
        <v>64</v>
      </c>
      <c r="J516">
        <v>41362</v>
      </c>
      <c r="K516">
        <v>252325</v>
      </c>
      <c r="L516">
        <v>0.4</v>
      </c>
      <c r="M516" t="s">
        <v>62</v>
      </c>
      <c r="N516" t="s">
        <v>117</v>
      </c>
      <c r="O516">
        <v>11</v>
      </c>
      <c r="P516">
        <v>5.5</v>
      </c>
    </row>
    <row r="517" spans="2:16" x14ac:dyDescent="0.3">
      <c r="B517" t="s">
        <v>1106</v>
      </c>
      <c r="C517" t="s">
        <v>1107</v>
      </c>
      <c r="D517" t="s">
        <v>132</v>
      </c>
      <c r="E517" t="s">
        <v>67</v>
      </c>
      <c r="F517" t="s">
        <v>59</v>
      </c>
      <c r="G517" t="s">
        <v>60</v>
      </c>
      <c r="H517" t="s">
        <v>69</v>
      </c>
      <c r="I517">
        <v>30</v>
      </c>
      <c r="J517">
        <v>42068</v>
      </c>
      <c r="K517">
        <v>52697</v>
      </c>
      <c r="L517">
        <v>0</v>
      </c>
      <c r="M517" t="s">
        <v>62</v>
      </c>
      <c r="N517" t="s">
        <v>63</v>
      </c>
      <c r="O517">
        <v>9</v>
      </c>
      <c r="P517">
        <v>5.5</v>
      </c>
    </row>
    <row r="518" spans="2:16" x14ac:dyDescent="0.3">
      <c r="B518" t="s">
        <v>1108</v>
      </c>
      <c r="C518" t="s">
        <v>1109</v>
      </c>
      <c r="D518" t="s">
        <v>108</v>
      </c>
      <c r="E518" t="s">
        <v>91</v>
      </c>
      <c r="F518" t="s">
        <v>84</v>
      </c>
      <c r="G518" t="s">
        <v>60</v>
      </c>
      <c r="H518" t="s">
        <v>79</v>
      </c>
      <c r="I518">
        <v>47</v>
      </c>
      <c r="J518">
        <v>44556</v>
      </c>
      <c r="K518">
        <v>243568</v>
      </c>
      <c r="L518">
        <v>0.33</v>
      </c>
      <c r="M518" t="s">
        <v>62</v>
      </c>
      <c r="N518" t="s">
        <v>92</v>
      </c>
      <c r="O518">
        <v>2</v>
      </c>
      <c r="P518">
        <v>1</v>
      </c>
    </row>
    <row r="519" spans="2:16" x14ac:dyDescent="0.3">
      <c r="B519" t="s">
        <v>820</v>
      </c>
      <c r="C519" t="s">
        <v>1110</v>
      </c>
      <c r="D519" t="s">
        <v>66</v>
      </c>
      <c r="E519" t="s">
        <v>120</v>
      </c>
      <c r="F519" t="s">
        <v>59</v>
      </c>
      <c r="G519" t="s">
        <v>78</v>
      </c>
      <c r="H519" t="s">
        <v>79</v>
      </c>
      <c r="I519">
        <v>49</v>
      </c>
      <c r="J519">
        <v>37092</v>
      </c>
      <c r="K519">
        <v>199176</v>
      </c>
      <c r="L519">
        <v>0.24</v>
      </c>
      <c r="M519" t="s">
        <v>62</v>
      </c>
      <c r="N519" t="s">
        <v>80</v>
      </c>
      <c r="O519">
        <v>23</v>
      </c>
      <c r="P519">
        <v>9.5</v>
      </c>
    </row>
    <row r="520" spans="2:16" x14ac:dyDescent="0.3">
      <c r="B520" t="s">
        <v>153</v>
      </c>
      <c r="C520" t="s">
        <v>1111</v>
      </c>
      <c r="D520" t="s">
        <v>142</v>
      </c>
      <c r="E520" t="s">
        <v>58</v>
      </c>
      <c r="F520" t="s">
        <v>68</v>
      </c>
      <c r="G520" t="s">
        <v>60</v>
      </c>
      <c r="H520" t="s">
        <v>79</v>
      </c>
      <c r="I520">
        <v>56</v>
      </c>
      <c r="J520">
        <v>35238</v>
      </c>
      <c r="K520">
        <v>82806</v>
      </c>
      <c r="L520">
        <v>0</v>
      </c>
      <c r="M520" t="s">
        <v>62</v>
      </c>
      <c r="N520" t="s">
        <v>63</v>
      </c>
      <c r="O520">
        <v>28</v>
      </c>
      <c r="P520">
        <v>10</v>
      </c>
    </row>
    <row r="521" spans="2:16" x14ac:dyDescent="0.3">
      <c r="B521" t="s">
        <v>1112</v>
      </c>
      <c r="C521" t="s">
        <v>1113</v>
      </c>
      <c r="D521" t="s">
        <v>66</v>
      </c>
      <c r="E521" t="s">
        <v>109</v>
      </c>
      <c r="F521" t="s">
        <v>68</v>
      </c>
      <c r="G521" t="s">
        <v>60</v>
      </c>
      <c r="H521" t="s">
        <v>79</v>
      </c>
      <c r="I521">
        <v>53</v>
      </c>
      <c r="J521">
        <v>35601</v>
      </c>
      <c r="K521">
        <v>164399</v>
      </c>
      <c r="L521">
        <v>0.25</v>
      </c>
      <c r="M521" t="s">
        <v>62</v>
      </c>
      <c r="N521" t="s">
        <v>63</v>
      </c>
      <c r="O521">
        <v>27</v>
      </c>
      <c r="P521">
        <v>10</v>
      </c>
    </row>
    <row r="522" spans="2:16" x14ac:dyDescent="0.3">
      <c r="B522" t="s">
        <v>1114</v>
      </c>
      <c r="C522" t="s">
        <v>1115</v>
      </c>
      <c r="D522" t="s">
        <v>57</v>
      </c>
      <c r="E522" t="s">
        <v>97</v>
      </c>
      <c r="F522" t="s">
        <v>74</v>
      </c>
      <c r="G522" t="s">
        <v>60</v>
      </c>
      <c r="H522" t="s">
        <v>79</v>
      </c>
      <c r="I522">
        <v>32</v>
      </c>
      <c r="J522">
        <v>42839</v>
      </c>
      <c r="K522">
        <v>154956</v>
      </c>
      <c r="L522">
        <v>0.13</v>
      </c>
      <c r="M522" t="s">
        <v>62</v>
      </c>
      <c r="N522" t="s">
        <v>80</v>
      </c>
      <c r="O522">
        <v>7</v>
      </c>
      <c r="P522">
        <v>4</v>
      </c>
    </row>
    <row r="523" spans="2:16" x14ac:dyDescent="0.3">
      <c r="B523" t="s">
        <v>1116</v>
      </c>
      <c r="C523" t="s">
        <v>1117</v>
      </c>
      <c r="D523" t="s">
        <v>57</v>
      </c>
      <c r="E523" t="s">
        <v>109</v>
      </c>
      <c r="F523" t="s">
        <v>74</v>
      </c>
      <c r="G523" t="s">
        <v>78</v>
      </c>
      <c r="H523" t="s">
        <v>79</v>
      </c>
      <c r="I523">
        <v>32</v>
      </c>
      <c r="J523">
        <v>42764</v>
      </c>
      <c r="K523">
        <v>143970</v>
      </c>
      <c r="L523">
        <v>0.12</v>
      </c>
      <c r="M523" t="s">
        <v>62</v>
      </c>
      <c r="N523" t="s">
        <v>63</v>
      </c>
      <c r="O523">
        <v>7</v>
      </c>
      <c r="P523">
        <v>4</v>
      </c>
    </row>
    <row r="524" spans="2:16" x14ac:dyDescent="0.3">
      <c r="B524" t="s">
        <v>1118</v>
      </c>
      <c r="C524" t="s">
        <v>1119</v>
      </c>
      <c r="D524" t="s">
        <v>77</v>
      </c>
      <c r="E524" t="s">
        <v>91</v>
      </c>
      <c r="F524" t="s">
        <v>68</v>
      </c>
      <c r="G524" t="s">
        <v>60</v>
      </c>
      <c r="H524" t="s">
        <v>69</v>
      </c>
      <c r="I524">
        <v>38</v>
      </c>
      <c r="J524">
        <v>44036</v>
      </c>
      <c r="K524">
        <v>89390</v>
      </c>
      <c r="L524">
        <v>0</v>
      </c>
      <c r="M524" t="s">
        <v>62</v>
      </c>
      <c r="N524" t="s">
        <v>63</v>
      </c>
      <c r="O524">
        <v>4</v>
      </c>
      <c r="P524">
        <v>3</v>
      </c>
    </row>
    <row r="525" spans="2:16" x14ac:dyDescent="0.3">
      <c r="B525" t="s">
        <v>1120</v>
      </c>
      <c r="C525" t="s">
        <v>1121</v>
      </c>
      <c r="D525" t="s">
        <v>294</v>
      </c>
      <c r="E525" t="s">
        <v>58</v>
      </c>
      <c r="F525" t="s">
        <v>74</v>
      </c>
      <c r="G525" t="s">
        <v>78</v>
      </c>
      <c r="H525" t="s">
        <v>69</v>
      </c>
      <c r="I525">
        <v>41</v>
      </c>
      <c r="J525">
        <v>43013</v>
      </c>
      <c r="K525">
        <v>67468</v>
      </c>
      <c r="L525">
        <v>0</v>
      </c>
      <c r="M525" t="s">
        <v>62</v>
      </c>
      <c r="N525" t="s">
        <v>88</v>
      </c>
      <c r="O525">
        <v>6</v>
      </c>
      <c r="P525">
        <v>4</v>
      </c>
    </row>
    <row r="526" spans="2:16" x14ac:dyDescent="0.3">
      <c r="B526" t="s">
        <v>1122</v>
      </c>
      <c r="C526" t="s">
        <v>1123</v>
      </c>
      <c r="D526" t="s">
        <v>77</v>
      </c>
      <c r="E526" t="s">
        <v>67</v>
      </c>
      <c r="F526" t="s">
        <v>74</v>
      </c>
      <c r="G526" t="s">
        <v>60</v>
      </c>
      <c r="H526" t="s">
        <v>79</v>
      </c>
      <c r="I526">
        <v>35</v>
      </c>
      <c r="J526">
        <v>43542</v>
      </c>
      <c r="K526">
        <v>74779</v>
      </c>
      <c r="L526">
        <v>0</v>
      </c>
      <c r="M526" t="s">
        <v>62</v>
      </c>
      <c r="N526" t="s">
        <v>80</v>
      </c>
      <c r="O526">
        <v>5</v>
      </c>
      <c r="P526">
        <v>3</v>
      </c>
    </row>
    <row r="527" spans="2:16" x14ac:dyDescent="0.3">
      <c r="B527" t="s">
        <v>466</v>
      </c>
      <c r="C527" t="s">
        <v>1124</v>
      </c>
      <c r="D527" t="s">
        <v>219</v>
      </c>
      <c r="E527" t="s">
        <v>58</v>
      </c>
      <c r="F527" t="s">
        <v>84</v>
      </c>
      <c r="G527" t="s">
        <v>60</v>
      </c>
      <c r="H527" t="s">
        <v>79</v>
      </c>
      <c r="I527">
        <v>29</v>
      </c>
      <c r="J527">
        <v>43048</v>
      </c>
      <c r="K527">
        <v>63985</v>
      </c>
      <c r="L527">
        <v>0</v>
      </c>
      <c r="M527" t="s">
        <v>62</v>
      </c>
      <c r="N527" t="s">
        <v>88</v>
      </c>
      <c r="O527">
        <v>6</v>
      </c>
      <c r="P527">
        <v>4</v>
      </c>
    </row>
    <row r="528" spans="2:16" x14ac:dyDescent="0.3">
      <c r="B528" t="s">
        <v>1125</v>
      </c>
      <c r="C528" t="s">
        <v>1126</v>
      </c>
      <c r="D528" t="s">
        <v>492</v>
      </c>
      <c r="E528" t="s">
        <v>58</v>
      </c>
      <c r="F528" t="s">
        <v>74</v>
      </c>
      <c r="G528" t="s">
        <v>60</v>
      </c>
      <c r="H528" t="s">
        <v>69</v>
      </c>
      <c r="I528">
        <v>64</v>
      </c>
      <c r="J528">
        <v>38176</v>
      </c>
      <c r="K528">
        <v>77903</v>
      </c>
      <c r="L528">
        <v>0</v>
      </c>
      <c r="M528" t="s">
        <v>62</v>
      </c>
      <c r="N528" t="s">
        <v>63</v>
      </c>
      <c r="O528">
        <v>20</v>
      </c>
      <c r="P528">
        <v>9.5</v>
      </c>
    </row>
    <row r="529" spans="2:16" x14ac:dyDescent="0.3">
      <c r="B529" t="s">
        <v>1127</v>
      </c>
      <c r="C529" t="s">
        <v>1128</v>
      </c>
      <c r="D529" t="s">
        <v>66</v>
      </c>
      <c r="E529" t="s">
        <v>109</v>
      </c>
      <c r="F529" t="s">
        <v>84</v>
      </c>
      <c r="G529" t="s">
        <v>78</v>
      </c>
      <c r="H529" t="s">
        <v>69</v>
      </c>
      <c r="I529">
        <v>33</v>
      </c>
      <c r="J529">
        <v>42898</v>
      </c>
      <c r="K529">
        <v>164396</v>
      </c>
      <c r="L529">
        <v>0.28999999999999998</v>
      </c>
      <c r="M529" t="s">
        <v>62</v>
      </c>
      <c r="N529" t="s">
        <v>117</v>
      </c>
      <c r="O529">
        <v>7</v>
      </c>
      <c r="P529">
        <v>4</v>
      </c>
    </row>
    <row r="530" spans="2:16" x14ac:dyDescent="0.3">
      <c r="B530" t="s">
        <v>1129</v>
      </c>
      <c r="C530" t="s">
        <v>1130</v>
      </c>
      <c r="D530" t="s">
        <v>618</v>
      </c>
      <c r="E530" t="s">
        <v>58</v>
      </c>
      <c r="F530" t="s">
        <v>84</v>
      </c>
      <c r="G530" t="s">
        <v>78</v>
      </c>
      <c r="H530" t="s">
        <v>79</v>
      </c>
      <c r="I530">
        <v>29</v>
      </c>
      <c r="J530">
        <v>44375</v>
      </c>
      <c r="K530">
        <v>71234</v>
      </c>
      <c r="L530">
        <v>0</v>
      </c>
      <c r="M530" t="s">
        <v>62</v>
      </c>
      <c r="N530" t="s">
        <v>63</v>
      </c>
      <c r="O530">
        <v>3</v>
      </c>
      <c r="P530">
        <v>3</v>
      </c>
    </row>
    <row r="531" spans="2:16" x14ac:dyDescent="0.3">
      <c r="B531" t="s">
        <v>1131</v>
      </c>
      <c r="C531" t="s">
        <v>1132</v>
      </c>
      <c r="D531" t="s">
        <v>83</v>
      </c>
      <c r="E531" t="s">
        <v>97</v>
      </c>
      <c r="F531" t="s">
        <v>68</v>
      </c>
      <c r="G531" t="s">
        <v>60</v>
      </c>
      <c r="H531" t="s">
        <v>79</v>
      </c>
      <c r="I531">
        <v>32</v>
      </c>
      <c r="J531">
        <v>42738</v>
      </c>
      <c r="K531">
        <v>101870</v>
      </c>
      <c r="L531">
        <v>0.1</v>
      </c>
      <c r="M531" t="s">
        <v>62</v>
      </c>
      <c r="N531" t="s">
        <v>80</v>
      </c>
      <c r="O531">
        <v>7</v>
      </c>
      <c r="P531">
        <v>4</v>
      </c>
    </row>
    <row r="532" spans="2:16" x14ac:dyDescent="0.3">
      <c r="B532" t="s">
        <v>1133</v>
      </c>
      <c r="C532" t="s">
        <v>1134</v>
      </c>
      <c r="D532" t="s">
        <v>87</v>
      </c>
      <c r="E532" t="s">
        <v>67</v>
      </c>
      <c r="F532" t="s">
        <v>74</v>
      </c>
      <c r="G532" t="s">
        <v>78</v>
      </c>
      <c r="H532" t="s">
        <v>79</v>
      </c>
      <c r="I532">
        <v>56</v>
      </c>
      <c r="J532">
        <v>38847</v>
      </c>
      <c r="K532">
        <v>41561</v>
      </c>
      <c r="L532">
        <v>0</v>
      </c>
      <c r="M532" t="s">
        <v>62</v>
      </c>
      <c r="N532" t="s">
        <v>92</v>
      </c>
      <c r="O532">
        <v>18</v>
      </c>
      <c r="P532">
        <v>9.5</v>
      </c>
    </row>
    <row r="533" spans="2:16" x14ac:dyDescent="0.3">
      <c r="B533" t="s">
        <v>1135</v>
      </c>
      <c r="C533" t="s">
        <v>1136</v>
      </c>
      <c r="D533" t="s">
        <v>57</v>
      </c>
      <c r="E533" t="s">
        <v>120</v>
      </c>
      <c r="F533" t="s">
        <v>74</v>
      </c>
      <c r="G533" t="s">
        <v>60</v>
      </c>
      <c r="H533" t="s">
        <v>114</v>
      </c>
      <c r="I533">
        <v>49</v>
      </c>
      <c r="J533">
        <v>35157</v>
      </c>
      <c r="K533">
        <v>157057</v>
      </c>
      <c r="L533">
        <v>0.12</v>
      </c>
      <c r="M533" t="s">
        <v>62</v>
      </c>
      <c r="N533" t="s">
        <v>88</v>
      </c>
      <c r="O533">
        <v>28</v>
      </c>
      <c r="P533">
        <v>10</v>
      </c>
    </row>
    <row r="534" spans="2:16" x14ac:dyDescent="0.3">
      <c r="B534" t="s">
        <v>1137</v>
      </c>
      <c r="C534" t="s">
        <v>1138</v>
      </c>
      <c r="D534" t="s">
        <v>137</v>
      </c>
      <c r="E534" t="s">
        <v>58</v>
      </c>
      <c r="F534" t="s">
        <v>68</v>
      </c>
      <c r="G534" t="s">
        <v>60</v>
      </c>
      <c r="H534" t="s">
        <v>69</v>
      </c>
      <c r="I534">
        <v>61</v>
      </c>
      <c r="J534">
        <v>38392</v>
      </c>
      <c r="K534">
        <v>64462</v>
      </c>
      <c r="L534">
        <v>0</v>
      </c>
      <c r="M534" t="s">
        <v>62</v>
      </c>
      <c r="N534" t="s">
        <v>70</v>
      </c>
      <c r="O534">
        <v>19</v>
      </c>
      <c r="P534">
        <v>9.5</v>
      </c>
    </row>
    <row r="535" spans="2:16" x14ac:dyDescent="0.3">
      <c r="B535" t="s">
        <v>1139</v>
      </c>
      <c r="C535" t="s">
        <v>1140</v>
      </c>
      <c r="D535" t="s">
        <v>157</v>
      </c>
      <c r="E535" t="s">
        <v>101</v>
      </c>
      <c r="F535" t="s">
        <v>84</v>
      </c>
      <c r="G535" t="s">
        <v>60</v>
      </c>
      <c r="H535" t="s">
        <v>69</v>
      </c>
      <c r="I535">
        <v>41</v>
      </c>
      <c r="J535">
        <v>38632</v>
      </c>
      <c r="K535">
        <v>79352</v>
      </c>
      <c r="L535">
        <v>0</v>
      </c>
      <c r="M535" t="s">
        <v>62</v>
      </c>
      <c r="N535" t="s">
        <v>63</v>
      </c>
      <c r="O535">
        <v>18</v>
      </c>
      <c r="P535">
        <v>9.5</v>
      </c>
    </row>
    <row r="536" spans="2:16" x14ac:dyDescent="0.3">
      <c r="B536" t="s">
        <v>1141</v>
      </c>
      <c r="C536" t="s">
        <v>1142</v>
      </c>
      <c r="D536" t="s">
        <v>57</v>
      </c>
      <c r="E536" t="s">
        <v>109</v>
      </c>
      <c r="F536" t="s">
        <v>68</v>
      </c>
      <c r="G536" t="s">
        <v>60</v>
      </c>
      <c r="H536" t="s">
        <v>69</v>
      </c>
      <c r="I536">
        <v>55</v>
      </c>
      <c r="J536">
        <v>36977</v>
      </c>
      <c r="K536">
        <v>157812</v>
      </c>
      <c r="L536">
        <v>0.11</v>
      </c>
      <c r="M536" t="s">
        <v>62</v>
      </c>
      <c r="N536" t="s">
        <v>88</v>
      </c>
      <c r="O536">
        <v>23</v>
      </c>
      <c r="P536">
        <v>9.5</v>
      </c>
    </row>
    <row r="537" spans="2:16" x14ac:dyDescent="0.3">
      <c r="B537" t="s">
        <v>1143</v>
      </c>
      <c r="C537" t="s">
        <v>1144</v>
      </c>
      <c r="D537" t="s">
        <v>157</v>
      </c>
      <c r="E537" t="s">
        <v>101</v>
      </c>
      <c r="F537" t="s">
        <v>84</v>
      </c>
      <c r="G537" t="s">
        <v>78</v>
      </c>
      <c r="H537" t="s">
        <v>69</v>
      </c>
      <c r="I537">
        <v>27</v>
      </c>
      <c r="J537">
        <v>43354</v>
      </c>
      <c r="K537">
        <v>80745</v>
      </c>
      <c r="L537">
        <v>0</v>
      </c>
      <c r="M537" t="s">
        <v>62</v>
      </c>
      <c r="N537" t="s">
        <v>70</v>
      </c>
      <c r="O537">
        <v>5</v>
      </c>
      <c r="P537">
        <v>3</v>
      </c>
    </row>
    <row r="538" spans="2:16" x14ac:dyDescent="0.3">
      <c r="B538" t="s">
        <v>1145</v>
      </c>
      <c r="C538" t="s">
        <v>1146</v>
      </c>
      <c r="D538" t="s">
        <v>252</v>
      </c>
      <c r="E538" t="s">
        <v>58</v>
      </c>
      <c r="F538" t="s">
        <v>74</v>
      </c>
      <c r="G538" t="s">
        <v>60</v>
      </c>
      <c r="H538" t="s">
        <v>69</v>
      </c>
      <c r="I538">
        <v>57</v>
      </c>
      <c r="J538">
        <v>35113</v>
      </c>
      <c r="K538">
        <v>75354</v>
      </c>
      <c r="L538">
        <v>0</v>
      </c>
      <c r="M538" t="s">
        <v>62</v>
      </c>
      <c r="N538" t="s">
        <v>92</v>
      </c>
      <c r="O538">
        <v>28</v>
      </c>
      <c r="P538">
        <v>10</v>
      </c>
    </row>
    <row r="539" spans="2:16" x14ac:dyDescent="0.3">
      <c r="B539" t="s">
        <v>1147</v>
      </c>
      <c r="C539" t="s">
        <v>1148</v>
      </c>
      <c r="D539" t="s">
        <v>183</v>
      </c>
      <c r="E539" t="s">
        <v>101</v>
      </c>
      <c r="F539" t="s">
        <v>59</v>
      </c>
      <c r="G539" t="s">
        <v>78</v>
      </c>
      <c r="H539" t="s">
        <v>114</v>
      </c>
      <c r="I539">
        <v>56</v>
      </c>
      <c r="J539">
        <v>43363</v>
      </c>
      <c r="K539">
        <v>78938</v>
      </c>
      <c r="L539">
        <v>0.14000000000000001</v>
      </c>
      <c r="M539" t="s">
        <v>62</v>
      </c>
      <c r="N539" t="s">
        <v>80</v>
      </c>
      <c r="O539">
        <v>5</v>
      </c>
      <c r="P539">
        <v>3</v>
      </c>
    </row>
    <row r="540" spans="2:16" x14ac:dyDescent="0.3">
      <c r="B540" t="s">
        <v>1149</v>
      </c>
      <c r="C540" t="s">
        <v>1150</v>
      </c>
      <c r="D540" t="s">
        <v>177</v>
      </c>
      <c r="E540" t="s">
        <v>101</v>
      </c>
      <c r="F540" t="s">
        <v>84</v>
      </c>
      <c r="G540" t="s">
        <v>78</v>
      </c>
      <c r="H540" t="s">
        <v>114</v>
      </c>
      <c r="I540">
        <v>59</v>
      </c>
      <c r="J540">
        <v>39701</v>
      </c>
      <c r="K540">
        <v>96313</v>
      </c>
      <c r="L540">
        <v>0</v>
      </c>
      <c r="M540" t="s">
        <v>62</v>
      </c>
      <c r="N540" t="s">
        <v>92</v>
      </c>
      <c r="O540">
        <v>15</v>
      </c>
      <c r="P540">
        <v>8</v>
      </c>
    </row>
    <row r="541" spans="2:16" x14ac:dyDescent="0.3">
      <c r="B541" t="s">
        <v>1151</v>
      </c>
      <c r="C541" t="s">
        <v>1152</v>
      </c>
      <c r="D541" t="s">
        <v>66</v>
      </c>
      <c r="E541" t="s">
        <v>101</v>
      </c>
      <c r="F541" t="s">
        <v>68</v>
      </c>
      <c r="G541" t="s">
        <v>78</v>
      </c>
      <c r="H541" t="s">
        <v>69</v>
      </c>
      <c r="I541">
        <v>45</v>
      </c>
      <c r="J541">
        <v>40511</v>
      </c>
      <c r="K541">
        <v>153767</v>
      </c>
      <c r="L541">
        <v>0.27</v>
      </c>
      <c r="M541" t="s">
        <v>62</v>
      </c>
      <c r="N541" t="s">
        <v>80</v>
      </c>
      <c r="O541">
        <v>13</v>
      </c>
      <c r="P541">
        <v>8</v>
      </c>
    </row>
    <row r="542" spans="2:16" x14ac:dyDescent="0.3">
      <c r="B542" t="s">
        <v>1153</v>
      </c>
      <c r="C542" t="s">
        <v>1154</v>
      </c>
      <c r="D542" t="s">
        <v>83</v>
      </c>
      <c r="E542" t="s">
        <v>109</v>
      </c>
      <c r="F542" t="s">
        <v>59</v>
      </c>
      <c r="G542" t="s">
        <v>60</v>
      </c>
      <c r="H542" t="s">
        <v>61</v>
      </c>
      <c r="I542">
        <v>42</v>
      </c>
      <c r="J542">
        <v>42266</v>
      </c>
      <c r="K542">
        <v>103423</v>
      </c>
      <c r="L542">
        <v>0.06</v>
      </c>
      <c r="M542" t="s">
        <v>62</v>
      </c>
      <c r="N542" t="s">
        <v>117</v>
      </c>
      <c r="O542">
        <v>8</v>
      </c>
      <c r="P542">
        <v>5.5</v>
      </c>
    </row>
    <row r="543" spans="2:16" x14ac:dyDescent="0.3">
      <c r="B543" t="s">
        <v>1155</v>
      </c>
      <c r="C543" t="s">
        <v>1156</v>
      </c>
      <c r="D543" t="s">
        <v>83</v>
      </c>
      <c r="E543" t="s">
        <v>97</v>
      </c>
      <c r="F543" t="s">
        <v>68</v>
      </c>
      <c r="G543" t="s">
        <v>60</v>
      </c>
      <c r="H543" t="s">
        <v>61</v>
      </c>
      <c r="I543">
        <v>33</v>
      </c>
      <c r="J543">
        <v>41507</v>
      </c>
      <c r="K543">
        <v>105390</v>
      </c>
      <c r="L543">
        <v>0.06</v>
      </c>
      <c r="M543" t="s">
        <v>62</v>
      </c>
      <c r="N543" t="s">
        <v>117</v>
      </c>
      <c r="O543">
        <v>11</v>
      </c>
      <c r="P543">
        <v>5.5</v>
      </c>
    </row>
    <row r="544" spans="2:16" x14ac:dyDescent="0.3">
      <c r="B544" t="s">
        <v>1157</v>
      </c>
      <c r="C544" t="s">
        <v>1158</v>
      </c>
      <c r="D544" t="s">
        <v>492</v>
      </c>
      <c r="E544" t="s">
        <v>58</v>
      </c>
      <c r="F544" t="s">
        <v>68</v>
      </c>
      <c r="G544" t="s">
        <v>60</v>
      </c>
      <c r="H544" t="s">
        <v>69</v>
      </c>
      <c r="I544">
        <v>45</v>
      </c>
      <c r="J544">
        <v>43042</v>
      </c>
      <c r="K544">
        <v>66660</v>
      </c>
      <c r="L544">
        <v>0</v>
      </c>
      <c r="M544" t="s">
        <v>62</v>
      </c>
      <c r="N544" t="s">
        <v>92</v>
      </c>
      <c r="O544">
        <v>6</v>
      </c>
      <c r="P544">
        <v>4</v>
      </c>
    </row>
    <row r="545" spans="2:16" x14ac:dyDescent="0.3">
      <c r="B545" t="s">
        <v>1159</v>
      </c>
      <c r="C545" t="s">
        <v>1160</v>
      </c>
      <c r="D545" t="s">
        <v>83</v>
      </c>
      <c r="E545" t="s">
        <v>97</v>
      </c>
      <c r="F545" t="s">
        <v>68</v>
      </c>
      <c r="G545" t="s">
        <v>78</v>
      </c>
      <c r="H545" t="s">
        <v>114</v>
      </c>
      <c r="I545">
        <v>59</v>
      </c>
      <c r="J545">
        <v>42165</v>
      </c>
      <c r="K545">
        <v>101985</v>
      </c>
      <c r="L545">
        <v>7.0000000000000007E-2</v>
      </c>
      <c r="M545" t="s">
        <v>62</v>
      </c>
      <c r="N545" t="s">
        <v>88</v>
      </c>
      <c r="O545">
        <v>9</v>
      </c>
      <c r="P545">
        <v>5.5</v>
      </c>
    </row>
    <row r="546" spans="2:16" x14ac:dyDescent="0.3">
      <c r="B546" t="s">
        <v>1161</v>
      </c>
      <c r="C546" t="s">
        <v>1162</v>
      </c>
      <c r="D546" t="s">
        <v>108</v>
      </c>
      <c r="E546" t="s">
        <v>67</v>
      </c>
      <c r="F546" t="s">
        <v>84</v>
      </c>
      <c r="G546" t="s">
        <v>78</v>
      </c>
      <c r="H546" t="s">
        <v>114</v>
      </c>
      <c r="I546">
        <v>29</v>
      </c>
      <c r="J546">
        <v>43439</v>
      </c>
      <c r="K546">
        <v>199504</v>
      </c>
      <c r="L546">
        <v>0.3</v>
      </c>
      <c r="M546" t="s">
        <v>62</v>
      </c>
      <c r="N546" t="s">
        <v>92</v>
      </c>
      <c r="O546">
        <v>5</v>
      </c>
      <c r="P546">
        <v>3</v>
      </c>
    </row>
    <row r="547" spans="2:16" x14ac:dyDescent="0.3">
      <c r="B547" t="s">
        <v>1163</v>
      </c>
      <c r="C547" t="s">
        <v>1164</v>
      </c>
      <c r="D547" t="s">
        <v>77</v>
      </c>
      <c r="E547" t="s">
        <v>91</v>
      </c>
      <c r="F547" t="s">
        <v>68</v>
      </c>
      <c r="G547" t="s">
        <v>78</v>
      </c>
      <c r="H547" t="s">
        <v>114</v>
      </c>
      <c r="I547">
        <v>62</v>
      </c>
      <c r="J547">
        <v>40591</v>
      </c>
      <c r="K547">
        <v>94422</v>
      </c>
      <c r="L547">
        <v>0</v>
      </c>
      <c r="M547" t="s">
        <v>62</v>
      </c>
      <c r="N547" t="s">
        <v>80</v>
      </c>
      <c r="O547">
        <v>13</v>
      </c>
      <c r="P547">
        <v>8</v>
      </c>
    </row>
    <row r="548" spans="2:16" x14ac:dyDescent="0.3">
      <c r="B548" t="s">
        <v>1165</v>
      </c>
      <c r="C548" t="s">
        <v>1166</v>
      </c>
      <c r="D548" t="s">
        <v>66</v>
      </c>
      <c r="E548" t="s">
        <v>120</v>
      </c>
      <c r="F548" t="s">
        <v>84</v>
      </c>
      <c r="G548" t="s">
        <v>78</v>
      </c>
      <c r="H548" t="s">
        <v>79</v>
      </c>
      <c r="I548">
        <v>31</v>
      </c>
      <c r="J548">
        <v>42184</v>
      </c>
      <c r="K548">
        <v>191026</v>
      </c>
      <c r="L548">
        <v>0.16</v>
      </c>
      <c r="M548" t="s">
        <v>62</v>
      </c>
      <c r="N548" t="s">
        <v>117</v>
      </c>
      <c r="O548">
        <v>9</v>
      </c>
      <c r="P548">
        <v>5.5</v>
      </c>
    </row>
    <row r="549" spans="2:16" x14ac:dyDescent="0.3">
      <c r="B549" t="s">
        <v>1167</v>
      </c>
      <c r="C549" t="s">
        <v>1168</v>
      </c>
      <c r="D549" t="s">
        <v>180</v>
      </c>
      <c r="E549" t="s">
        <v>97</v>
      </c>
      <c r="F549" t="s">
        <v>59</v>
      </c>
      <c r="G549" t="s">
        <v>60</v>
      </c>
      <c r="H549" t="s">
        <v>69</v>
      </c>
      <c r="I549">
        <v>56</v>
      </c>
      <c r="J549">
        <v>40045</v>
      </c>
      <c r="K549">
        <v>52800</v>
      </c>
      <c r="L549">
        <v>0</v>
      </c>
      <c r="M549" t="s">
        <v>62</v>
      </c>
      <c r="N549" t="s">
        <v>80</v>
      </c>
      <c r="O549">
        <v>15</v>
      </c>
      <c r="P549">
        <v>8</v>
      </c>
    </row>
    <row r="550" spans="2:16" x14ac:dyDescent="0.3">
      <c r="B550" t="s">
        <v>1169</v>
      </c>
      <c r="C550" t="s">
        <v>1170</v>
      </c>
      <c r="D550" t="s">
        <v>177</v>
      </c>
      <c r="E550" t="s">
        <v>101</v>
      </c>
      <c r="F550" t="s">
        <v>68</v>
      </c>
      <c r="G550" t="s">
        <v>78</v>
      </c>
      <c r="H550" t="s">
        <v>69</v>
      </c>
      <c r="I550">
        <v>54</v>
      </c>
      <c r="J550">
        <v>40517</v>
      </c>
      <c r="K550">
        <v>113982</v>
      </c>
      <c r="L550">
        <v>0</v>
      </c>
      <c r="M550" t="s">
        <v>62</v>
      </c>
      <c r="N550" t="s">
        <v>63</v>
      </c>
      <c r="O550">
        <v>13</v>
      </c>
      <c r="P550">
        <v>8</v>
      </c>
    </row>
    <row r="551" spans="2:16" x14ac:dyDescent="0.3">
      <c r="B551" t="s">
        <v>1171</v>
      </c>
      <c r="C551" t="s">
        <v>1172</v>
      </c>
      <c r="D551" t="s">
        <v>57</v>
      </c>
      <c r="E551" t="s">
        <v>97</v>
      </c>
      <c r="F551" t="s">
        <v>84</v>
      </c>
      <c r="G551" t="s">
        <v>78</v>
      </c>
      <c r="H551" t="s">
        <v>79</v>
      </c>
      <c r="I551">
        <v>45</v>
      </c>
      <c r="J551">
        <v>40305</v>
      </c>
      <c r="K551">
        <v>145093</v>
      </c>
      <c r="L551">
        <v>0.12</v>
      </c>
      <c r="M551" t="s">
        <v>62</v>
      </c>
      <c r="N551" t="s">
        <v>70</v>
      </c>
      <c r="O551">
        <v>14</v>
      </c>
      <c r="P551">
        <v>8</v>
      </c>
    </row>
    <row r="552" spans="2:16" x14ac:dyDescent="0.3">
      <c r="B552" t="s">
        <v>1173</v>
      </c>
      <c r="C552" t="s">
        <v>1174</v>
      </c>
      <c r="D552" t="s">
        <v>618</v>
      </c>
      <c r="E552" t="s">
        <v>58</v>
      </c>
      <c r="F552" t="s">
        <v>68</v>
      </c>
      <c r="G552" t="s">
        <v>60</v>
      </c>
      <c r="H552" t="s">
        <v>69</v>
      </c>
      <c r="I552">
        <v>26</v>
      </c>
      <c r="J552">
        <v>44266</v>
      </c>
      <c r="K552">
        <v>74170</v>
      </c>
      <c r="L552">
        <v>0</v>
      </c>
      <c r="M552" t="s">
        <v>62</v>
      </c>
      <c r="N552" t="s">
        <v>92</v>
      </c>
      <c r="O552">
        <v>3</v>
      </c>
      <c r="P552">
        <v>3</v>
      </c>
    </row>
    <row r="553" spans="2:16" x14ac:dyDescent="0.3">
      <c r="B553" t="s">
        <v>1175</v>
      </c>
      <c r="C553" t="s">
        <v>1176</v>
      </c>
      <c r="D553" t="s">
        <v>171</v>
      </c>
      <c r="E553" t="s">
        <v>101</v>
      </c>
      <c r="F553" t="s">
        <v>59</v>
      </c>
      <c r="G553" t="s">
        <v>78</v>
      </c>
      <c r="H553" t="s">
        <v>69</v>
      </c>
      <c r="I553">
        <v>59</v>
      </c>
      <c r="J553">
        <v>35153</v>
      </c>
      <c r="K553">
        <v>62605</v>
      </c>
      <c r="L553">
        <v>0</v>
      </c>
      <c r="M553" t="s">
        <v>62</v>
      </c>
      <c r="N553" t="s">
        <v>92</v>
      </c>
      <c r="O553">
        <v>28</v>
      </c>
      <c r="P553">
        <v>10</v>
      </c>
    </row>
    <row r="554" spans="2:16" x14ac:dyDescent="0.3">
      <c r="B554" t="s">
        <v>1177</v>
      </c>
      <c r="C554" t="s">
        <v>1178</v>
      </c>
      <c r="D554" t="s">
        <v>83</v>
      </c>
      <c r="E554" t="s">
        <v>58</v>
      </c>
      <c r="F554" t="s">
        <v>68</v>
      </c>
      <c r="G554" t="s">
        <v>60</v>
      </c>
      <c r="H554" t="s">
        <v>69</v>
      </c>
      <c r="I554">
        <v>51</v>
      </c>
      <c r="J554">
        <v>43903</v>
      </c>
      <c r="K554">
        <v>107195</v>
      </c>
      <c r="L554">
        <v>0.09</v>
      </c>
      <c r="M554" t="s">
        <v>62</v>
      </c>
      <c r="N554" t="s">
        <v>92</v>
      </c>
      <c r="O554">
        <v>4</v>
      </c>
      <c r="P554">
        <v>3</v>
      </c>
    </row>
    <row r="555" spans="2:16" x14ac:dyDescent="0.3">
      <c r="B555" t="s">
        <v>1118</v>
      </c>
      <c r="C555" t="s">
        <v>1179</v>
      </c>
      <c r="D555" t="s">
        <v>57</v>
      </c>
      <c r="E555" t="s">
        <v>109</v>
      </c>
      <c r="F555" t="s">
        <v>68</v>
      </c>
      <c r="G555" t="s">
        <v>78</v>
      </c>
      <c r="H555" t="s">
        <v>69</v>
      </c>
      <c r="I555">
        <v>45</v>
      </c>
      <c r="J555">
        <v>43111</v>
      </c>
      <c r="K555">
        <v>127422</v>
      </c>
      <c r="L555">
        <v>0.15</v>
      </c>
      <c r="M555" t="s">
        <v>62</v>
      </c>
      <c r="N555" t="s">
        <v>117</v>
      </c>
      <c r="O555">
        <v>6</v>
      </c>
      <c r="P555">
        <v>4</v>
      </c>
    </row>
    <row r="556" spans="2:16" x14ac:dyDescent="0.3">
      <c r="B556" t="s">
        <v>1180</v>
      </c>
      <c r="C556" t="s">
        <v>1181</v>
      </c>
      <c r="D556" t="s">
        <v>66</v>
      </c>
      <c r="E556" t="s">
        <v>91</v>
      </c>
      <c r="F556" t="s">
        <v>59</v>
      </c>
      <c r="G556" t="s">
        <v>60</v>
      </c>
      <c r="H556" t="s">
        <v>69</v>
      </c>
      <c r="I556">
        <v>35</v>
      </c>
      <c r="J556">
        <v>42912</v>
      </c>
      <c r="K556">
        <v>161269</v>
      </c>
      <c r="L556">
        <v>0.27</v>
      </c>
      <c r="M556" t="s">
        <v>62</v>
      </c>
      <c r="N556" t="s">
        <v>88</v>
      </c>
      <c r="O556">
        <v>7</v>
      </c>
      <c r="P556">
        <v>4</v>
      </c>
    </row>
    <row r="557" spans="2:16" x14ac:dyDescent="0.3">
      <c r="B557" t="s">
        <v>1182</v>
      </c>
      <c r="C557" t="s">
        <v>1183</v>
      </c>
      <c r="D557" t="s">
        <v>137</v>
      </c>
      <c r="E557" t="s">
        <v>58</v>
      </c>
      <c r="F557" t="s">
        <v>68</v>
      </c>
      <c r="G557" t="s">
        <v>78</v>
      </c>
      <c r="H557" t="s">
        <v>69</v>
      </c>
      <c r="I557">
        <v>61</v>
      </c>
      <c r="J557">
        <v>43703</v>
      </c>
      <c r="K557">
        <v>75780</v>
      </c>
      <c r="L557">
        <v>0</v>
      </c>
      <c r="M557" t="s">
        <v>62</v>
      </c>
      <c r="N557" t="s">
        <v>63</v>
      </c>
      <c r="O557">
        <v>5</v>
      </c>
      <c r="P557">
        <v>3</v>
      </c>
    </row>
    <row r="558" spans="2:16" x14ac:dyDescent="0.3">
      <c r="B558" t="s">
        <v>1184</v>
      </c>
      <c r="C558" t="s">
        <v>1185</v>
      </c>
      <c r="D558" t="s">
        <v>183</v>
      </c>
      <c r="E558" t="s">
        <v>101</v>
      </c>
      <c r="F558" t="s">
        <v>59</v>
      </c>
      <c r="G558" t="s">
        <v>78</v>
      </c>
      <c r="H558" t="s">
        <v>79</v>
      </c>
      <c r="I558">
        <v>60</v>
      </c>
      <c r="J558">
        <v>43146</v>
      </c>
      <c r="K558">
        <v>106079</v>
      </c>
      <c r="L558">
        <v>0.14000000000000001</v>
      </c>
      <c r="M558" t="s">
        <v>62</v>
      </c>
      <c r="N558" t="s">
        <v>92</v>
      </c>
      <c r="O558">
        <v>6</v>
      </c>
      <c r="P558">
        <v>4</v>
      </c>
    </row>
    <row r="559" spans="2:16" x14ac:dyDescent="0.3">
      <c r="B559" t="s">
        <v>1186</v>
      </c>
      <c r="C559" t="s">
        <v>1187</v>
      </c>
      <c r="D559" t="s">
        <v>198</v>
      </c>
      <c r="E559" t="s">
        <v>58</v>
      </c>
      <c r="F559" t="s">
        <v>84</v>
      </c>
      <c r="G559" t="s">
        <v>78</v>
      </c>
      <c r="H559" t="s">
        <v>114</v>
      </c>
      <c r="I559">
        <v>30</v>
      </c>
      <c r="J559">
        <v>42777</v>
      </c>
      <c r="K559">
        <v>92058</v>
      </c>
      <c r="L559">
        <v>0</v>
      </c>
      <c r="M559" t="s">
        <v>62</v>
      </c>
      <c r="N559" t="s">
        <v>92</v>
      </c>
      <c r="O559">
        <v>7</v>
      </c>
      <c r="P559">
        <v>4</v>
      </c>
    </row>
    <row r="560" spans="2:16" x14ac:dyDescent="0.3">
      <c r="B560" t="s">
        <v>1188</v>
      </c>
      <c r="C560" t="s">
        <v>1189</v>
      </c>
      <c r="D560" t="s">
        <v>171</v>
      </c>
      <c r="E560" t="s">
        <v>101</v>
      </c>
      <c r="F560" t="s">
        <v>74</v>
      </c>
      <c r="G560" t="s">
        <v>78</v>
      </c>
      <c r="H560" t="s">
        <v>79</v>
      </c>
      <c r="I560">
        <v>64</v>
      </c>
      <c r="J560">
        <v>43527</v>
      </c>
      <c r="K560">
        <v>67114</v>
      </c>
      <c r="L560">
        <v>0</v>
      </c>
      <c r="M560" t="s">
        <v>62</v>
      </c>
      <c r="N560" t="s">
        <v>80</v>
      </c>
      <c r="O560">
        <v>5</v>
      </c>
      <c r="P560">
        <v>3</v>
      </c>
    </row>
    <row r="561" spans="2:16" x14ac:dyDescent="0.3">
      <c r="B561" t="s">
        <v>1190</v>
      </c>
      <c r="C561" t="s">
        <v>1191</v>
      </c>
      <c r="D561" t="s">
        <v>162</v>
      </c>
      <c r="E561" t="s">
        <v>97</v>
      </c>
      <c r="F561" t="s">
        <v>74</v>
      </c>
      <c r="G561" t="s">
        <v>60</v>
      </c>
      <c r="H561" t="s">
        <v>69</v>
      </c>
      <c r="I561">
        <v>61</v>
      </c>
      <c r="J561">
        <v>40683</v>
      </c>
      <c r="K561">
        <v>64937</v>
      </c>
      <c r="L561">
        <v>0</v>
      </c>
      <c r="M561" t="s">
        <v>62</v>
      </c>
      <c r="N561" t="s">
        <v>80</v>
      </c>
      <c r="O561">
        <v>13</v>
      </c>
      <c r="P561">
        <v>8</v>
      </c>
    </row>
    <row r="562" spans="2:16" x14ac:dyDescent="0.3">
      <c r="B562" t="s">
        <v>1192</v>
      </c>
      <c r="C562" t="s">
        <v>1193</v>
      </c>
      <c r="D562" t="s">
        <v>83</v>
      </c>
      <c r="E562" t="s">
        <v>109</v>
      </c>
      <c r="F562" t="s">
        <v>74</v>
      </c>
      <c r="G562" t="s">
        <v>60</v>
      </c>
      <c r="H562" t="s">
        <v>114</v>
      </c>
      <c r="I562">
        <v>65</v>
      </c>
      <c r="J562">
        <v>38967</v>
      </c>
      <c r="K562">
        <v>127626</v>
      </c>
      <c r="L562">
        <v>0.1</v>
      </c>
      <c r="M562" t="s">
        <v>62</v>
      </c>
      <c r="N562" t="s">
        <v>88</v>
      </c>
      <c r="O562">
        <v>17</v>
      </c>
      <c r="P562">
        <v>8</v>
      </c>
    </row>
    <row r="563" spans="2:16" x14ac:dyDescent="0.3">
      <c r="B563" t="s">
        <v>1194</v>
      </c>
      <c r="C563" t="s">
        <v>1195</v>
      </c>
      <c r="D563" t="s">
        <v>294</v>
      </c>
      <c r="E563" t="s">
        <v>58</v>
      </c>
      <c r="F563" t="s">
        <v>84</v>
      </c>
      <c r="G563" t="s">
        <v>78</v>
      </c>
      <c r="H563" t="s">
        <v>61</v>
      </c>
      <c r="I563">
        <v>61</v>
      </c>
      <c r="J563">
        <v>38013</v>
      </c>
      <c r="K563">
        <v>88478</v>
      </c>
      <c r="L563">
        <v>0</v>
      </c>
      <c r="M563" t="s">
        <v>62</v>
      </c>
      <c r="N563" t="s">
        <v>92</v>
      </c>
      <c r="O563">
        <v>20</v>
      </c>
      <c r="P563">
        <v>9.5</v>
      </c>
    </row>
    <row r="564" spans="2:16" x14ac:dyDescent="0.3">
      <c r="B564" t="s">
        <v>1196</v>
      </c>
      <c r="C564" t="s">
        <v>1197</v>
      </c>
      <c r="D564" t="s">
        <v>57</v>
      </c>
      <c r="E564" t="s">
        <v>120</v>
      </c>
      <c r="F564" t="s">
        <v>68</v>
      </c>
      <c r="G564" t="s">
        <v>60</v>
      </c>
      <c r="H564" t="s">
        <v>61</v>
      </c>
      <c r="I564">
        <v>30</v>
      </c>
      <c r="J564">
        <v>42960</v>
      </c>
      <c r="K564">
        <v>154624</v>
      </c>
      <c r="L564">
        <v>0.15</v>
      </c>
      <c r="M564" t="s">
        <v>62</v>
      </c>
      <c r="N564" t="s">
        <v>92</v>
      </c>
      <c r="O564">
        <v>7</v>
      </c>
      <c r="P564">
        <v>4</v>
      </c>
    </row>
    <row r="565" spans="2:16" x14ac:dyDescent="0.3">
      <c r="B565" t="s">
        <v>1198</v>
      </c>
      <c r="C565" t="s">
        <v>1199</v>
      </c>
      <c r="D565" t="s">
        <v>57</v>
      </c>
      <c r="E565" t="s">
        <v>120</v>
      </c>
      <c r="F565" t="s">
        <v>59</v>
      </c>
      <c r="G565" t="s">
        <v>78</v>
      </c>
      <c r="H565" t="s">
        <v>69</v>
      </c>
      <c r="I565">
        <v>53</v>
      </c>
      <c r="J565">
        <v>41931</v>
      </c>
      <c r="K565">
        <v>159538</v>
      </c>
      <c r="L565">
        <v>0.11</v>
      </c>
      <c r="M565" t="s">
        <v>62</v>
      </c>
      <c r="N565" t="s">
        <v>88</v>
      </c>
      <c r="O565">
        <v>9</v>
      </c>
      <c r="P565">
        <v>5.5</v>
      </c>
    </row>
    <row r="566" spans="2:16" x14ac:dyDescent="0.3">
      <c r="B566" t="s">
        <v>1200</v>
      </c>
      <c r="C566" t="s">
        <v>1201</v>
      </c>
      <c r="D566" t="s">
        <v>66</v>
      </c>
      <c r="E566" t="s">
        <v>109</v>
      </c>
      <c r="F566" t="s">
        <v>68</v>
      </c>
      <c r="G566" t="s">
        <v>78</v>
      </c>
      <c r="H566" t="s">
        <v>69</v>
      </c>
      <c r="I566">
        <v>25</v>
      </c>
      <c r="J566">
        <v>44058</v>
      </c>
      <c r="K566">
        <v>172007</v>
      </c>
      <c r="L566">
        <v>0.26</v>
      </c>
      <c r="M566" t="s">
        <v>62</v>
      </c>
      <c r="N566" t="s">
        <v>88</v>
      </c>
      <c r="O566">
        <v>4</v>
      </c>
      <c r="P566">
        <v>3</v>
      </c>
    </row>
    <row r="567" spans="2:16" x14ac:dyDescent="0.3">
      <c r="B567" t="s">
        <v>1202</v>
      </c>
      <c r="C567" t="s">
        <v>1203</v>
      </c>
      <c r="D567" t="s">
        <v>66</v>
      </c>
      <c r="E567" t="s">
        <v>67</v>
      </c>
      <c r="F567" t="s">
        <v>84</v>
      </c>
      <c r="G567" t="s">
        <v>78</v>
      </c>
      <c r="H567" t="s">
        <v>69</v>
      </c>
      <c r="I567">
        <v>41</v>
      </c>
      <c r="J567">
        <v>43600</v>
      </c>
      <c r="K567">
        <v>174415</v>
      </c>
      <c r="L567">
        <v>0.23</v>
      </c>
      <c r="M567" t="s">
        <v>62</v>
      </c>
      <c r="N567" t="s">
        <v>88</v>
      </c>
      <c r="O567">
        <v>5</v>
      </c>
      <c r="P567">
        <v>3</v>
      </c>
    </row>
    <row r="568" spans="2:16" x14ac:dyDescent="0.3">
      <c r="B568" t="s">
        <v>1204</v>
      </c>
      <c r="C568" t="s">
        <v>1205</v>
      </c>
      <c r="D568" t="s">
        <v>162</v>
      </c>
      <c r="E568" t="s">
        <v>97</v>
      </c>
      <c r="F568" t="s">
        <v>68</v>
      </c>
      <c r="G568" t="s">
        <v>78</v>
      </c>
      <c r="H568" t="s">
        <v>79</v>
      </c>
      <c r="I568">
        <v>25</v>
      </c>
      <c r="J568">
        <v>44217</v>
      </c>
      <c r="K568">
        <v>67299</v>
      </c>
      <c r="L568">
        <v>0</v>
      </c>
      <c r="M568" t="s">
        <v>62</v>
      </c>
      <c r="N568" t="s">
        <v>80</v>
      </c>
      <c r="O568">
        <v>3</v>
      </c>
      <c r="P568">
        <v>3</v>
      </c>
    </row>
    <row r="569" spans="2:16" x14ac:dyDescent="0.3">
      <c r="B569" t="s">
        <v>1206</v>
      </c>
      <c r="C569" t="s">
        <v>1207</v>
      </c>
      <c r="D569" t="s">
        <v>275</v>
      </c>
      <c r="E569" t="s">
        <v>58</v>
      </c>
      <c r="F569" t="s">
        <v>59</v>
      </c>
      <c r="G569" t="s">
        <v>60</v>
      </c>
      <c r="H569" t="s">
        <v>69</v>
      </c>
      <c r="I569">
        <v>52</v>
      </c>
      <c r="J569">
        <v>38406</v>
      </c>
      <c r="K569">
        <v>45286</v>
      </c>
      <c r="L569">
        <v>0</v>
      </c>
      <c r="M569" t="s">
        <v>62</v>
      </c>
      <c r="N569" t="s">
        <v>70</v>
      </c>
      <c r="O569">
        <v>19</v>
      </c>
      <c r="P569">
        <v>9.5</v>
      </c>
    </row>
    <row r="570" spans="2:16" x14ac:dyDescent="0.3">
      <c r="B570" t="s">
        <v>1208</v>
      </c>
      <c r="C570" t="s">
        <v>1209</v>
      </c>
      <c r="D570" t="s">
        <v>66</v>
      </c>
      <c r="E570" t="s">
        <v>109</v>
      </c>
      <c r="F570" t="s">
        <v>59</v>
      </c>
      <c r="G570" t="s">
        <v>78</v>
      </c>
      <c r="H570" t="s">
        <v>69</v>
      </c>
      <c r="I570">
        <v>48</v>
      </c>
      <c r="J570">
        <v>39302</v>
      </c>
      <c r="K570">
        <v>194723</v>
      </c>
      <c r="L570">
        <v>0.25</v>
      </c>
      <c r="M570" t="s">
        <v>62</v>
      </c>
      <c r="N570" t="s">
        <v>80</v>
      </c>
      <c r="O570">
        <v>17</v>
      </c>
      <c r="P570">
        <v>8</v>
      </c>
    </row>
    <row r="571" spans="2:16" x14ac:dyDescent="0.3">
      <c r="B571" t="s">
        <v>1210</v>
      </c>
      <c r="C571" t="s">
        <v>1211</v>
      </c>
      <c r="D571" t="s">
        <v>365</v>
      </c>
      <c r="E571" t="s">
        <v>58</v>
      </c>
      <c r="F571" t="s">
        <v>74</v>
      </c>
      <c r="G571" t="s">
        <v>60</v>
      </c>
      <c r="H571" t="s">
        <v>69</v>
      </c>
      <c r="I571">
        <v>36</v>
      </c>
      <c r="J571">
        <v>40413</v>
      </c>
      <c r="K571">
        <v>61310</v>
      </c>
      <c r="L571">
        <v>0</v>
      </c>
      <c r="M571" t="s">
        <v>62</v>
      </c>
      <c r="N571" t="s">
        <v>80</v>
      </c>
      <c r="O571">
        <v>14</v>
      </c>
      <c r="P571">
        <v>8</v>
      </c>
    </row>
    <row r="572" spans="2:16" x14ac:dyDescent="0.3">
      <c r="B572" t="s">
        <v>1212</v>
      </c>
      <c r="C572" t="s">
        <v>1213</v>
      </c>
      <c r="D572" t="s">
        <v>180</v>
      </c>
      <c r="E572" t="s">
        <v>97</v>
      </c>
      <c r="F572" t="s">
        <v>68</v>
      </c>
      <c r="G572" t="s">
        <v>60</v>
      </c>
      <c r="H572" t="s">
        <v>79</v>
      </c>
      <c r="I572">
        <v>31</v>
      </c>
      <c r="J572">
        <v>43171</v>
      </c>
      <c r="K572">
        <v>47913</v>
      </c>
      <c r="L572">
        <v>0</v>
      </c>
      <c r="M572" t="s">
        <v>62</v>
      </c>
      <c r="N572" t="s">
        <v>63</v>
      </c>
      <c r="O572">
        <v>6</v>
      </c>
      <c r="P572">
        <v>4</v>
      </c>
    </row>
    <row r="573" spans="2:16" x14ac:dyDescent="0.3">
      <c r="B573" t="s">
        <v>1214</v>
      </c>
      <c r="C573" t="s">
        <v>1215</v>
      </c>
      <c r="D573" t="s">
        <v>180</v>
      </c>
      <c r="E573" t="s">
        <v>97</v>
      </c>
      <c r="F573" t="s">
        <v>68</v>
      </c>
      <c r="G573" t="s">
        <v>60</v>
      </c>
      <c r="H573" t="s">
        <v>79</v>
      </c>
      <c r="I573">
        <v>53</v>
      </c>
      <c r="J573">
        <v>42985</v>
      </c>
      <c r="K573">
        <v>46727</v>
      </c>
      <c r="L573">
        <v>0</v>
      </c>
      <c r="M573" t="s">
        <v>62</v>
      </c>
      <c r="N573" t="s">
        <v>117</v>
      </c>
      <c r="O573">
        <v>6</v>
      </c>
      <c r="P573">
        <v>4</v>
      </c>
    </row>
    <row r="574" spans="2:16" x14ac:dyDescent="0.3">
      <c r="B574" t="s">
        <v>1216</v>
      </c>
      <c r="C574" t="s">
        <v>1217</v>
      </c>
      <c r="D574" t="s">
        <v>57</v>
      </c>
      <c r="E574" t="s">
        <v>97</v>
      </c>
      <c r="F574" t="s">
        <v>68</v>
      </c>
      <c r="G574" t="s">
        <v>78</v>
      </c>
      <c r="H574" t="s">
        <v>79</v>
      </c>
      <c r="I574">
        <v>27</v>
      </c>
      <c r="J574">
        <v>44302</v>
      </c>
      <c r="K574">
        <v>133400</v>
      </c>
      <c r="L574">
        <v>0.11</v>
      </c>
      <c r="M574" t="s">
        <v>62</v>
      </c>
      <c r="N574" t="s">
        <v>80</v>
      </c>
      <c r="O574">
        <v>3</v>
      </c>
      <c r="P574">
        <v>3</v>
      </c>
    </row>
    <row r="575" spans="2:16" x14ac:dyDescent="0.3">
      <c r="B575" t="s">
        <v>1218</v>
      </c>
      <c r="C575" t="s">
        <v>1219</v>
      </c>
      <c r="D575" t="s">
        <v>492</v>
      </c>
      <c r="E575" t="s">
        <v>58</v>
      </c>
      <c r="F575" t="s">
        <v>68</v>
      </c>
      <c r="G575" t="s">
        <v>60</v>
      </c>
      <c r="H575" t="s">
        <v>79</v>
      </c>
      <c r="I575">
        <v>39</v>
      </c>
      <c r="J575">
        <v>43943</v>
      </c>
      <c r="K575">
        <v>90535</v>
      </c>
      <c r="L575">
        <v>0</v>
      </c>
      <c r="M575" t="s">
        <v>62</v>
      </c>
      <c r="N575" t="s">
        <v>88</v>
      </c>
      <c r="O575">
        <v>4</v>
      </c>
      <c r="P575">
        <v>3</v>
      </c>
    </row>
    <row r="576" spans="2:16" x14ac:dyDescent="0.3">
      <c r="B576" t="s">
        <v>1216</v>
      </c>
      <c r="C576" t="s">
        <v>1220</v>
      </c>
      <c r="D576" t="s">
        <v>162</v>
      </c>
      <c r="E576" t="s">
        <v>97</v>
      </c>
      <c r="F576" t="s">
        <v>84</v>
      </c>
      <c r="G576" t="s">
        <v>60</v>
      </c>
      <c r="H576" t="s">
        <v>79</v>
      </c>
      <c r="I576">
        <v>44</v>
      </c>
      <c r="J576">
        <v>38771</v>
      </c>
      <c r="K576">
        <v>63705</v>
      </c>
      <c r="L576">
        <v>0</v>
      </c>
      <c r="M576" t="s">
        <v>62</v>
      </c>
      <c r="N576" t="s">
        <v>88</v>
      </c>
      <c r="O576">
        <v>18</v>
      </c>
      <c r="P576">
        <v>9.5</v>
      </c>
    </row>
    <row r="577" spans="2:16" x14ac:dyDescent="0.3">
      <c r="B577" t="s">
        <v>1221</v>
      </c>
      <c r="C577" t="s">
        <v>1222</v>
      </c>
      <c r="D577" t="s">
        <v>108</v>
      </c>
      <c r="E577" t="s">
        <v>120</v>
      </c>
      <c r="F577" t="s">
        <v>84</v>
      </c>
      <c r="G577" t="s">
        <v>78</v>
      </c>
      <c r="H577" t="s">
        <v>114</v>
      </c>
      <c r="I577">
        <v>48</v>
      </c>
      <c r="J577">
        <v>36584</v>
      </c>
      <c r="K577">
        <v>258081</v>
      </c>
      <c r="L577">
        <v>0.3</v>
      </c>
      <c r="M577" t="s">
        <v>62</v>
      </c>
      <c r="N577" t="s">
        <v>70</v>
      </c>
      <c r="O577">
        <v>24</v>
      </c>
      <c r="P577">
        <v>9.5</v>
      </c>
    </row>
    <row r="578" spans="2:16" x14ac:dyDescent="0.3">
      <c r="B578" t="s">
        <v>1223</v>
      </c>
      <c r="C578" t="s">
        <v>1224</v>
      </c>
      <c r="D578" t="s">
        <v>180</v>
      </c>
      <c r="E578" t="s">
        <v>97</v>
      </c>
      <c r="F578" t="s">
        <v>59</v>
      </c>
      <c r="G578" t="s">
        <v>78</v>
      </c>
      <c r="H578" t="s">
        <v>61</v>
      </c>
      <c r="I578">
        <v>48</v>
      </c>
      <c r="J578">
        <v>44095</v>
      </c>
      <c r="K578">
        <v>54654</v>
      </c>
      <c r="L578">
        <v>0</v>
      </c>
      <c r="M578" t="s">
        <v>62</v>
      </c>
      <c r="N578" t="s">
        <v>80</v>
      </c>
      <c r="O578">
        <v>3</v>
      </c>
      <c r="P578">
        <v>3</v>
      </c>
    </row>
    <row r="579" spans="2:16" x14ac:dyDescent="0.3">
      <c r="B579" t="s">
        <v>1225</v>
      </c>
      <c r="C579" t="s">
        <v>1226</v>
      </c>
      <c r="D579" t="s">
        <v>87</v>
      </c>
      <c r="E579" t="s">
        <v>120</v>
      </c>
      <c r="F579" t="s">
        <v>74</v>
      </c>
      <c r="G579" t="s">
        <v>78</v>
      </c>
      <c r="H579" t="s">
        <v>69</v>
      </c>
      <c r="I579">
        <v>54</v>
      </c>
      <c r="J579">
        <v>36062</v>
      </c>
      <c r="K579">
        <v>58006</v>
      </c>
      <c r="L579">
        <v>0</v>
      </c>
      <c r="M579" t="s">
        <v>62</v>
      </c>
      <c r="N579" t="s">
        <v>63</v>
      </c>
      <c r="O579">
        <v>25</v>
      </c>
      <c r="P579">
        <v>10</v>
      </c>
    </row>
    <row r="580" spans="2:16" x14ac:dyDescent="0.3">
      <c r="B580" t="s">
        <v>1175</v>
      </c>
      <c r="C580" t="s">
        <v>1227</v>
      </c>
      <c r="D580" t="s">
        <v>66</v>
      </c>
      <c r="E580" t="s">
        <v>97</v>
      </c>
      <c r="F580" t="s">
        <v>68</v>
      </c>
      <c r="G580" t="s">
        <v>60</v>
      </c>
      <c r="H580" t="s">
        <v>79</v>
      </c>
      <c r="I580">
        <v>38</v>
      </c>
      <c r="J580">
        <v>39232</v>
      </c>
      <c r="K580">
        <v>198562</v>
      </c>
      <c r="L580">
        <v>0.22</v>
      </c>
      <c r="M580" t="s">
        <v>62</v>
      </c>
      <c r="N580" t="s">
        <v>63</v>
      </c>
      <c r="O580">
        <v>17</v>
      </c>
      <c r="P580">
        <v>8</v>
      </c>
    </row>
    <row r="581" spans="2:16" x14ac:dyDescent="0.3">
      <c r="B581" t="s">
        <v>1228</v>
      </c>
      <c r="C581" t="s">
        <v>1229</v>
      </c>
      <c r="D581" t="s">
        <v>222</v>
      </c>
      <c r="E581" t="s">
        <v>120</v>
      </c>
      <c r="F581" t="s">
        <v>59</v>
      </c>
      <c r="G581" t="s">
        <v>60</v>
      </c>
      <c r="H581" t="s">
        <v>61</v>
      </c>
      <c r="I581">
        <v>40</v>
      </c>
      <c r="J581">
        <v>39960</v>
      </c>
      <c r="K581">
        <v>62411</v>
      </c>
      <c r="L581">
        <v>0</v>
      </c>
      <c r="M581" t="s">
        <v>62</v>
      </c>
      <c r="N581" t="s">
        <v>88</v>
      </c>
      <c r="O581">
        <v>15</v>
      </c>
      <c r="P581">
        <v>8</v>
      </c>
    </row>
    <row r="582" spans="2:16" x14ac:dyDescent="0.3">
      <c r="B582" t="s">
        <v>1230</v>
      </c>
      <c r="C582" t="s">
        <v>1231</v>
      </c>
      <c r="D582" t="s">
        <v>183</v>
      </c>
      <c r="E582" t="s">
        <v>101</v>
      </c>
      <c r="F582" t="s">
        <v>59</v>
      </c>
      <c r="G582" t="s">
        <v>78</v>
      </c>
      <c r="H582" t="s">
        <v>79</v>
      </c>
      <c r="I582">
        <v>57</v>
      </c>
      <c r="J582">
        <v>33612</v>
      </c>
      <c r="K582">
        <v>111299</v>
      </c>
      <c r="L582">
        <v>0.12</v>
      </c>
      <c r="M582" t="s">
        <v>62</v>
      </c>
      <c r="N582" t="s">
        <v>88</v>
      </c>
      <c r="O582">
        <v>32</v>
      </c>
      <c r="P582">
        <v>15</v>
      </c>
    </row>
    <row r="583" spans="2:16" x14ac:dyDescent="0.3">
      <c r="B583" t="s">
        <v>1232</v>
      </c>
      <c r="C583" t="s">
        <v>1233</v>
      </c>
      <c r="D583" t="s">
        <v>87</v>
      </c>
      <c r="E583" t="s">
        <v>109</v>
      </c>
      <c r="F583" t="s">
        <v>59</v>
      </c>
      <c r="G583" t="s">
        <v>60</v>
      </c>
      <c r="H583" t="s">
        <v>69</v>
      </c>
      <c r="I583">
        <v>43</v>
      </c>
      <c r="J583">
        <v>43659</v>
      </c>
      <c r="K583">
        <v>41545</v>
      </c>
      <c r="L583">
        <v>0</v>
      </c>
      <c r="M583" t="s">
        <v>62</v>
      </c>
      <c r="N583" t="s">
        <v>88</v>
      </c>
      <c r="O583">
        <v>5</v>
      </c>
      <c r="P583">
        <v>3</v>
      </c>
    </row>
    <row r="584" spans="2:16" x14ac:dyDescent="0.3">
      <c r="B584" t="s">
        <v>1234</v>
      </c>
      <c r="C584" t="s">
        <v>1235</v>
      </c>
      <c r="D584" t="s">
        <v>219</v>
      </c>
      <c r="E584" t="s">
        <v>58</v>
      </c>
      <c r="F584" t="s">
        <v>74</v>
      </c>
      <c r="G584" t="s">
        <v>78</v>
      </c>
      <c r="H584" t="s">
        <v>114</v>
      </c>
      <c r="I584">
        <v>26</v>
      </c>
      <c r="J584">
        <v>43569</v>
      </c>
      <c r="K584">
        <v>74467</v>
      </c>
      <c r="L584">
        <v>0</v>
      </c>
      <c r="M584" t="s">
        <v>62</v>
      </c>
      <c r="N584" t="s">
        <v>117</v>
      </c>
      <c r="O584">
        <v>5</v>
      </c>
      <c r="P584">
        <v>3</v>
      </c>
    </row>
    <row r="585" spans="2:16" x14ac:dyDescent="0.3">
      <c r="B585" t="s">
        <v>1236</v>
      </c>
      <c r="C585" t="s">
        <v>1237</v>
      </c>
      <c r="D585" t="s">
        <v>83</v>
      </c>
      <c r="E585" t="s">
        <v>91</v>
      </c>
      <c r="F585" t="s">
        <v>59</v>
      </c>
      <c r="G585" t="s">
        <v>78</v>
      </c>
      <c r="H585" t="s">
        <v>69</v>
      </c>
      <c r="I585">
        <v>44</v>
      </c>
      <c r="J585">
        <v>37296</v>
      </c>
      <c r="K585">
        <v>117545</v>
      </c>
      <c r="L585">
        <v>0.06</v>
      </c>
      <c r="M585" t="s">
        <v>62</v>
      </c>
      <c r="N585" t="s">
        <v>80</v>
      </c>
      <c r="O585">
        <v>22</v>
      </c>
      <c r="P585">
        <v>9.5</v>
      </c>
    </row>
    <row r="586" spans="2:16" x14ac:dyDescent="0.3">
      <c r="B586" t="s">
        <v>1238</v>
      </c>
      <c r="C586" t="s">
        <v>1239</v>
      </c>
      <c r="D586" t="s">
        <v>83</v>
      </c>
      <c r="E586" t="s">
        <v>97</v>
      </c>
      <c r="F586" t="s">
        <v>68</v>
      </c>
      <c r="G586" t="s">
        <v>78</v>
      </c>
      <c r="H586" t="s">
        <v>79</v>
      </c>
      <c r="I586">
        <v>50</v>
      </c>
      <c r="J586">
        <v>40983</v>
      </c>
      <c r="K586">
        <v>117226</v>
      </c>
      <c r="L586">
        <v>0.08</v>
      </c>
      <c r="M586" t="s">
        <v>62</v>
      </c>
      <c r="N586" t="s">
        <v>80</v>
      </c>
      <c r="O586">
        <v>12</v>
      </c>
      <c r="P586">
        <v>8</v>
      </c>
    </row>
    <row r="587" spans="2:16" x14ac:dyDescent="0.3">
      <c r="B587" t="s">
        <v>1240</v>
      </c>
      <c r="C587" t="s">
        <v>1241</v>
      </c>
      <c r="D587" t="s">
        <v>87</v>
      </c>
      <c r="E587" t="s">
        <v>91</v>
      </c>
      <c r="F587" t="s">
        <v>84</v>
      </c>
      <c r="G587" t="s">
        <v>60</v>
      </c>
      <c r="H587" t="s">
        <v>114</v>
      </c>
      <c r="I587">
        <v>26</v>
      </c>
      <c r="J587">
        <v>43489</v>
      </c>
      <c r="K587">
        <v>55767</v>
      </c>
      <c r="L587">
        <v>0</v>
      </c>
      <c r="M587" t="s">
        <v>62</v>
      </c>
      <c r="N587" t="s">
        <v>80</v>
      </c>
      <c r="O587">
        <v>5</v>
      </c>
      <c r="P587">
        <v>3</v>
      </c>
    </row>
    <row r="588" spans="2:16" x14ac:dyDescent="0.3">
      <c r="B588" t="s">
        <v>1242</v>
      </c>
      <c r="C588" t="s">
        <v>1243</v>
      </c>
      <c r="D588" t="s">
        <v>132</v>
      </c>
      <c r="E588" t="s">
        <v>120</v>
      </c>
      <c r="F588" t="s">
        <v>74</v>
      </c>
      <c r="G588" t="s">
        <v>60</v>
      </c>
      <c r="H588" t="s">
        <v>69</v>
      </c>
      <c r="I588">
        <v>29</v>
      </c>
      <c r="J588">
        <v>42691</v>
      </c>
      <c r="K588">
        <v>60930</v>
      </c>
      <c r="L588">
        <v>0</v>
      </c>
      <c r="M588" t="s">
        <v>62</v>
      </c>
      <c r="N588" t="s">
        <v>92</v>
      </c>
      <c r="O588">
        <v>7</v>
      </c>
      <c r="P588">
        <v>4</v>
      </c>
    </row>
    <row r="589" spans="2:16" x14ac:dyDescent="0.3">
      <c r="B589" t="s">
        <v>1244</v>
      </c>
      <c r="C589" t="s">
        <v>1245</v>
      </c>
      <c r="D589" t="s">
        <v>198</v>
      </c>
      <c r="E589" t="s">
        <v>58</v>
      </c>
      <c r="F589" t="s">
        <v>74</v>
      </c>
      <c r="G589" t="s">
        <v>60</v>
      </c>
      <c r="H589" t="s">
        <v>79</v>
      </c>
      <c r="I589">
        <v>33</v>
      </c>
      <c r="J589">
        <v>43029</v>
      </c>
      <c r="K589">
        <v>69332</v>
      </c>
      <c r="L589">
        <v>0</v>
      </c>
      <c r="M589" t="s">
        <v>62</v>
      </c>
      <c r="N589" t="s">
        <v>117</v>
      </c>
      <c r="O589">
        <v>6</v>
      </c>
      <c r="P589">
        <v>4</v>
      </c>
    </row>
    <row r="590" spans="2:16" x14ac:dyDescent="0.3">
      <c r="B590" t="s">
        <v>1246</v>
      </c>
      <c r="C590" t="s">
        <v>1247</v>
      </c>
      <c r="D590" t="s">
        <v>318</v>
      </c>
      <c r="E590" t="s">
        <v>120</v>
      </c>
      <c r="F590" t="s">
        <v>84</v>
      </c>
      <c r="G590" t="s">
        <v>78</v>
      </c>
      <c r="H590" t="s">
        <v>79</v>
      </c>
      <c r="I590">
        <v>38</v>
      </c>
      <c r="J590">
        <v>40875</v>
      </c>
      <c r="K590">
        <v>74010</v>
      </c>
      <c r="L590">
        <v>0</v>
      </c>
      <c r="M590" t="s">
        <v>62</v>
      </c>
      <c r="N590" t="s">
        <v>70</v>
      </c>
      <c r="O590">
        <v>12</v>
      </c>
      <c r="P590">
        <v>8</v>
      </c>
    </row>
    <row r="591" spans="2:16" x14ac:dyDescent="0.3">
      <c r="B591" t="s">
        <v>1248</v>
      </c>
      <c r="C591" t="s">
        <v>1249</v>
      </c>
      <c r="D591" t="s">
        <v>318</v>
      </c>
      <c r="E591" t="s">
        <v>120</v>
      </c>
      <c r="F591" t="s">
        <v>68</v>
      </c>
      <c r="G591" t="s">
        <v>78</v>
      </c>
      <c r="H591" t="s">
        <v>69</v>
      </c>
      <c r="I591">
        <v>32</v>
      </c>
      <c r="J591">
        <v>43864</v>
      </c>
      <c r="K591">
        <v>96598</v>
      </c>
      <c r="L591">
        <v>0</v>
      </c>
      <c r="M591" t="s">
        <v>62</v>
      </c>
      <c r="N591" t="s">
        <v>80</v>
      </c>
      <c r="O591">
        <v>4</v>
      </c>
      <c r="P591">
        <v>3</v>
      </c>
    </row>
    <row r="592" spans="2:16" x14ac:dyDescent="0.3">
      <c r="B592" t="s">
        <v>1163</v>
      </c>
      <c r="C592" t="s">
        <v>1250</v>
      </c>
      <c r="D592" t="s">
        <v>83</v>
      </c>
      <c r="E592" t="s">
        <v>120</v>
      </c>
      <c r="F592" t="s">
        <v>68</v>
      </c>
      <c r="G592" t="s">
        <v>60</v>
      </c>
      <c r="H592" t="s">
        <v>79</v>
      </c>
      <c r="I592">
        <v>64</v>
      </c>
      <c r="J592">
        <v>37762</v>
      </c>
      <c r="K592">
        <v>106444</v>
      </c>
      <c r="L592">
        <v>0.05</v>
      </c>
      <c r="M592" t="s">
        <v>62</v>
      </c>
      <c r="N592" t="s">
        <v>80</v>
      </c>
      <c r="O592">
        <v>21</v>
      </c>
      <c r="P592">
        <v>9.5</v>
      </c>
    </row>
    <row r="593" spans="2:16" x14ac:dyDescent="0.3">
      <c r="B593" t="s">
        <v>1251</v>
      </c>
      <c r="C593" t="s">
        <v>1252</v>
      </c>
      <c r="D593" t="s">
        <v>66</v>
      </c>
      <c r="E593" t="s">
        <v>67</v>
      </c>
      <c r="F593" t="s">
        <v>84</v>
      </c>
      <c r="G593" t="s">
        <v>78</v>
      </c>
      <c r="H593" t="s">
        <v>114</v>
      </c>
      <c r="I593">
        <v>31</v>
      </c>
      <c r="J593">
        <v>42957</v>
      </c>
      <c r="K593">
        <v>156931</v>
      </c>
      <c r="L593">
        <v>0.28000000000000003</v>
      </c>
      <c r="M593" t="s">
        <v>62</v>
      </c>
      <c r="N593" t="s">
        <v>63</v>
      </c>
      <c r="O593">
        <v>7</v>
      </c>
      <c r="P593">
        <v>4</v>
      </c>
    </row>
    <row r="594" spans="2:16" x14ac:dyDescent="0.3">
      <c r="B594" t="s">
        <v>1253</v>
      </c>
      <c r="C594" t="s">
        <v>1254</v>
      </c>
      <c r="D594" t="s">
        <v>137</v>
      </c>
      <c r="E594" t="s">
        <v>58</v>
      </c>
      <c r="F594" t="s">
        <v>59</v>
      </c>
      <c r="G594" t="s">
        <v>60</v>
      </c>
      <c r="H594" t="s">
        <v>69</v>
      </c>
      <c r="I594">
        <v>45</v>
      </c>
      <c r="J594">
        <v>39908</v>
      </c>
      <c r="K594">
        <v>64505</v>
      </c>
      <c r="L594">
        <v>0</v>
      </c>
      <c r="M594" t="s">
        <v>62</v>
      </c>
      <c r="N594" t="s">
        <v>88</v>
      </c>
      <c r="O594">
        <v>15</v>
      </c>
      <c r="P594">
        <v>8</v>
      </c>
    </row>
    <row r="595" spans="2:16" x14ac:dyDescent="0.3">
      <c r="B595" t="s">
        <v>1255</v>
      </c>
      <c r="C595" t="s">
        <v>1256</v>
      </c>
      <c r="D595" t="s">
        <v>57</v>
      </c>
      <c r="E595" t="s">
        <v>97</v>
      </c>
      <c r="F595" t="s">
        <v>68</v>
      </c>
      <c r="G595" t="s">
        <v>60</v>
      </c>
      <c r="H595" t="s">
        <v>61</v>
      </c>
      <c r="I595">
        <v>25</v>
      </c>
      <c r="J595">
        <v>44272</v>
      </c>
      <c r="K595">
        <v>155080</v>
      </c>
      <c r="L595">
        <v>0.1</v>
      </c>
      <c r="M595" t="s">
        <v>62</v>
      </c>
      <c r="N595" t="s">
        <v>92</v>
      </c>
      <c r="O595">
        <v>3</v>
      </c>
      <c r="P595">
        <v>3</v>
      </c>
    </row>
    <row r="596" spans="2:16" x14ac:dyDescent="0.3">
      <c r="B596" t="s">
        <v>1257</v>
      </c>
      <c r="C596" t="s">
        <v>1258</v>
      </c>
      <c r="D596" t="s">
        <v>77</v>
      </c>
      <c r="E596" t="s">
        <v>120</v>
      </c>
      <c r="F596" t="s">
        <v>68</v>
      </c>
      <c r="G596" t="s">
        <v>78</v>
      </c>
      <c r="H596" t="s">
        <v>69</v>
      </c>
      <c r="I596">
        <v>31</v>
      </c>
      <c r="J596">
        <v>43325</v>
      </c>
      <c r="K596">
        <v>81828</v>
      </c>
      <c r="L596">
        <v>0</v>
      </c>
      <c r="M596" t="s">
        <v>62</v>
      </c>
      <c r="N596" t="s">
        <v>88</v>
      </c>
      <c r="O596">
        <v>6</v>
      </c>
      <c r="P596">
        <v>4</v>
      </c>
    </row>
    <row r="597" spans="2:16" x14ac:dyDescent="0.3">
      <c r="B597" t="s">
        <v>1259</v>
      </c>
      <c r="C597" t="s">
        <v>1260</v>
      </c>
      <c r="D597" t="s">
        <v>57</v>
      </c>
      <c r="E597" t="s">
        <v>58</v>
      </c>
      <c r="F597" t="s">
        <v>74</v>
      </c>
      <c r="G597" t="s">
        <v>78</v>
      </c>
      <c r="H597" t="s">
        <v>79</v>
      </c>
      <c r="I597">
        <v>46</v>
      </c>
      <c r="J597">
        <v>43085</v>
      </c>
      <c r="K597">
        <v>136716</v>
      </c>
      <c r="L597">
        <v>0.12</v>
      </c>
      <c r="M597" t="s">
        <v>62</v>
      </c>
      <c r="N597" t="s">
        <v>92</v>
      </c>
      <c r="O597">
        <v>6</v>
      </c>
      <c r="P597">
        <v>4</v>
      </c>
    </row>
    <row r="598" spans="2:16" x14ac:dyDescent="0.3">
      <c r="B598" t="s">
        <v>1261</v>
      </c>
      <c r="C598" t="s">
        <v>1262</v>
      </c>
      <c r="D598" t="s">
        <v>57</v>
      </c>
      <c r="E598" t="s">
        <v>120</v>
      </c>
      <c r="F598" t="s">
        <v>68</v>
      </c>
      <c r="G598" t="s">
        <v>78</v>
      </c>
      <c r="H598" t="s">
        <v>114</v>
      </c>
      <c r="I598">
        <v>54</v>
      </c>
      <c r="J598">
        <v>40836</v>
      </c>
      <c r="K598">
        <v>122644</v>
      </c>
      <c r="L598">
        <v>0.12</v>
      </c>
      <c r="M598" t="s">
        <v>62</v>
      </c>
      <c r="N598" t="s">
        <v>92</v>
      </c>
      <c r="O598">
        <v>12</v>
      </c>
      <c r="P598">
        <v>8</v>
      </c>
    </row>
    <row r="599" spans="2:16" x14ac:dyDescent="0.3">
      <c r="B599" t="s">
        <v>1263</v>
      </c>
      <c r="C599" t="s">
        <v>1264</v>
      </c>
      <c r="D599" t="s">
        <v>83</v>
      </c>
      <c r="E599" t="s">
        <v>120</v>
      </c>
      <c r="F599" t="s">
        <v>59</v>
      </c>
      <c r="G599" t="s">
        <v>60</v>
      </c>
      <c r="H599" t="s">
        <v>79</v>
      </c>
      <c r="I599">
        <v>50</v>
      </c>
      <c r="J599">
        <v>36653</v>
      </c>
      <c r="K599">
        <v>106428</v>
      </c>
      <c r="L599">
        <v>7.0000000000000007E-2</v>
      </c>
      <c r="M599" t="s">
        <v>62</v>
      </c>
      <c r="N599" t="s">
        <v>70</v>
      </c>
      <c r="O599">
        <v>24</v>
      </c>
      <c r="P599">
        <v>9.5</v>
      </c>
    </row>
    <row r="600" spans="2:16" x14ac:dyDescent="0.3">
      <c r="B600" t="s">
        <v>1265</v>
      </c>
      <c r="C600" t="s">
        <v>1266</v>
      </c>
      <c r="D600" t="s">
        <v>108</v>
      </c>
      <c r="E600" t="s">
        <v>67</v>
      </c>
      <c r="F600" t="s">
        <v>84</v>
      </c>
      <c r="G600" t="s">
        <v>78</v>
      </c>
      <c r="H600" t="s">
        <v>69</v>
      </c>
      <c r="I600">
        <v>36</v>
      </c>
      <c r="J600">
        <v>39830</v>
      </c>
      <c r="K600">
        <v>238236</v>
      </c>
      <c r="L600">
        <v>0.31</v>
      </c>
      <c r="M600" t="s">
        <v>62</v>
      </c>
      <c r="N600" t="s">
        <v>63</v>
      </c>
      <c r="O600">
        <v>15</v>
      </c>
      <c r="P600">
        <v>8</v>
      </c>
    </row>
    <row r="601" spans="2:16" x14ac:dyDescent="0.3">
      <c r="B601" t="s">
        <v>1267</v>
      </c>
      <c r="C601" t="s">
        <v>1268</v>
      </c>
      <c r="D601" t="s">
        <v>66</v>
      </c>
      <c r="E601" t="s">
        <v>67</v>
      </c>
      <c r="F601" t="s">
        <v>84</v>
      </c>
      <c r="G601" t="s">
        <v>60</v>
      </c>
      <c r="H601" t="s">
        <v>69</v>
      </c>
      <c r="I601">
        <v>64</v>
      </c>
      <c r="J601">
        <v>41264</v>
      </c>
      <c r="K601">
        <v>153253</v>
      </c>
      <c r="L601">
        <v>0.24</v>
      </c>
      <c r="M601" t="s">
        <v>62</v>
      </c>
      <c r="N601" t="s">
        <v>92</v>
      </c>
      <c r="O601">
        <v>11</v>
      </c>
      <c r="P601">
        <v>5.5</v>
      </c>
    </row>
    <row r="602" spans="2:16" x14ac:dyDescent="0.3">
      <c r="B602" t="s">
        <v>1269</v>
      </c>
      <c r="C602" t="s">
        <v>1270</v>
      </c>
      <c r="D602" t="s">
        <v>83</v>
      </c>
      <c r="E602" t="s">
        <v>91</v>
      </c>
      <c r="F602" t="s">
        <v>74</v>
      </c>
      <c r="G602" t="s">
        <v>60</v>
      </c>
      <c r="H602" t="s">
        <v>69</v>
      </c>
      <c r="I602">
        <v>34</v>
      </c>
      <c r="J602">
        <v>41915</v>
      </c>
      <c r="K602">
        <v>103707</v>
      </c>
      <c r="L602">
        <v>0.09</v>
      </c>
      <c r="M602" t="s">
        <v>62</v>
      </c>
      <c r="N602" t="s">
        <v>117</v>
      </c>
      <c r="O602">
        <v>9</v>
      </c>
      <c r="P602">
        <v>5.5</v>
      </c>
    </row>
    <row r="603" spans="2:16" x14ac:dyDescent="0.3">
      <c r="B603" t="s">
        <v>1271</v>
      </c>
      <c r="C603" t="s">
        <v>1272</v>
      </c>
      <c r="D603" t="s">
        <v>108</v>
      </c>
      <c r="E603" t="s">
        <v>91</v>
      </c>
      <c r="F603" t="s">
        <v>68</v>
      </c>
      <c r="G603" t="s">
        <v>60</v>
      </c>
      <c r="H603" t="s">
        <v>69</v>
      </c>
      <c r="I603">
        <v>41</v>
      </c>
      <c r="J603">
        <v>41130</v>
      </c>
      <c r="K603">
        <v>245360</v>
      </c>
      <c r="L603">
        <v>0.37</v>
      </c>
      <c r="M603" t="s">
        <v>62</v>
      </c>
      <c r="N603" t="s">
        <v>92</v>
      </c>
      <c r="O603">
        <v>12</v>
      </c>
      <c r="P603">
        <v>8</v>
      </c>
    </row>
    <row r="604" spans="2:16" x14ac:dyDescent="0.3">
      <c r="B604" t="s">
        <v>1273</v>
      </c>
      <c r="C604" t="s">
        <v>1274</v>
      </c>
      <c r="D604" t="s">
        <v>237</v>
      </c>
      <c r="E604" t="s">
        <v>101</v>
      </c>
      <c r="F604" t="s">
        <v>68</v>
      </c>
      <c r="G604" t="s">
        <v>78</v>
      </c>
      <c r="H604" t="s">
        <v>79</v>
      </c>
      <c r="I604">
        <v>25</v>
      </c>
      <c r="J604">
        <v>44385</v>
      </c>
      <c r="K604">
        <v>67275</v>
      </c>
      <c r="L604">
        <v>0</v>
      </c>
      <c r="M604" t="s">
        <v>62</v>
      </c>
      <c r="N604" t="s">
        <v>117</v>
      </c>
      <c r="O604">
        <v>3</v>
      </c>
      <c r="P604">
        <v>3</v>
      </c>
    </row>
    <row r="605" spans="2:16" x14ac:dyDescent="0.3">
      <c r="B605" t="s">
        <v>1275</v>
      </c>
      <c r="C605" t="s">
        <v>1276</v>
      </c>
      <c r="D605" t="s">
        <v>83</v>
      </c>
      <c r="E605" t="s">
        <v>58</v>
      </c>
      <c r="F605" t="s">
        <v>74</v>
      </c>
      <c r="G605" t="s">
        <v>78</v>
      </c>
      <c r="H605" t="s">
        <v>79</v>
      </c>
      <c r="I605">
        <v>45</v>
      </c>
      <c r="J605">
        <v>42026</v>
      </c>
      <c r="K605">
        <v>101288</v>
      </c>
      <c r="L605">
        <v>0.1</v>
      </c>
      <c r="M605" t="s">
        <v>62</v>
      </c>
      <c r="N605" t="s">
        <v>80</v>
      </c>
      <c r="O605">
        <v>9</v>
      </c>
      <c r="P605">
        <v>5.5</v>
      </c>
    </row>
    <row r="606" spans="2:16" x14ac:dyDescent="0.3">
      <c r="B606" t="s">
        <v>1277</v>
      </c>
      <c r="C606" t="s">
        <v>1278</v>
      </c>
      <c r="D606" t="s">
        <v>198</v>
      </c>
      <c r="E606" t="s">
        <v>58</v>
      </c>
      <c r="F606" t="s">
        <v>74</v>
      </c>
      <c r="G606" t="s">
        <v>60</v>
      </c>
      <c r="H606" t="s">
        <v>61</v>
      </c>
      <c r="I606">
        <v>37</v>
      </c>
      <c r="J606">
        <v>42487</v>
      </c>
      <c r="K606">
        <v>91400</v>
      </c>
      <c r="L606">
        <v>0</v>
      </c>
      <c r="M606" t="s">
        <v>62</v>
      </c>
      <c r="N606" t="s">
        <v>70</v>
      </c>
      <c r="O606">
        <v>8</v>
      </c>
      <c r="P606">
        <v>5.5</v>
      </c>
    </row>
    <row r="607" spans="2:16" x14ac:dyDescent="0.3">
      <c r="B607" t="s">
        <v>1279</v>
      </c>
      <c r="C607" t="s">
        <v>1280</v>
      </c>
      <c r="D607" t="s">
        <v>57</v>
      </c>
      <c r="E607" t="s">
        <v>97</v>
      </c>
      <c r="F607" t="s">
        <v>59</v>
      </c>
      <c r="G607" t="s">
        <v>78</v>
      </c>
      <c r="H607" t="s">
        <v>61</v>
      </c>
      <c r="I607">
        <v>42</v>
      </c>
      <c r="J607">
        <v>37914</v>
      </c>
      <c r="K607">
        <v>135558</v>
      </c>
      <c r="L607">
        <v>0.14000000000000001</v>
      </c>
      <c r="M607" t="s">
        <v>62</v>
      </c>
      <c r="N607" t="s">
        <v>80</v>
      </c>
      <c r="O607">
        <v>20</v>
      </c>
      <c r="P607">
        <v>9.5</v>
      </c>
    </row>
    <row r="608" spans="2:16" x14ac:dyDescent="0.3">
      <c r="B608" t="s">
        <v>1281</v>
      </c>
      <c r="C608" t="s">
        <v>910</v>
      </c>
      <c r="D608" t="s">
        <v>87</v>
      </c>
      <c r="E608" t="s">
        <v>91</v>
      </c>
      <c r="F608" t="s">
        <v>68</v>
      </c>
      <c r="G608" t="s">
        <v>78</v>
      </c>
      <c r="H608" t="s">
        <v>69</v>
      </c>
      <c r="I608">
        <v>49</v>
      </c>
      <c r="J608">
        <v>40894</v>
      </c>
      <c r="K608">
        <v>56878</v>
      </c>
      <c r="L608">
        <v>0</v>
      </c>
      <c r="M608" t="s">
        <v>62</v>
      </c>
      <c r="N608" t="s">
        <v>63</v>
      </c>
      <c r="O608">
        <v>12</v>
      </c>
      <c r="P608">
        <v>8</v>
      </c>
    </row>
    <row r="609" spans="2:16" x14ac:dyDescent="0.3">
      <c r="B609" t="s">
        <v>1282</v>
      </c>
      <c r="C609" t="s">
        <v>1283</v>
      </c>
      <c r="D609" t="s">
        <v>132</v>
      </c>
      <c r="E609" t="s">
        <v>120</v>
      </c>
      <c r="F609" t="s">
        <v>74</v>
      </c>
      <c r="G609" t="s">
        <v>78</v>
      </c>
      <c r="H609" t="s">
        <v>114</v>
      </c>
      <c r="I609">
        <v>39</v>
      </c>
      <c r="J609">
        <v>39229</v>
      </c>
      <c r="K609">
        <v>51234</v>
      </c>
      <c r="L609">
        <v>0</v>
      </c>
      <c r="M609" t="s">
        <v>62</v>
      </c>
      <c r="N609" t="s">
        <v>63</v>
      </c>
      <c r="O609">
        <v>17</v>
      </c>
      <c r="P609">
        <v>8</v>
      </c>
    </row>
    <row r="610" spans="2:16" x14ac:dyDescent="0.3">
      <c r="B610" t="s">
        <v>913</v>
      </c>
      <c r="C610" t="s">
        <v>1284</v>
      </c>
      <c r="D610" t="s">
        <v>108</v>
      </c>
      <c r="E610" t="s">
        <v>97</v>
      </c>
      <c r="F610" t="s">
        <v>68</v>
      </c>
      <c r="G610" t="s">
        <v>78</v>
      </c>
      <c r="H610" t="s">
        <v>79</v>
      </c>
      <c r="I610">
        <v>31</v>
      </c>
      <c r="J610">
        <v>42018</v>
      </c>
      <c r="K610">
        <v>230025</v>
      </c>
      <c r="L610">
        <v>0.34</v>
      </c>
      <c r="M610" t="s">
        <v>62</v>
      </c>
      <c r="N610" t="s">
        <v>80</v>
      </c>
      <c r="O610">
        <v>9</v>
      </c>
      <c r="P610">
        <v>5.5</v>
      </c>
    </row>
    <row r="611" spans="2:16" x14ac:dyDescent="0.3">
      <c r="B611" t="s">
        <v>1285</v>
      </c>
      <c r="C611" t="s">
        <v>1286</v>
      </c>
      <c r="D611" t="s">
        <v>87</v>
      </c>
      <c r="E611" t="s">
        <v>91</v>
      </c>
      <c r="F611" t="s">
        <v>74</v>
      </c>
      <c r="G611" t="s">
        <v>78</v>
      </c>
      <c r="H611" t="s">
        <v>79</v>
      </c>
      <c r="I611">
        <v>29</v>
      </c>
      <c r="J611">
        <v>42602</v>
      </c>
      <c r="K611">
        <v>58703</v>
      </c>
      <c r="L611">
        <v>0</v>
      </c>
      <c r="M611" t="s">
        <v>62</v>
      </c>
      <c r="N611" t="s">
        <v>117</v>
      </c>
      <c r="O611">
        <v>8</v>
      </c>
      <c r="P611">
        <v>5.5</v>
      </c>
    </row>
    <row r="612" spans="2:16" x14ac:dyDescent="0.3">
      <c r="B612" t="s">
        <v>1287</v>
      </c>
      <c r="C612" t="s">
        <v>1288</v>
      </c>
      <c r="D612" t="s">
        <v>83</v>
      </c>
      <c r="E612" t="s">
        <v>67</v>
      </c>
      <c r="F612" t="s">
        <v>74</v>
      </c>
      <c r="G612" t="s">
        <v>78</v>
      </c>
      <c r="H612" t="s">
        <v>69</v>
      </c>
      <c r="I612">
        <v>32</v>
      </c>
      <c r="J612">
        <v>43936</v>
      </c>
      <c r="K612">
        <v>126671</v>
      </c>
      <c r="L612">
        <v>0.09</v>
      </c>
      <c r="M612" t="s">
        <v>62</v>
      </c>
      <c r="N612" t="s">
        <v>88</v>
      </c>
      <c r="O612">
        <v>4</v>
      </c>
      <c r="P612">
        <v>3</v>
      </c>
    </row>
    <row r="613" spans="2:16" x14ac:dyDescent="0.3">
      <c r="B613" t="s">
        <v>1289</v>
      </c>
      <c r="C613" t="s">
        <v>1290</v>
      </c>
      <c r="D613" t="s">
        <v>222</v>
      </c>
      <c r="E613" t="s">
        <v>120</v>
      </c>
      <c r="F613" t="s">
        <v>59</v>
      </c>
      <c r="G613" t="s">
        <v>60</v>
      </c>
      <c r="H613" t="s">
        <v>79</v>
      </c>
      <c r="I613">
        <v>33</v>
      </c>
      <c r="J613">
        <v>44218</v>
      </c>
      <c r="K613">
        <v>56405</v>
      </c>
      <c r="L613">
        <v>0</v>
      </c>
      <c r="M613" t="s">
        <v>62</v>
      </c>
      <c r="N613" t="s">
        <v>70</v>
      </c>
      <c r="O613">
        <v>3</v>
      </c>
      <c r="P613">
        <v>3</v>
      </c>
    </row>
    <row r="614" spans="2:16" x14ac:dyDescent="0.3">
      <c r="B614" t="s">
        <v>1291</v>
      </c>
      <c r="C614" t="s">
        <v>1292</v>
      </c>
      <c r="D614" t="s">
        <v>132</v>
      </c>
      <c r="E614" t="s">
        <v>67</v>
      </c>
      <c r="F614" t="s">
        <v>74</v>
      </c>
      <c r="G614" t="s">
        <v>78</v>
      </c>
      <c r="H614" t="s">
        <v>114</v>
      </c>
      <c r="I614">
        <v>39</v>
      </c>
      <c r="J614">
        <v>39708</v>
      </c>
      <c r="K614">
        <v>62861</v>
      </c>
      <c r="L614">
        <v>0</v>
      </c>
      <c r="M614" t="s">
        <v>62</v>
      </c>
      <c r="N614" t="s">
        <v>63</v>
      </c>
      <c r="O614">
        <v>15</v>
      </c>
      <c r="P614">
        <v>8</v>
      </c>
    </row>
    <row r="615" spans="2:16" x14ac:dyDescent="0.3">
      <c r="B615" t="s">
        <v>1293</v>
      </c>
      <c r="C615" t="s">
        <v>1294</v>
      </c>
      <c r="D615" t="s">
        <v>57</v>
      </c>
      <c r="E615" t="s">
        <v>58</v>
      </c>
      <c r="F615" t="s">
        <v>74</v>
      </c>
      <c r="G615" t="s">
        <v>60</v>
      </c>
      <c r="H615" t="s">
        <v>79</v>
      </c>
      <c r="I615">
        <v>53</v>
      </c>
      <c r="J615">
        <v>35532</v>
      </c>
      <c r="K615">
        <v>154388</v>
      </c>
      <c r="L615">
        <v>0.1</v>
      </c>
      <c r="M615" t="s">
        <v>62</v>
      </c>
      <c r="N615" t="s">
        <v>63</v>
      </c>
      <c r="O615">
        <v>27</v>
      </c>
      <c r="P615">
        <v>10</v>
      </c>
    </row>
    <row r="616" spans="2:16" x14ac:dyDescent="0.3">
      <c r="B616" t="s">
        <v>1295</v>
      </c>
      <c r="C616" t="s">
        <v>1296</v>
      </c>
      <c r="D616" t="s">
        <v>66</v>
      </c>
      <c r="E616" t="s">
        <v>97</v>
      </c>
      <c r="F616" t="s">
        <v>74</v>
      </c>
      <c r="G616" t="s">
        <v>60</v>
      </c>
      <c r="H616" t="s">
        <v>69</v>
      </c>
      <c r="I616">
        <v>54</v>
      </c>
      <c r="J616">
        <v>34603</v>
      </c>
      <c r="K616">
        <v>162978</v>
      </c>
      <c r="L616">
        <v>0.17</v>
      </c>
      <c r="M616" t="s">
        <v>62</v>
      </c>
      <c r="N616" t="s">
        <v>88</v>
      </c>
      <c r="O616">
        <v>29</v>
      </c>
      <c r="P616">
        <v>10</v>
      </c>
    </row>
    <row r="617" spans="2:16" x14ac:dyDescent="0.3">
      <c r="B617" t="s">
        <v>1297</v>
      </c>
      <c r="C617" t="s">
        <v>1298</v>
      </c>
      <c r="D617" t="s">
        <v>492</v>
      </c>
      <c r="E617" t="s">
        <v>58</v>
      </c>
      <c r="F617" t="s">
        <v>68</v>
      </c>
      <c r="G617" t="s">
        <v>78</v>
      </c>
      <c r="H617" t="s">
        <v>114</v>
      </c>
      <c r="I617">
        <v>55</v>
      </c>
      <c r="J617">
        <v>34290</v>
      </c>
      <c r="K617">
        <v>80170</v>
      </c>
      <c r="L617">
        <v>0</v>
      </c>
      <c r="M617" t="s">
        <v>62</v>
      </c>
      <c r="N617" t="s">
        <v>88</v>
      </c>
      <c r="O617">
        <v>30</v>
      </c>
      <c r="P617">
        <v>15</v>
      </c>
    </row>
    <row r="618" spans="2:16" x14ac:dyDescent="0.3">
      <c r="B618" t="s">
        <v>788</v>
      </c>
      <c r="C618" t="s">
        <v>1299</v>
      </c>
      <c r="D618" t="s">
        <v>77</v>
      </c>
      <c r="E618" t="s">
        <v>91</v>
      </c>
      <c r="F618" t="s">
        <v>74</v>
      </c>
      <c r="G618" t="s">
        <v>60</v>
      </c>
      <c r="H618" t="s">
        <v>79</v>
      </c>
      <c r="I618">
        <v>44</v>
      </c>
      <c r="J618">
        <v>44314</v>
      </c>
      <c r="K618">
        <v>98520</v>
      </c>
      <c r="L618">
        <v>0</v>
      </c>
      <c r="M618" t="s">
        <v>62</v>
      </c>
      <c r="N618" t="s">
        <v>88</v>
      </c>
      <c r="O618">
        <v>3</v>
      </c>
      <c r="P618">
        <v>3</v>
      </c>
    </row>
    <row r="619" spans="2:16" x14ac:dyDescent="0.3">
      <c r="B619" t="s">
        <v>1300</v>
      </c>
      <c r="C619" t="s">
        <v>1301</v>
      </c>
      <c r="D619" t="s">
        <v>83</v>
      </c>
      <c r="E619" t="s">
        <v>67</v>
      </c>
      <c r="F619" t="s">
        <v>74</v>
      </c>
      <c r="G619" t="s">
        <v>78</v>
      </c>
      <c r="H619" t="s">
        <v>79</v>
      </c>
      <c r="I619">
        <v>52</v>
      </c>
      <c r="J619">
        <v>36523</v>
      </c>
      <c r="K619">
        <v>116527</v>
      </c>
      <c r="L619">
        <v>7.0000000000000007E-2</v>
      </c>
      <c r="M619" t="s">
        <v>62</v>
      </c>
      <c r="N619" t="s">
        <v>80</v>
      </c>
      <c r="O619">
        <v>24</v>
      </c>
      <c r="P619">
        <v>9.5</v>
      </c>
    </row>
    <row r="620" spans="2:16" x14ac:dyDescent="0.3">
      <c r="B620" t="s">
        <v>1157</v>
      </c>
      <c r="C620" t="s">
        <v>1302</v>
      </c>
      <c r="D620" t="s">
        <v>66</v>
      </c>
      <c r="E620" t="s">
        <v>120</v>
      </c>
      <c r="F620" t="s">
        <v>59</v>
      </c>
      <c r="G620" t="s">
        <v>78</v>
      </c>
      <c r="H620" t="s">
        <v>79</v>
      </c>
      <c r="I620">
        <v>27</v>
      </c>
      <c r="J620">
        <v>43776</v>
      </c>
      <c r="K620">
        <v>174607</v>
      </c>
      <c r="L620">
        <v>0.28999999999999998</v>
      </c>
      <c r="M620" t="s">
        <v>62</v>
      </c>
      <c r="N620" t="s">
        <v>117</v>
      </c>
      <c r="O620">
        <v>4</v>
      </c>
      <c r="P620">
        <v>3</v>
      </c>
    </row>
    <row r="621" spans="2:16" x14ac:dyDescent="0.3">
      <c r="B621" t="s">
        <v>1303</v>
      </c>
      <c r="C621" t="s">
        <v>1304</v>
      </c>
      <c r="D621" t="s">
        <v>132</v>
      </c>
      <c r="E621" t="s">
        <v>91</v>
      </c>
      <c r="F621" t="s">
        <v>59</v>
      </c>
      <c r="G621" t="s">
        <v>78</v>
      </c>
      <c r="H621" t="s">
        <v>114</v>
      </c>
      <c r="I621">
        <v>58</v>
      </c>
      <c r="J621">
        <v>38819</v>
      </c>
      <c r="K621">
        <v>64202</v>
      </c>
      <c r="L621">
        <v>0</v>
      </c>
      <c r="M621" t="s">
        <v>62</v>
      </c>
      <c r="N621" t="s">
        <v>117</v>
      </c>
      <c r="O621">
        <v>18</v>
      </c>
      <c r="P621">
        <v>9.5</v>
      </c>
    </row>
    <row r="622" spans="2:16" x14ac:dyDescent="0.3">
      <c r="B622" t="s">
        <v>1305</v>
      </c>
      <c r="C622" t="s">
        <v>1306</v>
      </c>
      <c r="D622" t="s">
        <v>294</v>
      </c>
      <c r="E622" t="s">
        <v>58</v>
      </c>
      <c r="F622" t="s">
        <v>68</v>
      </c>
      <c r="G622" t="s">
        <v>60</v>
      </c>
      <c r="H622" t="s">
        <v>114</v>
      </c>
      <c r="I622">
        <v>36</v>
      </c>
      <c r="J622">
        <v>42677</v>
      </c>
      <c r="K622">
        <v>94618</v>
      </c>
      <c r="L622">
        <v>0</v>
      </c>
      <c r="M622" t="s">
        <v>62</v>
      </c>
      <c r="N622" t="s">
        <v>117</v>
      </c>
      <c r="O622">
        <v>7</v>
      </c>
      <c r="P622">
        <v>4</v>
      </c>
    </row>
    <row r="623" spans="2:16" x14ac:dyDescent="0.3">
      <c r="B623" t="s">
        <v>1307</v>
      </c>
      <c r="C623" t="s">
        <v>1308</v>
      </c>
      <c r="D623" t="s">
        <v>66</v>
      </c>
      <c r="E623" t="s">
        <v>109</v>
      </c>
      <c r="F623" t="s">
        <v>59</v>
      </c>
      <c r="G623" t="s">
        <v>78</v>
      </c>
      <c r="H623" t="s">
        <v>69</v>
      </c>
      <c r="I623">
        <v>26</v>
      </c>
      <c r="J623">
        <v>43753</v>
      </c>
      <c r="K623">
        <v>151556</v>
      </c>
      <c r="L623">
        <v>0.2</v>
      </c>
      <c r="M623" t="s">
        <v>62</v>
      </c>
      <c r="N623" t="s">
        <v>88</v>
      </c>
      <c r="O623">
        <v>4</v>
      </c>
      <c r="P623">
        <v>3</v>
      </c>
    </row>
    <row r="624" spans="2:16" x14ac:dyDescent="0.3">
      <c r="B624" t="s">
        <v>1309</v>
      </c>
      <c r="C624" t="s">
        <v>1310</v>
      </c>
      <c r="D624" t="s">
        <v>237</v>
      </c>
      <c r="E624" t="s">
        <v>101</v>
      </c>
      <c r="F624" t="s">
        <v>59</v>
      </c>
      <c r="G624" t="s">
        <v>60</v>
      </c>
      <c r="H624" t="s">
        <v>79</v>
      </c>
      <c r="I624">
        <v>37</v>
      </c>
      <c r="J624">
        <v>43898</v>
      </c>
      <c r="K624">
        <v>80659</v>
      </c>
      <c r="L624">
        <v>0</v>
      </c>
      <c r="M624" t="s">
        <v>62</v>
      </c>
      <c r="N624" t="s">
        <v>80</v>
      </c>
      <c r="O624">
        <v>4</v>
      </c>
      <c r="P624">
        <v>3</v>
      </c>
    </row>
    <row r="625" spans="2:16" x14ac:dyDescent="0.3">
      <c r="B625" t="s">
        <v>1311</v>
      </c>
      <c r="C625" t="s">
        <v>1312</v>
      </c>
      <c r="D625" t="s">
        <v>365</v>
      </c>
      <c r="E625" t="s">
        <v>58</v>
      </c>
      <c r="F625" t="s">
        <v>59</v>
      </c>
      <c r="G625" t="s">
        <v>60</v>
      </c>
      <c r="H625" t="s">
        <v>69</v>
      </c>
      <c r="I625">
        <v>58</v>
      </c>
      <c r="J625">
        <v>42486</v>
      </c>
      <c r="K625">
        <v>72045</v>
      </c>
      <c r="L625">
        <v>0</v>
      </c>
      <c r="M625" t="s">
        <v>62</v>
      </c>
      <c r="N625" t="s">
        <v>80</v>
      </c>
      <c r="O625">
        <v>8</v>
      </c>
      <c r="P625">
        <v>5.5</v>
      </c>
    </row>
    <row r="626" spans="2:16" x14ac:dyDescent="0.3">
      <c r="B626" t="s">
        <v>1313</v>
      </c>
      <c r="C626" t="s">
        <v>1314</v>
      </c>
      <c r="D626" t="s">
        <v>294</v>
      </c>
      <c r="E626" t="s">
        <v>58</v>
      </c>
      <c r="F626" t="s">
        <v>59</v>
      </c>
      <c r="G626" t="s">
        <v>78</v>
      </c>
      <c r="H626" t="s">
        <v>69</v>
      </c>
      <c r="I626">
        <v>61</v>
      </c>
      <c r="J626">
        <v>42437</v>
      </c>
      <c r="K626">
        <v>96566</v>
      </c>
      <c r="L626">
        <v>0</v>
      </c>
      <c r="M626" t="s">
        <v>62</v>
      </c>
      <c r="N626" t="s">
        <v>117</v>
      </c>
      <c r="O626">
        <v>8</v>
      </c>
      <c r="P626">
        <v>5.5</v>
      </c>
    </row>
    <row r="627" spans="2:16" x14ac:dyDescent="0.3">
      <c r="B627" t="s">
        <v>1315</v>
      </c>
      <c r="C627" t="s">
        <v>1316</v>
      </c>
      <c r="D627" t="s">
        <v>275</v>
      </c>
      <c r="E627" t="s">
        <v>58</v>
      </c>
      <c r="F627" t="s">
        <v>59</v>
      </c>
      <c r="G627" t="s">
        <v>78</v>
      </c>
      <c r="H627" t="s">
        <v>114</v>
      </c>
      <c r="I627">
        <v>45</v>
      </c>
      <c r="J627">
        <v>37126</v>
      </c>
      <c r="K627">
        <v>54994</v>
      </c>
      <c r="L627">
        <v>0</v>
      </c>
      <c r="M627" t="s">
        <v>62</v>
      </c>
      <c r="N627" t="s">
        <v>117</v>
      </c>
      <c r="O627">
        <v>23</v>
      </c>
      <c r="P627">
        <v>9.5</v>
      </c>
    </row>
    <row r="628" spans="2:16" x14ac:dyDescent="0.3">
      <c r="B628" t="s">
        <v>1317</v>
      </c>
      <c r="C628" t="s">
        <v>1318</v>
      </c>
      <c r="D628" t="s">
        <v>365</v>
      </c>
      <c r="E628" t="s">
        <v>58</v>
      </c>
      <c r="F628" t="s">
        <v>84</v>
      </c>
      <c r="G628" t="s">
        <v>60</v>
      </c>
      <c r="H628" t="s">
        <v>69</v>
      </c>
      <c r="I628">
        <v>40</v>
      </c>
      <c r="J628">
        <v>40944</v>
      </c>
      <c r="K628">
        <v>61523</v>
      </c>
      <c r="L628">
        <v>0</v>
      </c>
      <c r="M628" t="s">
        <v>62</v>
      </c>
      <c r="N628" t="s">
        <v>117</v>
      </c>
      <c r="O628">
        <v>12</v>
      </c>
      <c r="P628">
        <v>8</v>
      </c>
    </row>
    <row r="629" spans="2:16" x14ac:dyDescent="0.3">
      <c r="B629" t="s">
        <v>1319</v>
      </c>
      <c r="C629" t="s">
        <v>1320</v>
      </c>
      <c r="D629" t="s">
        <v>108</v>
      </c>
      <c r="E629" t="s">
        <v>97</v>
      </c>
      <c r="F629" t="s">
        <v>84</v>
      </c>
      <c r="G629" t="s">
        <v>78</v>
      </c>
      <c r="H629" t="s">
        <v>61</v>
      </c>
      <c r="I629">
        <v>45</v>
      </c>
      <c r="J629">
        <v>40524</v>
      </c>
      <c r="K629">
        <v>190512</v>
      </c>
      <c r="L629">
        <v>0.32</v>
      </c>
      <c r="M629" t="s">
        <v>62</v>
      </c>
      <c r="N629" t="s">
        <v>117</v>
      </c>
      <c r="O629">
        <v>13</v>
      </c>
      <c r="P629">
        <v>8</v>
      </c>
    </row>
    <row r="630" spans="2:16" x14ac:dyDescent="0.3">
      <c r="B630" t="s">
        <v>568</v>
      </c>
      <c r="C630" t="s">
        <v>1321</v>
      </c>
      <c r="D630" t="s">
        <v>83</v>
      </c>
      <c r="E630" t="s">
        <v>91</v>
      </c>
      <c r="F630" t="s">
        <v>74</v>
      </c>
      <c r="G630" t="s">
        <v>78</v>
      </c>
      <c r="H630" t="s">
        <v>69</v>
      </c>
      <c r="I630">
        <v>57</v>
      </c>
      <c r="J630">
        <v>43484</v>
      </c>
      <c r="K630">
        <v>101577</v>
      </c>
      <c r="L630">
        <v>0.05</v>
      </c>
      <c r="M630" t="s">
        <v>62</v>
      </c>
      <c r="N630" t="s">
        <v>70</v>
      </c>
      <c r="O630">
        <v>5</v>
      </c>
      <c r="P630">
        <v>3</v>
      </c>
    </row>
    <row r="631" spans="2:16" x14ac:dyDescent="0.3">
      <c r="B631" t="s">
        <v>1322</v>
      </c>
      <c r="C631" t="s">
        <v>1323</v>
      </c>
      <c r="D631" t="s">
        <v>83</v>
      </c>
      <c r="E631" t="s">
        <v>91</v>
      </c>
      <c r="F631" t="s">
        <v>74</v>
      </c>
      <c r="G631" t="s">
        <v>60</v>
      </c>
      <c r="H631" t="s">
        <v>114</v>
      </c>
      <c r="I631">
        <v>44</v>
      </c>
      <c r="J631">
        <v>38642</v>
      </c>
      <c r="K631">
        <v>105223</v>
      </c>
      <c r="L631">
        <v>0.1</v>
      </c>
      <c r="M631" t="s">
        <v>62</v>
      </c>
      <c r="N631" t="s">
        <v>80</v>
      </c>
      <c r="O631">
        <v>18</v>
      </c>
      <c r="P631">
        <v>9.5</v>
      </c>
    </row>
    <row r="632" spans="2:16" x14ac:dyDescent="0.3">
      <c r="B632" t="s">
        <v>1097</v>
      </c>
      <c r="C632" t="s">
        <v>1324</v>
      </c>
      <c r="D632" t="s">
        <v>618</v>
      </c>
      <c r="E632" t="s">
        <v>58</v>
      </c>
      <c r="F632" t="s">
        <v>84</v>
      </c>
      <c r="G632" t="s">
        <v>78</v>
      </c>
      <c r="H632" t="s">
        <v>114</v>
      </c>
      <c r="I632">
        <v>48</v>
      </c>
      <c r="J632">
        <v>39635</v>
      </c>
      <c r="K632">
        <v>94815</v>
      </c>
      <c r="L632">
        <v>0</v>
      </c>
      <c r="M632" t="s">
        <v>62</v>
      </c>
      <c r="N632" t="s">
        <v>70</v>
      </c>
      <c r="O632">
        <v>16</v>
      </c>
      <c r="P632">
        <v>8</v>
      </c>
    </row>
    <row r="633" spans="2:16" x14ac:dyDescent="0.3">
      <c r="B633" t="s">
        <v>1325</v>
      </c>
      <c r="C633" t="s">
        <v>1326</v>
      </c>
      <c r="D633" t="s">
        <v>77</v>
      </c>
      <c r="E633" t="s">
        <v>109</v>
      </c>
      <c r="F633" t="s">
        <v>68</v>
      </c>
      <c r="G633" t="s">
        <v>60</v>
      </c>
      <c r="H633" t="s">
        <v>114</v>
      </c>
      <c r="I633">
        <v>35</v>
      </c>
      <c r="J633">
        <v>42745</v>
      </c>
      <c r="K633">
        <v>80622</v>
      </c>
      <c r="L633">
        <v>0</v>
      </c>
      <c r="M633" t="s">
        <v>62</v>
      </c>
      <c r="N633" t="s">
        <v>92</v>
      </c>
      <c r="O633">
        <v>7</v>
      </c>
      <c r="P633">
        <v>4</v>
      </c>
    </row>
    <row r="634" spans="2:16" x14ac:dyDescent="0.3">
      <c r="B634" t="s">
        <v>133</v>
      </c>
      <c r="C634" t="s">
        <v>1327</v>
      </c>
      <c r="D634" t="s">
        <v>108</v>
      </c>
      <c r="E634" t="s">
        <v>58</v>
      </c>
      <c r="F634" t="s">
        <v>68</v>
      </c>
      <c r="G634" t="s">
        <v>60</v>
      </c>
      <c r="H634" t="s">
        <v>79</v>
      </c>
      <c r="I634">
        <v>57</v>
      </c>
      <c r="J634">
        <v>42685</v>
      </c>
      <c r="K634">
        <v>246589</v>
      </c>
      <c r="L634">
        <v>0.33</v>
      </c>
      <c r="M634" t="s">
        <v>62</v>
      </c>
      <c r="N634" t="s">
        <v>80</v>
      </c>
      <c r="O634">
        <v>7</v>
      </c>
      <c r="P634">
        <v>4</v>
      </c>
    </row>
    <row r="635" spans="2:16" x14ac:dyDescent="0.3">
      <c r="B635" t="s">
        <v>1328</v>
      </c>
      <c r="C635" t="s">
        <v>1329</v>
      </c>
      <c r="D635" t="s">
        <v>57</v>
      </c>
      <c r="E635" t="s">
        <v>58</v>
      </c>
      <c r="F635" t="s">
        <v>59</v>
      </c>
      <c r="G635" t="s">
        <v>60</v>
      </c>
      <c r="H635" t="s">
        <v>69</v>
      </c>
      <c r="I635">
        <v>46</v>
      </c>
      <c r="J635">
        <v>37265</v>
      </c>
      <c r="K635">
        <v>148035</v>
      </c>
      <c r="L635">
        <v>0.14000000000000001</v>
      </c>
      <c r="M635" t="s">
        <v>62</v>
      </c>
      <c r="N635" t="s">
        <v>80</v>
      </c>
      <c r="O635">
        <v>22</v>
      </c>
      <c r="P635">
        <v>9.5</v>
      </c>
    </row>
    <row r="636" spans="2:16" x14ac:dyDescent="0.3">
      <c r="B636" t="s">
        <v>196</v>
      </c>
      <c r="C636" t="s">
        <v>1330</v>
      </c>
      <c r="D636" t="s">
        <v>66</v>
      </c>
      <c r="E636" t="s">
        <v>67</v>
      </c>
      <c r="F636" t="s">
        <v>84</v>
      </c>
      <c r="G636" t="s">
        <v>78</v>
      </c>
      <c r="H636" t="s">
        <v>79</v>
      </c>
      <c r="I636">
        <v>60</v>
      </c>
      <c r="J636">
        <v>42891</v>
      </c>
      <c r="K636">
        <v>158898</v>
      </c>
      <c r="L636">
        <v>0.18</v>
      </c>
      <c r="M636" t="s">
        <v>62</v>
      </c>
      <c r="N636" t="s">
        <v>88</v>
      </c>
      <c r="O636">
        <v>7</v>
      </c>
      <c r="P636">
        <v>4</v>
      </c>
    </row>
    <row r="637" spans="2:16" x14ac:dyDescent="0.3">
      <c r="B637" t="s">
        <v>1331</v>
      </c>
      <c r="C637" t="s">
        <v>1332</v>
      </c>
      <c r="D637" t="s">
        <v>66</v>
      </c>
      <c r="E637" t="s">
        <v>120</v>
      </c>
      <c r="F637" t="s">
        <v>68</v>
      </c>
      <c r="G637" t="s">
        <v>60</v>
      </c>
      <c r="H637" t="s">
        <v>69</v>
      </c>
      <c r="I637">
        <v>39</v>
      </c>
      <c r="J637">
        <v>39201</v>
      </c>
      <c r="K637">
        <v>171487</v>
      </c>
      <c r="L637">
        <v>0.23</v>
      </c>
      <c r="M637" t="s">
        <v>62</v>
      </c>
      <c r="N637" t="s">
        <v>80</v>
      </c>
      <c r="O637">
        <v>17</v>
      </c>
      <c r="P637">
        <v>8</v>
      </c>
    </row>
    <row r="638" spans="2:16" x14ac:dyDescent="0.3">
      <c r="B638" t="s">
        <v>1333</v>
      </c>
      <c r="C638" t="s">
        <v>1334</v>
      </c>
      <c r="D638" t="s">
        <v>108</v>
      </c>
      <c r="E638" t="s">
        <v>120</v>
      </c>
      <c r="F638" t="s">
        <v>74</v>
      </c>
      <c r="G638" t="s">
        <v>60</v>
      </c>
      <c r="H638" t="s">
        <v>114</v>
      </c>
      <c r="I638">
        <v>43</v>
      </c>
      <c r="J638">
        <v>42603</v>
      </c>
      <c r="K638">
        <v>258498</v>
      </c>
      <c r="L638">
        <v>0.35</v>
      </c>
      <c r="M638" t="s">
        <v>62</v>
      </c>
      <c r="N638" t="s">
        <v>117</v>
      </c>
      <c r="O638">
        <v>8</v>
      </c>
      <c r="P638">
        <v>5.5</v>
      </c>
    </row>
    <row r="639" spans="2:16" x14ac:dyDescent="0.3">
      <c r="B639" t="s">
        <v>1335</v>
      </c>
      <c r="C639" t="s">
        <v>1336</v>
      </c>
      <c r="D639" t="s">
        <v>57</v>
      </c>
      <c r="E639" t="s">
        <v>58</v>
      </c>
      <c r="F639" t="s">
        <v>59</v>
      </c>
      <c r="G639" t="s">
        <v>78</v>
      </c>
      <c r="H639" t="s">
        <v>79</v>
      </c>
      <c r="I639">
        <v>37</v>
      </c>
      <c r="J639">
        <v>40511</v>
      </c>
      <c r="K639">
        <v>146961</v>
      </c>
      <c r="L639">
        <v>0.11</v>
      </c>
      <c r="M639" t="s">
        <v>62</v>
      </c>
      <c r="N639" t="s">
        <v>117</v>
      </c>
      <c r="O639">
        <v>13</v>
      </c>
      <c r="P639">
        <v>8</v>
      </c>
    </row>
    <row r="640" spans="2:16" x14ac:dyDescent="0.3">
      <c r="B640" t="s">
        <v>1337</v>
      </c>
      <c r="C640" t="s">
        <v>1338</v>
      </c>
      <c r="D640" t="s">
        <v>142</v>
      </c>
      <c r="E640" t="s">
        <v>58</v>
      </c>
      <c r="F640" t="s">
        <v>74</v>
      </c>
      <c r="G640" t="s">
        <v>78</v>
      </c>
      <c r="H640" t="s">
        <v>69</v>
      </c>
      <c r="I640">
        <v>30</v>
      </c>
      <c r="J640">
        <v>42169</v>
      </c>
      <c r="K640">
        <v>67489</v>
      </c>
      <c r="L640">
        <v>0</v>
      </c>
      <c r="M640" t="s">
        <v>62</v>
      </c>
      <c r="N640" t="s">
        <v>70</v>
      </c>
      <c r="O640">
        <v>9</v>
      </c>
      <c r="P640">
        <v>5.5</v>
      </c>
    </row>
    <row r="641" spans="2:16" x14ac:dyDescent="0.3">
      <c r="B641" t="s">
        <v>1339</v>
      </c>
      <c r="C641" t="s">
        <v>1340</v>
      </c>
      <c r="D641" t="s">
        <v>66</v>
      </c>
      <c r="E641" t="s">
        <v>58</v>
      </c>
      <c r="F641" t="s">
        <v>74</v>
      </c>
      <c r="G641" t="s">
        <v>60</v>
      </c>
      <c r="H641" t="s">
        <v>69</v>
      </c>
      <c r="I641">
        <v>46</v>
      </c>
      <c r="J641">
        <v>43379</v>
      </c>
      <c r="K641">
        <v>166259</v>
      </c>
      <c r="L641">
        <v>0.17</v>
      </c>
      <c r="M641" t="s">
        <v>62</v>
      </c>
      <c r="N641" t="s">
        <v>70</v>
      </c>
      <c r="O641">
        <v>5</v>
      </c>
      <c r="P641">
        <v>3</v>
      </c>
    </row>
    <row r="642" spans="2:16" x14ac:dyDescent="0.3">
      <c r="B642" t="s">
        <v>1341</v>
      </c>
      <c r="C642" t="s">
        <v>1342</v>
      </c>
      <c r="D642" t="s">
        <v>275</v>
      </c>
      <c r="E642" t="s">
        <v>58</v>
      </c>
      <c r="F642" t="s">
        <v>84</v>
      </c>
      <c r="G642" t="s">
        <v>60</v>
      </c>
      <c r="H642" t="s">
        <v>79</v>
      </c>
      <c r="I642">
        <v>55</v>
      </c>
      <c r="J642">
        <v>39820</v>
      </c>
      <c r="K642">
        <v>47032</v>
      </c>
      <c r="L642">
        <v>0</v>
      </c>
      <c r="M642" t="s">
        <v>62</v>
      </c>
      <c r="N642" t="s">
        <v>117</v>
      </c>
      <c r="O642">
        <v>15</v>
      </c>
      <c r="P642">
        <v>8</v>
      </c>
    </row>
    <row r="643" spans="2:16" x14ac:dyDescent="0.3">
      <c r="B643" t="s">
        <v>1343</v>
      </c>
      <c r="C643" t="s">
        <v>1344</v>
      </c>
      <c r="D643" t="s">
        <v>77</v>
      </c>
      <c r="E643" t="s">
        <v>109</v>
      </c>
      <c r="F643" t="s">
        <v>68</v>
      </c>
      <c r="G643" t="s">
        <v>78</v>
      </c>
      <c r="H643" t="s">
        <v>69</v>
      </c>
      <c r="I643">
        <v>33</v>
      </c>
      <c r="J643">
        <v>42631</v>
      </c>
      <c r="K643">
        <v>98427</v>
      </c>
      <c r="L643">
        <v>0</v>
      </c>
      <c r="M643" t="s">
        <v>62</v>
      </c>
      <c r="N643" t="s">
        <v>117</v>
      </c>
      <c r="O643">
        <v>7</v>
      </c>
      <c r="P643">
        <v>4</v>
      </c>
    </row>
    <row r="644" spans="2:16" x14ac:dyDescent="0.3">
      <c r="B644" t="s">
        <v>1345</v>
      </c>
      <c r="C644" t="s">
        <v>1346</v>
      </c>
      <c r="D644" t="s">
        <v>66</v>
      </c>
      <c r="E644" t="s">
        <v>109</v>
      </c>
      <c r="F644" t="s">
        <v>68</v>
      </c>
      <c r="G644" t="s">
        <v>78</v>
      </c>
      <c r="H644" t="s">
        <v>79</v>
      </c>
      <c r="I644">
        <v>31</v>
      </c>
      <c r="J644">
        <v>43626</v>
      </c>
      <c r="K644">
        <v>176710</v>
      </c>
      <c r="L644">
        <v>0.15</v>
      </c>
      <c r="M644" t="s">
        <v>62</v>
      </c>
      <c r="N644" t="s">
        <v>88</v>
      </c>
      <c r="O644">
        <v>5</v>
      </c>
      <c r="P644">
        <v>3</v>
      </c>
    </row>
    <row r="645" spans="2:16" x14ac:dyDescent="0.3">
      <c r="B645" t="s">
        <v>1347</v>
      </c>
      <c r="C645" t="s">
        <v>1348</v>
      </c>
      <c r="D645" t="s">
        <v>108</v>
      </c>
      <c r="E645" t="s">
        <v>91</v>
      </c>
      <c r="F645" t="s">
        <v>84</v>
      </c>
      <c r="G645" t="s">
        <v>60</v>
      </c>
      <c r="H645" t="s">
        <v>79</v>
      </c>
      <c r="I645">
        <v>63</v>
      </c>
      <c r="J645">
        <v>44038</v>
      </c>
      <c r="K645">
        <v>216195</v>
      </c>
      <c r="L645">
        <v>0.31</v>
      </c>
      <c r="M645" t="s">
        <v>62</v>
      </c>
      <c r="N645" t="s">
        <v>88</v>
      </c>
      <c r="O645">
        <v>4</v>
      </c>
      <c r="P645">
        <v>3</v>
      </c>
    </row>
    <row r="646" spans="2:16" x14ac:dyDescent="0.3">
      <c r="B646" t="s">
        <v>1349</v>
      </c>
      <c r="C646" t="s">
        <v>1350</v>
      </c>
      <c r="D646" t="s">
        <v>142</v>
      </c>
      <c r="E646" t="s">
        <v>58</v>
      </c>
      <c r="F646" t="s">
        <v>74</v>
      </c>
      <c r="G646" t="s">
        <v>78</v>
      </c>
      <c r="H646" t="s">
        <v>79</v>
      </c>
      <c r="I646">
        <v>59</v>
      </c>
      <c r="J646">
        <v>35763</v>
      </c>
      <c r="K646">
        <v>99975</v>
      </c>
      <c r="L646">
        <v>0</v>
      </c>
      <c r="M646" t="s">
        <v>1351</v>
      </c>
      <c r="N646" t="s">
        <v>1352</v>
      </c>
      <c r="O646">
        <v>26</v>
      </c>
      <c r="P646">
        <v>10</v>
      </c>
    </row>
    <row r="647" spans="2:16" x14ac:dyDescent="0.3">
      <c r="B647" t="s">
        <v>1353</v>
      </c>
      <c r="C647" t="s">
        <v>1354</v>
      </c>
      <c r="D647" t="s">
        <v>222</v>
      </c>
      <c r="E647" t="s">
        <v>120</v>
      </c>
      <c r="F647" t="s">
        <v>84</v>
      </c>
      <c r="G647" t="s">
        <v>78</v>
      </c>
      <c r="H647" t="s">
        <v>79</v>
      </c>
      <c r="I647">
        <v>57</v>
      </c>
      <c r="J647">
        <v>42759</v>
      </c>
      <c r="K647">
        <v>50994</v>
      </c>
      <c r="L647">
        <v>0</v>
      </c>
      <c r="M647" t="s">
        <v>1351</v>
      </c>
      <c r="N647" t="s">
        <v>1352</v>
      </c>
      <c r="O647">
        <v>7</v>
      </c>
      <c r="P647">
        <v>4</v>
      </c>
    </row>
    <row r="648" spans="2:16" x14ac:dyDescent="0.3">
      <c r="B648" t="s">
        <v>1355</v>
      </c>
      <c r="C648" t="s">
        <v>1356</v>
      </c>
      <c r="D648" t="s">
        <v>57</v>
      </c>
      <c r="E648" t="s">
        <v>67</v>
      </c>
      <c r="F648" t="s">
        <v>59</v>
      </c>
      <c r="G648" t="s">
        <v>60</v>
      </c>
      <c r="H648" t="s">
        <v>79</v>
      </c>
      <c r="I648">
        <v>51</v>
      </c>
      <c r="J648">
        <v>44357</v>
      </c>
      <c r="K648">
        <v>146742</v>
      </c>
      <c r="L648">
        <v>0.1</v>
      </c>
      <c r="M648" t="s">
        <v>1351</v>
      </c>
      <c r="N648" t="s">
        <v>1357</v>
      </c>
      <c r="O648">
        <v>3</v>
      </c>
      <c r="P648">
        <v>3</v>
      </c>
    </row>
    <row r="649" spans="2:16" x14ac:dyDescent="0.3">
      <c r="B649" t="s">
        <v>1358</v>
      </c>
      <c r="C649" t="s">
        <v>1359</v>
      </c>
      <c r="D649" t="s">
        <v>66</v>
      </c>
      <c r="E649" t="s">
        <v>120</v>
      </c>
      <c r="F649" t="s">
        <v>59</v>
      </c>
      <c r="G649" t="s">
        <v>78</v>
      </c>
      <c r="H649" t="s">
        <v>79</v>
      </c>
      <c r="I649">
        <v>45</v>
      </c>
      <c r="J649">
        <v>37446</v>
      </c>
      <c r="K649">
        <v>166331</v>
      </c>
      <c r="L649">
        <v>0.18</v>
      </c>
      <c r="M649" t="s">
        <v>1351</v>
      </c>
      <c r="N649" t="s">
        <v>1352</v>
      </c>
      <c r="O649">
        <v>22</v>
      </c>
      <c r="P649">
        <v>9.5</v>
      </c>
    </row>
    <row r="650" spans="2:16" x14ac:dyDescent="0.3">
      <c r="B650" t="s">
        <v>1360</v>
      </c>
      <c r="C650" t="s">
        <v>1361</v>
      </c>
      <c r="D650" t="s">
        <v>108</v>
      </c>
      <c r="E650" t="s">
        <v>120</v>
      </c>
      <c r="F650" t="s">
        <v>68</v>
      </c>
      <c r="G650" t="s">
        <v>78</v>
      </c>
      <c r="H650" t="s">
        <v>79</v>
      </c>
      <c r="I650">
        <v>44</v>
      </c>
      <c r="J650">
        <v>41700</v>
      </c>
      <c r="K650">
        <v>207172</v>
      </c>
      <c r="L650">
        <v>0.31</v>
      </c>
      <c r="M650" t="s">
        <v>1351</v>
      </c>
      <c r="N650" t="s">
        <v>1352</v>
      </c>
      <c r="O650">
        <v>10</v>
      </c>
      <c r="P650">
        <v>5.5</v>
      </c>
    </row>
    <row r="651" spans="2:16" x14ac:dyDescent="0.3">
      <c r="B651" t="s">
        <v>1362</v>
      </c>
      <c r="C651" t="s">
        <v>1363</v>
      </c>
      <c r="D651" t="s">
        <v>183</v>
      </c>
      <c r="E651" t="s">
        <v>101</v>
      </c>
      <c r="F651" t="s">
        <v>68</v>
      </c>
      <c r="G651" t="s">
        <v>78</v>
      </c>
      <c r="H651" t="s">
        <v>79</v>
      </c>
      <c r="I651">
        <v>64</v>
      </c>
      <c r="J651">
        <v>35403</v>
      </c>
      <c r="K651">
        <v>99354</v>
      </c>
      <c r="L651">
        <v>0.12</v>
      </c>
      <c r="M651" t="s">
        <v>1351</v>
      </c>
      <c r="N651" t="s">
        <v>1364</v>
      </c>
      <c r="O651">
        <v>27</v>
      </c>
      <c r="P651">
        <v>10</v>
      </c>
    </row>
    <row r="652" spans="2:16" x14ac:dyDescent="0.3">
      <c r="B652" t="s">
        <v>1365</v>
      </c>
      <c r="C652" t="s">
        <v>1366</v>
      </c>
      <c r="D652" t="s">
        <v>108</v>
      </c>
      <c r="E652" t="s">
        <v>58</v>
      </c>
      <c r="F652" t="s">
        <v>84</v>
      </c>
      <c r="G652" t="s">
        <v>78</v>
      </c>
      <c r="H652" t="s">
        <v>79</v>
      </c>
      <c r="I652">
        <v>63</v>
      </c>
      <c r="J652">
        <v>41040</v>
      </c>
      <c r="K652">
        <v>231141</v>
      </c>
      <c r="L652">
        <v>0.34</v>
      </c>
      <c r="M652" t="s">
        <v>1351</v>
      </c>
      <c r="N652" t="s">
        <v>1364</v>
      </c>
      <c r="O652">
        <v>12</v>
      </c>
      <c r="P652">
        <v>8</v>
      </c>
    </row>
    <row r="653" spans="2:16" x14ac:dyDescent="0.3">
      <c r="B653" t="s">
        <v>1367</v>
      </c>
      <c r="C653" t="s">
        <v>1368</v>
      </c>
      <c r="D653" t="s">
        <v>222</v>
      </c>
      <c r="E653" t="s">
        <v>120</v>
      </c>
      <c r="F653" t="s">
        <v>68</v>
      </c>
      <c r="G653" t="s">
        <v>78</v>
      </c>
      <c r="H653" t="s">
        <v>79</v>
      </c>
      <c r="I653">
        <v>30</v>
      </c>
      <c r="J653">
        <v>42642</v>
      </c>
      <c r="K653">
        <v>59100</v>
      </c>
      <c r="L653">
        <v>0</v>
      </c>
      <c r="M653" t="s">
        <v>1351</v>
      </c>
      <c r="N653" t="s">
        <v>1352</v>
      </c>
      <c r="O653">
        <v>7</v>
      </c>
      <c r="P653">
        <v>4</v>
      </c>
    </row>
    <row r="654" spans="2:16" x14ac:dyDescent="0.3">
      <c r="B654" t="s">
        <v>1369</v>
      </c>
      <c r="C654" t="s">
        <v>1370</v>
      </c>
      <c r="D654" t="s">
        <v>100</v>
      </c>
      <c r="E654" t="s">
        <v>101</v>
      </c>
      <c r="F654" t="s">
        <v>74</v>
      </c>
      <c r="G654" t="s">
        <v>60</v>
      </c>
      <c r="H654" t="s">
        <v>79</v>
      </c>
      <c r="I654">
        <v>34</v>
      </c>
      <c r="J654">
        <v>43815</v>
      </c>
      <c r="K654">
        <v>99989</v>
      </c>
      <c r="L654">
        <v>0</v>
      </c>
      <c r="M654" t="s">
        <v>1351</v>
      </c>
      <c r="N654" t="s">
        <v>1371</v>
      </c>
      <c r="O654">
        <v>4</v>
      </c>
      <c r="P654">
        <v>3</v>
      </c>
    </row>
    <row r="655" spans="2:16" x14ac:dyDescent="0.3">
      <c r="B655" t="s">
        <v>1372</v>
      </c>
      <c r="C655" t="s">
        <v>1373</v>
      </c>
      <c r="D655" t="s">
        <v>225</v>
      </c>
      <c r="E655" t="s">
        <v>97</v>
      </c>
      <c r="F655" t="s">
        <v>68</v>
      </c>
      <c r="G655" t="s">
        <v>78</v>
      </c>
      <c r="H655" t="s">
        <v>79</v>
      </c>
      <c r="I655">
        <v>30</v>
      </c>
      <c r="J655">
        <v>42884</v>
      </c>
      <c r="K655">
        <v>86317</v>
      </c>
      <c r="L655">
        <v>0</v>
      </c>
      <c r="M655" t="s">
        <v>1351</v>
      </c>
      <c r="N655" t="s">
        <v>1371</v>
      </c>
      <c r="O655">
        <v>7</v>
      </c>
      <c r="P655">
        <v>4</v>
      </c>
    </row>
    <row r="656" spans="2:16" x14ac:dyDescent="0.3">
      <c r="B656" t="s">
        <v>1374</v>
      </c>
      <c r="C656" t="s">
        <v>1375</v>
      </c>
      <c r="D656" t="s">
        <v>222</v>
      </c>
      <c r="E656" t="s">
        <v>120</v>
      </c>
      <c r="F656" t="s">
        <v>68</v>
      </c>
      <c r="G656" t="s">
        <v>78</v>
      </c>
      <c r="H656" t="s">
        <v>79</v>
      </c>
      <c r="I656">
        <v>37</v>
      </c>
      <c r="J656">
        <v>41592</v>
      </c>
      <c r="K656">
        <v>56037</v>
      </c>
      <c r="L656">
        <v>0</v>
      </c>
      <c r="M656" t="s">
        <v>1351</v>
      </c>
      <c r="N656" t="s">
        <v>1357</v>
      </c>
      <c r="O656">
        <v>10</v>
      </c>
      <c r="P656">
        <v>5.5</v>
      </c>
    </row>
    <row r="657" spans="2:16" x14ac:dyDescent="0.3">
      <c r="B657" t="s">
        <v>1376</v>
      </c>
      <c r="C657" t="s">
        <v>1377</v>
      </c>
      <c r="D657" t="s">
        <v>57</v>
      </c>
      <c r="E657" t="s">
        <v>58</v>
      </c>
      <c r="F657" t="s">
        <v>74</v>
      </c>
      <c r="G657" t="s">
        <v>60</v>
      </c>
      <c r="H657" t="s">
        <v>79</v>
      </c>
      <c r="I657">
        <v>25</v>
      </c>
      <c r="J657">
        <v>44379</v>
      </c>
      <c r="K657">
        <v>125633</v>
      </c>
      <c r="L657">
        <v>0.11</v>
      </c>
      <c r="M657" t="s">
        <v>1351</v>
      </c>
      <c r="N657" t="s">
        <v>1364</v>
      </c>
      <c r="O657">
        <v>3</v>
      </c>
      <c r="P657">
        <v>3</v>
      </c>
    </row>
    <row r="658" spans="2:16" x14ac:dyDescent="0.3">
      <c r="B658" t="s">
        <v>1378</v>
      </c>
      <c r="C658" t="s">
        <v>1379</v>
      </c>
      <c r="D658" t="s">
        <v>57</v>
      </c>
      <c r="E658" t="s">
        <v>109</v>
      </c>
      <c r="F658" t="s">
        <v>59</v>
      </c>
      <c r="G658" t="s">
        <v>78</v>
      </c>
      <c r="H658" t="s">
        <v>79</v>
      </c>
      <c r="I658">
        <v>45</v>
      </c>
      <c r="J658">
        <v>44266</v>
      </c>
      <c r="K658">
        <v>135062</v>
      </c>
      <c r="L658">
        <v>0.15</v>
      </c>
      <c r="M658" t="s">
        <v>1351</v>
      </c>
      <c r="N658" t="s">
        <v>1371</v>
      </c>
      <c r="O658">
        <v>3</v>
      </c>
      <c r="P658">
        <v>3</v>
      </c>
    </row>
    <row r="659" spans="2:16" x14ac:dyDescent="0.3">
      <c r="B659" t="s">
        <v>1380</v>
      </c>
      <c r="C659" t="s">
        <v>1381</v>
      </c>
      <c r="D659" t="s">
        <v>232</v>
      </c>
      <c r="E659" t="s">
        <v>101</v>
      </c>
      <c r="F659" t="s">
        <v>59</v>
      </c>
      <c r="G659" t="s">
        <v>60</v>
      </c>
      <c r="H659" t="s">
        <v>79</v>
      </c>
      <c r="I659">
        <v>30</v>
      </c>
      <c r="J659">
        <v>42877</v>
      </c>
      <c r="K659">
        <v>86858</v>
      </c>
      <c r="L659">
        <v>0</v>
      </c>
      <c r="M659" t="s">
        <v>1351</v>
      </c>
      <c r="N659" t="s">
        <v>1352</v>
      </c>
      <c r="O659">
        <v>7</v>
      </c>
      <c r="P659">
        <v>4</v>
      </c>
    </row>
    <row r="660" spans="2:16" x14ac:dyDescent="0.3">
      <c r="B660" t="s">
        <v>1382</v>
      </c>
      <c r="C660" t="s">
        <v>1383</v>
      </c>
      <c r="D660" t="s">
        <v>73</v>
      </c>
      <c r="E660" t="s">
        <v>58</v>
      </c>
      <c r="F660" t="s">
        <v>74</v>
      </c>
      <c r="G660" t="s">
        <v>78</v>
      </c>
      <c r="H660" t="s">
        <v>79</v>
      </c>
      <c r="I660">
        <v>40</v>
      </c>
      <c r="J660">
        <v>39265</v>
      </c>
      <c r="K660">
        <v>93971</v>
      </c>
      <c r="L660">
        <v>0.08</v>
      </c>
      <c r="M660" t="s">
        <v>1351</v>
      </c>
      <c r="N660" t="s">
        <v>1352</v>
      </c>
      <c r="O660">
        <v>17</v>
      </c>
      <c r="P660">
        <v>8</v>
      </c>
    </row>
    <row r="661" spans="2:16" x14ac:dyDescent="0.3">
      <c r="B661" t="s">
        <v>1384</v>
      </c>
      <c r="C661" t="s">
        <v>1385</v>
      </c>
      <c r="D661" t="s">
        <v>180</v>
      </c>
      <c r="E661" t="s">
        <v>97</v>
      </c>
      <c r="F661" t="s">
        <v>74</v>
      </c>
      <c r="G661" t="s">
        <v>60</v>
      </c>
      <c r="H661" t="s">
        <v>79</v>
      </c>
      <c r="I661">
        <v>45</v>
      </c>
      <c r="J661">
        <v>37972</v>
      </c>
      <c r="K661">
        <v>48345</v>
      </c>
      <c r="L661">
        <v>0</v>
      </c>
      <c r="M661" t="s">
        <v>1351</v>
      </c>
      <c r="N661" t="s">
        <v>1371</v>
      </c>
      <c r="O661">
        <v>20</v>
      </c>
      <c r="P661">
        <v>9.5</v>
      </c>
    </row>
    <row r="662" spans="2:16" x14ac:dyDescent="0.3">
      <c r="B662" t="s">
        <v>1386</v>
      </c>
      <c r="C662" t="s">
        <v>1387</v>
      </c>
      <c r="D662" t="s">
        <v>66</v>
      </c>
      <c r="E662" t="s">
        <v>97</v>
      </c>
      <c r="F662" t="s">
        <v>74</v>
      </c>
      <c r="G662" t="s">
        <v>78</v>
      </c>
      <c r="H662" t="s">
        <v>79</v>
      </c>
      <c r="I662">
        <v>42</v>
      </c>
      <c r="J662">
        <v>41655</v>
      </c>
      <c r="K662">
        <v>152214</v>
      </c>
      <c r="L662">
        <v>0.3</v>
      </c>
      <c r="M662" t="s">
        <v>1351</v>
      </c>
      <c r="N662" t="s">
        <v>1364</v>
      </c>
      <c r="O662">
        <v>10</v>
      </c>
      <c r="P662">
        <v>5.5</v>
      </c>
    </row>
    <row r="663" spans="2:16" x14ac:dyDescent="0.3">
      <c r="B663" t="s">
        <v>978</v>
      </c>
      <c r="C663" t="s">
        <v>1388</v>
      </c>
      <c r="D663" t="s">
        <v>83</v>
      </c>
      <c r="E663" t="s">
        <v>109</v>
      </c>
      <c r="F663" t="s">
        <v>59</v>
      </c>
      <c r="G663" t="s">
        <v>78</v>
      </c>
      <c r="H663" t="s">
        <v>79</v>
      </c>
      <c r="I663">
        <v>27</v>
      </c>
      <c r="J663">
        <v>43368</v>
      </c>
      <c r="K663">
        <v>114441</v>
      </c>
      <c r="L663">
        <v>0.1</v>
      </c>
      <c r="M663" t="s">
        <v>1351</v>
      </c>
      <c r="N663" t="s">
        <v>1352</v>
      </c>
      <c r="O663">
        <v>5</v>
      </c>
      <c r="P663">
        <v>3</v>
      </c>
    </row>
    <row r="664" spans="2:16" x14ac:dyDescent="0.3">
      <c r="B664" t="s">
        <v>1389</v>
      </c>
      <c r="C664" t="s">
        <v>1390</v>
      </c>
      <c r="D664" t="s">
        <v>57</v>
      </c>
      <c r="E664" t="s">
        <v>67</v>
      </c>
      <c r="F664" t="s">
        <v>68</v>
      </c>
      <c r="G664" t="s">
        <v>60</v>
      </c>
      <c r="H664" t="s">
        <v>79</v>
      </c>
      <c r="I664">
        <v>33</v>
      </c>
      <c r="J664">
        <v>43211</v>
      </c>
      <c r="K664">
        <v>140402</v>
      </c>
      <c r="L664">
        <v>0.15</v>
      </c>
      <c r="M664" t="s">
        <v>1351</v>
      </c>
      <c r="N664" t="s">
        <v>1364</v>
      </c>
      <c r="O664">
        <v>6</v>
      </c>
      <c r="P664">
        <v>4</v>
      </c>
    </row>
    <row r="665" spans="2:16" x14ac:dyDescent="0.3">
      <c r="B665" t="s">
        <v>1391</v>
      </c>
      <c r="C665" t="s">
        <v>168</v>
      </c>
      <c r="D665" t="s">
        <v>108</v>
      </c>
      <c r="E665" t="s">
        <v>67</v>
      </c>
      <c r="F665" t="s">
        <v>68</v>
      </c>
      <c r="G665" t="s">
        <v>60</v>
      </c>
      <c r="H665" t="s">
        <v>79</v>
      </c>
      <c r="I665">
        <v>54</v>
      </c>
      <c r="J665">
        <v>40734</v>
      </c>
      <c r="K665">
        <v>247022</v>
      </c>
      <c r="L665">
        <v>0.3</v>
      </c>
      <c r="M665" t="s">
        <v>1351</v>
      </c>
      <c r="N665" t="s">
        <v>1364</v>
      </c>
      <c r="O665">
        <v>13</v>
      </c>
      <c r="P665">
        <v>8</v>
      </c>
    </row>
    <row r="666" spans="2:16" x14ac:dyDescent="0.3">
      <c r="B666" t="s">
        <v>1392</v>
      </c>
      <c r="C666" t="s">
        <v>1393</v>
      </c>
      <c r="D666" t="s">
        <v>73</v>
      </c>
      <c r="E666" t="s">
        <v>58</v>
      </c>
      <c r="F666" t="s">
        <v>59</v>
      </c>
      <c r="G666" t="s">
        <v>78</v>
      </c>
      <c r="H666" t="s">
        <v>79</v>
      </c>
      <c r="I666">
        <v>28</v>
      </c>
      <c r="J666">
        <v>43977</v>
      </c>
      <c r="K666">
        <v>67925</v>
      </c>
      <c r="L666">
        <v>0.08</v>
      </c>
      <c r="M666" t="s">
        <v>1351</v>
      </c>
      <c r="N666" t="s">
        <v>1357</v>
      </c>
      <c r="O666">
        <v>4</v>
      </c>
      <c r="P666">
        <v>3</v>
      </c>
    </row>
    <row r="667" spans="2:16" x14ac:dyDescent="0.3">
      <c r="B667" t="s">
        <v>1394</v>
      </c>
      <c r="C667" t="s">
        <v>1395</v>
      </c>
      <c r="D667" t="s">
        <v>66</v>
      </c>
      <c r="E667" t="s">
        <v>97</v>
      </c>
      <c r="F667" t="s">
        <v>84</v>
      </c>
      <c r="G667" t="s">
        <v>60</v>
      </c>
      <c r="H667" t="s">
        <v>79</v>
      </c>
      <c r="I667">
        <v>27</v>
      </c>
      <c r="J667">
        <v>44250</v>
      </c>
      <c r="K667">
        <v>199041</v>
      </c>
      <c r="L667">
        <v>0.16</v>
      </c>
      <c r="M667" t="s">
        <v>1351</v>
      </c>
      <c r="N667" t="s">
        <v>1364</v>
      </c>
      <c r="O667">
        <v>3</v>
      </c>
      <c r="P667">
        <v>3</v>
      </c>
    </row>
    <row r="668" spans="2:16" x14ac:dyDescent="0.3">
      <c r="B668" t="s">
        <v>1396</v>
      </c>
      <c r="C668" t="s">
        <v>1397</v>
      </c>
      <c r="D668" t="s">
        <v>318</v>
      </c>
      <c r="E668" t="s">
        <v>120</v>
      </c>
      <c r="F668" t="s">
        <v>84</v>
      </c>
      <c r="G668" t="s">
        <v>60</v>
      </c>
      <c r="H668" t="s">
        <v>79</v>
      </c>
      <c r="I668">
        <v>41</v>
      </c>
      <c r="J668">
        <v>38398</v>
      </c>
      <c r="K668">
        <v>95372</v>
      </c>
      <c r="L668">
        <v>0</v>
      </c>
      <c r="M668" t="s">
        <v>1351</v>
      </c>
      <c r="N668" t="s">
        <v>1357</v>
      </c>
      <c r="O668">
        <v>19</v>
      </c>
      <c r="P668">
        <v>9.5</v>
      </c>
    </row>
    <row r="669" spans="2:16" x14ac:dyDescent="0.3">
      <c r="B669" t="s">
        <v>1398</v>
      </c>
      <c r="C669" t="s">
        <v>1399</v>
      </c>
      <c r="D669" t="s">
        <v>66</v>
      </c>
      <c r="E669" t="s">
        <v>58</v>
      </c>
      <c r="F669" t="s">
        <v>59</v>
      </c>
      <c r="G669" t="s">
        <v>60</v>
      </c>
      <c r="H669" t="s">
        <v>79</v>
      </c>
      <c r="I669">
        <v>29</v>
      </c>
      <c r="J669">
        <v>44052</v>
      </c>
      <c r="K669">
        <v>161203</v>
      </c>
      <c r="L669">
        <v>0.15</v>
      </c>
      <c r="M669" t="s">
        <v>1351</v>
      </c>
      <c r="N669" t="s">
        <v>1371</v>
      </c>
      <c r="O669">
        <v>4</v>
      </c>
      <c r="P669">
        <v>3</v>
      </c>
    </row>
    <row r="670" spans="2:16" x14ac:dyDescent="0.3">
      <c r="B670" t="s">
        <v>1400</v>
      </c>
      <c r="C670" t="s">
        <v>1401</v>
      </c>
      <c r="D670" t="s">
        <v>83</v>
      </c>
      <c r="E670" t="s">
        <v>67</v>
      </c>
      <c r="F670" t="s">
        <v>84</v>
      </c>
      <c r="G670" t="s">
        <v>78</v>
      </c>
      <c r="H670" t="s">
        <v>79</v>
      </c>
      <c r="I670">
        <v>39</v>
      </c>
      <c r="J670">
        <v>40192</v>
      </c>
      <c r="K670">
        <v>103504</v>
      </c>
      <c r="L670">
        <v>7.0000000000000007E-2</v>
      </c>
      <c r="M670" t="s">
        <v>1351</v>
      </c>
      <c r="N670" t="s">
        <v>1371</v>
      </c>
      <c r="O670">
        <v>14</v>
      </c>
      <c r="P670">
        <v>8</v>
      </c>
    </row>
    <row r="671" spans="2:16" x14ac:dyDescent="0.3">
      <c r="B671" t="s">
        <v>800</v>
      </c>
      <c r="C671" t="s">
        <v>1402</v>
      </c>
      <c r="D671" t="s">
        <v>87</v>
      </c>
      <c r="E671" t="s">
        <v>67</v>
      </c>
      <c r="F671" t="s">
        <v>84</v>
      </c>
      <c r="G671" t="s">
        <v>60</v>
      </c>
      <c r="H671" t="s">
        <v>79</v>
      </c>
      <c r="I671">
        <v>52</v>
      </c>
      <c r="J671">
        <v>43515</v>
      </c>
      <c r="K671">
        <v>55859</v>
      </c>
      <c r="L671">
        <v>0</v>
      </c>
      <c r="M671" t="s">
        <v>1351</v>
      </c>
      <c r="N671" t="s">
        <v>1364</v>
      </c>
      <c r="O671">
        <v>5</v>
      </c>
      <c r="P671">
        <v>3</v>
      </c>
    </row>
    <row r="672" spans="2:16" x14ac:dyDescent="0.3">
      <c r="B672" t="s">
        <v>1403</v>
      </c>
      <c r="C672" t="s">
        <v>1404</v>
      </c>
      <c r="D672" t="s">
        <v>77</v>
      </c>
      <c r="E672" t="s">
        <v>109</v>
      </c>
      <c r="F672" t="s">
        <v>84</v>
      </c>
      <c r="G672" t="s">
        <v>60</v>
      </c>
      <c r="H672" t="s">
        <v>79</v>
      </c>
      <c r="I672">
        <v>39</v>
      </c>
      <c r="J672">
        <v>39391</v>
      </c>
      <c r="K672">
        <v>99017</v>
      </c>
      <c r="L672">
        <v>0</v>
      </c>
      <c r="M672" t="s">
        <v>1351</v>
      </c>
      <c r="N672" t="s">
        <v>1364</v>
      </c>
      <c r="O672">
        <v>16</v>
      </c>
      <c r="P672">
        <v>8</v>
      </c>
    </row>
    <row r="673" spans="2:16" x14ac:dyDescent="0.3">
      <c r="B673" t="s">
        <v>1405</v>
      </c>
      <c r="C673" t="s">
        <v>1406</v>
      </c>
      <c r="D673" t="s">
        <v>171</v>
      </c>
      <c r="E673" t="s">
        <v>101</v>
      </c>
      <c r="F673" t="s">
        <v>68</v>
      </c>
      <c r="G673" t="s">
        <v>78</v>
      </c>
      <c r="H673" t="s">
        <v>79</v>
      </c>
      <c r="I673">
        <v>27</v>
      </c>
      <c r="J673">
        <v>43937</v>
      </c>
      <c r="K673">
        <v>71864</v>
      </c>
      <c r="L673">
        <v>0</v>
      </c>
      <c r="M673" t="s">
        <v>1351</v>
      </c>
      <c r="N673" t="s">
        <v>1371</v>
      </c>
      <c r="O673">
        <v>4</v>
      </c>
      <c r="P673">
        <v>3</v>
      </c>
    </row>
    <row r="674" spans="2:16" x14ac:dyDescent="0.3">
      <c r="B674" t="s">
        <v>1407</v>
      </c>
      <c r="C674" t="s">
        <v>1408</v>
      </c>
      <c r="D674" t="s">
        <v>108</v>
      </c>
      <c r="E674" t="s">
        <v>67</v>
      </c>
      <c r="F674" t="s">
        <v>84</v>
      </c>
      <c r="G674" t="s">
        <v>60</v>
      </c>
      <c r="H674" t="s">
        <v>79</v>
      </c>
      <c r="I674">
        <v>37</v>
      </c>
      <c r="J674">
        <v>40883</v>
      </c>
      <c r="K674">
        <v>225558</v>
      </c>
      <c r="L674">
        <v>0.33</v>
      </c>
      <c r="M674" t="s">
        <v>1351</v>
      </c>
      <c r="N674" t="s">
        <v>1357</v>
      </c>
      <c r="O674">
        <v>12</v>
      </c>
      <c r="P674">
        <v>8</v>
      </c>
    </row>
    <row r="675" spans="2:16" x14ac:dyDescent="0.3">
      <c r="B675" t="s">
        <v>1409</v>
      </c>
      <c r="C675" t="s">
        <v>1410</v>
      </c>
      <c r="D675" t="s">
        <v>87</v>
      </c>
      <c r="E675" t="s">
        <v>120</v>
      </c>
      <c r="F675" t="s">
        <v>59</v>
      </c>
      <c r="G675" t="s">
        <v>60</v>
      </c>
      <c r="H675" t="s">
        <v>79</v>
      </c>
      <c r="I675">
        <v>30</v>
      </c>
      <c r="J675">
        <v>44241</v>
      </c>
      <c r="K675">
        <v>48340</v>
      </c>
      <c r="L675">
        <v>0</v>
      </c>
      <c r="M675" t="s">
        <v>1351</v>
      </c>
      <c r="N675" t="s">
        <v>1364</v>
      </c>
      <c r="O675">
        <v>3</v>
      </c>
      <c r="P675">
        <v>3</v>
      </c>
    </row>
    <row r="676" spans="2:16" x14ac:dyDescent="0.3">
      <c r="B676" t="s">
        <v>1411</v>
      </c>
      <c r="C676" t="s">
        <v>1412</v>
      </c>
      <c r="D676" t="s">
        <v>108</v>
      </c>
      <c r="E676" t="s">
        <v>97</v>
      </c>
      <c r="F676" t="s">
        <v>74</v>
      </c>
      <c r="G676" t="s">
        <v>60</v>
      </c>
      <c r="H676" t="s">
        <v>79</v>
      </c>
      <c r="I676">
        <v>49</v>
      </c>
      <c r="J676">
        <v>37680</v>
      </c>
      <c r="K676">
        <v>211291</v>
      </c>
      <c r="L676">
        <v>0.37</v>
      </c>
      <c r="M676" t="s">
        <v>1351</v>
      </c>
      <c r="N676" t="s">
        <v>1352</v>
      </c>
      <c r="O676">
        <v>21</v>
      </c>
      <c r="P676">
        <v>9.5</v>
      </c>
    </row>
    <row r="677" spans="2:16" x14ac:dyDescent="0.3">
      <c r="B677" t="s">
        <v>1413</v>
      </c>
      <c r="C677" t="s">
        <v>1414</v>
      </c>
      <c r="D677" t="s">
        <v>157</v>
      </c>
      <c r="E677" t="s">
        <v>101</v>
      </c>
      <c r="F677" t="s">
        <v>68</v>
      </c>
      <c r="G677" t="s">
        <v>78</v>
      </c>
      <c r="H677" t="s">
        <v>79</v>
      </c>
      <c r="I677">
        <v>61</v>
      </c>
      <c r="J677">
        <v>37582</v>
      </c>
      <c r="K677">
        <v>80950</v>
      </c>
      <c r="L677">
        <v>0</v>
      </c>
      <c r="M677" t="s">
        <v>1351</v>
      </c>
      <c r="N677" t="s">
        <v>1352</v>
      </c>
      <c r="O677">
        <v>21</v>
      </c>
      <c r="P677">
        <v>9.5</v>
      </c>
    </row>
    <row r="678" spans="2:16" x14ac:dyDescent="0.3">
      <c r="B678" t="s">
        <v>847</v>
      </c>
      <c r="C678" t="s">
        <v>1415</v>
      </c>
      <c r="D678" t="s">
        <v>174</v>
      </c>
      <c r="E678" t="s">
        <v>101</v>
      </c>
      <c r="F678" t="s">
        <v>59</v>
      </c>
      <c r="G678" t="s">
        <v>60</v>
      </c>
      <c r="H678" t="s">
        <v>79</v>
      </c>
      <c r="I678">
        <v>46</v>
      </c>
      <c r="J678">
        <v>44206</v>
      </c>
      <c r="K678">
        <v>86538</v>
      </c>
      <c r="L678">
        <v>0</v>
      </c>
      <c r="M678" t="s">
        <v>1351</v>
      </c>
      <c r="N678" t="s">
        <v>1371</v>
      </c>
      <c r="O678">
        <v>3</v>
      </c>
      <c r="P678">
        <v>3</v>
      </c>
    </row>
    <row r="679" spans="2:16" x14ac:dyDescent="0.3">
      <c r="B679" t="s">
        <v>1416</v>
      </c>
      <c r="C679" t="s">
        <v>1417</v>
      </c>
      <c r="D679" t="s">
        <v>108</v>
      </c>
      <c r="E679" t="s">
        <v>97</v>
      </c>
      <c r="F679" t="s">
        <v>84</v>
      </c>
      <c r="G679" t="s">
        <v>60</v>
      </c>
      <c r="H679" t="s">
        <v>79</v>
      </c>
      <c r="I679">
        <v>61</v>
      </c>
      <c r="J679">
        <v>42804</v>
      </c>
      <c r="K679">
        <v>196951</v>
      </c>
      <c r="L679">
        <v>0.33</v>
      </c>
      <c r="M679" t="s">
        <v>1351</v>
      </c>
      <c r="N679" t="s">
        <v>1364</v>
      </c>
      <c r="O679">
        <v>7</v>
      </c>
      <c r="P679">
        <v>4</v>
      </c>
    </row>
    <row r="680" spans="2:16" x14ac:dyDescent="0.3">
      <c r="B680" t="s">
        <v>1418</v>
      </c>
      <c r="C680" t="s">
        <v>1419</v>
      </c>
      <c r="D680" t="s">
        <v>219</v>
      </c>
      <c r="E680" t="s">
        <v>58</v>
      </c>
      <c r="F680" t="s">
        <v>68</v>
      </c>
      <c r="G680" t="s">
        <v>78</v>
      </c>
      <c r="H680" t="s">
        <v>79</v>
      </c>
      <c r="I680">
        <v>45</v>
      </c>
      <c r="J680">
        <v>38613</v>
      </c>
      <c r="K680">
        <v>67686</v>
      </c>
      <c r="L680">
        <v>0</v>
      </c>
      <c r="M680" t="s">
        <v>1351</v>
      </c>
      <c r="N680" t="s">
        <v>1364</v>
      </c>
      <c r="O680">
        <v>18</v>
      </c>
      <c r="P680">
        <v>9.5</v>
      </c>
    </row>
    <row r="681" spans="2:16" x14ac:dyDescent="0.3">
      <c r="B681" t="s">
        <v>1420</v>
      </c>
      <c r="C681" t="s">
        <v>1421</v>
      </c>
      <c r="D681" t="s">
        <v>83</v>
      </c>
      <c r="E681" t="s">
        <v>97</v>
      </c>
      <c r="F681" t="s">
        <v>74</v>
      </c>
      <c r="G681" t="s">
        <v>78</v>
      </c>
      <c r="H681" t="s">
        <v>79</v>
      </c>
      <c r="I681">
        <v>55</v>
      </c>
      <c r="J681">
        <v>35019</v>
      </c>
      <c r="K681">
        <v>125936</v>
      </c>
      <c r="L681">
        <v>0.08</v>
      </c>
      <c r="M681" t="s">
        <v>1351</v>
      </c>
      <c r="N681" t="s">
        <v>1352</v>
      </c>
      <c r="O681">
        <v>28</v>
      </c>
      <c r="P681">
        <v>10</v>
      </c>
    </row>
    <row r="682" spans="2:16" x14ac:dyDescent="0.3">
      <c r="B682" t="s">
        <v>201</v>
      </c>
      <c r="C682" t="s">
        <v>1422</v>
      </c>
      <c r="D682" t="s">
        <v>492</v>
      </c>
      <c r="E682" t="s">
        <v>58</v>
      </c>
      <c r="F682" t="s">
        <v>59</v>
      </c>
      <c r="G682" t="s">
        <v>78</v>
      </c>
      <c r="H682" t="s">
        <v>79</v>
      </c>
      <c r="I682">
        <v>54</v>
      </c>
      <c r="J682">
        <v>41468</v>
      </c>
      <c r="K682">
        <v>83639</v>
      </c>
      <c r="L682">
        <v>0</v>
      </c>
      <c r="M682" t="s">
        <v>1351</v>
      </c>
      <c r="N682" t="s">
        <v>1364</v>
      </c>
      <c r="O682">
        <v>11</v>
      </c>
      <c r="P682">
        <v>5.5</v>
      </c>
    </row>
    <row r="683" spans="2:16" x14ac:dyDescent="0.3">
      <c r="B683" t="s">
        <v>1423</v>
      </c>
      <c r="C683" t="s">
        <v>1424</v>
      </c>
      <c r="D683" t="s">
        <v>132</v>
      </c>
      <c r="E683" t="s">
        <v>67</v>
      </c>
      <c r="F683" t="s">
        <v>59</v>
      </c>
      <c r="G683" t="s">
        <v>78</v>
      </c>
      <c r="H683" t="s">
        <v>79</v>
      </c>
      <c r="I683">
        <v>55</v>
      </c>
      <c r="J683">
        <v>41714</v>
      </c>
      <c r="K683">
        <v>74552</v>
      </c>
      <c r="L683">
        <v>0</v>
      </c>
      <c r="M683" t="s">
        <v>1351</v>
      </c>
      <c r="N683" t="s">
        <v>1371</v>
      </c>
      <c r="O683">
        <v>10</v>
      </c>
      <c r="P683">
        <v>5.5</v>
      </c>
    </row>
    <row r="684" spans="2:16" x14ac:dyDescent="0.3">
      <c r="B684" t="s">
        <v>1425</v>
      </c>
      <c r="C684" t="s">
        <v>1426</v>
      </c>
      <c r="D684" t="s">
        <v>294</v>
      </c>
      <c r="E684" t="s">
        <v>58</v>
      </c>
      <c r="F684" t="s">
        <v>74</v>
      </c>
      <c r="G684" t="s">
        <v>78</v>
      </c>
      <c r="H684" t="s">
        <v>79</v>
      </c>
      <c r="I684">
        <v>33</v>
      </c>
      <c r="J684">
        <v>44036</v>
      </c>
      <c r="K684">
        <v>69453</v>
      </c>
      <c r="L684">
        <v>0</v>
      </c>
      <c r="M684" t="s">
        <v>1351</v>
      </c>
      <c r="N684" t="s">
        <v>1371</v>
      </c>
      <c r="O684">
        <v>4</v>
      </c>
      <c r="P684">
        <v>3</v>
      </c>
    </row>
    <row r="685" spans="2:16" x14ac:dyDescent="0.3">
      <c r="B685" t="s">
        <v>1427</v>
      </c>
      <c r="C685" t="s">
        <v>1428</v>
      </c>
      <c r="D685" t="s">
        <v>108</v>
      </c>
      <c r="E685" t="s">
        <v>109</v>
      </c>
      <c r="F685" t="s">
        <v>68</v>
      </c>
      <c r="G685" t="s">
        <v>78</v>
      </c>
      <c r="H685" t="s">
        <v>79</v>
      </c>
      <c r="I685">
        <v>40</v>
      </c>
      <c r="J685">
        <v>39872</v>
      </c>
      <c r="K685">
        <v>242919</v>
      </c>
      <c r="L685">
        <v>0.31</v>
      </c>
      <c r="M685" t="s">
        <v>1351</v>
      </c>
      <c r="N685" t="s">
        <v>1352</v>
      </c>
      <c r="O685">
        <v>15</v>
      </c>
      <c r="P685">
        <v>8</v>
      </c>
    </row>
    <row r="686" spans="2:16" x14ac:dyDescent="0.3">
      <c r="B686" t="s">
        <v>1429</v>
      </c>
      <c r="C686" t="s">
        <v>1430</v>
      </c>
      <c r="D686" t="s">
        <v>142</v>
      </c>
      <c r="E686" t="s">
        <v>58</v>
      </c>
      <c r="F686" t="s">
        <v>59</v>
      </c>
      <c r="G686" t="s">
        <v>78</v>
      </c>
      <c r="H686" t="s">
        <v>79</v>
      </c>
      <c r="I686">
        <v>46</v>
      </c>
      <c r="J686">
        <v>44495</v>
      </c>
      <c r="K686">
        <v>94790</v>
      </c>
      <c r="L686">
        <v>0</v>
      </c>
      <c r="M686" t="s">
        <v>1351</v>
      </c>
      <c r="N686" t="s">
        <v>1352</v>
      </c>
      <c r="O686">
        <v>2</v>
      </c>
      <c r="P686">
        <v>1</v>
      </c>
    </row>
    <row r="687" spans="2:16" x14ac:dyDescent="0.3">
      <c r="B687" t="s">
        <v>1431</v>
      </c>
      <c r="C687" t="s">
        <v>1432</v>
      </c>
      <c r="D687" t="s">
        <v>108</v>
      </c>
      <c r="E687" t="s">
        <v>67</v>
      </c>
      <c r="F687" t="s">
        <v>68</v>
      </c>
      <c r="G687" t="s">
        <v>60</v>
      </c>
      <c r="H687" t="s">
        <v>79</v>
      </c>
      <c r="I687">
        <v>43</v>
      </c>
      <c r="J687">
        <v>38564</v>
      </c>
      <c r="K687">
        <v>249686</v>
      </c>
      <c r="L687">
        <v>0.31</v>
      </c>
      <c r="M687" t="s">
        <v>1351</v>
      </c>
      <c r="N687" t="s">
        <v>1352</v>
      </c>
      <c r="O687">
        <v>19</v>
      </c>
      <c r="P687">
        <v>9.5</v>
      </c>
    </row>
    <row r="688" spans="2:16" x14ac:dyDescent="0.3">
      <c r="B688" t="s">
        <v>1433</v>
      </c>
      <c r="C688" t="s">
        <v>1434</v>
      </c>
      <c r="D688" t="s">
        <v>77</v>
      </c>
      <c r="E688" t="s">
        <v>109</v>
      </c>
      <c r="F688" t="s">
        <v>68</v>
      </c>
      <c r="G688" t="s">
        <v>60</v>
      </c>
      <c r="H688" t="s">
        <v>79</v>
      </c>
      <c r="I688">
        <v>47</v>
      </c>
      <c r="J688">
        <v>42928</v>
      </c>
      <c r="K688">
        <v>70996</v>
      </c>
      <c r="L688">
        <v>0</v>
      </c>
      <c r="M688" t="s">
        <v>1351</v>
      </c>
      <c r="N688" t="s">
        <v>1371</v>
      </c>
      <c r="O688">
        <v>7</v>
      </c>
      <c r="P688">
        <v>4</v>
      </c>
    </row>
    <row r="689" spans="2:16" x14ac:dyDescent="0.3">
      <c r="B689" t="s">
        <v>1435</v>
      </c>
      <c r="C689" t="s">
        <v>1436</v>
      </c>
      <c r="D689" t="s">
        <v>219</v>
      </c>
      <c r="E689" t="s">
        <v>58</v>
      </c>
      <c r="F689" t="s">
        <v>74</v>
      </c>
      <c r="G689" t="s">
        <v>60</v>
      </c>
      <c r="H689" t="s">
        <v>79</v>
      </c>
      <c r="I689">
        <v>50</v>
      </c>
      <c r="J689">
        <v>36914</v>
      </c>
      <c r="K689">
        <v>97537</v>
      </c>
      <c r="L689">
        <v>0</v>
      </c>
      <c r="M689" t="s">
        <v>1351</v>
      </c>
      <c r="N689" t="s">
        <v>1371</v>
      </c>
      <c r="O689">
        <v>23</v>
      </c>
      <c r="P689">
        <v>9.5</v>
      </c>
    </row>
    <row r="690" spans="2:16" x14ac:dyDescent="0.3">
      <c r="B690" t="s">
        <v>1437</v>
      </c>
      <c r="C690" t="s">
        <v>1438</v>
      </c>
      <c r="D690" t="s">
        <v>618</v>
      </c>
      <c r="E690" t="s">
        <v>58</v>
      </c>
      <c r="F690" t="s">
        <v>59</v>
      </c>
      <c r="G690" t="s">
        <v>78</v>
      </c>
      <c r="H690" t="s">
        <v>79</v>
      </c>
      <c r="I690">
        <v>31</v>
      </c>
      <c r="J690">
        <v>44086</v>
      </c>
      <c r="K690">
        <v>96567</v>
      </c>
      <c r="L690">
        <v>0</v>
      </c>
      <c r="M690" t="s">
        <v>1351</v>
      </c>
      <c r="N690" t="s">
        <v>1357</v>
      </c>
      <c r="O690">
        <v>3</v>
      </c>
      <c r="P690">
        <v>3</v>
      </c>
    </row>
    <row r="691" spans="2:16" x14ac:dyDescent="0.3">
      <c r="B691" t="s">
        <v>121</v>
      </c>
      <c r="C691" t="s">
        <v>1439</v>
      </c>
      <c r="D691" t="s">
        <v>275</v>
      </c>
      <c r="E691" t="s">
        <v>58</v>
      </c>
      <c r="F691" t="s">
        <v>68</v>
      </c>
      <c r="G691" t="s">
        <v>78</v>
      </c>
      <c r="H691" t="s">
        <v>79</v>
      </c>
      <c r="I691">
        <v>47</v>
      </c>
      <c r="J691">
        <v>36229</v>
      </c>
      <c r="K691">
        <v>49404</v>
      </c>
      <c r="L691">
        <v>0</v>
      </c>
      <c r="M691" t="s">
        <v>1351</v>
      </c>
      <c r="N691" t="s">
        <v>1364</v>
      </c>
      <c r="O691">
        <v>25</v>
      </c>
      <c r="P691">
        <v>10</v>
      </c>
    </row>
    <row r="692" spans="2:16" x14ac:dyDescent="0.3">
      <c r="B692" t="s">
        <v>1440</v>
      </c>
      <c r="C692" t="s">
        <v>1441</v>
      </c>
      <c r="D692" t="s">
        <v>222</v>
      </c>
      <c r="E692" t="s">
        <v>120</v>
      </c>
      <c r="F692" t="s">
        <v>74</v>
      </c>
      <c r="G692" t="s">
        <v>60</v>
      </c>
      <c r="H692" t="s">
        <v>79</v>
      </c>
      <c r="I692">
        <v>46</v>
      </c>
      <c r="J692">
        <v>38066</v>
      </c>
      <c r="K692">
        <v>73004</v>
      </c>
      <c r="L692">
        <v>0</v>
      </c>
      <c r="M692" t="s">
        <v>1351</v>
      </c>
      <c r="N692" t="s">
        <v>1364</v>
      </c>
      <c r="O692">
        <v>20</v>
      </c>
      <c r="P692">
        <v>9.5</v>
      </c>
    </row>
    <row r="693" spans="2:16" x14ac:dyDescent="0.3">
      <c r="B693" t="s">
        <v>1442</v>
      </c>
      <c r="C693" t="s">
        <v>1443</v>
      </c>
      <c r="D693" t="s">
        <v>183</v>
      </c>
      <c r="E693" t="s">
        <v>101</v>
      </c>
      <c r="F693" t="s">
        <v>84</v>
      </c>
      <c r="G693" t="s">
        <v>78</v>
      </c>
      <c r="H693" t="s">
        <v>79</v>
      </c>
      <c r="I693">
        <v>57</v>
      </c>
      <c r="J693">
        <v>36275</v>
      </c>
      <c r="K693">
        <v>95061</v>
      </c>
      <c r="L693">
        <v>0.1</v>
      </c>
      <c r="M693" t="s">
        <v>1351</v>
      </c>
      <c r="N693" t="s">
        <v>1357</v>
      </c>
      <c r="O693">
        <v>25</v>
      </c>
      <c r="P693">
        <v>10</v>
      </c>
    </row>
    <row r="694" spans="2:16" x14ac:dyDescent="0.3">
      <c r="B694" t="s">
        <v>1444</v>
      </c>
      <c r="C694" t="s">
        <v>1445</v>
      </c>
      <c r="D694" t="s">
        <v>83</v>
      </c>
      <c r="E694" t="s">
        <v>120</v>
      </c>
      <c r="F694" t="s">
        <v>84</v>
      </c>
      <c r="G694" t="s">
        <v>78</v>
      </c>
      <c r="H694" t="s">
        <v>79</v>
      </c>
      <c r="I694">
        <v>28</v>
      </c>
      <c r="J694">
        <v>44274</v>
      </c>
      <c r="K694">
        <v>127543</v>
      </c>
      <c r="L694">
        <v>0.06</v>
      </c>
      <c r="M694" t="s">
        <v>1351</v>
      </c>
      <c r="N694" t="s">
        <v>1357</v>
      </c>
      <c r="O694">
        <v>3</v>
      </c>
      <c r="P694">
        <v>3</v>
      </c>
    </row>
    <row r="695" spans="2:16" x14ac:dyDescent="0.3">
      <c r="B695" t="s">
        <v>1446</v>
      </c>
      <c r="C695" t="s">
        <v>1447</v>
      </c>
      <c r="D695" t="s">
        <v>108</v>
      </c>
      <c r="E695" t="s">
        <v>120</v>
      </c>
      <c r="F695" t="s">
        <v>74</v>
      </c>
      <c r="G695" t="s">
        <v>60</v>
      </c>
      <c r="H695" t="s">
        <v>79</v>
      </c>
      <c r="I695">
        <v>36</v>
      </c>
      <c r="J695">
        <v>41692</v>
      </c>
      <c r="K695">
        <v>218530</v>
      </c>
      <c r="L695">
        <v>0.3</v>
      </c>
      <c r="M695" t="s">
        <v>1351</v>
      </c>
      <c r="N695" t="s">
        <v>1357</v>
      </c>
      <c r="O695">
        <v>10</v>
      </c>
      <c r="P695">
        <v>5.5</v>
      </c>
    </row>
    <row r="696" spans="2:16" x14ac:dyDescent="0.3">
      <c r="B696" t="s">
        <v>1448</v>
      </c>
      <c r="C696" t="s">
        <v>1449</v>
      </c>
      <c r="D696" t="s">
        <v>83</v>
      </c>
      <c r="E696" t="s">
        <v>97</v>
      </c>
      <c r="F696" t="s">
        <v>59</v>
      </c>
      <c r="G696" t="s">
        <v>78</v>
      </c>
      <c r="H696" t="s">
        <v>79</v>
      </c>
      <c r="I696">
        <v>48</v>
      </c>
      <c r="J696">
        <v>38168</v>
      </c>
      <c r="K696">
        <v>120660</v>
      </c>
      <c r="L696">
        <v>7.0000000000000007E-2</v>
      </c>
      <c r="M696" t="s">
        <v>1351</v>
      </c>
      <c r="N696" t="s">
        <v>1371</v>
      </c>
      <c r="O696">
        <v>20</v>
      </c>
      <c r="P696">
        <v>9.5</v>
      </c>
    </row>
    <row r="697" spans="2:16" x14ac:dyDescent="0.3">
      <c r="B697" t="s">
        <v>1450</v>
      </c>
      <c r="C697" t="s">
        <v>1451</v>
      </c>
      <c r="D697" t="s">
        <v>83</v>
      </c>
      <c r="E697" t="s">
        <v>58</v>
      </c>
      <c r="F697" t="s">
        <v>84</v>
      </c>
      <c r="G697" t="s">
        <v>78</v>
      </c>
      <c r="H697" t="s">
        <v>79</v>
      </c>
      <c r="I697">
        <v>51</v>
      </c>
      <c r="J697">
        <v>34388</v>
      </c>
      <c r="K697">
        <v>122802</v>
      </c>
      <c r="L697">
        <v>0.05</v>
      </c>
      <c r="M697" t="s">
        <v>1351</v>
      </c>
      <c r="N697" t="s">
        <v>1357</v>
      </c>
      <c r="O697">
        <v>30</v>
      </c>
      <c r="P697">
        <v>15</v>
      </c>
    </row>
    <row r="698" spans="2:16" x14ac:dyDescent="0.3">
      <c r="B698" t="s">
        <v>1452</v>
      </c>
      <c r="C698" t="s">
        <v>1453</v>
      </c>
      <c r="D698" t="s">
        <v>348</v>
      </c>
      <c r="E698" t="s">
        <v>58</v>
      </c>
      <c r="F698" t="s">
        <v>74</v>
      </c>
      <c r="G698" t="s">
        <v>60</v>
      </c>
      <c r="H698" t="s">
        <v>79</v>
      </c>
      <c r="I698">
        <v>48</v>
      </c>
      <c r="J698">
        <v>37855</v>
      </c>
      <c r="K698">
        <v>82017</v>
      </c>
      <c r="L698">
        <v>0</v>
      </c>
      <c r="M698" t="s">
        <v>1351</v>
      </c>
      <c r="N698" t="s">
        <v>1364</v>
      </c>
      <c r="O698">
        <v>21</v>
      </c>
      <c r="P698">
        <v>9.5</v>
      </c>
    </row>
    <row r="699" spans="2:16" x14ac:dyDescent="0.3">
      <c r="B699" t="s">
        <v>1454</v>
      </c>
      <c r="C699" t="s">
        <v>1455</v>
      </c>
      <c r="D699" t="s">
        <v>318</v>
      </c>
      <c r="E699" t="s">
        <v>120</v>
      </c>
      <c r="F699" t="s">
        <v>84</v>
      </c>
      <c r="G699" t="s">
        <v>60</v>
      </c>
      <c r="H699" t="s">
        <v>79</v>
      </c>
      <c r="I699">
        <v>40</v>
      </c>
      <c r="J699">
        <v>40563</v>
      </c>
      <c r="K699">
        <v>96719</v>
      </c>
      <c r="L699">
        <v>0</v>
      </c>
      <c r="M699" t="s">
        <v>1351</v>
      </c>
      <c r="N699" t="s">
        <v>1371</v>
      </c>
      <c r="O699">
        <v>13</v>
      </c>
      <c r="P699">
        <v>8</v>
      </c>
    </row>
    <row r="700" spans="2:16" x14ac:dyDescent="0.3">
      <c r="B700" t="s">
        <v>1456</v>
      </c>
      <c r="C700" t="s">
        <v>1457</v>
      </c>
      <c r="D700" t="s">
        <v>83</v>
      </c>
      <c r="E700" t="s">
        <v>67</v>
      </c>
      <c r="F700" t="s">
        <v>74</v>
      </c>
      <c r="G700" t="s">
        <v>78</v>
      </c>
      <c r="H700" t="s">
        <v>79</v>
      </c>
      <c r="I700">
        <v>64</v>
      </c>
      <c r="J700">
        <v>35996</v>
      </c>
      <c r="K700">
        <v>122753</v>
      </c>
      <c r="L700">
        <v>0.09</v>
      </c>
      <c r="M700" t="s">
        <v>1351</v>
      </c>
      <c r="N700" t="s">
        <v>1352</v>
      </c>
      <c r="O700">
        <v>26</v>
      </c>
      <c r="P700">
        <v>10</v>
      </c>
    </row>
    <row r="701" spans="2:16" x14ac:dyDescent="0.3">
      <c r="B701" t="s">
        <v>1458</v>
      </c>
      <c r="C701" t="s">
        <v>1459</v>
      </c>
      <c r="D701" t="s">
        <v>87</v>
      </c>
      <c r="E701" t="s">
        <v>91</v>
      </c>
      <c r="F701" t="s">
        <v>84</v>
      </c>
      <c r="G701" t="s">
        <v>78</v>
      </c>
      <c r="H701" t="s">
        <v>79</v>
      </c>
      <c r="I701">
        <v>28</v>
      </c>
      <c r="J701">
        <v>42867</v>
      </c>
      <c r="K701">
        <v>52069</v>
      </c>
      <c r="L701">
        <v>0</v>
      </c>
      <c r="M701" t="s">
        <v>1351</v>
      </c>
      <c r="N701" t="s">
        <v>1352</v>
      </c>
      <c r="O701">
        <v>7</v>
      </c>
      <c r="P701">
        <v>4</v>
      </c>
    </row>
    <row r="702" spans="2:16" x14ac:dyDescent="0.3">
      <c r="B702" t="s">
        <v>1460</v>
      </c>
      <c r="C702" t="s">
        <v>1461</v>
      </c>
      <c r="D702" t="s">
        <v>162</v>
      </c>
      <c r="E702" t="s">
        <v>97</v>
      </c>
      <c r="F702" t="s">
        <v>59</v>
      </c>
      <c r="G702" t="s">
        <v>78</v>
      </c>
      <c r="H702" t="s">
        <v>79</v>
      </c>
      <c r="I702">
        <v>41</v>
      </c>
      <c r="J702">
        <v>39379</v>
      </c>
      <c r="K702">
        <v>51630</v>
      </c>
      <c r="L702">
        <v>0</v>
      </c>
      <c r="M702" t="s">
        <v>1351</v>
      </c>
      <c r="N702" t="s">
        <v>1364</v>
      </c>
      <c r="O702">
        <v>16</v>
      </c>
      <c r="P702">
        <v>8</v>
      </c>
    </row>
    <row r="703" spans="2:16" x14ac:dyDescent="0.3">
      <c r="B703" t="s">
        <v>1462</v>
      </c>
      <c r="C703" t="s">
        <v>1463</v>
      </c>
      <c r="D703" t="s">
        <v>57</v>
      </c>
      <c r="E703" t="s">
        <v>91</v>
      </c>
      <c r="F703" t="s">
        <v>74</v>
      </c>
      <c r="G703" t="s">
        <v>60</v>
      </c>
      <c r="H703" t="s">
        <v>79</v>
      </c>
      <c r="I703">
        <v>49</v>
      </c>
      <c r="J703">
        <v>36983</v>
      </c>
      <c r="K703">
        <v>129124</v>
      </c>
      <c r="L703">
        <v>0.12</v>
      </c>
      <c r="M703" t="s">
        <v>1351</v>
      </c>
      <c r="N703" t="s">
        <v>1357</v>
      </c>
      <c r="O703">
        <v>23</v>
      </c>
      <c r="P703">
        <v>9.5</v>
      </c>
    </row>
    <row r="704" spans="2:16" x14ac:dyDescent="0.3">
      <c r="B704" t="s">
        <v>1464</v>
      </c>
      <c r="C704" t="s">
        <v>1465</v>
      </c>
      <c r="D704" t="s">
        <v>275</v>
      </c>
      <c r="E704" t="s">
        <v>58</v>
      </c>
      <c r="F704" t="s">
        <v>59</v>
      </c>
      <c r="G704" t="s">
        <v>78</v>
      </c>
      <c r="H704" t="s">
        <v>79</v>
      </c>
      <c r="I704">
        <v>43</v>
      </c>
      <c r="J704">
        <v>43224</v>
      </c>
      <c r="K704">
        <v>59888</v>
      </c>
      <c r="L704">
        <v>0</v>
      </c>
      <c r="M704" t="s">
        <v>1351</v>
      </c>
      <c r="N704" t="s">
        <v>1364</v>
      </c>
      <c r="O704">
        <v>6</v>
      </c>
      <c r="P704">
        <v>4</v>
      </c>
    </row>
    <row r="705" spans="2:16" x14ac:dyDescent="0.3">
      <c r="B705" t="s">
        <v>1466</v>
      </c>
      <c r="C705" t="s">
        <v>1467</v>
      </c>
      <c r="D705" t="s">
        <v>108</v>
      </c>
      <c r="E705" t="s">
        <v>58</v>
      </c>
      <c r="F705" t="s">
        <v>59</v>
      </c>
      <c r="G705" t="s">
        <v>78</v>
      </c>
      <c r="H705" t="s">
        <v>79</v>
      </c>
      <c r="I705">
        <v>40</v>
      </c>
      <c r="J705">
        <v>44143</v>
      </c>
      <c r="K705">
        <v>234469</v>
      </c>
      <c r="L705">
        <v>0.31</v>
      </c>
      <c r="M705" t="s">
        <v>1351</v>
      </c>
      <c r="N705" t="s">
        <v>1371</v>
      </c>
      <c r="O705">
        <v>3</v>
      </c>
      <c r="P705">
        <v>3</v>
      </c>
    </row>
    <row r="706" spans="2:16" x14ac:dyDescent="0.3">
      <c r="B706" t="s">
        <v>1468</v>
      </c>
      <c r="C706" t="s">
        <v>1469</v>
      </c>
      <c r="D706" t="s">
        <v>132</v>
      </c>
      <c r="E706" t="s">
        <v>67</v>
      </c>
      <c r="F706" t="s">
        <v>84</v>
      </c>
      <c r="G706" t="s">
        <v>78</v>
      </c>
      <c r="H706" t="s">
        <v>79</v>
      </c>
      <c r="I706">
        <v>52</v>
      </c>
      <c r="J706">
        <v>42992</v>
      </c>
      <c r="K706">
        <v>74449</v>
      </c>
      <c r="L706">
        <v>0</v>
      </c>
      <c r="M706" t="s">
        <v>1351</v>
      </c>
      <c r="N706" t="s">
        <v>1364</v>
      </c>
      <c r="O706">
        <v>6</v>
      </c>
      <c r="P706">
        <v>4</v>
      </c>
    </row>
    <row r="707" spans="2:16" x14ac:dyDescent="0.3">
      <c r="B707" t="s">
        <v>1470</v>
      </c>
      <c r="C707" t="s">
        <v>1471</v>
      </c>
      <c r="D707" t="s">
        <v>108</v>
      </c>
      <c r="E707" t="s">
        <v>101</v>
      </c>
      <c r="F707" t="s">
        <v>68</v>
      </c>
      <c r="G707" t="s">
        <v>78</v>
      </c>
      <c r="H707" t="s">
        <v>79</v>
      </c>
      <c r="I707">
        <v>47</v>
      </c>
      <c r="J707">
        <v>41071</v>
      </c>
      <c r="K707">
        <v>222941</v>
      </c>
      <c r="L707">
        <v>0.39</v>
      </c>
      <c r="M707" t="s">
        <v>1351</v>
      </c>
      <c r="N707" t="s">
        <v>1364</v>
      </c>
      <c r="O707">
        <v>12</v>
      </c>
      <c r="P707">
        <v>8</v>
      </c>
    </row>
    <row r="708" spans="2:16" x14ac:dyDescent="0.3">
      <c r="B708" t="s">
        <v>1472</v>
      </c>
      <c r="C708" t="s">
        <v>1473</v>
      </c>
      <c r="D708" t="s">
        <v>87</v>
      </c>
      <c r="E708" t="s">
        <v>109</v>
      </c>
      <c r="F708" t="s">
        <v>74</v>
      </c>
      <c r="G708" t="s">
        <v>60</v>
      </c>
      <c r="H708" t="s">
        <v>79</v>
      </c>
      <c r="I708">
        <v>65</v>
      </c>
      <c r="J708">
        <v>41543</v>
      </c>
      <c r="K708">
        <v>50341</v>
      </c>
      <c r="L708">
        <v>0</v>
      </c>
      <c r="M708" t="s">
        <v>1351</v>
      </c>
      <c r="N708" t="s">
        <v>1364</v>
      </c>
      <c r="O708">
        <v>10</v>
      </c>
      <c r="P708">
        <v>5.5</v>
      </c>
    </row>
    <row r="709" spans="2:16" x14ac:dyDescent="0.3">
      <c r="B709" t="s">
        <v>1474</v>
      </c>
      <c r="C709" t="s">
        <v>1475</v>
      </c>
      <c r="D709" t="s">
        <v>87</v>
      </c>
      <c r="E709" t="s">
        <v>109</v>
      </c>
      <c r="F709" t="s">
        <v>59</v>
      </c>
      <c r="G709" t="s">
        <v>60</v>
      </c>
      <c r="H709" t="s">
        <v>79</v>
      </c>
      <c r="I709">
        <v>40</v>
      </c>
      <c r="J709">
        <v>44251</v>
      </c>
      <c r="K709">
        <v>46833</v>
      </c>
      <c r="L709">
        <v>0</v>
      </c>
      <c r="M709" t="s">
        <v>1351</v>
      </c>
      <c r="N709" t="s">
        <v>1371</v>
      </c>
      <c r="O709">
        <v>3</v>
      </c>
      <c r="P709">
        <v>3</v>
      </c>
    </row>
    <row r="710" spans="2:16" x14ac:dyDescent="0.3">
      <c r="B710" t="s">
        <v>1476</v>
      </c>
      <c r="C710" t="s">
        <v>1477</v>
      </c>
      <c r="D710" t="s">
        <v>66</v>
      </c>
      <c r="E710" t="s">
        <v>67</v>
      </c>
      <c r="F710" t="s">
        <v>59</v>
      </c>
      <c r="G710" t="s">
        <v>60</v>
      </c>
      <c r="H710" t="s">
        <v>79</v>
      </c>
      <c r="I710">
        <v>63</v>
      </c>
      <c r="J710">
        <v>36826</v>
      </c>
      <c r="K710">
        <v>155320</v>
      </c>
      <c r="L710">
        <v>0.17</v>
      </c>
      <c r="M710" t="s">
        <v>1351</v>
      </c>
      <c r="N710" t="s">
        <v>1352</v>
      </c>
      <c r="O710">
        <v>23</v>
      </c>
      <c r="P710">
        <v>9.5</v>
      </c>
    </row>
    <row r="711" spans="2:16" x14ac:dyDescent="0.3">
      <c r="B711" t="s">
        <v>1478</v>
      </c>
      <c r="C711" t="s">
        <v>1479</v>
      </c>
      <c r="D711" t="s">
        <v>77</v>
      </c>
      <c r="E711" t="s">
        <v>91</v>
      </c>
      <c r="F711" t="s">
        <v>74</v>
      </c>
      <c r="G711" t="s">
        <v>78</v>
      </c>
      <c r="H711" t="s">
        <v>79</v>
      </c>
      <c r="I711">
        <v>40</v>
      </c>
      <c r="J711">
        <v>42384</v>
      </c>
      <c r="K711">
        <v>89984</v>
      </c>
      <c r="L711">
        <v>0</v>
      </c>
      <c r="M711" t="s">
        <v>1351</v>
      </c>
      <c r="N711" t="s">
        <v>1371</v>
      </c>
      <c r="O711">
        <v>8</v>
      </c>
      <c r="P711">
        <v>5.5</v>
      </c>
    </row>
    <row r="712" spans="2:16" x14ac:dyDescent="0.3">
      <c r="B712" t="s">
        <v>1480</v>
      </c>
      <c r="C712" t="s">
        <v>1481</v>
      </c>
      <c r="D712" t="s">
        <v>183</v>
      </c>
      <c r="E712" t="s">
        <v>101</v>
      </c>
      <c r="F712" t="s">
        <v>68</v>
      </c>
      <c r="G712" t="s">
        <v>60</v>
      </c>
      <c r="H712" t="s">
        <v>79</v>
      </c>
      <c r="I712">
        <v>65</v>
      </c>
      <c r="J712">
        <v>38792</v>
      </c>
      <c r="K712">
        <v>83756</v>
      </c>
      <c r="L712">
        <v>0.14000000000000001</v>
      </c>
      <c r="M712" t="s">
        <v>1351</v>
      </c>
      <c r="N712" t="s">
        <v>1357</v>
      </c>
      <c r="O712">
        <v>18</v>
      </c>
      <c r="P712">
        <v>9.5</v>
      </c>
    </row>
    <row r="713" spans="2:16" x14ac:dyDescent="0.3">
      <c r="B713" t="s">
        <v>1482</v>
      </c>
      <c r="C713" t="s">
        <v>1483</v>
      </c>
      <c r="D713" t="s">
        <v>66</v>
      </c>
      <c r="E713" t="s">
        <v>97</v>
      </c>
      <c r="F713" t="s">
        <v>84</v>
      </c>
      <c r="G713" t="s">
        <v>60</v>
      </c>
      <c r="H713" t="s">
        <v>79</v>
      </c>
      <c r="I713">
        <v>57</v>
      </c>
      <c r="J713">
        <v>42667</v>
      </c>
      <c r="K713">
        <v>176324</v>
      </c>
      <c r="L713">
        <v>0.23</v>
      </c>
      <c r="M713" t="s">
        <v>1351</v>
      </c>
      <c r="N713" t="s">
        <v>1357</v>
      </c>
      <c r="O713">
        <v>7</v>
      </c>
      <c r="P713">
        <v>4</v>
      </c>
    </row>
    <row r="714" spans="2:16" x14ac:dyDescent="0.3">
      <c r="B714" t="s">
        <v>1484</v>
      </c>
      <c r="C714" t="s">
        <v>1485</v>
      </c>
      <c r="D714" t="s">
        <v>618</v>
      </c>
      <c r="E714" t="s">
        <v>58</v>
      </c>
      <c r="F714" t="s">
        <v>84</v>
      </c>
      <c r="G714" t="s">
        <v>60</v>
      </c>
      <c r="H714" t="s">
        <v>79</v>
      </c>
      <c r="I714">
        <v>45</v>
      </c>
      <c r="J714">
        <v>40418</v>
      </c>
      <c r="K714">
        <v>82162</v>
      </c>
      <c r="L714">
        <v>0</v>
      </c>
      <c r="M714" t="s">
        <v>1351</v>
      </c>
      <c r="N714" t="s">
        <v>1364</v>
      </c>
      <c r="O714">
        <v>14</v>
      </c>
      <c r="P714">
        <v>8</v>
      </c>
    </row>
    <row r="715" spans="2:16" x14ac:dyDescent="0.3">
      <c r="B715" t="s">
        <v>1486</v>
      </c>
      <c r="C715" t="s">
        <v>1487</v>
      </c>
      <c r="D715" t="s">
        <v>222</v>
      </c>
      <c r="E715" t="s">
        <v>120</v>
      </c>
      <c r="F715" t="s">
        <v>68</v>
      </c>
      <c r="G715" t="s">
        <v>60</v>
      </c>
      <c r="H715" t="s">
        <v>79</v>
      </c>
      <c r="I715">
        <v>47</v>
      </c>
      <c r="J715">
        <v>42195</v>
      </c>
      <c r="K715">
        <v>63880</v>
      </c>
      <c r="L715">
        <v>0</v>
      </c>
      <c r="M715" t="s">
        <v>1351</v>
      </c>
      <c r="N715" t="s">
        <v>1352</v>
      </c>
      <c r="O715">
        <v>9</v>
      </c>
      <c r="P715">
        <v>5.5</v>
      </c>
    </row>
    <row r="716" spans="2:16" x14ac:dyDescent="0.3">
      <c r="B716" t="s">
        <v>1488</v>
      </c>
      <c r="C716" t="s">
        <v>1489</v>
      </c>
      <c r="D716" t="s">
        <v>57</v>
      </c>
      <c r="E716" t="s">
        <v>109</v>
      </c>
      <c r="F716" t="s">
        <v>84</v>
      </c>
      <c r="G716" t="s">
        <v>60</v>
      </c>
      <c r="H716" t="s">
        <v>79</v>
      </c>
      <c r="I716">
        <v>59</v>
      </c>
      <c r="J716">
        <v>39689</v>
      </c>
      <c r="K716">
        <v>157969</v>
      </c>
      <c r="L716">
        <v>0.1</v>
      </c>
      <c r="M716" t="s">
        <v>1351</v>
      </c>
      <c r="N716" t="s">
        <v>1352</v>
      </c>
      <c r="O716">
        <v>16</v>
      </c>
      <c r="P716">
        <v>8</v>
      </c>
    </row>
    <row r="717" spans="2:16" x14ac:dyDescent="0.3">
      <c r="B717" t="s">
        <v>1490</v>
      </c>
      <c r="C717" t="s">
        <v>1491</v>
      </c>
      <c r="D717" t="s">
        <v>57</v>
      </c>
      <c r="E717" t="s">
        <v>120</v>
      </c>
      <c r="F717" t="s">
        <v>74</v>
      </c>
      <c r="G717" t="s">
        <v>78</v>
      </c>
      <c r="H717" t="s">
        <v>79</v>
      </c>
      <c r="I717">
        <v>45</v>
      </c>
      <c r="J717">
        <v>39332</v>
      </c>
      <c r="K717">
        <v>151027</v>
      </c>
      <c r="L717">
        <v>0.1</v>
      </c>
      <c r="M717" t="s">
        <v>1351</v>
      </c>
      <c r="N717" t="s">
        <v>1357</v>
      </c>
      <c r="O717">
        <v>16</v>
      </c>
      <c r="P717">
        <v>8</v>
      </c>
    </row>
    <row r="718" spans="2:16" x14ac:dyDescent="0.3">
      <c r="B718" t="s">
        <v>1492</v>
      </c>
      <c r="C718" t="s">
        <v>1493</v>
      </c>
      <c r="D718" t="s">
        <v>83</v>
      </c>
      <c r="E718" t="s">
        <v>109</v>
      </c>
      <c r="F718" t="s">
        <v>84</v>
      </c>
      <c r="G718" t="s">
        <v>78</v>
      </c>
      <c r="H718" t="s">
        <v>79</v>
      </c>
      <c r="I718">
        <v>28</v>
      </c>
      <c r="J718">
        <v>43863</v>
      </c>
      <c r="K718">
        <v>115417</v>
      </c>
      <c r="L718">
        <v>0.06</v>
      </c>
      <c r="M718" t="s">
        <v>1351</v>
      </c>
      <c r="N718" t="s">
        <v>1357</v>
      </c>
      <c r="O718">
        <v>4</v>
      </c>
      <c r="P718">
        <v>3</v>
      </c>
    </row>
    <row r="719" spans="2:16" x14ac:dyDescent="0.3">
      <c r="B719" t="s">
        <v>1494</v>
      </c>
      <c r="C719" t="s">
        <v>1495</v>
      </c>
      <c r="D719" t="s">
        <v>275</v>
      </c>
      <c r="E719" t="s">
        <v>58</v>
      </c>
      <c r="F719" t="s">
        <v>59</v>
      </c>
      <c r="G719" t="s">
        <v>60</v>
      </c>
      <c r="H719" t="s">
        <v>79</v>
      </c>
      <c r="I719">
        <v>28</v>
      </c>
      <c r="J719">
        <v>43763</v>
      </c>
      <c r="K719">
        <v>50111</v>
      </c>
      <c r="L719">
        <v>0</v>
      </c>
      <c r="M719" t="s">
        <v>1351</v>
      </c>
      <c r="N719" t="s">
        <v>1371</v>
      </c>
      <c r="O719">
        <v>4</v>
      </c>
      <c r="P719">
        <v>3</v>
      </c>
    </row>
    <row r="720" spans="2:16" x14ac:dyDescent="0.3">
      <c r="B720" t="s">
        <v>1496</v>
      </c>
      <c r="C720" t="s">
        <v>1497</v>
      </c>
      <c r="D720" t="s">
        <v>66</v>
      </c>
      <c r="E720" t="s">
        <v>97</v>
      </c>
      <c r="F720" t="s">
        <v>68</v>
      </c>
      <c r="G720" t="s">
        <v>78</v>
      </c>
      <c r="H720" t="s">
        <v>79</v>
      </c>
      <c r="I720">
        <v>39</v>
      </c>
      <c r="J720">
        <v>39049</v>
      </c>
      <c r="K720">
        <v>161690</v>
      </c>
      <c r="L720">
        <v>0.28999999999999998</v>
      </c>
      <c r="M720" t="s">
        <v>1351</v>
      </c>
      <c r="N720" t="s">
        <v>1364</v>
      </c>
      <c r="O720">
        <v>17</v>
      </c>
      <c r="P720">
        <v>8</v>
      </c>
    </row>
    <row r="721" spans="2:16" x14ac:dyDescent="0.3">
      <c r="B721" t="s">
        <v>1498</v>
      </c>
      <c r="C721" t="s">
        <v>1499</v>
      </c>
      <c r="D721" t="s">
        <v>237</v>
      </c>
      <c r="E721" t="s">
        <v>101</v>
      </c>
      <c r="F721" t="s">
        <v>68</v>
      </c>
      <c r="G721" t="s">
        <v>60</v>
      </c>
      <c r="H721" t="s">
        <v>79</v>
      </c>
      <c r="I721">
        <v>35</v>
      </c>
      <c r="J721">
        <v>42776</v>
      </c>
      <c r="K721">
        <v>60132</v>
      </c>
      <c r="L721">
        <v>0</v>
      </c>
      <c r="M721" t="s">
        <v>1351</v>
      </c>
      <c r="N721" t="s">
        <v>1352</v>
      </c>
      <c r="O721">
        <v>7</v>
      </c>
      <c r="P721">
        <v>4</v>
      </c>
    </row>
    <row r="722" spans="2:16" x14ac:dyDescent="0.3">
      <c r="B722" t="s">
        <v>1500</v>
      </c>
      <c r="C722" t="s">
        <v>1501</v>
      </c>
      <c r="D722" t="s">
        <v>348</v>
      </c>
      <c r="E722" t="s">
        <v>58</v>
      </c>
      <c r="F722" t="s">
        <v>68</v>
      </c>
      <c r="G722" t="s">
        <v>78</v>
      </c>
      <c r="H722" t="s">
        <v>79</v>
      </c>
      <c r="I722">
        <v>31</v>
      </c>
      <c r="J722">
        <v>42780</v>
      </c>
      <c r="K722">
        <v>95963</v>
      </c>
      <c r="L722">
        <v>0</v>
      </c>
      <c r="M722" t="s">
        <v>1351</v>
      </c>
      <c r="N722" t="s">
        <v>1371</v>
      </c>
      <c r="O722">
        <v>7</v>
      </c>
      <c r="P722">
        <v>4</v>
      </c>
    </row>
    <row r="723" spans="2:16" x14ac:dyDescent="0.3">
      <c r="B723" t="s">
        <v>1502</v>
      </c>
      <c r="C723" t="s">
        <v>1503</v>
      </c>
      <c r="D723" t="s">
        <v>66</v>
      </c>
      <c r="E723" t="s">
        <v>97</v>
      </c>
      <c r="F723" t="s">
        <v>59</v>
      </c>
      <c r="G723" t="s">
        <v>78</v>
      </c>
      <c r="H723" t="s">
        <v>79</v>
      </c>
      <c r="I723">
        <v>37</v>
      </c>
      <c r="J723">
        <v>41048</v>
      </c>
      <c r="K723">
        <v>160280</v>
      </c>
      <c r="L723">
        <v>0.19</v>
      </c>
      <c r="M723" t="s">
        <v>1351</v>
      </c>
      <c r="N723" t="s">
        <v>1364</v>
      </c>
      <c r="O723">
        <v>12</v>
      </c>
      <c r="P723">
        <v>8</v>
      </c>
    </row>
    <row r="724" spans="2:16" x14ac:dyDescent="0.3">
      <c r="B724" t="s">
        <v>1504</v>
      </c>
      <c r="C724" t="s">
        <v>1505</v>
      </c>
      <c r="D724" t="s">
        <v>348</v>
      </c>
      <c r="E724" t="s">
        <v>58</v>
      </c>
      <c r="F724" t="s">
        <v>74</v>
      </c>
      <c r="G724" t="s">
        <v>60</v>
      </c>
      <c r="H724" t="s">
        <v>79</v>
      </c>
      <c r="I724">
        <v>30</v>
      </c>
      <c r="J724">
        <v>43553</v>
      </c>
      <c r="K724">
        <v>86774</v>
      </c>
      <c r="L724">
        <v>0</v>
      </c>
      <c r="M724" t="s">
        <v>1351</v>
      </c>
      <c r="N724" t="s">
        <v>1371</v>
      </c>
      <c r="O724">
        <v>5</v>
      </c>
      <c r="P724">
        <v>3</v>
      </c>
    </row>
    <row r="725" spans="2:16" x14ac:dyDescent="0.3">
      <c r="B725" t="s">
        <v>1506</v>
      </c>
      <c r="C725" t="s">
        <v>1507</v>
      </c>
      <c r="D725" t="s">
        <v>57</v>
      </c>
      <c r="E725" t="s">
        <v>67</v>
      </c>
      <c r="F725" t="s">
        <v>84</v>
      </c>
      <c r="G725" t="s">
        <v>60</v>
      </c>
      <c r="H725" t="s">
        <v>79</v>
      </c>
      <c r="I725">
        <v>48</v>
      </c>
      <c r="J725">
        <v>37144</v>
      </c>
      <c r="K725">
        <v>125730</v>
      </c>
      <c r="L725">
        <v>0.11</v>
      </c>
      <c r="M725" t="s">
        <v>1351</v>
      </c>
      <c r="N725" t="s">
        <v>1352</v>
      </c>
      <c r="O725">
        <v>22</v>
      </c>
      <c r="P725">
        <v>9.5</v>
      </c>
    </row>
    <row r="726" spans="2:16" x14ac:dyDescent="0.3">
      <c r="B726" t="s">
        <v>1508</v>
      </c>
      <c r="C726" t="s">
        <v>1509</v>
      </c>
      <c r="D726" t="s">
        <v>108</v>
      </c>
      <c r="E726" t="s">
        <v>97</v>
      </c>
      <c r="F726" t="s">
        <v>74</v>
      </c>
      <c r="G726" t="s">
        <v>60</v>
      </c>
      <c r="H726" t="s">
        <v>79</v>
      </c>
      <c r="I726">
        <v>52</v>
      </c>
      <c r="J726">
        <v>41113</v>
      </c>
      <c r="K726">
        <v>187048</v>
      </c>
      <c r="L726">
        <v>0.32</v>
      </c>
      <c r="M726" t="s">
        <v>1351</v>
      </c>
      <c r="N726" t="s">
        <v>1371</v>
      </c>
      <c r="O726">
        <v>12</v>
      </c>
      <c r="P726">
        <v>8</v>
      </c>
    </row>
    <row r="727" spans="2:16" x14ac:dyDescent="0.3">
      <c r="B727" t="s">
        <v>1510</v>
      </c>
      <c r="C727" t="s">
        <v>1511</v>
      </c>
      <c r="D727" t="s">
        <v>83</v>
      </c>
      <c r="E727" t="s">
        <v>91</v>
      </c>
      <c r="F727" t="s">
        <v>68</v>
      </c>
      <c r="G727" t="s">
        <v>78</v>
      </c>
      <c r="H727" t="s">
        <v>79</v>
      </c>
      <c r="I727">
        <v>63</v>
      </c>
      <c r="J727">
        <v>42214</v>
      </c>
      <c r="K727">
        <v>103724</v>
      </c>
      <c r="L727">
        <v>0.05</v>
      </c>
      <c r="M727" t="s">
        <v>1351</v>
      </c>
      <c r="N727" t="s">
        <v>1357</v>
      </c>
      <c r="O727">
        <v>9</v>
      </c>
      <c r="P727">
        <v>5.5</v>
      </c>
    </row>
    <row r="728" spans="2:16" x14ac:dyDescent="0.3">
      <c r="B728" t="s">
        <v>1512</v>
      </c>
      <c r="C728" t="s">
        <v>1513</v>
      </c>
      <c r="D728" t="s">
        <v>137</v>
      </c>
      <c r="E728" t="s">
        <v>58</v>
      </c>
      <c r="F728" t="s">
        <v>84</v>
      </c>
      <c r="G728" t="s">
        <v>60</v>
      </c>
      <c r="H728" t="s">
        <v>79</v>
      </c>
      <c r="I728">
        <v>45</v>
      </c>
      <c r="J728">
        <v>41511</v>
      </c>
      <c r="K728">
        <v>99169</v>
      </c>
      <c r="L728">
        <v>0</v>
      </c>
      <c r="M728" t="s">
        <v>1351</v>
      </c>
      <c r="N728" t="s">
        <v>1364</v>
      </c>
      <c r="O728">
        <v>11</v>
      </c>
      <c r="P728">
        <v>5.5</v>
      </c>
    </row>
    <row r="729" spans="2:16" x14ac:dyDescent="0.3">
      <c r="B729" t="s">
        <v>1514</v>
      </c>
      <c r="C729" t="s">
        <v>1515</v>
      </c>
      <c r="D729" t="s">
        <v>57</v>
      </c>
      <c r="E729" t="s">
        <v>91</v>
      </c>
      <c r="F729" t="s">
        <v>59</v>
      </c>
      <c r="G729" t="s">
        <v>60</v>
      </c>
      <c r="H729" t="s">
        <v>79</v>
      </c>
      <c r="I729">
        <v>55</v>
      </c>
      <c r="J729">
        <v>38888</v>
      </c>
      <c r="K729">
        <v>142628</v>
      </c>
      <c r="L729">
        <v>0.12</v>
      </c>
      <c r="M729" t="s">
        <v>1351</v>
      </c>
      <c r="N729" t="s">
        <v>1352</v>
      </c>
      <c r="O729">
        <v>18</v>
      </c>
      <c r="P729">
        <v>9.5</v>
      </c>
    </row>
    <row r="730" spans="2:16" x14ac:dyDescent="0.3">
      <c r="B730" t="s">
        <v>1516</v>
      </c>
      <c r="C730" t="s">
        <v>1517</v>
      </c>
      <c r="D730" t="s">
        <v>57</v>
      </c>
      <c r="E730" t="s">
        <v>58</v>
      </c>
      <c r="F730" t="s">
        <v>59</v>
      </c>
      <c r="G730" t="s">
        <v>60</v>
      </c>
      <c r="H730" t="s">
        <v>79</v>
      </c>
      <c r="I730">
        <v>60</v>
      </c>
      <c r="J730">
        <v>40383</v>
      </c>
      <c r="K730">
        <v>126911</v>
      </c>
      <c r="L730">
        <v>0.1</v>
      </c>
      <c r="M730" t="s">
        <v>1351</v>
      </c>
      <c r="N730" t="s">
        <v>1357</v>
      </c>
      <c r="O730">
        <v>14</v>
      </c>
      <c r="P730">
        <v>8</v>
      </c>
    </row>
    <row r="731" spans="2:16" x14ac:dyDescent="0.3">
      <c r="B731" t="s">
        <v>1518</v>
      </c>
      <c r="C731" t="s">
        <v>1519</v>
      </c>
      <c r="D731" t="s">
        <v>108</v>
      </c>
      <c r="E731" t="s">
        <v>120</v>
      </c>
      <c r="F731" t="s">
        <v>59</v>
      </c>
      <c r="G731" t="s">
        <v>78</v>
      </c>
      <c r="H731" t="s">
        <v>79</v>
      </c>
      <c r="I731">
        <v>56</v>
      </c>
      <c r="J731">
        <v>38042</v>
      </c>
      <c r="K731">
        <v>216949</v>
      </c>
      <c r="L731">
        <v>0.32</v>
      </c>
      <c r="M731" t="s">
        <v>1351</v>
      </c>
      <c r="N731" t="s">
        <v>1357</v>
      </c>
      <c r="O731">
        <v>20</v>
      </c>
      <c r="P731">
        <v>9.5</v>
      </c>
    </row>
    <row r="732" spans="2:16" x14ac:dyDescent="0.3">
      <c r="B732" t="s">
        <v>1520</v>
      </c>
      <c r="C732" t="s">
        <v>1521</v>
      </c>
      <c r="D732" t="s">
        <v>77</v>
      </c>
      <c r="E732" t="s">
        <v>109</v>
      </c>
      <c r="F732" t="s">
        <v>84</v>
      </c>
      <c r="G732" t="s">
        <v>60</v>
      </c>
      <c r="H732" t="s">
        <v>79</v>
      </c>
      <c r="I732">
        <v>46</v>
      </c>
      <c r="J732">
        <v>37271</v>
      </c>
      <c r="K732">
        <v>86510</v>
      </c>
      <c r="L732">
        <v>0</v>
      </c>
      <c r="M732" t="s">
        <v>1351</v>
      </c>
      <c r="N732" t="s">
        <v>1364</v>
      </c>
      <c r="O732">
        <v>22</v>
      </c>
      <c r="P732">
        <v>9.5</v>
      </c>
    </row>
    <row r="733" spans="2:16" x14ac:dyDescent="0.3">
      <c r="B733" t="s">
        <v>1522</v>
      </c>
      <c r="C733" t="s">
        <v>1523</v>
      </c>
      <c r="D733" t="s">
        <v>142</v>
      </c>
      <c r="E733" t="s">
        <v>58</v>
      </c>
      <c r="F733" t="s">
        <v>68</v>
      </c>
      <c r="G733" t="s">
        <v>60</v>
      </c>
      <c r="H733" t="s">
        <v>79</v>
      </c>
      <c r="I733">
        <v>49</v>
      </c>
      <c r="J733">
        <v>40431</v>
      </c>
      <c r="K733">
        <v>72826</v>
      </c>
      <c r="L733">
        <v>0</v>
      </c>
      <c r="M733" t="s">
        <v>1351</v>
      </c>
      <c r="N733" t="s">
        <v>1364</v>
      </c>
      <c r="O733">
        <v>13</v>
      </c>
      <c r="P733">
        <v>8</v>
      </c>
    </row>
    <row r="734" spans="2:16" x14ac:dyDescent="0.3">
      <c r="B734" t="s">
        <v>1524</v>
      </c>
      <c r="C734" t="s">
        <v>1525</v>
      </c>
      <c r="D734" t="s">
        <v>66</v>
      </c>
      <c r="E734" t="s">
        <v>91</v>
      </c>
      <c r="F734" t="s">
        <v>74</v>
      </c>
      <c r="G734" t="s">
        <v>78</v>
      </c>
      <c r="H734" t="s">
        <v>79</v>
      </c>
      <c r="I734">
        <v>55</v>
      </c>
      <c r="J734">
        <v>40340</v>
      </c>
      <c r="K734">
        <v>187389</v>
      </c>
      <c r="L734">
        <v>0.25</v>
      </c>
      <c r="M734" t="s">
        <v>1351</v>
      </c>
      <c r="N734" t="s">
        <v>1371</v>
      </c>
      <c r="O734">
        <v>14</v>
      </c>
      <c r="P734">
        <v>8</v>
      </c>
    </row>
    <row r="735" spans="2:16" x14ac:dyDescent="0.3">
      <c r="B735" t="s">
        <v>1526</v>
      </c>
      <c r="C735" t="s">
        <v>1527</v>
      </c>
      <c r="D735" t="s">
        <v>77</v>
      </c>
      <c r="E735" t="s">
        <v>91</v>
      </c>
      <c r="F735" t="s">
        <v>59</v>
      </c>
      <c r="G735" t="s">
        <v>78</v>
      </c>
      <c r="H735" t="s">
        <v>79</v>
      </c>
      <c r="I735">
        <v>34</v>
      </c>
      <c r="J735">
        <v>40750</v>
      </c>
      <c r="K735">
        <v>97231</v>
      </c>
      <c r="L735">
        <v>0</v>
      </c>
      <c r="M735" t="s">
        <v>1351</v>
      </c>
      <c r="N735" t="s">
        <v>1364</v>
      </c>
      <c r="O735">
        <v>13</v>
      </c>
      <c r="P735">
        <v>8</v>
      </c>
    </row>
    <row r="736" spans="2:16" x14ac:dyDescent="0.3">
      <c r="B736" t="s">
        <v>1528</v>
      </c>
      <c r="C736" t="s">
        <v>1529</v>
      </c>
      <c r="D736" t="s">
        <v>66</v>
      </c>
      <c r="E736" t="s">
        <v>109</v>
      </c>
      <c r="F736" t="s">
        <v>59</v>
      </c>
      <c r="G736" t="s">
        <v>78</v>
      </c>
      <c r="H736" t="s">
        <v>79</v>
      </c>
      <c r="I736">
        <v>49</v>
      </c>
      <c r="J736">
        <v>36210</v>
      </c>
      <c r="K736">
        <v>191807</v>
      </c>
      <c r="L736">
        <v>0.21</v>
      </c>
      <c r="M736" t="s">
        <v>1351</v>
      </c>
      <c r="N736" t="s">
        <v>1352</v>
      </c>
      <c r="O736">
        <v>25</v>
      </c>
      <c r="P736">
        <v>10</v>
      </c>
    </row>
    <row r="737" spans="2:16" x14ac:dyDescent="0.3">
      <c r="B737" t="s">
        <v>1530</v>
      </c>
      <c r="C737" t="s">
        <v>1531</v>
      </c>
      <c r="D737" t="s">
        <v>142</v>
      </c>
      <c r="E737" t="s">
        <v>58</v>
      </c>
      <c r="F737" t="s">
        <v>68</v>
      </c>
      <c r="G737" t="s">
        <v>78</v>
      </c>
      <c r="H737" t="s">
        <v>79</v>
      </c>
      <c r="I737">
        <v>42</v>
      </c>
      <c r="J737">
        <v>41813</v>
      </c>
      <c r="K737">
        <v>64677</v>
      </c>
      <c r="L737">
        <v>0</v>
      </c>
      <c r="M737" t="s">
        <v>1351</v>
      </c>
      <c r="N737" t="s">
        <v>1352</v>
      </c>
      <c r="O737">
        <v>10</v>
      </c>
      <c r="P737">
        <v>5.5</v>
      </c>
    </row>
    <row r="738" spans="2:16" x14ac:dyDescent="0.3">
      <c r="B738" t="s">
        <v>1532</v>
      </c>
      <c r="C738" t="s">
        <v>1533</v>
      </c>
      <c r="D738" t="s">
        <v>294</v>
      </c>
      <c r="E738" t="s">
        <v>58</v>
      </c>
      <c r="F738" t="s">
        <v>59</v>
      </c>
      <c r="G738" t="s">
        <v>78</v>
      </c>
      <c r="H738" t="s">
        <v>79</v>
      </c>
      <c r="I738">
        <v>37</v>
      </c>
      <c r="J738">
        <v>42922</v>
      </c>
      <c r="K738">
        <v>96331</v>
      </c>
      <c r="L738">
        <v>0</v>
      </c>
      <c r="M738" t="s">
        <v>1351</v>
      </c>
      <c r="N738" t="s">
        <v>1357</v>
      </c>
      <c r="O738">
        <v>7</v>
      </c>
      <c r="P738">
        <v>4</v>
      </c>
    </row>
    <row r="739" spans="2:16" x14ac:dyDescent="0.3">
      <c r="B739" t="s">
        <v>1534</v>
      </c>
      <c r="C739" t="s">
        <v>1535</v>
      </c>
      <c r="D739" t="s">
        <v>77</v>
      </c>
      <c r="E739" t="s">
        <v>109</v>
      </c>
      <c r="F739" t="s">
        <v>74</v>
      </c>
      <c r="G739" t="s">
        <v>78</v>
      </c>
      <c r="H739" t="s">
        <v>79</v>
      </c>
      <c r="I739">
        <v>51</v>
      </c>
      <c r="J739">
        <v>41013</v>
      </c>
      <c r="K739">
        <v>82300</v>
      </c>
      <c r="L739">
        <v>0</v>
      </c>
      <c r="M739" t="s">
        <v>1351</v>
      </c>
      <c r="N739" t="s">
        <v>1371</v>
      </c>
      <c r="O739">
        <v>12</v>
      </c>
      <c r="P739">
        <v>8</v>
      </c>
    </row>
    <row r="740" spans="2:16" x14ac:dyDescent="0.3">
      <c r="B740" t="s">
        <v>1536</v>
      </c>
      <c r="C740" t="s">
        <v>1537</v>
      </c>
      <c r="D740" t="s">
        <v>108</v>
      </c>
      <c r="E740" t="s">
        <v>101</v>
      </c>
      <c r="F740" t="s">
        <v>74</v>
      </c>
      <c r="G740" t="s">
        <v>60</v>
      </c>
      <c r="H740" t="s">
        <v>79</v>
      </c>
      <c r="I740">
        <v>50</v>
      </c>
      <c r="J740">
        <v>39734</v>
      </c>
      <c r="K740">
        <v>181801</v>
      </c>
      <c r="L740">
        <v>0.4</v>
      </c>
      <c r="M740" t="s">
        <v>1351</v>
      </c>
      <c r="N740" t="s">
        <v>1352</v>
      </c>
      <c r="O740">
        <v>15</v>
      </c>
      <c r="P740">
        <v>8</v>
      </c>
    </row>
    <row r="741" spans="2:16" x14ac:dyDescent="0.3">
      <c r="B741" t="s">
        <v>1538</v>
      </c>
      <c r="C741" t="s">
        <v>1539</v>
      </c>
      <c r="D741" t="s">
        <v>108</v>
      </c>
      <c r="E741" t="s">
        <v>101</v>
      </c>
      <c r="F741" t="s">
        <v>74</v>
      </c>
      <c r="G741" t="s">
        <v>60</v>
      </c>
      <c r="H741" t="s">
        <v>79</v>
      </c>
      <c r="I741">
        <v>55</v>
      </c>
      <c r="J741">
        <v>43345</v>
      </c>
      <c r="K741">
        <v>221465</v>
      </c>
      <c r="L741">
        <v>0.34</v>
      </c>
      <c r="M741" t="s">
        <v>1351</v>
      </c>
      <c r="N741" t="s">
        <v>1371</v>
      </c>
      <c r="O741">
        <v>6</v>
      </c>
      <c r="P741">
        <v>4</v>
      </c>
    </row>
    <row r="742" spans="2:16" x14ac:dyDescent="0.3">
      <c r="B742" t="s">
        <v>1540</v>
      </c>
      <c r="C742" t="s">
        <v>1541</v>
      </c>
      <c r="D742" t="s">
        <v>57</v>
      </c>
      <c r="E742" t="s">
        <v>109</v>
      </c>
      <c r="F742" t="s">
        <v>68</v>
      </c>
      <c r="G742" t="s">
        <v>60</v>
      </c>
      <c r="H742" t="s">
        <v>79</v>
      </c>
      <c r="I742">
        <v>31</v>
      </c>
      <c r="J742">
        <v>43695</v>
      </c>
      <c r="K742">
        <v>126353</v>
      </c>
      <c r="L742">
        <v>0.12</v>
      </c>
      <c r="M742" t="s">
        <v>1351</v>
      </c>
      <c r="N742" t="s">
        <v>1357</v>
      </c>
      <c r="O742">
        <v>5</v>
      </c>
      <c r="P742">
        <v>3</v>
      </c>
    </row>
    <row r="743" spans="2:16" x14ac:dyDescent="0.3">
      <c r="B743" t="s">
        <v>1542</v>
      </c>
      <c r="C743" t="s">
        <v>1543</v>
      </c>
      <c r="D743" t="s">
        <v>66</v>
      </c>
      <c r="E743" t="s">
        <v>91</v>
      </c>
      <c r="F743" t="s">
        <v>68</v>
      </c>
      <c r="G743" t="s">
        <v>60</v>
      </c>
      <c r="H743" t="s">
        <v>79</v>
      </c>
      <c r="I743">
        <v>55</v>
      </c>
      <c r="J743">
        <v>40468</v>
      </c>
      <c r="K743">
        <v>188727</v>
      </c>
      <c r="L743">
        <v>0.23</v>
      </c>
      <c r="M743" t="s">
        <v>1351</v>
      </c>
      <c r="N743" t="s">
        <v>1371</v>
      </c>
      <c r="O743">
        <v>13</v>
      </c>
      <c r="P743">
        <v>8</v>
      </c>
    </row>
    <row r="744" spans="2:16" x14ac:dyDescent="0.3">
      <c r="B744" t="s">
        <v>1544</v>
      </c>
      <c r="C744" t="s">
        <v>1545</v>
      </c>
      <c r="D744" t="s">
        <v>129</v>
      </c>
      <c r="E744" t="s">
        <v>58</v>
      </c>
      <c r="F744" t="s">
        <v>68</v>
      </c>
      <c r="G744" t="s">
        <v>60</v>
      </c>
      <c r="H744" t="s">
        <v>79</v>
      </c>
      <c r="I744">
        <v>39</v>
      </c>
      <c r="J744">
        <v>44153</v>
      </c>
      <c r="K744">
        <v>48415</v>
      </c>
      <c r="L744">
        <v>0</v>
      </c>
      <c r="M744" t="s">
        <v>1351</v>
      </c>
      <c r="N744" t="s">
        <v>1357</v>
      </c>
      <c r="O744">
        <v>3</v>
      </c>
      <c r="P744">
        <v>3</v>
      </c>
    </row>
    <row r="745" spans="2:16" x14ac:dyDescent="0.3">
      <c r="B745" t="s">
        <v>794</v>
      </c>
      <c r="C745" t="s">
        <v>1546</v>
      </c>
      <c r="D745" t="s">
        <v>57</v>
      </c>
      <c r="E745" t="s">
        <v>109</v>
      </c>
      <c r="F745" t="s">
        <v>59</v>
      </c>
      <c r="G745" t="s">
        <v>78</v>
      </c>
      <c r="H745" t="s">
        <v>79</v>
      </c>
      <c r="I745">
        <v>45</v>
      </c>
      <c r="J745">
        <v>37014</v>
      </c>
      <c r="K745">
        <v>147752</v>
      </c>
      <c r="L745">
        <v>0.12</v>
      </c>
      <c r="M745" t="s">
        <v>1351</v>
      </c>
      <c r="N745" t="s">
        <v>1357</v>
      </c>
      <c r="O745">
        <v>23</v>
      </c>
      <c r="P745">
        <v>9.5</v>
      </c>
    </row>
    <row r="746" spans="2:16" x14ac:dyDescent="0.3">
      <c r="B746" t="s">
        <v>1547</v>
      </c>
      <c r="C746" t="s">
        <v>1548</v>
      </c>
      <c r="D746" t="s">
        <v>57</v>
      </c>
      <c r="E746" t="s">
        <v>109</v>
      </c>
      <c r="F746" t="s">
        <v>74</v>
      </c>
      <c r="G746" t="s">
        <v>60</v>
      </c>
      <c r="H746" t="s">
        <v>79</v>
      </c>
      <c r="I746">
        <v>25</v>
      </c>
      <c r="J746">
        <v>44453</v>
      </c>
      <c r="K746">
        <v>136810</v>
      </c>
      <c r="L746">
        <v>0.14000000000000001</v>
      </c>
      <c r="M746" t="s">
        <v>1351</v>
      </c>
      <c r="N746" t="s">
        <v>1352</v>
      </c>
      <c r="O746">
        <v>2</v>
      </c>
      <c r="P746">
        <v>1</v>
      </c>
    </row>
    <row r="747" spans="2:16" x14ac:dyDescent="0.3">
      <c r="B747" t="s">
        <v>1549</v>
      </c>
      <c r="C747" t="s">
        <v>1550</v>
      </c>
      <c r="D747" t="s">
        <v>180</v>
      </c>
      <c r="E747" t="s">
        <v>97</v>
      </c>
      <c r="F747" t="s">
        <v>59</v>
      </c>
      <c r="G747" t="s">
        <v>60</v>
      </c>
      <c r="H747" t="s">
        <v>79</v>
      </c>
      <c r="I747">
        <v>45</v>
      </c>
      <c r="J747">
        <v>36755</v>
      </c>
      <c r="K747">
        <v>55563</v>
      </c>
      <c r="L747">
        <v>0</v>
      </c>
      <c r="M747" t="s">
        <v>1351</v>
      </c>
      <c r="N747" t="s">
        <v>1371</v>
      </c>
      <c r="O747">
        <v>24</v>
      </c>
      <c r="P747">
        <v>9.5</v>
      </c>
    </row>
    <row r="748" spans="2:16" x14ac:dyDescent="0.3">
      <c r="B748" t="s">
        <v>1551</v>
      </c>
      <c r="C748" t="s">
        <v>1552</v>
      </c>
      <c r="D748" t="s">
        <v>66</v>
      </c>
      <c r="E748" t="s">
        <v>58</v>
      </c>
      <c r="F748" t="s">
        <v>59</v>
      </c>
      <c r="G748" t="s">
        <v>60</v>
      </c>
      <c r="H748" t="s">
        <v>79</v>
      </c>
      <c r="I748">
        <v>52</v>
      </c>
      <c r="J748">
        <v>35109</v>
      </c>
      <c r="K748">
        <v>159724</v>
      </c>
      <c r="L748">
        <v>0.23</v>
      </c>
      <c r="M748" t="s">
        <v>1351</v>
      </c>
      <c r="N748" t="s">
        <v>1364</v>
      </c>
      <c r="O748">
        <v>28</v>
      </c>
      <c r="P748">
        <v>10</v>
      </c>
    </row>
    <row r="749" spans="2:16" x14ac:dyDescent="0.3">
      <c r="B749" t="s">
        <v>1553</v>
      </c>
      <c r="C749" t="s">
        <v>1554</v>
      </c>
      <c r="D749" t="s">
        <v>73</v>
      </c>
      <c r="E749" t="s">
        <v>58</v>
      </c>
      <c r="F749" t="s">
        <v>68</v>
      </c>
      <c r="G749" t="s">
        <v>78</v>
      </c>
      <c r="H749" t="s">
        <v>79</v>
      </c>
      <c r="I749">
        <v>53</v>
      </c>
      <c r="J749">
        <v>39487</v>
      </c>
      <c r="K749">
        <v>84193</v>
      </c>
      <c r="L749">
        <v>0.09</v>
      </c>
      <c r="M749" t="s">
        <v>1351</v>
      </c>
      <c r="N749" t="s">
        <v>1357</v>
      </c>
      <c r="O749">
        <v>16</v>
      </c>
      <c r="P749">
        <v>8</v>
      </c>
    </row>
    <row r="750" spans="2:16" x14ac:dyDescent="0.3">
      <c r="B750" t="s">
        <v>1337</v>
      </c>
      <c r="C750" t="s">
        <v>1555</v>
      </c>
      <c r="D750" t="s">
        <v>108</v>
      </c>
      <c r="E750" t="s">
        <v>58</v>
      </c>
      <c r="F750" t="s">
        <v>59</v>
      </c>
      <c r="G750" t="s">
        <v>78</v>
      </c>
      <c r="H750" t="s">
        <v>79</v>
      </c>
      <c r="I750">
        <v>35</v>
      </c>
      <c r="J750">
        <v>42166</v>
      </c>
      <c r="K750">
        <v>234723</v>
      </c>
      <c r="L750">
        <v>0.36</v>
      </c>
      <c r="M750" t="s">
        <v>1351</v>
      </c>
      <c r="N750" t="s">
        <v>1357</v>
      </c>
      <c r="O750">
        <v>9</v>
      </c>
      <c r="P750">
        <v>5.5</v>
      </c>
    </row>
    <row r="751" spans="2:16" x14ac:dyDescent="0.3">
      <c r="B751" t="s">
        <v>1556</v>
      </c>
      <c r="C751" t="s">
        <v>1557</v>
      </c>
      <c r="D751" t="s">
        <v>87</v>
      </c>
      <c r="E751" t="s">
        <v>91</v>
      </c>
      <c r="F751" t="s">
        <v>84</v>
      </c>
      <c r="G751" t="s">
        <v>60</v>
      </c>
      <c r="H751" t="s">
        <v>79</v>
      </c>
      <c r="I751">
        <v>27</v>
      </c>
      <c r="J751">
        <v>43701</v>
      </c>
      <c r="K751">
        <v>50809</v>
      </c>
      <c r="L751">
        <v>0</v>
      </c>
      <c r="M751" t="s">
        <v>1351</v>
      </c>
      <c r="N751" t="s">
        <v>1352</v>
      </c>
      <c r="O751">
        <v>5</v>
      </c>
      <c r="P751">
        <v>3</v>
      </c>
    </row>
    <row r="752" spans="2:16" x14ac:dyDescent="0.3">
      <c r="B752" t="s">
        <v>1558</v>
      </c>
      <c r="C752" t="s">
        <v>1559</v>
      </c>
      <c r="D752" t="s">
        <v>198</v>
      </c>
      <c r="E752" t="s">
        <v>58</v>
      </c>
      <c r="F752" t="s">
        <v>84</v>
      </c>
      <c r="G752" t="s">
        <v>60</v>
      </c>
      <c r="H752" t="s">
        <v>79</v>
      </c>
      <c r="I752">
        <v>53</v>
      </c>
      <c r="J752">
        <v>40744</v>
      </c>
      <c r="K752">
        <v>86173</v>
      </c>
      <c r="L752">
        <v>0</v>
      </c>
      <c r="M752" t="s">
        <v>1351</v>
      </c>
      <c r="N752" t="s">
        <v>1352</v>
      </c>
      <c r="O752">
        <v>13</v>
      </c>
      <c r="P752">
        <v>8</v>
      </c>
    </row>
    <row r="753" spans="2:16" x14ac:dyDescent="0.3">
      <c r="B753" t="s">
        <v>1295</v>
      </c>
      <c r="C753" t="s">
        <v>1560</v>
      </c>
      <c r="D753" t="s">
        <v>222</v>
      </c>
      <c r="E753" t="s">
        <v>120</v>
      </c>
      <c r="F753" t="s">
        <v>74</v>
      </c>
      <c r="G753" t="s">
        <v>78</v>
      </c>
      <c r="H753" t="s">
        <v>79</v>
      </c>
      <c r="I753">
        <v>35</v>
      </c>
      <c r="J753">
        <v>41516</v>
      </c>
      <c r="K753">
        <v>59646</v>
      </c>
      <c r="L753">
        <v>0</v>
      </c>
      <c r="M753" t="s">
        <v>1351</v>
      </c>
      <c r="N753" t="s">
        <v>1357</v>
      </c>
      <c r="O753">
        <v>11</v>
      </c>
      <c r="P753">
        <v>5.5</v>
      </c>
    </row>
    <row r="754" spans="2:16" x14ac:dyDescent="0.3">
      <c r="B754" t="s">
        <v>883</v>
      </c>
      <c r="C754" t="s">
        <v>1561</v>
      </c>
      <c r="D754" t="s">
        <v>66</v>
      </c>
      <c r="E754" t="s">
        <v>101</v>
      </c>
      <c r="F754" t="s">
        <v>68</v>
      </c>
      <c r="G754" t="s">
        <v>78</v>
      </c>
      <c r="H754" t="s">
        <v>79</v>
      </c>
      <c r="I754">
        <v>64</v>
      </c>
      <c r="J754">
        <v>34940</v>
      </c>
      <c r="K754">
        <v>158787</v>
      </c>
      <c r="L754">
        <v>0.18</v>
      </c>
      <c r="M754" t="s">
        <v>1351</v>
      </c>
      <c r="N754" t="s">
        <v>1371</v>
      </c>
      <c r="O754">
        <v>29</v>
      </c>
      <c r="P754">
        <v>10</v>
      </c>
    </row>
    <row r="755" spans="2:16" x14ac:dyDescent="0.3">
      <c r="B755" t="s">
        <v>1562</v>
      </c>
      <c r="C755" t="s">
        <v>1563</v>
      </c>
      <c r="D755" t="s">
        <v>100</v>
      </c>
      <c r="E755" t="s">
        <v>101</v>
      </c>
      <c r="F755" t="s">
        <v>59</v>
      </c>
      <c r="G755" t="s">
        <v>78</v>
      </c>
      <c r="H755" t="s">
        <v>79</v>
      </c>
      <c r="I755">
        <v>55</v>
      </c>
      <c r="J755">
        <v>43219</v>
      </c>
      <c r="K755">
        <v>83378</v>
      </c>
      <c r="L755">
        <v>0</v>
      </c>
      <c r="M755" t="s">
        <v>1351</v>
      </c>
      <c r="N755" t="s">
        <v>1364</v>
      </c>
      <c r="O755">
        <v>6</v>
      </c>
      <c r="P755">
        <v>4</v>
      </c>
    </row>
    <row r="756" spans="2:16" x14ac:dyDescent="0.3">
      <c r="B756" t="s">
        <v>1564</v>
      </c>
      <c r="C756" t="s">
        <v>1565</v>
      </c>
      <c r="D756" t="s">
        <v>66</v>
      </c>
      <c r="E756" t="s">
        <v>109</v>
      </c>
      <c r="F756" t="s">
        <v>84</v>
      </c>
      <c r="G756" t="s">
        <v>78</v>
      </c>
      <c r="H756" t="s">
        <v>79</v>
      </c>
      <c r="I756">
        <v>45</v>
      </c>
      <c r="J756">
        <v>38332</v>
      </c>
      <c r="K756">
        <v>168846</v>
      </c>
      <c r="L756">
        <v>0.24</v>
      </c>
      <c r="M756" t="s">
        <v>1351</v>
      </c>
      <c r="N756" t="s">
        <v>1352</v>
      </c>
      <c r="O756">
        <v>19</v>
      </c>
      <c r="P756">
        <v>9.5</v>
      </c>
    </row>
    <row r="757" spans="2:16" x14ac:dyDescent="0.3">
      <c r="B757" t="s">
        <v>1409</v>
      </c>
      <c r="C757" t="s">
        <v>1566</v>
      </c>
      <c r="D757" t="s">
        <v>157</v>
      </c>
      <c r="E757" t="s">
        <v>101</v>
      </c>
      <c r="F757" t="s">
        <v>74</v>
      </c>
      <c r="G757" t="s">
        <v>60</v>
      </c>
      <c r="H757" t="s">
        <v>79</v>
      </c>
      <c r="I757">
        <v>50</v>
      </c>
      <c r="J757">
        <v>37446</v>
      </c>
      <c r="K757">
        <v>92209</v>
      </c>
      <c r="L757">
        <v>0</v>
      </c>
      <c r="M757" t="s">
        <v>1351</v>
      </c>
      <c r="N757" t="s">
        <v>1357</v>
      </c>
      <c r="O757">
        <v>22</v>
      </c>
      <c r="P757">
        <v>9.5</v>
      </c>
    </row>
    <row r="758" spans="2:16" x14ac:dyDescent="0.3">
      <c r="B758" t="s">
        <v>1567</v>
      </c>
      <c r="C758" t="s">
        <v>1568</v>
      </c>
      <c r="D758" t="s">
        <v>142</v>
      </c>
      <c r="E758" t="s">
        <v>58</v>
      </c>
      <c r="F758" t="s">
        <v>59</v>
      </c>
      <c r="G758" t="s">
        <v>78</v>
      </c>
      <c r="H758" t="s">
        <v>79</v>
      </c>
      <c r="I758">
        <v>37</v>
      </c>
      <c r="J758">
        <v>42405</v>
      </c>
      <c r="K758">
        <v>80055</v>
      </c>
      <c r="L758">
        <v>0</v>
      </c>
      <c r="M758" t="s">
        <v>1351</v>
      </c>
      <c r="N758" t="s">
        <v>1364</v>
      </c>
      <c r="O758">
        <v>8</v>
      </c>
      <c r="P758">
        <v>5.5</v>
      </c>
    </row>
    <row r="759" spans="2:16" x14ac:dyDescent="0.3">
      <c r="B759" t="s">
        <v>151</v>
      </c>
      <c r="C759" t="s">
        <v>1569</v>
      </c>
      <c r="D759" t="s">
        <v>225</v>
      </c>
      <c r="E759" t="s">
        <v>97</v>
      </c>
      <c r="F759" t="s">
        <v>59</v>
      </c>
      <c r="G759" t="s">
        <v>60</v>
      </c>
      <c r="H759" t="s">
        <v>79</v>
      </c>
      <c r="I759">
        <v>60</v>
      </c>
      <c r="J759">
        <v>38667</v>
      </c>
      <c r="K759">
        <v>78388</v>
      </c>
      <c r="L759">
        <v>0</v>
      </c>
      <c r="M759" t="s">
        <v>1351</v>
      </c>
      <c r="N759" t="s">
        <v>1352</v>
      </c>
      <c r="O759">
        <v>18</v>
      </c>
      <c r="P759">
        <v>9.5</v>
      </c>
    </row>
    <row r="760" spans="2:16" x14ac:dyDescent="0.3">
      <c r="B760" t="s">
        <v>533</v>
      </c>
      <c r="C760" t="s">
        <v>1570</v>
      </c>
      <c r="D760" t="s">
        <v>57</v>
      </c>
      <c r="E760" t="s">
        <v>109</v>
      </c>
      <c r="F760" t="s">
        <v>74</v>
      </c>
      <c r="G760" t="s">
        <v>78</v>
      </c>
      <c r="H760" t="s">
        <v>79</v>
      </c>
      <c r="I760">
        <v>63</v>
      </c>
      <c r="J760">
        <v>42064</v>
      </c>
      <c r="K760">
        <v>148321</v>
      </c>
      <c r="L760">
        <v>0.15</v>
      </c>
      <c r="M760" t="s">
        <v>1351</v>
      </c>
      <c r="N760" t="s">
        <v>1364</v>
      </c>
      <c r="O760">
        <v>9</v>
      </c>
      <c r="P760">
        <v>5.5</v>
      </c>
    </row>
    <row r="761" spans="2:16" x14ac:dyDescent="0.3">
      <c r="B761" t="s">
        <v>1571</v>
      </c>
      <c r="C761" t="s">
        <v>1572</v>
      </c>
      <c r="D761" t="s">
        <v>348</v>
      </c>
      <c r="E761" t="s">
        <v>58</v>
      </c>
      <c r="F761" t="s">
        <v>84</v>
      </c>
      <c r="G761" t="s">
        <v>60</v>
      </c>
      <c r="H761" t="s">
        <v>79</v>
      </c>
      <c r="I761">
        <v>60</v>
      </c>
      <c r="J761">
        <v>38027</v>
      </c>
      <c r="K761">
        <v>90258</v>
      </c>
      <c r="L761">
        <v>0</v>
      </c>
      <c r="M761" t="s">
        <v>1351</v>
      </c>
      <c r="N761" t="s">
        <v>1352</v>
      </c>
      <c r="O761">
        <v>20</v>
      </c>
      <c r="P761">
        <v>9.5</v>
      </c>
    </row>
    <row r="762" spans="2:16" x14ac:dyDescent="0.3">
      <c r="B762" t="s">
        <v>1573</v>
      </c>
      <c r="C762" t="s">
        <v>1574</v>
      </c>
      <c r="D762" t="s">
        <v>108</v>
      </c>
      <c r="E762" t="s">
        <v>109</v>
      </c>
      <c r="F762" t="s">
        <v>59</v>
      </c>
      <c r="G762" t="s">
        <v>78</v>
      </c>
      <c r="H762" t="s">
        <v>79</v>
      </c>
      <c r="I762">
        <v>39</v>
      </c>
      <c r="J762">
        <v>43804</v>
      </c>
      <c r="K762">
        <v>254057</v>
      </c>
      <c r="L762">
        <v>0.39</v>
      </c>
      <c r="M762" t="s">
        <v>1351</v>
      </c>
      <c r="N762" t="s">
        <v>1357</v>
      </c>
      <c r="O762">
        <v>4</v>
      </c>
      <c r="P762">
        <v>3</v>
      </c>
    </row>
    <row r="763" spans="2:16" x14ac:dyDescent="0.3">
      <c r="B763" t="s">
        <v>748</v>
      </c>
      <c r="C763" t="s">
        <v>1575</v>
      </c>
      <c r="D763" t="s">
        <v>66</v>
      </c>
      <c r="E763" t="s">
        <v>67</v>
      </c>
      <c r="F763" t="s">
        <v>84</v>
      </c>
      <c r="G763" t="s">
        <v>78</v>
      </c>
      <c r="H763" t="s">
        <v>79</v>
      </c>
      <c r="I763">
        <v>58</v>
      </c>
      <c r="J763">
        <v>39367</v>
      </c>
      <c r="K763">
        <v>162038</v>
      </c>
      <c r="L763">
        <v>0.24</v>
      </c>
      <c r="M763" t="s">
        <v>1351</v>
      </c>
      <c r="N763" t="s">
        <v>1352</v>
      </c>
      <c r="O763">
        <v>16</v>
      </c>
      <c r="P763">
        <v>8</v>
      </c>
    </row>
    <row r="764" spans="2:16" x14ac:dyDescent="0.3">
      <c r="B764" t="s">
        <v>1576</v>
      </c>
      <c r="C764" t="s">
        <v>1577</v>
      </c>
      <c r="D764" t="s">
        <v>294</v>
      </c>
      <c r="E764" t="s">
        <v>58</v>
      </c>
      <c r="F764" t="s">
        <v>74</v>
      </c>
      <c r="G764" t="s">
        <v>78</v>
      </c>
      <c r="H764" t="s">
        <v>79</v>
      </c>
      <c r="I764">
        <v>50</v>
      </c>
      <c r="J764">
        <v>36956</v>
      </c>
      <c r="K764">
        <v>73907</v>
      </c>
      <c r="L764">
        <v>0</v>
      </c>
      <c r="M764" t="s">
        <v>1351</v>
      </c>
      <c r="N764" t="s">
        <v>1357</v>
      </c>
      <c r="O764">
        <v>23</v>
      </c>
      <c r="P764">
        <v>9.5</v>
      </c>
    </row>
    <row r="765" spans="2:16" x14ac:dyDescent="0.3">
      <c r="B765" t="s">
        <v>1578</v>
      </c>
      <c r="C765" t="s">
        <v>1579</v>
      </c>
      <c r="D765" t="s">
        <v>87</v>
      </c>
      <c r="E765" t="s">
        <v>91</v>
      </c>
      <c r="F765" t="s">
        <v>84</v>
      </c>
      <c r="G765" t="s">
        <v>60</v>
      </c>
      <c r="H765" t="s">
        <v>79</v>
      </c>
      <c r="I765">
        <v>55</v>
      </c>
      <c r="J765">
        <v>40899</v>
      </c>
      <c r="K765">
        <v>54733</v>
      </c>
      <c r="L765">
        <v>0</v>
      </c>
      <c r="M765" t="s">
        <v>1351</v>
      </c>
      <c r="N765" t="s">
        <v>1352</v>
      </c>
      <c r="O765">
        <v>12</v>
      </c>
      <c r="P765">
        <v>8</v>
      </c>
    </row>
    <row r="766" spans="2:16" x14ac:dyDescent="0.3">
      <c r="B766" t="s">
        <v>986</v>
      </c>
      <c r="C766" t="s">
        <v>1580</v>
      </c>
      <c r="D766" t="s">
        <v>77</v>
      </c>
      <c r="E766" t="s">
        <v>120</v>
      </c>
      <c r="F766" t="s">
        <v>68</v>
      </c>
      <c r="G766" t="s">
        <v>78</v>
      </c>
      <c r="H766" t="s">
        <v>79</v>
      </c>
      <c r="I766">
        <v>63</v>
      </c>
      <c r="J766">
        <v>43171</v>
      </c>
      <c r="K766">
        <v>73200</v>
      </c>
      <c r="L766">
        <v>0</v>
      </c>
      <c r="M766" t="s">
        <v>1351</v>
      </c>
      <c r="N766" t="s">
        <v>1357</v>
      </c>
      <c r="O766">
        <v>6</v>
      </c>
      <c r="P766">
        <v>4</v>
      </c>
    </row>
    <row r="767" spans="2:16" x14ac:dyDescent="0.3">
      <c r="B767" t="s">
        <v>1581</v>
      </c>
      <c r="C767" t="s">
        <v>459</v>
      </c>
      <c r="D767" t="s">
        <v>83</v>
      </c>
      <c r="E767" t="s">
        <v>67</v>
      </c>
      <c r="F767" t="s">
        <v>74</v>
      </c>
      <c r="G767" t="s">
        <v>78</v>
      </c>
      <c r="H767" t="s">
        <v>79</v>
      </c>
      <c r="I767">
        <v>50</v>
      </c>
      <c r="J767">
        <v>43239</v>
      </c>
      <c r="K767">
        <v>106437</v>
      </c>
      <c r="L767">
        <v>7.0000000000000007E-2</v>
      </c>
      <c r="M767" t="s">
        <v>1351</v>
      </c>
      <c r="N767" t="s">
        <v>1352</v>
      </c>
      <c r="O767">
        <v>6</v>
      </c>
      <c r="P767">
        <v>4</v>
      </c>
    </row>
    <row r="768" spans="2:16" x14ac:dyDescent="0.3">
      <c r="B768" t="s">
        <v>1582</v>
      </c>
      <c r="C768" t="s">
        <v>1583</v>
      </c>
      <c r="D768" t="s">
        <v>132</v>
      </c>
      <c r="E768" t="s">
        <v>109</v>
      </c>
      <c r="F768" t="s">
        <v>74</v>
      </c>
      <c r="G768" t="s">
        <v>78</v>
      </c>
      <c r="H768" t="s">
        <v>79</v>
      </c>
      <c r="I768">
        <v>52</v>
      </c>
      <c r="J768">
        <v>36303</v>
      </c>
      <c r="K768">
        <v>68807</v>
      </c>
      <c r="L768">
        <v>0</v>
      </c>
      <c r="M768" t="s">
        <v>1351</v>
      </c>
      <c r="N768" t="s">
        <v>1371</v>
      </c>
      <c r="O768">
        <v>25</v>
      </c>
      <c r="P768">
        <v>10</v>
      </c>
    </row>
    <row r="769" spans="2:16" x14ac:dyDescent="0.3">
      <c r="B769" t="s">
        <v>1584</v>
      </c>
      <c r="C769" t="s">
        <v>1585</v>
      </c>
      <c r="D769" t="s">
        <v>157</v>
      </c>
      <c r="E769" t="s">
        <v>101</v>
      </c>
      <c r="F769" t="s">
        <v>68</v>
      </c>
      <c r="G769" t="s">
        <v>78</v>
      </c>
      <c r="H769" t="s">
        <v>79</v>
      </c>
      <c r="I769">
        <v>29</v>
      </c>
      <c r="J769">
        <v>44515</v>
      </c>
      <c r="K769">
        <v>91782</v>
      </c>
      <c r="L769">
        <v>0</v>
      </c>
      <c r="M769" t="s">
        <v>1351</v>
      </c>
      <c r="N769" t="s">
        <v>1352</v>
      </c>
      <c r="O769">
        <v>2</v>
      </c>
      <c r="P769">
        <v>1</v>
      </c>
    </row>
    <row r="770" spans="2:16" x14ac:dyDescent="0.3">
      <c r="B770" t="s">
        <v>1586</v>
      </c>
      <c r="C770" t="s">
        <v>1587</v>
      </c>
      <c r="D770" t="s">
        <v>162</v>
      </c>
      <c r="E770" t="s">
        <v>97</v>
      </c>
      <c r="F770" t="s">
        <v>84</v>
      </c>
      <c r="G770" t="s">
        <v>78</v>
      </c>
      <c r="H770" t="s">
        <v>79</v>
      </c>
      <c r="I770">
        <v>31</v>
      </c>
      <c r="J770">
        <v>43002</v>
      </c>
      <c r="K770">
        <v>71755</v>
      </c>
      <c r="L770">
        <v>0</v>
      </c>
      <c r="M770" t="s">
        <v>1351</v>
      </c>
      <c r="N770" t="s">
        <v>1352</v>
      </c>
      <c r="O770">
        <v>6</v>
      </c>
      <c r="P770">
        <v>4</v>
      </c>
    </row>
    <row r="771" spans="2:16" x14ac:dyDescent="0.3">
      <c r="B771" t="s">
        <v>1588</v>
      </c>
      <c r="C771" t="s">
        <v>1589</v>
      </c>
      <c r="D771" t="s">
        <v>83</v>
      </c>
      <c r="E771" t="s">
        <v>91</v>
      </c>
      <c r="F771" t="s">
        <v>84</v>
      </c>
      <c r="G771" t="s">
        <v>60</v>
      </c>
      <c r="H771" t="s">
        <v>79</v>
      </c>
      <c r="I771">
        <v>52</v>
      </c>
      <c r="J771">
        <v>44519</v>
      </c>
      <c r="K771">
        <v>111006</v>
      </c>
      <c r="L771">
        <v>0.08</v>
      </c>
      <c r="M771" t="s">
        <v>1351</v>
      </c>
      <c r="N771" t="s">
        <v>1352</v>
      </c>
      <c r="O771">
        <v>2</v>
      </c>
      <c r="P771">
        <v>1</v>
      </c>
    </row>
    <row r="772" spans="2:16" x14ac:dyDescent="0.3">
      <c r="B772" t="s">
        <v>1590</v>
      </c>
      <c r="C772" t="s">
        <v>1591</v>
      </c>
      <c r="D772" t="s">
        <v>66</v>
      </c>
      <c r="E772" t="s">
        <v>58</v>
      </c>
      <c r="F772" t="s">
        <v>59</v>
      </c>
      <c r="G772" t="s">
        <v>78</v>
      </c>
      <c r="H772" t="s">
        <v>79</v>
      </c>
      <c r="I772">
        <v>55</v>
      </c>
      <c r="J772">
        <v>39154</v>
      </c>
      <c r="K772">
        <v>184648</v>
      </c>
      <c r="L772">
        <v>0.24</v>
      </c>
      <c r="M772" t="s">
        <v>1351</v>
      </c>
      <c r="N772" t="s">
        <v>1357</v>
      </c>
      <c r="O772">
        <v>17</v>
      </c>
      <c r="P772">
        <v>8</v>
      </c>
    </row>
    <row r="773" spans="2:16" x14ac:dyDescent="0.3">
      <c r="B773" t="s">
        <v>1592</v>
      </c>
      <c r="C773" t="s">
        <v>1593</v>
      </c>
      <c r="D773" t="s">
        <v>237</v>
      </c>
      <c r="E773" t="s">
        <v>101</v>
      </c>
      <c r="F773" t="s">
        <v>74</v>
      </c>
      <c r="G773" t="s">
        <v>78</v>
      </c>
      <c r="H773" t="s">
        <v>79</v>
      </c>
      <c r="I773">
        <v>60</v>
      </c>
      <c r="J773">
        <v>39944</v>
      </c>
      <c r="K773">
        <v>62239</v>
      </c>
      <c r="L773">
        <v>0</v>
      </c>
      <c r="M773" t="s">
        <v>1351</v>
      </c>
      <c r="N773" t="s">
        <v>1364</v>
      </c>
      <c r="O773">
        <v>15</v>
      </c>
      <c r="P773">
        <v>8</v>
      </c>
    </row>
    <row r="774" spans="2:16" x14ac:dyDescent="0.3">
      <c r="B774" t="s">
        <v>1594</v>
      </c>
      <c r="C774" t="s">
        <v>1595</v>
      </c>
      <c r="D774" t="s">
        <v>83</v>
      </c>
      <c r="E774" t="s">
        <v>91</v>
      </c>
      <c r="F774" t="s">
        <v>68</v>
      </c>
      <c r="G774" t="s">
        <v>78</v>
      </c>
      <c r="H774" t="s">
        <v>79</v>
      </c>
      <c r="I774">
        <v>34</v>
      </c>
      <c r="J774">
        <v>40952</v>
      </c>
      <c r="K774">
        <v>118708</v>
      </c>
      <c r="L774">
        <v>7.0000000000000007E-2</v>
      </c>
      <c r="M774" t="s">
        <v>1351</v>
      </c>
      <c r="N774" t="s">
        <v>1357</v>
      </c>
      <c r="O774">
        <v>12</v>
      </c>
      <c r="P774">
        <v>8</v>
      </c>
    </row>
    <row r="775" spans="2:16" x14ac:dyDescent="0.3">
      <c r="B775" t="s">
        <v>1596</v>
      </c>
      <c r="C775" t="s">
        <v>1597</v>
      </c>
      <c r="D775" t="s">
        <v>77</v>
      </c>
      <c r="E775" t="s">
        <v>91</v>
      </c>
      <c r="F775" t="s">
        <v>68</v>
      </c>
      <c r="G775" t="s">
        <v>60</v>
      </c>
      <c r="H775" t="s">
        <v>79</v>
      </c>
      <c r="I775">
        <v>45</v>
      </c>
      <c r="J775">
        <v>43999</v>
      </c>
      <c r="K775">
        <v>89841</v>
      </c>
      <c r="L775">
        <v>0</v>
      </c>
      <c r="M775" t="s">
        <v>1351</v>
      </c>
      <c r="N775" t="s">
        <v>1364</v>
      </c>
      <c r="O775">
        <v>4</v>
      </c>
      <c r="P775">
        <v>3</v>
      </c>
    </row>
    <row r="776" spans="2:16" x14ac:dyDescent="0.3">
      <c r="B776" t="s">
        <v>1598</v>
      </c>
      <c r="C776" t="s">
        <v>1599</v>
      </c>
      <c r="D776" t="s">
        <v>108</v>
      </c>
      <c r="E776" t="s">
        <v>109</v>
      </c>
      <c r="F776" t="s">
        <v>84</v>
      </c>
      <c r="G776" t="s">
        <v>78</v>
      </c>
      <c r="H776" t="s">
        <v>79</v>
      </c>
      <c r="I776">
        <v>41</v>
      </c>
      <c r="J776">
        <v>41916</v>
      </c>
      <c r="K776">
        <v>257194</v>
      </c>
      <c r="L776">
        <v>0.35</v>
      </c>
      <c r="M776" t="s">
        <v>1351</v>
      </c>
      <c r="N776" t="s">
        <v>1352</v>
      </c>
      <c r="O776">
        <v>9</v>
      </c>
      <c r="P776">
        <v>5.5</v>
      </c>
    </row>
    <row r="777" spans="2:16" x14ac:dyDescent="0.3">
      <c r="B777" t="s">
        <v>1600</v>
      </c>
      <c r="C777" t="s">
        <v>1601</v>
      </c>
      <c r="D777" t="s">
        <v>157</v>
      </c>
      <c r="E777" t="s">
        <v>101</v>
      </c>
      <c r="F777" t="s">
        <v>59</v>
      </c>
      <c r="G777" t="s">
        <v>78</v>
      </c>
      <c r="H777" t="s">
        <v>79</v>
      </c>
      <c r="I777">
        <v>55</v>
      </c>
      <c r="J777">
        <v>40663</v>
      </c>
      <c r="K777">
        <v>89419</v>
      </c>
      <c r="L777">
        <v>0</v>
      </c>
      <c r="M777" t="s">
        <v>1351</v>
      </c>
      <c r="N777" t="s">
        <v>1357</v>
      </c>
      <c r="O777">
        <v>13</v>
      </c>
      <c r="P777">
        <v>8</v>
      </c>
    </row>
    <row r="778" spans="2:16" x14ac:dyDescent="0.3">
      <c r="B778" t="s">
        <v>1602</v>
      </c>
      <c r="C778" t="s">
        <v>1603</v>
      </c>
      <c r="D778" t="s">
        <v>66</v>
      </c>
      <c r="E778" t="s">
        <v>67</v>
      </c>
      <c r="F778" t="s">
        <v>84</v>
      </c>
      <c r="G778" t="s">
        <v>60</v>
      </c>
      <c r="H778" t="s">
        <v>79</v>
      </c>
      <c r="I778">
        <v>53</v>
      </c>
      <c r="J778">
        <v>37304</v>
      </c>
      <c r="K778">
        <v>179494</v>
      </c>
      <c r="L778">
        <v>0.2</v>
      </c>
      <c r="M778" t="s">
        <v>1351</v>
      </c>
      <c r="N778" t="s">
        <v>1352</v>
      </c>
      <c r="O778">
        <v>22</v>
      </c>
      <c r="P778">
        <v>9.5</v>
      </c>
    </row>
    <row r="779" spans="2:16" x14ac:dyDescent="0.3">
      <c r="B779" t="s">
        <v>1604</v>
      </c>
      <c r="C779" t="s">
        <v>1605</v>
      </c>
      <c r="D779" t="s">
        <v>171</v>
      </c>
      <c r="E779" t="s">
        <v>101</v>
      </c>
      <c r="F779" t="s">
        <v>74</v>
      </c>
      <c r="G779" t="s">
        <v>78</v>
      </c>
      <c r="H779" t="s">
        <v>79</v>
      </c>
      <c r="I779">
        <v>60</v>
      </c>
      <c r="J779">
        <v>33890</v>
      </c>
      <c r="K779">
        <v>88213</v>
      </c>
      <c r="L779">
        <v>0</v>
      </c>
      <c r="M779" t="s">
        <v>1351</v>
      </c>
      <c r="N779" t="s">
        <v>1352</v>
      </c>
      <c r="O779">
        <v>31</v>
      </c>
      <c r="P779">
        <v>15</v>
      </c>
    </row>
    <row r="780" spans="2:16" x14ac:dyDescent="0.3">
      <c r="B780" t="s">
        <v>635</v>
      </c>
      <c r="C780" t="s">
        <v>1606</v>
      </c>
      <c r="D780" t="s">
        <v>66</v>
      </c>
      <c r="E780" t="s">
        <v>109</v>
      </c>
      <c r="F780" t="s">
        <v>84</v>
      </c>
      <c r="G780" t="s">
        <v>60</v>
      </c>
      <c r="H780" t="s">
        <v>79</v>
      </c>
      <c r="I780">
        <v>36</v>
      </c>
      <c r="J780">
        <v>40434</v>
      </c>
      <c r="K780">
        <v>157070</v>
      </c>
      <c r="L780">
        <v>0.28000000000000003</v>
      </c>
      <c r="M780" t="s">
        <v>1351</v>
      </c>
      <c r="N780" t="s">
        <v>1352</v>
      </c>
      <c r="O780">
        <v>13</v>
      </c>
      <c r="P780">
        <v>8</v>
      </c>
    </row>
    <row r="781" spans="2:16" x14ac:dyDescent="0.3">
      <c r="B781" t="s">
        <v>1607</v>
      </c>
      <c r="C781" t="s">
        <v>1608</v>
      </c>
      <c r="D781" t="s">
        <v>83</v>
      </c>
      <c r="E781" t="s">
        <v>109</v>
      </c>
      <c r="F781" t="s">
        <v>74</v>
      </c>
      <c r="G781" t="s">
        <v>60</v>
      </c>
      <c r="H781" t="s">
        <v>79</v>
      </c>
      <c r="I781">
        <v>64</v>
      </c>
      <c r="J781">
        <v>43729</v>
      </c>
      <c r="K781">
        <v>108780</v>
      </c>
      <c r="L781">
        <v>0.06</v>
      </c>
      <c r="M781" t="s">
        <v>1351</v>
      </c>
      <c r="N781" t="s">
        <v>1357</v>
      </c>
      <c r="O781">
        <v>4</v>
      </c>
      <c r="P781">
        <v>3</v>
      </c>
    </row>
    <row r="782" spans="2:16" x14ac:dyDescent="0.3">
      <c r="B782" t="s">
        <v>1609</v>
      </c>
      <c r="C782" t="s">
        <v>1610</v>
      </c>
      <c r="D782" t="s">
        <v>66</v>
      </c>
      <c r="E782" t="s">
        <v>101</v>
      </c>
      <c r="F782" t="s">
        <v>68</v>
      </c>
      <c r="G782" t="s">
        <v>60</v>
      </c>
      <c r="H782" t="s">
        <v>79</v>
      </c>
      <c r="I782">
        <v>46</v>
      </c>
      <c r="J782">
        <v>44125</v>
      </c>
      <c r="K782">
        <v>151853</v>
      </c>
      <c r="L782">
        <v>0.16</v>
      </c>
      <c r="M782" t="s">
        <v>1351</v>
      </c>
      <c r="N782" t="s">
        <v>1371</v>
      </c>
      <c r="O782">
        <v>3</v>
      </c>
      <c r="P782">
        <v>3</v>
      </c>
    </row>
    <row r="783" spans="2:16" x14ac:dyDescent="0.3">
      <c r="B783" t="s">
        <v>1611</v>
      </c>
      <c r="C783" t="s">
        <v>1612</v>
      </c>
      <c r="D783" t="s">
        <v>222</v>
      </c>
      <c r="E783" t="s">
        <v>120</v>
      </c>
      <c r="F783" t="s">
        <v>74</v>
      </c>
      <c r="G783" t="s">
        <v>60</v>
      </c>
      <c r="H783" t="s">
        <v>79</v>
      </c>
      <c r="I783">
        <v>62</v>
      </c>
      <c r="J783">
        <v>38977</v>
      </c>
      <c r="K783">
        <v>64669</v>
      </c>
      <c r="L783">
        <v>0</v>
      </c>
      <c r="M783" t="s">
        <v>1351</v>
      </c>
      <c r="N783" t="s">
        <v>1352</v>
      </c>
      <c r="O783">
        <v>17</v>
      </c>
      <c r="P783">
        <v>8</v>
      </c>
    </row>
    <row r="784" spans="2:16" x14ac:dyDescent="0.3">
      <c r="B784" t="s">
        <v>1613</v>
      </c>
      <c r="C784" t="s">
        <v>1614</v>
      </c>
      <c r="D784" t="s">
        <v>132</v>
      </c>
      <c r="E784" t="s">
        <v>109</v>
      </c>
      <c r="F784" t="s">
        <v>59</v>
      </c>
      <c r="G784" t="s">
        <v>78</v>
      </c>
      <c r="H784" t="s">
        <v>79</v>
      </c>
      <c r="I784">
        <v>65</v>
      </c>
      <c r="J784">
        <v>37181</v>
      </c>
      <c r="K784">
        <v>74631</v>
      </c>
      <c r="L784">
        <v>0</v>
      </c>
      <c r="M784" t="s">
        <v>1351</v>
      </c>
      <c r="N784" t="s">
        <v>1352</v>
      </c>
      <c r="O784">
        <v>22</v>
      </c>
      <c r="P784">
        <v>9.5</v>
      </c>
    </row>
    <row r="785" spans="2:16" x14ac:dyDescent="0.3">
      <c r="B785" t="s">
        <v>1615</v>
      </c>
      <c r="C785" t="s">
        <v>1616</v>
      </c>
      <c r="D785" t="s">
        <v>183</v>
      </c>
      <c r="E785" t="s">
        <v>101</v>
      </c>
      <c r="F785" t="s">
        <v>68</v>
      </c>
      <c r="G785" t="s">
        <v>78</v>
      </c>
      <c r="H785" t="s">
        <v>79</v>
      </c>
      <c r="I785">
        <v>46</v>
      </c>
      <c r="J785">
        <v>40836</v>
      </c>
      <c r="K785">
        <v>114250</v>
      </c>
      <c r="L785">
        <v>0.14000000000000001</v>
      </c>
      <c r="M785" t="s">
        <v>1351</v>
      </c>
      <c r="N785" t="s">
        <v>1371</v>
      </c>
      <c r="O785">
        <v>12</v>
      </c>
      <c r="P785">
        <v>8</v>
      </c>
    </row>
    <row r="786" spans="2:16" x14ac:dyDescent="0.3">
      <c r="B786" t="s">
        <v>1617</v>
      </c>
      <c r="C786" t="s">
        <v>1618</v>
      </c>
      <c r="D786" t="s">
        <v>83</v>
      </c>
      <c r="E786" t="s">
        <v>58</v>
      </c>
      <c r="F786" t="s">
        <v>84</v>
      </c>
      <c r="G786" t="s">
        <v>78</v>
      </c>
      <c r="H786" t="s">
        <v>79</v>
      </c>
      <c r="I786">
        <v>60</v>
      </c>
      <c r="J786">
        <v>36554</v>
      </c>
      <c r="K786">
        <v>109059</v>
      </c>
      <c r="L786">
        <v>7.0000000000000007E-2</v>
      </c>
      <c r="M786" t="s">
        <v>1351</v>
      </c>
      <c r="N786" t="s">
        <v>1371</v>
      </c>
      <c r="O786">
        <v>24</v>
      </c>
      <c r="P786">
        <v>9.5</v>
      </c>
    </row>
    <row r="787" spans="2:16" x14ac:dyDescent="0.3">
      <c r="B787" t="s">
        <v>1619</v>
      </c>
      <c r="C787" t="s">
        <v>1620</v>
      </c>
      <c r="D787" t="s">
        <v>66</v>
      </c>
      <c r="E787" t="s">
        <v>109</v>
      </c>
      <c r="F787" t="s">
        <v>84</v>
      </c>
      <c r="G787" t="s">
        <v>78</v>
      </c>
      <c r="H787" t="s">
        <v>79</v>
      </c>
      <c r="I787">
        <v>45</v>
      </c>
      <c r="J787">
        <v>39519</v>
      </c>
      <c r="K787">
        <v>186138</v>
      </c>
      <c r="L787">
        <v>0.28000000000000003</v>
      </c>
      <c r="M787" t="s">
        <v>1351</v>
      </c>
      <c r="N787" t="s">
        <v>1352</v>
      </c>
      <c r="O787">
        <v>16</v>
      </c>
      <c r="P787">
        <v>8</v>
      </c>
    </row>
    <row r="788" spans="2:16" x14ac:dyDescent="0.3">
      <c r="B788" t="s">
        <v>102</v>
      </c>
      <c r="C788" t="s">
        <v>1621</v>
      </c>
      <c r="D788" t="s">
        <v>57</v>
      </c>
      <c r="E788" t="s">
        <v>120</v>
      </c>
      <c r="F788" t="s">
        <v>74</v>
      </c>
      <c r="G788" t="s">
        <v>60</v>
      </c>
      <c r="H788" t="s">
        <v>79</v>
      </c>
      <c r="I788">
        <v>46</v>
      </c>
      <c r="J788">
        <v>38046</v>
      </c>
      <c r="K788">
        <v>158897</v>
      </c>
      <c r="L788">
        <v>0.1</v>
      </c>
      <c r="M788" t="s">
        <v>1351</v>
      </c>
      <c r="N788" t="s">
        <v>1352</v>
      </c>
      <c r="O788">
        <v>20</v>
      </c>
      <c r="P788">
        <v>9.5</v>
      </c>
    </row>
    <row r="789" spans="2:16" x14ac:dyDescent="0.3">
      <c r="B789" t="s">
        <v>1159</v>
      </c>
      <c r="C789" t="s">
        <v>1622</v>
      </c>
      <c r="D789" t="s">
        <v>77</v>
      </c>
      <c r="E789" t="s">
        <v>109</v>
      </c>
      <c r="F789" t="s">
        <v>84</v>
      </c>
      <c r="G789" t="s">
        <v>78</v>
      </c>
      <c r="H789" t="s">
        <v>79</v>
      </c>
      <c r="I789">
        <v>40</v>
      </c>
      <c r="J789">
        <v>41904</v>
      </c>
      <c r="K789">
        <v>73779</v>
      </c>
      <c r="L789">
        <v>0</v>
      </c>
      <c r="M789" t="s">
        <v>1351</v>
      </c>
      <c r="N789" t="s">
        <v>1352</v>
      </c>
      <c r="O789">
        <v>9</v>
      </c>
      <c r="P789">
        <v>5.5</v>
      </c>
    </row>
    <row r="790" spans="2:16" x14ac:dyDescent="0.3">
      <c r="B790" t="s">
        <v>1623</v>
      </c>
      <c r="C790" t="s">
        <v>1624</v>
      </c>
      <c r="D790" t="s">
        <v>83</v>
      </c>
      <c r="E790" t="s">
        <v>120</v>
      </c>
      <c r="F790" t="s">
        <v>68</v>
      </c>
      <c r="G790" t="s">
        <v>60</v>
      </c>
      <c r="H790" t="s">
        <v>79</v>
      </c>
      <c r="I790">
        <v>45</v>
      </c>
      <c r="J790">
        <v>40836</v>
      </c>
      <c r="K790">
        <v>123640</v>
      </c>
      <c r="L790">
        <v>7.0000000000000007E-2</v>
      </c>
      <c r="M790" t="s">
        <v>1351</v>
      </c>
      <c r="N790" t="s">
        <v>1357</v>
      </c>
      <c r="O790">
        <v>12</v>
      </c>
      <c r="P790">
        <v>8</v>
      </c>
    </row>
    <row r="791" spans="2:16" x14ac:dyDescent="0.3">
      <c r="B791" t="s">
        <v>1625</v>
      </c>
      <c r="C791" t="s">
        <v>1626</v>
      </c>
      <c r="D791" t="s">
        <v>66</v>
      </c>
      <c r="E791" t="s">
        <v>109</v>
      </c>
      <c r="F791" t="s">
        <v>74</v>
      </c>
      <c r="G791" t="s">
        <v>60</v>
      </c>
      <c r="H791" t="s">
        <v>79</v>
      </c>
      <c r="I791">
        <v>35</v>
      </c>
      <c r="J791">
        <v>42800</v>
      </c>
      <c r="K791">
        <v>171426</v>
      </c>
      <c r="L791">
        <v>0.15</v>
      </c>
      <c r="M791" t="s">
        <v>1351</v>
      </c>
      <c r="N791" t="s">
        <v>1364</v>
      </c>
      <c r="O791">
        <v>7</v>
      </c>
      <c r="P791">
        <v>4</v>
      </c>
    </row>
    <row r="792" spans="2:16" x14ac:dyDescent="0.3">
      <c r="B792" t="s">
        <v>1627</v>
      </c>
      <c r="C792" t="s">
        <v>1628</v>
      </c>
      <c r="D792" t="s">
        <v>132</v>
      </c>
      <c r="E792" t="s">
        <v>120</v>
      </c>
      <c r="F792" t="s">
        <v>68</v>
      </c>
      <c r="G792" t="s">
        <v>60</v>
      </c>
      <c r="H792" t="s">
        <v>79</v>
      </c>
      <c r="I792">
        <v>60</v>
      </c>
      <c r="J792">
        <v>41647</v>
      </c>
      <c r="K792">
        <v>51877</v>
      </c>
      <c r="L792">
        <v>0</v>
      </c>
      <c r="M792" t="s">
        <v>1351</v>
      </c>
      <c r="N792" t="s">
        <v>1364</v>
      </c>
      <c r="O792">
        <v>10</v>
      </c>
      <c r="P792">
        <v>5.5</v>
      </c>
    </row>
    <row r="793" spans="2:16" x14ac:dyDescent="0.3">
      <c r="B793" t="s">
        <v>1629</v>
      </c>
      <c r="C793" t="s">
        <v>1630</v>
      </c>
      <c r="D793" t="s">
        <v>77</v>
      </c>
      <c r="E793" t="s">
        <v>91</v>
      </c>
      <c r="F793" t="s">
        <v>74</v>
      </c>
      <c r="G793" t="s">
        <v>60</v>
      </c>
      <c r="H793" t="s">
        <v>79</v>
      </c>
      <c r="I793">
        <v>43</v>
      </c>
      <c r="J793">
        <v>41662</v>
      </c>
      <c r="K793">
        <v>92940</v>
      </c>
      <c r="L793">
        <v>0</v>
      </c>
      <c r="M793" t="s">
        <v>1351</v>
      </c>
      <c r="N793" t="s">
        <v>1371</v>
      </c>
      <c r="O793">
        <v>10</v>
      </c>
      <c r="P793">
        <v>5.5</v>
      </c>
    </row>
    <row r="794" spans="2:16" x14ac:dyDescent="0.3">
      <c r="B794" t="s">
        <v>1504</v>
      </c>
      <c r="C794" t="s">
        <v>1631</v>
      </c>
      <c r="D794" t="s">
        <v>83</v>
      </c>
      <c r="E794" t="s">
        <v>97</v>
      </c>
      <c r="F794" t="s">
        <v>68</v>
      </c>
      <c r="G794" t="s">
        <v>78</v>
      </c>
      <c r="H794" t="s">
        <v>79</v>
      </c>
      <c r="I794">
        <v>54</v>
      </c>
      <c r="J794">
        <v>35500</v>
      </c>
      <c r="K794">
        <v>128136</v>
      </c>
      <c r="L794">
        <v>0.05</v>
      </c>
      <c r="M794" t="s">
        <v>1351</v>
      </c>
      <c r="N794" t="s">
        <v>1364</v>
      </c>
      <c r="O794">
        <v>27</v>
      </c>
      <c r="P794">
        <v>10</v>
      </c>
    </row>
    <row r="795" spans="2:16" x14ac:dyDescent="0.3">
      <c r="B795" t="s">
        <v>1632</v>
      </c>
      <c r="C795" t="s">
        <v>1633</v>
      </c>
      <c r="D795" t="s">
        <v>132</v>
      </c>
      <c r="E795" t="s">
        <v>67</v>
      </c>
      <c r="F795" t="s">
        <v>74</v>
      </c>
      <c r="G795" t="s">
        <v>60</v>
      </c>
      <c r="H795" t="s">
        <v>79</v>
      </c>
      <c r="I795">
        <v>45</v>
      </c>
      <c r="J795">
        <v>42711</v>
      </c>
      <c r="K795">
        <v>71454</v>
      </c>
      <c r="L795">
        <v>0</v>
      </c>
      <c r="M795" t="s">
        <v>1351</v>
      </c>
      <c r="N795" t="s">
        <v>1357</v>
      </c>
      <c r="O795">
        <v>7</v>
      </c>
      <c r="P795">
        <v>4</v>
      </c>
    </row>
    <row r="796" spans="2:16" x14ac:dyDescent="0.3">
      <c r="B796" t="s">
        <v>1634</v>
      </c>
      <c r="C796" t="s">
        <v>1635</v>
      </c>
      <c r="D796" t="s">
        <v>132</v>
      </c>
      <c r="E796" t="s">
        <v>120</v>
      </c>
      <c r="F796" t="s">
        <v>68</v>
      </c>
      <c r="G796" t="s">
        <v>78</v>
      </c>
      <c r="H796" t="s">
        <v>79</v>
      </c>
      <c r="I796">
        <v>31</v>
      </c>
      <c r="J796">
        <v>43878</v>
      </c>
      <c r="K796">
        <v>67171</v>
      </c>
      <c r="L796">
        <v>0</v>
      </c>
      <c r="M796" t="s">
        <v>1351</v>
      </c>
      <c r="N796" t="s">
        <v>1352</v>
      </c>
      <c r="O796">
        <v>4</v>
      </c>
      <c r="P796">
        <v>3</v>
      </c>
    </row>
    <row r="797" spans="2:16" x14ac:dyDescent="0.3">
      <c r="B797" t="s">
        <v>1636</v>
      </c>
      <c r="C797" t="s">
        <v>1637</v>
      </c>
      <c r="D797" t="s">
        <v>132</v>
      </c>
      <c r="E797" t="s">
        <v>120</v>
      </c>
      <c r="F797" t="s">
        <v>59</v>
      </c>
      <c r="G797" t="s">
        <v>78</v>
      </c>
      <c r="H797" t="s">
        <v>79</v>
      </c>
      <c r="I797">
        <v>41</v>
      </c>
      <c r="J797">
        <v>40333</v>
      </c>
      <c r="K797">
        <v>72425</v>
      </c>
      <c r="L797">
        <v>0</v>
      </c>
      <c r="M797" t="s">
        <v>1351</v>
      </c>
      <c r="N797" t="s">
        <v>1364</v>
      </c>
      <c r="O797">
        <v>14</v>
      </c>
      <c r="P797">
        <v>8</v>
      </c>
    </row>
    <row r="798" spans="2:16" x14ac:dyDescent="0.3">
      <c r="B798" t="s">
        <v>1638</v>
      </c>
      <c r="C798" t="s">
        <v>1639</v>
      </c>
      <c r="D798" t="s">
        <v>66</v>
      </c>
      <c r="E798" t="s">
        <v>58</v>
      </c>
      <c r="F798" t="s">
        <v>74</v>
      </c>
      <c r="G798" t="s">
        <v>60</v>
      </c>
      <c r="H798" t="s">
        <v>79</v>
      </c>
      <c r="I798">
        <v>27</v>
      </c>
      <c r="J798">
        <v>43103</v>
      </c>
      <c r="K798">
        <v>167100</v>
      </c>
      <c r="L798">
        <v>0.2</v>
      </c>
      <c r="M798" t="s">
        <v>1351</v>
      </c>
      <c r="N798" t="s">
        <v>1371</v>
      </c>
      <c r="O798">
        <v>6</v>
      </c>
      <c r="P798">
        <v>4</v>
      </c>
    </row>
    <row r="799" spans="2:16" x14ac:dyDescent="0.3">
      <c r="B799" t="s">
        <v>1484</v>
      </c>
      <c r="C799" t="s">
        <v>1640</v>
      </c>
      <c r="D799" t="s">
        <v>87</v>
      </c>
      <c r="E799" t="s">
        <v>67</v>
      </c>
      <c r="F799" t="s">
        <v>68</v>
      </c>
      <c r="G799" t="s">
        <v>60</v>
      </c>
      <c r="H799" t="s">
        <v>79</v>
      </c>
      <c r="I799">
        <v>62</v>
      </c>
      <c r="J799">
        <v>37519</v>
      </c>
      <c r="K799">
        <v>49738</v>
      </c>
      <c r="L799">
        <v>0</v>
      </c>
      <c r="M799" t="s">
        <v>1351</v>
      </c>
      <c r="N799" t="s">
        <v>1364</v>
      </c>
      <c r="O799">
        <v>21</v>
      </c>
      <c r="P799">
        <v>9.5</v>
      </c>
    </row>
    <row r="800" spans="2:16" x14ac:dyDescent="0.3">
      <c r="B800" t="s">
        <v>1641</v>
      </c>
      <c r="C800" t="s">
        <v>1642</v>
      </c>
      <c r="D800" t="s">
        <v>66</v>
      </c>
      <c r="E800" t="s">
        <v>67</v>
      </c>
      <c r="F800" t="s">
        <v>59</v>
      </c>
      <c r="G800" t="s">
        <v>60</v>
      </c>
      <c r="H800" t="s">
        <v>79</v>
      </c>
      <c r="I800">
        <v>27</v>
      </c>
      <c r="J800">
        <v>43977</v>
      </c>
      <c r="K800">
        <v>153628</v>
      </c>
      <c r="L800">
        <v>0.28999999999999998</v>
      </c>
      <c r="M800" t="s">
        <v>1351</v>
      </c>
      <c r="N800" t="s">
        <v>1352</v>
      </c>
      <c r="O800">
        <v>4</v>
      </c>
      <c r="P800">
        <v>3</v>
      </c>
    </row>
    <row r="801" spans="2:16" x14ac:dyDescent="0.3">
      <c r="B801" t="s">
        <v>1643</v>
      </c>
      <c r="C801" t="s">
        <v>1644</v>
      </c>
      <c r="D801" t="s">
        <v>57</v>
      </c>
      <c r="E801" t="s">
        <v>120</v>
      </c>
      <c r="F801" t="s">
        <v>74</v>
      </c>
      <c r="G801" t="s">
        <v>78</v>
      </c>
      <c r="H801" t="s">
        <v>79</v>
      </c>
      <c r="I801">
        <v>25</v>
      </c>
      <c r="J801">
        <v>44362</v>
      </c>
      <c r="K801">
        <v>142731</v>
      </c>
      <c r="L801">
        <v>0.11</v>
      </c>
      <c r="M801" t="s">
        <v>1351</v>
      </c>
      <c r="N801" t="s">
        <v>1357</v>
      </c>
      <c r="O801">
        <v>3</v>
      </c>
      <c r="P801">
        <v>3</v>
      </c>
    </row>
    <row r="802" spans="2:16" x14ac:dyDescent="0.3">
      <c r="B802" t="s">
        <v>1645</v>
      </c>
      <c r="C802" t="s">
        <v>1646</v>
      </c>
      <c r="D802" t="s">
        <v>83</v>
      </c>
      <c r="E802" t="s">
        <v>109</v>
      </c>
      <c r="F802" t="s">
        <v>74</v>
      </c>
      <c r="G802" t="s">
        <v>60</v>
      </c>
      <c r="H802" t="s">
        <v>79</v>
      </c>
      <c r="I802">
        <v>50</v>
      </c>
      <c r="J802">
        <v>40979</v>
      </c>
      <c r="K802">
        <v>108134</v>
      </c>
      <c r="L802">
        <v>0.1</v>
      </c>
      <c r="M802" t="s">
        <v>1351</v>
      </c>
      <c r="N802" t="s">
        <v>1357</v>
      </c>
      <c r="O802">
        <v>12</v>
      </c>
      <c r="P802">
        <v>8</v>
      </c>
    </row>
    <row r="803" spans="2:16" x14ac:dyDescent="0.3">
      <c r="B803" t="s">
        <v>196</v>
      </c>
      <c r="C803" t="s">
        <v>1647</v>
      </c>
      <c r="D803" t="s">
        <v>66</v>
      </c>
      <c r="E803" t="s">
        <v>91</v>
      </c>
      <c r="F803" t="s">
        <v>68</v>
      </c>
      <c r="G803" t="s">
        <v>78</v>
      </c>
      <c r="H803" t="s">
        <v>79</v>
      </c>
      <c r="I803">
        <v>35</v>
      </c>
      <c r="J803">
        <v>42963</v>
      </c>
      <c r="K803">
        <v>181356</v>
      </c>
      <c r="L803">
        <v>0.23</v>
      </c>
      <c r="M803" t="s">
        <v>1351</v>
      </c>
      <c r="N803" t="s">
        <v>1364</v>
      </c>
      <c r="O803">
        <v>7</v>
      </c>
      <c r="P803">
        <v>4</v>
      </c>
    </row>
    <row r="804" spans="2:16" x14ac:dyDescent="0.3">
      <c r="B804" t="s">
        <v>1648</v>
      </c>
      <c r="C804" t="s">
        <v>1649</v>
      </c>
      <c r="D804" t="s">
        <v>66</v>
      </c>
      <c r="E804" t="s">
        <v>109</v>
      </c>
      <c r="F804" t="s">
        <v>68</v>
      </c>
      <c r="G804" t="s">
        <v>60</v>
      </c>
      <c r="H804" t="s">
        <v>79</v>
      </c>
      <c r="I804">
        <v>28</v>
      </c>
      <c r="J804">
        <v>43810</v>
      </c>
      <c r="K804">
        <v>182321</v>
      </c>
      <c r="L804">
        <v>0.28000000000000003</v>
      </c>
      <c r="M804" t="s">
        <v>1351</v>
      </c>
      <c r="N804" t="s">
        <v>1364</v>
      </c>
      <c r="O804">
        <v>4</v>
      </c>
      <c r="P804">
        <v>3</v>
      </c>
    </row>
    <row r="805" spans="2:16" x14ac:dyDescent="0.3">
      <c r="B805" t="s">
        <v>1650</v>
      </c>
      <c r="C805" t="s">
        <v>1651</v>
      </c>
      <c r="D805" t="s">
        <v>83</v>
      </c>
      <c r="E805" t="s">
        <v>67</v>
      </c>
      <c r="F805" t="s">
        <v>84</v>
      </c>
      <c r="G805" t="s">
        <v>78</v>
      </c>
      <c r="H805" t="s">
        <v>79</v>
      </c>
      <c r="I805">
        <v>52</v>
      </c>
      <c r="J805">
        <v>40091</v>
      </c>
      <c r="K805">
        <v>122890</v>
      </c>
      <c r="L805">
        <v>7.0000000000000007E-2</v>
      </c>
      <c r="M805" t="s">
        <v>1351</v>
      </c>
      <c r="N805" t="s">
        <v>1357</v>
      </c>
      <c r="O805">
        <v>14</v>
      </c>
      <c r="P805">
        <v>8</v>
      </c>
    </row>
    <row r="806" spans="2:16" x14ac:dyDescent="0.3">
      <c r="B806" t="s">
        <v>1652</v>
      </c>
      <c r="C806" t="s">
        <v>1653</v>
      </c>
      <c r="D806" t="s">
        <v>83</v>
      </c>
      <c r="E806" t="s">
        <v>97</v>
      </c>
      <c r="F806" t="s">
        <v>84</v>
      </c>
      <c r="G806" t="s">
        <v>78</v>
      </c>
      <c r="H806" t="s">
        <v>79</v>
      </c>
      <c r="I806">
        <v>48</v>
      </c>
      <c r="J806">
        <v>42201</v>
      </c>
      <c r="K806">
        <v>110565</v>
      </c>
      <c r="L806">
        <v>0.09</v>
      </c>
      <c r="M806" t="s">
        <v>1351</v>
      </c>
      <c r="N806" t="s">
        <v>1364</v>
      </c>
      <c r="O806">
        <v>9</v>
      </c>
      <c r="P806">
        <v>5.5</v>
      </c>
    </row>
    <row r="807" spans="2:16" x14ac:dyDescent="0.3">
      <c r="B807" t="s">
        <v>1654</v>
      </c>
      <c r="C807" t="s">
        <v>1655</v>
      </c>
      <c r="D807" t="s">
        <v>237</v>
      </c>
      <c r="E807" t="s">
        <v>101</v>
      </c>
      <c r="F807" t="s">
        <v>68</v>
      </c>
      <c r="G807" t="s">
        <v>60</v>
      </c>
      <c r="H807" t="s">
        <v>79</v>
      </c>
      <c r="I807">
        <v>51</v>
      </c>
      <c r="J807">
        <v>42777</v>
      </c>
      <c r="K807">
        <v>87036</v>
      </c>
      <c r="L807">
        <v>0</v>
      </c>
      <c r="M807" t="s">
        <v>1351</v>
      </c>
      <c r="N807" t="s">
        <v>1352</v>
      </c>
      <c r="O807">
        <v>7</v>
      </c>
      <c r="P807">
        <v>4</v>
      </c>
    </row>
    <row r="808" spans="2:16" x14ac:dyDescent="0.3">
      <c r="B808" t="s">
        <v>1656</v>
      </c>
      <c r="C808" t="s">
        <v>1657</v>
      </c>
      <c r="D808" t="s">
        <v>77</v>
      </c>
      <c r="E808" t="s">
        <v>109</v>
      </c>
      <c r="F808" t="s">
        <v>84</v>
      </c>
      <c r="G808" t="s">
        <v>78</v>
      </c>
      <c r="H808" t="s">
        <v>79</v>
      </c>
      <c r="I808">
        <v>45</v>
      </c>
      <c r="J808">
        <v>39347</v>
      </c>
      <c r="K808">
        <v>92293</v>
      </c>
      <c r="L808">
        <v>0</v>
      </c>
      <c r="M808" t="s">
        <v>1351</v>
      </c>
      <c r="N808" t="s">
        <v>1371</v>
      </c>
      <c r="O808">
        <v>16</v>
      </c>
      <c r="P808">
        <v>8</v>
      </c>
    </row>
    <row r="809" spans="2:16" x14ac:dyDescent="0.3">
      <c r="B809" t="s">
        <v>1658</v>
      </c>
      <c r="C809" t="s">
        <v>1659</v>
      </c>
      <c r="D809" t="s">
        <v>237</v>
      </c>
      <c r="E809" t="s">
        <v>101</v>
      </c>
      <c r="F809" t="s">
        <v>68</v>
      </c>
      <c r="G809" t="s">
        <v>60</v>
      </c>
      <c r="H809" t="s">
        <v>79</v>
      </c>
      <c r="I809">
        <v>48</v>
      </c>
      <c r="J809">
        <v>41032</v>
      </c>
      <c r="K809">
        <v>65340</v>
      </c>
      <c r="L809">
        <v>0</v>
      </c>
      <c r="M809" t="s">
        <v>1351</v>
      </c>
      <c r="N809" t="s">
        <v>1357</v>
      </c>
      <c r="O809">
        <v>12</v>
      </c>
      <c r="P809">
        <v>8</v>
      </c>
    </row>
    <row r="810" spans="2:16" x14ac:dyDescent="0.3">
      <c r="B810" t="s">
        <v>1660</v>
      </c>
      <c r="C810" t="s">
        <v>1661</v>
      </c>
      <c r="D810" t="s">
        <v>177</v>
      </c>
      <c r="E810" t="s">
        <v>101</v>
      </c>
      <c r="F810" t="s">
        <v>59</v>
      </c>
      <c r="G810" t="s">
        <v>60</v>
      </c>
      <c r="H810" t="s">
        <v>79</v>
      </c>
      <c r="I810">
        <v>40</v>
      </c>
      <c r="J810">
        <v>42622</v>
      </c>
      <c r="K810">
        <v>109680</v>
      </c>
      <c r="L810">
        <v>0</v>
      </c>
      <c r="M810" t="s">
        <v>1351</v>
      </c>
      <c r="N810" t="s">
        <v>1371</v>
      </c>
      <c r="O810">
        <v>7</v>
      </c>
      <c r="P810">
        <v>4</v>
      </c>
    </row>
    <row r="811" spans="2:16" x14ac:dyDescent="0.3">
      <c r="B811" t="s">
        <v>1662</v>
      </c>
      <c r="C811" t="s">
        <v>1663</v>
      </c>
      <c r="D811" t="s">
        <v>77</v>
      </c>
      <c r="E811" t="s">
        <v>109</v>
      </c>
      <c r="F811" t="s">
        <v>74</v>
      </c>
      <c r="G811" t="s">
        <v>78</v>
      </c>
      <c r="H811" t="s">
        <v>79</v>
      </c>
      <c r="I811">
        <v>63</v>
      </c>
      <c r="J811">
        <v>42778</v>
      </c>
      <c r="K811">
        <v>77629</v>
      </c>
      <c r="L811">
        <v>0</v>
      </c>
      <c r="M811" t="s">
        <v>1351</v>
      </c>
      <c r="N811" t="s">
        <v>1364</v>
      </c>
      <c r="O811">
        <v>7</v>
      </c>
      <c r="P811">
        <v>4</v>
      </c>
    </row>
    <row r="812" spans="2:16" x14ac:dyDescent="0.3">
      <c r="B812" t="s">
        <v>1664</v>
      </c>
      <c r="C812" t="s">
        <v>1665</v>
      </c>
      <c r="D812" t="s">
        <v>57</v>
      </c>
      <c r="E812" t="s">
        <v>97</v>
      </c>
      <c r="F812" t="s">
        <v>74</v>
      </c>
      <c r="G812" t="s">
        <v>78</v>
      </c>
      <c r="H812" t="s">
        <v>79</v>
      </c>
      <c r="I812">
        <v>62</v>
      </c>
      <c r="J812">
        <v>43061</v>
      </c>
      <c r="K812">
        <v>138808</v>
      </c>
      <c r="L812">
        <v>0.15</v>
      </c>
      <c r="M812" t="s">
        <v>1351</v>
      </c>
      <c r="N812" t="s">
        <v>1352</v>
      </c>
      <c r="O812">
        <v>6</v>
      </c>
      <c r="P812">
        <v>4</v>
      </c>
    </row>
    <row r="813" spans="2:16" x14ac:dyDescent="0.3">
      <c r="B813" t="s">
        <v>1300</v>
      </c>
      <c r="C813" t="s">
        <v>1666</v>
      </c>
      <c r="D813" t="s">
        <v>66</v>
      </c>
      <c r="E813" t="s">
        <v>91</v>
      </c>
      <c r="F813" t="s">
        <v>84</v>
      </c>
      <c r="G813" t="s">
        <v>60</v>
      </c>
      <c r="H813" t="s">
        <v>79</v>
      </c>
      <c r="I813">
        <v>60</v>
      </c>
      <c r="J813">
        <v>38121</v>
      </c>
      <c r="K813">
        <v>186378</v>
      </c>
      <c r="L813">
        <v>0.26</v>
      </c>
      <c r="M813" t="s">
        <v>1351</v>
      </c>
      <c r="N813" t="s">
        <v>1352</v>
      </c>
      <c r="O813">
        <v>20</v>
      </c>
      <c r="P813">
        <v>9.5</v>
      </c>
    </row>
    <row r="814" spans="2:16" x14ac:dyDescent="0.3">
      <c r="B814" t="s">
        <v>1667</v>
      </c>
      <c r="C814" t="s">
        <v>1668</v>
      </c>
      <c r="D814" t="s">
        <v>225</v>
      </c>
      <c r="E814" t="s">
        <v>97</v>
      </c>
      <c r="F814" t="s">
        <v>74</v>
      </c>
      <c r="G814" t="s">
        <v>60</v>
      </c>
      <c r="H814" t="s">
        <v>79</v>
      </c>
      <c r="I814">
        <v>63</v>
      </c>
      <c r="J814">
        <v>39204</v>
      </c>
      <c r="K814">
        <v>72805</v>
      </c>
      <c r="L814">
        <v>0</v>
      </c>
      <c r="M814" t="s">
        <v>1351</v>
      </c>
      <c r="N814" t="s">
        <v>1357</v>
      </c>
      <c r="O814">
        <v>17</v>
      </c>
      <c r="P814">
        <v>8</v>
      </c>
    </row>
    <row r="815" spans="2:16" x14ac:dyDescent="0.3">
      <c r="B815" t="s">
        <v>1669</v>
      </c>
      <c r="C815" t="s">
        <v>1670</v>
      </c>
      <c r="D815" t="s">
        <v>318</v>
      </c>
      <c r="E815" t="s">
        <v>120</v>
      </c>
      <c r="F815" t="s">
        <v>59</v>
      </c>
      <c r="G815" t="s">
        <v>60</v>
      </c>
      <c r="H815" t="s">
        <v>79</v>
      </c>
      <c r="I815">
        <v>46</v>
      </c>
      <c r="J815">
        <v>44213</v>
      </c>
      <c r="K815">
        <v>72131</v>
      </c>
      <c r="L815">
        <v>0</v>
      </c>
      <c r="M815" t="s">
        <v>1351</v>
      </c>
      <c r="N815" t="s">
        <v>1357</v>
      </c>
      <c r="O815">
        <v>3</v>
      </c>
      <c r="P815">
        <v>3</v>
      </c>
    </row>
    <row r="816" spans="2:16" x14ac:dyDescent="0.3">
      <c r="B816" t="s">
        <v>1671</v>
      </c>
      <c r="C816" t="s">
        <v>1672</v>
      </c>
      <c r="D816" t="s">
        <v>180</v>
      </c>
      <c r="E816" t="s">
        <v>97</v>
      </c>
      <c r="F816" t="s">
        <v>74</v>
      </c>
      <c r="G816" t="s">
        <v>60</v>
      </c>
      <c r="H816" t="s">
        <v>79</v>
      </c>
      <c r="I816">
        <v>25</v>
      </c>
      <c r="J816">
        <v>44270</v>
      </c>
      <c r="K816">
        <v>47974</v>
      </c>
      <c r="L816">
        <v>0</v>
      </c>
      <c r="M816" t="s">
        <v>1351</v>
      </c>
      <c r="N816" t="s">
        <v>1352</v>
      </c>
      <c r="O816">
        <v>3</v>
      </c>
      <c r="P816">
        <v>3</v>
      </c>
    </row>
    <row r="817" spans="2:16" x14ac:dyDescent="0.3">
      <c r="B817" t="s">
        <v>1673</v>
      </c>
      <c r="C817" t="s">
        <v>1674</v>
      </c>
      <c r="D817" t="s">
        <v>177</v>
      </c>
      <c r="E817" t="s">
        <v>101</v>
      </c>
      <c r="F817" t="s">
        <v>74</v>
      </c>
      <c r="G817" t="s">
        <v>60</v>
      </c>
      <c r="H817" t="s">
        <v>79</v>
      </c>
      <c r="I817">
        <v>45</v>
      </c>
      <c r="J817">
        <v>38057</v>
      </c>
      <c r="K817">
        <v>109422</v>
      </c>
      <c r="L817">
        <v>0</v>
      </c>
      <c r="M817" t="s">
        <v>1351</v>
      </c>
      <c r="N817" t="s">
        <v>1352</v>
      </c>
      <c r="O817">
        <v>20</v>
      </c>
      <c r="P817">
        <v>9.5</v>
      </c>
    </row>
    <row r="818" spans="2:16" x14ac:dyDescent="0.3">
      <c r="B818" t="s">
        <v>1232</v>
      </c>
      <c r="C818" t="s">
        <v>1675</v>
      </c>
      <c r="D818" t="s">
        <v>129</v>
      </c>
      <c r="E818" t="s">
        <v>58</v>
      </c>
      <c r="F818" t="s">
        <v>74</v>
      </c>
      <c r="G818" t="s">
        <v>78</v>
      </c>
      <c r="H818" t="s">
        <v>79</v>
      </c>
      <c r="I818">
        <v>25</v>
      </c>
      <c r="J818">
        <v>44213</v>
      </c>
      <c r="K818">
        <v>41844</v>
      </c>
      <c r="L818">
        <v>0</v>
      </c>
      <c r="M818" t="s">
        <v>1351</v>
      </c>
      <c r="N818" t="s">
        <v>1352</v>
      </c>
      <c r="O818">
        <v>3</v>
      </c>
      <c r="P818">
        <v>3</v>
      </c>
    </row>
    <row r="819" spans="2:16" x14ac:dyDescent="0.3">
      <c r="B819" t="s">
        <v>1676</v>
      </c>
      <c r="C819" t="s">
        <v>1677</v>
      </c>
      <c r="D819" t="s">
        <v>132</v>
      </c>
      <c r="E819" t="s">
        <v>91</v>
      </c>
      <c r="F819" t="s">
        <v>59</v>
      </c>
      <c r="G819" t="s">
        <v>78</v>
      </c>
      <c r="H819" t="s">
        <v>79</v>
      </c>
      <c r="I819">
        <v>43</v>
      </c>
      <c r="J819">
        <v>41680</v>
      </c>
      <c r="K819">
        <v>58875</v>
      </c>
      <c r="L819">
        <v>0</v>
      </c>
      <c r="M819" t="s">
        <v>1351</v>
      </c>
      <c r="N819" t="s">
        <v>1371</v>
      </c>
      <c r="O819">
        <v>10</v>
      </c>
      <c r="P819">
        <v>5.5</v>
      </c>
    </row>
    <row r="820" spans="2:16" x14ac:dyDescent="0.3">
      <c r="B820" t="s">
        <v>1678</v>
      </c>
      <c r="C820" t="s">
        <v>1679</v>
      </c>
      <c r="D820" t="s">
        <v>132</v>
      </c>
      <c r="E820" t="s">
        <v>120</v>
      </c>
      <c r="F820" t="s">
        <v>84</v>
      </c>
      <c r="G820" t="s">
        <v>60</v>
      </c>
      <c r="H820" t="s">
        <v>79</v>
      </c>
      <c r="I820">
        <v>42</v>
      </c>
      <c r="J820">
        <v>40307</v>
      </c>
      <c r="K820">
        <v>67743</v>
      </c>
      <c r="L820">
        <v>0</v>
      </c>
      <c r="M820" t="s">
        <v>1351</v>
      </c>
      <c r="N820" t="s">
        <v>1364</v>
      </c>
      <c r="O820">
        <v>14</v>
      </c>
      <c r="P820">
        <v>8</v>
      </c>
    </row>
    <row r="821" spans="2:16" x14ac:dyDescent="0.3">
      <c r="B821" t="s">
        <v>1680</v>
      </c>
      <c r="C821" t="s">
        <v>1681</v>
      </c>
      <c r="D821" t="s">
        <v>294</v>
      </c>
      <c r="E821" t="s">
        <v>58</v>
      </c>
      <c r="F821" t="s">
        <v>74</v>
      </c>
      <c r="G821" t="s">
        <v>60</v>
      </c>
      <c r="H821" t="s">
        <v>79</v>
      </c>
      <c r="I821">
        <v>33</v>
      </c>
      <c r="J821">
        <v>41819</v>
      </c>
      <c r="K821">
        <v>96366</v>
      </c>
      <c r="L821">
        <v>0</v>
      </c>
      <c r="M821" t="s">
        <v>1351</v>
      </c>
      <c r="N821" t="s">
        <v>1371</v>
      </c>
      <c r="O821">
        <v>10</v>
      </c>
      <c r="P821">
        <v>5.5</v>
      </c>
    </row>
    <row r="822" spans="2:16" x14ac:dyDescent="0.3">
      <c r="B822" t="s">
        <v>1682</v>
      </c>
      <c r="C822" t="s">
        <v>1683</v>
      </c>
      <c r="D822" t="s">
        <v>83</v>
      </c>
      <c r="E822" t="s">
        <v>67</v>
      </c>
      <c r="F822" t="s">
        <v>59</v>
      </c>
      <c r="G822" t="s">
        <v>60</v>
      </c>
      <c r="H822" t="s">
        <v>79</v>
      </c>
      <c r="I822">
        <v>37</v>
      </c>
      <c r="J822">
        <v>42605</v>
      </c>
      <c r="K822">
        <v>124928</v>
      </c>
      <c r="L822">
        <v>0.06</v>
      </c>
      <c r="M822" t="s">
        <v>1351</v>
      </c>
      <c r="N822" t="s">
        <v>1352</v>
      </c>
      <c r="O822">
        <v>8</v>
      </c>
      <c r="P822">
        <v>5.5</v>
      </c>
    </row>
    <row r="823" spans="2:16" x14ac:dyDescent="0.3">
      <c r="B823" t="s">
        <v>1684</v>
      </c>
      <c r="C823" t="s">
        <v>1685</v>
      </c>
      <c r="D823" t="s">
        <v>66</v>
      </c>
      <c r="E823" t="s">
        <v>67</v>
      </c>
      <c r="F823" t="s">
        <v>59</v>
      </c>
      <c r="G823" t="s">
        <v>60</v>
      </c>
      <c r="H823" t="s">
        <v>79</v>
      </c>
      <c r="I823">
        <v>25</v>
      </c>
      <c r="J823">
        <v>44303</v>
      </c>
      <c r="K823">
        <v>186870</v>
      </c>
      <c r="L823">
        <v>0.2</v>
      </c>
      <c r="M823" t="s">
        <v>1351</v>
      </c>
      <c r="N823" t="s">
        <v>1357</v>
      </c>
      <c r="O823">
        <v>3</v>
      </c>
      <c r="P823">
        <v>3</v>
      </c>
    </row>
    <row r="824" spans="2:16" x14ac:dyDescent="0.3">
      <c r="B824" t="s">
        <v>351</v>
      </c>
      <c r="C824" t="s">
        <v>1686</v>
      </c>
      <c r="D824" t="s">
        <v>87</v>
      </c>
      <c r="E824" t="s">
        <v>67</v>
      </c>
      <c r="F824" t="s">
        <v>84</v>
      </c>
      <c r="G824" t="s">
        <v>78</v>
      </c>
      <c r="H824" t="s">
        <v>79</v>
      </c>
      <c r="I824">
        <v>37</v>
      </c>
      <c r="J824">
        <v>42317</v>
      </c>
      <c r="K824">
        <v>45369</v>
      </c>
      <c r="L824">
        <v>0</v>
      </c>
      <c r="M824" t="s">
        <v>1351</v>
      </c>
      <c r="N824" t="s">
        <v>1364</v>
      </c>
      <c r="O824">
        <v>8</v>
      </c>
      <c r="P824">
        <v>5.5</v>
      </c>
    </row>
    <row r="825" spans="2:16" x14ac:dyDescent="0.3">
      <c r="B825" t="s">
        <v>1687</v>
      </c>
      <c r="C825" t="s">
        <v>1688</v>
      </c>
      <c r="D825" t="s">
        <v>77</v>
      </c>
      <c r="E825" t="s">
        <v>120</v>
      </c>
      <c r="F825" t="s">
        <v>68</v>
      </c>
      <c r="G825" t="s">
        <v>78</v>
      </c>
      <c r="H825" t="s">
        <v>79</v>
      </c>
      <c r="I825">
        <v>59</v>
      </c>
      <c r="J825">
        <v>35502</v>
      </c>
      <c r="K825">
        <v>83685</v>
      </c>
      <c r="L825">
        <v>0</v>
      </c>
      <c r="M825" t="s">
        <v>1351</v>
      </c>
      <c r="N825" t="s">
        <v>1364</v>
      </c>
      <c r="O825">
        <v>27</v>
      </c>
      <c r="P825">
        <v>10</v>
      </c>
    </row>
    <row r="826" spans="2:16" x14ac:dyDescent="0.3">
      <c r="B826" t="s">
        <v>1689</v>
      </c>
      <c r="C826" t="s">
        <v>1690</v>
      </c>
      <c r="D826" t="s">
        <v>73</v>
      </c>
      <c r="E826" t="s">
        <v>58</v>
      </c>
      <c r="F826" t="s">
        <v>68</v>
      </c>
      <c r="G826" t="s">
        <v>78</v>
      </c>
      <c r="H826" t="s">
        <v>79</v>
      </c>
      <c r="I826">
        <v>35</v>
      </c>
      <c r="J826">
        <v>42493</v>
      </c>
      <c r="K826">
        <v>73899</v>
      </c>
      <c r="L826">
        <v>0.05</v>
      </c>
      <c r="M826" t="s">
        <v>1351</v>
      </c>
      <c r="N826" t="s">
        <v>1371</v>
      </c>
      <c r="O826">
        <v>8</v>
      </c>
      <c r="P826">
        <v>5.5</v>
      </c>
    </row>
    <row r="827" spans="2:16" x14ac:dyDescent="0.3">
      <c r="B827" t="s">
        <v>1691</v>
      </c>
      <c r="C827" t="s">
        <v>1692</v>
      </c>
      <c r="D827" t="s">
        <v>83</v>
      </c>
      <c r="E827" t="s">
        <v>67</v>
      </c>
      <c r="F827" t="s">
        <v>84</v>
      </c>
      <c r="G827" t="s">
        <v>78</v>
      </c>
      <c r="H827" t="s">
        <v>79</v>
      </c>
      <c r="I827">
        <v>63</v>
      </c>
      <c r="J827">
        <v>38096</v>
      </c>
      <c r="K827">
        <v>122487</v>
      </c>
      <c r="L827">
        <v>0.08</v>
      </c>
      <c r="M827" t="s">
        <v>1351</v>
      </c>
      <c r="N827" t="s">
        <v>1357</v>
      </c>
      <c r="O827">
        <v>20</v>
      </c>
      <c r="P827">
        <v>9.5</v>
      </c>
    </row>
    <row r="828" spans="2:16" x14ac:dyDescent="0.3">
      <c r="B828" t="s">
        <v>1693</v>
      </c>
      <c r="C828" t="s">
        <v>1694</v>
      </c>
      <c r="D828" t="s">
        <v>83</v>
      </c>
      <c r="E828" t="s">
        <v>58</v>
      </c>
      <c r="F828" t="s">
        <v>59</v>
      </c>
      <c r="G828" t="s">
        <v>60</v>
      </c>
      <c r="H828" t="s">
        <v>79</v>
      </c>
      <c r="I828">
        <v>55</v>
      </c>
      <c r="J828">
        <v>38391</v>
      </c>
      <c r="K828">
        <v>115145</v>
      </c>
      <c r="L828">
        <v>0.05</v>
      </c>
      <c r="M828" t="s">
        <v>1351</v>
      </c>
      <c r="N828" t="s">
        <v>1352</v>
      </c>
      <c r="O828">
        <v>19</v>
      </c>
      <c r="P828">
        <v>9.5</v>
      </c>
    </row>
    <row r="829" spans="2:16" x14ac:dyDescent="0.3">
      <c r="B829" t="s">
        <v>1695</v>
      </c>
      <c r="C829" t="s">
        <v>1696</v>
      </c>
      <c r="D829" t="s">
        <v>57</v>
      </c>
      <c r="E829" t="s">
        <v>67</v>
      </c>
      <c r="F829" t="s">
        <v>68</v>
      </c>
      <c r="G829" t="s">
        <v>60</v>
      </c>
      <c r="H829" t="s">
        <v>79</v>
      </c>
      <c r="I829">
        <v>37</v>
      </c>
      <c r="J829">
        <v>40657</v>
      </c>
      <c r="K829">
        <v>131183</v>
      </c>
      <c r="L829">
        <v>0.14000000000000001</v>
      </c>
      <c r="M829" t="s">
        <v>1351</v>
      </c>
      <c r="N829" t="s">
        <v>1357</v>
      </c>
      <c r="O829">
        <v>13</v>
      </c>
      <c r="P829">
        <v>8</v>
      </c>
    </row>
    <row r="830" spans="2:16" x14ac:dyDescent="0.3">
      <c r="B830" t="s">
        <v>657</v>
      </c>
      <c r="C830" t="s">
        <v>1697</v>
      </c>
      <c r="D830" t="s">
        <v>142</v>
      </c>
      <c r="E830" t="s">
        <v>58</v>
      </c>
      <c r="F830" t="s">
        <v>74</v>
      </c>
      <c r="G830" t="s">
        <v>60</v>
      </c>
      <c r="H830" t="s">
        <v>79</v>
      </c>
      <c r="I830">
        <v>45</v>
      </c>
      <c r="J830">
        <v>37445</v>
      </c>
      <c r="K830">
        <v>92655</v>
      </c>
      <c r="L830">
        <v>0</v>
      </c>
      <c r="M830" t="s">
        <v>1351</v>
      </c>
      <c r="N830" t="s">
        <v>1371</v>
      </c>
      <c r="O830">
        <v>22</v>
      </c>
      <c r="P830">
        <v>9.5</v>
      </c>
    </row>
    <row r="831" spans="2:16" x14ac:dyDescent="0.3">
      <c r="B831" t="s">
        <v>1698</v>
      </c>
      <c r="C831" t="s">
        <v>1699</v>
      </c>
      <c r="D831" t="s">
        <v>100</v>
      </c>
      <c r="E831" t="s">
        <v>101</v>
      </c>
      <c r="F831" t="s">
        <v>84</v>
      </c>
      <c r="G831" t="s">
        <v>60</v>
      </c>
      <c r="H831" t="s">
        <v>79</v>
      </c>
      <c r="I831">
        <v>25</v>
      </c>
      <c r="J831">
        <v>44370</v>
      </c>
      <c r="K831">
        <v>86464</v>
      </c>
      <c r="L831">
        <v>0</v>
      </c>
      <c r="M831" t="s">
        <v>1351</v>
      </c>
      <c r="N831" t="s">
        <v>1357</v>
      </c>
      <c r="O831">
        <v>3</v>
      </c>
      <c r="P831">
        <v>3</v>
      </c>
    </row>
    <row r="832" spans="2:16" x14ac:dyDescent="0.3">
      <c r="B832" t="s">
        <v>1700</v>
      </c>
      <c r="C832" t="s">
        <v>1701</v>
      </c>
      <c r="D832" t="s">
        <v>198</v>
      </c>
      <c r="E832" t="s">
        <v>58</v>
      </c>
      <c r="F832" t="s">
        <v>74</v>
      </c>
      <c r="G832" t="s">
        <v>60</v>
      </c>
      <c r="H832" t="s">
        <v>79</v>
      </c>
      <c r="I832">
        <v>50</v>
      </c>
      <c r="J832">
        <v>44445</v>
      </c>
      <c r="K832">
        <v>83418</v>
      </c>
      <c r="L832">
        <v>0</v>
      </c>
      <c r="M832" t="s">
        <v>1351</v>
      </c>
      <c r="N832" t="s">
        <v>1357</v>
      </c>
      <c r="O832">
        <v>2</v>
      </c>
      <c r="P832">
        <v>1</v>
      </c>
    </row>
    <row r="833" spans="2:16" x14ac:dyDescent="0.3">
      <c r="B833" t="s">
        <v>242</v>
      </c>
      <c r="C833" t="s">
        <v>1702</v>
      </c>
      <c r="D833" t="s">
        <v>180</v>
      </c>
      <c r="E833" t="s">
        <v>97</v>
      </c>
      <c r="F833" t="s">
        <v>68</v>
      </c>
      <c r="G833" t="s">
        <v>78</v>
      </c>
      <c r="H833" t="s">
        <v>79</v>
      </c>
      <c r="I833">
        <v>58</v>
      </c>
      <c r="J833">
        <v>41810</v>
      </c>
      <c r="K833">
        <v>41728</v>
      </c>
      <c r="L833">
        <v>0</v>
      </c>
      <c r="M833" t="s">
        <v>1351</v>
      </c>
      <c r="N833" t="s">
        <v>1352</v>
      </c>
      <c r="O833">
        <v>10</v>
      </c>
      <c r="P833">
        <v>5.5</v>
      </c>
    </row>
    <row r="834" spans="2:16" x14ac:dyDescent="0.3">
      <c r="B834" t="s">
        <v>1703</v>
      </c>
      <c r="C834" t="s">
        <v>1704</v>
      </c>
      <c r="D834" t="s">
        <v>222</v>
      </c>
      <c r="E834" t="s">
        <v>120</v>
      </c>
      <c r="F834" t="s">
        <v>59</v>
      </c>
      <c r="G834" t="s">
        <v>60</v>
      </c>
      <c r="H834" t="s">
        <v>79</v>
      </c>
      <c r="I834">
        <v>54</v>
      </c>
      <c r="J834">
        <v>44271</v>
      </c>
      <c r="K834">
        <v>56239</v>
      </c>
      <c r="L834">
        <v>0</v>
      </c>
      <c r="M834" t="s">
        <v>1351</v>
      </c>
      <c r="N834" t="s">
        <v>1352</v>
      </c>
      <c r="O834">
        <v>3</v>
      </c>
      <c r="P834">
        <v>3</v>
      </c>
    </row>
    <row r="835" spans="2:16" x14ac:dyDescent="0.3">
      <c r="B835" t="s">
        <v>1236</v>
      </c>
      <c r="C835" t="s">
        <v>1705</v>
      </c>
      <c r="D835" t="s">
        <v>66</v>
      </c>
      <c r="E835" t="s">
        <v>109</v>
      </c>
      <c r="F835" t="s">
        <v>84</v>
      </c>
      <c r="G835" t="s">
        <v>78</v>
      </c>
      <c r="H835" t="s">
        <v>79</v>
      </c>
      <c r="I835">
        <v>49</v>
      </c>
      <c r="J835">
        <v>41816</v>
      </c>
      <c r="K835">
        <v>153961</v>
      </c>
      <c r="L835">
        <v>0.25</v>
      </c>
      <c r="M835" t="s">
        <v>1351</v>
      </c>
      <c r="N835" t="s">
        <v>1357</v>
      </c>
      <c r="O835">
        <v>10</v>
      </c>
      <c r="P835">
        <v>5.5</v>
      </c>
    </row>
    <row r="836" spans="2:16" x14ac:dyDescent="0.3">
      <c r="B836" t="s">
        <v>1613</v>
      </c>
      <c r="C836" t="s">
        <v>1706</v>
      </c>
      <c r="D836" t="s">
        <v>294</v>
      </c>
      <c r="E836" t="s">
        <v>58</v>
      </c>
      <c r="F836" t="s">
        <v>68</v>
      </c>
      <c r="G836" t="s">
        <v>60</v>
      </c>
      <c r="H836" t="s">
        <v>79</v>
      </c>
      <c r="I836">
        <v>45</v>
      </c>
      <c r="J836">
        <v>39069</v>
      </c>
      <c r="K836">
        <v>68337</v>
      </c>
      <c r="L836">
        <v>0</v>
      </c>
      <c r="M836" t="s">
        <v>1351</v>
      </c>
      <c r="N836" t="s">
        <v>1352</v>
      </c>
      <c r="O836">
        <v>17</v>
      </c>
      <c r="P836">
        <v>8</v>
      </c>
    </row>
    <row r="837" spans="2:16" x14ac:dyDescent="0.3">
      <c r="B837" t="s">
        <v>1707</v>
      </c>
      <c r="C837" t="s">
        <v>1708</v>
      </c>
      <c r="D837" t="s">
        <v>57</v>
      </c>
      <c r="E837" t="s">
        <v>97</v>
      </c>
      <c r="F837" t="s">
        <v>59</v>
      </c>
      <c r="G837" t="s">
        <v>60</v>
      </c>
      <c r="H837" t="s">
        <v>79</v>
      </c>
      <c r="I837">
        <v>37</v>
      </c>
      <c r="J837">
        <v>40560</v>
      </c>
      <c r="K837">
        <v>131353</v>
      </c>
      <c r="L837">
        <v>0.11</v>
      </c>
      <c r="M837" t="s">
        <v>1351</v>
      </c>
      <c r="N837" t="s">
        <v>1357</v>
      </c>
      <c r="O837">
        <v>13</v>
      </c>
      <c r="P837">
        <v>8</v>
      </c>
    </row>
    <row r="838" spans="2:16" x14ac:dyDescent="0.3">
      <c r="B838" t="s">
        <v>1709</v>
      </c>
      <c r="C838" t="s">
        <v>1710</v>
      </c>
      <c r="D838" t="s">
        <v>348</v>
      </c>
      <c r="E838" t="s">
        <v>58</v>
      </c>
      <c r="F838" t="s">
        <v>74</v>
      </c>
      <c r="G838" t="s">
        <v>78</v>
      </c>
      <c r="H838" t="s">
        <v>79</v>
      </c>
      <c r="I838">
        <v>45</v>
      </c>
      <c r="J838">
        <v>40253</v>
      </c>
      <c r="K838">
        <v>88182</v>
      </c>
      <c r="L838">
        <v>0</v>
      </c>
      <c r="M838" t="s">
        <v>1351</v>
      </c>
      <c r="N838" t="s">
        <v>1371</v>
      </c>
      <c r="O838">
        <v>14</v>
      </c>
      <c r="P838">
        <v>8</v>
      </c>
    </row>
    <row r="839" spans="2:16" x14ac:dyDescent="0.3">
      <c r="B839" t="s">
        <v>1711</v>
      </c>
      <c r="C839" t="s">
        <v>1712</v>
      </c>
      <c r="D839" t="s">
        <v>132</v>
      </c>
      <c r="E839" t="s">
        <v>120</v>
      </c>
      <c r="F839" t="s">
        <v>59</v>
      </c>
      <c r="G839" t="s">
        <v>60</v>
      </c>
      <c r="H839" t="s">
        <v>79</v>
      </c>
      <c r="I839">
        <v>45</v>
      </c>
      <c r="J839">
        <v>43557</v>
      </c>
      <c r="K839">
        <v>52621</v>
      </c>
      <c r="L839">
        <v>0</v>
      </c>
      <c r="M839" t="s">
        <v>1351</v>
      </c>
      <c r="N839" t="s">
        <v>1364</v>
      </c>
      <c r="O839">
        <v>5</v>
      </c>
      <c r="P839">
        <v>3</v>
      </c>
    </row>
    <row r="840" spans="2:16" x14ac:dyDescent="0.3">
      <c r="B840" t="s">
        <v>1713</v>
      </c>
      <c r="C840" t="s">
        <v>1714</v>
      </c>
      <c r="D840" t="s">
        <v>73</v>
      </c>
      <c r="E840" t="s">
        <v>58</v>
      </c>
      <c r="F840" t="s">
        <v>68</v>
      </c>
      <c r="G840" t="s">
        <v>60</v>
      </c>
      <c r="H840" t="s">
        <v>79</v>
      </c>
      <c r="I840">
        <v>48</v>
      </c>
      <c r="J840">
        <v>41749</v>
      </c>
      <c r="K840">
        <v>91679</v>
      </c>
      <c r="L840">
        <v>7.0000000000000007E-2</v>
      </c>
      <c r="M840" t="s">
        <v>1351</v>
      </c>
      <c r="N840" t="s">
        <v>1352</v>
      </c>
      <c r="O840">
        <v>10</v>
      </c>
      <c r="P840">
        <v>5.5</v>
      </c>
    </row>
    <row r="841" spans="2:16" x14ac:dyDescent="0.3">
      <c r="B841" t="s">
        <v>1715</v>
      </c>
      <c r="C841" t="s">
        <v>1716</v>
      </c>
      <c r="D841" t="s">
        <v>66</v>
      </c>
      <c r="E841" t="s">
        <v>120</v>
      </c>
      <c r="F841" t="s">
        <v>84</v>
      </c>
      <c r="G841" t="s">
        <v>78</v>
      </c>
      <c r="H841" t="s">
        <v>79</v>
      </c>
      <c r="I841">
        <v>58</v>
      </c>
      <c r="J841">
        <v>33682</v>
      </c>
      <c r="K841">
        <v>199848</v>
      </c>
      <c r="L841">
        <v>0.16</v>
      </c>
      <c r="M841" t="s">
        <v>1351</v>
      </c>
      <c r="N841" t="s">
        <v>1352</v>
      </c>
      <c r="O841">
        <v>32</v>
      </c>
      <c r="P841">
        <v>15</v>
      </c>
    </row>
    <row r="842" spans="2:16" x14ac:dyDescent="0.3">
      <c r="B842" t="s">
        <v>1717</v>
      </c>
      <c r="C842" t="s">
        <v>1718</v>
      </c>
      <c r="D842" t="s">
        <v>219</v>
      </c>
      <c r="E842" t="s">
        <v>58</v>
      </c>
      <c r="F842" t="s">
        <v>74</v>
      </c>
      <c r="G842" t="s">
        <v>78</v>
      </c>
      <c r="H842" t="s">
        <v>79</v>
      </c>
      <c r="I842">
        <v>34</v>
      </c>
      <c r="J842">
        <v>43414</v>
      </c>
      <c r="K842">
        <v>61944</v>
      </c>
      <c r="L842">
        <v>0</v>
      </c>
      <c r="M842" t="s">
        <v>1351</v>
      </c>
      <c r="N842" t="s">
        <v>1357</v>
      </c>
      <c r="O842">
        <v>5</v>
      </c>
      <c r="P842">
        <v>3</v>
      </c>
    </row>
    <row r="843" spans="2:16" x14ac:dyDescent="0.3">
      <c r="B843" t="s">
        <v>1719</v>
      </c>
      <c r="C843" t="s">
        <v>1720</v>
      </c>
      <c r="D843" t="s">
        <v>77</v>
      </c>
      <c r="E843" t="s">
        <v>91</v>
      </c>
      <c r="F843" t="s">
        <v>59</v>
      </c>
      <c r="G843" t="s">
        <v>78</v>
      </c>
      <c r="H843" t="s">
        <v>79</v>
      </c>
      <c r="I843">
        <v>50</v>
      </c>
      <c r="J843">
        <v>40109</v>
      </c>
      <c r="K843">
        <v>79447</v>
      </c>
      <c r="L843">
        <v>0</v>
      </c>
      <c r="M843" t="s">
        <v>1351</v>
      </c>
      <c r="N843" t="s">
        <v>1357</v>
      </c>
      <c r="O843">
        <v>14</v>
      </c>
      <c r="P843">
        <v>8</v>
      </c>
    </row>
    <row r="844" spans="2:16" x14ac:dyDescent="0.3">
      <c r="B844" t="s">
        <v>1721</v>
      </c>
      <c r="C844" t="s">
        <v>1722</v>
      </c>
      <c r="D844" t="s">
        <v>83</v>
      </c>
      <c r="E844" t="s">
        <v>120</v>
      </c>
      <c r="F844" t="s">
        <v>59</v>
      </c>
      <c r="G844" t="s">
        <v>78</v>
      </c>
      <c r="H844" t="s">
        <v>79</v>
      </c>
      <c r="I844">
        <v>49</v>
      </c>
      <c r="J844">
        <v>41131</v>
      </c>
      <c r="K844">
        <v>109850</v>
      </c>
      <c r="L844">
        <v>7.0000000000000007E-2</v>
      </c>
      <c r="M844" t="s">
        <v>1351</v>
      </c>
      <c r="N844" t="s">
        <v>1364</v>
      </c>
      <c r="O844">
        <v>12</v>
      </c>
      <c r="P844">
        <v>8</v>
      </c>
    </row>
    <row r="845" spans="2:16" x14ac:dyDescent="0.3">
      <c r="B845" t="s">
        <v>316</v>
      </c>
      <c r="C845" t="s">
        <v>1067</v>
      </c>
      <c r="D845" t="s">
        <v>252</v>
      </c>
      <c r="E845" t="s">
        <v>58</v>
      </c>
      <c r="F845" t="s">
        <v>59</v>
      </c>
      <c r="G845" t="s">
        <v>78</v>
      </c>
      <c r="H845" t="s">
        <v>79</v>
      </c>
      <c r="I845">
        <v>55</v>
      </c>
      <c r="J845">
        <v>42683</v>
      </c>
      <c r="K845">
        <v>87851</v>
      </c>
      <c r="L845">
        <v>0</v>
      </c>
      <c r="M845" t="s">
        <v>1351</v>
      </c>
      <c r="N845" t="s">
        <v>1352</v>
      </c>
      <c r="O845">
        <v>7</v>
      </c>
      <c r="P845">
        <v>4</v>
      </c>
    </row>
    <row r="846" spans="2:16" x14ac:dyDescent="0.3">
      <c r="B846" t="s">
        <v>1723</v>
      </c>
      <c r="C846" t="s">
        <v>1724</v>
      </c>
      <c r="D846" t="s">
        <v>77</v>
      </c>
      <c r="E846" t="s">
        <v>109</v>
      </c>
      <c r="F846" t="s">
        <v>68</v>
      </c>
      <c r="G846" t="s">
        <v>78</v>
      </c>
      <c r="H846" t="s">
        <v>79</v>
      </c>
      <c r="I846">
        <v>55</v>
      </c>
      <c r="J846">
        <v>38909</v>
      </c>
      <c r="K846">
        <v>93343</v>
      </c>
      <c r="L846">
        <v>0</v>
      </c>
      <c r="M846" t="s">
        <v>1351</v>
      </c>
      <c r="N846" t="s">
        <v>1352</v>
      </c>
      <c r="O846">
        <v>18</v>
      </c>
      <c r="P846">
        <v>9.5</v>
      </c>
    </row>
    <row r="847" spans="2:16" x14ac:dyDescent="0.3">
      <c r="B847" t="s">
        <v>406</v>
      </c>
      <c r="C847" t="s">
        <v>1509</v>
      </c>
      <c r="D847" t="s">
        <v>57</v>
      </c>
      <c r="E847" t="s">
        <v>67</v>
      </c>
      <c r="F847" t="s">
        <v>74</v>
      </c>
      <c r="G847" t="s">
        <v>60</v>
      </c>
      <c r="H847" t="s">
        <v>79</v>
      </c>
      <c r="I847">
        <v>42</v>
      </c>
      <c r="J847">
        <v>40620</v>
      </c>
      <c r="K847">
        <v>150034</v>
      </c>
      <c r="L847">
        <v>0.12</v>
      </c>
      <c r="M847" t="s">
        <v>1351</v>
      </c>
      <c r="N847" t="s">
        <v>1364</v>
      </c>
      <c r="O847">
        <v>13</v>
      </c>
      <c r="P847">
        <v>8</v>
      </c>
    </row>
    <row r="848" spans="2:16" x14ac:dyDescent="0.3">
      <c r="B848" t="s">
        <v>1725</v>
      </c>
      <c r="C848" t="s">
        <v>1726</v>
      </c>
      <c r="D848" t="s">
        <v>100</v>
      </c>
      <c r="E848" t="s">
        <v>101</v>
      </c>
      <c r="F848" t="s">
        <v>59</v>
      </c>
      <c r="G848" t="s">
        <v>60</v>
      </c>
      <c r="H848" t="s">
        <v>79</v>
      </c>
      <c r="I848">
        <v>59</v>
      </c>
      <c r="J848">
        <v>36990</v>
      </c>
      <c r="K848">
        <v>119699</v>
      </c>
      <c r="L848">
        <v>0</v>
      </c>
      <c r="M848" t="s">
        <v>1351</v>
      </c>
      <c r="N848" t="s">
        <v>1357</v>
      </c>
      <c r="O848">
        <v>23</v>
      </c>
      <c r="P848">
        <v>9.5</v>
      </c>
    </row>
    <row r="849" spans="2:16" x14ac:dyDescent="0.3">
      <c r="B849" t="s">
        <v>1727</v>
      </c>
      <c r="C849" t="s">
        <v>1728</v>
      </c>
      <c r="D849" t="s">
        <v>57</v>
      </c>
      <c r="E849" t="s">
        <v>109</v>
      </c>
      <c r="F849" t="s">
        <v>84</v>
      </c>
      <c r="G849" t="s">
        <v>60</v>
      </c>
      <c r="H849" t="s">
        <v>79</v>
      </c>
      <c r="I849">
        <v>65</v>
      </c>
      <c r="J849">
        <v>36823</v>
      </c>
      <c r="K849">
        <v>149417</v>
      </c>
      <c r="L849">
        <v>0.13</v>
      </c>
      <c r="M849" t="s">
        <v>1351</v>
      </c>
      <c r="N849" t="s">
        <v>1371</v>
      </c>
      <c r="O849">
        <v>23</v>
      </c>
      <c r="P849">
        <v>9.5</v>
      </c>
    </row>
    <row r="850" spans="2:16" x14ac:dyDescent="0.3">
      <c r="B850" t="s">
        <v>1729</v>
      </c>
      <c r="C850" t="s">
        <v>1730</v>
      </c>
      <c r="D850" t="s">
        <v>618</v>
      </c>
      <c r="E850" t="s">
        <v>58</v>
      </c>
      <c r="F850" t="s">
        <v>68</v>
      </c>
      <c r="G850" t="s">
        <v>78</v>
      </c>
      <c r="H850" t="s">
        <v>79</v>
      </c>
      <c r="I850">
        <v>34</v>
      </c>
      <c r="J850">
        <v>43728</v>
      </c>
      <c r="K850">
        <v>94735</v>
      </c>
      <c r="L850">
        <v>0</v>
      </c>
      <c r="M850" t="s">
        <v>1351</v>
      </c>
      <c r="N850" t="s">
        <v>1364</v>
      </c>
      <c r="O850">
        <v>4</v>
      </c>
      <c r="P850">
        <v>3</v>
      </c>
    </row>
    <row r="851" spans="2:16" x14ac:dyDescent="0.3">
      <c r="B851" t="s">
        <v>1731</v>
      </c>
      <c r="C851" t="s">
        <v>1732</v>
      </c>
      <c r="D851" t="s">
        <v>57</v>
      </c>
      <c r="E851" t="s">
        <v>97</v>
      </c>
      <c r="F851" t="s">
        <v>68</v>
      </c>
      <c r="G851" t="s">
        <v>60</v>
      </c>
      <c r="H851" t="s">
        <v>79</v>
      </c>
      <c r="I851">
        <v>36</v>
      </c>
      <c r="J851">
        <v>40248</v>
      </c>
      <c r="K851">
        <v>134006</v>
      </c>
      <c r="L851">
        <v>0.13</v>
      </c>
      <c r="M851" t="s">
        <v>1351</v>
      </c>
      <c r="N851" t="s">
        <v>1364</v>
      </c>
      <c r="O851">
        <v>14</v>
      </c>
      <c r="P851">
        <v>8</v>
      </c>
    </row>
    <row r="852" spans="2:16" x14ac:dyDescent="0.3">
      <c r="B852" t="s">
        <v>1733</v>
      </c>
      <c r="C852" t="s">
        <v>1734</v>
      </c>
      <c r="D852" t="s">
        <v>83</v>
      </c>
      <c r="E852" t="s">
        <v>67</v>
      </c>
      <c r="F852" t="s">
        <v>84</v>
      </c>
      <c r="G852" t="s">
        <v>60</v>
      </c>
      <c r="H852" t="s">
        <v>79</v>
      </c>
      <c r="I852">
        <v>61</v>
      </c>
      <c r="J852">
        <v>40092</v>
      </c>
      <c r="K852">
        <v>103096</v>
      </c>
      <c r="L852">
        <v>7.0000000000000007E-2</v>
      </c>
      <c r="M852" t="s">
        <v>1351</v>
      </c>
      <c r="N852" t="s">
        <v>1364</v>
      </c>
      <c r="O852">
        <v>14</v>
      </c>
      <c r="P852">
        <v>8</v>
      </c>
    </row>
    <row r="853" spans="2:16" x14ac:dyDescent="0.3">
      <c r="B853" t="s">
        <v>1735</v>
      </c>
      <c r="C853" t="s">
        <v>1736</v>
      </c>
      <c r="D853" t="s">
        <v>73</v>
      </c>
      <c r="E853" t="s">
        <v>58</v>
      </c>
      <c r="F853" t="s">
        <v>68</v>
      </c>
      <c r="G853" t="s">
        <v>60</v>
      </c>
      <c r="H853" t="s">
        <v>79</v>
      </c>
      <c r="I853">
        <v>36</v>
      </c>
      <c r="J853">
        <v>41972</v>
      </c>
      <c r="K853">
        <v>88730</v>
      </c>
      <c r="L853">
        <v>0.08</v>
      </c>
      <c r="M853" t="s">
        <v>1351</v>
      </c>
      <c r="N853" t="s">
        <v>1352</v>
      </c>
      <c r="O853">
        <v>9</v>
      </c>
      <c r="P853">
        <v>5.5</v>
      </c>
    </row>
    <row r="854" spans="2:16" x14ac:dyDescent="0.3">
      <c r="B854" t="s">
        <v>764</v>
      </c>
      <c r="C854" t="s">
        <v>1737</v>
      </c>
      <c r="D854" t="s">
        <v>132</v>
      </c>
      <c r="E854" t="s">
        <v>91</v>
      </c>
      <c r="F854" t="s">
        <v>84</v>
      </c>
      <c r="G854" t="s">
        <v>78</v>
      </c>
      <c r="H854" t="s">
        <v>79</v>
      </c>
      <c r="I854">
        <v>49</v>
      </c>
      <c r="J854">
        <v>43671</v>
      </c>
      <c r="K854">
        <v>50883</v>
      </c>
      <c r="L854">
        <v>0</v>
      </c>
      <c r="M854" t="s">
        <v>1351</v>
      </c>
      <c r="N854" t="s">
        <v>1352</v>
      </c>
      <c r="O854">
        <v>5</v>
      </c>
      <c r="P854">
        <v>3</v>
      </c>
    </row>
    <row r="855" spans="2:16" x14ac:dyDescent="0.3">
      <c r="B855" t="s">
        <v>1738</v>
      </c>
      <c r="C855" t="s">
        <v>1739</v>
      </c>
      <c r="D855" t="s">
        <v>66</v>
      </c>
      <c r="E855" t="s">
        <v>97</v>
      </c>
      <c r="F855" t="s">
        <v>68</v>
      </c>
      <c r="G855" t="s">
        <v>78</v>
      </c>
      <c r="H855" t="s">
        <v>79</v>
      </c>
      <c r="I855">
        <v>47</v>
      </c>
      <c r="J855">
        <v>43772</v>
      </c>
      <c r="K855">
        <v>195385</v>
      </c>
      <c r="L855">
        <v>0.21</v>
      </c>
      <c r="M855" t="s">
        <v>1351</v>
      </c>
      <c r="N855" t="s">
        <v>1371</v>
      </c>
      <c r="O855">
        <v>4</v>
      </c>
      <c r="P855">
        <v>3</v>
      </c>
    </row>
    <row r="856" spans="2:16" x14ac:dyDescent="0.3">
      <c r="B856" t="s">
        <v>1740</v>
      </c>
      <c r="C856" t="s">
        <v>1741</v>
      </c>
      <c r="D856" t="s">
        <v>57</v>
      </c>
      <c r="E856" t="s">
        <v>109</v>
      </c>
      <c r="F856" t="s">
        <v>68</v>
      </c>
      <c r="G856" t="s">
        <v>78</v>
      </c>
      <c r="H856" t="s">
        <v>79</v>
      </c>
      <c r="I856">
        <v>52</v>
      </c>
      <c r="J856">
        <v>43255</v>
      </c>
      <c r="K856">
        <v>154884</v>
      </c>
      <c r="L856">
        <v>0.1</v>
      </c>
      <c r="M856" t="s">
        <v>1351</v>
      </c>
      <c r="N856" t="s">
        <v>1357</v>
      </c>
      <c r="O856">
        <v>6</v>
      </c>
      <c r="P856">
        <v>4</v>
      </c>
    </row>
    <row r="857" spans="2:16" x14ac:dyDescent="0.3">
      <c r="B857" t="s">
        <v>1742</v>
      </c>
      <c r="C857" t="s">
        <v>1743</v>
      </c>
      <c r="D857" t="s">
        <v>100</v>
      </c>
      <c r="E857" t="s">
        <v>101</v>
      </c>
      <c r="F857" t="s">
        <v>68</v>
      </c>
      <c r="G857" t="s">
        <v>60</v>
      </c>
      <c r="H857" t="s">
        <v>79</v>
      </c>
      <c r="I857">
        <v>37</v>
      </c>
      <c r="J857">
        <v>41318</v>
      </c>
      <c r="K857">
        <v>124827</v>
      </c>
      <c r="L857">
        <v>0</v>
      </c>
      <c r="M857" t="s">
        <v>1351</v>
      </c>
      <c r="N857" t="s">
        <v>1364</v>
      </c>
      <c r="O857">
        <v>11</v>
      </c>
      <c r="P857">
        <v>5.5</v>
      </c>
    </row>
    <row r="858" spans="2:16" x14ac:dyDescent="0.3">
      <c r="B858" t="s">
        <v>1744</v>
      </c>
      <c r="C858" t="s">
        <v>1745</v>
      </c>
      <c r="D858" t="s">
        <v>83</v>
      </c>
      <c r="E858" t="s">
        <v>91</v>
      </c>
      <c r="F858" t="s">
        <v>68</v>
      </c>
      <c r="G858" t="s">
        <v>60</v>
      </c>
      <c r="H858" t="s">
        <v>79</v>
      </c>
      <c r="I858">
        <v>25</v>
      </c>
      <c r="J858">
        <v>44545</v>
      </c>
      <c r="K858">
        <v>114893</v>
      </c>
      <c r="L858">
        <v>0.06</v>
      </c>
      <c r="M858" t="s">
        <v>1351</v>
      </c>
      <c r="N858" t="s">
        <v>1371</v>
      </c>
      <c r="O858">
        <v>2</v>
      </c>
      <c r="P858">
        <v>1</v>
      </c>
    </row>
    <row r="859" spans="2:16" x14ac:dyDescent="0.3">
      <c r="B859" t="s">
        <v>1746</v>
      </c>
      <c r="C859" t="s">
        <v>1747</v>
      </c>
      <c r="D859" t="s">
        <v>83</v>
      </c>
      <c r="E859" t="s">
        <v>109</v>
      </c>
      <c r="F859" t="s">
        <v>68</v>
      </c>
      <c r="G859" t="s">
        <v>78</v>
      </c>
      <c r="H859" t="s">
        <v>79</v>
      </c>
      <c r="I859">
        <v>49</v>
      </c>
      <c r="J859">
        <v>43240</v>
      </c>
      <c r="K859">
        <v>119397</v>
      </c>
      <c r="L859">
        <v>0.09</v>
      </c>
      <c r="M859" t="s">
        <v>1351</v>
      </c>
      <c r="N859" t="s">
        <v>1364</v>
      </c>
      <c r="O859">
        <v>6</v>
      </c>
      <c r="P859">
        <v>4</v>
      </c>
    </row>
    <row r="860" spans="2:16" x14ac:dyDescent="0.3">
      <c r="B860" t="s">
        <v>1748</v>
      </c>
      <c r="C860" t="s">
        <v>1749</v>
      </c>
      <c r="D860" t="s">
        <v>66</v>
      </c>
      <c r="E860" t="s">
        <v>120</v>
      </c>
      <c r="F860" t="s">
        <v>84</v>
      </c>
      <c r="G860" t="s">
        <v>60</v>
      </c>
      <c r="H860" t="s">
        <v>79</v>
      </c>
      <c r="I860">
        <v>25</v>
      </c>
      <c r="J860">
        <v>44549</v>
      </c>
      <c r="K860">
        <v>150666</v>
      </c>
      <c r="L860">
        <v>0.23</v>
      </c>
      <c r="M860" t="s">
        <v>1351</v>
      </c>
      <c r="N860" t="s">
        <v>1371</v>
      </c>
      <c r="O860">
        <v>2</v>
      </c>
      <c r="P860">
        <v>1</v>
      </c>
    </row>
    <row r="861" spans="2:16" x14ac:dyDescent="0.3">
      <c r="B861" t="s">
        <v>1750</v>
      </c>
      <c r="C861" t="s">
        <v>1751</v>
      </c>
      <c r="D861" t="s">
        <v>171</v>
      </c>
      <c r="E861" t="s">
        <v>101</v>
      </c>
      <c r="F861" t="s">
        <v>84</v>
      </c>
      <c r="G861" t="s">
        <v>60</v>
      </c>
      <c r="H861" t="s">
        <v>79</v>
      </c>
      <c r="I861">
        <v>45</v>
      </c>
      <c r="J861">
        <v>40967</v>
      </c>
      <c r="K861">
        <v>89659</v>
      </c>
      <c r="L861">
        <v>0</v>
      </c>
      <c r="M861" t="s">
        <v>1351</v>
      </c>
      <c r="N861" t="s">
        <v>1364</v>
      </c>
      <c r="O861">
        <v>12</v>
      </c>
      <c r="P861">
        <v>8</v>
      </c>
    </row>
    <row r="862" spans="2:16" x14ac:dyDescent="0.3">
      <c r="B862" t="s">
        <v>1752</v>
      </c>
      <c r="C862" t="s">
        <v>1753</v>
      </c>
      <c r="D862" t="s">
        <v>87</v>
      </c>
      <c r="E862" t="s">
        <v>67</v>
      </c>
      <c r="F862" t="s">
        <v>68</v>
      </c>
      <c r="G862" t="s">
        <v>60</v>
      </c>
      <c r="H862" t="s">
        <v>79</v>
      </c>
      <c r="I862">
        <v>44</v>
      </c>
      <c r="J862">
        <v>40329</v>
      </c>
      <c r="K862">
        <v>47387</v>
      </c>
      <c r="L862">
        <v>0</v>
      </c>
      <c r="M862" t="s">
        <v>1351</v>
      </c>
      <c r="N862" t="s">
        <v>1371</v>
      </c>
      <c r="O862">
        <v>14</v>
      </c>
      <c r="P862">
        <v>8</v>
      </c>
    </row>
    <row r="863" spans="2:16" x14ac:dyDescent="0.3">
      <c r="B863" t="s">
        <v>1754</v>
      </c>
      <c r="C863" t="s">
        <v>1755</v>
      </c>
      <c r="D863" t="s">
        <v>77</v>
      </c>
      <c r="E863" t="s">
        <v>67</v>
      </c>
      <c r="F863" t="s">
        <v>68</v>
      </c>
      <c r="G863" t="s">
        <v>60</v>
      </c>
      <c r="H863" t="s">
        <v>79</v>
      </c>
      <c r="I863">
        <v>33</v>
      </c>
      <c r="J863">
        <v>40936</v>
      </c>
      <c r="K863">
        <v>95960</v>
      </c>
      <c r="L863">
        <v>0</v>
      </c>
      <c r="M863" t="s">
        <v>1351</v>
      </c>
      <c r="N863" t="s">
        <v>1371</v>
      </c>
      <c r="O863">
        <v>12</v>
      </c>
      <c r="P863">
        <v>8</v>
      </c>
    </row>
    <row r="864" spans="2:16" x14ac:dyDescent="0.3">
      <c r="B864" t="s">
        <v>1756</v>
      </c>
      <c r="C864" t="s">
        <v>1757</v>
      </c>
      <c r="D864" t="s">
        <v>57</v>
      </c>
      <c r="E864" t="s">
        <v>58</v>
      </c>
      <c r="F864" t="s">
        <v>74</v>
      </c>
      <c r="G864" t="s">
        <v>78</v>
      </c>
      <c r="H864" t="s">
        <v>114</v>
      </c>
      <c r="I864">
        <v>56</v>
      </c>
      <c r="J864">
        <v>40917</v>
      </c>
      <c r="K864">
        <v>146140</v>
      </c>
      <c r="L864">
        <v>0.1</v>
      </c>
      <c r="M864" t="s">
        <v>1758</v>
      </c>
      <c r="N864" t="s">
        <v>1759</v>
      </c>
      <c r="O864">
        <v>12</v>
      </c>
      <c r="P864">
        <v>8</v>
      </c>
    </row>
    <row r="865" spans="2:16" x14ac:dyDescent="0.3">
      <c r="B865" t="s">
        <v>1760</v>
      </c>
      <c r="C865" t="s">
        <v>1761</v>
      </c>
      <c r="D865" t="s">
        <v>66</v>
      </c>
      <c r="E865" t="s">
        <v>58</v>
      </c>
      <c r="F865" t="s">
        <v>59</v>
      </c>
      <c r="G865" t="s">
        <v>78</v>
      </c>
      <c r="H865" t="s">
        <v>114</v>
      </c>
      <c r="I865">
        <v>59</v>
      </c>
      <c r="J865">
        <v>37400</v>
      </c>
      <c r="K865">
        <v>172787</v>
      </c>
      <c r="L865">
        <v>0.28000000000000003</v>
      </c>
      <c r="M865" t="s">
        <v>1758</v>
      </c>
      <c r="N865" t="s">
        <v>1762</v>
      </c>
      <c r="O865">
        <v>22</v>
      </c>
      <c r="P865">
        <v>9.5</v>
      </c>
    </row>
    <row r="866" spans="2:16" x14ac:dyDescent="0.3">
      <c r="B866" t="s">
        <v>1763</v>
      </c>
      <c r="C866" t="s">
        <v>1764</v>
      </c>
      <c r="D866" t="s">
        <v>157</v>
      </c>
      <c r="E866" t="s">
        <v>101</v>
      </c>
      <c r="F866" t="s">
        <v>84</v>
      </c>
      <c r="G866" t="s">
        <v>60</v>
      </c>
      <c r="H866" t="s">
        <v>114</v>
      </c>
      <c r="I866">
        <v>56</v>
      </c>
      <c r="J866">
        <v>38388</v>
      </c>
      <c r="K866">
        <v>98581</v>
      </c>
      <c r="L866">
        <v>0</v>
      </c>
      <c r="M866" t="s">
        <v>1758</v>
      </c>
      <c r="N866" t="s">
        <v>1762</v>
      </c>
      <c r="O866">
        <v>19</v>
      </c>
      <c r="P866">
        <v>9.5</v>
      </c>
    </row>
    <row r="867" spans="2:16" x14ac:dyDescent="0.3">
      <c r="B867" t="s">
        <v>1765</v>
      </c>
      <c r="C867" t="s">
        <v>1766</v>
      </c>
      <c r="D867" t="s">
        <v>87</v>
      </c>
      <c r="E867" t="s">
        <v>67</v>
      </c>
      <c r="F867" t="s">
        <v>74</v>
      </c>
      <c r="G867" t="s">
        <v>78</v>
      </c>
      <c r="H867" t="s">
        <v>114</v>
      </c>
      <c r="I867">
        <v>65</v>
      </c>
      <c r="J867">
        <v>38123</v>
      </c>
      <c r="K867">
        <v>55499</v>
      </c>
      <c r="L867">
        <v>0</v>
      </c>
      <c r="M867" t="s">
        <v>1758</v>
      </c>
      <c r="N867" t="s">
        <v>1759</v>
      </c>
      <c r="O867">
        <v>20</v>
      </c>
      <c r="P867">
        <v>9.5</v>
      </c>
    </row>
    <row r="868" spans="2:16" x14ac:dyDescent="0.3">
      <c r="B868" t="s">
        <v>1767</v>
      </c>
      <c r="C868" t="s">
        <v>1768</v>
      </c>
      <c r="D868" t="s">
        <v>137</v>
      </c>
      <c r="E868" t="s">
        <v>58</v>
      </c>
      <c r="F868" t="s">
        <v>84</v>
      </c>
      <c r="G868" t="s">
        <v>60</v>
      </c>
      <c r="H868" t="s">
        <v>114</v>
      </c>
      <c r="I868">
        <v>57</v>
      </c>
      <c r="J868">
        <v>34337</v>
      </c>
      <c r="K868">
        <v>82872</v>
      </c>
      <c r="L868">
        <v>0</v>
      </c>
      <c r="M868" t="s">
        <v>1758</v>
      </c>
      <c r="N868" t="s">
        <v>1759</v>
      </c>
      <c r="O868">
        <v>30</v>
      </c>
      <c r="P868">
        <v>15</v>
      </c>
    </row>
    <row r="869" spans="2:16" x14ac:dyDescent="0.3">
      <c r="B869" t="s">
        <v>1769</v>
      </c>
      <c r="C869" t="s">
        <v>1770</v>
      </c>
      <c r="D869" t="s">
        <v>57</v>
      </c>
      <c r="E869" t="s">
        <v>58</v>
      </c>
      <c r="F869" t="s">
        <v>84</v>
      </c>
      <c r="G869" t="s">
        <v>60</v>
      </c>
      <c r="H869" t="s">
        <v>114</v>
      </c>
      <c r="I869">
        <v>55</v>
      </c>
      <c r="J869">
        <v>38945</v>
      </c>
      <c r="K869">
        <v>159044</v>
      </c>
      <c r="L869">
        <v>0.1</v>
      </c>
      <c r="M869" t="s">
        <v>1758</v>
      </c>
      <c r="N869" t="s">
        <v>1759</v>
      </c>
      <c r="O869">
        <v>18</v>
      </c>
      <c r="P869">
        <v>9.5</v>
      </c>
    </row>
    <row r="870" spans="2:16" x14ac:dyDescent="0.3">
      <c r="B870" t="s">
        <v>1771</v>
      </c>
      <c r="C870" t="s">
        <v>1772</v>
      </c>
      <c r="D870" t="s">
        <v>77</v>
      </c>
      <c r="E870" t="s">
        <v>91</v>
      </c>
      <c r="F870" t="s">
        <v>74</v>
      </c>
      <c r="G870" t="s">
        <v>60</v>
      </c>
      <c r="H870" t="s">
        <v>114</v>
      </c>
      <c r="I870">
        <v>44</v>
      </c>
      <c r="J870">
        <v>43467</v>
      </c>
      <c r="K870">
        <v>74691</v>
      </c>
      <c r="L870">
        <v>0</v>
      </c>
      <c r="M870" t="s">
        <v>1758</v>
      </c>
      <c r="N870" t="s">
        <v>1759</v>
      </c>
      <c r="O870">
        <v>5</v>
      </c>
      <c r="P870">
        <v>3</v>
      </c>
    </row>
    <row r="871" spans="2:16" x14ac:dyDescent="0.3">
      <c r="B871" t="s">
        <v>1773</v>
      </c>
      <c r="C871" t="s">
        <v>1774</v>
      </c>
      <c r="D871" t="s">
        <v>83</v>
      </c>
      <c r="E871" t="s">
        <v>91</v>
      </c>
      <c r="F871" t="s">
        <v>68</v>
      </c>
      <c r="G871" t="s">
        <v>60</v>
      </c>
      <c r="H871" t="s">
        <v>114</v>
      </c>
      <c r="I871">
        <v>38</v>
      </c>
      <c r="J871">
        <v>44516</v>
      </c>
      <c r="K871">
        <v>109812</v>
      </c>
      <c r="L871">
        <v>0.09</v>
      </c>
      <c r="M871" t="s">
        <v>1758</v>
      </c>
      <c r="N871" t="s">
        <v>1759</v>
      </c>
      <c r="O871">
        <v>2</v>
      </c>
      <c r="P871">
        <v>1</v>
      </c>
    </row>
    <row r="872" spans="2:16" x14ac:dyDescent="0.3">
      <c r="B872" t="s">
        <v>1775</v>
      </c>
      <c r="C872" t="s">
        <v>1776</v>
      </c>
      <c r="D872" t="s">
        <v>108</v>
      </c>
      <c r="E872" t="s">
        <v>109</v>
      </c>
      <c r="F872" t="s">
        <v>59</v>
      </c>
      <c r="G872" t="s">
        <v>78</v>
      </c>
      <c r="H872" t="s">
        <v>114</v>
      </c>
      <c r="I872">
        <v>57</v>
      </c>
      <c r="J872">
        <v>37828</v>
      </c>
      <c r="K872">
        <v>206624</v>
      </c>
      <c r="L872">
        <v>0.4</v>
      </c>
      <c r="M872" t="s">
        <v>1758</v>
      </c>
      <c r="N872" t="s">
        <v>1777</v>
      </c>
      <c r="O872">
        <v>21</v>
      </c>
      <c r="P872">
        <v>9.5</v>
      </c>
    </row>
    <row r="873" spans="2:16" x14ac:dyDescent="0.3">
      <c r="B873" t="s">
        <v>1778</v>
      </c>
      <c r="C873" t="s">
        <v>1779</v>
      </c>
      <c r="D873" t="s">
        <v>129</v>
      </c>
      <c r="E873" t="s">
        <v>58</v>
      </c>
      <c r="F873" t="s">
        <v>74</v>
      </c>
      <c r="G873" t="s">
        <v>78</v>
      </c>
      <c r="H873" t="s">
        <v>114</v>
      </c>
      <c r="I873">
        <v>36</v>
      </c>
      <c r="J873">
        <v>40535</v>
      </c>
      <c r="K873">
        <v>53215</v>
      </c>
      <c r="L873">
        <v>0</v>
      </c>
      <c r="M873" t="s">
        <v>1758</v>
      </c>
      <c r="N873" t="s">
        <v>1777</v>
      </c>
      <c r="O873">
        <v>13</v>
      </c>
      <c r="P873">
        <v>8</v>
      </c>
    </row>
    <row r="874" spans="2:16" x14ac:dyDescent="0.3">
      <c r="B874" t="s">
        <v>1780</v>
      </c>
      <c r="C874" t="s">
        <v>1781</v>
      </c>
      <c r="D874" t="s">
        <v>66</v>
      </c>
      <c r="E874" t="s">
        <v>101</v>
      </c>
      <c r="F874" t="s">
        <v>59</v>
      </c>
      <c r="G874" t="s">
        <v>60</v>
      </c>
      <c r="H874" t="s">
        <v>114</v>
      </c>
      <c r="I874">
        <v>30</v>
      </c>
      <c r="J874">
        <v>42512</v>
      </c>
      <c r="K874">
        <v>189702</v>
      </c>
      <c r="L874">
        <v>0.28000000000000003</v>
      </c>
      <c r="M874" t="s">
        <v>1758</v>
      </c>
      <c r="N874" t="s">
        <v>1759</v>
      </c>
      <c r="O874">
        <v>8</v>
      </c>
      <c r="P874">
        <v>5.5</v>
      </c>
    </row>
    <row r="875" spans="2:16" x14ac:dyDescent="0.3">
      <c r="B875" t="s">
        <v>1782</v>
      </c>
      <c r="C875" t="s">
        <v>1783</v>
      </c>
      <c r="D875" t="s">
        <v>198</v>
      </c>
      <c r="E875" t="s">
        <v>58</v>
      </c>
      <c r="F875" t="s">
        <v>84</v>
      </c>
      <c r="G875" t="s">
        <v>60</v>
      </c>
      <c r="H875" t="s">
        <v>114</v>
      </c>
      <c r="I875">
        <v>41</v>
      </c>
      <c r="J875">
        <v>39931</v>
      </c>
      <c r="K875">
        <v>69803</v>
      </c>
      <c r="L875">
        <v>0</v>
      </c>
      <c r="M875" t="s">
        <v>1758</v>
      </c>
      <c r="N875" t="s">
        <v>1759</v>
      </c>
      <c r="O875">
        <v>15</v>
      </c>
      <c r="P875">
        <v>8</v>
      </c>
    </row>
    <row r="876" spans="2:16" x14ac:dyDescent="0.3">
      <c r="B876" t="s">
        <v>306</v>
      </c>
      <c r="C876" t="s">
        <v>1784</v>
      </c>
      <c r="D876" t="s">
        <v>294</v>
      </c>
      <c r="E876" t="s">
        <v>58</v>
      </c>
      <c r="F876" t="s">
        <v>84</v>
      </c>
      <c r="G876" t="s">
        <v>60</v>
      </c>
      <c r="H876" t="s">
        <v>114</v>
      </c>
      <c r="I876">
        <v>48</v>
      </c>
      <c r="J876">
        <v>43650</v>
      </c>
      <c r="K876">
        <v>76588</v>
      </c>
      <c r="L876">
        <v>0</v>
      </c>
      <c r="M876" t="s">
        <v>1758</v>
      </c>
      <c r="N876" t="s">
        <v>1762</v>
      </c>
      <c r="O876">
        <v>5</v>
      </c>
      <c r="P876">
        <v>3</v>
      </c>
    </row>
    <row r="877" spans="2:16" x14ac:dyDescent="0.3">
      <c r="B877" t="s">
        <v>1785</v>
      </c>
      <c r="C877" t="s">
        <v>1786</v>
      </c>
      <c r="D877" t="s">
        <v>132</v>
      </c>
      <c r="E877" t="s">
        <v>67</v>
      </c>
      <c r="F877" t="s">
        <v>84</v>
      </c>
      <c r="G877" t="s">
        <v>60</v>
      </c>
      <c r="H877" t="s">
        <v>114</v>
      </c>
      <c r="I877">
        <v>26</v>
      </c>
      <c r="J877">
        <v>43578</v>
      </c>
      <c r="K877">
        <v>59817</v>
      </c>
      <c r="L877">
        <v>0</v>
      </c>
      <c r="M877" t="s">
        <v>1758</v>
      </c>
      <c r="N877" t="s">
        <v>1777</v>
      </c>
      <c r="O877">
        <v>5</v>
      </c>
      <c r="P877">
        <v>3</v>
      </c>
    </row>
    <row r="878" spans="2:16" x14ac:dyDescent="0.3">
      <c r="B878" t="s">
        <v>1787</v>
      </c>
      <c r="C878" t="s">
        <v>1788</v>
      </c>
      <c r="D878" t="s">
        <v>294</v>
      </c>
      <c r="E878" t="s">
        <v>58</v>
      </c>
      <c r="F878" t="s">
        <v>74</v>
      </c>
      <c r="G878" t="s">
        <v>60</v>
      </c>
      <c r="H878" t="s">
        <v>114</v>
      </c>
      <c r="I878">
        <v>32</v>
      </c>
      <c r="J878">
        <v>44474</v>
      </c>
      <c r="K878">
        <v>88072</v>
      </c>
      <c r="L878">
        <v>0</v>
      </c>
      <c r="M878" t="s">
        <v>1758</v>
      </c>
      <c r="N878" t="s">
        <v>1777</v>
      </c>
      <c r="O878">
        <v>2</v>
      </c>
      <c r="P878">
        <v>1</v>
      </c>
    </row>
    <row r="879" spans="2:16" x14ac:dyDescent="0.3">
      <c r="B879" t="s">
        <v>1789</v>
      </c>
      <c r="C879" t="s">
        <v>1790</v>
      </c>
      <c r="D879" t="s">
        <v>77</v>
      </c>
      <c r="E879" t="s">
        <v>67</v>
      </c>
      <c r="F879" t="s">
        <v>74</v>
      </c>
      <c r="G879" t="s">
        <v>60</v>
      </c>
      <c r="H879" t="s">
        <v>114</v>
      </c>
      <c r="I879">
        <v>60</v>
      </c>
      <c r="J879">
        <v>39137</v>
      </c>
      <c r="K879">
        <v>71699</v>
      </c>
      <c r="L879">
        <v>0</v>
      </c>
      <c r="M879" t="s">
        <v>1758</v>
      </c>
      <c r="N879" t="s">
        <v>1759</v>
      </c>
      <c r="O879">
        <v>17</v>
      </c>
      <c r="P879">
        <v>8</v>
      </c>
    </row>
    <row r="880" spans="2:16" x14ac:dyDescent="0.3">
      <c r="B880" t="s">
        <v>1791</v>
      </c>
      <c r="C880" t="s">
        <v>1792</v>
      </c>
      <c r="D880" t="s">
        <v>171</v>
      </c>
      <c r="E880" t="s">
        <v>101</v>
      </c>
      <c r="F880" t="s">
        <v>68</v>
      </c>
      <c r="G880" t="s">
        <v>78</v>
      </c>
      <c r="H880" t="s">
        <v>114</v>
      </c>
      <c r="I880">
        <v>46</v>
      </c>
      <c r="J880">
        <v>36331</v>
      </c>
      <c r="K880">
        <v>96997</v>
      </c>
      <c r="L880">
        <v>0</v>
      </c>
      <c r="M880" t="s">
        <v>1758</v>
      </c>
      <c r="N880" t="s">
        <v>1777</v>
      </c>
      <c r="O880">
        <v>25</v>
      </c>
      <c r="P880">
        <v>10</v>
      </c>
    </row>
    <row r="881" spans="2:16" x14ac:dyDescent="0.3">
      <c r="B881" t="s">
        <v>1793</v>
      </c>
      <c r="C881" t="s">
        <v>1794</v>
      </c>
      <c r="D881" t="s">
        <v>108</v>
      </c>
      <c r="E881" t="s">
        <v>101</v>
      </c>
      <c r="F881" t="s">
        <v>84</v>
      </c>
      <c r="G881" t="s">
        <v>60</v>
      </c>
      <c r="H881" t="s">
        <v>114</v>
      </c>
      <c r="I881">
        <v>28</v>
      </c>
      <c r="J881">
        <v>42922</v>
      </c>
      <c r="K881">
        <v>240488</v>
      </c>
      <c r="L881">
        <v>0.4</v>
      </c>
      <c r="M881" t="s">
        <v>1758</v>
      </c>
      <c r="N881" t="s">
        <v>1762</v>
      </c>
      <c r="O881">
        <v>7</v>
      </c>
      <c r="P881">
        <v>4</v>
      </c>
    </row>
    <row r="882" spans="2:16" x14ac:dyDescent="0.3">
      <c r="B882" t="s">
        <v>1795</v>
      </c>
      <c r="C882" t="s">
        <v>1796</v>
      </c>
      <c r="D882" t="s">
        <v>108</v>
      </c>
      <c r="E882" t="s">
        <v>120</v>
      </c>
      <c r="F882" t="s">
        <v>59</v>
      </c>
      <c r="G882" t="s">
        <v>78</v>
      </c>
      <c r="H882" t="s">
        <v>114</v>
      </c>
      <c r="I882">
        <v>39</v>
      </c>
      <c r="J882">
        <v>40778</v>
      </c>
      <c r="K882">
        <v>249506</v>
      </c>
      <c r="L882">
        <v>0.3</v>
      </c>
      <c r="M882" t="s">
        <v>1758</v>
      </c>
      <c r="N882" t="s">
        <v>1762</v>
      </c>
      <c r="O882">
        <v>13</v>
      </c>
      <c r="P882">
        <v>8</v>
      </c>
    </row>
    <row r="883" spans="2:16" x14ac:dyDescent="0.3">
      <c r="B883" t="s">
        <v>1797</v>
      </c>
      <c r="C883" t="s">
        <v>1798</v>
      </c>
      <c r="D883" t="s">
        <v>171</v>
      </c>
      <c r="E883" t="s">
        <v>101</v>
      </c>
      <c r="F883" t="s">
        <v>74</v>
      </c>
      <c r="G883" t="s">
        <v>78</v>
      </c>
      <c r="H883" t="s">
        <v>114</v>
      </c>
      <c r="I883">
        <v>45</v>
      </c>
      <c r="J883">
        <v>37313</v>
      </c>
      <c r="K883">
        <v>75819</v>
      </c>
      <c r="L883">
        <v>0</v>
      </c>
      <c r="M883" t="s">
        <v>1758</v>
      </c>
      <c r="N883" t="s">
        <v>1777</v>
      </c>
      <c r="O883">
        <v>22</v>
      </c>
      <c r="P883">
        <v>9.5</v>
      </c>
    </row>
    <row r="884" spans="2:16" x14ac:dyDescent="0.3">
      <c r="B884" t="s">
        <v>1799</v>
      </c>
      <c r="C884" t="s">
        <v>1800</v>
      </c>
      <c r="D884" t="s">
        <v>77</v>
      </c>
      <c r="E884" t="s">
        <v>120</v>
      </c>
      <c r="F884" t="s">
        <v>68</v>
      </c>
      <c r="G884" t="s">
        <v>78</v>
      </c>
      <c r="H884" t="s">
        <v>114</v>
      </c>
      <c r="I884">
        <v>61</v>
      </c>
      <c r="J884">
        <v>42858</v>
      </c>
      <c r="K884">
        <v>90855</v>
      </c>
      <c r="L884">
        <v>0</v>
      </c>
      <c r="M884" t="s">
        <v>1758</v>
      </c>
      <c r="N884" t="s">
        <v>1777</v>
      </c>
      <c r="O884">
        <v>7</v>
      </c>
      <c r="P884">
        <v>4</v>
      </c>
    </row>
    <row r="885" spans="2:16" x14ac:dyDescent="0.3">
      <c r="B885" t="s">
        <v>1801</v>
      </c>
      <c r="C885" t="s">
        <v>1802</v>
      </c>
      <c r="D885" t="s">
        <v>137</v>
      </c>
      <c r="E885" t="s">
        <v>58</v>
      </c>
      <c r="F885" t="s">
        <v>74</v>
      </c>
      <c r="G885" t="s">
        <v>78</v>
      </c>
      <c r="H885" t="s">
        <v>114</v>
      </c>
      <c r="I885">
        <v>47</v>
      </c>
      <c r="J885">
        <v>36233</v>
      </c>
      <c r="K885">
        <v>92897</v>
      </c>
      <c r="L885">
        <v>0</v>
      </c>
      <c r="M885" t="s">
        <v>1758</v>
      </c>
      <c r="N885" t="s">
        <v>1777</v>
      </c>
      <c r="O885">
        <v>25</v>
      </c>
      <c r="P885">
        <v>10</v>
      </c>
    </row>
    <row r="886" spans="2:16" x14ac:dyDescent="0.3">
      <c r="B886" t="s">
        <v>505</v>
      </c>
      <c r="C886" t="s">
        <v>1803</v>
      </c>
      <c r="D886" t="s">
        <v>225</v>
      </c>
      <c r="E886" t="s">
        <v>97</v>
      </c>
      <c r="F886" t="s">
        <v>74</v>
      </c>
      <c r="G886" t="s">
        <v>60</v>
      </c>
      <c r="H886" t="s">
        <v>114</v>
      </c>
      <c r="I886">
        <v>45</v>
      </c>
      <c r="J886">
        <v>39437</v>
      </c>
      <c r="K886">
        <v>93840</v>
      </c>
      <c r="L886">
        <v>0</v>
      </c>
      <c r="M886" t="s">
        <v>1758</v>
      </c>
      <c r="N886" t="s">
        <v>1759</v>
      </c>
      <c r="O886">
        <v>16</v>
      </c>
      <c r="P886">
        <v>8</v>
      </c>
    </row>
    <row r="887" spans="2:16" x14ac:dyDescent="0.3">
      <c r="B887" t="s">
        <v>1804</v>
      </c>
      <c r="C887" t="s">
        <v>1805</v>
      </c>
      <c r="D887" t="s">
        <v>618</v>
      </c>
      <c r="E887" t="s">
        <v>58</v>
      </c>
      <c r="F887" t="s">
        <v>59</v>
      </c>
      <c r="G887" t="s">
        <v>78</v>
      </c>
      <c r="H887" t="s">
        <v>114</v>
      </c>
      <c r="I887">
        <v>29</v>
      </c>
      <c r="J887">
        <v>43753</v>
      </c>
      <c r="K887">
        <v>66819</v>
      </c>
      <c r="L887">
        <v>0</v>
      </c>
      <c r="M887" t="s">
        <v>1758</v>
      </c>
      <c r="N887" t="s">
        <v>1762</v>
      </c>
      <c r="O887">
        <v>4</v>
      </c>
      <c r="P887">
        <v>3</v>
      </c>
    </row>
    <row r="888" spans="2:16" x14ac:dyDescent="0.3">
      <c r="B888" t="s">
        <v>1806</v>
      </c>
      <c r="C888" t="s">
        <v>1807</v>
      </c>
      <c r="D888" t="s">
        <v>87</v>
      </c>
      <c r="E888" t="s">
        <v>109</v>
      </c>
      <c r="F888" t="s">
        <v>68</v>
      </c>
      <c r="G888" t="s">
        <v>78</v>
      </c>
      <c r="H888" t="s">
        <v>114</v>
      </c>
      <c r="I888">
        <v>38</v>
      </c>
      <c r="J888">
        <v>42492</v>
      </c>
      <c r="K888">
        <v>50784</v>
      </c>
      <c r="L888">
        <v>0</v>
      </c>
      <c r="M888" t="s">
        <v>1758</v>
      </c>
      <c r="N888" t="s">
        <v>1762</v>
      </c>
      <c r="O888">
        <v>8</v>
      </c>
      <c r="P888">
        <v>5.5</v>
      </c>
    </row>
    <row r="889" spans="2:16" x14ac:dyDescent="0.3">
      <c r="B889" t="s">
        <v>560</v>
      </c>
      <c r="C889" t="s">
        <v>1808</v>
      </c>
      <c r="D889" t="s">
        <v>57</v>
      </c>
      <c r="E889" t="s">
        <v>97</v>
      </c>
      <c r="F889" t="s">
        <v>59</v>
      </c>
      <c r="G889" t="s">
        <v>78</v>
      </c>
      <c r="H889" t="s">
        <v>114</v>
      </c>
      <c r="I889">
        <v>29</v>
      </c>
      <c r="J889">
        <v>43594</v>
      </c>
      <c r="K889">
        <v>125828</v>
      </c>
      <c r="L889">
        <v>0.15</v>
      </c>
      <c r="M889" t="s">
        <v>1758</v>
      </c>
      <c r="N889" t="s">
        <v>1777</v>
      </c>
      <c r="O889">
        <v>5</v>
      </c>
      <c r="P889">
        <v>3</v>
      </c>
    </row>
    <row r="890" spans="2:16" x14ac:dyDescent="0.3">
      <c r="B890" t="s">
        <v>1809</v>
      </c>
      <c r="C890" t="s">
        <v>1810</v>
      </c>
      <c r="D890" t="s">
        <v>87</v>
      </c>
      <c r="E890" t="s">
        <v>109</v>
      </c>
      <c r="F890" t="s">
        <v>74</v>
      </c>
      <c r="G890" t="s">
        <v>78</v>
      </c>
      <c r="H890" t="s">
        <v>114</v>
      </c>
      <c r="I890">
        <v>30</v>
      </c>
      <c r="J890">
        <v>43272</v>
      </c>
      <c r="K890">
        <v>56154</v>
      </c>
      <c r="L890">
        <v>0</v>
      </c>
      <c r="M890" t="s">
        <v>1758</v>
      </c>
      <c r="N890" t="s">
        <v>1777</v>
      </c>
      <c r="O890">
        <v>6</v>
      </c>
      <c r="P890">
        <v>4</v>
      </c>
    </row>
    <row r="891" spans="2:16" x14ac:dyDescent="0.3">
      <c r="B891" t="s">
        <v>1811</v>
      </c>
      <c r="C891" t="s">
        <v>1812</v>
      </c>
      <c r="D891" t="s">
        <v>222</v>
      </c>
      <c r="E891" t="s">
        <v>120</v>
      </c>
      <c r="F891" t="s">
        <v>68</v>
      </c>
      <c r="G891" t="s">
        <v>60</v>
      </c>
      <c r="H891" t="s">
        <v>114</v>
      </c>
      <c r="I891">
        <v>45</v>
      </c>
      <c r="J891">
        <v>41769</v>
      </c>
      <c r="K891">
        <v>65047</v>
      </c>
      <c r="L891">
        <v>0</v>
      </c>
      <c r="M891" t="s">
        <v>1758</v>
      </c>
      <c r="N891" t="s">
        <v>1777</v>
      </c>
      <c r="O891">
        <v>10</v>
      </c>
      <c r="P891">
        <v>5.5</v>
      </c>
    </row>
    <row r="892" spans="2:16" x14ac:dyDescent="0.3">
      <c r="B892" t="s">
        <v>1813</v>
      </c>
      <c r="C892" t="s">
        <v>1814</v>
      </c>
      <c r="D892" t="s">
        <v>100</v>
      </c>
      <c r="E892" t="s">
        <v>101</v>
      </c>
      <c r="F892" t="s">
        <v>74</v>
      </c>
      <c r="G892" t="s">
        <v>78</v>
      </c>
      <c r="H892" t="s">
        <v>114</v>
      </c>
      <c r="I892">
        <v>40</v>
      </c>
      <c r="J892">
        <v>39506</v>
      </c>
      <c r="K892">
        <v>113987</v>
      </c>
      <c r="L892">
        <v>0</v>
      </c>
      <c r="M892" t="s">
        <v>1758</v>
      </c>
      <c r="N892" t="s">
        <v>1759</v>
      </c>
      <c r="O892">
        <v>16</v>
      </c>
      <c r="P892">
        <v>8</v>
      </c>
    </row>
    <row r="893" spans="2:16" x14ac:dyDescent="0.3">
      <c r="B893" t="s">
        <v>1815</v>
      </c>
      <c r="C893" t="s">
        <v>1816</v>
      </c>
      <c r="D893" t="s">
        <v>77</v>
      </c>
      <c r="E893" t="s">
        <v>67</v>
      </c>
      <c r="F893" t="s">
        <v>84</v>
      </c>
      <c r="G893" t="s">
        <v>78</v>
      </c>
      <c r="H893" t="s">
        <v>114</v>
      </c>
      <c r="I893">
        <v>46</v>
      </c>
      <c r="J893">
        <v>41294</v>
      </c>
      <c r="K893">
        <v>86061</v>
      </c>
      <c r="L893">
        <v>0</v>
      </c>
      <c r="M893" t="s">
        <v>1758</v>
      </c>
      <c r="N893" t="s">
        <v>1762</v>
      </c>
      <c r="O893">
        <v>11</v>
      </c>
      <c r="P893">
        <v>5.5</v>
      </c>
    </row>
    <row r="894" spans="2:16" x14ac:dyDescent="0.3">
      <c r="B894" t="s">
        <v>1817</v>
      </c>
      <c r="C894" t="s">
        <v>1818</v>
      </c>
      <c r="D894" t="s">
        <v>108</v>
      </c>
      <c r="E894" t="s">
        <v>91</v>
      </c>
      <c r="F894" t="s">
        <v>84</v>
      </c>
      <c r="G894" t="s">
        <v>60</v>
      </c>
      <c r="H894" t="s">
        <v>114</v>
      </c>
      <c r="I894">
        <v>33</v>
      </c>
      <c r="J894">
        <v>44181</v>
      </c>
      <c r="K894">
        <v>258426</v>
      </c>
      <c r="L894">
        <v>0.4</v>
      </c>
      <c r="M894" t="s">
        <v>1758</v>
      </c>
      <c r="N894" t="s">
        <v>1762</v>
      </c>
      <c r="O894">
        <v>3</v>
      </c>
      <c r="P894">
        <v>3</v>
      </c>
    </row>
    <row r="895" spans="2:16" x14ac:dyDescent="0.3">
      <c r="B895" t="s">
        <v>1819</v>
      </c>
      <c r="C895" t="s">
        <v>1820</v>
      </c>
      <c r="D895" t="s">
        <v>57</v>
      </c>
      <c r="E895" t="s">
        <v>120</v>
      </c>
      <c r="F895" t="s">
        <v>84</v>
      </c>
      <c r="G895" t="s">
        <v>78</v>
      </c>
      <c r="H895" t="s">
        <v>114</v>
      </c>
      <c r="I895">
        <v>55</v>
      </c>
      <c r="J895">
        <v>41594</v>
      </c>
      <c r="K895">
        <v>124129</v>
      </c>
      <c r="L895">
        <v>0.15</v>
      </c>
      <c r="M895" t="s">
        <v>1758</v>
      </c>
      <c r="N895" t="s">
        <v>1777</v>
      </c>
      <c r="O895">
        <v>10</v>
      </c>
      <c r="P895">
        <v>5.5</v>
      </c>
    </row>
    <row r="896" spans="2:16" x14ac:dyDescent="0.3">
      <c r="B896" t="s">
        <v>1821</v>
      </c>
      <c r="C896" t="s">
        <v>1822</v>
      </c>
      <c r="D896" t="s">
        <v>66</v>
      </c>
      <c r="E896" t="s">
        <v>101</v>
      </c>
      <c r="F896" t="s">
        <v>59</v>
      </c>
      <c r="G896" t="s">
        <v>78</v>
      </c>
      <c r="H896" t="s">
        <v>114</v>
      </c>
      <c r="I896">
        <v>31</v>
      </c>
      <c r="J896">
        <v>44069</v>
      </c>
      <c r="K896">
        <v>189290</v>
      </c>
      <c r="L896">
        <v>0.22</v>
      </c>
      <c r="M896" t="s">
        <v>1758</v>
      </c>
      <c r="N896" t="s">
        <v>1777</v>
      </c>
      <c r="O896">
        <v>4</v>
      </c>
      <c r="P896">
        <v>3</v>
      </c>
    </row>
    <row r="897" spans="2:16" x14ac:dyDescent="0.3">
      <c r="B897" t="s">
        <v>1823</v>
      </c>
      <c r="C897" t="s">
        <v>1824</v>
      </c>
      <c r="D897" t="s">
        <v>57</v>
      </c>
      <c r="E897" t="s">
        <v>67</v>
      </c>
      <c r="F897" t="s">
        <v>74</v>
      </c>
      <c r="G897" t="s">
        <v>60</v>
      </c>
      <c r="H897" t="s">
        <v>114</v>
      </c>
      <c r="I897">
        <v>37</v>
      </c>
      <c r="J897">
        <v>41329</v>
      </c>
      <c r="K897">
        <v>157474</v>
      </c>
      <c r="L897">
        <v>0.11</v>
      </c>
      <c r="M897" t="s">
        <v>1758</v>
      </c>
      <c r="N897" t="s">
        <v>1762</v>
      </c>
      <c r="O897">
        <v>11</v>
      </c>
      <c r="P897">
        <v>5.5</v>
      </c>
    </row>
    <row r="898" spans="2:16" x14ac:dyDescent="0.3">
      <c r="B898" t="s">
        <v>1825</v>
      </c>
      <c r="C898" t="s">
        <v>1826</v>
      </c>
      <c r="D898" t="s">
        <v>108</v>
      </c>
      <c r="E898" t="s">
        <v>67</v>
      </c>
      <c r="F898" t="s">
        <v>84</v>
      </c>
      <c r="G898" t="s">
        <v>78</v>
      </c>
      <c r="H898" t="s">
        <v>114</v>
      </c>
      <c r="I898">
        <v>50</v>
      </c>
      <c r="J898">
        <v>38004</v>
      </c>
      <c r="K898">
        <v>247939</v>
      </c>
      <c r="L898">
        <v>0.35</v>
      </c>
      <c r="M898" t="s">
        <v>1758</v>
      </c>
      <c r="N898" t="s">
        <v>1762</v>
      </c>
      <c r="O898">
        <v>20</v>
      </c>
      <c r="P898">
        <v>9.5</v>
      </c>
    </row>
    <row r="899" spans="2:16" x14ac:dyDescent="0.3">
      <c r="B899" t="s">
        <v>1827</v>
      </c>
      <c r="C899" t="s">
        <v>1828</v>
      </c>
      <c r="D899" t="s">
        <v>66</v>
      </c>
      <c r="E899" t="s">
        <v>101</v>
      </c>
      <c r="F899" t="s">
        <v>68</v>
      </c>
      <c r="G899" t="s">
        <v>78</v>
      </c>
      <c r="H899" t="s">
        <v>114</v>
      </c>
      <c r="I899">
        <v>64</v>
      </c>
      <c r="J899">
        <v>42972</v>
      </c>
      <c r="K899">
        <v>169509</v>
      </c>
      <c r="L899">
        <v>0.18</v>
      </c>
      <c r="M899" t="s">
        <v>1758</v>
      </c>
      <c r="N899" t="s">
        <v>1759</v>
      </c>
      <c r="O899">
        <v>7</v>
      </c>
      <c r="P899">
        <v>4</v>
      </c>
    </row>
    <row r="900" spans="2:16" x14ac:dyDescent="0.3">
      <c r="B900" t="s">
        <v>1829</v>
      </c>
      <c r="C900" t="s">
        <v>1830</v>
      </c>
      <c r="D900" t="s">
        <v>183</v>
      </c>
      <c r="E900" t="s">
        <v>101</v>
      </c>
      <c r="F900" t="s">
        <v>68</v>
      </c>
      <c r="G900" t="s">
        <v>60</v>
      </c>
      <c r="H900" t="s">
        <v>114</v>
      </c>
      <c r="I900">
        <v>45</v>
      </c>
      <c r="J900">
        <v>41712</v>
      </c>
      <c r="K900">
        <v>113873</v>
      </c>
      <c r="L900">
        <v>0.11</v>
      </c>
      <c r="M900" t="s">
        <v>1758</v>
      </c>
      <c r="N900" t="s">
        <v>1762</v>
      </c>
      <c r="O900">
        <v>10</v>
      </c>
      <c r="P900">
        <v>5.5</v>
      </c>
    </row>
    <row r="901" spans="2:16" x14ac:dyDescent="0.3">
      <c r="B901" t="s">
        <v>1831</v>
      </c>
      <c r="C901" t="s">
        <v>1832</v>
      </c>
      <c r="D901" t="s">
        <v>225</v>
      </c>
      <c r="E901" t="s">
        <v>97</v>
      </c>
      <c r="F901" t="s">
        <v>74</v>
      </c>
      <c r="G901" t="s">
        <v>78</v>
      </c>
      <c r="H901" t="s">
        <v>114</v>
      </c>
      <c r="I901">
        <v>48</v>
      </c>
      <c r="J901">
        <v>38454</v>
      </c>
      <c r="K901">
        <v>87158</v>
      </c>
      <c r="L901">
        <v>0</v>
      </c>
      <c r="M901" t="s">
        <v>1758</v>
      </c>
      <c r="N901" t="s">
        <v>1759</v>
      </c>
      <c r="O901">
        <v>19</v>
      </c>
      <c r="P901">
        <v>9.5</v>
      </c>
    </row>
    <row r="902" spans="2:16" x14ac:dyDescent="0.3">
      <c r="B902" t="s">
        <v>1833</v>
      </c>
      <c r="C902" t="s">
        <v>1834</v>
      </c>
      <c r="D902" t="s">
        <v>108</v>
      </c>
      <c r="E902" t="s">
        <v>67</v>
      </c>
      <c r="F902" t="s">
        <v>84</v>
      </c>
      <c r="G902" t="s">
        <v>60</v>
      </c>
      <c r="H902" t="s">
        <v>114</v>
      </c>
      <c r="I902">
        <v>27</v>
      </c>
      <c r="J902">
        <v>44545</v>
      </c>
      <c r="K902">
        <v>255369</v>
      </c>
      <c r="L902">
        <v>0.33</v>
      </c>
      <c r="M902" t="s">
        <v>1758</v>
      </c>
      <c r="N902" t="s">
        <v>1777</v>
      </c>
      <c r="O902">
        <v>2</v>
      </c>
      <c r="P902">
        <v>1</v>
      </c>
    </row>
    <row r="903" spans="2:16" x14ac:dyDescent="0.3">
      <c r="B903" t="s">
        <v>211</v>
      </c>
      <c r="C903" t="s">
        <v>1835</v>
      </c>
      <c r="D903" t="s">
        <v>73</v>
      </c>
      <c r="E903" t="s">
        <v>58</v>
      </c>
      <c r="F903" t="s">
        <v>74</v>
      </c>
      <c r="G903" t="s">
        <v>60</v>
      </c>
      <c r="H903" t="s">
        <v>114</v>
      </c>
      <c r="I903">
        <v>32</v>
      </c>
      <c r="J903">
        <v>43010</v>
      </c>
      <c r="K903">
        <v>61886</v>
      </c>
      <c r="L903">
        <v>0.09</v>
      </c>
      <c r="M903" t="s">
        <v>1758</v>
      </c>
      <c r="N903" t="s">
        <v>1762</v>
      </c>
      <c r="O903">
        <v>6</v>
      </c>
      <c r="P903">
        <v>4</v>
      </c>
    </row>
    <row r="904" spans="2:16" x14ac:dyDescent="0.3">
      <c r="B904" t="s">
        <v>1836</v>
      </c>
      <c r="C904" t="s">
        <v>1837</v>
      </c>
      <c r="D904" t="s">
        <v>77</v>
      </c>
      <c r="E904" t="s">
        <v>91</v>
      </c>
      <c r="F904" t="s">
        <v>74</v>
      </c>
      <c r="G904" t="s">
        <v>78</v>
      </c>
      <c r="H904" t="s">
        <v>114</v>
      </c>
      <c r="I904">
        <v>38</v>
      </c>
      <c r="J904">
        <v>39634</v>
      </c>
      <c r="K904">
        <v>78056</v>
      </c>
      <c r="L904">
        <v>0</v>
      </c>
      <c r="M904" t="s">
        <v>1758</v>
      </c>
      <c r="N904" t="s">
        <v>1777</v>
      </c>
      <c r="O904">
        <v>16</v>
      </c>
      <c r="P904">
        <v>8</v>
      </c>
    </row>
    <row r="905" spans="2:16" x14ac:dyDescent="0.3">
      <c r="B905" t="s">
        <v>1838</v>
      </c>
      <c r="C905" t="s">
        <v>1839</v>
      </c>
      <c r="D905" t="s">
        <v>87</v>
      </c>
      <c r="E905" t="s">
        <v>91</v>
      </c>
      <c r="F905" t="s">
        <v>59</v>
      </c>
      <c r="G905" t="s">
        <v>60</v>
      </c>
      <c r="H905" t="s">
        <v>114</v>
      </c>
      <c r="I905">
        <v>55</v>
      </c>
      <c r="J905">
        <v>35242</v>
      </c>
      <c r="K905">
        <v>48687</v>
      </c>
      <c r="L905">
        <v>0</v>
      </c>
      <c r="M905" t="s">
        <v>1758</v>
      </c>
      <c r="N905" t="s">
        <v>1762</v>
      </c>
      <c r="O905">
        <v>28</v>
      </c>
      <c r="P905">
        <v>10</v>
      </c>
    </row>
    <row r="906" spans="2:16" x14ac:dyDescent="0.3">
      <c r="B906" t="s">
        <v>1840</v>
      </c>
      <c r="C906" t="s">
        <v>1841</v>
      </c>
      <c r="D906" t="s">
        <v>57</v>
      </c>
      <c r="E906" t="s">
        <v>109</v>
      </c>
      <c r="F906" t="s">
        <v>74</v>
      </c>
      <c r="G906" t="s">
        <v>60</v>
      </c>
      <c r="H906" t="s">
        <v>114</v>
      </c>
      <c r="I906">
        <v>45</v>
      </c>
      <c r="J906">
        <v>38218</v>
      </c>
      <c r="K906">
        <v>121065</v>
      </c>
      <c r="L906">
        <v>0.15</v>
      </c>
      <c r="M906" t="s">
        <v>1758</v>
      </c>
      <c r="N906" t="s">
        <v>1762</v>
      </c>
      <c r="O906">
        <v>20</v>
      </c>
      <c r="P906">
        <v>9.5</v>
      </c>
    </row>
    <row r="907" spans="2:16" x14ac:dyDescent="0.3">
      <c r="B907" t="s">
        <v>1842</v>
      </c>
      <c r="C907" t="s">
        <v>1843</v>
      </c>
      <c r="D907" t="s">
        <v>174</v>
      </c>
      <c r="E907" t="s">
        <v>101</v>
      </c>
      <c r="F907" t="s">
        <v>59</v>
      </c>
      <c r="G907" t="s">
        <v>78</v>
      </c>
      <c r="H907" t="s">
        <v>114</v>
      </c>
      <c r="I907">
        <v>52</v>
      </c>
      <c r="J907">
        <v>44022</v>
      </c>
      <c r="K907">
        <v>88272</v>
      </c>
      <c r="L907">
        <v>0</v>
      </c>
      <c r="M907" t="s">
        <v>1758</v>
      </c>
      <c r="N907" t="s">
        <v>1777</v>
      </c>
      <c r="O907">
        <v>4</v>
      </c>
      <c r="P907">
        <v>3</v>
      </c>
    </row>
    <row r="908" spans="2:16" x14ac:dyDescent="0.3">
      <c r="B908" t="s">
        <v>1844</v>
      </c>
      <c r="C908" t="s">
        <v>1845</v>
      </c>
      <c r="D908" t="s">
        <v>162</v>
      </c>
      <c r="E908" t="s">
        <v>97</v>
      </c>
      <c r="F908" t="s">
        <v>84</v>
      </c>
      <c r="G908" t="s">
        <v>60</v>
      </c>
      <c r="H908" t="s">
        <v>114</v>
      </c>
      <c r="I908">
        <v>31</v>
      </c>
      <c r="J908">
        <v>44297</v>
      </c>
      <c r="K908">
        <v>72235</v>
      </c>
      <c r="L908">
        <v>0</v>
      </c>
      <c r="M908" t="s">
        <v>1758</v>
      </c>
      <c r="N908" t="s">
        <v>1759</v>
      </c>
      <c r="O908">
        <v>3</v>
      </c>
      <c r="P908">
        <v>3</v>
      </c>
    </row>
    <row r="909" spans="2:16" x14ac:dyDescent="0.3">
      <c r="B909" t="s">
        <v>1846</v>
      </c>
      <c r="C909" t="s">
        <v>1847</v>
      </c>
      <c r="D909" t="s">
        <v>57</v>
      </c>
      <c r="E909" t="s">
        <v>67</v>
      </c>
      <c r="F909" t="s">
        <v>59</v>
      </c>
      <c r="G909" t="s">
        <v>78</v>
      </c>
      <c r="H909" t="s">
        <v>114</v>
      </c>
      <c r="I909">
        <v>31</v>
      </c>
      <c r="J909">
        <v>42266</v>
      </c>
      <c r="K909">
        <v>145846</v>
      </c>
      <c r="L909">
        <v>0.15</v>
      </c>
      <c r="M909" t="s">
        <v>1758</v>
      </c>
      <c r="N909" t="s">
        <v>1759</v>
      </c>
      <c r="O909">
        <v>8</v>
      </c>
      <c r="P909">
        <v>5.5</v>
      </c>
    </row>
    <row r="910" spans="2:16" x14ac:dyDescent="0.3">
      <c r="B910" t="s">
        <v>1848</v>
      </c>
      <c r="C910" t="s">
        <v>1849</v>
      </c>
      <c r="D910" t="s">
        <v>83</v>
      </c>
      <c r="E910" t="s">
        <v>97</v>
      </c>
      <c r="F910" t="s">
        <v>84</v>
      </c>
      <c r="G910" t="s">
        <v>78</v>
      </c>
      <c r="H910" t="s">
        <v>114</v>
      </c>
      <c r="I910">
        <v>46</v>
      </c>
      <c r="J910">
        <v>40810</v>
      </c>
      <c r="K910">
        <v>102167</v>
      </c>
      <c r="L910">
        <v>0.06</v>
      </c>
      <c r="M910" t="s">
        <v>1758</v>
      </c>
      <c r="N910" t="s">
        <v>1762</v>
      </c>
      <c r="O910">
        <v>12</v>
      </c>
      <c r="P910">
        <v>8</v>
      </c>
    </row>
    <row r="911" spans="2:16" x14ac:dyDescent="0.3">
      <c r="B911" t="s">
        <v>1850</v>
      </c>
      <c r="C911" t="s">
        <v>1851</v>
      </c>
      <c r="D911" t="s">
        <v>83</v>
      </c>
      <c r="E911" t="s">
        <v>67</v>
      </c>
      <c r="F911" t="s">
        <v>68</v>
      </c>
      <c r="G911" t="s">
        <v>60</v>
      </c>
      <c r="H911" t="s">
        <v>114</v>
      </c>
      <c r="I911">
        <v>55</v>
      </c>
      <c r="J911">
        <v>40297</v>
      </c>
      <c r="K911">
        <v>111038</v>
      </c>
      <c r="L911">
        <v>0.05</v>
      </c>
      <c r="M911" t="s">
        <v>1758</v>
      </c>
      <c r="N911" t="s">
        <v>1777</v>
      </c>
      <c r="O911">
        <v>14</v>
      </c>
      <c r="P911">
        <v>8</v>
      </c>
    </row>
    <row r="912" spans="2:16" x14ac:dyDescent="0.3">
      <c r="B912" t="s">
        <v>1852</v>
      </c>
      <c r="C912" t="s">
        <v>1853</v>
      </c>
      <c r="D912" t="s">
        <v>77</v>
      </c>
      <c r="E912" t="s">
        <v>91</v>
      </c>
      <c r="F912" t="s">
        <v>59</v>
      </c>
      <c r="G912" t="s">
        <v>78</v>
      </c>
      <c r="H912" t="s">
        <v>114</v>
      </c>
      <c r="I912">
        <v>58</v>
      </c>
      <c r="J912">
        <v>34592</v>
      </c>
      <c r="K912">
        <v>98769</v>
      </c>
      <c r="L912">
        <v>0</v>
      </c>
      <c r="M912" t="s">
        <v>1758</v>
      </c>
      <c r="N912" t="s">
        <v>1762</v>
      </c>
      <c r="O912">
        <v>29</v>
      </c>
      <c r="P912">
        <v>10</v>
      </c>
    </row>
    <row r="913" spans="2:16" x14ac:dyDescent="0.3">
      <c r="B913" t="s">
        <v>1854</v>
      </c>
      <c r="C913" t="s">
        <v>1855</v>
      </c>
      <c r="D913" t="s">
        <v>222</v>
      </c>
      <c r="E913" t="s">
        <v>120</v>
      </c>
      <c r="F913" t="s">
        <v>59</v>
      </c>
      <c r="G913" t="s">
        <v>60</v>
      </c>
      <c r="H913" t="s">
        <v>114</v>
      </c>
      <c r="I913">
        <v>29</v>
      </c>
      <c r="J913">
        <v>43239</v>
      </c>
      <c r="K913">
        <v>65334</v>
      </c>
      <c r="L913">
        <v>0</v>
      </c>
      <c r="M913" t="s">
        <v>1758</v>
      </c>
      <c r="N913" t="s">
        <v>1762</v>
      </c>
      <c r="O913">
        <v>6</v>
      </c>
      <c r="P913">
        <v>4</v>
      </c>
    </row>
    <row r="914" spans="2:16" x14ac:dyDescent="0.3">
      <c r="B914" t="s">
        <v>1856</v>
      </c>
      <c r="C914" t="s">
        <v>1857</v>
      </c>
      <c r="D914" t="s">
        <v>66</v>
      </c>
      <c r="E914" t="s">
        <v>101</v>
      </c>
      <c r="F914" t="s">
        <v>59</v>
      </c>
      <c r="G914" t="s">
        <v>60</v>
      </c>
      <c r="H914" t="s">
        <v>114</v>
      </c>
      <c r="I914">
        <v>59</v>
      </c>
      <c r="J914">
        <v>37726</v>
      </c>
      <c r="K914">
        <v>150699</v>
      </c>
      <c r="L914">
        <v>0.28999999999999998</v>
      </c>
      <c r="M914" t="s">
        <v>1758</v>
      </c>
      <c r="N914" t="s">
        <v>1777</v>
      </c>
      <c r="O914">
        <v>21</v>
      </c>
      <c r="P914">
        <v>9.5</v>
      </c>
    </row>
    <row r="915" spans="2:16" x14ac:dyDescent="0.3">
      <c r="B915" t="s">
        <v>1858</v>
      </c>
      <c r="C915" t="s">
        <v>1859</v>
      </c>
      <c r="D915" t="s">
        <v>132</v>
      </c>
      <c r="E915" t="s">
        <v>120</v>
      </c>
      <c r="F915" t="s">
        <v>74</v>
      </c>
      <c r="G915" t="s">
        <v>60</v>
      </c>
      <c r="H915" t="s">
        <v>114</v>
      </c>
      <c r="I915">
        <v>56</v>
      </c>
      <c r="J915">
        <v>33770</v>
      </c>
      <c r="K915">
        <v>59591</v>
      </c>
      <c r="L915">
        <v>0</v>
      </c>
      <c r="M915" t="s">
        <v>1758</v>
      </c>
      <c r="N915" t="s">
        <v>1777</v>
      </c>
      <c r="O915">
        <v>32</v>
      </c>
      <c r="P915">
        <v>15</v>
      </c>
    </row>
    <row r="916" spans="2:16" x14ac:dyDescent="0.3">
      <c r="B916" t="s">
        <v>1860</v>
      </c>
      <c r="C916" t="s">
        <v>1861</v>
      </c>
      <c r="D916" t="s">
        <v>66</v>
      </c>
      <c r="E916" t="s">
        <v>101</v>
      </c>
      <c r="F916" t="s">
        <v>59</v>
      </c>
      <c r="G916" t="s">
        <v>60</v>
      </c>
      <c r="H916" t="s">
        <v>114</v>
      </c>
      <c r="I916">
        <v>37</v>
      </c>
      <c r="J916">
        <v>39528</v>
      </c>
      <c r="K916">
        <v>156277</v>
      </c>
      <c r="L916">
        <v>0.22</v>
      </c>
      <c r="M916" t="s">
        <v>1758</v>
      </c>
      <c r="N916" t="s">
        <v>1759</v>
      </c>
      <c r="O916">
        <v>16</v>
      </c>
      <c r="P916">
        <v>8</v>
      </c>
    </row>
    <row r="917" spans="2:16" x14ac:dyDescent="0.3">
      <c r="B917" t="s">
        <v>1862</v>
      </c>
      <c r="C917" t="s">
        <v>1863</v>
      </c>
      <c r="D917" t="s">
        <v>171</v>
      </c>
      <c r="E917" t="s">
        <v>101</v>
      </c>
      <c r="F917" t="s">
        <v>59</v>
      </c>
      <c r="G917" t="s">
        <v>60</v>
      </c>
      <c r="H917" t="s">
        <v>114</v>
      </c>
      <c r="I917">
        <v>30</v>
      </c>
      <c r="J917">
        <v>43086</v>
      </c>
      <c r="K917">
        <v>87744</v>
      </c>
      <c r="L917">
        <v>0</v>
      </c>
      <c r="M917" t="s">
        <v>1758</v>
      </c>
      <c r="N917" t="s">
        <v>1777</v>
      </c>
      <c r="O917">
        <v>6</v>
      </c>
      <c r="P917">
        <v>4</v>
      </c>
    </row>
    <row r="918" spans="2:16" x14ac:dyDescent="0.3">
      <c r="B918" t="s">
        <v>1864</v>
      </c>
      <c r="C918" t="s">
        <v>1865</v>
      </c>
      <c r="D918" t="s">
        <v>77</v>
      </c>
      <c r="E918" t="s">
        <v>109</v>
      </c>
      <c r="F918" t="s">
        <v>74</v>
      </c>
      <c r="G918" t="s">
        <v>60</v>
      </c>
      <c r="H918" t="s">
        <v>114</v>
      </c>
      <c r="I918">
        <v>33</v>
      </c>
      <c r="J918">
        <v>41756</v>
      </c>
      <c r="K918">
        <v>75869</v>
      </c>
      <c r="L918">
        <v>0</v>
      </c>
      <c r="M918" t="s">
        <v>1758</v>
      </c>
      <c r="N918" t="s">
        <v>1777</v>
      </c>
      <c r="O918">
        <v>10</v>
      </c>
      <c r="P918">
        <v>5.5</v>
      </c>
    </row>
    <row r="919" spans="2:16" x14ac:dyDescent="0.3">
      <c r="B919" t="s">
        <v>1866</v>
      </c>
      <c r="C919" t="s">
        <v>1867</v>
      </c>
      <c r="D919" t="s">
        <v>171</v>
      </c>
      <c r="E919" t="s">
        <v>101</v>
      </c>
      <c r="F919" t="s">
        <v>68</v>
      </c>
      <c r="G919" t="s">
        <v>60</v>
      </c>
      <c r="H919" t="s">
        <v>114</v>
      </c>
      <c r="I919">
        <v>36</v>
      </c>
      <c r="J919">
        <v>42443</v>
      </c>
      <c r="K919">
        <v>85870</v>
      </c>
      <c r="L919">
        <v>0</v>
      </c>
      <c r="M919" t="s">
        <v>1758</v>
      </c>
      <c r="N919" t="s">
        <v>1777</v>
      </c>
      <c r="O919">
        <v>8</v>
      </c>
      <c r="P919">
        <v>5.5</v>
      </c>
    </row>
    <row r="920" spans="2:16" x14ac:dyDescent="0.3">
      <c r="B920" t="s">
        <v>1868</v>
      </c>
      <c r="C920" t="s">
        <v>1869</v>
      </c>
      <c r="D920" t="s">
        <v>83</v>
      </c>
      <c r="E920" t="s">
        <v>120</v>
      </c>
      <c r="F920" t="s">
        <v>68</v>
      </c>
      <c r="G920" t="s">
        <v>60</v>
      </c>
      <c r="H920" t="s">
        <v>114</v>
      </c>
      <c r="I920">
        <v>38</v>
      </c>
      <c r="J920">
        <v>42999</v>
      </c>
      <c r="K920">
        <v>119647</v>
      </c>
      <c r="L920">
        <v>0.09</v>
      </c>
      <c r="M920" t="s">
        <v>1758</v>
      </c>
      <c r="N920" t="s">
        <v>1777</v>
      </c>
      <c r="O920">
        <v>6</v>
      </c>
      <c r="P920">
        <v>4</v>
      </c>
    </row>
    <row r="921" spans="2:16" x14ac:dyDescent="0.3">
      <c r="B921" t="s">
        <v>1870</v>
      </c>
      <c r="C921" t="s">
        <v>1871</v>
      </c>
      <c r="D921" t="s">
        <v>57</v>
      </c>
      <c r="E921" t="s">
        <v>58</v>
      </c>
      <c r="F921" t="s">
        <v>59</v>
      </c>
      <c r="G921" t="s">
        <v>60</v>
      </c>
      <c r="H921" t="s">
        <v>114</v>
      </c>
      <c r="I921">
        <v>49</v>
      </c>
      <c r="J921">
        <v>38000</v>
      </c>
      <c r="K921">
        <v>125086</v>
      </c>
      <c r="L921">
        <v>0.1</v>
      </c>
      <c r="M921" t="s">
        <v>1758</v>
      </c>
      <c r="N921" t="s">
        <v>1777</v>
      </c>
      <c r="O921">
        <v>20</v>
      </c>
      <c r="P921">
        <v>9.5</v>
      </c>
    </row>
    <row r="922" spans="2:16" x14ac:dyDescent="0.3">
      <c r="B922" t="s">
        <v>1872</v>
      </c>
      <c r="C922" t="s">
        <v>1873</v>
      </c>
      <c r="D922" t="s">
        <v>66</v>
      </c>
      <c r="E922" t="s">
        <v>101</v>
      </c>
      <c r="F922" t="s">
        <v>84</v>
      </c>
      <c r="G922" t="s">
        <v>78</v>
      </c>
      <c r="H922" t="s">
        <v>114</v>
      </c>
      <c r="I922">
        <v>46</v>
      </c>
      <c r="J922">
        <v>41839</v>
      </c>
      <c r="K922">
        <v>173629</v>
      </c>
      <c r="L922">
        <v>0.21</v>
      </c>
      <c r="M922" t="s">
        <v>1758</v>
      </c>
      <c r="N922" t="s">
        <v>1777</v>
      </c>
      <c r="O922">
        <v>10</v>
      </c>
      <c r="P922">
        <v>5.5</v>
      </c>
    </row>
    <row r="923" spans="2:16" x14ac:dyDescent="0.3">
      <c r="B923" t="s">
        <v>1874</v>
      </c>
      <c r="C923" t="s">
        <v>1875</v>
      </c>
      <c r="D923" t="s">
        <v>87</v>
      </c>
      <c r="E923" t="s">
        <v>91</v>
      </c>
      <c r="F923" t="s">
        <v>84</v>
      </c>
      <c r="G923" t="s">
        <v>60</v>
      </c>
      <c r="H923" t="s">
        <v>114</v>
      </c>
      <c r="I923">
        <v>56</v>
      </c>
      <c r="J923">
        <v>34802</v>
      </c>
      <c r="K923">
        <v>50857</v>
      </c>
      <c r="L923">
        <v>0</v>
      </c>
      <c r="M923" t="s">
        <v>1758</v>
      </c>
      <c r="N923" t="s">
        <v>1759</v>
      </c>
      <c r="O923">
        <v>29</v>
      </c>
      <c r="P923">
        <v>10</v>
      </c>
    </row>
    <row r="924" spans="2:16" x14ac:dyDescent="0.3">
      <c r="B924" t="s">
        <v>1876</v>
      </c>
      <c r="C924" t="s">
        <v>1877</v>
      </c>
      <c r="D924" t="s">
        <v>157</v>
      </c>
      <c r="E924" t="s">
        <v>101</v>
      </c>
      <c r="F924" t="s">
        <v>84</v>
      </c>
      <c r="G924" t="s">
        <v>78</v>
      </c>
      <c r="H924" t="s">
        <v>114</v>
      </c>
      <c r="I924">
        <v>46</v>
      </c>
      <c r="J924">
        <v>38464</v>
      </c>
      <c r="K924">
        <v>96639</v>
      </c>
      <c r="L924">
        <v>0</v>
      </c>
      <c r="M924" t="s">
        <v>1758</v>
      </c>
      <c r="N924" t="s">
        <v>1762</v>
      </c>
      <c r="O924">
        <v>19</v>
      </c>
      <c r="P924">
        <v>9.5</v>
      </c>
    </row>
    <row r="925" spans="2:16" x14ac:dyDescent="0.3">
      <c r="B925" t="s">
        <v>1878</v>
      </c>
      <c r="C925" t="s">
        <v>1879</v>
      </c>
      <c r="D925" t="s">
        <v>66</v>
      </c>
      <c r="E925" t="s">
        <v>67</v>
      </c>
      <c r="F925" t="s">
        <v>59</v>
      </c>
      <c r="G925" t="s">
        <v>60</v>
      </c>
      <c r="H925" t="s">
        <v>114</v>
      </c>
      <c r="I925">
        <v>65</v>
      </c>
      <c r="J925">
        <v>39728</v>
      </c>
      <c r="K925">
        <v>170221</v>
      </c>
      <c r="L925">
        <v>0.15</v>
      </c>
      <c r="M925" t="s">
        <v>1758</v>
      </c>
      <c r="N925" t="s">
        <v>1759</v>
      </c>
      <c r="O925">
        <v>15</v>
      </c>
      <c r="P925">
        <v>8</v>
      </c>
    </row>
    <row r="926" spans="2:16" x14ac:dyDescent="0.3">
      <c r="B926" t="s">
        <v>1880</v>
      </c>
      <c r="C926" t="s">
        <v>1881</v>
      </c>
      <c r="D926" t="s">
        <v>66</v>
      </c>
      <c r="E926" t="s">
        <v>101</v>
      </c>
      <c r="F926" t="s">
        <v>84</v>
      </c>
      <c r="G926" t="s">
        <v>78</v>
      </c>
      <c r="H926" t="s">
        <v>114</v>
      </c>
      <c r="I926">
        <v>45</v>
      </c>
      <c r="J926">
        <v>39185</v>
      </c>
      <c r="K926">
        <v>189680</v>
      </c>
      <c r="L926">
        <v>0.23</v>
      </c>
      <c r="M926" t="s">
        <v>1758</v>
      </c>
      <c r="N926" t="s">
        <v>1777</v>
      </c>
      <c r="O926">
        <v>17</v>
      </c>
      <c r="P926">
        <v>8</v>
      </c>
    </row>
    <row r="927" spans="2:16" x14ac:dyDescent="0.3">
      <c r="B927" t="s">
        <v>1882</v>
      </c>
      <c r="C927" t="s">
        <v>1883</v>
      </c>
      <c r="D927" t="s">
        <v>66</v>
      </c>
      <c r="E927" t="s">
        <v>101</v>
      </c>
      <c r="F927" t="s">
        <v>84</v>
      </c>
      <c r="G927" t="s">
        <v>78</v>
      </c>
      <c r="H927" t="s">
        <v>114</v>
      </c>
      <c r="I927">
        <v>48</v>
      </c>
      <c r="J927">
        <v>43809</v>
      </c>
      <c r="K927">
        <v>183113</v>
      </c>
      <c r="L927">
        <v>0.24</v>
      </c>
      <c r="M927" t="s">
        <v>1758</v>
      </c>
      <c r="N927" t="s">
        <v>1762</v>
      </c>
      <c r="O927">
        <v>4</v>
      </c>
      <c r="P927">
        <v>3</v>
      </c>
    </row>
    <row r="928" spans="2:16" x14ac:dyDescent="0.3">
      <c r="B928" t="s">
        <v>1884</v>
      </c>
      <c r="C928" t="s">
        <v>1885</v>
      </c>
      <c r="D928" t="s">
        <v>77</v>
      </c>
      <c r="E928" t="s">
        <v>109</v>
      </c>
      <c r="F928" t="s">
        <v>59</v>
      </c>
      <c r="G928" t="s">
        <v>78</v>
      </c>
      <c r="H928" t="s">
        <v>114</v>
      </c>
      <c r="I928">
        <v>42</v>
      </c>
      <c r="J928">
        <v>42101</v>
      </c>
      <c r="K928">
        <v>99697</v>
      </c>
      <c r="L928">
        <v>0</v>
      </c>
      <c r="M928" t="s">
        <v>1758</v>
      </c>
      <c r="N928" t="s">
        <v>1762</v>
      </c>
      <c r="O928">
        <v>9</v>
      </c>
      <c r="P928">
        <v>5.5</v>
      </c>
    </row>
    <row r="929" spans="2:16" x14ac:dyDescent="0.3">
      <c r="B929" t="s">
        <v>1886</v>
      </c>
      <c r="C929" t="s">
        <v>1887</v>
      </c>
      <c r="D929" t="s">
        <v>171</v>
      </c>
      <c r="E929" t="s">
        <v>101</v>
      </c>
      <c r="F929" t="s">
        <v>68</v>
      </c>
      <c r="G929" t="s">
        <v>60</v>
      </c>
      <c r="H929" t="s">
        <v>114</v>
      </c>
      <c r="I929">
        <v>59</v>
      </c>
      <c r="J929">
        <v>41898</v>
      </c>
      <c r="K929">
        <v>69578</v>
      </c>
      <c r="L929">
        <v>0</v>
      </c>
      <c r="M929" t="s">
        <v>1758</v>
      </c>
      <c r="N929" t="s">
        <v>1762</v>
      </c>
      <c r="O929">
        <v>9</v>
      </c>
      <c r="P929">
        <v>5.5</v>
      </c>
    </row>
    <row r="930" spans="2:16" x14ac:dyDescent="0.3">
      <c r="B930" t="s">
        <v>1888</v>
      </c>
      <c r="C930" t="s">
        <v>1889</v>
      </c>
      <c r="D930" t="s">
        <v>171</v>
      </c>
      <c r="E930" t="s">
        <v>101</v>
      </c>
      <c r="F930" t="s">
        <v>68</v>
      </c>
      <c r="G930" t="s">
        <v>60</v>
      </c>
      <c r="H930" t="s">
        <v>114</v>
      </c>
      <c r="I930">
        <v>42</v>
      </c>
      <c r="J930">
        <v>44232</v>
      </c>
      <c r="K930">
        <v>65507</v>
      </c>
      <c r="L930">
        <v>0</v>
      </c>
      <c r="M930" t="s">
        <v>1758</v>
      </c>
      <c r="N930" t="s">
        <v>1759</v>
      </c>
      <c r="O930">
        <v>3</v>
      </c>
      <c r="P930">
        <v>3</v>
      </c>
    </row>
    <row r="931" spans="2:16" x14ac:dyDescent="0.3">
      <c r="B931" t="s">
        <v>1890</v>
      </c>
      <c r="C931" t="s">
        <v>1891</v>
      </c>
      <c r="D931" t="s">
        <v>83</v>
      </c>
      <c r="E931" t="s">
        <v>67</v>
      </c>
      <c r="F931" t="s">
        <v>59</v>
      </c>
      <c r="G931" t="s">
        <v>78</v>
      </c>
      <c r="H931" t="s">
        <v>114</v>
      </c>
      <c r="I931">
        <v>54</v>
      </c>
      <c r="J931">
        <v>35913</v>
      </c>
      <c r="K931">
        <v>108268</v>
      </c>
      <c r="L931">
        <v>0.09</v>
      </c>
      <c r="M931" t="s">
        <v>1758</v>
      </c>
      <c r="N931" t="s">
        <v>1777</v>
      </c>
      <c r="O931">
        <v>26</v>
      </c>
      <c r="P931">
        <v>10</v>
      </c>
    </row>
    <row r="932" spans="2:16" x14ac:dyDescent="0.3">
      <c r="B932" t="s">
        <v>980</v>
      </c>
      <c r="C932" t="s">
        <v>1892</v>
      </c>
      <c r="D932" t="s">
        <v>77</v>
      </c>
      <c r="E932" t="s">
        <v>120</v>
      </c>
      <c r="F932" t="s">
        <v>59</v>
      </c>
      <c r="G932" t="s">
        <v>78</v>
      </c>
      <c r="H932" t="s">
        <v>114</v>
      </c>
      <c r="I932">
        <v>58</v>
      </c>
      <c r="J932">
        <v>39930</v>
      </c>
      <c r="K932">
        <v>76802</v>
      </c>
      <c r="L932">
        <v>0</v>
      </c>
      <c r="M932" t="s">
        <v>1758</v>
      </c>
      <c r="N932" t="s">
        <v>1759</v>
      </c>
      <c r="O932">
        <v>15</v>
      </c>
      <c r="P932">
        <v>8</v>
      </c>
    </row>
    <row r="933" spans="2:16" x14ac:dyDescent="0.3">
      <c r="B933" t="s">
        <v>1893</v>
      </c>
      <c r="C933" t="s">
        <v>1894</v>
      </c>
      <c r="D933" t="s">
        <v>77</v>
      </c>
      <c r="E933" t="s">
        <v>67</v>
      </c>
      <c r="F933" t="s">
        <v>84</v>
      </c>
      <c r="G933" t="s">
        <v>78</v>
      </c>
      <c r="H933" t="s">
        <v>114</v>
      </c>
      <c r="I933">
        <v>34</v>
      </c>
      <c r="J933">
        <v>41886</v>
      </c>
      <c r="K933">
        <v>95499</v>
      </c>
      <c r="L933">
        <v>0</v>
      </c>
      <c r="M933" t="s">
        <v>1758</v>
      </c>
      <c r="N933" t="s">
        <v>1777</v>
      </c>
      <c r="O933">
        <v>10</v>
      </c>
      <c r="P933">
        <v>5.5</v>
      </c>
    </row>
    <row r="934" spans="2:16" x14ac:dyDescent="0.3">
      <c r="B934" t="s">
        <v>1895</v>
      </c>
      <c r="C934" t="s">
        <v>1896</v>
      </c>
      <c r="D934" t="s">
        <v>77</v>
      </c>
      <c r="E934" t="s">
        <v>91</v>
      </c>
      <c r="F934" t="s">
        <v>59</v>
      </c>
      <c r="G934" t="s">
        <v>60</v>
      </c>
      <c r="H934" t="s">
        <v>114</v>
      </c>
      <c r="I934">
        <v>53</v>
      </c>
      <c r="J934">
        <v>38344</v>
      </c>
      <c r="K934">
        <v>90212</v>
      </c>
      <c r="L934">
        <v>0</v>
      </c>
      <c r="M934" t="s">
        <v>1758</v>
      </c>
      <c r="N934" t="s">
        <v>1777</v>
      </c>
      <c r="O934">
        <v>19</v>
      </c>
      <c r="P934">
        <v>9.5</v>
      </c>
    </row>
    <row r="935" spans="2:16" x14ac:dyDescent="0.3">
      <c r="B935" t="s">
        <v>1897</v>
      </c>
      <c r="C935" t="s">
        <v>1898</v>
      </c>
      <c r="D935" t="s">
        <v>237</v>
      </c>
      <c r="E935" t="s">
        <v>101</v>
      </c>
      <c r="F935" t="s">
        <v>74</v>
      </c>
      <c r="G935" t="s">
        <v>60</v>
      </c>
      <c r="H935" t="s">
        <v>114</v>
      </c>
      <c r="I935">
        <v>30</v>
      </c>
      <c r="J935">
        <v>42516</v>
      </c>
      <c r="K935">
        <v>91134</v>
      </c>
      <c r="L935">
        <v>0</v>
      </c>
      <c r="M935" t="s">
        <v>1758</v>
      </c>
      <c r="N935" t="s">
        <v>1777</v>
      </c>
      <c r="O935">
        <v>8</v>
      </c>
      <c r="P935">
        <v>5.5</v>
      </c>
    </row>
    <row r="936" spans="2:16" x14ac:dyDescent="0.3">
      <c r="B936" t="s">
        <v>1899</v>
      </c>
      <c r="C936" t="s">
        <v>1900</v>
      </c>
      <c r="D936" t="s">
        <v>318</v>
      </c>
      <c r="E936" t="s">
        <v>120</v>
      </c>
      <c r="F936" t="s">
        <v>68</v>
      </c>
      <c r="G936" t="s">
        <v>60</v>
      </c>
      <c r="H936" t="s">
        <v>114</v>
      </c>
      <c r="I936">
        <v>26</v>
      </c>
      <c r="J936">
        <v>44236</v>
      </c>
      <c r="K936">
        <v>87427</v>
      </c>
      <c r="L936">
        <v>0</v>
      </c>
      <c r="M936" t="s">
        <v>1758</v>
      </c>
      <c r="N936" t="s">
        <v>1777</v>
      </c>
      <c r="O936">
        <v>3</v>
      </c>
      <c r="P936">
        <v>3</v>
      </c>
    </row>
    <row r="937" spans="2:16" x14ac:dyDescent="0.3">
      <c r="B937" t="s">
        <v>1901</v>
      </c>
      <c r="C937" t="s">
        <v>1902</v>
      </c>
      <c r="D937" t="s">
        <v>132</v>
      </c>
      <c r="E937" t="s">
        <v>67</v>
      </c>
      <c r="F937" t="s">
        <v>74</v>
      </c>
      <c r="G937" t="s">
        <v>78</v>
      </c>
      <c r="H937" t="s">
        <v>114</v>
      </c>
      <c r="I937">
        <v>46</v>
      </c>
      <c r="J937">
        <v>42129</v>
      </c>
      <c r="K937">
        <v>64364</v>
      </c>
      <c r="L937">
        <v>0</v>
      </c>
      <c r="M937" t="s">
        <v>1758</v>
      </c>
      <c r="N937" t="s">
        <v>1777</v>
      </c>
      <c r="O937">
        <v>9</v>
      </c>
      <c r="P937">
        <v>5.5</v>
      </c>
    </row>
    <row r="938" spans="2:16" x14ac:dyDescent="0.3">
      <c r="B938" t="s">
        <v>1903</v>
      </c>
      <c r="C938" t="s">
        <v>1904</v>
      </c>
      <c r="D938" t="s">
        <v>77</v>
      </c>
      <c r="E938" t="s">
        <v>120</v>
      </c>
      <c r="F938" t="s">
        <v>74</v>
      </c>
      <c r="G938" t="s">
        <v>60</v>
      </c>
      <c r="H938" t="s">
        <v>114</v>
      </c>
      <c r="I938">
        <v>33</v>
      </c>
      <c r="J938">
        <v>41043</v>
      </c>
      <c r="K938">
        <v>88343</v>
      </c>
      <c r="L938">
        <v>0</v>
      </c>
      <c r="M938" t="s">
        <v>1758</v>
      </c>
      <c r="N938" t="s">
        <v>1762</v>
      </c>
      <c r="O938">
        <v>12</v>
      </c>
      <c r="P938">
        <v>8</v>
      </c>
    </row>
    <row r="939" spans="2:16" x14ac:dyDescent="0.3">
      <c r="B939" t="s">
        <v>1905</v>
      </c>
      <c r="C939" t="s">
        <v>1906</v>
      </c>
      <c r="D939" t="s">
        <v>492</v>
      </c>
      <c r="E939" t="s">
        <v>58</v>
      </c>
      <c r="F939" t="s">
        <v>68</v>
      </c>
      <c r="G939" t="s">
        <v>78</v>
      </c>
      <c r="H939" t="s">
        <v>114</v>
      </c>
      <c r="I939">
        <v>57</v>
      </c>
      <c r="J939">
        <v>41830</v>
      </c>
      <c r="K939">
        <v>66649</v>
      </c>
      <c r="L939">
        <v>0</v>
      </c>
      <c r="M939" t="s">
        <v>1758</v>
      </c>
      <c r="N939" t="s">
        <v>1762</v>
      </c>
      <c r="O939">
        <v>10</v>
      </c>
      <c r="P939">
        <v>5.5</v>
      </c>
    </row>
    <row r="940" spans="2:16" x14ac:dyDescent="0.3">
      <c r="B940" t="s">
        <v>1907</v>
      </c>
      <c r="C940" t="s">
        <v>1908</v>
      </c>
      <c r="D940" t="s">
        <v>57</v>
      </c>
      <c r="E940" t="s">
        <v>67</v>
      </c>
      <c r="F940" t="s">
        <v>74</v>
      </c>
      <c r="G940" t="s">
        <v>78</v>
      </c>
      <c r="H940" t="s">
        <v>114</v>
      </c>
      <c r="I940">
        <v>46</v>
      </c>
      <c r="J940">
        <v>40378</v>
      </c>
      <c r="K940">
        <v>134881</v>
      </c>
      <c r="L940">
        <v>0.15</v>
      </c>
      <c r="M940" t="s">
        <v>1758</v>
      </c>
      <c r="N940" t="s">
        <v>1759</v>
      </c>
      <c r="O940">
        <v>14</v>
      </c>
      <c r="P940">
        <v>8</v>
      </c>
    </row>
    <row r="941" spans="2:16" x14ac:dyDescent="0.3">
      <c r="B941" t="s">
        <v>1909</v>
      </c>
      <c r="C941" t="s">
        <v>1910</v>
      </c>
      <c r="D941" t="s">
        <v>83</v>
      </c>
      <c r="E941" t="s">
        <v>97</v>
      </c>
      <c r="F941" t="s">
        <v>74</v>
      </c>
      <c r="G941" t="s">
        <v>78</v>
      </c>
      <c r="H941" t="s">
        <v>114</v>
      </c>
      <c r="I941">
        <v>34</v>
      </c>
      <c r="J941">
        <v>41499</v>
      </c>
      <c r="K941">
        <v>113909</v>
      </c>
      <c r="L941">
        <v>0.06</v>
      </c>
      <c r="M941" t="s">
        <v>1758</v>
      </c>
      <c r="N941" t="s">
        <v>1762</v>
      </c>
      <c r="O941">
        <v>11</v>
      </c>
      <c r="P941">
        <v>5.5</v>
      </c>
    </row>
    <row r="942" spans="2:16" x14ac:dyDescent="0.3">
      <c r="B942" t="s">
        <v>1911</v>
      </c>
      <c r="C942" t="s">
        <v>1912</v>
      </c>
      <c r="D942" t="s">
        <v>108</v>
      </c>
      <c r="E942" t="s">
        <v>58</v>
      </c>
      <c r="F942" t="s">
        <v>74</v>
      </c>
      <c r="G942" t="s">
        <v>78</v>
      </c>
      <c r="H942" t="s">
        <v>114</v>
      </c>
      <c r="I942">
        <v>51</v>
      </c>
      <c r="J942">
        <v>37091</v>
      </c>
      <c r="K942">
        <v>247874</v>
      </c>
      <c r="L942">
        <v>0.33</v>
      </c>
      <c r="M942" t="s">
        <v>1758</v>
      </c>
      <c r="N942" t="s">
        <v>1759</v>
      </c>
      <c r="O942">
        <v>23</v>
      </c>
      <c r="P942">
        <v>9.5</v>
      </c>
    </row>
    <row r="943" spans="2:16" x14ac:dyDescent="0.3">
      <c r="B943" t="s">
        <v>1208</v>
      </c>
      <c r="C943" t="s">
        <v>1913</v>
      </c>
      <c r="D943" t="s">
        <v>618</v>
      </c>
      <c r="E943" t="s">
        <v>58</v>
      </c>
      <c r="F943" t="s">
        <v>84</v>
      </c>
      <c r="G943" t="s">
        <v>78</v>
      </c>
      <c r="H943" t="s">
        <v>114</v>
      </c>
      <c r="I943">
        <v>49</v>
      </c>
      <c r="J943">
        <v>42545</v>
      </c>
      <c r="K943">
        <v>68426</v>
      </c>
      <c r="L943">
        <v>0</v>
      </c>
      <c r="M943" t="s">
        <v>1758</v>
      </c>
      <c r="N943" t="s">
        <v>1762</v>
      </c>
      <c r="O943">
        <v>8</v>
      </c>
      <c r="P943">
        <v>5.5</v>
      </c>
    </row>
    <row r="944" spans="2:16" x14ac:dyDescent="0.3">
      <c r="B944" t="s">
        <v>1785</v>
      </c>
      <c r="C944" t="s">
        <v>1914</v>
      </c>
      <c r="D944" t="s">
        <v>162</v>
      </c>
      <c r="E944" t="s">
        <v>97</v>
      </c>
      <c r="F944" t="s">
        <v>59</v>
      </c>
      <c r="G944" t="s">
        <v>60</v>
      </c>
      <c r="H944" t="s">
        <v>114</v>
      </c>
      <c r="I944">
        <v>52</v>
      </c>
      <c r="J944">
        <v>44304</v>
      </c>
      <c r="K944">
        <v>50548</v>
      </c>
      <c r="L944">
        <v>0</v>
      </c>
      <c r="M944" t="s">
        <v>1758</v>
      </c>
      <c r="N944" t="s">
        <v>1777</v>
      </c>
      <c r="O944">
        <v>3</v>
      </c>
      <c r="P944">
        <v>3</v>
      </c>
    </row>
    <row r="945" spans="2:16" x14ac:dyDescent="0.3">
      <c r="B945" t="s">
        <v>1915</v>
      </c>
      <c r="C945" t="s">
        <v>1916</v>
      </c>
      <c r="D945" t="s">
        <v>132</v>
      </c>
      <c r="E945" t="s">
        <v>109</v>
      </c>
      <c r="F945" t="s">
        <v>59</v>
      </c>
      <c r="G945" t="s">
        <v>78</v>
      </c>
      <c r="H945" t="s">
        <v>114</v>
      </c>
      <c r="I945">
        <v>61</v>
      </c>
      <c r="J945">
        <v>39568</v>
      </c>
      <c r="K945">
        <v>69352</v>
      </c>
      <c r="L945">
        <v>0</v>
      </c>
      <c r="M945" t="s">
        <v>1758</v>
      </c>
      <c r="N945" t="s">
        <v>1762</v>
      </c>
      <c r="O945">
        <v>16</v>
      </c>
      <c r="P945">
        <v>8</v>
      </c>
    </row>
    <row r="946" spans="2:16" x14ac:dyDescent="0.3">
      <c r="B946" t="s">
        <v>1917</v>
      </c>
      <c r="C946" t="s">
        <v>1918</v>
      </c>
      <c r="D946" t="s">
        <v>157</v>
      </c>
      <c r="E946" t="s">
        <v>101</v>
      </c>
      <c r="F946" t="s">
        <v>68</v>
      </c>
      <c r="G946" t="s">
        <v>78</v>
      </c>
      <c r="H946" t="s">
        <v>114</v>
      </c>
      <c r="I946">
        <v>54</v>
      </c>
      <c r="J946">
        <v>41028</v>
      </c>
      <c r="K946">
        <v>96441</v>
      </c>
      <c r="L946">
        <v>0</v>
      </c>
      <c r="M946" t="s">
        <v>1758</v>
      </c>
      <c r="N946" t="s">
        <v>1777</v>
      </c>
      <c r="O946">
        <v>12</v>
      </c>
      <c r="P946">
        <v>8</v>
      </c>
    </row>
    <row r="947" spans="2:16" x14ac:dyDescent="0.3">
      <c r="B947" t="s">
        <v>1919</v>
      </c>
      <c r="C947" t="s">
        <v>1920</v>
      </c>
      <c r="D947" t="s">
        <v>73</v>
      </c>
      <c r="E947" t="s">
        <v>58</v>
      </c>
      <c r="F947" t="s">
        <v>84</v>
      </c>
      <c r="G947" t="s">
        <v>78</v>
      </c>
      <c r="H947" t="s">
        <v>114</v>
      </c>
      <c r="I947">
        <v>36</v>
      </c>
      <c r="J947">
        <v>44192</v>
      </c>
      <c r="K947">
        <v>70165</v>
      </c>
      <c r="L947">
        <v>7.0000000000000007E-2</v>
      </c>
      <c r="M947" t="s">
        <v>1758</v>
      </c>
      <c r="N947" t="s">
        <v>1759</v>
      </c>
      <c r="O947">
        <v>3</v>
      </c>
      <c r="P947">
        <v>3</v>
      </c>
    </row>
    <row r="948" spans="2:16" x14ac:dyDescent="0.3">
      <c r="B948" t="s">
        <v>1921</v>
      </c>
      <c r="C948" t="s">
        <v>1922</v>
      </c>
      <c r="D948" t="s">
        <v>132</v>
      </c>
      <c r="E948" t="s">
        <v>120</v>
      </c>
      <c r="F948" t="s">
        <v>84</v>
      </c>
      <c r="G948" t="s">
        <v>60</v>
      </c>
      <c r="H948" t="s">
        <v>114</v>
      </c>
      <c r="I948">
        <v>34</v>
      </c>
      <c r="J948">
        <v>41066</v>
      </c>
      <c r="K948">
        <v>72126</v>
      </c>
      <c r="L948">
        <v>0</v>
      </c>
      <c r="M948" t="s">
        <v>1758</v>
      </c>
      <c r="N948" t="s">
        <v>1759</v>
      </c>
      <c r="O948">
        <v>12</v>
      </c>
      <c r="P948">
        <v>8</v>
      </c>
    </row>
    <row r="949" spans="2:16" x14ac:dyDescent="0.3">
      <c r="B949" t="s">
        <v>1923</v>
      </c>
      <c r="C949" t="s">
        <v>1924</v>
      </c>
      <c r="D949" t="s">
        <v>57</v>
      </c>
      <c r="E949" t="s">
        <v>97</v>
      </c>
      <c r="F949" t="s">
        <v>84</v>
      </c>
      <c r="G949" t="s">
        <v>60</v>
      </c>
      <c r="H949" t="s">
        <v>114</v>
      </c>
      <c r="I949">
        <v>29</v>
      </c>
      <c r="J949">
        <v>44025</v>
      </c>
      <c r="K949">
        <v>141555</v>
      </c>
      <c r="L949">
        <v>0.11</v>
      </c>
      <c r="M949" t="s">
        <v>1758</v>
      </c>
      <c r="N949" t="s">
        <v>1759</v>
      </c>
      <c r="O949">
        <v>4</v>
      </c>
      <c r="P949">
        <v>3</v>
      </c>
    </row>
    <row r="950" spans="2:16" x14ac:dyDescent="0.3">
      <c r="B950" t="s">
        <v>1925</v>
      </c>
      <c r="C950" t="s">
        <v>1926</v>
      </c>
      <c r="D950" t="s">
        <v>225</v>
      </c>
      <c r="E950" t="s">
        <v>97</v>
      </c>
      <c r="F950" t="s">
        <v>59</v>
      </c>
      <c r="G950" t="s">
        <v>78</v>
      </c>
      <c r="H950" t="s">
        <v>114</v>
      </c>
      <c r="I950">
        <v>32</v>
      </c>
      <c r="J950">
        <v>44295</v>
      </c>
      <c r="K950">
        <v>70980</v>
      </c>
      <c r="L950">
        <v>0</v>
      </c>
      <c r="M950" t="s">
        <v>1758</v>
      </c>
      <c r="N950" t="s">
        <v>1762</v>
      </c>
      <c r="O950">
        <v>3</v>
      </c>
      <c r="P950">
        <v>3</v>
      </c>
    </row>
    <row r="951" spans="2:16" x14ac:dyDescent="0.3">
      <c r="B951" t="s">
        <v>1927</v>
      </c>
      <c r="C951" t="s">
        <v>1928</v>
      </c>
      <c r="D951" t="s">
        <v>87</v>
      </c>
      <c r="E951" t="s">
        <v>91</v>
      </c>
      <c r="F951" t="s">
        <v>74</v>
      </c>
      <c r="G951" t="s">
        <v>78</v>
      </c>
      <c r="H951" t="s">
        <v>114</v>
      </c>
      <c r="I951">
        <v>58</v>
      </c>
      <c r="J951">
        <v>40287</v>
      </c>
      <c r="K951">
        <v>56350</v>
      </c>
      <c r="L951">
        <v>0</v>
      </c>
      <c r="M951" t="s">
        <v>1758</v>
      </c>
      <c r="N951" t="s">
        <v>1762</v>
      </c>
      <c r="O951">
        <v>14</v>
      </c>
      <c r="P951">
        <v>8</v>
      </c>
    </row>
    <row r="952" spans="2:16" x14ac:dyDescent="0.3">
      <c r="B952" t="s">
        <v>1929</v>
      </c>
      <c r="C952" t="s">
        <v>1930</v>
      </c>
      <c r="D952" t="s">
        <v>57</v>
      </c>
      <c r="E952" t="s">
        <v>67</v>
      </c>
      <c r="F952" t="s">
        <v>84</v>
      </c>
      <c r="G952" t="s">
        <v>78</v>
      </c>
      <c r="H952" t="s">
        <v>114</v>
      </c>
      <c r="I952">
        <v>44</v>
      </c>
      <c r="J952">
        <v>39305</v>
      </c>
      <c r="K952">
        <v>126277</v>
      </c>
      <c r="L952">
        <v>0.13</v>
      </c>
      <c r="M952" t="s">
        <v>1758</v>
      </c>
      <c r="N952" t="s">
        <v>1759</v>
      </c>
      <c r="O952">
        <v>17</v>
      </c>
      <c r="P952">
        <v>8</v>
      </c>
    </row>
    <row r="953" spans="2:16" x14ac:dyDescent="0.3">
      <c r="B953" t="s">
        <v>1931</v>
      </c>
      <c r="C953" t="s">
        <v>1932</v>
      </c>
      <c r="D953" t="s">
        <v>77</v>
      </c>
      <c r="E953" t="s">
        <v>120</v>
      </c>
      <c r="F953" t="s">
        <v>74</v>
      </c>
      <c r="G953" t="s">
        <v>60</v>
      </c>
      <c r="H953" t="s">
        <v>114</v>
      </c>
      <c r="I953">
        <v>57</v>
      </c>
      <c r="J953">
        <v>39357</v>
      </c>
      <c r="K953">
        <v>98150</v>
      </c>
      <c r="L953">
        <v>0</v>
      </c>
      <c r="M953" t="s">
        <v>1758</v>
      </c>
      <c r="N953" t="s">
        <v>1762</v>
      </c>
      <c r="O953">
        <v>16</v>
      </c>
      <c r="P953">
        <v>8</v>
      </c>
    </row>
    <row r="954" spans="2:16" x14ac:dyDescent="0.3">
      <c r="B954" t="s">
        <v>1933</v>
      </c>
      <c r="C954" t="s">
        <v>1934</v>
      </c>
      <c r="D954" t="s">
        <v>275</v>
      </c>
      <c r="E954" t="s">
        <v>58</v>
      </c>
      <c r="F954" t="s">
        <v>74</v>
      </c>
      <c r="G954" t="s">
        <v>60</v>
      </c>
      <c r="H954" t="s">
        <v>114</v>
      </c>
      <c r="I954">
        <v>53</v>
      </c>
      <c r="J954">
        <v>38214</v>
      </c>
      <c r="K954">
        <v>44735</v>
      </c>
      <c r="L954">
        <v>0</v>
      </c>
      <c r="M954" t="s">
        <v>1758</v>
      </c>
      <c r="N954" t="s">
        <v>1759</v>
      </c>
      <c r="O954">
        <v>20</v>
      </c>
      <c r="P954">
        <v>9.5</v>
      </c>
    </row>
    <row r="955" spans="2:16" x14ac:dyDescent="0.3">
      <c r="B955" t="s">
        <v>410</v>
      </c>
      <c r="C955" t="s">
        <v>1935</v>
      </c>
      <c r="D955" t="s">
        <v>183</v>
      </c>
      <c r="E955" t="s">
        <v>101</v>
      </c>
      <c r="F955" t="s">
        <v>59</v>
      </c>
      <c r="G955" t="s">
        <v>60</v>
      </c>
      <c r="H955" t="s">
        <v>114</v>
      </c>
      <c r="I955">
        <v>37</v>
      </c>
      <c r="J955">
        <v>43461</v>
      </c>
      <c r="K955">
        <v>87359</v>
      </c>
      <c r="L955">
        <v>0.11</v>
      </c>
      <c r="M955" t="s">
        <v>1758</v>
      </c>
      <c r="N955" t="s">
        <v>1762</v>
      </c>
      <c r="O955">
        <v>5</v>
      </c>
      <c r="P955">
        <v>3</v>
      </c>
    </row>
    <row r="956" spans="2:16" x14ac:dyDescent="0.3">
      <c r="B956" t="s">
        <v>1153</v>
      </c>
      <c r="C956" t="s">
        <v>1936</v>
      </c>
      <c r="D956" t="s">
        <v>57</v>
      </c>
      <c r="E956" t="s">
        <v>91</v>
      </c>
      <c r="F956" t="s">
        <v>68</v>
      </c>
      <c r="G956" t="s">
        <v>60</v>
      </c>
      <c r="H956" t="s">
        <v>114</v>
      </c>
      <c r="I956">
        <v>28</v>
      </c>
      <c r="J956">
        <v>43652</v>
      </c>
      <c r="K956">
        <v>152036</v>
      </c>
      <c r="L956">
        <v>0.15</v>
      </c>
      <c r="M956" t="s">
        <v>1758</v>
      </c>
      <c r="N956" t="s">
        <v>1762</v>
      </c>
      <c r="O956">
        <v>5</v>
      </c>
      <c r="P956">
        <v>3</v>
      </c>
    </row>
    <row r="957" spans="2:16" x14ac:dyDescent="0.3">
      <c r="B957" t="s">
        <v>1937</v>
      </c>
      <c r="C957" t="s">
        <v>1938</v>
      </c>
      <c r="D957" t="s">
        <v>225</v>
      </c>
      <c r="E957" t="s">
        <v>97</v>
      </c>
      <c r="F957" t="s">
        <v>68</v>
      </c>
      <c r="G957" t="s">
        <v>60</v>
      </c>
      <c r="H957" t="s">
        <v>114</v>
      </c>
      <c r="I957">
        <v>45</v>
      </c>
      <c r="J957">
        <v>43581</v>
      </c>
      <c r="K957">
        <v>74891</v>
      </c>
      <c r="L957">
        <v>0</v>
      </c>
      <c r="M957" t="s">
        <v>1758</v>
      </c>
      <c r="N957" t="s">
        <v>1762</v>
      </c>
      <c r="O957">
        <v>5</v>
      </c>
      <c r="P957">
        <v>3</v>
      </c>
    </row>
    <row r="958" spans="2:16" x14ac:dyDescent="0.3">
      <c r="B958" t="s">
        <v>1939</v>
      </c>
      <c r="C958" t="s">
        <v>1940</v>
      </c>
      <c r="D958" t="s">
        <v>108</v>
      </c>
      <c r="E958" t="s">
        <v>109</v>
      </c>
      <c r="F958" t="s">
        <v>68</v>
      </c>
      <c r="G958" t="s">
        <v>78</v>
      </c>
      <c r="H958" t="s">
        <v>114</v>
      </c>
      <c r="I958">
        <v>44</v>
      </c>
      <c r="J958">
        <v>44283</v>
      </c>
      <c r="K958">
        <v>186033</v>
      </c>
      <c r="L958">
        <v>0.34</v>
      </c>
      <c r="M958" t="s">
        <v>1758</v>
      </c>
      <c r="N958" t="s">
        <v>1777</v>
      </c>
      <c r="O958">
        <v>3</v>
      </c>
      <c r="P958">
        <v>3</v>
      </c>
    </row>
    <row r="959" spans="2:16" x14ac:dyDescent="0.3">
      <c r="B959" t="s">
        <v>1941</v>
      </c>
      <c r="C959" t="s">
        <v>1942</v>
      </c>
      <c r="D959" t="s">
        <v>57</v>
      </c>
      <c r="E959" t="s">
        <v>109</v>
      </c>
      <c r="F959" t="s">
        <v>68</v>
      </c>
      <c r="G959" t="s">
        <v>60</v>
      </c>
      <c r="H959" t="s">
        <v>114</v>
      </c>
      <c r="I959">
        <v>29</v>
      </c>
      <c r="J959">
        <v>43966</v>
      </c>
      <c r="K959">
        <v>137106</v>
      </c>
      <c r="L959">
        <v>0.12</v>
      </c>
      <c r="M959" t="s">
        <v>1758</v>
      </c>
      <c r="N959" t="s">
        <v>1777</v>
      </c>
      <c r="O959">
        <v>4</v>
      </c>
      <c r="P959">
        <v>3</v>
      </c>
    </row>
    <row r="960" spans="2:16" x14ac:dyDescent="0.3">
      <c r="B960" t="s">
        <v>1943</v>
      </c>
      <c r="C960" t="s">
        <v>1944</v>
      </c>
      <c r="D960" t="s">
        <v>492</v>
      </c>
      <c r="E960" t="s">
        <v>58</v>
      </c>
      <c r="F960" t="s">
        <v>68</v>
      </c>
      <c r="G960" t="s">
        <v>60</v>
      </c>
      <c r="H960" t="s">
        <v>114</v>
      </c>
      <c r="I960">
        <v>43</v>
      </c>
      <c r="J960">
        <v>40290</v>
      </c>
      <c r="K960">
        <v>76912</v>
      </c>
      <c r="L960">
        <v>0</v>
      </c>
      <c r="M960" t="s">
        <v>1758</v>
      </c>
      <c r="N960" t="s">
        <v>1777</v>
      </c>
      <c r="O960">
        <v>14</v>
      </c>
      <c r="P960">
        <v>8</v>
      </c>
    </row>
    <row r="961" spans="2:16" x14ac:dyDescent="0.3">
      <c r="B961" t="s">
        <v>1163</v>
      </c>
      <c r="C961" t="s">
        <v>1945</v>
      </c>
      <c r="D961" t="s">
        <v>180</v>
      </c>
      <c r="E961" t="s">
        <v>97</v>
      </c>
      <c r="F961" t="s">
        <v>74</v>
      </c>
      <c r="G961" t="s">
        <v>60</v>
      </c>
      <c r="H961" t="s">
        <v>114</v>
      </c>
      <c r="I961">
        <v>45</v>
      </c>
      <c r="J961">
        <v>38639</v>
      </c>
      <c r="K961">
        <v>51404</v>
      </c>
      <c r="L961">
        <v>0</v>
      </c>
      <c r="M961" t="s">
        <v>1758</v>
      </c>
      <c r="N961" t="s">
        <v>1759</v>
      </c>
      <c r="O961">
        <v>18</v>
      </c>
      <c r="P961">
        <v>9.5</v>
      </c>
    </row>
    <row r="962" spans="2:16" x14ac:dyDescent="0.3">
      <c r="B962" t="s">
        <v>1946</v>
      </c>
      <c r="C962" t="s">
        <v>1947</v>
      </c>
      <c r="D962" t="s">
        <v>73</v>
      </c>
      <c r="E962" t="s">
        <v>58</v>
      </c>
      <c r="F962" t="s">
        <v>74</v>
      </c>
      <c r="G962" t="s">
        <v>60</v>
      </c>
      <c r="H962" t="s">
        <v>114</v>
      </c>
      <c r="I962">
        <v>46</v>
      </c>
      <c r="J962">
        <v>42849</v>
      </c>
      <c r="K962">
        <v>77461</v>
      </c>
      <c r="L962">
        <v>0.09</v>
      </c>
      <c r="M962" t="s">
        <v>1758</v>
      </c>
      <c r="N962" t="s">
        <v>1777</v>
      </c>
      <c r="O962">
        <v>7</v>
      </c>
      <c r="P962">
        <v>4</v>
      </c>
    </row>
    <row r="963" spans="2:16" x14ac:dyDescent="0.3">
      <c r="B963" t="s">
        <v>1948</v>
      </c>
      <c r="C963" t="s">
        <v>1949</v>
      </c>
      <c r="D963" t="s">
        <v>237</v>
      </c>
      <c r="E963" t="s">
        <v>101</v>
      </c>
      <c r="F963" t="s">
        <v>68</v>
      </c>
      <c r="G963" t="s">
        <v>78</v>
      </c>
      <c r="H963" t="s">
        <v>114</v>
      </c>
      <c r="I963">
        <v>54</v>
      </c>
      <c r="J963">
        <v>41237</v>
      </c>
      <c r="K963">
        <v>94407</v>
      </c>
      <c r="L963">
        <v>0</v>
      </c>
      <c r="M963" t="s">
        <v>1758</v>
      </c>
      <c r="N963" t="s">
        <v>1777</v>
      </c>
      <c r="O963">
        <v>11</v>
      </c>
      <c r="P963">
        <v>5.5</v>
      </c>
    </row>
    <row r="964" spans="2:16" x14ac:dyDescent="0.3">
      <c r="B964" t="s">
        <v>1135</v>
      </c>
      <c r="C964" t="s">
        <v>1950</v>
      </c>
      <c r="D964" t="s">
        <v>108</v>
      </c>
      <c r="E964" t="s">
        <v>97</v>
      </c>
      <c r="F964" t="s">
        <v>68</v>
      </c>
      <c r="G964" t="s">
        <v>60</v>
      </c>
      <c r="H964" t="s">
        <v>114</v>
      </c>
      <c r="I964">
        <v>45</v>
      </c>
      <c r="J964">
        <v>43521</v>
      </c>
      <c r="K964">
        <v>249801</v>
      </c>
      <c r="L964">
        <v>0.39</v>
      </c>
      <c r="M964" t="s">
        <v>1758</v>
      </c>
      <c r="N964" t="s">
        <v>1777</v>
      </c>
      <c r="O964">
        <v>5</v>
      </c>
      <c r="P964">
        <v>3</v>
      </c>
    </row>
    <row r="965" spans="2:16" x14ac:dyDescent="0.3">
      <c r="B965" t="s">
        <v>1951</v>
      </c>
      <c r="C965" t="s">
        <v>1952</v>
      </c>
      <c r="D965" t="s">
        <v>348</v>
      </c>
      <c r="E965" t="s">
        <v>58</v>
      </c>
      <c r="F965" t="s">
        <v>84</v>
      </c>
      <c r="G965" t="s">
        <v>78</v>
      </c>
      <c r="H965" t="s">
        <v>114</v>
      </c>
      <c r="I965">
        <v>39</v>
      </c>
      <c r="J965">
        <v>42664</v>
      </c>
      <c r="K965">
        <v>84297</v>
      </c>
      <c r="L965">
        <v>0</v>
      </c>
      <c r="M965" t="s">
        <v>1758</v>
      </c>
      <c r="N965" t="s">
        <v>1759</v>
      </c>
      <c r="O965">
        <v>7</v>
      </c>
      <c r="P965">
        <v>4</v>
      </c>
    </row>
    <row r="966" spans="2:16" x14ac:dyDescent="0.3">
      <c r="B966" t="s">
        <v>1953</v>
      </c>
      <c r="C966" t="s">
        <v>1954</v>
      </c>
      <c r="D966" t="s">
        <v>77</v>
      </c>
      <c r="E966" t="s">
        <v>120</v>
      </c>
      <c r="F966" t="s">
        <v>68</v>
      </c>
      <c r="G966" t="s">
        <v>60</v>
      </c>
      <c r="H966" t="s">
        <v>114</v>
      </c>
      <c r="I966">
        <v>53</v>
      </c>
      <c r="J966">
        <v>42744</v>
      </c>
      <c r="K966">
        <v>75769</v>
      </c>
      <c r="L966">
        <v>0</v>
      </c>
      <c r="M966" t="s">
        <v>1758</v>
      </c>
      <c r="N966" t="s">
        <v>1759</v>
      </c>
      <c r="O966">
        <v>7</v>
      </c>
      <c r="P966">
        <v>4</v>
      </c>
    </row>
    <row r="967" spans="2:16" x14ac:dyDescent="0.3">
      <c r="B967" t="s">
        <v>1955</v>
      </c>
      <c r="C967" t="s">
        <v>1956</v>
      </c>
      <c r="D967" t="s">
        <v>66</v>
      </c>
      <c r="E967" t="s">
        <v>101</v>
      </c>
      <c r="F967" t="s">
        <v>68</v>
      </c>
      <c r="G967" t="s">
        <v>78</v>
      </c>
      <c r="H967" t="s">
        <v>114</v>
      </c>
      <c r="I967">
        <v>40</v>
      </c>
      <c r="J967">
        <v>43868</v>
      </c>
      <c r="K967">
        <v>187187</v>
      </c>
      <c r="L967">
        <v>0.18</v>
      </c>
      <c r="M967" t="s">
        <v>1758</v>
      </c>
      <c r="N967" t="s">
        <v>1759</v>
      </c>
      <c r="O967">
        <v>4</v>
      </c>
      <c r="P967">
        <v>3</v>
      </c>
    </row>
    <row r="968" spans="2:16" x14ac:dyDescent="0.3">
      <c r="B968" t="s">
        <v>1957</v>
      </c>
      <c r="C968" t="s">
        <v>1958</v>
      </c>
      <c r="D968" t="s">
        <v>57</v>
      </c>
      <c r="E968" t="s">
        <v>120</v>
      </c>
      <c r="F968" t="s">
        <v>68</v>
      </c>
      <c r="G968" t="s">
        <v>60</v>
      </c>
      <c r="H968" t="s">
        <v>114</v>
      </c>
      <c r="I968">
        <v>45</v>
      </c>
      <c r="J968">
        <v>43305</v>
      </c>
      <c r="K968">
        <v>148991</v>
      </c>
      <c r="L968">
        <v>0.12</v>
      </c>
      <c r="M968" t="s">
        <v>1758</v>
      </c>
      <c r="N968" t="s">
        <v>1777</v>
      </c>
      <c r="O968">
        <v>6</v>
      </c>
      <c r="P968">
        <v>4</v>
      </c>
    </row>
    <row r="969" spans="2:16" x14ac:dyDescent="0.3">
      <c r="B969" t="s">
        <v>1959</v>
      </c>
      <c r="C969" t="s">
        <v>1960</v>
      </c>
      <c r="D969" t="s">
        <v>171</v>
      </c>
      <c r="E969" t="s">
        <v>101</v>
      </c>
      <c r="F969" t="s">
        <v>68</v>
      </c>
      <c r="G969" t="s">
        <v>60</v>
      </c>
      <c r="H969" t="s">
        <v>114</v>
      </c>
      <c r="I969">
        <v>52</v>
      </c>
      <c r="J969">
        <v>39532</v>
      </c>
      <c r="K969">
        <v>97398</v>
      </c>
      <c r="L969">
        <v>0</v>
      </c>
      <c r="M969" t="s">
        <v>1758</v>
      </c>
      <c r="N969" t="s">
        <v>1759</v>
      </c>
      <c r="O969">
        <v>16</v>
      </c>
      <c r="P969">
        <v>8</v>
      </c>
    </row>
    <row r="970" spans="2:16" x14ac:dyDescent="0.3">
      <c r="B970" t="s">
        <v>1961</v>
      </c>
      <c r="C970" t="s">
        <v>1962</v>
      </c>
      <c r="D970" t="s">
        <v>157</v>
      </c>
      <c r="E970" t="s">
        <v>101</v>
      </c>
      <c r="F970" t="s">
        <v>59</v>
      </c>
      <c r="G970" t="s">
        <v>78</v>
      </c>
      <c r="H970" t="s">
        <v>114</v>
      </c>
      <c r="I970">
        <v>27</v>
      </c>
      <c r="J970">
        <v>43371</v>
      </c>
      <c r="K970">
        <v>64247</v>
      </c>
      <c r="L970">
        <v>0</v>
      </c>
      <c r="M970" t="s">
        <v>1758</v>
      </c>
      <c r="N970" t="s">
        <v>1762</v>
      </c>
      <c r="O970">
        <v>5</v>
      </c>
      <c r="P970">
        <v>3</v>
      </c>
    </row>
    <row r="971" spans="2:16" x14ac:dyDescent="0.3">
      <c r="B971" t="s">
        <v>1963</v>
      </c>
      <c r="C971" t="s">
        <v>1964</v>
      </c>
      <c r="D971" t="s">
        <v>83</v>
      </c>
      <c r="E971" t="s">
        <v>67</v>
      </c>
      <c r="F971" t="s">
        <v>68</v>
      </c>
      <c r="G971" t="s">
        <v>60</v>
      </c>
      <c r="H971" t="s">
        <v>114</v>
      </c>
      <c r="I971">
        <v>51</v>
      </c>
      <c r="J971">
        <v>41439</v>
      </c>
      <c r="K971">
        <v>108221</v>
      </c>
      <c r="L971">
        <v>0.05</v>
      </c>
      <c r="M971" t="s">
        <v>1758</v>
      </c>
      <c r="N971" t="s">
        <v>1759</v>
      </c>
      <c r="O971">
        <v>11</v>
      </c>
      <c r="P971">
        <v>5.5</v>
      </c>
    </row>
    <row r="972" spans="2:16" x14ac:dyDescent="0.3">
      <c r="B972" t="s">
        <v>1965</v>
      </c>
      <c r="C972" t="s">
        <v>1966</v>
      </c>
      <c r="D972" t="s">
        <v>57</v>
      </c>
      <c r="E972" t="s">
        <v>97</v>
      </c>
      <c r="F972" t="s">
        <v>74</v>
      </c>
      <c r="G972" t="s">
        <v>78</v>
      </c>
      <c r="H972" t="s">
        <v>114</v>
      </c>
      <c r="I972">
        <v>41</v>
      </c>
      <c r="J972">
        <v>42365</v>
      </c>
      <c r="K972">
        <v>129903</v>
      </c>
      <c r="L972">
        <v>0.13</v>
      </c>
      <c r="M972" t="s">
        <v>1758</v>
      </c>
      <c r="N972" t="s">
        <v>1777</v>
      </c>
      <c r="O972">
        <v>8</v>
      </c>
      <c r="P972">
        <v>5.5</v>
      </c>
    </row>
    <row r="973" spans="2:16" x14ac:dyDescent="0.3">
      <c r="B973" t="s">
        <v>1055</v>
      </c>
      <c r="C973" t="s">
        <v>1967</v>
      </c>
      <c r="D973" t="s">
        <v>177</v>
      </c>
      <c r="E973" t="s">
        <v>101</v>
      </c>
      <c r="F973" t="s">
        <v>68</v>
      </c>
      <c r="G973" t="s">
        <v>60</v>
      </c>
      <c r="H973" t="s">
        <v>114</v>
      </c>
      <c r="I973">
        <v>29</v>
      </c>
      <c r="J973">
        <v>44099</v>
      </c>
      <c r="K973">
        <v>123588</v>
      </c>
      <c r="L973">
        <v>0</v>
      </c>
      <c r="M973" t="s">
        <v>1758</v>
      </c>
      <c r="N973" t="s">
        <v>1777</v>
      </c>
      <c r="O973">
        <v>3</v>
      </c>
      <c r="P973">
        <v>3</v>
      </c>
    </row>
    <row r="974" spans="2:16" x14ac:dyDescent="0.3">
      <c r="B974" t="s">
        <v>1968</v>
      </c>
      <c r="C974" t="s">
        <v>1969</v>
      </c>
      <c r="D974" t="s">
        <v>66</v>
      </c>
      <c r="E974" t="s">
        <v>120</v>
      </c>
      <c r="F974" t="s">
        <v>84</v>
      </c>
      <c r="G974" t="s">
        <v>78</v>
      </c>
      <c r="H974" t="s">
        <v>114</v>
      </c>
      <c r="I974">
        <v>52</v>
      </c>
      <c r="J974">
        <v>44099</v>
      </c>
      <c r="K974">
        <v>163143</v>
      </c>
      <c r="L974">
        <v>0.28000000000000003</v>
      </c>
      <c r="M974" t="s">
        <v>1758</v>
      </c>
      <c r="N974" t="s">
        <v>1777</v>
      </c>
      <c r="O974">
        <v>3</v>
      </c>
      <c r="P974">
        <v>3</v>
      </c>
    </row>
    <row r="975" spans="2:16" x14ac:dyDescent="0.3">
      <c r="B975" t="s">
        <v>1970</v>
      </c>
      <c r="C975" t="s">
        <v>1971</v>
      </c>
      <c r="D975" t="s">
        <v>183</v>
      </c>
      <c r="E975" t="s">
        <v>101</v>
      </c>
      <c r="F975" t="s">
        <v>74</v>
      </c>
      <c r="G975" t="s">
        <v>60</v>
      </c>
      <c r="H975" t="s">
        <v>114</v>
      </c>
      <c r="I975">
        <v>49</v>
      </c>
      <c r="J975">
        <v>42441</v>
      </c>
      <c r="K975">
        <v>100810</v>
      </c>
      <c r="L975">
        <v>0.12</v>
      </c>
      <c r="M975" t="s">
        <v>1758</v>
      </c>
      <c r="N975" t="s">
        <v>1762</v>
      </c>
      <c r="O975">
        <v>8</v>
      </c>
      <c r="P975">
        <v>5.5</v>
      </c>
    </row>
    <row r="976" spans="2:16" x14ac:dyDescent="0.3">
      <c r="B976" t="s">
        <v>1972</v>
      </c>
      <c r="C976" t="s">
        <v>1973</v>
      </c>
      <c r="D976" t="s">
        <v>275</v>
      </c>
      <c r="E976" t="s">
        <v>58</v>
      </c>
      <c r="F976" t="s">
        <v>59</v>
      </c>
      <c r="G976" t="s">
        <v>78</v>
      </c>
      <c r="H976" t="s">
        <v>114</v>
      </c>
      <c r="I976">
        <v>64</v>
      </c>
      <c r="J976">
        <v>44009</v>
      </c>
      <c r="K976">
        <v>40316</v>
      </c>
      <c r="L976">
        <v>0</v>
      </c>
      <c r="M976" t="s">
        <v>1758</v>
      </c>
      <c r="N976" t="s">
        <v>1759</v>
      </c>
      <c r="O976">
        <v>4</v>
      </c>
      <c r="P976">
        <v>3</v>
      </c>
    </row>
    <row r="977" spans="2:16" x14ac:dyDescent="0.3">
      <c r="B977" t="s">
        <v>1974</v>
      </c>
      <c r="C977" t="s">
        <v>1975</v>
      </c>
      <c r="D977" t="s">
        <v>198</v>
      </c>
      <c r="E977" t="s">
        <v>58</v>
      </c>
      <c r="F977" t="s">
        <v>74</v>
      </c>
      <c r="G977" t="s">
        <v>60</v>
      </c>
      <c r="H977" t="s">
        <v>114</v>
      </c>
      <c r="I977">
        <v>43</v>
      </c>
      <c r="J977">
        <v>39885</v>
      </c>
      <c r="K977">
        <v>62335</v>
      </c>
      <c r="L977">
        <v>0</v>
      </c>
      <c r="M977" t="s">
        <v>1758</v>
      </c>
      <c r="N977" t="s">
        <v>1759</v>
      </c>
      <c r="O977">
        <v>15</v>
      </c>
      <c r="P977">
        <v>8</v>
      </c>
    </row>
    <row r="978" spans="2:16" x14ac:dyDescent="0.3">
      <c r="B978" t="s">
        <v>1976</v>
      </c>
      <c r="C978" t="s">
        <v>1977</v>
      </c>
      <c r="D978" t="s">
        <v>100</v>
      </c>
      <c r="E978" t="s">
        <v>101</v>
      </c>
      <c r="F978" t="s">
        <v>84</v>
      </c>
      <c r="G978" t="s">
        <v>60</v>
      </c>
      <c r="H978" t="s">
        <v>114</v>
      </c>
      <c r="I978">
        <v>29</v>
      </c>
      <c r="J978">
        <v>43114</v>
      </c>
      <c r="K978">
        <v>80516</v>
      </c>
      <c r="L978">
        <v>0</v>
      </c>
      <c r="M978" t="s">
        <v>1758</v>
      </c>
      <c r="N978" t="s">
        <v>1777</v>
      </c>
      <c r="O978">
        <v>6</v>
      </c>
      <c r="P978">
        <v>4</v>
      </c>
    </row>
    <row r="979" spans="2:16" x14ac:dyDescent="0.3">
      <c r="B979" t="s">
        <v>1978</v>
      </c>
      <c r="C979" t="s">
        <v>1979</v>
      </c>
      <c r="D979" t="s">
        <v>57</v>
      </c>
      <c r="E979" t="s">
        <v>120</v>
      </c>
      <c r="F979" t="s">
        <v>84</v>
      </c>
      <c r="G979" t="s">
        <v>60</v>
      </c>
      <c r="H979" t="s">
        <v>114</v>
      </c>
      <c r="I979">
        <v>52</v>
      </c>
      <c r="J979">
        <v>38995</v>
      </c>
      <c r="K979">
        <v>147966</v>
      </c>
      <c r="L979">
        <v>0.11</v>
      </c>
      <c r="M979" t="s">
        <v>1758</v>
      </c>
      <c r="N979" t="s">
        <v>1762</v>
      </c>
      <c r="O979">
        <v>17</v>
      </c>
      <c r="P979">
        <v>8</v>
      </c>
    </row>
    <row r="980" spans="2:16" x14ac:dyDescent="0.3">
      <c r="B980" t="s">
        <v>1980</v>
      </c>
      <c r="C980" t="s">
        <v>1981</v>
      </c>
      <c r="D980" t="s">
        <v>108</v>
      </c>
      <c r="E980" t="s">
        <v>58</v>
      </c>
      <c r="F980" t="s">
        <v>59</v>
      </c>
      <c r="G980" t="s">
        <v>78</v>
      </c>
      <c r="H980" t="s">
        <v>114</v>
      </c>
      <c r="I980">
        <v>42</v>
      </c>
      <c r="J980">
        <v>40511</v>
      </c>
      <c r="K980">
        <v>186725</v>
      </c>
      <c r="L980">
        <v>0.32</v>
      </c>
      <c r="M980" t="s">
        <v>1758</v>
      </c>
      <c r="N980" t="s">
        <v>1759</v>
      </c>
      <c r="O980">
        <v>13</v>
      </c>
      <c r="P980">
        <v>8</v>
      </c>
    </row>
    <row r="981" spans="2:16" x14ac:dyDescent="0.3">
      <c r="B981" t="s">
        <v>324</v>
      </c>
      <c r="C981" t="s">
        <v>1982</v>
      </c>
      <c r="D981" t="s">
        <v>87</v>
      </c>
      <c r="E981" t="s">
        <v>120</v>
      </c>
      <c r="F981" t="s">
        <v>74</v>
      </c>
      <c r="G981" t="s">
        <v>78</v>
      </c>
      <c r="H981" t="s">
        <v>114</v>
      </c>
      <c r="I981">
        <v>26</v>
      </c>
      <c r="J981">
        <v>44257</v>
      </c>
      <c r="K981">
        <v>44732</v>
      </c>
      <c r="L981">
        <v>0</v>
      </c>
      <c r="M981" t="s">
        <v>1758</v>
      </c>
      <c r="N981" t="s">
        <v>1762</v>
      </c>
      <c r="O981">
        <v>3</v>
      </c>
      <c r="P981">
        <v>3</v>
      </c>
    </row>
    <row r="982" spans="2:16" x14ac:dyDescent="0.3">
      <c r="B982" t="s">
        <v>1983</v>
      </c>
      <c r="C982" t="s">
        <v>1984</v>
      </c>
      <c r="D982" t="s">
        <v>108</v>
      </c>
      <c r="E982" t="s">
        <v>109</v>
      </c>
      <c r="F982" t="s">
        <v>84</v>
      </c>
      <c r="G982" t="s">
        <v>60</v>
      </c>
      <c r="H982" t="s">
        <v>114</v>
      </c>
      <c r="I982">
        <v>32</v>
      </c>
      <c r="J982">
        <v>41675</v>
      </c>
      <c r="K982">
        <v>203445</v>
      </c>
      <c r="L982">
        <v>0.34</v>
      </c>
      <c r="M982" t="s">
        <v>1758</v>
      </c>
      <c r="N982" t="s">
        <v>1759</v>
      </c>
      <c r="O982">
        <v>10</v>
      </c>
      <c r="P982">
        <v>5.5</v>
      </c>
    </row>
    <row r="983" spans="2:16" x14ac:dyDescent="0.3">
      <c r="B983" t="s">
        <v>1985</v>
      </c>
      <c r="C983" t="s">
        <v>1986</v>
      </c>
      <c r="D983" t="s">
        <v>132</v>
      </c>
      <c r="E983" t="s">
        <v>67</v>
      </c>
      <c r="F983" t="s">
        <v>59</v>
      </c>
      <c r="G983" t="s">
        <v>60</v>
      </c>
      <c r="H983" t="s">
        <v>114</v>
      </c>
      <c r="I983">
        <v>25</v>
      </c>
      <c r="J983">
        <v>44024</v>
      </c>
      <c r="K983">
        <v>56565</v>
      </c>
      <c r="L983">
        <v>0</v>
      </c>
      <c r="M983" t="s">
        <v>1758</v>
      </c>
      <c r="N983" t="s">
        <v>1777</v>
      </c>
      <c r="O983">
        <v>4</v>
      </c>
      <c r="P983">
        <v>3</v>
      </c>
    </row>
    <row r="984" spans="2:16" x14ac:dyDescent="0.3">
      <c r="B984" t="s">
        <v>1987</v>
      </c>
      <c r="C984" t="s">
        <v>1988</v>
      </c>
      <c r="D984" t="s">
        <v>77</v>
      </c>
      <c r="E984" t="s">
        <v>120</v>
      </c>
      <c r="F984" t="s">
        <v>74</v>
      </c>
      <c r="G984" t="s">
        <v>78</v>
      </c>
      <c r="H984" t="s">
        <v>114</v>
      </c>
      <c r="I984">
        <v>51</v>
      </c>
      <c r="J984">
        <v>35852</v>
      </c>
      <c r="K984">
        <v>71111</v>
      </c>
      <c r="L984">
        <v>0</v>
      </c>
      <c r="M984" t="s">
        <v>1758</v>
      </c>
      <c r="N984" t="s">
        <v>1762</v>
      </c>
      <c r="O984">
        <v>26</v>
      </c>
      <c r="P984">
        <v>10</v>
      </c>
    </row>
    <row r="985" spans="2:16" x14ac:dyDescent="0.3">
      <c r="B985" t="s">
        <v>941</v>
      </c>
      <c r="C985" t="s">
        <v>1989</v>
      </c>
      <c r="D985" t="s">
        <v>100</v>
      </c>
      <c r="E985" t="s">
        <v>101</v>
      </c>
      <c r="F985" t="s">
        <v>84</v>
      </c>
      <c r="G985" t="s">
        <v>60</v>
      </c>
      <c r="H985" t="s">
        <v>114</v>
      </c>
      <c r="I985">
        <v>47</v>
      </c>
      <c r="J985">
        <v>43375</v>
      </c>
      <c r="K985">
        <v>111404</v>
      </c>
      <c r="L985">
        <v>0</v>
      </c>
      <c r="M985" t="s">
        <v>1758</v>
      </c>
      <c r="N985" t="s">
        <v>1762</v>
      </c>
      <c r="O985">
        <v>5</v>
      </c>
      <c r="P985">
        <v>3</v>
      </c>
    </row>
    <row r="986" spans="2:16" x14ac:dyDescent="0.3">
      <c r="B986" t="s">
        <v>1990</v>
      </c>
      <c r="C986" t="s">
        <v>1991</v>
      </c>
      <c r="D986" t="s">
        <v>108</v>
      </c>
      <c r="E986" t="s">
        <v>109</v>
      </c>
      <c r="F986" t="s">
        <v>74</v>
      </c>
      <c r="G986" t="s">
        <v>60</v>
      </c>
      <c r="H986" t="s">
        <v>114</v>
      </c>
      <c r="I986">
        <v>37</v>
      </c>
      <c r="J986">
        <v>40745</v>
      </c>
      <c r="K986">
        <v>219474</v>
      </c>
      <c r="L986">
        <v>0.36</v>
      </c>
      <c r="M986" t="s">
        <v>1758</v>
      </c>
      <c r="N986" t="s">
        <v>1759</v>
      </c>
      <c r="O986">
        <v>13</v>
      </c>
      <c r="P986">
        <v>8</v>
      </c>
    </row>
    <row r="987" spans="2:16" x14ac:dyDescent="0.3">
      <c r="B987" t="s">
        <v>1992</v>
      </c>
      <c r="C987" t="s">
        <v>1993</v>
      </c>
      <c r="D987" t="s">
        <v>294</v>
      </c>
      <c r="E987" t="s">
        <v>58</v>
      </c>
      <c r="F987" t="s">
        <v>68</v>
      </c>
      <c r="G987" t="s">
        <v>60</v>
      </c>
      <c r="H987" t="s">
        <v>114</v>
      </c>
      <c r="I987">
        <v>36</v>
      </c>
      <c r="J987">
        <v>44217</v>
      </c>
      <c r="K987">
        <v>90333</v>
      </c>
      <c r="L987">
        <v>0</v>
      </c>
      <c r="M987" t="s">
        <v>1758</v>
      </c>
      <c r="N987" t="s">
        <v>1762</v>
      </c>
      <c r="O987">
        <v>3</v>
      </c>
      <c r="P987">
        <v>3</v>
      </c>
    </row>
    <row r="988" spans="2:16" x14ac:dyDescent="0.3">
      <c r="B988" t="s">
        <v>1994</v>
      </c>
      <c r="C988" t="s">
        <v>1995</v>
      </c>
      <c r="D988" t="s">
        <v>180</v>
      </c>
      <c r="E988" t="s">
        <v>97</v>
      </c>
      <c r="F988" t="s">
        <v>59</v>
      </c>
      <c r="G988" t="s">
        <v>60</v>
      </c>
      <c r="H988" t="s">
        <v>114</v>
      </c>
      <c r="I988">
        <v>62</v>
      </c>
      <c r="J988">
        <v>41748</v>
      </c>
      <c r="K988">
        <v>45295</v>
      </c>
      <c r="L988">
        <v>0</v>
      </c>
      <c r="M988" t="s">
        <v>1758</v>
      </c>
      <c r="N988" t="s">
        <v>1777</v>
      </c>
      <c r="O988">
        <v>10</v>
      </c>
      <c r="P988">
        <v>5.5</v>
      </c>
    </row>
    <row r="989" spans="2:16" x14ac:dyDescent="0.3">
      <c r="B989" t="s">
        <v>1996</v>
      </c>
      <c r="C989" t="s">
        <v>1997</v>
      </c>
      <c r="D989" t="s">
        <v>66</v>
      </c>
      <c r="E989" t="s">
        <v>120</v>
      </c>
      <c r="F989" t="s">
        <v>68</v>
      </c>
      <c r="G989" t="s">
        <v>60</v>
      </c>
      <c r="H989" t="s">
        <v>114</v>
      </c>
      <c r="I989">
        <v>27</v>
      </c>
      <c r="J989">
        <v>43397</v>
      </c>
      <c r="K989">
        <v>154973</v>
      </c>
      <c r="L989">
        <v>0.28999999999999998</v>
      </c>
      <c r="M989" t="s">
        <v>1758</v>
      </c>
      <c r="N989" t="s">
        <v>1777</v>
      </c>
      <c r="O989">
        <v>5</v>
      </c>
      <c r="P989">
        <v>3</v>
      </c>
    </row>
    <row r="990" spans="2:16" x14ac:dyDescent="0.3">
      <c r="B990" t="s">
        <v>1998</v>
      </c>
      <c r="C990" t="s">
        <v>1999</v>
      </c>
      <c r="D990" t="s">
        <v>66</v>
      </c>
      <c r="E990" t="s">
        <v>97</v>
      </c>
      <c r="F990" t="s">
        <v>68</v>
      </c>
      <c r="G990" t="s">
        <v>60</v>
      </c>
      <c r="H990" t="s">
        <v>114</v>
      </c>
      <c r="I990">
        <v>40</v>
      </c>
      <c r="J990">
        <v>44094</v>
      </c>
      <c r="K990">
        <v>198176</v>
      </c>
      <c r="L990">
        <v>0.17</v>
      </c>
      <c r="M990" t="s">
        <v>1758</v>
      </c>
      <c r="N990" t="s">
        <v>1759</v>
      </c>
      <c r="O990">
        <v>3</v>
      </c>
      <c r="P990">
        <v>3</v>
      </c>
    </row>
    <row r="991" spans="2:16" x14ac:dyDescent="0.3">
      <c r="B991" t="s">
        <v>2000</v>
      </c>
      <c r="C991" t="s">
        <v>2001</v>
      </c>
      <c r="D991" t="s">
        <v>132</v>
      </c>
      <c r="E991" t="s">
        <v>67</v>
      </c>
      <c r="F991" t="s">
        <v>59</v>
      </c>
      <c r="G991" t="s">
        <v>60</v>
      </c>
      <c r="H991" t="s">
        <v>114</v>
      </c>
      <c r="I991">
        <v>45</v>
      </c>
      <c r="J991">
        <v>41127</v>
      </c>
      <c r="K991">
        <v>58586</v>
      </c>
      <c r="L991">
        <v>0</v>
      </c>
      <c r="M991" t="s">
        <v>1758</v>
      </c>
      <c r="N991" t="s">
        <v>1777</v>
      </c>
      <c r="O991">
        <v>12</v>
      </c>
      <c r="P991">
        <v>8</v>
      </c>
    </row>
    <row r="992" spans="2:16" x14ac:dyDescent="0.3">
      <c r="B992" t="s">
        <v>2002</v>
      </c>
      <c r="C992" t="s">
        <v>2003</v>
      </c>
      <c r="D992" t="s">
        <v>66</v>
      </c>
      <c r="E992" t="s">
        <v>109</v>
      </c>
      <c r="F992" t="s">
        <v>59</v>
      </c>
      <c r="G992" t="s">
        <v>60</v>
      </c>
      <c r="H992" t="s">
        <v>114</v>
      </c>
      <c r="I992">
        <v>43</v>
      </c>
      <c r="J992">
        <v>41928</v>
      </c>
      <c r="K992">
        <v>171360</v>
      </c>
      <c r="L992">
        <v>0.23</v>
      </c>
      <c r="M992" t="s">
        <v>1758</v>
      </c>
      <c r="N992" t="s">
        <v>1759</v>
      </c>
      <c r="O992">
        <v>9</v>
      </c>
      <c r="P992">
        <v>5.5</v>
      </c>
    </row>
    <row r="993" spans="2:16" x14ac:dyDescent="0.3">
      <c r="B993" t="s">
        <v>2004</v>
      </c>
      <c r="C993" t="s">
        <v>2005</v>
      </c>
      <c r="D993" t="s">
        <v>183</v>
      </c>
      <c r="E993" t="s">
        <v>101</v>
      </c>
      <c r="F993" t="s">
        <v>68</v>
      </c>
      <c r="G993" t="s">
        <v>78</v>
      </c>
      <c r="H993" t="s">
        <v>114</v>
      </c>
      <c r="I993">
        <v>32</v>
      </c>
      <c r="J993">
        <v>44478</v>
      </c>
      <c r="K993">
        <v>102298</v>
      </c>
      <c r="L993">
        <v>0.13</v>
      </c>
      <c r="M993" t="s">
        <v>1758</v>
      </c>
      <c r="N993" t="s">
        <v>1762</v>
      </c>
      <c r="O993">
        <v>2</v>
      </c>
      <c r="P993">
        <v>1</v>
      </c>
    </row>
    <row r="994" spans="2:16" x14ac:dyDescent="0.3">
      <c r="B994" t="s">
        <v>2006</v>
      </c>
      <c r="C994" t="s">
        <v>2007</v>
      </c>
      <c r="D994" t="s">
        <v>57</v>
      </c>
      <c r="E994" t="s">
        <v>120</v>
      </c>
      <c r="F994" t="s">
        <v>84</v>
      </c>
      <c r="G994" t="s">
        <v>60</v>
      </c>
      <c r="H994" t="s">
        <v>114</v>
      </c>
      <c r="I994">
        <v>27</v>
      </c>
      <c r="J994">
        <v>43721</v>
      </c>
      <c r="K994">
        <v>133297</v>
      </c>
      <c r="L994">
        <v>0.13</v>
      </c>
      <c r="M994" t="s">
        <v>1758</v>
      </c>
      <c r="N994" t="s">
        <v>1762</v>
      </c>
      <c r="O994">
        <v>4</v>
      </c>
      <c r="P994">
        <v>3</v>
      </c>
    </row>
    <row r="995" spans="2:16" x14ac:dyDescent="0.3">
      <c r="B995" t="s">
        <v>2008</v>
      </c>
      <c r="C995" t="s">
        <v>2009</v>
      </c>
      <c r="D995" t="s">
        <v>83</v>
      </c>
      <c r="E995" t="s">
        <v>120</v>
      </c>
      <c r="F995" t="s">
        <v>84</v>
      </c>
      <c r="G995" t="s">
        <v>78</v>
      </c>
      <c r="H995" t="s">
        <v>114</v>
      </c>
      <c r="I995">
        <v>50</v>
      </c>
      <c r="J995">
        <v>41024</v>
      </c>
      <c r="K995">
        <v>113269</v>
      </c>
      <c r="L995">
        <v>0.09</v>
      </c>
      <c r="M995" t="s">
        <v>1758</v>
      </c>
      <c r="N995" t="s">
        <v>1777</v>
      </c>
      <c r="O995">
        <v>12</v>
      </c>
      <c r="P995">
        <v>8</v>
      </c>
    </row>
    <row r="996" spans="2:16" x14ac:dyDescent="0.3">
      <c r="B996" t="s">
        <v>220</v>
      </c>
      <c r="C996" t="s">
        <v>2010</v>
      </c>
      <c r="D996" t="s">
        <v>66</v>
      </c>
      <c r="E996" t="s">
        <v>97</v>
      </c>
      <c r="F996" t="s">
        <v>68</v>
      </c>
      <c r="G996" t="s">
        <v>60</v>
      </c>
      <c r="H996" t="s">
        <v>114</v>
      </c>
      <c r="I996">
        <v>52</v>
      </c>
      <c r="J996">
        <v>34209</v>
      </c>
      <c r="K996">
        <v>177443</v>
      </c>
      <c r="L996">
        <v>0.25</v>
      </c>
      <c r="M996" t="s">
        <v>1758</v>
      </c>
      <c r="N996" t="s">
        <v>1777</v>
      </c>
      <c r="O996">
        <v>31</v>
      </c>
      <c r="P996">
        <v>15</v>
      </c>
    </row>
    <row r="997" spans="2:16" x14ac:dyDescent="0.3">
      <c r="B997" t="s">
        <v>2011</v>
      </c>
      <c r="C997" t="s">
        <v>2012</v>
      </c>
      <c r="D997" t="s">
        <v>108</v>
      </c>
      <c r="E997" t="s">
        <v>97</v>
      </c>
      <c r="F997" t="s">
        <v>84</v>
      </c>
      <c r="G997" t="s">
        <v>78</v>
      </c>
      <c r="H997" t="s">
        <v>114</v>
      </c>
      <c r="I997">
        <v>44</v>
      </c>
      <c r="J997">
        <v>39335</v>
      </c>
      <c r="K997">
        <v>181247</v>
      </c>
      <c r="L997">
        <v>0.33</v>
      </c>
      <c r="M997" t="s">
        <v>1758</v>
      </c>
      <c r="N997" t="s">
        <v>1777</v>
      </c>
      <c r="O997">
        <v>16</v>
      </c>
      <c r="P997">
        <v>8</v>
      </c>
    </row>
    <row r="998" spans="2:16" x14ac:dyDescent="0.3">
      <c r="B998" t="s">
        <v>2013</v>
      </c>
      <c r="C998" t="s">
        <v>2014</v>
      </c>
      <c r="D998" t="s">
        <v>57</v>
      </c>
      <c r="E998" t="s">
        <v>58</v>
      </c>
      <c r="F998" t="s">
        <v>68</v>
      </c>
      <c r="G998" t="s">
        <v>78</v>
      </c>
      <c r="H998" t="s">
        <v>114</v>
      </c>
      <c r="I998">
        <v>33</v>
      </c>
      <c r="J998">
        <v>41267</v>
      </c>
      <c r="K998">
        <v>132544</v>
      </c>
      <c r="L998">
        <v>0.1</v>
      </c>
      <c r="M998" t="s">
        <v>1758</v>
      </c>
      <c r="N998" t="s">
        <v>1762</v>
      </c>
      <c r="O998">
        <v>11</v>
      </c>
      <c r="P998">
        <v>5.5</v>
      </c>
    </row>
    <row r="999" spans="2:16" x14ac:dyDescent="0.3">
      <c r="B999" t="s">
        <v>2015</v>
      </c>
      <c r="C999" t="s">
        <v>2016</v>
      </c>
      <c r="D999" t="s">
        <v>66</v>
      </c>
      <c r="E999" t="s">
        <v>97</v>
      </c>
      <c r="F999" t="s">
        <v>84</v>
      </c>
      <c r="G999" t="s">
        <v>60</v>
      </c>
      <c r="H999" t="s">
        <v>114</v>
      </c>
      <c r="I999">
        <v>53</v>
      </c>
      <c r="J999">
        <v>38919</v>
      </c>
      <c r="K999">
        <v>151246</v>
      </c>
      <c r="L999">
        <v>0.21</v>
      </c>
      <c r="M999" t="s">
        <v>1758</v>
      </c>
      <c r="N999" t="s">
        <v>1777</v>
      </c>
      <c r="O999">
        <v>18</v>
      </c>
      <c r="P999">
        <v>9.5</v>
      </c>
    </row>
    <row r="1000" spans="2:16" x14ac:dyDescent="0.3">
      <c r="B1000" t="s">
        <v>2017</v>
      </c>
      <c r="C1000" t="s">
        <v>2018</v>
      </c>
      <c r="D1000" t="s">
        <v>275</v>
      </c>
      <c r="E1000" t="s">
        <v>58</v>
      </c>
      <c r="F1000" t="s">
        <v>68</v>
      </c>
      <c r="G1000" t="s">
        <v>78</v>
      </c>
      <c r="H1000" t="s">
        <v>114</v>
      </c>
      <c r="I1000">
        <v>29</v>
      </c>
      <c r="J1000">
        <v>42509</v>
      </c>
      <c r="K1000">
        <v>52693</v>
      </c>
      <c r="L1000">
        <v>0</v>
      </c>
      <c r="M1000" t="s">
        <v>1758</v>
      </c>
      <c r="N1000" t="s">
        <v>1762</v>
      </c>
      <c r="O1000">
        <v>8</v>
      </c>
      <c r="P1000">
        <v>5.5</v>
      </c>
    </row>
    <row r="1001" spans="2:16" x14ac:dyDescent="0.3">
      <c r="B1001" t="s">
        <v>2019</v>
      </c>
      <c r="C1001" t="s">
        <v>2020</v>
      </c>
      <c r="D1001" t="s">
        <v>132</v>
      </c>
      <c r="E1001" t="s">
        <v>109</v>
      </c>
      <c r="F1001" t="s">
        <v>74</v>
      </c>
      <c r="G1001" t="s">
        <v>78</v>
      </c>
      <c r="H1001" t="s">
        <v>114</v>
      </c>
      <c r="I1001">
        <v>47</v>
      </c>
      <c r="J1001">
        <v>38684</v>
      </c>
      <c r="K1001">
        <v>62749</v>
      </c>
      <c r="L1001">
        <v>0</v>
      </c>
      <c r="M1001" t="s">
        <v>1758</v>
      </c>
      <c r="N1001" t="s">
        <v>1759</v>
      </c>
      <c r="O1001">
        <v>18</v>
      </c>
      <c r="P1001">
        <v>9.5</v>
      </c>
    </row>
    <row r="1002" spans="2:16" x14ac:dyDescent="0.3">
      <c r="B1002" t="s">
        <v>2021</v>
      </c>
      <c r="C1002" t="s">
        <v>2022</v>
      </c>
      <c r="D1002" t="s">
        <v>225</v>
      </c>
      <c r="E1002" t="s">
        <v>97</v>
      </c>
      <c r="F1002" t="s">
        <v>59</v>
      </c>
      <c r="G1002" t="s">
        <v>78</v>
      </c>
      <c r="H1002" t="s">
        <v>114</v>
      </c>
      <c r="I1002">
        <v>48</v>
      </c>
      <c r="J1002">
        <v>35907</v>
      </c>
      <c r="K1002">
        <v>85369</v>
      </c>
      <c r="L1002">
        <v>0</v>
      </c>
      <c r="M1002" t="s">
        <v>1758</v>
      </c>
      <c r="N1002" t="s">
        <v>1759</v>
      </c>
      <c r="O1002">
        <v>26</v>
      </c>
      <c r="P1002">
        <v>10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FDB42-8101-4730-B4D7-7E8205392D8E}">
  <sheetPr codeName="Sheet15"/>
  <dimension ref="A2:B200"/>
  <sheetViews>
    <sheetView workbookViewId="0">
      <selection activeCell="G26" sqref="G26"/>
    </sheetView>
  </sheetViews>
  <sheetFormatPr defaultRowHeight="14.4" x14ac:dyDescent="0.3"/>
  <cols>
    <col min="1" max="1" width="37.5546875" bestFit="1" customWidth="1"/>
    <col min="2" max="2" width="16.6640625" bestFit="1" customWidth="1"/>
  </cols>
  <sheetData>
    <row r="2" spans="1:2" x14ac:dyDescent="0.3">
      <c r="A2" s="53" t="s">
        <v>2235</v>
      </c>
      <c r="B2" s="53" t="s">
        <v>2240</v>
      </c>
    </row>
    <row r="3" spans="1:2" x14ac:dyDescent="0.3">
      <c r="A3" s="53" t="s">
        <v>2241</v>
      </c>
      <c r="B3" s="53">
        <v>824.55708100000004</v>
      </c>
    </row>
    <row r="4" spans="1:2" x14ac:dyDescent="0.3">
      <c r="A4" s="53" t="s">
        <v>2242</v>
      </c>
      <c r="B4" s="53">
        <v>70.137409520000006</v>
      </c>
    </row>
    <row r="5" spans="1:2" x14ac:dyDescent="0.3">
      <c r="A5" s="53" t="s">
        <v>2243</v>
      </c>
      <c r="B5" s="53">
        <v>947.54183809999995</v>
      </c>
    </row>
    <row r="6" spans="1:2" x14ac:dyDescent="0.3">
      <c r="A6" s="53" t="s">
        <v>2244</v>
      </c>
      <c r="B6" s="53">
        <v>647.22903810000003</v>
      </c>
    </row>
    <row r="7" spans="1:2" x14ac:dyDescent="0.3">
      <c r="A7" s="53" t="s">
        <v>2245</v>
      </c>
      <c r="B7" s="53">
        <v>2.1262333330000001</v>
      </c>
    </row>
    <row r="8" spans="1:2" x14ac:dyDescent="0.3">
      <c r="A8" s="53" t="s">
        <v>2246</v>
      </c>
      <c r="B8" s="53">
        <v>994.0292048</v>
      </c>
    </row>
    <row r="9" spans="1:2" x14ac:dyDescent="0.3">
      <c r="A9" s="53" t="s">
        <v>2247</v>
      </c>
      <c r="B9" s="53">
        <v>65.203480949999999</v>
      </c>
    </row>
    <row r="10" spans="1:2" x14ac:dyDescent="0.3">
      <c r="A10" s="53" t="s">
        <v>2248</v>
      </c>
      <c r="B10" s="53">
        <v>2.3552571430000002</v>
      </c>
    </row>
    <row r="11" spans="1:2" x14ac:dyDescent="0.3">
      <c r="A11" s="53" t="s">
        <v>2249</v>
      </c>
      <c r="B11" s="53">
        <v>563.62628099999995</v>
      </c>
    </row>
    <row r="12" spans="1:2" x14ac:dyDescent="0.3">
      <c r="A12" s="53" t="s">
        <v>2250</v>
      </c>
      <c r="B12" s="53">
        <v>201.9601476</v>
      </c>
    </row>
    <row r="13" spans="1:2" x14ac:dyDescent="0.3">
      <c r="A13" s="53" t="s">
        <v>2251</v>
      </c>
      <c r="B13" s="53">
        <v>226.296719</v>
      </c>
    </row>
    <row r="14" spans="1:2" x14ac:dyDescent="0.3">
      <c r="A14" s="53" t="s">
        <v>2252</v>
      </c>
      <c r="B14" s="53">
        <v>8.6067571429999994</v>
      </c>
    </row>
    <row r="15" spans="1:2" x14ac:dyDescent="0.3">
      <c r="A15" s="53" t="s">
        <v>2253</v>
      </c>
      <c r="B15" s="53">
        <v>41.606400000000001</v>
      </c>
    </row>
    <row r="16" spans="1:2" x14ac:dyDescent="0.3">
      <c r="A16" s="53" t="s">
        <v>2254</v>
      </c>
      <c r="B16" s="53">
        <v>3750.610205</v>
      </c>
    </row>
    <row r="17" spans="1:2" x14ac:dyDescent="0.3">
      <c r="A17" s="53" t="s">
        <v>2255</v>
      </c>
      <c r="B17" s="53">
        <v>6.5359619049999997</v>
      </c>
    </row>
    <row r="18" spans="1:2" x14ac:dyDescent="0.3">
      <c r="A18" s="53" t="s">
        <v>2256</v>
      </c>
      <c r="B18" s="53">
        <v>209.0039524</v>
      </c>
    </row>
    <row r="19" spans="1:2" x14ac:dyDescent="0.3">
      <c r="A19" s="53" t="s">
        <v>2257</v>
      </c>
      <c r="B19" s="53">
        <v>263.64245240000002</v>
      </c>
    </row>
    <row r="20" spans="1:2" x14ac:dyDescent="0.3">
      <c r="A20" s="53" t="s">
        <v>2258</v>
      </c>
      <c r="B20" s="53">
        <v>8.4798476189999992</v>
      </c>
    </row>
    <row r="21" spans="1:2" x14ac:dyDescent="0.3">
      <c r="A21" s="53" t="s">
        <v>2259</v>
      </c>
      <c r="B21" s="53">
        <v>248.0861524</v>
      </c>
    </row>
    <row r="22" spans="1:2" x14ac:dyDescent="0.3">
      <c r="A22" s="53" t="s">
        <v>2260</v>
      </c>
      <c r="B22" s="53">
        <v>18.183842859999999</v>
      </c>
    </row>
    <row r="23" spans="1:2" x14ac:dyDescent="0.3">
      <c r="A23" s="53" t="s">
        <v>2261</v>
      </c>
      <c r="B23" s="53">
        <v>258.13442379999998</v>
      </c>
    </row>
    <row r="24" spans="1:2" x14ac:dyDescent="0.3">
      <c r="A24" s="53" t="s">
        <v>2262</v>
      </c>
      <c r="B24" s="53">
        <v>81.240290479999999</v>
      </c>
    </row>
    <row r="25" spans="1:2" x14ac:dyDescent="0.3">
      <c r="A25" s="53" t="s">
        <v>2263</v>
      </c>
      <c r="B25" s="53">
        <v>48.94747143</v>
      </c>
    </row>
    <row r="26" spans="1:2" x14ac:dyDescent="0.3">
      <c r="A26" s="53" t="s">
        <v>1758</v>
      </c>
      <c r="B26" s="53">
        <v>4771.9531619999998</v>
      </c>
    </row>
    <row r="27" spans="1:2" x14ac:dyDescent="0.3">
      <c r="A27" s="53" t="s">
        <v>2264</v>
      </c>
      <c r="B27" s="53">
        <v>10.17699524</v>
      </c>
    </row>
    <row r="28" spans="1:2" x14ac:dyDescent="0.3">
      <c r="A28" s="53" t="s">
        <v>2265</v>
      </c>
      <c r="B28" s="53">
        <v>167.18493810000001</v>
      </c>
    </row>
    <row r="29" spans="1:2" x14ac:dyDescent="0.3">
      <c r="A29" s="53" t="s">
        <v>2266</v>
      </c>
      <c r="B29" s="53">
        <v>424.17823329999999</v>
      </c>
    </row>
    <row r="30" spans="1:2" x14ac:dyDescent="0.3">
      <c r="A30" s="53" t="s">
        <v>2267</v>
      </c>
      <c r="B30" s="53">
        <v>236.83169050000001</v>
      </c>
    </row>
    <row r="31" spans="1:2" x14ac:dyDescent="0.3">
      <c r="A31" s="53" t="s">
        <v>2268</v>
      </c>
      <c r="B31" s="53">
        <v>12.44478571</v>
      </c>
    </row>
    <row r="32" spans="1:2" x14ac:dyDescent="0.3">
      <c r="A32" s="53" t="s">
        <v>2269</v>
      </c>
      <c r="B32" s="53">
        <v>554.41893809999999</v>
      </c>
    </row>
    <row r="33" spans="1:2" x14ac:dyDescent="0.3">
      <c r="A33" s="53" t="s">
        <v>2270</v>
      </c>
      <c r="B33" s="53">
        <v>357.57596189999998</v>
      </c>
    </row>
    <row r="34" spans="1:2" x14ac:dyDescent="0.3">
      <c r="A34" s="53" t="s">
        <v>2271</v>
      </c>
      <c r="B34" s="53">
        <v>548.11382379999998</v>
      </c>
    </row>
    <row r="35" spans="1:2" x14ac:dyDescent="0.3">
      <c r="A35" s="53" t="s">
        <v>2272</v>
      </c>
      <c r="B35" s="53">
        <v>846.04447140000002</v>
      </c>
    </row>
    <row r="36" spans="1:2" x14ac:dyDescent="0.3">
      <c r="A36" s="53" t="s">
        <v>2273</v>
      </c>
      <c r="B36" s="53">
        <v>330.53091430000001</v>
      </c>
    </row>
    <row r="37" spans="1:2" x14ac:dyDescent="0.3">
      <c r="A37" s="53" t="s">
        <v>2274</v>
      </c>
      <c r="B37" s="53">
        <v>3.8893333330000002</v>
      </c>
    </row>
    <row r="38" spans="1:2" x14ac:dyDescent="0.3">
      <c r="A38" s="53" t="s">
        <v>2275</v>
      </c>
      <c r="B38" s="53">
        <v>420.50131429999999</v>
      </c>
    </row>
    <row r="39" spans="1:2" x14ac:dyDescent="0.3">
      <c r="A39" s="53" t="s">
        <v>2276</v>
      </c>
      <c r="B39" s="53">
        <v>158.81138569999999</v>
      </c>
    </row>
    <row r="40" spans="1:2" x14ac:dyDescent="0.3">
      <c r="A40" s="53" t="s">
        <v>2277</v>
      </c>
      <c r="B40" s="53">
        <v>13.55637143</v>
      </c>
    </row>
    <row r="41" spans="1:2" x14ac:dyDescent="0.3">
      <c r="A41" s="53" t="s">
        <v>2278</v>
      </c>
      <c r="B41" s="53">
        <v>559.48659999999995</v>
      </c>
    </row>
    <row r="42" spans="1:2" x14ac:dyDescent="0.3">
      <c r="A42" s="53" t="s">
        <v>2279</v>
      </c>
      <c r="B42" s="53">
        <v>1108.9659429999999</v>
      </c>
    </row>
    <row r="43" spans="1:2" x14ac:dyDescent="0.3">
      <c r="A43" s="53" t="s">
        <v>2280</v>
      </c>
      <c r="B43" s="53">
        <v>18.46925238</v>
      </c>
    </row>
    <row r="44" spans="1:2" x14ac:dyDescent="0.3">
      <c r="A44" s="53" t="s">
        <v>2281</v>
      </c>
      <c r="B44" s="53">
        <v>114.2534905</v>
      </c>
    </row>
    <row r="45" spans="1:2" x14ac:dyDescent="0.3">
      <c r="A45" s="53" t="s">
        <v>2282</v>
      </c>
      <c r="B45" s="53">
        <v>114.79582859999999</v>
      </c>
    </row>
    <row r="46" spans="1:2" x14ac:dyDescent="0.3">
      <c r="A46" s="53" t="s">
        <v>2283</v>
      </c>
      <c r="B46" s="53">
        <v>97.123728569999997</v>
      </c>
    </row>
    <row r="47" spans="1:2" x14ac:dyDescent="0.3">
      <c r="A47" s="53" t="s">
        <v>2284</v>
      </c>
      <c r="B47" s="53">
        <v>267.36883330000001</v>
      </c>
    </row>
    <row r="48" spans="1:2" x14ac:dyDescent="0.3">
      <c r="A48" s="53" t="s">
        <v>2285</v>
      </c>
      <c r="B48" s="53">
        <v>3.4515952379999999</v>
      </c>
    </row>
    <row r="49" spans="1:2" x14ac:dyDescent="0.3">
      <c r="A49" s="53" t="s">
        <v>2286</v>
      </c>
      <c r="B49" s="53">
        <v>27.544795239999999</v>
      </c>
    </row>
    <row r="50" spans="1:2" x14ac:dyDescent="0.3">
      <c r="A50" s="53" t="s">
        <v>2287</v>
      </c>
      <c r="B50" s="53">
        <v>248.2464143</v>
      </c>
    </row>
    <row r="51" spans="1:2" x14ac:dyDescent="0.3">
      <c r="A51" s="53" t="s">
        <v>2288</v>
      </c>
      <c r="B51" s="53">
        <v>584.69504759999995</v>
      </c>
    </row>
    <row r="52" spans="1:2" x14ac:dyDescent="0.3">
      <c r="A52" s="53" t="s">
        <v>2289</v>
      </c>
      <c r="B52" s="53">
        <v>1787.1824859999999</v>
      </c>
    </row>
    <row r="53" spans="1:2" x14ac:dyDescent="0.3">
      <c r="A53" s="53" t="s">
        <v>2290</v>
      </c>
      <c r="B53" s="53">
        <v>134.2017333</v>
      </c>
    </row>
    <row r="54" spans="1:2" x14ac:dyDescent="0.3">
      <c r="A54" s="53" t="s">
        <v>2291</v>
      </c>
      <c r="B54" s="53">
        <v>22.85559524</v>
      </c>
    </row>
    <row r="55" spans="1:2" x14ac:dyDescent="0.3">
      <c r="A55" s="53" t="s">
        <v>2292</v>
      </c>
      <c r="B55" s="53">
        <v>243.72274759999999</v>
      </c>
    </row>
    <row r="56" spans="1:2" x14ac:dyDescent="0.3">
      <c r="A56" s="53" t="s">
        <v>2293</v>
      </c>
      <c r="B56" s="53">
        <v>384.57850480000002</v>
      </c>
    </row>
    <row r="57" spans="1:2" x14ac:dyDescent="0.3">
      <c r="A57" s="53" t="s">
        <v>2294</v>
      </c>
      <c r="B57" s="53">
        <v>2200.9111760000001</v>
      </c>
    </row>
    <row r="58" spans="1:2" x14ac:dyDescent="0.3">
      <c r="A58" s="53" t="s">
        <v>2295</v>
      </c>
      <c r="B58" s="53">
        <v>141.49171430000001</v>
      </c>
    </row>
    <row r="59" spans="1:2" x14ac:dyDescent="0.3">
      <c r="A59" s="53" t="s">
        <v>2296</v>
      </c>
      <c r="B59" s="53">
        <v>30.136933330000002</v>
      </c>
    </row>
    <row r="60" spans="1:2" x14ac:dyDescent="0.3">
      <c r="A60" s="53" t="s">
        <v>2297</v>
      </c>
      <c r="B60" s="53">
        <v>79.407219049999995</v>
      </c>
    </row>
    <row r="61" spans="1:2" x14ac:dyDescent="0.3">
      <c r="A61" s="53" t="s">
        <v>2298</v>
      </c>
      <c r="B61" s="53">
        <v>29.469861900000001</v>
      </c>
    </row>
    <row r="62" spans="1:2" x14ac:dyDescent="0.3">
      <c r="A62" s="53" t="s">
        <v>2299</v>
      </c>
      <c r="B62" s="53">
        <v>25.248461899999999</v>
      </c>
    </row>
    <row r="63" spans="1:2" x14ac:dyDescent="0.3">
      <c r="A63" s="53" t="s">
        <v>2300</v>
      </c>
      <c r="B63" s="53">
        <v>2370.5784480000002</v>
      </c>
    </row>
    <row r="64" spans="1:2" x14ac:dyDescent="0.3">
      <c r="A64" s="53" t="s">
        <v>2301</v>
      </c>
      <c r="B64" s="53">
        <v>21.096276190000001</v>
      </c>
    </row>
    <row r="65" spans="1:2" x14ac:dyDescent="0.3">
      <c r="A65" s="53" t="s">
        <v>2302</v>
      </c>
      <c r="B65" s="53">
        <v>127.9493476</v>
      </c>
    </row>
    <row r="66" spans="1:2" x14ac:dyDescent="0.3">
      <c r="A66" s="53" t="s">
        <v>2303</v>
      </c>
      <c r="B66" s="53">
        <v>1480.52071</v>
      </c>
    </row>
    <row r="67" spans="1:2" x14ac:dyDescent="0.3">
      <c r="A67" s="53" t="s">
        <v>2304</v>
      </c>
      <c r="B67" s="53">
        <v>6.127080952</v>
      </c>
    </row>
    <row r="68" spans="1:2" x14ac:dyDescent="0.3">
      <c r="A68" s="53" t="s">
        <v>2305</v>
      </c>
      <c r="B68" s="53">
        <v>6.60247619</v>
      </c>
    </row>
    <row r="69" spans="1:2" x14ac:dyDescent="0.3">
      <c r="A69" s="53" t="s">
        <v>2306</v>
      </c>
      <c r="B69" s="53">
        <v>46.183361900000001</v>
      </c>
    </row>
    <row r="70" spans="1:2" x14ac:dyDescent="0.3">
      <c r="A70" s="53" t="s">
        <v>2307</v>
      </c>
      <c r="B70" s="53">
        <v>48.688623810000003</v>
      </c>
    </row>
    <row r="71" spans="1:2" x14ac:dyDescent="0.3">
      <c r="A71" s="53" t="s">
        <v>2308</v>
      </c>
      <c r="B71" s="53">
        <v>91.72812381</v>
      </c>
    </row>
    <row r="72" spans="1:2" x14ac:dyDescent="0.3">
      <c r="A72" s="53" t="s">
        <v>2309</v>
      </c>
      <c r="B72" s="53">
        <v>1917.0891429999999</v>
      </c>
    </row>
    <row r="73" spans="1:2" x14ac:dyDescent="0.3">
      <c r="A73" s="53" t="s">
        <v>2310</v>
      </c>
      <c r="B73" s="53">
        <v>664.65353330000005</v>
      </c>
    </row>
    <row r="74" spans="1:2" x14ac:dyDescent="0.3">
      <c r="A74" s="53" t="s">
        <v>2311</v>
      </c>
      <c r="B74" s="53">
        <v>249.6064476</v>
      </c>
    </row>
    <row r="75" spans="1:2" x14ac:dyDescent="0.3">
      <c r="A75" s="53" t="s">
        <v>2312</v>
      </c>
      <c r="B75" s="53">
        <v>2.6231952380000001</v>
      </c>
    </row>
    <row r="76" spans="1:2" x14ac:dyDescent="0.3">
      <c r="A76" s="53" t="s">
        <v>2313</v>
      </c>
      <c r="B76" s="53">
        <v>8.8646142860000001</v>
      </c>
    </row>
    <row r="77" spans="1:2" x14ac:dyDescent="0.3">
      <c r="A77" s="53" t="s">
        <v>2314</v>
      </c>
      <c r="B77" s="53">
        <v>3.9128142860000001</v>
      </c>
    </row>
    <row r="78" spans="1:2" x14ac:dyDescent="0.3">
      <c r="A78" s="53" t="s">
        <v>2315</v>
      </c>
      <c r="B78" s="53">
        <v>376.99623810000003</v>
      </c>
    </row>
    <row r="79" spans="1:2" x14ac:dyDescent="0.3">
      <c r="A79" s="53" t="s">
        <v>2316</v>
      </c>
      <c r="B79" s="53">
        <v>259.53231899999997</v>
      </c>
    </row>
    <row r="80" spans="1:2" x14ac:dyDescent="0.3">
      <c r="A80" s="53" t="s">
        <v>2317</v>
      </c>
      <c r="B80" s="53">
        <v>39.813933329999998</v>
      </c>
    </row>
    <row r="81" spans="1:2" x14ac:dyDescent="0.3">
      <c r="A81" s="53" t="s">
        <v>2318</v>
      </c>
      <c r="B81" s="53">
        <v>18.203642859999999</v>
      </c>
    </row>
    <row r="82" spans="1:2" x14ac:dyDescent="0.3">
      <c r="A82" s="53" t="s">
        <v>2319</v>
      </c>
      <c r="B82" s="53">
        <v>249.45776190000001</v>
      </c>
    </row>
    <row r="83" spans="1:2" x14ac:dyDescent="0.3">
      <c r="A83" s="53" t="s">
        <v>2320</v>
      </c>
      <c r="B83" s="53">
        <v>214.757419</v>
      </c>
    </row>
    <row r="84" spans="1:2" x14ac:dyDescent="0.3">
      <c r="A84" s="53" t="s">
        <v>2321</v>
      </c>
      <c r="B84" s="53">
        <v>221.6846238</v>
      </c>
    </row>
    <row r="85" spans="1:2" x14ac:dyDescent="0.3">
      <c r="A85" s="53" t="s">
        <v>2322</v>
      </c>
      <c r="B85" s="53">
        <v>7.8898428569999997</v>
      </c>
    </row>
    <row r="86" spans="1:2" x14ac:dyDescent="0.3">
      <c r="A86" s="53" t="s">
        <v>2323</v>
      </c>
      <c r="B86" s="53">
        <v>6152.6208049999996</v>
      </c>
    </row>
    <row r="87" spans="1:2" x14ac:dyDescent="0.3">
      <c r="A87" s="53" t="s">
        <v>2324</v>
      </c>
      <c r="B87" s="53">
        <v>1880.056652</v>
      </c>
    </row>
    <row r="88" spans="1:2" x14ac:dyDescent="0.3">
      <c r="A88" s="53" t="s">
        <v>2325</v>
      </c>
      <c r="B88" s="53">
        <v>836.33229519999998</v>
      </c>
    </row>
    <row r="89" spans="1:2" x14ac:dyDescent="0.3">
      <c r="A89" s="53" t="s">
        <v>2326</v>
      </c>
      <c r="B89" s="53">
        <v>110.45629049999999</v>
      </c>
    </row>
    <row r="90" spans="1:2" x14ac:dyDescent="0.3">
      <c r="A90" s="53" t="s">
        <v>2327</v>
      </c>
      <c r="B90" s="53">
        <v>187.10835710000001</v>
      </c>
    </row>
    <row r="91" spans="1:2" x14ac:dyDescent="0.3">
      <c r="A91" s="53" t="s">
        <v>2328</v>
      </c>
      <c r="B91" s="53">
        <v>1391.595767</v>
      </c>
    </row>
    <row r="92" spans="1:2" x14ac:dyDescent="0.3">
      <c r="A92" s="53" t="s">
        <v>2329</v>
      </c>
      <c r="B92" s="53">
        <v>68.190399999999997</v>
      </c>
    </row>
    <row r="93" spans="1:2" x14ac:dyDescent="0.3">
      <c r="A93" s="53" t="s">
        <v>2330</v>
      </c>
      <c r="B93" s="53">
        <v>2976.981252</v>
      </c>
    </row>
    <row r="94" spans="1:2" x14ac:dyDescent="0.3">
      <c r="A94" s="53" t="s">
        <v>2331</v>
      </c>
      <c r="B94" s="53">
        <v>215.23071899999999</v>
      </c>
    </row>
    <row r="95" spans="1:2" x14ac:dyDescent="0.3">
      <c r="A95" s="53" t="s">
        <v>2332</v>
      </c>
      <c r="B95" s="53">
        <v>401.5977714</v>
      </c>
    </row>
    <row r="96" spans="1:2" x14ac:dyDescent="0.3">
      <c r="A96" s="53" t="s">
        <v>2333</v>
      </c>
      <c r="B96" s="53">
        <v>1118.5302380000001</v>
      </c>
    </row>
    <row r="97" spans="1:2" x14ac:dyDescent="0.3">
      <c r="A97" s="53" t="s">
        <v>2334</v>
      </c>
      <c r="B97" s="53">
        <v>2.5801666669999999</v>
      </c>
    </row>
    <row r="98" spans="1:2" x14ac:dyDescent="0.3">
      <c r="A98" s="53" t="s">
        <v>2335</v>
      </c>
      <c r="B98" s="53">
        <v>103.8330857</v>
      </c>
    </row>
    <row r="99" spans="1:2" x14ac:dyDescent="0.3">
      <c r="A99" s="53" t="s">
        <v>2336</v>
      </c>
      <c r="B99" s="53">
        <v>139.14347620000001</v>
      </c>
    </row>
    <row r="100" spans="1:2" x14ac:dyDescent="0.3">
      <c r="A100" s="53" t="s">
        <v>2337</v>
      </c>
      <c r="B100" s="53">
        <v>43.911266670000003</v>
      </c>
    </row>
    <row r="101" spans="1:2" x14ac:dyDescent="0.3">
      <c r="A101" s="53" t="s">
        <v>2338</v>
      </c>
      <c r="B101" s="53">
        <v>148.02314759999999</v>
      </c>
    </row>
    <row r="102" spans="1:2" x14ac:dyDescent="0.3">
      <c r="A102" s="53" t="s">
        <v>2339</v>
      </c>
      <c r="B102" s="53">
        <v>47.977061900000002</v>
      </c>
    </row>
    <row r="103" spans="1:2" x14ac:dyDescent="0.3">
      <c r="A103" s="53" t="s">
        <v>2340</v>
      </c>
      <c r="B103" s="53">
        <v>105.50960480000001</v>
      </c>
    </row>
    <row r="104" spans="1:2" x14ac:dyDescent="0.3">
      <c r="A104" s="53" t="s">
        <v>2341</v>
      </c>
      <c r="B104" s="53">
        <v>155.38024290000001</v>
      </c>
    </row>
    <row r="105" spans="1:2" x14ac:dyDescent="0.3">
      <c r="A105" s="53" t="s">
        <v>2342</v>
      </c>
      <c r="B105" s="53">
        <v>64.638761900000006</v>
      </c>
    </row>
    <row r="106" spans="1:2" x14ac:dyDescent="0.3">
      <c r="A106" s="53" t="s">
        <v>2343</v>
      </c>
      <c r="B106" s="53">
        <v>13.401757140000001</v>
      </c>
    </row>
    <row r="107" spans="1:2" x14ac:dyDescent="0.3">
      <c r="A107" s="53" t="s">
        <v>2144</v>
      </c>
      <c r="B107" s="53">
        <v>569.0684</v>
      </c>
    </row>
    <row r="108" spans="1:2" x14ac:dyDescent="0.3">
      <c r="A108" s="53" t="s">
        <v>2145</v>
      </c>
      <c r="B108" s="53">
        <v>388.03623329999999</v>
      </c>
    </row>
    <row r="109" spans="1:2" x14ac:dyDescent="0.3">
      <c r="A109" s="53" t="s">
        <v>2146</v>
      </c>
      <c r="B109" s="53">
        <v>737.67082860000005</v>
      </c>
    </row>
    <row r="110" spans="1:2" x14ac:dyDescent="0.3">
      <c r="A110" s="53" t="s">
        <v>2147</v>
      </c>
      <c r="B110" s="53">
        <v>12.63197143</v>
      </c>
    </row>
    <row r="111" spans="1:2" x14ac:dyDescent="0.3">
      <c r="A111" s="53" t="s">
        <v>2148</v>
      </c>
      <c r="B111" s="53">
        <v>410.98966189999999</v>
      </c>
    </row>
    <row r="112" spans="1:2" x14ac:dyDescent="0.3">
      <c r="A112" s="53" t="s">
        <v>2149</v>
      </c>
      <c r="B112" s="53">
        <v>10.22220476</v>
      </c>
    </row>
    <row r="113" spans="1:2" x14ac:dyDescent="0.3">
      <c r="A113" s="53" t="s">
        <v>2344</v>
      </c>
      <c r="B113" s="53">
        <v>8.4097571430000002</v>
      </c>
    </row>
    <row r="114" spans="1:2" x14ac:dyDescent="0.3">
      <c r="A114" s="53" t="s">
        <v>2151</v>
      </c>
      <c r="B114" s="53">
        <v>95.360976190000002</v>
      </c>
    </row>
    <row r="115" spans="1:2" x14ac:dyDescent="0.3">
      <c r="A115" s="53" t="s">
        <v>2152</v>
      </c>
      <c r="B115" s="53">
        <v>29.67787143</v>
      </c>
    </row>
    <row r="116" spans="1:2" x14ac:dyDescent="0.3">
      <c r="A116" s="53" t="s">
        <v>2345</v>
      </c>
      <c r="B116" s="53">
        <v>5.5394857139999996</v>
      </c>
    </row>
    <row r="117" spans="1:2" x14ac:dyDescent="0.3">
      <c r="A117" s="53" t="s">
        <v>2346</v>
      </c>
      <c r="B117" s="53">
        <v>243.49540949999999</v>
      </c>
    </row>
    <row r="118" spans="1:2" x14ac:dyDescent="0.3">
      <c r="A118" s="53" t="s">
        <v>2153</v>
      </c>
      <c r="B118" s="53">
        <v>2818.3708430000001</v>
      </c>
    </row>
    <row r="119" spans="1:2" x14ac:dyDescent="0.3">
      <c r="A119" s="53" t="s">
        <v>2347</v>
      </c>
      <c r="B119" s="53">
        <v>12.56820476</v>
      </c>
    </row>
    <row r="120" spans="1:2" x14ac:dyDescent="0.3">
      <c r="A120" s="53" t="s">
        <v>2157</v>
      </c>
      <c r="B120" s="53">
        <v>69.925095240000005</v>
      </c>
    </row>
    <row r="121" spans="1:2" x14ac:dyDescent="0.3">
      <c r="A121" s="53" t="s">
        <v>2158</v>
      </c>
      <c r="B121" s="53">
        <v>14.74740476</v>
      </c>
    </row>
    <row r="122" spans="1:2" x14ac:dyDescent="0.3">
      <c r="A122" s="53" t="s">
        <v>2159</v>
      </c>
      <c r="B122" s="53">
        <v>811.01654759999997</v>
      </c>
    </row>
    <row r="123" spans="1:2" x14ac:dyDescent="0.3">
      <c r="A123" s="53" t="s">
        <v>2160</v>
      </c>
      <c r="B123" s="53">
        <v>617.32041900000002</v>
      </c>
    </row>
    <row r="124" spans="1:2" x14ac:dyDescent="0.3">
      <c r="A124" s="53" t="s">
        <v>2348</v>
      </c>
      <c r="B124" s="53">
        <v>1202.6836330000001</v>
      </c>
    </row>
    <row r="125" spans="1:2" x14ac:dyDescent="0.3">
      <c r="A125" s="53" t="s">
        <v>2162</v>
      </c>
      <c r="B125" s="53">
        <v>52.996361899999997</v>
      </c>
    </row>
    <row r="126" spans="1:2" x14ac:dyDescent="0.3">
      <c r="A126" s="53" t="s">
        <v>2164</v>
      </c>
      <c r="B126" s="53">
        <v>608.5328667</v>
      </c>
    </row>
    <row r="127" spans="1:2" x14ac:dyDescent="0.3">
      <c r="A127" s="53" t="s">
        <v>2165</v>
      </c>
      <c r="B127" s="53">
        <v>400.2124857</v>
      </c>
    </row>
    <row r="128" spans="1:2" x14ac:dyDescent="0.3">
      <c r="A128" s="53" t="s">
        <v>2349</v>
      </c>
      <c r="B128" s="53">
        <v>6.4502380949999996</v>
      </c>
    </row>
    <row r="129" spans="1:2" x14ac:dyDescent="0.3">
      <c r="A129" s="53" t="s">
        <v>2166</v>
      </c>
      <c r="B129" s="53">
        <v>107.3032714</v>
      </c>
    </row>
    <row r="130" spans="1:2" x14ac:dyDescent="0.3">
      <c r="A130" s="53" t="s">
        <v>2167</v>
      </c>
      <c r="B130" s="53">
        <v>145.107181</v>
      </c>
    </row>
    <row r="131" spans="1:2" x14ac:dyDescent="0.3">
      <c r="A131" s="53" t="s">
        <v>2168</v>
      </c>
      <c r="B131" s="53">
        <v>470.90922380000001</v>
      </c>
    </row>
    <row r="132" spans="1:2" x14ac:dyDescent="0.3">
      <c r="A132" s="53" t="s">
        <v>2169</v>
      </c>
      <c r="B132" s="53">
        <v>4319.2402860000002</v>
      </c>
    </row>
    <row r="133" spans="1:2" x14ac:dyDescent="0.3">
      <c r="A133" s="53" t="s">
        <v>2170</v>
      </c>
      <c r="B133" s="53">
        <v>49.494114289999999</v>
      </c>
    </row>
    <row r="134" spans="1:2" x14ac:dyDescent="0.3">
      <c r="A134" s="53" t="s">
        <v>2171</v>
      </c>
      <c r="B134" s="53">
        <v>123.4182524</v>
      </c>
    </row>
    <row r="135" spans="1:2" x14ac:dyDescent="0.3">
      <c r="A135" s="53" t="s">
        <v>2350</v>
      </c>
      <c r="B135" s="53">
        <v>272.19776669999999</v>
      </c>
    </row>
    <row r="136" spans="1:2" x14ac:dyDescent="0.3">
      <c r="A136" s="53" t="s">
        <v>2172</v>
      </c>
      <c r="B136" s="53">
        <v>125.20780480000001</v>
      </c>
    </row>
    <row r="137" spans="1:2" x14ac:dyDescent="0.3">
      <c r="A137" s="53" t="s">
        <v>2173</v>
      </c>
      <c r="B137" s="53">
        <v>4844.6306709999999</v>
      </c>
    </row>
    <row r="138" spans="1:2" x14ac:dyDescent="0.3">
      <c r="A138" s="53" t="s">
        <v>2175</v>
      </c>
      <c r="B138" s="53">
        <v>94.088714289999999</v>
      </c>
    </row>
    <row r="139" spans="1:2" x14ac:dyDescent="0.3">
      <c r="A139" s="53" t="s">
        <v>2176</v>
      </c>
      <c r="B139" s="53">
        <v>195.0461286</v>
      </c>
    </row>
    <row r="140" spans="1:2" x14ac:dyDescent="0.3">
      <c r="A140" s="53" t="s">
        <v>2177</v>
      </c>
      <c r="B140" s="53">
        <v>160.96466670000001</v>
      </c>
    </row>
    <row r="141" spans="1:2" x14ac:dyDescent="0.3">
      <c r="A141" s="53" t="s">
        <v>2178</v>
      </c>
      <c r="B141" s="53">
        <v>722.1225048</v>
      </c>
    </row>
    <row r="142" spans="1:2" x14ac:dyDescent="0.3">
      <c r="A142" s="53" t="s">
        <v>2179</v>
      </c>
      <c r="B142" s="53">
        <v>2425.6145809999998</v>
      </c>
    </row>
    <row r="143" spans="1:2" x14ac:dyDescent="0.3">
      <c r="A143" s="53" t="s">
        <v>2180</v>
      </c>
      <c r="B143" s="53">
        <v>878.42784759999995</v>
      </c>
    </row>
    <row r="144" spans="1:2" x14ac:dyDescent="0.3">
      <c r="A144" s="53" t="s">
        <v>2351</v>
      </c>
      <c r="B144" s="53">
        <v>16.13415238</v>
      </c>
    </row>
    <row r="145" spans="1:2" x14ac:dyDescent="0.3">
      <c r="A145" s="53" t="s">
        <v>2181</v>
      </c>
      <c r="B145" s="53">
        <v>235.21150950000001</v>
      </c>
    </row>
    <row r="146" spans="1:2" x14ac:dyDescent="0.3">
      <c r="A146" s="53" t="s">
        <v>2352</v>
      </c>
      <c r="B146" s="53">
        <v>76.144638099999995</v>
      </c>
    </row>
    <row r="147" spans="1:2" x14ac:dyDescent="0.3">
      <c r="A147" s="53" t="s">
        <v>2182</v>
      </c>
      <c r="B147" s="53">
        <v>88.498985709999999</v>
      </c>
    </row>
    <row r="148" spans="1:2" x14ac:dyDescent="0.3">
      <c r="A148" s="53" t="s">
        <v>2353</v>
      </c>
      <c r="B148" s="53">
        <v>19.8227619</v>
      </c>
    </row>
    <row r="149" spans="1:2" x14ac:dyDescent="0.3">
      <c r="A149" s="53" t="s">
        <v>2354</v>
      </c>
      <c r="B149" s="53">
        <v>1206.2797619999999</v>
      </c>
    </row>
    <row r="150" spans="1:2" x14ac:dyDescent="0.3">
      <c r="A150" s="53" t="s">
        <v>2355</v>
      </c>
      <c r="B150" s="53">
        <v>93.065504759999996</v>
      </c>
    </row>
    <row r="151" spans="1:2" x14ac:dyDescent="0.3">
      <c r="A151" s="53" t="s">
        <v>2183</v>
      </c>
      <c r="B151" s="53">
        <v>461.89375710000002</v>
      </c>
    </row>
    <row r="152" spans="1:2" x14ac:dyDescent="0.3">
      <c r="A152" s="53" t="s">
        <v>2356</v>
      </c>
      <c r="B152" s="53">
        <v>3194.490933</v>
      </c>
    </row>
    <row r="153" spans="1:2" x14ac:dyDescent="0.3">
      <c r="A153" s="53" t="s">
        <v>2185</v>
      </c>
      <c r="B153" s="53">
        <v>263.52598569999998</v>
      </c>
    </row>
    <row r="154" spans="1:2" x14ac:dyDescent="0.3">
      <c r="A154" s="53" t="s">
        <v>2187</v>
      </c>
      <c r="B154" s="53">
        <v>4.1899142859999996</v>
      </c>
    </row>
    <row r="155" spans="1:2" x14ac:dyDescent="0.3">
      <c r="A155" s="53" t="s">
        <v>2188</v>
      </c>
      <c r="B155" s="53">
        <v>2.6455761899999999</v>
      </c>
    </row>
    <row r="156" spans="1:2" x14ac:dyDescent="0.3">
      <c r="A156" s="53" t="s">
        <v>2189</v>
      </c>
      <c r="B156" s="53">
        <v>4.7304380950000002</v>
      </c>
    </row>
    <row r="157" spans="1:2" x14ac:dyDescent="0.3">
      <c r="A157" s="53" t="s">
        <v>2191</v>
      </c>
      <c r="B157" s="53">
        <v>4.7096190480000004</v>
      </c>
    </row>
    <row r="158" spans="1:2" x14ac:dyDescent="0.3">
      <c r="A158" s="53" t="s">
        <v>2192</v>
      </c>
      <c r="B158" s="53">
        <v>843.21510479999995</v>
      </c>
    </row>
    <row r="159" spans="1:2" x14ac:dyDescent="0.3">
      <c r="A159" s="53" t="s">
        <v>2193</v>
      </c>
      <c r="B159" s="53">
        <v>334.23336189999998</v>
      </c>
    </row>
    <row r="160" spans="1:2" x14ac:dyDescent="0.3">
      <c r="A160" s="53" t="s">
        <v>2194</v>
      </c>
      <c r="B160" s="53">
        <v>207.3558524</v>
      </c>
    </row>
    <row r="161" spans="1:2" x14ac:dyDescent="0.3">
      <c r="A161" s="53" t="s">
        <v>2195</v>
      </c>
      <c r="B161" s="53">
        <v>2.318509524</v>
      </c>
    </row>
    <row r="162" spans="1:2" x14ac:dyDescent="0.3">
      <c r="A162" s="53" t="s">
        <v>2196</v>
      </c>
      <c r="B162" s="53">
        <v>168.52876670000001</v>
      </c>
    </row>
    <row r="163" spans="1:2" x14ac:dyDescent="0.3">
      <c r="A163" s="53" t="s">
        <v>2197</v>
      </c>
      <c r="B163" s="53">
        <v>137.66150949999999</v>
      </c>
    </row>
    <row r="164" spans="1:2" x14ac:dyDescent="0.3">
      <c r="A164" s="53" t="s">
        <v>2198</v>
      </c>
      <c r="B164" s="53">
        <v>125.66344290000001</v>
      </c>
    </row>
    <row r="165" spans="1:2" x14ac:dyDescent="0.3">
      <c r="A165" s="53" t="s">
        <v>2199</v>
      </c>
      <c r="B165" s="53">
        <v>48.88467619</v>
      </c>
    </row>
    <row r="166" spans="1:2" x14ac:dyDescent="0.3">
      <c r="A166" s="53" t="s">
        <v>2200</v>
      </c>
      <c r="B166" s="53">
        <v>14.43665238</v>
      </c>
    </row>
    <row r="167" spans="1:2" x14ac:dyDescent="0.3">
      <c r="A167" s="53" t="s">
        <v>2201</v>
      </c>
      <c r="B167" s="53">
        <v>324.66709049999997</v>
      </c>
    </row>
    <row r="168" spans="1:2" x14ac:dyDescent="0.3">
      <c r="A168" s="53" t="s">
        <v>2203</v>
      </c>
      <c r="B168" s="53">
        <v>1096.823762</v>
      </c>
    </row>
    <row r="169" spans="1:2" x14ac:dyDescent="0.3">
      <c r="A169" s="53" t="s">
        <v>2204</v>
      </c>
      <c r="B169" s="53">
        <v>478.7804524</v>
      </c>
    </row>
    <row r="170" spans="1:2" x14ac:dyDescent="0.3">
      <c r="A170" s="53" t="s">
        <v>2357</v>
      </c>
      <c r="B170" s="53">
        <v>108.6313</v>
      </c>
    </row>
    <row r="171" spans="1:2" x14ac:dyDescent="0.3">
      <c r="A171" s="53" t="s">
        <v>2205</v>
      </c>
      <c r="B171" s="53">
        <v>915.95088569999996</v>
      </c>
    </row>
    <row r="172" spans="1:2" x14ac:dyDescent="0.3">
      <c r="A172" s="53" t="s">
        <v>2207</v>
      </c>
      <c r="B172" s="53">
        <v>13.31748571</v>
      </c>
    </row>
    <row r="173" spans="1:2" x14ac:dyDescent="0.3">
      <c r="A173" s="53" t="s">
        <v>2208</v>
      </c>
      <c r="B173" s="53">
        <v>231.29765710000001</v>
      </c>
    </row>
    <row r="174" spans="1:2" x14ac:dyDescent="0.3">
      <c r="A174" s="53" t="s">
        <v>2209</v>
      </c>
      <c r="B174" s="53">
        <v>193.77528570000001</v>
      </c>
    </row>
    <row r="175" spans="1:2" x14ac:dyDescent="0.3">
      <c r="A175" s="53" t="s">
        <v>2358</v>
      </c>
      <c r="B175" s="53">
        <v>450.13</v>
      </c>
    </row>
    <row r="176" spans="1:2" x14ac:dyDescent="0.3">
      <c r="A176" s="53" t="s">
        <v>2212</v>
      </c>
      <c r="B176" s="53">
        <v>201.3779476</v>
      </c>
    </row>
    <row r="177" spans="1:2" x14ac:dyDescent="0.3">
      <c r="A177" s="53" t="s">
        <v>2214</v>
      </c>
      <c r="B177" s="53">
        <v>1593.7362760000001</v>
      </c>
    </row>
    <row r="178" spans="1:2" x14ac:dyDescent="0.3">
      <c r="A178" s="53" t="s">
        <v>2359</v>
      </c>
      <c r="B178" s="53">
        <v>28.613119050000002</v>
      </c>
    </row>
    <row r="179" spans="1:2" x14ac:dyDescent="0.3">
      <c r="A179" s="53" t="s">
        <v>2215</v>
      </c>
      <c r="B179" s="53">
        <v>171.2555524</v>
      </c>
    </row>
    <row r="180" spans="1:2" x14ac:dyDescent="0.3">
      <c r="A180" s="53" t="s">
        <v>2216</v>
      </c>
      <c r="B180" s="53">
        <v>2.4416380950000001</v>
      </c>
    </row>
    <row r="181" spans="1:2" x14ac:dyDescent="0.3">
      <c r="A181" s="53" t="s">
        <v>2217</v>
      </c>
      <c r="B181" s="53">
        <v>32.130257139999998</v>
      </c>
    </row>
    <row r="182" spans="1:2" x14ac:dyDescent="0.3">
      <c r="A182" s="53" t="s">
        <v>2218</v>
      </c>
      <c r="B182" s="53">
        <v>263.39803330000001</v>
      </c>
    </row>
    <row r="183" spans="1:2" x14ac:dyDescent="0.3">
      <c r="A183" s="53" t="s">
        <v>2219</v>
      </c>
      <c r="B183" s="53">
        <v>1825.93929</v>
      </c>
    </row>
    <row r="184" spans="1:2" x14ac:dyDescent="0.3">
      <c r="A184" s="53" t="s">
        <v>2220</v>
      </c>
      <c r="B184" s="53">
        <v>129.2504429</v>
      </c>
    </row>
    <row r="185" spans="1:2" x14ac:dyDescent="0.3">
      <c r="A185" s="53" t="s">
        <v>2222</v>
      </c>
      <c r="B185" s="53">
        <v>887.07489050000004</v>
      </c>
    </row>
    <row r="186" spans="1:2" x14ac:dyDescent="0.3">
      <c r="A186" s="53" t="s">
        <v>2223</v>
      </c>
      <c r="B186" s="53">
        <v>990.03351429999998</v>
      </c>
    </row>
    <row r="187" spans="1:2" x14ac:dyDescent="0.3">
      <c r="A187" s="53" t="s">
        <v>2224</v>
      </c>
      <c r="B187" s="53">
        <v>314.65617140000001</v>
      </c>
    </row>
    <row r="188" spans="1:2" x14ac:dyDescent="0.3">
      <c r="A188" s="53" t="s">
        <v>2225</v>
      </c>
      <c r="B188" s="53">
        <v>1538.960495</v>
      </c>
    </row>
    <row r="189" spans="1:2" x14ac:dyDescent="0.3">
      <c r="A189" s="53" t="s">
        <v>2360</v>
      </c>
      <c r="B189" s="53">
        <v>1209.9614240000001</v>
      </c>
    </row>
    <row r="190" spans="1:2" x14ac:dyDescent="0.3">
      <c r="A190" s="53" t="s">
        <v>2361</v>
      </c>
      <c r="B190" s="53">
        <v>7522.5695480000004</v>
      </c>
    </row>
    <row r="191" spans="1:2" x14ac:dyDescent="0.3">
      <c r="A191" s="53" t="s">
        <v>2362</v>
      </c>
      <c r="B191" s="53">
        <v>2.3874095240000002</v>
      </c>
    </row>
    <row r="192" spans="1:2" x14ac:dyDescent="0.3">
      <c r="A192" s="53" t="s">
        <v>2226</v>
      </c>
      <c r="B192" s="53">
        <v>78.277109519999996</v>
      </c>
    </row>
    <row r="193" spans="1:2" x14ac:dyDescent="0.3">
      <c r="A193" s="53" t="s">
        <v>2227</v>
      </c>
      <c r="B193" s="53">
        <v>728.34982860000002</v>
      </c>
    </row>
    <row r="194" spans="1:2" x14ac:dyDescent="0.3">
      <c r="A194" s="53" t="s">
        <v>2228</v>
      </c>
      <c r="B194" s="53">
        <v>6.4661142859999998</v>
      </c>
    </row>
    <row r="195" spans="1:2" x14ac:dyDescent="0.3">
      <c r="A195" s="53" t="s">
        <v>2363</v>
      </c>
      <c r="B195" s="53">
        <v>693.53389519999996</v>
      </c>
    </row>
    <row r="196" spans="1:2" x14ac:dyDescent="0.3">
      <c r="A196" s="53" t="s">
        <v>2364</v>
      </c>
      <c r="B196" s="53">
        <v>2188.089919</v>
      </c>
    </row>
    <row r="197" spans="1:2" x14ac:dyDescent="0.3">
      <c r="A197" s="53" t="s">
        <v>2232</v>
      </c>
      <c r="B197" s="53">
        <v>627.76766190000001</v>
      </c>
    </row>
    <row r="198" spans="1:2" x14ac:dyDescent="0.3">
      <c r="A198" s="53" t="s">
        <v>2233</v>
      </c>
      <c r="B198" s="53">
        <v>369.15061429999997</v>
      </c>
    </row>
    <row r="199" spans="1:2" x14ac:dyDescent="0.3">
      <c r="A199" s="53" t="s">
        <v>2234</v>
      </c>
      <c r="B199" s="53">
        <v>310.09675240000001</v>
      </c>
    </row>
    <row r="200" spans="1:2" x14ac:dyDescent="0.3">
      <c r="A200" s="53" t="s">
        <v>2236</v>
      </c>
      <c r="B200" s="53">
        <v>549.78605570000002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2793-7E26-4E99-AB19-F55B2EF710C5}">
  <sheetPr codeName="Sheet16"/>
  <dimension ref="A1:J22"/>
  <sheetViews>
    <sheetView workbookViewId="0">
      <selection activeCell="M9" sqref="M9"/>
    </sheetView>
  </sheetViews>
  <sheetFormatPr defaultRowHeight="14.4" x14ac:dyDescent="0.3"/>
  <sheetData>
    <row r="1" spans="1:10" x14ac:dyDescent="0.3">
      <c r="A1" s="56"/>
      <c r="B1" s="57"/>
      <c r="C1" s="57"/>
      <c r="D1" s="57"/>
      <c r="E1" s="57"/>
      <c r="F1" s="57"/>
      <c r="G1" s="57"/>
      <c r="H1" s="57"/>
      <c r="I1" s="57"/>
      <c r="J1" s="58"/>
    </row>
    <row r="2" spans="1:10" x14ac:dyDescent="0.3">
      <c r="A2" s="59"/>
      <c r="J2" s="60"/>
    </row>
    <row r="3" spans="1:10" x14ac:dyDescent="0.3">
      <c r="A3" s="59"/>
      <c r="E3" s="80" t="s">
        <v>2378</v>
      </c>
      <c r="F3" s="80"/>
      <c r="G3" s="80"/>
      <c r="J3" s="60"/>
    </row>
    <row r="4" spans="1:10" ht="15" thickBot="1" x14ac:dyDescent="0.35">
      <c r="A4" s="59"/>
      <c r="J4" s="60"/>
    </row>
    <row r="5" spans="1:10" x14ac:dyDescent="0.3">
      <c r="A5" s="59"/>
      <c r="E5" s="61">
        <v>1</v>
      </c>
      <c r="G5" s="55">
        <v>1</v>
      </c>
      <c r="H5" s="55"/>
      <c r="J5" s="60"/>
    </row>
    <row r="6" spans="1:10" x14ac:dyDescent="0.3">
      <c r="A6" s="59"/>
      <c r="E6" s="61">
        <v>2</v>
      </c>
      <c r="J6" s="60"/>
    </row>
    <row r="7" spans="1:10" x14ac:dyDescent="0.3">
      <c r="A7" s="59"/>
      <c r="E7" s="61">
        <v>3</v>
      </c>
      <c r="G7" t="s">
        <v>2365</v>
      </c>
      <c r="H7">
        <v>5.25</v>
      </c>
      <c r="J7" s="60"/>
    </row>
    <row r="8" spans="1:10" x14ac:dyDescent="0.3">
      <c r="A8" s="59"/>
      <c r="E8" s="61">
        <v>4</v>
      </c>
      <c r="G8" t="s">
        <v>2366</v>
      </c>
      <c r="H8">
        <v>0.88135447708950465</v>
      </c>
      <c r="J8" s="60"/>
    </row>
    <row r="9" spans="1:10" x14ac:dyDescent="0.3">
      <c r="A9" s="59"/>
      <c r="E9" s="61">
        <v>4</v>
      </c>
      <c r="G9" t="s">
        <v>2367</v>
      </c>
      <c r="H9">
        <v>4.5</v>
      </c>
      <c r="J9" s="60"/>
    </row>
    <row r="10" spans="1:10" x14ac:dyDescent="0.3">
      <c r="A10" s="59"/>
      <c r="E10" s="61">
        <v>5</v>
      </c>
      <c r="G10" t="s">
        <v>2368</v>
      </c>
      <c r="H10">
        <v>4</v>
      </c>
      <c r="J10" s="60"/>
    </row>
    <row r="11" spans="1:10" x14ac:dyDescent="0.3">
      <c r="A11" s="59"/>
      <c r="E11" s="61">
        <v>8</v>
      </c>
      <c r="G11" t="s">
        <v>2369</v>
      </c>
      <c r="H11">
        <v>2.4928469095164498</v>
      </c>
      <c r="J11" s="60"/>
    </row>
    <row r="12" spans="1:10" x14ac:dyDescent="0.3">
      <c r="A12" s="59"/>
      <c r="E12" s="61">
        <v>7</v>
      </c>
      <c r="G12" t="s">
        <v>2370</v>
      </c>
      <c r="H12">
        <v>6.2142857142857144</v>
      </c>
      <c r="J12" s="60"/>
    </row>
    <row r="13" spans="1:10" x14ac:dyDescent="0.3">
      <c r="A13" s="59"/>
      <c r="E13" s="61">
        <v>9</v>
      </c>
      <c r="G13" t="s">
        <v>2371</v>
      </c>
      <c r="H13">
        <v>-1.2917954815695616</v>
      </c>
      <c r="J13" s="60"/>
    </row>
    <row r="14" spans="1:10" x14ac:dyDescent="0.3">
      <c r="A14" s="59"/>
      <c r="E14" s="61">
        <v>10</v>
      </c>
      <c r="G14" t="s">
        <v>2372</v>
      </c>
      <c r="H14">
        <v>0.35964973248671733</v>
      </c>
      <c r="J14" s="60"/>
    </row>
    <row r="15" spans="1:10" x14ac:dyDescent="0.3">
      <c r="A15" s="59"/>
      <c r="G15" t="s">
        <v>2373</v>
      </c>
      <c r="H15">
        <v>7</v>
      </c>
      <c r="J15" s="60"/>
    </row>
    <row r="16" spans="1:10" x14ac:dyDescent="0.3">
      <c r="A16" s="59"/>
      <c r="G16" t="s">
        <v>2374</v>
      </c>
      <c r="H16">
        <v>2</v>
      </c>
      <c r="J16" s="60"/>
    </row>
    <row r="17" spans="1:10" x14ac:dyDescent="0.3">
      <c r="A17" s="59"/>
      <c r="G17" t="s">
        <v>2375</v>
      </c>
      <c r="H17">
        <v>9</v>
      </c>
      <c r="J17" s="60"/>
    </row>
    <row r="18" spans="1:10" x14ac:dyDescent="0.3">
      <c r="A18" s="59"/>
      <c r="G18" t="s">
        <v>2376</v>
      </c>
      <c r="H18">
        <v>42</v>
      </c>
      <c r="J18" s="60"/>
    </row>
    <row r="19" spans="1:10" ht="15" thickBot="1" x14ac:dyDescent="0.35">
      <c r="A19" s="59"/>
      <c r="G19" s="54" t="s">
        <v>2377</v>
      </c>
      <c r="H19" s="54">
        <v>8</v>
      </c>
      <c r="J19" s="60"/>
    </row>
    <row r="20" spans="1:10" x14ac:dyDescent="0.3">
      <c r="A20" s="59"/>
      <c r="J20" s="60"/>
    </row>
    <row r="21" spans="1:10" x14ac:dyDescent="0.3">
      <c r="A21" s="59"/>
      <c r="J21" s="60"/>
    </row>
    <row r="22" spans="1:10" ht="15" thickBot="1" x14ac:dyDescent="0.35">
      <c r="A22" s="62"/>
      <c r="B22" s="54"/>
      <c r="C22" s="54"/>
      <c r="D22" s="54"/>
      <c r="E22" s="54"/>
      <c r="F22" s="54"/>
      <c r="G22" s="54"/>
      <c r="H22" s="54"/>
      <c r="I22" s="54"/>
      <c r="J22" s="63"/>
    </row>
  </sheetData>
  <mergeCells count="1">
    <mergeCell ref="E3:G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Sheet1</vt:lpstr>
      <vt:lpstr>Sheet2</vt:lpstr>
      <vt:lpstr>Sheet3</vt:lpstr>
      <vt:lpstr>Text F4</vt:lpstr>
      <vt:lpstr>Sheet5</vt:lpstr>
      <vt:lpstr>IF's6</vt:lpstr>
      <vt:lpstr>LOOKUPs9</vt:lpstr>
      <vt:lpstr>Sheet8</vt:lpstr>
      <vt:lpstr>Date F7</vt:lpstr>
      <vt:lpstr>Valida10</vt:lpstr>
      <vt:lpstr>Sheet11</vt:lpstr>
      <vt:lpstr>Sheet12</vt:lpstr>
      <vt:lpstr>Sheet13</vt:lpstr>
      <vt:lpstr>Sheet14</vt:lpstr>
      <vt:lpstr>Sheet15</vt:lpstr>
      <vt:lpstr>Sheet16</vt:lpstr>
      <vt:lpstr>Sheet11!Criteria</vt:lpstr>
      <vt:lpstr>Sheet11!Extract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aaditi kature</cp:lastModifiedBy>
  <dcterms:created xsi:type="dcterms:W3CDTF">2015-06-05T18:17:20Z</dcterms:created>
  <dcterms:modified xsi:type="dcterms:W3CDTF">2024-09-10T12:52:40Z</dcterms:modified>
</cp:coreProperties>
</file>