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gep1-my.sharepoint.com/personal/aaditya_m_gep_com/Documents/Documents/Rich's Foods RFP simulation/My work/"/>
    </mc:Choice>
  </mc:AlternateContent>
  <xr:revisionPtr revIDLastSave="1255" documentId="8_{9225C226-CF58-44C8-AD7F-24774DCB18BE}" xr6:coauthVersionLast="47" xr6:coauthVersionMax="47" xr10:uidLastSave="{708F0E57-E6C4-4362-B97C-D3EBF70CB1CA}"/>
  <bookViews>
    <workbookView xWindow="-110" yWindow="-110" windowWidth="19420" windowHeight="10300" firstSheet="2" activeTab="4" xr2:uid="{21D253D1-7F91-4A08-BD93-F5B5200C5275}"/>
  </bookViews>
  <sheets>
    <sheet name="Sheet2" sheetId="2" state="hidden" r:id="rId1"/>
    <sheet name="Summary" sheetId="3" r:id="rId2"/>
    <sheet name="Technical Scorecard" sheetId="9" r:id="rId3"/>
    <sheet name="Supplier Proposal Scorecard" sheetId="8" r:id="rId4"/>
    <sheet name="Commercial Scorecard" sheetId="10" r:id="rId5"/>
    <sheet name="Evaluation Matrix" sheetId="12" r:id="rId6"/>
    <sheet name="Cost Analysis" sheetId="13" r:id="rId7"/>
    <sheet name="Supplier Questionnaire Response" sheetId="7" r:id="rId8"/>
    <sheet name="Dell" sheetId="5" r:id="rId9"/>
    <sheet name="HP" sheetId="4" r:id="rId10"/>
    <sheet name="Lenovo" sheetId="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9" i="3" l="1"/>
  <c r="U39" i="3"/>
  <c r="E9" i="13"/>
  <c r="E8" i="13"/>
  <c r="E7" i="13"/>
  <c r="E6" i="13"/>
  <c r="E5" i="13"/>
  <c r="D9" i="13"/>
  <c r="D8" i="13"/>
  <c r="D7" i="13"/>
  <c r="D6" i="13"/>
  <c r="D5" i="13"/>
  <c r="C9" i="13"/>
  <c r="C8" i="13"/>
  <c r="C7" i="13"/>
  <c r="C6" i="13"/>
  <c r="C5" i="13"/>
  <c r="E4" i="13"/>
  <c r="D4" i="13"/>
  <c r="C4" i="13"/>
  <c r="M46" i="8"/>
  <c r="K46" i="8"/>
  <c r="J23" i="10"/>
  <c r="J24" i="10" s="1"/>
  <c r="T25" i="10"/>
  <c r="T26" i="10"/>
  <c r="M20" i="8"/>
  <c r="L20" i="8"/>
  <c r="K20" i="8"/>
  <c r="H46" i="8"/>
  <c r="H41" i="8"/>
  <c r="M41" i="8"/>
  <c r="S11" i="12" s="1"/>
  <c r="U11" i="12" s="1"/>
  <c r="U10" i="12" s="1"/>
  <c r="L41" i="8"/>
  <c r="K41" i="8"/>
  <c r="R16" i="12"/>
  <c r="M16" i="12"/>
  <c r="H16" i="12"/>
  <c r="T13" i="12"/>
  <c r="O13" i="12"/>
  <c r="P13" i="12" s="1"/>
  <c r="P12" i="12" s="1"/>
  <c r="J13" i="12"/>
  <c r="K13" i="12" s="1"/>
  <c r="K12" i="12" s="1"/>
  <c r="D10" i="12"/>
  <c r="U13" i="12"/>
  <c r="U12" i="12" s="1"/>
  <c r="D12" i="12"/>
  <c r="D8" i="12"/>
  <c r="AE22" i="10"/>
  <c r="U22" i="10"/>
  <c r="K22" i="10"/>
  <c r="L46" i="8" l="1"/>
  <c r="N11" i="12" s="1"/>
  <c r="P11" i="12" s="1"/>
  <c r="P10" i="12" s="1"/>
  <c r="C10" i="13"/>
  <c r="C13" i="13" s="1"/>
  <c r="D10" i="13"/>
  <c r="H39" i="3" s="1"/>
  <c r="E10" i="13"/>
  <c r="I11" i="12"/>
  <c r="K11" i="12" s="1"/>
  <c r="K10" i="12" s="1"/>
  <c r="D14" i="12"/>
  <c r="C14" i="13" l="1"/>
  <c r="C16" i="13" s="1"/>
  <c r="C17" i="13" s="1"/>
  <c r="AE17" i="10"/>
  <c r="AE19" i="10"/>
  <c r="AE15" i="10"/>
  <c r="AE12" i="10"/>
  <c r="AE9" i="10"/>
  <c r="AE6" i="10"/>
  <c r="AE21" i="10" s="1"/>
  <c r="AD5" i="10"/>
  <c r="T5" i="10"/>
  <c r="U17" i="10"/>
  <c r="U19" i="10"/>
  <c r="U15" i="10"/>
  <c r="U12" i="10"/>
  <c r="U9" i="10"/>
  <c r="U6" i="10"/>
  <c r="Z19" i="10"/>
  <c r="AA19" i="10"/>
  <c r="AB19" i="10"/>
  <c r="AC19" i="10"/>
  <c r="AD19" i="10"/>
  <c r="Y19" i="10"/>
  <c r="Z17" i="10"/>
  <c r="AA17" i="10"/>
  <c r="AB17" i="10"/>
  <c r="AC17" i="10"/>
  <c r="AD17" i="10"/>
  <c r="Y17" i="10"/>
  <c r="Z15" i="10"/>
  <c r="AA15" i="10"/>
  <c r="AB15" i="10"/>
  <c r="AC15" i="10"/>
  <c r="AD15" i="10"/>
  <c r="Y15" i="10"/>
  <c r="Y14" i="10" s="1"/>
  <c r="AC13" i="10"/>
  <c r="AD13" i="10"/>
  <c r="AB13" i="10"/>
  <c r="Z12" i="10"/>
  <c r="Z11" i="10" s="1"/>
  <c r="AA12" i="10"/>
  <c r="AA11" i="10" s="1"/>
  <c r="AB12" i="10"/>
  <c r="AC12" i="10"/>
  <c r="AC11" i="10" s="1"/>
  <c r="AD12" i="10"/>
  <c r="AD11" i="10" s="1"/>
  <c r="Y12" i="10"/>
  <c r="Y11" i="10" s="1"/>
  <c r="Z9" i="10"/>
  <c r="AA9" i="10"/>
  <c r="AA8" i="10" s="1"/>
  <c r="AB9" i="10"/>
  <c r="AB8" i="10" s="1"/>
  <c r="AC9" i="10"/>
  <c r="AD9" i="10"/>
  <c r="Y9" i="10"/>
  <c r="AC7" i="10"/>
  <c r="AD7" i="10"/>
  <c r="AB7" i="10"/>
  <c r="Z6" i="10"/>
  <c r="AA6" i="10"/>
  <c r="AA5" i="10" s="1"/>
  <c r="AB6" i="10"/>
  <c r="AB5" i="10" s="1"/>
  <c r="AC6" i="10"/>
  <c r="AD6" i="10"/>
  <c r="Y6" i="10"/>
  <c r="W19" i="10"/>
  <c r="W17" i="10"/>
  <c r="W15" i="10"/>
  <c r="W12" i="10"/>
  <c r="W9" i="10"/>
  <c r="W6" i="10"/>
  <c r="AC14" i="10"/>
  <c r="AB14" i="10"/>
  <c r="Z14" i="10"/>
  <c r="AB11" i="10"/>
  <c r="AD8" i="10"/>
  <c r="AC8" i="10"/>
  <c r="Z8" i="10"/>
  <c r="Y8" i="10"/>
  <c r="Z5" i="10"/>
  <c r="Y5" i="10"/>
  <c r="AC5" i="10"/>
  <c r="X5" i="10"/>
  <c r="P19" i="10"/>
  <c r="Q19" i="10"/>
  <c r="R19" i="10"/>
  <c r="S19" i="10"/>
  <c r="T19" i="10"/>
  <c r="O19" i="10"/>
  <c r="P17" i="10"/>
  <c r="Q17" i="10"/>
  <c r="R17" i="10"/>
  <c r="S17" i="10"/>
  <c r="T17" i="10"/>
  <c r="O17" i="10"/>
  <c r="P15" i="10"/>
  <c r="Q15" i="10"/>
  <c r="R15" i="10"/>
  <c r="S15" i="10"/>
  <c r="T15" i="10"/>
  <c r="O15" i="10"/>
  <c r="O14" i="10" s="1"/>
  <c r="P12" i="10"/>
  <c r="Q12" i="10"/>
  <c r="R12" i="10"/>
  <c r="R11" i="10" s="1"/>
  <c r="S12" i="10"/>
  <c r="T12" i="10"/>
  <c r="O12" i="10"/>
  <c r="Q11" i="10" s="1"/>
  <c r="P9" i="10"/>
  <c r="Q9" i="10"/>
  <c r="R9" i="10"/>
  <c r="R8" i="10" s="1"/>
  <c r="S9" i="10"/>
  <c r="T9" i="10"/>
  <c r="O9" i="10"/>
  <c r="P6" i="10"/>
  <c r="Q6" i="10"/>
  <c r="R6" i="10"/>
  <c r="R5" i="10" s="1"/>
  <c r="S6" i="10"/>
  <c r="S5" i="10" s="1"/>
  <c r="T6" i="10"/>
  <c r="O6" i="10"/>
  <c r="Q5" i="10" s="1"/>
  <c r="M19" i="10"/>
  <c r="M17" i="10"/>
  <c r="M15" i="10"/>
  <c r="M12" i="10"/>
  <c r="M9" i="10"/>
  <c r="M6" i="10"/>
  <c r="P5" i="10"/>
  <c r="O5" i="10"/>
  <c r="N5" i="10"/>
  <c r="S14" i="10"/>
  <c r="R14" i="10"/>
  <c r="P14" i="10"/>
  <c r="T11" i="10"/>
  <c r="S11" i="10"/>
  <c r="P11" i="10"/>
  <c r="O11" i="10"/>
  <c r="T8" i="10"/>
  <c r="S8" i="10"/>
  <c r="P8" i="10"/>
  <c r="I19" i="10"/>
  <c r="J19" i="10"/>
  <c r="H19" i="10"/>
  <c r="G19" i="10"/>
  <c r="E19" i="10"/>
  <c r="F17" i="10"/>
  <c r="G17" i="10"/>
  <c r="H17" i="10"/>
  <c r="I17" i="10"/>
  <c r="K17" i="10" s="1"/>
  <c r="J17" i="10"/>
  <c r="E17" i="10"/>
  <c r="F15" i="10"/>
  <c r="F14" i="10" s="1"/>
  <c r="G15" i="10"/>
  <c r="H15" i="10"/>
  <c r="H14" i="10" s="1"/>
  <c r="I15" i="10"/>
  <c r="I14" i="10" s="1"/>
  <c r="J15" i="10"/>
  <c r="E15" i="10"/>
  <c r="E14" i="10" s="1"/>
  <c r="C20" i="10"/>
  <c r="C19" i="10"/>
  <c r="C17" i="10"/>
  <c r="C15" i="10"/>
  <c r="C12" i="10"/>
  <c r="F12" i="10"/>
  <c r="G12" i="10"/>
  <c r="H12" i="10"/>
  <c r="H11" i="10" s="1"/>
  <c r="I12" i="10"/>
  <c r="I11" i="10" s="1"/>
  <c r="J12" i="10"/>
  <c r="J11" i="10" s="1"/>
  <c r="E12" i="10"/>
  <c r="F9" i="10"/>
  <c r="F8" i="10" s="1"/>
  <c r="G9" i="10"/>
  <c r="H9" i="10"/>
  <c r="H8" i="10" s="1"/>
  <c r="I9" i="10"/>
  <c r="K9" i="10" s="1"/>
  <c r="J9" i="10"/>
  <c r="J8" i="10" s="1"/>
  <c r="E9" i="10"/>
  <c r="C9" i="10"/>
  <c r="F6" i="10"/>
  <c r="F5" i="10" s="1"/>
  <c r="G6" i="10"/>
  <c r="H6" i="10"/>
  <c r="I6" i="10"/>
  <c r="I5" i="10" s="1"/>
  <c r="J6" i="10"/>
  <c r="J5" i="10" s="1"/>
  <c r="E6" i="10"/>
  <c r="E5" i="10" s="1"/>
  <c r="F11" i="10"/>
  <c r="E8" i="10"/>
  <c r="H5" i="10"/>
  <c r="M49" i="9"/>
  <c r="R9" i="12" s="1"/>
  <c r="U9" i="12" s="1"/>
  <c r="U8" i="12" s="1"/>
  <c r="U14" i="12" s="1"/>
  <c r="J49" i="9"/>
  <c r="M9" i="12" s="1"/>
  <c r="P9" i="12" s="1"/>
  <c r="P8" i="12" s="1"/>
  <c r="P14" i="12" s="1"/>
  <c r="G49" i="9"/>
  <c r="H9" i="12" s="1"/>
  <c r="K9" i="12" s="1"/>
  <c r="K8" i="12" s="1"/>
  <c r="K14" i="12" s="1"/>
  <c r="K18" i="6"/>
  <c r="K17" i="6"/>
  <c r="H17" i="6"/>
  <c r="L17" i="6" s="1"/>
  <c r="K16" i="6"/>
  <c r="K15" i="6"/>
  <c r="H15" i="6"/>
  <c r="L15" i="6" s="1"/>
  <c r="K14" i="6"/>
  <c r="K13" i="6"/>
  <c r="K12" i="6" s="1"/>
  <c r="H13" i="6"/>
  <c r="H12" i="6" s="1"/>
  <c r="J12" i="6"/>
  <c r="I12" i="6"/>
  <c r="G12" i="6"/>
  <c r="F12" i="6"/>
  <c r="K10" i="6"/>
  <c r="K9" i="6" s="1"/>
  <c r="H10" i="6"/>
  <c r="L10" i="6" s="1"/>
  <c r="J9" i="6"/>
  <c r="I9" i="6"/>
  <c r="H9" i="6"/>
  <c r="G9" i="6"/>
  <c r="F9" i="6"/>
  <c r="K8" i="6"/>
  <c r="K7" i="6"/>
  <c r="H7" i="6"/>
  <c r="L7" i="6" s="1"/>
  <c r="K6" i="6"/>
  <c r="J6" i="6"/>
  <c r="I6" i="6"/>
  <c r="G6" i="6"/>
  <c r="F6" i="6"/>
  <c r="K5" i="6"/>
  <c r="K4" i="6"/>
  <c r="H4" i="6"/>
  <c r="L4" i="6" s="1"/>
  <c r="K3" i="6"/>
  <c r="J3" i="6"/>
  <c r="I3" i="6"/>
  <c r="G3" i="6"/>
  <c r="F3" i="6"/>
  <c r="K19" i="5"/>
  <c r="K18" i="5"/>
  <c r="H18" i="5"/>
  <c r="L18" i="5" s="1"/>
  <c r="K17" i="5"/>
  <c r="K16" i="5"/>
  <c r="H16" i="5"/>
  <c r="L16" i="5" s="1"/>
  <c r="K15" i="5"/>
  <c r="K14" i="5"/>
  <c r="H14" i="5"/>
  <c r="H13" i="5" s="1"/>
  <c r="K13" i="5"/>
  <c r="J13" i="5"/>
  <c r="I13" i="5"/>
  <c r="G13" i="5"/>
  <c r="F13" i="5"/>
  <c r="K11" i="5"/>
  <c r="K10" i="5" s="1"/>
  <c r="H11" i="5"/>
  <c r="L11" i="5" s="1"/>
  <c r="J10" i="5"/>
  <c r="I10" i="5"/>
  <c r="H10" i="5"/>
  <c r="G10" i="5"/>
  <c r="F10" i="5"/>
  <c r="K9" i="5"/>
  <c r="K8" i="5"/>
  <c r="H8" i="5"/>
  <c r="L8" i="5" s="1"/>
  <c r="K7" i="5"/>
  <c r="J7" i="5"/>
  <c r="I7" i="5"/>
  <c r="G7" i="5"/>
  <c r="F7" i="5"/>
  <c r="K6" i="5"/>
  <c r="K5" i="5"/>
  <c r="K4" i="5" s="1"/>
  <c r="H5" i="5"/>
  <c r="H4" i="5" s="1"/>
  <c r="J4" i="5"/>
  <c r="I4" i="5"/>
  <c r="G4" i="5"/>
  <c r="F4" i="5"/>
  <c r="K18" i="4"/>
  <c r="K17" i="4"/>
  <c r="H17" i="4"/>
  <c r="K16" i="4"/>
  <c r="K15" i="4"/>
  <c r="H15" i="4"/>
  <c r="K14" i="4"/>
  <c r="K13" i="4"/>
  <c r="H13" i="4"/>
  <c r="H12" i="4" s="1"/>
  <c r="K12" i="4"/>
  <c r="J12" i="4"/>
  <c r="I12" i="4"/>
  <c r="G12" i="4"/>
  <c r="F12" i="4"/>
  <c r="K10" i="4"/>
  <c r="H10" i="4"/>
  <c r="K9" i="4"/>
  <c r="J9" i="4"/>
  <c r="I9" i="4"/>
  <c r="H9" i="4"/>
  <c r="G9" i="4"/>
  <c r="F9" i="4"/>
  <c r="K8" i="4"/>
  <c r="K7" i="4"/>
  <c r="K6" i="4" s="1"/>
  <c r="H7" i="4"/>
  <c r="J6" i="4"/>
  <c r="I6" i="4"/>
  <c r="H6" i="4"/>
  <c r="G6" i="4"/>
  <c r="F6" i="4"/>
  <c r="K5" i="4"/>
  <c r="H4" i="4"/>
  <c r="H3" i="4" s="1"/>
  <c r="K3" i="4"/>
  <c r="J3" i="4"/>
  <c r="I3" i="4"/>
  <c r="G3" i="4"/>
  <c r="F3" i="4"/>
  <c r="M31" i="3"/>
  <c r="H18" i="12" l="1"/>
  <c r="R18" i="12"/>
  <c r="M18" i="12"/>
  <c r="AD14" i="10"/>
  <c r="U21" i="10"/>
  <c r="AA14" i="10"/>
  <c r="T14" i="10"/>
  <c r="Q8" i="10"/>
  <c r="O8" i="10"/>
  <c r="K19" i="10"/>
  <c r="Q14" i="10"/>
  <c r="I8" i="10"/>
  <c r="K6" i="10"/>
  <c r="G11" i="10"/>
  <c r="E11" i="10"/>
  <c r="G5" i="10"/>
  <c r="J14" i="10"/>
  <c r="G14" i="10"/>
  <c r="G8" i="10"/>
  <c r="K15" i="10"/>
  <c r="K12" i="10"/>
  <c r="H6" i="6"/>
  <c r="H3" i="6"/>
  <c r="L13" i="6"/>
  <c r="H7" i="5"/>
  <c r="L5" i="5"/>
  <c r="L14" i="5"/>
  <c r="K21" i="10" l="1"/>
</calcChain>
</file>

<file path=xl/sharedStrings.xml><?xml version="1.0" encoding="utf-8"?>
<sst xmlns="http://schemas.openxmlformats.org/spreadsheetml/2006/main" count="1228" uniqueCount="645">
  <si>
    <t xml:space="preserve"> </t>
  </si>
  <si>
    <t>Project Information</t>
  </si>
  <si>
    <t>Project ID:</t>
  </si>
  <si>
    <t>Project Title:</t>
  </si>
  <si>
    <t>Business Entity</t>
  </si>
  <si>
    <t>Location:</t>
  </si>
  <si>
    <t>Sourcing:</t>
  </si>
  <si>
    <t>Aaditya Siddharth M</t>
  </si>
  <si>
    <t>Date:</t>
  </si>
  <si>
    <t>Project Overview</t>
  </si>
  <si>
    <t>Scope of work:</t>
  </si>
  <si>
    <t>Timeline</t>
  </si>
  <si>
    <t>S no.</t>
  </si>
  <si>
    <t>Process</t>
  </si>
  <si>
    <t>Dates</t>
  </si>
  <si>
    <t>RFP Launch</t>
  </si>
  <si>
    <t>Deadline to Submit Questions</t>
  </si>
  <si>
    <t>Proposal Submission Deadline</t>
  </si>
  <si>
    <t>Awarding</t>
  </si>
  <si>
    <t>Name:</t>
  </si>
  <si>
    <t xml:space="preserve">   Aaditya Siddharth M</t>
  </si>
  <si>
    <t>Designation</t>
  </si>
  <si>
    <t xml:space="preserve">   Sourcing Analyst</t>
  </si>
  <si>
    <t>Email:</t>
  </si>
  <si>
    <t xml:space="preserve">   aaditya.m@gep.com</t>
  </si>
  <si>
    <t>Phone:</t>
  </si>
  <si>
    <t xml:space="preserve">  '+91 9043178782</t>
  </si>
  <si>
    <t>Procurement of IT Hardware and Technical Support</t>
  </si>
  <si>
    <t>RP-23062501</t>
  </si>
  <si>
    <t>Purchase of IT Hardware and Intallation</t>
  </si>
  <si>
    <t>Rich Products Corporation</t>
  </si>
  <si>
    <t>Buffalo - New York</t>
  </si>
  <si>
    <t>Rich Products Corporation is seeking to engage a qualified hardware supplier for the provision of laptops under a fixed-volume procurement model. This initiative aims to establish a formal sourcing agreement for commodity IT hardware.
The selected supplier will be expected to provide IT harwares like laptops, Desktop and Workstations in alignment with defined technical specifications, offer competitive pricing, and support volume-based fulfillment over the contract period. As part of this engagement, the supplier should also be capable of meeting service-level expectations and delivery timelines across North America.
This RFP invites proposals from OEMs and authorized partners who can support our long-term hardware procurement needs while enabling cost savings and operational efficiency.</t>
  </si>
  <si>
    <t>1. Supply of laptops as per the technical specifications provided in Requirement Specification Sheet</t>
  </si>
  <si>
    <t>2. Fulfillment of a fixed-volume procurement commitment over the defined contract period.</t>
  </si>
  <si>
    <t>3. Competitive pricing structure with volume-based discounts and price lock-in for the contract duration.</t>
  </si>
  <si>
    <t>4. Logistics support for delivery across multiple Rich Products Corporation locations in North America.</t>
  </si>
  <si>
    <t>5. Provision of warranty, after-sales support, and escalation procedures.</t>
  </si>
  <si>
    <t>6. Value-added services such as asset tagging, On site Maintenance and Technical Support</t>
  </si>
  <si>
    <t>Answers to Supplier Questions</t>
  </si>
  <si>
    <t>Bid Analysis</t>
  </si>
  <si>
    <t>July 2, 2025 - July 28, 2025</t>
  </si>
  <si>
    <t>Description</t>
  </si>
  <si>
    <t>Supplier Point of contact: (To be filled)</t>
  </si>
  <si>
    <t>Bidding Summary</t>
  </si>
  <si>
    <t>Project Name</t>
  </si>
  <si>
    <t>Ref. No</t>
  </si>
  <si>
    <t>Date</t>
  </si>
  <si>
    <t>Overview</t>
  </si>
  <si>
    <t>Background</t>
  </si>
  <si>
    <t>Objectives</t>
  </si>
  <si>
    <t>`</t>
  </si>
  <si>
    <t>Bidding Evaluation Team</t>
  </si>
  <si>
    <t>User Department (Business project Owner)</t>
  </si>
  <si>
    <t>Procurement Department</t>
  </si>
  <si>
    <t>Project Details</t>
  </si>
  <si>
    <t>Goods/Services to be Procured</t>
  </si>
  <si>
    <t>Approved Budget (Annual)</t>
  </si>
  <si>
    <t>Contract Duration</t>
  </si>
  <si>
    <t>Invited Suppliers</t>
  </si>
  <si>
    <t>USD</t>
  </si>
  <si>
    <t>Selected Supplier</t>
  </si>
  <si>
    <t>Savings</t>
  </si>
  <si>
    <t>Est. Cost Reduction</t>
  </si>
  <si>
    <t>Est. Cost Prevention</t>
  </si>
  <si>
    <t>%</t>
  </si>
  <si>
    <t>Project Spending</t>
  </si>
  <si>
    <t>Procurement Contribution</t>
  </si>
  <si>
    <t>Project Timeline</t>
  </si>
  <si>
    <t>Start</t>
  </si>
  <si>
    <t>End</t>
  </si>
  <si>
    <t>Approval:</t>
  </si>
  <si>
    <t>Pre-bid meeting</t>
  </si>
  <si>
    <t>Procurement Approver</t>
  </si>
  <si>
    <t>Business Approver</t>
  </si>
  <si>
    <t>Negotiation Round 1</t>
  </si>
  <si>
    <t>Negotiation Round 2</t>
  </si>
  <si>
    <t xml:space="preserve">Copy to: </t>
  </si>
  <si>
    <t>Business Approval</t>
  </si>
  <si>
    <t>Justification Memo</t>
  </si>
  <si>
    <t>Product #</t>
  </si>
  <si>
    <t>Product Category</t>
  </si>
  <si>
    <t>Item</t>
  </si>
  <si>
    <t>Part number</t>
  </si>
  <si>
    <t>Number of Units- FY24</t>
  </si>
  <si>
    <t>Number of Units- FY25</t>
  </si>
  <si>
    <t>Total Units</t>
  </si>
  <si>
    <t>List Price for each item</t>
  </si>
  <si>
    <t>Unit Price for each item</t>
  </si>
  <si>
    <t>% Discount</t>
  </si>
  <si>
    <t>Total Cost FY24 &amp; 25</t>
  </si>
  <si>
    <t>Notes (If any)</t>
  </si>
  <si>
    <t>Standard Builds</t>
  </si>
  <si>
    <t>1.0 - Standard Notebooks</t>
  </si>
  <si>
    <t>Base Model Plus Warranty</t>
  </si>
  <si>
    <t>1.1a</t>
  </si>
  <si>
    <t>Standard 14" i7 Notebook</t>
  </si>
  <si>
    <t>Base Model as configured on the Specifications tab (less warranty)</t>
  </si>
  <si>
    <t>Mentioned in the 'Specifications' sheet</t>
  </si>
  <si>
    <t>1.1b</t>
  </si>
  <si>
    <t>Warranty/Support as Specified</t>
  </si>
  <si>
    <t>2.0 - Desktops</t>
  </si>
  <si>
    <t>2.1a</t>
  </si>
  <si>
    <t>Standard i7 Desktop</t>
  </si>
  <si>
    <t>3.0 - Workstations (Laptop)</t>
  </si>
  <si>
    <t>3.1a</t>
  </si>
  <si>
    <t>Standard i7 Workstation (Laptop)</t>
  </si>
  <si>
    <t>3.1b</t>
  </si>
  <si>
    <t>4.1 - Periphirals/Accessories</t>
  </si>
  <si>
    <t>4.1a</t>
  </si>
  <si>
    <t>Dock Station (Similar to Dell WD-19S)</t>
  </si>
  <si>
    <t>4.1b</t>
  </si>
  <si>
    <t>4.2a</t>
  </si>
  <si>
    <t>Standard Monitor (24")</t>
  </si>
  <si>
    <t>4.2b</t>
  </si>
  <si>
    <t>4.3a</t>
  </si>
  <si>
    <r>
      <t xml:space="preserve">Keyboard and Mouse 
</t>
    </r>
    <r>
      <rPr>
        <i/>
        <sz val="10"/>
        <rFont val="Arial"/>
        <family val="2"/>
      </rPr>
      <t>(Similar to Logitech MK270)</t>
    </r>
  </si>
  <si>
    <t>4.3b</t>
  </si>
  <si>
    <t>INCL</t>
  </si>
  <si>
    <t>36 Month US Lease</t>
  </si>
  <si>
    <t>Standard shipping is included in the hardware pricing for orders placed directly with Lenovo, which covers delivery to the address on the purchase order. For purchases with second stage requirements, this is delivery to the partner or distributor. Additional shipping charges may be added to complete the delivery including applicable Country Landed Factors. Information on Lenovo's pricing methodology and structure to Rich's can be referenced on pg. 4 of Lenovo's Response to Rich's RFP.</t>
  </si>
  <si>
    <t>21L200B00</t>
  </si>
  <si>
    <t>ThinkPad L14 Gen 5 - Intel</t>
  </si>
  <si>
    <t>$27.90/mo.</t>
  </si>
  <si>
    <t>AMD Equivalent priced on "Product Pricing Alternatives" tab</t>
  </si>
  <si>
    <t>5WS0A23006</t>
  </si>
  <si>
    <t>3yr Onsite Warranty</t>
  </si>
  <si>
    <t>incl</t>
  </si>
  <si>
    <t>All lease pricing is valid for 30 days from the date of proposal submission. Additionally, all lease pricing is indicative and contingent upon final configurations, credit review and mutually agreed upon document.</t>
  </si>
  <si>
    <t>12E4S7RT00</t>
  </si>
  <si>
    <t>ThinkCentre M70q Tiny Gen 3</t>
  </si>
  <si>
    <t>All desktops come with 3yr onsite built-in</t>
  </si>
  <si>
    <t>21FWS8NG00</t>
  </si>
  <si>
    <t>ThinkPad P1 Gen 6 - Mobile Workstation</t>
  </si>
  <si>
    <t>5WS0V07088</t>
  </si>
  <si>
    <t>40AY0090US</t>
  </si>
  <si>
    <t>ThinkPad Universal USB-C Dock</t>
  </si>
  <si>
    <t>$5.14/mo</t>
  </si>
  <si>
    <t>63CFMAR1US</t>
  </si>
  <si>
    <t>ThinkVision T24i-30</t>
  </si>
  <si>
    <t xml:space="preserve">$3.89/mo </t>
  </si>
  <si>
    <t>4X31N50708</t>
  </si>
  <si>
    <t>Lenovo Essential Wireless Combo Keyboard &amp; Mouse Gen2</t>
  </si>
  <si>
    <t>$0.62/mo.</t>
  </si>
  <si>
    <t>Dell</t>
  </si>
  <si>
    <t>HP</t>
  </si>
  <si>
    <t>RFP Question #</t>
  </si>
  <si>
    <t>Question</t>
  </si>
  <si>
    <t>Short Response</t>
  </si>
  <si>
    <t>Detailed Response/ Attachment References</t>
  </si>
  <si>
    <t>A.</t>
  </si>
  <si>
    <t xml:space="preserve">Section A. Company Information </t>
  </si>
  <si>
    <t>A1</t>
  </si>
  <si>
    <t>The RFP document, (Rich Products Corporation – End-User Computing Hardware RFP Cover letter) contains a various terms and conditions related to the RFP.  Please indicate if your company is willing and able to comply with all of the conditions listed.  Y/N?  If no, please list the specific Terms.</t>
  </si>
  <si>
    <t>No</t>
  </si>
  <si>
    <t>Dell’s offer is made under Dell Standard Terms and conditions.  No other terms and conditions apply. Dell Technologies welcomes the opportunity to discuss and negotiate either new or amended terms to any existing contract that will meet the mutual commercial and operational needs of each party for this engagement.</t>
  </si>
  <si>
    <r>
      <t xml:space="preserve">Please see </t>
    </r>
    <r>
      <rPr>
        <b/>
        <sz val="10"/>
        <color indexed="8"/>
        <rFont val="Arial"/>
        <family val="2"/>
      </rPr>
      <t>HP Attachment 1 - Question A1_HP Clarifications and Exceptions - Exhibit A</t>
    </r>
    <r>
      <rPr>
        <sz val="10"/>
        <color indexed="8"/>
        <rFont val="Arial"/>
        <family val="2"/>
      </rPr>
      <t>.</t>
    </r>
  </si>
  <si>
    <t>A2</t>
  </si>
  <si>
    <t xml:space="preserve">Please provide your firm's capabilities to meet Rich Products Corporation global requirements: Global deployment, equipment leasing, full managed service, etc.  You may draft your response either in the comments section or provide a separate attachement. You must refer to the attachment and section on the attachments tab. </t>
  </si>
  <si>
    <t>Yes</t>
  </si>
  <si>
    <t xml:space="preserve">Dell has full capabilities to deploy,lease and manage our solutions globally </t>
  </si>
  <si>
    <t>HP's responses and pricing reflect the scope that was clarified during the Q&amp;A -- Direct product purchases shipped to Rich Products' U.S. location. HP would be happy to discuss our global capabilities, leasing options, and device management services with Rich Products upon receiving additional information and direction from Rich Products.</t>
  </si>
  <si>
    <t>B.</t>
  </si>
  <si>
    <t>Section B. Account Management, Implementation and Offering-Related Questions</t>
  </si>
  <si>
    <t>B1</t>
  </si>
  <si>
    <t>Will you provide dedicated representatives to Rich Products Corporation? If so, how many?</t>
  </si>
  <si>
    <t xml:space="preserve">Dell has 108 badged employees that are dedicated to support Rich Products globally . </t>
  </si>
  <si>
    <t>Rich Products Corporation's account team will include the following 4 roles, among others: Field Sales Representative, Inside Sales Representative, Account Operations Manager, and Technical Consultant.</t>
  </si>
  <si>
    <t>B2</t>
  </si>
  <si>
    <t>Does your proposal assume direct sales &amp; service to Rich Products Corporation North America?  Please detail your proposed sales and fulfillment strategy.</t>
  </si>
  <si>
    <t xml:space="preserve">Althrough Dell has the ability to sell direct or though partners -we are responding to the RFP directly </t>
  </si>
  <si>
    <t>HP is proposing Direct fulfillment in the U.S. only.
For Canada, as Rich Products clarified during the Q&amp;A, Rich Products is requesting to purchase all products from HP in the U.S., take delivery of products in the U.S., and then transfer the units to Canada. Rich Products will need to also follow the cross border registration process to transfer the services care packs to Canada. Alternatively, Rich Products may purchase in-country from a local reseller in Canada.</t>
  </si>
  <si>
    <t>B3</t>
  </si>
  <si>
    <t>Detail any related company 3rd party entities that Rich Products Corporation would need to engage with directly as a result of doing business globally, (sales, service, purchasing, etc.)  (Note that details by country will be collected later in the RFP).</t>
  </si>
  <si>
    <t>No third party entities will be engaged</t>
  </si>
  <si>
    <t>HP can supply a VAR in Canada if requested.</t>
  </si>
  <si>
    <t>C.</t>
  </si>
  <si>
    <t>Section C. Order process questions</t>
  </si>
  <si>
    <t>C1</t>
  </si>
  <si>
    <t>Can you accept orders centrally for US and Canada?  Please explain.</t>
  </si>
  <si>
    <t xml:space="preserve">Rich Products has the ability to order from the Dell global portal </t>
  </si>
  <si>
    <t>Rich Products will have the option to place U.S. orders electronically via its HP Business to Business (HP2B) portal, or manually by contacting its Customer Services Team. The HP2B portal offers a customer-centric buying experience with a modern design and a globally consistent look and feel. The portals are password-protected, offer special negotiated pricing, saved quotes, promotions, product comparisons, order status reporting, and workflow management. In locations where Rich Products uses a reseller for order fulfillment, reseller capabilities will apply and may vary.</t>
  </si>
  <si>
    <t>C2</t>
  </si>
  <si>
    <t>If you are utilizing partners to resell your products globally, please explain if each entity will have access to global pricing and to the global models you will propose that Rich Products Corporation utilize. Please list any areas that will not have this access.</t>
  </si>
  <si>
    <t>Products will be procured direct from Dell no partners will be utilized</t>
  </si>
  <si>
    <t>N/A</t>
  </si>
  <si>
    <t>C3</t>
  </si>
  <si>
    <t>Do you provide a centrally managed global online Web procurement tool for your products that supports multicurrency and other needs of global businesses? Y/N  Please explain the tool, and include any geographic limitations.</t>
  </si>
  <si>
    <t>Dell is currently integrated in the Rich Prodcuts Ariba B2B purchasing system -orders can be facilitated through Dell's gobal portal with the ability to support multicurrency</t>
  </si>
  <si>
    <t>In locations where Direct fulfilment is used, Rich Products will have access to the HP Business to Business (HP2B) portal to view relevant account information, perform all purchasing operations, and view Order Status and Reporting details. A dedicated account team is assigned to Rich Products’ account to support the ordering process workflow.
With a personalized home page that grants access to a unique, customer-specific product catalog, Rich’s users can see pricing and products available for Rich based on their specific user access. This secures the quotation and ordering process. Centrally managed purchasing is streamlined and simplified with the convenience of purchasing from multiple country catalogs within one site and conducting currency conversion on the fly.
Please note, in locations where an indirect fulfillment model will be used, any online Web procurement tools will be offered through the respective HP Authorized Reseller. Reseller capabilities may vary.</t>
  </si>
  <si>
    <t>C4</t>
  </si>
  <si>
    <t>Please provide a high level overview of your invoicing capabilities.  Include the following: (1) brief overview of the process for resolving unpaid invoices. (2) Name any locations on attached list of Rich Products Corporation sites that you cannot directly invoice.  (3) The amount to which you can customize your invoices to meet Rich Products Corporation needs.</t>
  </si>
  <si>
    <t xml:space="preserve">Dell has invoicing capabilities globally - Dell can customize invoices to meet our customers needs . If invoices are past due several attempts will be made by Dell AR to reconsile before any credit holds are put in place </t>
  </si>
  <si>
    <t>HP invoices are generated and delivered at the time of order shipment. The standard method of invoice delivery is via Email (PDF attachment). Nonstandard methods include standard mail (single copy only) and fax. HP payment terms are net 30 days from the HP Invoice date.
1) Customer agrees to pay all invoiced amounts within thirty (30) days of HP’s invoice date. Invoicing disputes should be brought to the attention of your HP Direct Customer Services Representative (CSR), who will then work with HP’s internal Finance Department that can resolve the disputes. The Finance Department will research the dispute, including gathering purchase order information from your CSR.
(2) HP will provide invoicing capabilities in locations where Rich Products purchases directly from HP. HP does not directly invoice locations where Rich Products uses an indirect fulfillment model.
(3) Rich Products has several fields to choose from the HP standard list to be included in its customized invoices. Available fields are: Invoice Date, Invoice Number, Order Number, Sales Person, Customer Number, Order Date, Ship Date, Purchase Order Number, Ship Via, Authorization Code, Freight, Terms, Payment Terms, FOB Point, Bill To, Ship To, Remit To, HP DUNS Number, HP FED ID#, HP Logo, Shipping &amp; Handling, Sales Tax, Invoice Total, Item Number, Order Quantity, Backorder Quantity, Shipped Quantity, Product Description, Vendor Item Number, Unit of Measure, Unit Price, Extended Price and Serial Number.
HP can add User Defined Fields (UDFs), such as cost centers and project identification numbers, at the time of order entry to be included on invoices. A UDF can accommodate up to 30 characters.</t>
  </si>
  <si>
    <t>D.</t>
  </si>
  <si>
    <t>Section D. Reporting questions</t>
  </si>
  <si>
    <t>D1</t>
  </si>
  <si>
    <t>Do you provide order status, asset, invoice and warranty request reporting to the subsidiary and business unit levels on a monthly basis? Y/N</t>
  </si>
  <si>
    <t xml:space="preserve">Rich Products has the ability to pull the reports from the Dell global portal or by request  </t>
  </si>
  <si>
    <t>Rich Products will have access to the Order Status and Reporting Tool for direct orders. The tool is an easy-to-use, web-based application that provides accurate and up-to-date information on customer orders placed directly with HP, from the time of order validation through final delivery. Standard reports include information such as order status, invoice revenue, open orders and shipped units. Warranty request reporting is not included. The standard reports can be customized to drill down to business unit and subsidiary-specific data fields.
Please note, in locations where Rich Products will use a reseller for order fulfillment, reseller capabilities will vary.</t>
  </si>
  <si>
    <t>D2</t>
  </si>
  <si>
    <t>Please attach an example of the standard reporting package that you would provide Rich Products Corporation.  Reports should include, but not be limited to:  Global Sales Volume Report (monthly), Global unit sales by region (monthly), Global Pricing list (weekly), Open order reports (weekly), Backorder report (weekly)</t>
  </si>
  <si>
    <t xml:space="preserve">Detailed reporting data is available real time on the Dell portal - We have additional custom reporting cababilities available upon request </t>
  </si>
  <si>
    <t>Attached</t>
  </si>
  <si>
    <r>
      <t xml:space="preserve">Please see </t>
    </r>
    <r>
      <rPr>
        <b/>
        <sz val="10"/>
        <color indexed="8"/>
        <rFont val="Arial"/>
        <family val="2"/>
      </rPr>
      <t xml:space="preserve">HP </t>
    </r>
    <r>
      <rPr>
        <b/>
        <sz val="10"/>
        <color indexed="8"/>
        <rFont val="Arial"/>
        <family val="2"/>
      </rPr>
      <t>Attachment 2 - Question D2_HP Sample Reports</t>
    </r>
    <r>
      <rPr>
        <sz val="10"/>
        <color indexed="8"/>
        <rFont val="Arial"/>
        <family val="2"/>
      </rPr>
      <t xml:space="preserve"> for HP standard reports available through the Order Status and Reporting Tool</t>
    </r>
  </si>
  <si>
    <t>D3</t>
  </si>
  <si>
    <t>Will reporting from any partners you utilize as part of your offering be included in your standard reporting?  Please explain.</t>
  </si>
  <si>
    <t xml:space="preserve">Any Dell product procured through authorized Dell partners will be included in all reporting </t>
  </si>
  <si>
    <t>The Order Status and Reporting Tool capabilities apply only to locations where Direct fulfillment is used. Any partner reporting requirements will need to be negotiated between Rich Products and its selected partner.</t>
  </si>
  <si>
    <t>E.</t>
  </si>
  <si>
    <t>Section E. Services-related questions</t>
  </si>
  <si>
    <t>Please answer (Y/N) to indicate if you provide each service below and give a brief explanation of your capabilities in each area.  Feel free to attach more detailed materials.</t>
  </si>
  <si>
    <t>E1</t>
  </si>
  <si>
    <t>Will you provide a discounted employee PC purchase program for Rich Products Corporation employees in US and Canada?  If not, explain which countries are, and are not, eligible.</t>
  </si>
  <si>
    <t xml:space="preserve">Rich Products is currently enrolled in Dell's member purchase program, which provides discounts to Rich Product's employees </t>
  </si>
  <si>
    <t>Rich Products employees can receive discounts on award-winning HP products through the HP Employee Purchase Program (EPP). The products include our full home computing portfolio from notebooks to gaming powerhouses, photo printers, and supplies. The following list outlines the range of products and accessories available via the EPP:
•	HP Pavilion, ENVY, Spectre, OMEN Notebook and Desktop PCs
•	HP Displays and Accessories
•	HP LaserJet, OfficeJet, and Inkjet Printers
•	Ink, Toner, and Paper
•	Support Products and Services
The program offers competitive everyday discounts up to 35%. For even more savings, EPP members can combine national mail-in and instant rebates, coupons, and exclusive EPP deals with the standard discount. Special promotions are announced via an e-newsletter.
Key Benefits
•	No cost to you
•	Hassle free implementation and communication
•	Continuously new and attractive weekly special offers
•	HP top products at top prices
•	Direct from the manufacturer
•	Ease of ordering online or by phone
•	Standard discounts of 5% to 35% (on select products)
•	Weekly deals with up to 50% discount
•	Secure payment options using major credit card, PayPal Express, or HP.com gift certificate
The HP EPP Program is available in the following countries:
•	Americas: Canada, Colombia, Mexico, United States
•	Europe, Middle East &amp; Africa: Netherlands, Austria, Czech Republic, France, Germany, Italy, Slovakia, South Africa, Spain, Sweden, Switzerland, and UK    
•	APJ: South Korea, Australia, Hong Kong, India, Indonesia, Japan, China, Malaysia, New Zealand, Philippines, Singapore, Taiwan, Thailand
Note:	 Each country must ship in-country. Cross border shipments are not available.</t>
  </si>
  <si>
    <t>E2</t>
  </si>
  <si>
    <t>Do you have the ability to provide an e-ticketing portal for Helpdesk ticket engagement on behalf of Rich Products Corporation users?  Please list any countries where this is not available.</t>
  </si>
  <si>
    <t xml:space="preserve">Awaiting confirmation from Dell global team that ticketing capabilities are available in Vietnam </t>
  </si>
  <si>
    <t>hp.com/support</t>
  </si>
  <si>
    <t>E3</t>
  </si>
  <si>
    <t>Please highlight any other services you think would be of significant value to Rich Products Corporation.</t>
  </si>
  <si>
    <t xml:space="preserve">Dell Technologies offers a full suite of pre and post deploy services  from device imaging ,asset tagging at the time of build to onite site white glove deployment services </t>
  </si>
  <si>
    <r>
      <rPr>
        <b/>
        <sz val="10"/>
        <rFont val="Arial"/>
        <family val="2"/>
      </rPr>
      <t>PC Deployment Project Management Services:</t>
    </r>
    <r>
      <rPr>
        <sz val="10"/>
        <rFont val="Arial"/>
        <family val="2"/>
      </rPr>
      <t xml:space="preserve"> Seamless PC deployment by a team of qualified project managers using the latest project management tools to customize and complete a plan for your business. With minimal interruption, we’ll handle it all—from scoping the project, to overseeing deployment, and even coordinating the decommissioning of your old equipment.
</t>
    </r>
    <r>
      <rPr>
        <b/>
        <sz val="10"/>
        <rFont val="Arial"/>
        <family val="2"/>
      </rPr>
      <t>HP Configuration Services:</t>
    </r>
    <r>
      <rPr>
        <sz val="10"/>
        <rFont val="Arial"/>
        <family val="2"/>
      </rPr>
      <t xml:space="preserve"> Designed to meet requirements for specially configured PCs. With these services, Rich Products can build and customize its fleet of HP devices with the right image, applications, and settings—all preinstalled at the HP Factory. HP Configuration Services offer a set of standard and packaged services with customized capabilities that are predictable in terms of features, price, and turnaround time. Our most popular services include: HP Standard Asset Tagging Service (AY111AV), HP BIOS Settings Service (AY103AV), HP Application and Package Installation Service (AY709AV), HP Advanced Imaging Service (AY802AV), HP OS Version Control (AY153AV), and HP Drop in the PC Packaging Service (AY115AV).
</t>
    </r>
    <r>
      <rPr>
        <b/>
        <sz val="10"/>
        <rFont val="Arial"/>
        <family val="2"/>
      </rPr>
      <t>HP Managed Device Services:</t>
    </r>
    <r>
      <rPr>
        <sz val="11"/>
        <color theme="1"/>
        <rFont val="Aptos Narrow"/>
        <family val="2"/>
        <scheme val="minor"/>
      </rPr>
      <t xml:space="preserve"> A global end-user Managed Services solution that offers Rich Products an opportunity for increased partnership with HP as a single point of accountability – delivering service consistency, simplification of device lifecycle processes, and elimination of multiple services vendors. Available in 53 countries, HP Managed Device Services combines a single monthly fee for devices, services, management and analytics. This fixed monthly price per user can help Rich Products predict and reduce its expenses every year, as well as better administer its budget cycle and cash flow.
Customers similar in size to Rich Products have achieved total cost savings over $500,000 - $750,000 / year with this program. 
HP Managed Device Services is designed to offer the following advantages:
• Faster hardware delivery and problem resolution times 
• Reduced total cost for end-user devices and services 
• Flexible, standards-based technology that can accommodate future requirements</t>
    </r>
  </si>
  <si>
    <t>F</t>
  </si>
  <si>
    <t>Section F. Product and Technology-related questions</t>
  </si>
  <si>
    <t>F1</t>
  </si>
  <si>
    <t>Please include detailed specifications, (or links to them) for each standard device proposed in the RFP. References to the location/file names should be entered in the response columns.</t>
  </si>
  <si>
    <t>Please refer to formal RFP response.</t>
  </si>
  <si>
    <r>
      <t xml:space="preserve">Detailed specifications are included in the following attachments:
- </t>
    </r>
    <r>
      <rPr>
        <b/>
        <sz val="10"/>
        <rFont val="Arial"/>
        <family val="2"/>
      </rPr>
      <t>HP Attachment 3 - HP Pro Mini 400 G9 Desktop PC</t>
    </r>
    <r>
      <rPr>
        <sz val="10"/>
        <rFont val="Arial"/>
        <family val="2"/>
      </rPr>
      <t xml:space="preserve">
- </t>
    </r>
    <r>
      <rPr>
        <b/>
        <sz val="10"/>
        <rFont val="Arial"/>
        <family val="2"/>
      </rPr>
      <t>HP Attachment 4 - HP ProBook 445 14-inch G11 Notebook PC</t>
    </r>
    <r>
      <rPr>
        <sz val="10"/>
        <rFont val="Arial"/>
        <family val="2"/>
      </rPr>
      <t xml:space="preserve">
- </t>
    </r>
    <r>
      <rPr>
        <b/>
        <sz val="10"/>
        <rFont val="Arial"/>
        <family val="2"/>
      </rPr>
      <t>HP Attachment 5 - HP ZBook Power 15.6-inch G10 A Mobile Workstation PC</t>
    </r>
  </si>
  <si>
    <t>F2</t>
  </si>
  <si>
    <t>Please indicate if the models you have proposed, (by sub-category), are "build-to-order" models, or standard build products.</t>
  </si>
  <si>
    <t>The models reflected in the RFP are the Latitude 5440, Precision 3581, Optiplex SFF</t>
  </si>
  <si>
    <t>The PCs that HP is proposing are Build-to-Order to ensure they meet your specifications.</t>
  </si>
  <si>
    <t>F3</t>
  </si>
  <si>
    <t>Please indicate how the models you have proposed, (by sub-category), differ from country to country.  Are models available globally with the same build?</t>
  </si>
  <si>
    <t>The Dell models proposed are availably globally</t>
  </si>
  <si>
    <t>The proposed PCs are available in both the U.S. and Canada in the same configuration, meaning base units, hard drives, displays and memory. The Canadian models are available with English and French localizations.</t>
  </si>
  <si>
    <t>F4</t>
  </si>
  <si>
    <t>Will you provide test and evaluation units to Rich Products Corporation when new models are released?  Please explain in detail, including the qty. of devices and any associated costs.</t>
  </si>
  <si>
    <t xml:space="preserve">Dell has a flexible try and buy program where Rich has the ability to test any of our products and return or purchase after the testing is completed </t>
  </si>
  <si>
    <t>HP's Demo Program is free of charge and provides a test unit of new models of your standards to test and build images on. Demo Program units need to be returned to HP within sixty (60) days.</t>
  </si>
  <si>
    <t>F5</t>
  </si>
  <si>
    <t>Will you provide Rich Products Corporation with a pool of spare devices and/or spare part reserves to eliminate time spent waiting for spares to arrive?  Please explain.</t>
  </si>
  <si>
    <t xml:space="preserve">Dell has the ability to provide spare parts if needed </t>
  </si>
  <si>
    <t>HP does not provide spare devices. Rich Products may purchase spare products at the same price as their standard products.</t>
  </si>
  <si>
    <t>F6</t>
  </si>
  <si>
    <t>How frequently will you provide Rich Products Corporation with a technology roadmap? Include a copy of a recent product roadmap.</t>
  </si>
  <si>
    <t xml:space="preserve">Roadmaps will be provided every quarter </t>
  </si>
  <si>
    <t xml:space="preserve">Although we have scheduled quarterly roadmap session we ofter schedule calls in a regular basic as needed </t>
  </si>
  <si>
    <t>Quarterly</t>
  </si>
  <si>
    <t>HP will review the product roadmap during the quarterly business reviews. The proposed products have a 3-6 month overlap of the new versions from the old versions. HP can share a recent product roadmap in the face-to-face meeting with Rich Products.</t>
  </si>
  <si>
    <t>F7</t>
  </si>
  <si>
    <t>Do you provide notification of product announcements and changes? Y/N  If you answered “yes”, describe the delivery method or give a recent notification example.</t>
  </si>
  <si>
    <t>Email confirmations will be sent out by Dell's dedicated services account manager (SAM)</t>
  </si>
  <si>
    <r>
      <t xml:space="preserve">Rich Products can subscribe to receive product notifications for product changes, product defects, safety bulletins and security bulletins. Rich Products selects the products to be notified for when it subscribes to the service. For security bulletins, Rich Products has the option to choose to see all security bulletin updates from HP (in addition to those that apply to its selected products). Rich Products can subscribe, customize its preferences and make updates to its selections online at https://h41369.www4.hp.com/alerts-signup.php?.
See </t>
    </r>
    <r>
      <rPr>
        <b/>
        <sz val="10"/>
        <rFont val="Arial"/>
        <family val="2"/>
      </rPr>
      <t>HP Attachment 10 - Questions F7 F8 F9_Sample Product Notification</t>
    </r>
    <r>
      <rPr>
        <sz val="10"/>
        <rFont val="Arial"/>
        <family val="2"/>
      </rPr>
      <t xml:space="preserve"> for an example.</t>
    </r>
  </si>
  <si>
    <t>F8</t>
  </si>
  <si>
    <t>Do you provide notification of product problems? Y/N  If you answered “yes” , describe or give a recent notification example.</t>
  </si>
  <si>
    <t>Proactive notification is sent out via emial by Dell's dedicated services account manager (SAM)</t>
  </si>
  <si>
    <t>F9</t>
  </si>
  <si>
    <t>Will you notify Rich Products Corporation of material defects to products that affect the devices that we have purchased?  Please explain how.</t>
  </si>
  <si>
    <t>Notification of defects that impact Dell equipment owned by Rich Prodcuts will be sent out by our dedicated (SAM)</t>
  </si>
  <si>
    <t>G</t>
  </si>
  <si>
    <t>Section G. Support &amp; maintenance questions</t>
  </si>
  <si>
    <t>G1</t>
  </si>
  <si>
    <t>Please complete the "Global Capabilities" tab of this worksheet completing the information requested on the worksheet.</t>
  </si>
  <si>
    <t>Click to Link to Sheet</t>
  </si>
  <si>
    <t>G2</t>
  </si>
  <si>
    <t>Explain how you can provide consistent reliable services to all Rich Products Corporation locations globally.  If you are proposing an indirect model, explain how you can insure that 3rd parties are responsive to the Rich Products Corporation account.</t>
  </si>
  <si>
    <t xml:space="preserve">Global standards are set by the Dell US based global team -there is a an escalation path to the Dell US team if any of the expectations are not met  </t>
  </si>
  <si>
    <r>
      <t xml:space="preserve">Please refer to </t>
    </r>
    <r>
      <rPr>
        <b/>
        <sz val="10"/>
        <rFont val="Arial"/>
        <family val="2"/>
      </rPr>
      <t>HP Attachment 6 - Question D6_HP Priority Services</t>
    </r>
    <r>
      <rPr>
        <sz val="10"/>
        <rFont val="Arial"/>
        <family val="2"/>
      </rPr>
      <t xml:space="preserve"> and </t>
    </r>
    <r>
      <rPr>
        <b/>
        <sz val="10"/>
        <rFont val="Arial"/>
        <family val="2"/>
      </rPr>
      <t>HP Attachment 7 - Question D6_HP Worldwide Limited Warranty and Technical Support</t>
    </r>
    <r>
      <rPr>
        <sz val="10"/>
        <rFont val="Arial"/>
        <family val="2"/>
      </rPr>
      <t xml:space="preserve">.                                                                                                                </t>
    </r>
  </si>
  <si>
    <t>G3</t>
  </si>
  <si>
    <t>Do you provide a centralized contact number (1-800) and/or electronic webform where onsite warranty can be dispatched to each of the countries on the Global Capabilities tab?  If not, please list the countries where this cannot be provided.</t>
  </si>
  <si>
    <t xml:space="preserve">We provide both an 800 number and onliine option for support </t>
  </si>
  <si>
    <r>
      <rPr>
        <u/>
        <sz val="10"/>
        <rFont val="Arial"/>
        <family val="2"/>
      </rPr>
      <t xml:space="preserve">hp.com/support
</t>
    </r>
    <r>
      <rPr>
        <sz val="11"/>
        <color theme="1"/>
        <rFont val="Aptos Narrow"/>
        <family val="2"/>
        <scheme val="minor"/>
      </rPr>
      <t>North America Commercial Warranty Support: 800-334-5144
North America Care Pack Support: 844-732-9070</t>
    </r>
  </si>
  <si>
    <t>G4</t>
  </si>
  <si>
    <t>Do you provide a training/certification program for Rich Products Corporation employees to perform warranty service work? Y/N  Please explain the number and level of certifications you would include as well as any associated costs.</t>
  </si>
  <si>
    <t>Rich Products currently is enrolled in Dell's tech direct program Tech direct provides Rich prodcut technicians to diagnose device issues and self order warranty parts - there is no cost for this service</t>
  </si>
  <si>
    <r>
      <t xml:space="preserve">The HP Self-Maintainer Program enables qualified customers in the U.S. and Canada to save time and money on IT maintenance by directly managing their own warranty service on HP products.
The HP Self-Maintainer Program is provided at no additional cost to eligible customers who qualify by meeting an annual purchase volume threshold and by completing HP’s technician training and service qualification process.
</t>
    </r>
    <r>
      <rPr>
        <b/>
        <sz val="10"/>
        <rFont val="Arial"/>
        <family val="2"/>
      </rPr>
      <t>Benefits</t>
    </r>
    <r>
      <rPr>
        <sz val="11"/>
        <color theme="1"/>
        <rFont val="Aptos Narrow"/>
        <family val="2"/>
        <scheme val="minor"/>
      </rPr>
      <t xml:space="preserve">
• 	Manage the service of your own HP assets
• 	No annual participation fees
• 	Free training (excludes large printers)
• 	Free parts and no shipping costs for warranty repairs
• 	35% discount on non-warranty parts
</t>
    </r>
    <r>
      <rPr>
        <b/>
        <sz val="10"/>
        <rFont val="Arial"/>
        <family val="2"/>
      </rPr>
      <t>Requirements</t>
    </r>
    <r>
      <rPr>
        <sz val="11"/>
        <color theme="1"/>
        <rFont val="Aptos Narrow"/>
        <family val="2"/>
        <scheme val="minor"/>
      </rPr>
      <t xml:space="preserve">
• 	Have at least 1 technician prepared to get certified
• 	Will use Self-Maintainer to service 500+ devices currently under HP warranty or a purchase commitment within 90 days to receive devices
• 	Customer must own or lease the devices
• 	Self-Maintainers become HP authorized service providers who are expected to meet HP compliance standards
</t>
    </r>
    <r>
      <rPr>
        <b/>
        <sz val="10"/>
        <rFont val="Arial"/>
        <family val="2"/>
      </rPr>
      <t>Not Supported</t>
    </r>
    <r>
      <rPr>
        <sz val="11"/>
        <color theme="1"/>
        <rFont val="Aptos Narrow"/>
        <family val="2"/>
        <scheme val="minor"/>
      </rPr>
      <t xml:space="preserve">
• 	Cannot service ADP
• 	Cannot service Thin Clients
• 	Cannot service A3 multifunction printers
• 	The HP Self-Maintainer Program does not provide labor reimbursement
• 	Refurbishment. Replacement of plastics to make device look new</t>
    </r>
  </si>
  <si>
    <t>G5</t>
  </si>
  <si>
    <t>Can you provide consolidated reporting of all warranty service incidents, including location, relevant dates, times, escalation, etc.?  If so please explain or provide a sample of this report.</t>
  </si>
  <si>
    <t xml:space="preserve">Rich Products receives monthly detailed reports including , incident ,location,date,time resolution, etc </t>
  </si>
  <si>
    <t>G6</t>
  </si>
  <si>
    <t>How long do you typically support end of life products?</t>
  </si>
  <si>
    <t xml:space="preserve">approximately 5 years </t>
  </si>
  <si>
    <t>Options for EOL support are available as well</t>
  </si>
  <si>
    <t>Up to 5 years</t>
  </si>
  <si>
    <t>G7</t>
  </si>
  <si>
    <t>Will you proactively replace components as a means of problem management?  Explain when and how.</t>
  </si>
  <si>
    <t xml:space="preserve">Dell will suggest proactively replacing any component that may affect system performance </t>
  </si>
  <si>
    <t>HP Active Care provides predictive and proactive alerts to customers powered by the Workforce Experience platform, a powerful AI-based analytics platform. Your IT teams can monitor the health status of devices and receive alerts about devices that need attention, repair, or updates—all from a unified, one-stop dashboard.</t>
  </si>
  <si>
    <t>H</t>
  </si>
  <si>
    <t>Section H. Pricing, financing and discount-related questions</t>
  </si>
  <si>
    <t>H1</t>
  </si>
  <si>
    <t>As mentioned in the RFP terms document, Rich Products Corporation is interested in suppliers' ability to provide a flexible pricing methodology that will insure market competitive pricing over time through a combination  of controls, (i.e. fixed price, % off list price, IDC benchmarking, etc.).  Please provide a detailed summary in attachment format of what methodologies are available to Rich Products Corporation in this regard and specifically how you would propose to structure the pricing methodology to provide maximum clarity and transparency.</t>
  </si>
  <si>
    <t>[Please respond in attachment format, referencing question H1 in the title of your document. Please refer to formal RFP response for Pricing.</t>
  </si>
  <si>
    <r>
      <t xml:space="preserve">Please see </t>
    </r>
    <r>
      <rPr>
        <b/>
        <sz val="10"/>
        <rFont val="Arial"/>
        <family val="2"/>
      </rPr>
      <t>HP Attachment 9 - Question H1_Pricing</t>
    </r>
    <r>
      <rPr>
        <sz val="10"/>
        <rFont val="Arial"/>
        <family val="2"/>
      </rPr>
      <t>.</t>
    </r>
  </si>
  <si>
    <t>H2</t>
  </si>
  <si>
    <t xml:space="preserve">Will standard discount factors be used going forward with new models?  Describe how the proposed pricing plan will carry over from one standard machine to the next as new models are announced and become available during the term of the agreement.  </t>
  </si>
  <si>
    <t xml:space="preserve">Rich Products has been a long time customer of Dell across multiple lines of business . Our long standing business relationship as well as the amount of business that we do (usually over million per year) is considered when offering an aggressive discount structure across all of our lines of business . As models change the aggressive discount structure remains consistant   </t>
  </si>
  <si>
    <t>HP establishes a fixed price for standard configurations based on what would be fair, predictable, and competitive for the life of our product/relationship by looking at our current and future costs from suppliers. The fixed pricing for agreed to standard desktop and notebook configurations may be used as a ceiling for the life of that product. Ceiling prices indicate that Rich Products will pay no more for comparable follow-on technology, provided that current market factors remain constant, HP’s component costs do not increase, and the configuration is as close as possible to the original. In the event of a product transition, or if Rich Products adopts a new platform/configuration not contained herein, HP agrees to work in good faith to establish a new fixed pricing for the then-impacted or new standard.</t>
  </si>
  <si>
    <t>H3</t>
  </si>
  <si>
    <t>Explain how country-specific pricing is calculated, including all additional cost elements, (tariffs, shipping etc.)  If your offering includes an uplift by country, please attach a full explanation of how it is structured.</t>
  </si>
  <si>
    <t>Explain how country-specific pricing is calculated, including all additional cost elements, (tariffs, shipping etc.)  If your offering includes an uplift by country, please attach a full explanation of how it is structured.Felix  Country specific pricing is determined by Finance and may vary on a country by country basis based on uplifts, etc. Not all countries have uplifts however, and locations of Rich Products may not apply..</t>
  </si>
  <si>
    <t>H4</t>
  </si>
  <si>
    <t>How will you insure that Rich Products Corporation will receive aggressive global discounts on products outside of the standards bid in the RFP process.</t>
  </si>
  <si>
    <t xml:space="preserve">When pricing requests arise for "non standard" products - our top discount will be applied </t>
  </si>
  <si>
    <t>HP will provide discount off list for products outside of the standard products in the bid.</t>
  </si>
  <si>
    <t>H5</t>
  </si>
  <si>
    <t>Explain any other discounts, rebates or incentives you can offer to Rich Products Corporation as a global customer.</t>
  </si>
  <si>
    <t>Dell offers aggressive discounts up front rather than holding back discounts and offering back end rebates</t>
  </si>
  <si>
    <t>HP is not offering rebates or other incentives.</t>
  </si>
  <si>
    <t>H6</t>
  </si>
  <si>
    <t>Rich Products Corporation will ask that you submit leasing for standard items as part of this RFP.  Do you provide leasing/financing directly?  If not, what entity would you use to support Rich Products Corporation from a leasing perspective globally?</t>
  </si>
  <si>
    <t xml:space="preserve">Dell Financial Services provides  finance/leasing options </t>
  </si>
  <si>
    <t xml:space="preserve">HP would work with HPE Financial Services to provide leasing. If Managed Device Services (PC-as-a-Service) becomes an option, HP would bill Rich Products directly for the lease. </t>
  </si>
  <si>
    <t>H7</t>
  </si>
  <si>
    <t>Rich Products Corporation may also be interested a sals and buy back scenario for existing units.  Is this something you can provide?  If so, what information would you require?</t>
  </si>
  <si>
    <t>Dell would require a list of equipment , new or used , service tag number and a lsit of any additional services that would be required IE erasure, disposal services</t>
  </si>
  <si>
    <t xml:space="preserve">HP will need a list of the products' serial numbers and ages if possible. A file request to be filled out by Rich Products can be provided upon request. </t>
  </si>
  <si>
    <t>I</t>
  </si>
  <si>
    <t>Section I: Incident Management</t>
  </si>
  <si>
    <t>I1</t>
  </si>
  <si>
    <t xml:space="preserve">Describe your process for escalation and issues management? Please describe in detail. You may draft your response either in the comments section or provide a separate attachement. You must refer to the additional document you are attaching on the Attachments tab. </t>
  </si>
  <si>
    <t xml:space="preserve">Issues are escalation to Dell's dedicated Service Account Manager(SAM). The SAM will take ovnership of the issue </t>
  </si>
  <si>
    <t>Rich Products may request escalation if any issue is not solved. Your HP Account Team or Support Specialist will then escalate your technical issue to the appropriate product escalation team to work with you. If they cannot solve the issue, product engineers collaborate with our escalation teams to develop the solution.</t>
  </si>
  <si>
    <t>I2</t>
  </si>
  <si>
    <t>Please explain your process of managing customer requests through incident tracking system</t>
  </si>
  <si>
    <t>Issues are logged into Dell's support system - a service request number will be assigned . The SR number will be shared real time with the (SAM) to ensure that a correct path to a resolution has been completed</t>
  </si>
  <si>
    <r>
      <t xml:space="preserve">Rich Products may monitor all incident ticketing through </t>
    </r>
    <r>
      <rPr>
        <u/>
        <sz val="10"/>
        <rFont val="Arial"/>
        <family val="2"/>
      </rPr>
      <t>hp.com/support</t>
    </r>
    <r>
      <rPr>
        <sz val="10"/>
        <rFont val="Arial"/>
        <family val="2"/>
      </rPr>
      <t xml:space="preserve"> with the creation of a business support account.</t>
    </r>
  </si>
  <si>
    <t>I3</t>
  </si>
  <si>
    <t>Describe how calls are prioritized and  outline your typical escalation and problem/conflict resolution process and the minimum levels of service you will provide Rich Products Corporation in such circumstances.</t>
  </si>
  <si>
    <t>Dell offer a range of service levels avaible to Rich Products from same day 4 hour mission critical to mail in depot service -incidents are prioritized based on level of service</t>
  </si>
  <si>
    <t xml:space="preserve">HP Warranty Services are expected to be resolved immediately after the initial customer issue is logged, either by telephone or a web log. Service levels are measured by multiple measurements, including time to respond to initial question, time to reach resolution, and customer satisfaction ratings after the issue is completed. HP measures customer responses with regard to their experience with any remote and field technicians, time to resolve, and steps taken by HP Services technicians to make relevant suggestions to further improve a system or environment. Remote diagnosis will be conducted, consisting of the technician asking the caller to perform any of a series of procedures in an effort to diagnose an issue. Many remedies are made in this way. If parts are determined to be needed, parts will be shipped to the customer for installation unless the customer chooses to have a technician perform the work. This is typically done by the next business day or as scheduled by the customer. </t>
  </si>
  <si>
    <t>I4</t>
  </si>
  <si>
    <t>Can you send out automated status updates of trouble tickets when status is changed ? Please describe your process in the comments section.</t>
  </si>
  <si>
    <t xml:space="preserve">Updates are proactively sent to Rich and the extended Dell team for visibility </t>
  </si>
  <si>
    <r>
      <t xml:space="preserve">Sent via </t>
    </r>
    <r>
      <rPr>
        <u/>
        <sz val="10"/>
        <rFont val="Arial"/>
        <family val="2"/>
      </rPr>
      <t>hp.com/support</t>
    </r>
  </si>
  <si>
    <t>I5</t>
  </si>
  <si>
    <t>The supplier is expected to maintain well documented Standard Operating Procedures (SOP's) for the complete Incident Management Process. Please attach and share your standard SOP's</t>
  </si>
  <si>
    <t>https://www.dell.com/support/kbdoc/en-us/000107863/incident-management-tab-overview</t>
  </si>
  <si>
    <r>
      <t xml:space="preserve">Please refer to HP's Limited Standard Warranty at                                                                                                                                  </t>
    </r>
    <r>
      <rPr>
        <u/>
        <sz val="10"/>
        <color indexed="8"/>
        <rFont val="Arial"/>
        <family val="2"/>
      </rPr>
      <t xml:space="preserve"> https://www.hp.com/us-en/privacy/limited_warranty.html</t>
    </r>
    <r>
      <rPr>
        <sz val="10"/>
        <color indexed="8"/>
        <rFont val="Arial"/>
        <family val="2"/>
      </rPr>
      <t xml:space="preserve">, a copy of which is included as </t>
    </r>
    <r>
      <rPr>
        <b/>
        <sz val="10"/>
        <color indexed="8"/>
        <rFont val="Arial"/>
        <family val="2"/>
      </rPr>
      <t>HP Attachment 7 - Questions D6 and I5_HP Worldwide Limited Warranty and Technical Support</t>
    </r>
    <r>
      <rPr>
        <sz val="10"/>
        <color indexed="8"/>
        <rFont val="Arial"/>
        <family val="2"/>
      </rPr>
      <t>.</t>
    </r>
  </si>
  <si>
    <t>J</t>
  </si>
  <si>
    <t>Section J: Deployment / Implementation</t>
  </si>
  <si>
    <t>J1</t>
  </si>
  <si>
    <t>Describe your recommended approach for transition and implementation. Your plan should address, but should not be limited to, the following points: Various phases of transition (objective, timelines, roles and responsibilities of each party, deliverables) Project Management (Staff and Methodology) and Risk Management  (potential challenges and risk mitigation plan)</t>
  </si>
  <si>
    <t>If purchased, ProDeploy &amp; ProDeploy Plus offer you a reliable deployment services, that ready the device for its intended use. (see attached)</t>
  </si>
  <si>
    <t>HP transition and implementation solutions offer Rich Products an opportunity for increased partnership with HP as a single point of accountability, delivering service consistency, simplification of device lifecycle processes, and elimination of multiple services vendors. HP Lifecycle Management combines transition of new hardware, roles of HP and Rich Products for timeline, and responsibilities. Deployment services, management and analytics can be added to the project based on a separate contract and cost. HP can help Rich Products manage a significant cost to its organization that could mean predicting and reducing expenses every year, as well as better administration of its budget cycle and cash flow.</t>
  </si>
  <si>
    <t>J2</t>
  </si>
  <si>
    <t>Describe the process for a standard end user device refresh:</t>
  </si>
  <si>
    <t>(attached)</t>
  </si>
  <si>
    <t xml:space="preserve">HP anticipates Rich Products will provide a rolling forecast and deployment/installation schedule.  Once this schedule is agreed to, HP can accommodate requests in that timeframe.
• Order and procure the HP-provided products and accessories.
• Schedule the delivery according to the forecast.
• Arrange delivery of the HP-provided products to customer site.
• Configure device according to customer-provided configuration requirements. HP can help with the imaging, asset tagging, BIOS config, drop-in-the box directions. HP can also offer Autopilot services to help manage the end user experience for device refresh. </t>
  </si>
  <si>
    <t>J3</t>
  </si>
  <si>
    <t xml:space="preserve">Describe the process for an early device turn-in. Please include early or late turn-in, referbishment process, and inventory lifecycle. </t>
  </si>
  <si>
    <t xml:space="preserve">HP offers a leasing option through HPE Financial Services (HPEFS). The RFP response is based on CapEx spend that can be quoted with HPEFS. Terms of a lease will come from HPEFS. 
If Rich Products requires PC-as-a-Service, our Flexible Service Program allows Rich Products to decrease the size of its managed fleet and associated services without penalty for a portion of the services contract. The amount of flexibility typically included is 5% Fleet Flex down, and unlimited Fleet Flex up. It is available for services associated with HP products, desktops, and laptop devices. Flexibility is allowed in any mix of the total devices and can be exercised as a one-time return or in multiple returns, up to the percentage agreed upon.
Benefits include:
• Flexibility and adaptability to changing business needs
• Help with Rich Products' management of risk associated with volatile economic factors
• Peace of mind that Rich Products can be released from a percentage of the contract commitment
• Financial flexibility, with downsizing costs amortized over the life of the contract
• Professional, hassle-free management of fleet downsizing logistics
The program applies to 36-month HP Managed Device Services program and can be exercised 12 months after implementation. This service is globally available, where HP Managed Device Services are offered. </t>
  </si>
  <si>
    <t>J4</t>
  </si>
  <si>
    <t>Please describe the roles and responsibilities you will require of Rich Products Corporation to assist in the implementation. What percentage of these resources time is typically expected?</t>
  </si>
  <si>
    <t xml:space="preserve">HP will work with Rich Products to implement a customized plan. An HP Account Operations Manager (AOM) and transition team will be assigned to outline responsibilities. For example, Rich Products will:
• Specify a forecast and confirm sites receiving PCs or installation
• Provide single point of contact at each site to receive and sign for the HP-provided products
• Confirm to HP once PCs are ordered
• Provide HP with device configuration requirements </t>
  </si>
  <si>
    <t>J5</t>
  </si>
  <si>
    <t>Please describe in detail the hardware/software that you will be required to add to current Rich Products Corporation infrastructure, in order to provide the best level of services</t>
  </si>
  <si>
    <t xml:space="preserve">HP would like to include Proactive Insights in the Rich Products PC environment to help manage the lifecycle of the program. Any factory services imaging will be done offsite and will not require additional hardware. </t>
  </si>
  <si>
    <t>J6</t>
  </si>
  <si>
    <t>Describe your internal control procedures and tools for transition/deployment</t>
  </si>
  <si>
    <t>HP's control policy will be around the custom hardware SKUs for Configure-to-Order PCs. HP hardware deployment software tools are also available to Rich Products for Image and PC environment tracking. The development of a successful procurement transition plan is a partnership effort. Your HP Account Team, collaborating with a designated HP Transition Manager and a dedicated team of skilled procurement delivery professionals, will drive a smooth implementation and successful transition. HP maps a person from our company, so the roles are clear. This is discussed as we work together on the HP Implementation Plan.</t>
  </si>
  <si>
    <t>J7</t>
  </si>
  <si>
    <t xml:space="preserve">Provide details on your knowledge transfer methodology during the transition process </t>
  </si>
  <si>
    <t>HP commits to Rich Products that we will identify a qualified project team, including an assigned Transition Manager and AOM, to partner with Rich Products, HP supply chain and the account teams to support the PC transition. HP maps a person from our company, so the roles are clear. This is discussed as we work together on the HP Implementation Plan.</t>
  </si>
  <si>
    <t>K</t>
  </si>
  <si>
    <t>Section K: Accessories and Periphirals</t>
  </si>
  <si>
    <t>K1</t>
  </si>
  <si>
    <t>Do you have the capability to provide the require accessories listed in Exhibit C - Product and Service worksheet?</t>
  </si>
  <si>
    <t>K2</t>
  </si>
  <si>
    <t>What are the discount structures for OEM specific peripherals? Please list in detail no the response section.</t>
  </si>
  <si>
    <t xml:space="preserve">Depending on the item the discount structure will vary - they are items within our Dell portfolio that we may have to ability go beyond oue standard aggressive discount structure </t>
  </si>
  <si>
    <t>L</t>
  </si>
  <si>
    <t>Section L: Security</t>
  </si>
  <si>
    <t>L1</t>
  </si>
  <si>
    <t>Rich Products Corporation expects that Partner shall use a system and process for ensuring that all data is erased and not retrievable from computer systems before they are given 
to any sub-supplier for repair, replacement, or disposition.  Please describe such system and process.</t>
  </si>
  <si>
    <t>Please refer to formal RFP response. ProDeploy Client Suite in the Service and Support section.</t>
  </si>
  <si>
    <t>L2</t>
  </si>
  <si>
    <t>Please confirm that Disaster recovery and business continuity plans for hosted services are in place, documented, and shareable with Rich Products Corporation. Please provide  disaster recovery and business continuity plan. You can add a separte tab to this document if more space is needed than allotted.</t>
  </si>
  <si>
    <t>The Disaster Recovery Plan provides for timely recoverability of business-critical applications, data, systems, and architecture which support Dell’s critical operations in an incident that severely impacts a business’s ability to conduct business as usual. The Disaster Recovery Program establishes standards, processes, and controls for the timely recoverability of business-critical data, applications, systems, and infrastructure used to manage and support Dell’s business functions. These requirements ensure the continuity of resources that support Dell’s critical business functions. All critical applications are subject to compliance to Dell’s Disaster Recovery Policies and Standards. Annual testing and biannual DR Plan updates are required at the minimum to meet the DR Policy and Standards. Any deviation outside of this standard must be acknowledged by the IT VP during the attestation process</t>
  </si>
  <si>
    <t>L3</t>
  </si>
  <si>
    <t>Please confirm that security penetration and vulnerability testing is a proactive, auditable, and reportable activity</t>
  </si>
  <si>
    <t>L4</t>
  </si>
  <si>
    <t>Are your IT security policies &amp; procedures well documented, updated, and shareable with Rich Products Corporation? If so, please include them as a separate document.</t>
  </si>
  <si>
    <t>Please note that Dell is ISO 27001 Certified</t>
  </si>
  <si>
    <t>L5</t>
  </si>
  <si>
    <t xml:space="preserve">Please confirm that there have been no security breaches traced to a fault in your product in the last 12 months. If so please explain in the comments section. </t>
  </si>
  <si>
    <t>No security breaches at this time per the best of my knowledge and belief.</t>
  </si>
  <si>
    <t>HP’s proposed OEM peripherals are pre-discounted already. For OEM peripherals not included in this RFP response, HP will provide a 10% discount off list price.</t>
  </si>
  <si>
    <r>
      <t xml:space="preserve">HP Defective Media Retention (DMR) Service enables Rich Products to maintain control of failed or defective hard drives, helping reduce the risk of compromising sensitive data. DMR is available on HP desktops, notebooks, tablet PCs, retail point of sale (RPOS) devices, and workstations. DMR is not a stand-alone service. It is designed to complement HP hardware maintenance offerings and can be combined with other add-on services.
Please see </t>
    </r>
    <r>
      <rPr>
        <b/>
        <sz val="10"/>
        <color indexed="8"/>
        <rFont val="Arial"/>
        <family val="2"/>
      </rPr>
      <t>HP Attachment 8 - Question L1_Defective Media Retention</t>
    </r>
    <r>
      <rPr>
        <sz val="10"/>
        <color indexed="8"/>
        <rFont val="Arial"/>
        <family val="2"/>
      </rPr>
      <t xml:space="preserve"> for details of this service.</t>
    </r>
  </si>
  <si>
    <t>HP maintains numerous business continuity plans (BCPs). Each HP business unit maintains BCPs that analyze prioritized business functions from an organizational and an information technology perspective. The objectives of the plans are to: 
• Identify critical services in scope for BCP. 
• Enable HP to continue to deliver its critical products and services at an acceptable predefined 
level. 
• Ensure coordination among response, continuity and recovery operations following a disrupting 
event. 
• Establish a process to continually monitor, review, exercise, validate, and improve strategies, 
plans and capabilities. 
• Facilitate inclusion of the business continuity planning process into normal management 
processes including core planning and strategic management. 
The precise details of HP’s business continuity and disaster recovery plans are highly confidential.  They are known only by a limited number of HP personnel who will invoke the appropriate plans should any such occasion arise. As a consequence, HP is unable to disclose the content of these plans.
Generally HP uses separate data centers and infrastructure, so customers are recovered independently from the HP internal requirements. Our first priority is to restore the infrastructure such as networks, monitoring services required to deliver service to the customer base. Prioritization of individual customer recovery is governed by the terms of their contract.
If an event or disruption could potentially impact HP’s ability to meet its contractual obligation or service level commitment, the Business Account Teams will notify the affected customers as soon as practicable by telephone and/or email.</t>
  </si>
  <si>
    <t>Yes. However, HP does not share the results.</t>
  </si>
  <si>
    <t>HP Cybersecurity Policies and Standards include:
1. Information Security Policies
2. Organization of Information Security
3. Cybersecurity Risk Management
4. HR Security
5. Asset Management
6. Data Security
7. Access Control
8. Cryptography
9. Physical and Environmental Security
10. Operations Security
11. Communications Security
12. System Acquisition, Development, and Maintenance
13. Supplier Relationships
14. Information Security Incident Management
15. Information Security Aspects of Business Continuity Management
16. Compliance
17. Payment Card Industry
18. HP Product Security
19. HP Service Security
HP policies and standards are considered confidential and therefore not shareable.</t>
  </si>
  <si>
    <t>HP does not share information related to breaches and incidents.</t>
  </si>
  <si>
    <t>Lenovo</t>
  </si>
  <si>
    <t>Lenovo has provided a non-exhaustive list of exception to terms in a separate excel attachment. Lenovo’s RFP response does not constitute a contract between Lenovo and Rich’s. Should Lenovo and Rich’s enter into a direct agreement, Lenovo will work with Rich’s to negotiate mutually agreeable terms. 
If Rich’s decides to utilize a Lenovo Authorized Business Partner of your choice T’s &amp; C’s can be negotiated between Rich’s and the Lenovo Authorized business partner of your choice.</t>
  </si>
  <si>
    <t>Lenovo is positioning ourselves as a complete solution provider for our partners and customers which allows us to offer our customers aggressively priced and best-of-breed products with a fulfillment model tailored to meet your requirements.  Based on Rich's requirements for international fulfillment, Lenovo has provided direct pricing for the US and the global base price to be used as a basis for pricing internationally. 
For international fulfillment Lenovo recommends utilizing our managed International Program. Our International Programs implementation process follows a project management methodology and includes all tasks to fully enable Rich's to purchase their selected Lenovo products globally. The program utilizes leading in-country business partners, as well as a global infrastructure, to coordinate local, regional and global customer requirements. More information on specific program details can be found under the “Lenovo International Managed Program” subject heading. Additionally, Lenovo Modern Management Services offerings are scalable and customized for your organization’s unique requirements. From planning services to asset retirement, Lenovo has a set of services designed to meet your organization's unique requirements. Finally, Lenovo has the capability for to support global customers through Lenovo Global Finacial Services. More information on LGFS can be found under the section heading entitled "Appendix A."</t>
  </si>
  <si>
    <t>Lenovo is committed to your satisfaction, and will support Rich’s with resources, both sales and technical, which understand your business and support your key business initiatives. Your dedicated Lenovo account team has at their fingertips a vast global support team. Any needs that may arise, the Lenovo team will engage the Sales teams, Software Engineers, Services Professional Consultants and the rest of Lenovo’s executive team to provide support to Rich’s. 
As Rich’s dedicated account executive Thomas Labriola will lead all interactions between Lenovo and Rich’s including collecting and documenting Rich’s requirements, plan product transitions, customize managed contract offerings, negotiate pricing, and serve as the primary contact for escalation points. Thomas works closely with Maggie Lawson, Rich’s dedicated Lenovo Inside Sales Representative. Maggie will be key to the ongoing account operations and Rich’s customer satisfaction. Thomas will also rely on Regional Sales Director Charles Knapke, for executive support escalation of any critical issues. Your Services Solutions Executive, Todd Coughlin (and in conjunction with our Imaging Technology Center (ITC)) will be able to provide education and advice on custom images including which Lenovo services will help remove these burdens from Rich’s and onto Lenovo. Should any of Lenovo’s managed services offerings become in scope, Todd will also engage a dedicated Lenovo Solution Architect (SA) to guide Rich’s through designing a custom service solution to meet your needs. Depending on the scope and level of engagement, this may include Lenovo-owned resources or partner-owned resources. Once the solution is completed, Lenovo’s Project Management Organization (PMO) acts as a single point of contact for Rich’s. All Lenovo managed services offerings are assigned either a dedicated project manager or project coordinator from our Project Management Office (PMO) to provide end-to-end service delivery. If we utilize a partner for any piece of this service delivery, they are responsible for meeting the same success metrics and KPI’s as Lenovo. 
Technical Client Advisor, Jerry Coyne (along with other dedicated account specialists) will be available to provide education and advice on best practices with Lenovo's hardware and software, deployment, and maintenance. They will also share important URL’s, documents and other tools usage that will help Rich’s efforts in using and deploying Lenovo devices.
This focused and highly experienced account team will work with Rich’s to ensure single point of accountability for all Lenovo products and services. Your dedicated Lenovo account team has at their fingertips a vast global support team. If Rich’s feels at any time that progress toward resolving an issue is not moving forward, you may escalate at any time.  Escalation involves raising the problem to a higher level of management and/or engaging the additional technical resources needed to promptly address an issue.</t>
  </si>
  <si>
    <t>Lenovo is proposing direct fulfillment in the US and indirect fulfillment in Canada through Lenovo's International Managed Program.</t>
  </si>
  <si>
    <t>For international fulfillment Lenovo recommends utilizing our managed International Program. Our International Programs implementation process follows a project management methodology and includes all tasks to fully enable Rich’s to purchase their selected Lenovo products globally. The program utilizes leading in-country business partners, as well as a global infrastructure, to coordinate local, regional and global customer requirements. This enables our partners to deliver complex solutions, efficiently.
Our International Program provides the following deliverables: global coverage, pre-negotiated multicurrency pricing, centralized web ordering and reporting, order tracking, support functions such as live order desk chat and an online support ticket process and program management with an assigned project manager who will be the single point of contact for management of the customers global execution. Product and Pricing consistency is ensured by the Lenovo management of Rich’s product catalog at the HQ level by the Lenovo Inside Account Manager. All countries can be accessed from website and each country catalog displays the customer global standards with localized part numbers and pricing. For customers that require a single global portal, Lenovo can integrate direct order fulfillment through our global procurement portal for an additional 1% fee.
Highlights of our International Program include:
•	End-to-end solution available in all regions
•	Reduces complexity of managing international business
•	Global Models &amp; Pricing
•	Free electronic link setup with all major Procurement Apps &amp; ERP Systems
•	ServiceNow Integration for global order management including order processing, order confirmation, shipment and asset information and POD information.
•	Online chat support and ticketing system
•	Centralized web ordering &amp; order management
•	Central control, Visibility, and Worldwide reporting</t>
  </si>
  <si>
    <t>For direct order fulfillment in the US, Lenovo recommends utilizing our Supplier-hosted (punchout catalog) environment since it provides a more centralized approach to catalog management. Several B2B eProcurement platforms are currently supported including, but not limited to, Ariba, SAP, SciQuest, PeopleSoft, Oracle iProcurement and other customized extranet sites. Additionally, a dedicated Electronic Data Interchange (EDI) team is in place to provide implementation support for a variety of EDI transactions including PO, Order Confirmation, Shipping Notification and Invoice transactions.
For indirect fulfillment, our International Program provides centralized web ordering, reporting, order tracking and support functions such as live order desk chat and an online support ticket process. For customers that require a single global portal, Lenovo can integrate direct order fulfillment through our global procurement portal for an additional 1% fee.</t>
  </si>
  <si>
    <t xml:space="preserve">Our International Program provides the following deliverables: global coverage, pre-negotiated multicurrency pricing, centralized web ordering and reporting, order tracking, support functions such as live order desk chat and an online support ticket process and program management with an assigned project manager who will be the single point of contact for management of the customers global execution. Product and Pricing consistency is ensured by the Lenovo management of Rich’s product catalog at the HQ level by the Lenovo Inside Account Manager. All countries can be accessed from website and each country catalog displays the customer global standards with localized part numbers and pricing. The web ordering user experience is the same for all users no matter the country, including all ordering, reporting, and support functions. When a user selects their particular country, they are presented with a localized version of the global products i.e. a Canada user will see the global configuration but with the Canadian keyboard and power supply. The shopping process is intuitive and easy to navigate. Access is linked to user levels (user with access to 1 country will have access to all reports for that country, user with multi-country access will have access to reports for all countries). </t>
  </si>
  <si>
    <t>Yes. Please see Lenovo's response to C1 above. Lenovo operates in 200 countries WW and can support all of Rich's locations (excludes any government sanctioned countries).</t>
  </si>
  <si>
    <t>For indirect orders placed through Lenovo’s International Managed Program, the in-country partner delivers the products to the local location and provides a local invoice to the end user customer. Consolidated invoicing is available for an additional fee. Processes for resolving unpaid invoices and capabilities for invoice customization should be worked out directly with the in country supporting reseller. 
Lenovo direct orders are invoiced at the time of shipment. An assigned member of Lenovo’s AR Team will then manage the payment process based on the payment terms approved for each customer. Because invoices are autogenerated at the time of shipment, customizations cannot be made, except on the rare occasion that warrants a photo correction. For information on formatting and the information fields included on Lenovo’s invoices please see attachment C4 Invoicing on pg. 5 of Lenovo's Response to Rich's RFP.</t>
  </si>
  <si>
    <t xml:space="preserve">For direct orders, Lenovo can provide a variety reports as well as custom reports based on your unique business requirements including Open orders and Quotes, Sales Report, Asset Report, Ship Report and Backlog Reports with various fields ranging from PO #, Date Ordered, Estimated Ship Date, Date Shipped, Date Received, Invoice address, Invoice country, Billing type, Invoice contact, Asset Tag # and more. Reports are provided monthly or, more frequently if required for critical issues. Lenovo will work with Rich's to define set criteria for required reports and frequency for reports to be generated.
Additionally, all of Rich’s reporting requirements can be met through Lenovo’s International Program which provides Rich’s with a set of basic reports available online (these can also be provided electronically if needed). Custom reports are also available if required by the customer. Access to the reports is linked to user levels (user with access to 1 country will have access to all reports for that country, user with multi-country access will have access to reports for all countries). 
As an added benefit of our International Program Lenovo can include a dedicated International Project Manager (IPM) as a global single point of contact for Rich’s in management of the customer global execution. </t>
  </si>
  <si>
    <t xml:space="preserve">Please see Lenovo's response to D1. Lenovo can provide a variety reports as well as custom reports based on your unique business requirements including Open orders and Quotes, Sales Report, Asset Report, Ship Report and Backlog Reports with various data fields to chose from. Product and Pricing consistency is ensured by the Lenovo management of Rich’s product catalog at the HQ level by the Lenovo Inside Account Manager. All Prices stated in U.S. dollars shall be converted into local currency on a monthly basis using the Bloomberg spot rate as taken from the Bloomberg website. Examples on standard reporting packages can be found on pg. 5 of "Lenovo's Response to Rich's RFP." </t>
  </si>
  <si>
    <t>Please see Lenovo's response to D1 above.</t>
  </si>
  <si>
    <t>Lenovo’s Employee Purchase Program (EPP) offers organizations a solution for Employees, Students, and Members to purchase Lenovo PC products, accessories and options directly from Lenovo at discounted prices. These discounts cover Lenovo's entire product line including the best engineered award-winning ThinkPad notebooks. As a valued EPP participant you are entitled to receive discounts above and beyond the lenovo.com price. Moreover, EPP customers will frequently receive special eCoupon offers providing a greater discount.</t>
  </si>
  <si>
    <t>While under the 3-year warranty term and once an end user initiate’s either by calling our Call Center, or through our e-Ticketing site, the user is routed to the appropriate agent for the device.
Should Rich's opt to upgrade to Lenovo's premier support warranty for priority technical support, Rich's can benefit from our Service Connect Portal for asset management. The Service Connect Portal enables Rich's to submit eTickets and much more.</t>
  </si>
  <si>
    <t>Lenovo Modern Management Lifecycle Services are scalable and customized for your organization’s unique requirements. From planning services to asset retirement, Lenovo has a set of services designed to meet your organization's unique requirements. All Lenovo services can be offered a la carte or as part of a Device as a Service offering.
Lenovo recommends moving as much of the deployment process as possible into the Lenovo global supply chain in order to reduce technician touch time and the overall time necessary for users to be productive on their new devices. Rich’s can review Lenovo’s approach to Modern Management as well as our factory configuration services detailed on pgs. 11-12 of "Lenovo's Response to Rich's RFP." Lenovo’s configurations services portfolio is vast and intended to be flexible to meet all of our customers’ unique needs.
For customers with second stage and warehousing requirements, Lenovo Second Stage Services may be leveraged around the globe to perform multiple tasks that can be completed prior to final system delivery. Lenovo will work with Rich’s to determine how best to use the economies of scale Lenovo can provide. 
Additionally, based on Rich’s requirements for warranty support, all proposed desktops have Lenovo’s 3 YR warranty support included in the hardware pricing provided. Lenovo recommends our premier support service for priority technical support (more info below).
Finally, Lenovo’s Device as a Service offering can provide Rich’s with a fully managed consumption model combining hardware, services and software into a single, configurable solution for an affordable monthly fee.</t>
  </si>
  <si>
    <t xml:space="preserve">Specification details for the products proposed in response to the requirements of this RFP have been detailed in Exhibit C on the specifications ta. Additionally, detailed Technical Reference Data Sheets on Lenovo Products can be found by visiting https://psref.lenovo.com/. </t>
  </si>
  <si>
    <t>Lenovo is proposing custom configurations (CTO's) for Rich's that are built to order. CTO's allow for customers to custom configure their system to their unique requirements.</t>
  </si>
  <si>
    <t>For International fulfillment, all of Rich's standards will be customized to provide a localized version of the global products i.e. a user in Canada will see the global configuration but with the Canadian power supply and OS. Other requirements may differ internationally and can be discussed on case by case basis.</t>
  </si>
  <si>
    <t xml:space="preserve">Lenovo has several promotional programs available to our relationship customers including our comprehensive loaner pool, which allows customers to test a wide range of products in our product portfolio. “TryLenovo” PC Loaner systems may be purchased at a discount of Current List - 30%.
* For all PC loans, the original loan period is 30 days but we can provide an extension for a total of 60 days max if additional testing time is needed.
Additionally, Lenovo’s 1STU program offers customers up to 2 units per product family (Enterprise Grade only*) priced at 60% off of list price.
If you have unique requirements Lenovo will work with you to tailor an evaluation program that will meet Rich's needs.  
</t>
  </si>
  <si>
    <t>Lenovo recommends Rich's utilize a spare pool of temporary replacement devices while devices are under warranty repair. Also speak to advanced exchange and parts vending. Other option for Rich’s’ consideration include our Advanced Exchange service and parts vending Smart Locker solution.
Lenovo’s Advanced Exchange provides a single source solution that delivers the fastest path to productivity. Lenovo maintains an inventory of Rich’s devices with your unique image and configuration at the required stocking levels to meet your requested service level agreement. Lenovo provides phone support 9 am until 5 pm EST and can process replacement requests received by 1 PM EST the same day. Rich’s can place requests for a replacement using our intuitive web portal, via e-mail, or calling the Lenovo help desk. Once Rich’s receives the replacement system, simply return the defective unit in the replacement box using the enclosed pre-printed shipping label. Lenovo’s project manager will oversee the entire end to end process and deliver periodic reports detailing all aspects of service operation, including inventory status, incident history, shipped and received metrics with time stamps, hours worked, and service level agreement performance measurements. Lenovo manages the repair of machines under warranty and advises on a repair or replacement strategy for any device not covered by warranty repair service. To safeguard your data, we provide shredding of hard drives and certificates of data destruction. 
 Advanced Exchange services from Lenovo combines a carbon copy whole-unit device replacement, managed inventory, project management, and help desk services. Advanced Exchange provides a single source solution that delivers the fastest path to productivity. Our Advanced Exchange solution can also be paired with our Smart Lock/Smart Vending which will provide a wholistic end to end solution for Rich’s. 
Advanced Exchange (Hot Spare Management) Features:
•	Exchange for either a working replacement unit from our Depot Center, or a system that has been completely configured, imaged, and personalized.
•	We maintain an inventory of devices with the customer’s unique image and configuration at prescribed stocking levels to meet the service level agreement.
•	Replacement requests received by 1 PM EST will get same day shipping. Orders received after 1 PM EST will get next day shipping.
•	Requests for a replacement can be submitted by web portal, e-mail or help desk.
•	Once you receive the replacement system, simply return the defective unit in the replacement box using the enclosed pre-printed shipping label.
•	Lenovo’s project manager will oversee the entire end to end process and deliver periodic reports detailing all aspects of service operation, including:
o	inventory status 
o	incident history 
o	shipped and received metrics with time stamps 
o	hours worked
o	service level agreement performance measurement
•	Lenovo manages the repair of machines under warranty and advises on a repair or replacement strategy for any device not covered by warranty repair service.
•	To safeguard your data, we provide shredding of hard drives and certificates of data destruction.
•	Advanced Exchange Instant Swap: Users get replacement devices of all kids in as little as 24 hours, ready to work. 
Smart Lockers: Add another layer of convenience with secure lockers stocked with devices, peripherals, and more. 
•	New Employee Instant On: New or reconditioned deices are shipped, ready to work. 
•	Off-boarding Employees: Employees leaving the organization can easily return devices. 
•	Lenovo Buy-Back Program idle devices with residual value may be sold to Lenovo. 
End of Life Devices: Out of warranty and end-of-live devices are returned to the depot for secure, device and data disposal.</t>
  </si>
  <si>
    <t>As needed</t>
  </si>
  <si>
    <t xml:space="preserve">Lenovo aims to follow both Intel and AMD’s chipset roadmaps, which are typically a 12-18 month lifecycle from the product announcement date. Lenovo typically offers current and previous generation products simultaneously for roughly 5-6 months to allow customers adequate time for transition. Lenovo will communicate internally to the Sales Teams the supply status and available to sell information. As we approach the transition period of the products that are being phased out, the Sales Team will ensure that Rich’s is kept up to date on how much time is left on that current product. 
As it relates to PC Lifecycle conversations, the Lenovo specialists will conduct product transition planning sessions to provide and discuss any relevant Lenovo Customer Transition documents. These documents contain detailed product roadmaps, including planned transitions six months into the future with product trends nine to twelve months out. The documents include product compatibility information, new product highlights, preloads and alliances information. The process ensures Rich's is proactively notified of product changes that may affect your environment while allowing you the ability to select the model(s) that best meets your requirements. 
</t>
  </si>
  <si>
    <t>Lenovo will communicate internally to the Sales Teams the supply status and available to sell information. As we approach the transition period of the products that are being phased out, the Sales Team will ensure our customers are kept up to date on how much time they have left on that current product.
Not only will this information be made available through the QBR process, but this will also be an ongoing exercise as it relates to PC Lifecycle conversations.  Technology is always changing, and Lenovo is in the forefront to ensure Rich's will make the most of their investments from the right hardware choice to the best endpoint management and security solutions available to streamlining project management.</t>
  </si>
  <si>
    <t>For System details, Drivers &amp; Software packages, Diagnostic / Troubleshooting, Warranty &amp; Services details and general How To’s please visit https://pcsupport.lenovo.com/us/en/ 
-           Customers can also register for a Lenovo ID and get proactive emails when content is updated.</t>
  </si>
  <si>
    <t xml:space="preserve">In very rare instances, Lenovo may recall a product due to potential safety concerns.  Under these circumstances, Lenovo works with the U.S. Consumer Product Safety Commission to develop an action plan covering the recall of the affected products and their repair or replacement.  In such event, Lenovo (or our supplier) generally bears the cost of the repair or replacement.  As an example, in the case of the industry wide battery recalls several years ago, the remediation was full replacement of the battery by Lenovo.  Lenovo account managers proactively contacted all their customers directly and leveraged our Critical Situation process to ensure the recall was managed to resolution. As well as Lenovo corporate issuing a press release, a website was created explaining the recall, how to determine machines affected, and the remedy process as well as frequently asked questions. 
https://pcsupport.lenovo.com/us/en/solutions/HT002608
</t>
  </si>
  <si>
    <t>Based on Rich’s requirements for warranty support, all proposed PCs have Lenovo’s 3 YR onsite support included in the hardware pricing provided. Upgrade warranty pricing for 3 YR premier support has been provided as line-item costs.
Lenovo's Onsite and Premier support provide parts and labor repair coverage of FRU (Field Replaceable Units) where labor is provided onsite at your place of business or home.
Once Rich’s takes delivery of equipment post sales warranty support is provided by Lenovo. We deliver our award-winning service through Call Centers around the globe which are controlled by Lenovo, either through direct ownership or through a network of partnerships. Lenovo currently has a total of (21) call centers strategically placed worldwide to support our customers wherever they are. Call centers are managed with rigorous auditing, metrics measurement, customer surveys to ensure compliance with our SLAs and quality standards. 
All Think products come with Lenovo’s International Warranty Service allowing users to travel outside the Country where product was purchased and receive the same base warranty coverage (where available). Additional warranty support outside of the base warranty coverage (i.e., ADP, Sealed Battery etc.) requires an upgrade to Lenovo’s International Entitlement Warranty Upgrade to be supported outside the Country where product was purchased.</t>
  </si>
  <si>
    <t xml:space="preserve">While under the 3-year warranty term and once an end user initiate’s either by calling our Call Center, or through our e-Ticketing site, the user is routed to the appropriate agent for the device. This is where initial problem determination and remote diagnostics begin. The Service Provider will attempt to diagnose and resolve your problem by telephone, e-mail or remote assistance. The Service Provider may direct you to download and install designated software updates. Some problems may be resolved with a replacement part that you install yourself called a “Customer Replaceable Unit” or “CRU.” If so, the Service Provider will ship the CRU to you for you to install. If the problem is not resolved remotely or via the shipment of a self-service Customer Replaceable Unit (CRU) at this stage, the unit is eligible for the level of service the product is entitled to (Depot/Repair Center, Carry-In, On-site).
The call center supporting the North America market is in Atlanta, GA. Operating hours are hours are Monday through Friday 7 am to 10 pm and Saturday – Sunday from 8 am to 7 pm. The Premier Support call center is located at our Morrisville, NC headquarters. Lenovo’s Premier Support call center is available 24 hours a day, 365 days a year.
To reach Lenovo support please visit https://pcsupport.lenovo.com or contact us by calling 877-453-6686 (“Option 2”). Contact numbers, Hours of Operations and Language spoken can be found at  https://pcsupport.lenovo.com/supportphonelist. 
The Premier Support telephone number in the US is 877-453-6686 (Select “Option 1”). Outside of the US, contact numbers and languages spoken can be found at https://pcsupport.lenovo.com/us/en/premiersupport
Calls outside North America will be managed across (3) current Premier Support Centers:
1.           Japan (for Japanese language support) 
2.           AU (to cover 20:00 to 0800 GMT) 
3.           UK (to cover 0800 – 20:00 GMT) 
Should Rich's opt to upgrade to Lenovo's premier support warranty for priority technical support, Rich's can benefit from our Service Connect Portal for asset management. The Service Connect Portal enables Rich's to submit eTickets and much more.
</t>
  </si>
  <si>
    <t>Lenovo offers a Warranty Self-Maintainer solution which is a unique program designed for customers with badged employees who are “Certified Technical Staff” to make in-house hardware repairs for the Lenovo systems they own during the warranty period. The Warranty Self-Maintainer Program reduces downtime, improves productivity, and allows flexibility to balance workloads and business priorities. Your technicians improve their product knowledge with training materials and product updates. While not a for-profit program, reimbursements may help to support IT budgets.
There are 2 program levels based on the install base and locations that will participate in the program. A+ certification is recommended however Lenovo provides training and electronic copies of Lenovo service materials and information. Your Lenovo team can initiate the enrollment process once the program contract is in place. 
Lenovo would be delighted to share more information upon down selection.</t>
  </si>
  <si>
    <t>Should Rich's opt to upgrade to Lenovo's premier support warranty for priority technical support, Rich's can benefit from our Service Connect Portal for asset management. The Service Connect Portal enables Rich's to submit eTickets, visibility to all your Lenovo assets, their start and end date, warranty status, all open and closed service cases and the serial number of the machine being repaired, country location, available upgrades, knowledge bases and reporting. Anytime that Rich's requires, you can use the "download report" feature on the on the service cases and warranty pages to export your data into an excel file. This feature is for your entire Lenovo fleet, not just the systems which have the Premier Support warranty upgrade. (Availability of the Service Connect Portal Online claim submission may differ by country).</t>
  </si>
  <si>
    <t>5 years</t>
  </si>
  <si>
    <t>Lenovo supports spare parts availability for five (5) years after the end of life date for a product line.</t>
  </si>
  <si>
    <t xml:space="preserve">Lenovo's Onsite and Premier support provide parts and labor repair coverage of FRU (Field Replaceable Units) where labor is provided onsite at your place of business or home. While under the 3-year warranty term and once an end user initiate’s either by calling our Call Center, or through our e-Ticketing site, the user is routed to the appropriate agent for the device. This is where initial problem determination and remote diagnostics begin. The Service Provider will attempt to diagnose and resolve your problem by telephone, e-mail or remote assistance. The Service Provider may direct you to download and install designated software updates. Some problems may be resolved with a replacement part that you install yourself called a “Customer Replaceable Unit” or “CRU.” If so, the Service Provider will ship the CRU to you for you to install. If the problem is not resolved remotely or via the shipment of a self-service Customer Replaceable Unit (CRU) at this stage, the unit is eligible for the level of service the product is entitled to (Depot/Repair Center, Carry-In, On-site).
Additionally, Lenovo recommends Rich’s utilize a spare pool of temporary replacement devices while devices are under warranty repair.
</t>
  </si>
  <si>
    <t xml:space="preserve">Lenovo has provided direct pricing for the US and the Global Base Price to be used as a basis for country pricing internationally.
Lenovo’s intent is to offer pricing valid for the life of the PC products proposed but are subject to change due to events outside Lenovo's reasonable control which may necessitate a price increase. Pricing does not include taxes, fees, or other charges which may be imposed on the items purchased. At transition, Lenovo agrees to work with Rich’s to establish a mutually agreed upon price.
If Rich’s decides to utilize a Lenovo Authorized Business Partner of your choice, the approved pricing will be subject to Business Partner uplifts for final end user pricing. For international fulfilment, Lenovo recommends utilizing our International Managed Program. Our International Programs implementation process follows a project management methodology and includes all tasks to fully enable Rich’s to purchase their selected Lenovo products globally. Additional costs may apply dependent on applicable Country Landed Factors: 
•	Country Uplift: In some regions the shipping rate and warranty charge are higher based on higher country costs, which fluctuates. These costs are calculated as a modest cost of business uplift. This only applies to Brazil (10%) and AP countries (5%).
•	Lenovo CLF: This includes the Country Landing factors on the base price. The Landing factors include Import duty, Freight, Broker Fee, Insurance and other local tax/cost. These are applied in LA countries, Brazil, China (only selected optional and visuals), India, Indonesia, US and Canada (only selected optional, do not apply for systems), Hong Kong (as a fix fee in local currency) and Malaysia.
•	VAT: Meaning of Value-Added Tax, it also represents legal taxes under different names in some locations (i.e., sales tax, GST)
•	Shipping: Lenovo does not charge for the first leg of shipping. Any local shipping charges from the Partner to the end user will be added at the time of order.
•	BP CLF: BP includes these % to cover all the BP expenses to get the product into the country. Includes: Import duty, Freight, Broker Fee, Insurance and other local tax/cost. 
•	BP Margin: Margin for BP  
</t>
  </si>
  <si>
    <t>Please see Lenovo's response to H1 above.</t>
  </si>
  <si>
    <t>Lenovo understands the importance of being price competitive and controlling costs for Rich’s as we deliver the industry's most reliable technology Therefore, Lenovo’s special bid price to Rich’s is competitive with other Lenovo customers of similar size and scope. 
All products requested are reviewed individually for best possible pricing.
For non standard pricing requests for products not included as part of this RFP, pricing will be in line with models of similar feature/spec. Specific pricing will be determined based on feature/spec upgrade and/or downgrade.
If at any point there is a material change in Lenovo’s product costs, Lenovo may adjust prices accordingly. At transition, Lenovo agrees to work with Rich’s to set a mutually agreed on price.</t>
  </si>
  <si>
    <t>Lenovo is not providing any additional incentives above and beyond the competitive pricing provided.</t>
  </si>
  <si>
    <t>Lenovo is OEM, service provider and, with Lenovo Global Financial Services, (LGFS), also funder. Lease pricing has been provided in Exhibit C for Rich's review.</t>
  </si>
  <si>
    <r>
      <t xml:space="preserve">Yes.  With Lenovo Asset Recovery Services (ARS) we are able to provide recovery of electronic assets globally. We can provide collection/recovery services that match your level of need, an example of this collection types would be large single complex collection of multiple devices, data center decommissioning of enterprise equipment, right through to single device collections of laptops from a user’s home location or office location.
Lenovo has developed a client portal backed by a team of experienced and dedicated project managers/ customer service personnel, which our clients use to submit requests from within a single CRM tool. This tool has the ability to manage all asset recovery service requests whether large or small across the globe, providing our clients with a central controlled globally deployed service program.  
</t>
    </r>
    <r>
      <rPr>
        <b/>
        <sz val="10"/>
        <color rgb="FFFF0000"/>
        <rFont val="Arial"/>
        <family val="2"/>
      </rPr>
      <t xml:space="preserve">
</t>
    </r>
    <r>
      <rPr>
        <sz val="11"/>
        <color theme="1"/>
        <rFont val="Aptos Narrow"/>
        <family val="2"/>
        <scheme val="minor"/>
      </rPr>
      <t>Lenovo has provided a sample ARS checklist for value recovery and logistics costs for Rich’s review on pg. 22 of “Lenovo’s Response to Rich’s RFP.”</t>
    </r>
  </si>
  <si>
    <t>If Rich's feels at any time that progress toward resolving an issue is not moving forward, you may escalate at any time.  Escalation involves raising the problem to a higher level of management and/or engaging the additional technical resources needed to promptly address an issue. Lenovo has documented escalation paths for issue management, warranty resolution with an escalation procedure and complaint resolution on pgs. 25-27 of "Lenovo's Response to Rich's RFP."</t>
  </si>
  <si>
    <t>Please see Lenovo's response to I1.</t>
  </si>
  <si>
    <t xml:space="preserve">Based on Rich's requirements for warranty support, all proposed products have Lenovo’s 3 YR Onsite support included in the hardware pricing provided. Lenovo recommends our premier support service for priority technical support (included in our proposed Digital Workplace Solution pricing proposal). Lenovo's Onsite and Premier support provide parts and labor repair coverage of FRU (Field Replaceable Units) where labor is provided onsite at your place of business or home.
Depending on the level of support requested by Rich's, will determine the service level objectives applicable. Below Lenovo has provided a non-comprehensive list of Service Level Objectives for both Onsite and Premier support offerings. 
Examples of Service Level Objectives for Onsite service delivery include but are not limited to:
•	Customer Delight based on all customer calls received monthly
•	Average Speed to Answer @ &lt;2 minutes for all customer calls received
•	Repair Center Turn-Around Time @ 92% within 2 business Days
•	Technician Target Arrival Time for On-site warranty @ 85% 
Examples of Premier Support SLOs (Service Level Objectives) include but are not limited to: 
•	Our Premier Support SLAs provide support 24x7x365 with users receiving instant acknowledgement with a case number assigned when submitting an eTicket on the Lenovo Service Connect Portal.
•	Users that elect to call into the Premier Support call center will have their call answered within 60 second or less. 
•	Average Speed to Answer: &lt;5 min for base warranty for all customer calls received, &lt;60 seconds for Premier Support
•	First Time Fix: 80% (Excluding deferrals, parts holds and other issues outside of our control)
•	Repair Center Turn-Around Time @ 92% within 2 business Days (Repair and Ready for Return by the end of the next business day from receipt for Premier Support)
•	Technician Target Arrival Time for On-site warranty @ 80% (90% for Premier Support)
When customers purchase Lenovo’s Premier Support, a Level 2 Agent will attempt to determine the hardware or software problem source and resolve it during the initial call. If a hardware failure is diagnosed, the Agent will arrange for the appropriate services, depot, or onsite repair, based on warranty entitlement. If the initial call cannot diagnose the problem, Technical Account Managers are then engaged for more advanced problem determination or testing. With our Premier Support offering, the Call Center Agent will track the status of the repair until closure.
Outside of the normal technical escalation, should a complaint or perceived quality issue arise, Lenovo’s Account Manager will coordinate the initial engagement between you and our Customer Relationship Team or Product Engineers; depending on the nature of the situation.  For the Account Manager to open a Complaint or Critical Situation record, the customer must provide the Call Center “Case Number”.
In rare instances, when issues are severe and affecting multiple systems, Lenovo uses a Critical Situation Process, referred to as a CRITSIT, to escalate issues. </t>
  </si>
  <si>
    <t xml:space="preserve">This is not a current feature of our Service Connect instance, however, it is on our roadmap for system improvements. Customers with premier support can access Service Connect at any time to manually check the status of any open support case. </t>
  </si>
  <si>
    <r>
      <t xml:space="preserve">Thomas and team manage some of Lenovo's largest international customers. International support and needs vary from customer to customer but our passion to provide an outstanding customer experience is a common thread. Lenovo provides a dedicated account team and infrastructure in order to leverage all the resources and capabilities that Lenovo brings to the table. Our implementation process follows a project management methodology and includes all tasks to fully enable Rich’s to purchase their selected Lenovo products globally as well as a dedicated international project manager who will be the single point of contact for management of Rich’s global execution. 
Lenovo is committed to supporting Rich’s with resources, both sales and technical, which understand your business and help drive an efficient large-scale deployment that includes everything from customer onboarding (product, customer and fulfillment setup) to ongoing management by capturing Rich’s specific tasks and requirements, establishing a mutually agreeable timeline for execution, reporting on progress, prioritization of key action items, and providing educational resources for your designated business units including procurement, your technical teams and key end users. This process will be customized to cover all details within the scope of our agreement and at a pace that is comfortable for Rich’s. For indirect fulfillment, Lenovo will seamlessly integrate the resellers representatives into the team thereby adding additional resources with the same common goal of achieving the highest levels of customer satisfaction. </t>
    </r>
    <r>
      <rPr>
        <sz val="10"/>
        <color theme="1"/>
        <rFont val="Arial"/>
        <family val="2"/>
      </rPr>
      <t>Lenovo has included a detailed sample Transition Plan outlining key Lenovo and customer dependent activities in a Capex mo</t>
    </r>
    <r>
      <rPr>
        <sz val="11"/>
        <color theme="1"/>
        <rFont val="Aptos Narrow"/>
        <family val="2"/>
        <scheme val="minor"/>
      </rPr>
      <t>del on pg. 24 of</t>
    </r>
    <r>
      <rPr>
        <sz val="10"/>
        <color theme="1"/>
        <rFont val="Arial"/>
        <family val="2"/>
      </rPr>
      <t xml:space="preserve"> “Lenovo’s Response to Rich’s RFP.” </t>
    </r>
    <r>
      <rPr>
        <sz val="11"/>
        <color theme="1"/>
        <rFont val="Aptos Narrow"/>
        <family val="2"/>
        <scheme val="minor"/>
      </rPr>
      <t xml:space="preserve">
To begin, Lenovo will work with Rich’s to establish standard catalog models that can accommodate all of Rich’s use case personas that most accurately reflect the user populace.  Once personas have been co-developed we’ll leverage our deep knowledge of end-user trends to align the created personas with our portfolio.  While our portfolio has expanded over the years to meet end-user demand for choice, our knowledge of end-user trends allows us to provide configurations which meet a broad set of needs.  This same thought process translates from the PC to all peripherals as well.  Standardization of connectivity also allows for consolidation.  A simple example would be setting up end-users with all USB-C based peripherals, to reduce the need for multiple dongles and charge cords.  
Other opportunities for consolidation are the bundling of software and services into the BOM (Build of Materials) of the device. This could apply to Microsoft licensing, security software and a number of configuration services, just to name a few. Lenovo is an award-winning services provider trusted by thousands of customers worldwide to support the full lifecycle of Lenovo PCs. Our most successful engagements involve the application of a mix of both Lenovo's in factory and managed services offerings including stocking of product. Lenovo Services has a two-phased approach to PC deployment, centered on integrating customer deployment activities into our device manufacturing process and automating as many of the image customization tasks as possible. Lenovo Services can provide a significant reduction in both the cost and time associated with a traditional PC deployment. Depending on the scope and level of engagement, this may include Lenovo-owned resources or partner-owned resources. All Lenovo managed services offerings are assigned either a dedicated project manager or project coordinator from our Project Management Office (PMO) to provide customers with a single point of accountability, management, and reporting through all engagements. If we utilize a partner for any piece of this service delivery, they are responsible for meeting the same success metrics and KPI’s as Lenovo. To prevent from any perceived risks, Lenovo has an established Business Continuity Plan (BCP) in place created with the input of more than a dozen separate functions across our business. Specifically, Lenovo has detailed, well tested plans in place to ensure that we can continue to receive, process, build, ship and deliver customer orders with speed and flexibility. Our strategy includes fast, seamless plant-to-plant shifts (our global manufacturing footprint spans the U.S., Japan, Mexico, India, Brazil, Germany, Hungary and China – with 12 of 35 manufacturing plants being in-house facilities), materials management, organizational preparedness, workforce mobility, customer management and utilization of partners and back up suppliers.
Lenovo can also host technical and deployment status meetings with customized action plans during the product transition. The team will work with the Rich’s team to build the appropriate agenda and to determine the level and duration of assistance required. Jerry Coyne is your Lenovo Technical Client Advisor (TCA) assigned to Rich’s. Jerry (along with other dedicated account specialists) will be available to provide education and advice on best practices with Lenovo's hardware and software, deployment. and maintenance. They will also share important URL’s, documents and other tools usage that will help Rich’s efforts in using and deploying Lenovo devices.
Once onboarding is complete and Rich’s is operating according to business-as-usual, Lenovo can host regularly scheduled strategic planning sessions. As part of these sessions, Lenovo will provide and discuss any relevant Lenovo Customer Transition documents. These documents contain detailed product roadmaps, including planned transitions six months into the future with product trends nine to twelve months out. The documents include product compatibility information, new product highlights, preloads and alliances information. Technology is always changing, and Lenovo is in the forefront to ensure Rich’s will make the most of their investments from the right hardware choice to the best endpoint management and security solutions available to streamlining project management.
Based on Rich’s requirements for warranty support, all proposed products have Lenovo’s 3 YR Onsite support included in the hardware pricing provided. Lenovo’s onsite warranty provides parts and labor repair coverage of FRU (Field Replaceable Units) where labor is provided onsite at your place of business or home. While under the 3-year warranty term and once an end user initiate’s either by calling our Call Center, or through our e-Ticketing site, the user is routed to the appropriate agent for the device. This is where initial problem determination and remote diagnostics begin.  If the problem is not resolved remotely or via the shipment of a self-service Customer Replaceable Unit (CRU) at this stage and the unit is eligible for the level of service the product is entitled to (Depot/Repair Center, Carry-In, On-site). When the warranty involves onsite service, Lenovo will electronically dispatch a Field Service Technician to the site.  Everything will be clearly communicated to Rich’s. Our objective is to have the Technician onsite based on the response objectives by location.  The technician will arrive with the right skills and training, the right parts, and an action plan to resolve the problem. If Rich’s feels at any time that progress toward resolving an issue is not moving forward, you may escalate at any time. Lenovo has a defined escalation path for problem resolution. Additionally, Lenovo offers a variety of warranty options including extensions and upgrades for up to 5 years support so that you can customize based on Rich’s requirements.
To provide further assistance in the RFP evaluation process, Lenovo would like to offer Rich’s a complimentary Modernization Assessment valued at approximately $25,000 at no charge as a part of our overall proposal. This Whiteboard session will be a consultative workshop where Lenovo will provide education and advice on best practices with Lenovo's hardware and software, deployment, maintenance, custom images and preloads and much more. We will also make recommendations on which Lenovo services will help improve productivity by removing the burden from Rich’s and onto Lenovo and reduce overall costs to your pc lifecycle. Ultimately, Lenovo looks forward to the opportunity to design a comprehensive future PC deployment solution based on your organization’s unique capabilities.</t>
    </r>
  </si>
  <si>
    <t xml:space="preserve">Please see Lenovo's response to F6. </t>
  </si>
  <si>
    <t>As it relates to financing, Lenovo Global Financial Services has flexible options for Rich's as it relates to early device turn in. Should customer desire they can return the device subject to the terms of an eventual agreement and pay the outstanding payments.  Should customer require we can tailor an arrangement where devices can be returned with no additional cost based upon their needs.  Should customer want to continue to enjoy the equipment beyond the initial term they can either do so on a month to month basis or on other terms agreed at that time.  I don’t know what is meant by refurbishment process as when we get the equipment back we dispose of it or resell it to the second user market place.  The ISO or SA should be able to say what our wiping service is if required.</t>
  </si>
  <si>
    <t>Please see Lenovo's response to J1 directly above as well as pg. 24 of “Lenovo’s Response to Rich’s RFP.”</t>
  </si>
  <si>
    <t>Lenovo has multiple Enterprise Deployment Solutions (https://download.lenovo.com/cdrt/docs/Lenovo_Patching_Solutions.pdf) for patch management.  Some are fee-based tools and others are provided at no charge. These tools can be integrated into the management infrastructure.  With multiple flexible options, Lenovo would like the opportunity to discuss and determine the best options for your organization.
Some additional reference information:
For System details, Drivers &amp; Software packages, Diagnostic / Troubleshooting, Warranty &amp; Services details and general How To’s please visit https://pcsupport.lenovo.com/us/en/  
-	Customers can also register for a Lenovo ID and get proactive emails when content is updated.
Additionally, Lenovo provides capabilities for its customers via the Commercial Deployment Readiness Team. This Engineering group hosts technical resource websites and documentation as well as an Enterprise forum allowing customers to ask questions of the development engineers to get quick answers to technical questions, as well as research technical topics and dialogue on Lenovo products. It is highly recommended that you bookmark the Enterprise Deployment Solutions webpage (https://support.lenovo.com/us/en/solutions/ht104232) to gain access to all our resources and tools to deploy, manage and patch your Lenovo systems.
Automation scripting can also be implemented with enterprise management tools, such as Intune.
Lenovo also offers Custom BIOS service offering, that has options such as custom settings from the factory, locking the BIOS to a specific version at the factory, or applying a BIOS logo.
Lenovo will work with customers to determine how best to use the economies of scale Lenovo can provide.</t>
  </si>
  <si>
    <t xml:space="preserve">Please see Lenovo's response to J5. </t>
  </si>
  <si>
    <t xml:space="preserve">
Please see Lenovo’s response to J1. Lenovo’s transition and knowledge transfer methodology is designed to minimize complexity and risk, by delivering the benefits of the Lenovo solution to Rich’s rapidly and with no disruption to BAU. As detailed on pg. 24 of “Lenovo’s Response to Rich’s RFP,” the transition process includes everything from customer onboarding to ongoing management by capturing Rich’s specific tasks and requirements, establishing a mutually agreeable timeline for execution and reporting and prioritization of key action items.</t>
  </si>
  <si>
    <t>Yes. Lenovo has provided options for the accessories and peripherals requested in Exhibit C, section  4.1. 
Lenovo publishes a monthly compatibility spreadsheet called the Accessories and Options Compatibility Matrix (OCM). 
https://support.lenovo.com/us/en/accessories/um006391-accessories-and-options-compatibility-matrix-ocm
In addition, systems and options compatibly can also be referenced via our SMARTFIND site
https://smartfind.lenovo.com/#/</t>
  </si>
  <si>
    <t xml:space="preserve">Lenovo is not providing a list minus discount pricing structure. Lenovo’s special bid price to Rich’s is based on a cost plus pricing methodology. All units of measure (UOM) are quantity one (1) and each product requested is reviewed individually for best possible pricing.
Lenovo can provide discount off list pricing for nonstandard catalog products requested upon receiving a list of products/product families desired by Rich’s.
</t>
  </si>
  <si>
    <t xml:space="preserve">We deliver our award-winning service through Call Centers around the globe which are controlled by Lenovo, either through direct ownership or through a network of partnerships. All Lenovo warranty services are performed by Lenovo-trained technicians in certified repair centers, using only Lenovo-approved parts. In addition to our Lenovo customer care centers, we have an extensive Authorized Service Provider network to ensure that we are providing the support you need wherever you are Lenovo’s suite of Support &amp; Protection Services offers valuable solutions for businesses that need warranty upgrades, warranty extensions asset protection, data security, and faster fixes if things go wrong. Based on Rich's requirements outlined in L1, Lenovo recommends that Rich's opt to upgrade to Lenovo's keep your hard drive service which ensures a users hard drive and the data it contains remains in the customer’s possession despite repairs or replacements.
For end of life devices and when Lenovo’s managed asset recovery services are in scope, Lenovo ensures that all hard drives are wiped following NIST SP 800-88 clearing standards unless otherwise specified for your security. More information on the program elements of Lenovo's asset recovery services can be found under the section heading entitled "1.5 Retire" in Lenovo's Response to Rich's RFP."
From planning services to asset retirement, Lenovo has a set of services designed to meet your organization's unique requirements.
</t>
  </si>
  <si>
    <t>Lenovo’s Business Continuity &amp; Disaster Recovery Plans are confidential and not available for external use. Lenovo’s strategy for continuing business in the event of an incident has been summarized in the comments below. Lenovo’s Business Continuity Plan (BCP) consists of a thorough, detailed and specific series of actions designed to manage high level business risks with a primary focus on the health and safety of employees and maintaining Lenovo’s ability to seamlessly deliver on customer commitments despite virtually any crisis situation. While speed of recovery for Lenovo is a high priority, our plan is designed from a “customer-first” perspective to ensure our customers around the world can continue to receive shipments on schedule with minimal impact to their businesses.
The plan specifically covers the most significant perceived risks (ranging from fire to natural disasters to pandemics) and has been created with the input of more than a dozen separate functions across our business. The BCP is tested and refreshed every year using both internal and external expertise and resources to thoroughly examine all processes, revise all contact lists and organizational information, validate customer, supplier and partner data and ensure that the plan can be implemented with speed and efficiency on very short notice.
Specifically, Lenovo has detailed, well tested plans in place to ensure that we can continue to receive, process, build, ship and deliver customer orders with speed and flexibility. Our strategy includes:
• Fast, seamless plant-to-plant shifts: Lenovo can manage isolated crises and disasters that may impact multiple facilities by shifting manufacturing between sites. Our facilities are set up to provide maximum flexibility. For example, a closure of the plant in Monterrey can be backed up by plants in U.S, and Brazil.
• Materials management: Lenovo has designed and tested capabilities to ensure unique materials can quickly be made available at plants around the world to satisfy customer needs. Once a crisis is identified, materials management is executed simultaneously with all other activities.
• Organizational preparedness: Full contact lists, management accountability plans and other organizational documentation are maintained at our facilities and are regularly updated. Members of a cross functional global team frequently review documentation for accuracy and completeness. Lenovo also establishes and runs a crisis “war room.” In a crisis situation, the entire core team is notified and remains on standby until the crisis concludes; multiple function leaders are assembled to react to a situation, make quick decisions and implement plans. All key functions (manufacturing, procurement, HR, real estate, security, sales, etc.) are represented in the war room environment.
• Workforce mobility: Virtually all back office and indirect employees have the ability to work remotely during a crisis, with access to notebook computers and a global VPN. Additionally, each location has identified critical functions and implemented plans to ensure that if necessary and possible, employees are able to perform those critical functions safely on-site (depending on the nature and scope of the crisis).
• Customer management: During a crisis, customers are frequently contacted and our customer-facing employees have access to frequently updated materials to keep customers informed. Customer orders are prioritized based on many different factors; materials and shipping options are reviewed and managed appropriately; specific engineering requirements are addressed to support shifting of orders. To date, Lenovo has successfully managed customer commitments when it has been required to implement its BCP.
• Utilization of partners and back up suppliers: Lenovo’s BCP also provides for the utilization of back-up manufacturers and component providers as needed. This includes the ability to partner with ODMs to provide complete manufacturing capabilities and to shift component suppliers as needed. Contractually, Lenovo requires all business partners and suppliers throughout our Global Supply Chain to have effective, tested and proven BCP or disaster recovery plans in place and available for inspection as appropriate.</t>
  </si>
  <si>
    <t xml:space="preserve">Lenovo vulnerability scans are conducted on a quarterly basis and penetration testing for Lenovo.com are conducted on an annual basis and all projects involving a new website must undergo and pass a penetration test. </t>
  </si>
  <si>
    <t>Lenovo's information security program is aligned with ISO 27001. Lenovo has provided a copy of our IT security policy index for Rich's reference.</t>
  </si>
  <si>
    <t>Lenovo publishes LVO product security advisories publicly  on our product security website found by visiting: https://support.lenovo.com/us/en/product_security/ps500001-lenovo-product-security-advisories</t>
  </si>
  <si>
    <t>Region</t>
  </si>
  <si>
    <t xml:space="preserve">Country  </t>
  </si>
  <si>
    <t>Direct Sales of PC and Laptops? (Yes, No or Mix)</t>
  </si>
  <si>
    <t>If Direct Sales is "no" or mix, list chosen reseller name</t>
  </si>
  <si>
    <t>Expected timeline from PO receipt to onsite delivery of a new computer system (Business days)</t>
  </si>
  <si>
    <t>Ability to return old assets in country?  (Yes or No)</t>
  </si>
  <si>
    <t>Direct Support and Maintenance of PC and Laptops? (Yes, No or Mix)</t>
  </si>
  <si>
    <t>If Direct Support is "no" or mix, list chosen reseller name</t>
  </si>
  <si>
    <t>Can you provide Next Business Day onsite service?  If no, provide Service level</t>
  </si>
  <si>
    <t>Can you provide financing/leasing in this country?  (Yes or No)</t>
  </si>
  <si>
    <t>North America</t>
  </si>
  <si>
    <t>USA</t>
  </si>
  <si>
    <t>2-10 Days</t>
  </si>
  <si>
    <t>CANADA</t>
  </si>
  <si>
    <t xml:space="preserve">Yes </t>
  </si>
  <si>
    <t>Notebooks: 19 business days
Desktops/Workstations: 15 business days</t>
  </si>
  <si>
    <t>HP can provide a list of suggested VARs in Canada after award.</t>
  </si>
  <si>
    <t>Notebooks: 19 business days
Desktops/Workstations: 19 business days</t>
  </si>
  <si>
    <t>Mix</t>
  </si>
  <si>
    <t>Yes, via Lenovo's Premier Support.</t>
  </si>
  <si>
    <t>Please see Lenovo's response to D5.</t>
  </si>
  <si>
    <t>Please see Lenovo's response to E4.</t>
  </si>
  <si>
    <t>Please see Lenovo's response to H4.</t>
  </si>
  <si>
    <t>Score</t>
  </si>
  <si>
    <t>Attribute</t>
  </si>
  <si>
    <t>Rich Products Corporation Standard</t>
  </si>
  <si>
    <t>Supplier Bid</t>
  </si>
  <si>
    <t>1.1 - Standard Notebooks</t>
  </si>
  <si>
    <t>Model Name</t>
  </si>
  <si>
    <t xml:space="preserve">                                               Latitude 5440</t>
  </si>
  <si>
    <t>Size</t>
  </si>
  <si>
    <t xml:space="preserve">Screen size: 14" </t>
  </si>
  <si>
    <t>Screen size: 14"</t>
  </si>
  <si>
    <t>CPU</t>
  </si>
  <si>
    <t>13th Gen Intel® Core™ i7-1355U</t>
  </si>
  <si>
    <t>Intel Core i5 1145G7 / 2.6 GHz</t>
  </si>
  <si>
    <t>Hard Drive</t>
  </si>
  <si>
    <t>512 GB NVMe SSD</t>
  </si>
  <si>
    <t>513 GB SSD NVMe</t>
  </si>
  <si>
    <t>Memory</t>
  </si>
  <si>
    <t>16 GB</t>
  </si>
  <si>
    <t>2 x16 (16 GB)</t>
  </si>
  <si>
    <t>Optical Drives</t>
  </si>
  <si>
    <t>None</t>
  </si>
  <si>
    <t>Network</t>
  </si>
  <si>
    <t>802.11a/b/g/n/ac/ax, Bluetooth 5.0, Intel Wi-Fi 5 802.11ac</t>
  </si>
  <si>
    <t>802.11a/b/g/n/ac/ax, Bluetooth 5.0
Intel Wi-Fi 6 AX 202</t>
  </si>
  <si>
    <t>Webcam</t>
  </si>
  <si>
    <t>FHD Camera</t>
  </si>
  <si>
    <t>720p HD</t>
  </si>
  <si>
    <t>Battery/Power</t>
  </si>
  <si>
    <t>65W AC adapter, USB Type-C</t>
  </si>
  <si>
    <t>Capacity (53 Watt); Run time of 15.75 Hrs</t>
  </si>
  <si>
    <t>Display</t>
  </si>
  <si>
    <t>14" 1920 x 1080 (Full HD); 60 Hz Refresh Rate; Full HD LED Display</t>
  </si>
  <si>
    <t>Additional Features</t>
  </si>
  <si>
    <t xml:space="preserve"> Smart Card Reader, Finger Print Reader</t>
  </si>
  <si>
    <t>Smart Card Reader, Finger Print Reader</t>
  </si>
  <si>
    <t>Warranty/Lifecycle</t>
  </si>
  <si>
    <t>3 Years onsite Support and Services included</t>
  </si>
  <si>
    <t>3 Years Hardware Service with Onsite</t>
  </si>
  <si>
    <t>2.1 - Desktops</t>
  </si>
  <si>
    <t>Optiplex Micro</t>
  </si>
  <si>
    <t>Intel i7-13700T 1.4GHz</t>
  </si>
  <si>
    <t>512 GB, M.2 PCIe NVMe, SSD</t>
  </si>
  <si>
    <t>16GB of 3200 MHz DDR4 RAM</t>
  </si>
  <si>
    <t>802.11a/b/g/n/ac/ax (Wi-Fi 6E 802.11ax); Bluetooth 5.2, Ethernet</t>
  </si>
  <si>
    <t>Battery</t>
  </si>
  <si>
    <t>Integrated Intel UHD Graphics</t>
  </si>
  <si>
    <t>3 years Extended warranty and on-site support</t>
  </si>
  <si>
    <t>3.1 - Workstation</t>
  </si>
  <si>
    <t>Precision 5680</t>
  </si>
  <si>
    <t>Intel® Core™ i7-13700H, vPro® Essentials</t>
  </si>
  <si>
    <t>1 TB SSD</t>
  </si>
  <si>
    <t>32 GB LPDDR5</t>
  </si>
  <si>
    <t>Intel® Wi-Fi 6E AX211, 2x2, 802.11ax, MU-MIMO, Bluetooth® wireless card</t>
  </si>
  <si>
    <t>Power</t>
  </si>
  <si>
    <t>165W Type C Power Adapter</t>
  </si>
  <si>
    <t>Other</t>
  </si>
  <si>
    <t>Nvidia RTX A1000, 6gb GDDR6 graphics card </t>
  </si>
  <si>
    <t>1080p at 30 fps, FHD IR camera</t>
  </si>
  <si>
    <t>Dock</t>
  </si>
  <si>
    <t>Standing Docking Station (Similar to Dell WD-19S)</t>
  </si>
  <si>
    <t>WD19S</t>
  </si>
  <si>
    <t>Monitor</t>
  </si>
  <si>
    <t>Standard FHD 24" Monitor</t>
  </si>
  <si>
    <t>P2422H</t>
  </si>
  <si>
    <t>Keyboard and Mouse</t>
  </si>
  <si>
    <t>Wireless Keyboard and Mouse ((Similar to Logitech MK270)</t>
  </si>
  <si>
    <t>KM5221W</t>
  </si>
  <si>
    <t>MK270</t>
  </si>
  <si>
    <t>To find a reliable and potential supplier to procure IT hardware with upgraded configurations and Installation</t>
  </si>
  <si>
    <t>Procurement of IT hardware Components</t>
  </si>
  <si>
    <t>DELL</t>
  </si>
  <si>
    <t>HP ProBook 445 (AMD)</t>
  </si>
  <si>
    <t xml:space="preserve">AMD R7 processor
</t>
  </si>
  <si>
    <t>Prodesk 400 Mini</t>
  </si>
  <si>
    <t>HP Zbook Power 15 (AMD)</t>
  </si>
  <si>
    <t>HP TB 280W dock</t>
  </si>
  <si>
    <t>HP P24h</t>
  </si>
  <si>
    <t>HP Wireless Keyboard &amp; Mouse Combo</t>
  </si>
  <si>
    <t>Tiny Form Factor</t>
  </si>
  <si>
    <t>170W Type C Power Adapter - Slim Tip</t>
  </si>
  <si>
    <t>ThinkPad Universal USB-C Dock (40AY0090US)</t>
  </si>
  <si>
    <t>ThinkVision T24i-30 (63CFMAR1US)</t>
  </si>
  <si>
    <t>Lenovo Essential Wireless Combo Keyboard &amp; Mouse Gen2 (4X31N50708)</t>
  </si>
  <si>
    <t>Average Score</t>
  </si>
  <si>
    <t>Technical Score (0-5 with 0 being the lowest &amp; 5 being the most)</t>
  </si>
  <si>
    <t xml:space="preserve">10-15 business days from receipt by Lenovo of a valid purchase order (and an est. ~8-10 business days for ship to delivery to the address on the PO). </t>
  </si>
  <si>
    <t>We deliver our award-winning service through Call Centers around the globe which are controlled by Lenovo, either through direct ownership or through a network of partnerships.</t>
  </si>
  <si>
    <t xml:space="preserve">Lenovo offers all our customers aggressively priced and best-of-breed products with a fulfillment model tailored to meet your requirements.  With a robust direct offering and a strong reseller channel, Lenovo gives customers more innovative choices to meet their needs. </t>
  </si>
  <si>
    <t>Laptop</t>
  </si>
  <si>
    <t>Dock Station</t>
  </si>
  <si>
    <t xml:space="preserve">Keyboard and Mouse </t>
  </si>
  <si>
    <t>Bid Amount</t>
  </si>
  <si>
    <t>Lattitude 440</t>
  </si>
  <si>
    <t>Supplier Capability Score (0-5 with 0 being the lowest &amp; 5 being the most)</t>
  </si>
  <si>
    <t>Brand</t>
  </si>
  <si>
    <t>SCORING GUIDE</t>
  </si>
  <si>
    <t>VENDOR SCORE</t>
  </si>
  <si>
    <t>Criteria</t>
  </si>
  <si>
    <t>Weight(%)</t>
  </si>
  <si>
    <t>Totally Exceed Expectation</t>
  </si>
  <si>
    <t>Very Satisfied</t>
  </si>
  <si>
    <t>Meet Expectation</t>
  </si>
  <si>
    <t>Less Satisfied</t>
  </si>
  <si>
    <t>Below Expectation</t>
  </si>
  <si>
    <t>Innovation and Execution</t>
  </si>
  <si>
    <t>Maintenance and Post-Implementation Support</t>
  </si>
  <si>
    <t>Weight</t>
  </si>
  <si>
    <t>Overall Average</t>
  </si>
  <si>
    <t>Total Technical</t>
  </si>
  <si>
    <t xml:space="preserve">Evaluation Category </t>
  </si>
  <si>
    <t>Requirements</t>
  </si>
  <si>
    <t>Total</t>
  </si>
  <si>
    <t>Technical</t>
  </si>
  <si>
    <t xml:space="preserve">A </t>
  </si>
  <si>
    <t>A</t>
  </si>
  <si>
    <t>By business user</t>
  </si>
  <si>
    <t>Commercial</t>
  </si>
  <si>
    <t>B</t>
  </si>
  <si>
    <t>Price Competitiveness</t>
  </si>
  <si>
    <t>Combined Scoring</t>
  </si>
  <si>
    <t>Estimated Total Cost:</t>
  </si>
  <si>
    <t>Ranking</t>
  </si>
  <si>
    <t>Technical Aspects</t>
  </si>
  <si>
    <t>Supplier Capabilities</t>
  </si>
  <si>
    <t>Commercial Aspects</t>
  </si>
  <si>
    <t>C</t>
  </si>
  <si>
    <t>IT Hardwarw and Technical Support</t>
  </si>
  <si>
    <t>Desktop</t>
  </si>
  <si>
    <t>Worstation</t>
  </si>
  <si>
    <t>Standard monitor</t>
  </si>
  <si>
    <t>TOTAL</t>
  </si>
  <si>
    <t>Baseline</t>
  </si>
  <si>
    <t>Final cost</t>
  </si>
  <si>
    <t>Savings achieved</t>
  </si>
  <si>
    <t>Savings percentage</t>
  </si>
  <si>
    <t>Summary</t>
  </si>
  <si>
    <t>HP can be selected as the L1 Supplier</t>
  </si>
  <si>
    <t>Dell comes to the Second Position</t>
  </si>
  <si>
    <t>Lenovo stands at third position</t>
  </si>
  <si>
    <t>The final cost offered by HP stands 16% lower than the average baseline considered.</t>
  </si>
  <si>
    <t>3 years</t>
  </si>
  <si>
    <t>HP Offers Competitive pricing with 16% savings over the baseline considered.</t>
  </si>
  <si>
    <t>HP's Proposal matches the required specifications and gives operational effeciency</t>
  </si>
  <si>
    <t>HP's Warrenty offering is for 3 years through direct options.</t>
  </si>
  <si>
    <t>Technical capalibilities matches the requirements and comes with operational efficiency</t>
  </si>
  <si>
    <t>Feature</t>
  </si>
  <si>
    <t>AMD Ryzen 7</t>
  </si>
  <si>
    <t>Intel Core i7</t>
  </si>
  <si>
    <t>Performance (CPU)</t>
  </si>
  <si>
    <t>Great for multi-core tasks (e.g. R7 7840HS)</t>
  </si>
  <si>
    <t>Better single-core performance in many models</t>
  </si>
  <si>
    <t>Integrated GPU</t>
  </si>
  <si>
    <t>Radeon integrated graphics often stronger</t>
  </si>
  <si>
    <t>Intel Iris Xe is decent but generally weaker</t>
  </si>
  <si>
    <t>Power Efficiency</t>
  </si>
  <si>
    <t>More efficient in latest generations (Phoenix)</t>
  </si>
  <si>
    <t>Efficient but can run hotter under load</t>
  </si>
  <si>
    <t>Price</t>
  </si>
  <si>
    <t>Often more cost-effective</t>
  </si>
  <si>
    <t>Slightly pricier for same performance</t>
  </si>
  <si>
    <t>Use Case Fit</t>
  </si>
  <si>
    <t>Better for multitasking, content creation</t>
  </si>
  <si>
    <t>Great for gaming, office, and high single-thread</t>
  </si>
  <si>
    <t>Thermals</t>
  </si>
  <si>
    <t>Typically cooler with lower TDP in laptops</t>
  </si>
  <si>
    <t>Some models tend to heat more under full load</t>
  </si>
  <si>
    <t xml:space="preserve"> RP-23062501</t>
  </si>
  <si>
    <t>Answer to supplier questions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</si>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</sst>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409]mmmm\ d\,\ yyyy;@"/>
    <numFmt numFmtId="165" formatCode="_([$IDR]\ * #,##0_);_([$IDR]\ * \(#,##0\);_([$IDR]\ * &quot;-&quot;_);_(@_)"/>
    <numFmt numFmtId="166" formatCode="[$BDT]\ #,##0"/>
    <numFmt numFmtId="167" formatCode="_(&quot;$&quot;* #,##0_);_(&quot;$&quot;* \(#,##0\);_(&quot;$&quot;* &quot;-&quot;??_);_(@_)"/>
    <numFmt numFmtId="168" formatCode="_-[$USD]\ * #,##0_-;\-[$USD]\ * #,##0_-;_-[$USD]\ * &quot;-&quot;_-;_-@_-"/>
    <numFmt numFmtId="169" formatCode="_-* #,##0_-;\-* #,##0_-;_-* &quot;-&quot;_-;_-@_-"/>
    <numFmt numFmtId="170" formatCode="_(* #,##0_);_(* \(#,##0\);_(* &quot;-&quot;??_);_(@_)"/>
    <numFmt numFmtId="171" formatCode="[$-409]dd\-mmm\-yy;@"/>
    <numFmt numFmtId="172" formatCode="0.0"/>
    <numFmt numFmtId="173" formatCode="&quot;$&quot;#,##0.00"/>
    <numFmt numFmtId="174" formatCode="0.0%"/>
    <numFmt numFmtId="175" formatCode="#,##0.000"/>
    <numFmt numFmtId="176" formatCode="_-* #,##0.00_-;\-* #,##0.00_-;_-* &quot;-&quot;??_-;_-@_-"/>
    <numFmt numFmtId="177" formatCode="&quot;$&quot;#,##0"/>
  </numFmts>
  <fonts count="67">
    <font>
      <sz val="11"/>
      <color theme="1"/>
      <name val="Aptos Narrow"/>
      <family val="2"/>
      <scheme val="minor"/>
    </font>
    <font>
      <b/>
      <sz val="11"/>
      <color theme="1"/>
      <name val="Aptos Narrow"/>
      <family val="2"/>
      <scheme val="minor"/>
    </font>
    <font>
      <b/>
      <sz val="22"/>
      <color theme="1"/>
      <name val="Aptos Narrow"/>
      <family val="2"/>
      <scheme val="minor"/>
    </font>
    <font>
      <b/>
      <sz val="16"/>
      <color theme="1"/>
      <name val="Aptos Narrow"/>
      <family val="2"/>
      <scheme val="minor"/>
    </font>
    <font>
      <b/>
      <sz val="14"/>
      <color theme="1"/>
      <name val="Aptos Narrow"/>
      <family val="2"/>
      <scheme val="minor"/>
    </font>
    <font>
      <b/>
      <sz val="14"/>
      <color theme="1"/>
      <name val="Calibri"/>
      <family val="2"/>
    </font>
    <font>
      <sz val="14"/>
      <color theme="1"/>
      <name val="Calibri"/>
      <family val="2"/>
    </font>
    <font>
      <sz val="14"/>
      <color theme="1"/>
      <name val="Aptos Narrow"/>
      <family val="2"/>
      <scheme val="minor"/>
    </font>
    <font>
      <u/>
      <sz val="11"/>
      <color theme="10"/>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
      <sz val="8"/>
      <name val="Tahoma"/>
      <family val="2"/>
    </font>
    <font>
      <b/>
      <sz val="18"/>
      <name val="Calibri   "/>
    </font>
    <font>
      <b/>
      <sz val="11"/>
      <color theme="0"/>
      <name val="Aptos Narrow"/>
      <family val="2"/>
      <charset val="204"/>
      <scheme val="minor"/>
    </font>
    <font>
      <b/>
      <sz val="14"/>
      <name val="Calibri"/>
      <family val="2"/>
    </font>
    <font>
      <sz val="11"/>
      <name val="Aptos Narrow"/>
      <family val="2"/>
      <charset val="204"/>
      <scheme val="minor"/>
    </font>
    <font>
      <b/>
      <sz val="11"/>
      <name val="Aptos Narrow"/>
      <family val="2"/>
      <charset val="204"/>
      <scheme val="minor"/>
    </font>
    <font>
      <b/>
      <sz val="11"/>
      <name val="Aptos Narrow"/>
      <family val="2"/>
      <scheme val="minor"/>
    </font>
    <font>
      <b/>
      <sz val="11"/>
      <color rgb="FFFFFFFF"/>
      <name val="Aptos Narrow"/>
      <family val="2"/>
      <charset val="204"/>
      <scheme val="minor"/>
    </font>
    <font>
      <b/>
      <sz val="10"/>
      <name val="Calibri"/>
      <family val="2"/>
    </font>
    <font>
      <sz val="11"/>
      <color theme="0"/>
      <name val="Aptos Narrow"/>
      <family val="2"/>
      <charset val="204"/>
      <scheme val="minor"/>
    </font>
    <font>
      <b/>
      <sz val="8"/>
      <color rgb="FFFF0000"/>
      <name val="Calibri"/>
      <family val="2"/>
      <charset val="204"/>
    </font>
    <font>
      <sz val="8"/>
      <name val="Tahoma"/>
      <family val="2"/>
      <charset val="204"/>
    </font>
    <font>
      <sz val="11"/>
      <name val="Aptos Narrow"/>
      <family val="2"/>
      <scheme val="minor"/>
    </font>
    <font>
      <sz val="12"/>
      <name val="Calibri"/>
      <family val="2"/>
    </font>
    <font>
      <sz val="10"/>
      <name val="Aptos Narrow"/>
      <family val="2"/>
      <scheme val="minor"/>
    </font>
    <font>
      <sz val="10"/>
      <name val="Arial"/>
      <family val="2"/>
    </font>
    <font>
      <b/>
      <sz val="10"/>
      <color indexed="9"/>
      <name val="Arial"/>
      <family val="2"/>
    </font>
    <font>
      <b/>
      <sz val="11"/>
      <color indexed="9"/>
      <name val="Arial"/>
      <family val="2"/>
    </font>
    <font>
      <sz val="11"/>
      <color indexed="9"/>
      <name val="Arial"/>
      <family val="2"/>
    </font>
    <font>
      <b/>
      <sz val="10"/>
      <name val="Arial"/>
      <family val="2"/>
    </font>
    <font>
      <i/>
      <sz val="10"/>
      <name val="Arial"/>
      <family val="2"/>
    </font>
    <font>
      <b/>
      <sz val="10"/>
      <color theme="0"/>
      <name val="Arial"/>
      <family val="2"/>
    </font>
    <font>
      <b/>
      <sz val="20"/>
      <color theme="1"/>
      <name val="Aptos Narrow"/>
      <family val="2"/>
      <scheme val="minor"/>
    </font>
    <font>
      <sz val="10"/>
      <color theme="0"/>
      <name val="Arial"/>
      <family val="2"/>
    </font>
    <font>
      <sz val="10"/>
      <color theme="1"/>
      <name val="Arial"/>
      <family val="2"/>
    </font>
    <font>
      <b/>
      <sz val="10"/>
      <color indexed="8"/>
      <name val="Arial"/>
      <family val="2"/>
    </font>
    <font>
      <sz val="10"/>
      <color indexed="8"/>
      <name val="Arial"/>
      <family val="2"/>
    </font>
    <font>
      <b/>
      <u/>
      <sz val="10"/>
      <color theme="0"/>
      <name val="Arial"/>
      <family val="2"/>
    </font>
    <font>
      <u/>
      <sz val="10"/>
      <name val="Arial"/>
      <family val="2"/>
    </font>
    <font>
      <u/>
      <sz val="10"/>
      <color indexed="8"/>
      <name val="Arial"/>
      <family val="2"/>
    </font>
    <font>
      <sz val="10"/>
      <color rgb="FF000000"/>
      <name val="Arial"/>
      <family val="2"/>
    </font>
    <font>
      <sz val="8"/>
      <name val="Aptos Narrow"/>
      <family val="2"/>
      <scheme val="minor"/>
    </font>
    <font>
      <b/>
      <sz val="10"/>
      <color rgb="FFFF0000"/>
      <name val="Arial"/>
      <family val="2"/>
    </font>
    <font>
      <sz val="11"/>
      <name val="Arial"/>
      <family val="2"/>
    </font>
    <font>
      <sz val="10"/>
      <name val="Verdana"/>
      <family val="2"/>
    </font>
    <font>
      <b/>
      <sz val="11"/>
      <color theme="0"/>
      <name val="Arial"/>
      <family val="2"/>
    </font>
    <font>
      <b/>
      <sz val="11"/>
      <color indexed="59"/>
      <name val="Arial"/>
      <family val="2"/>
    </font>
    <font>
      <sz val="11"/>
      <color indexed="59"/>
      <name val="Arial"/>
      <family val="2"/>
    </font>
    <font>
      <sz val="11"/>
      <color theme="1"/>
      <name val="Arial"/>
      <family val="2"/>
    </font>
    <font>
      <b/>
      <sz val="10"/>
      <name val="Verdana"/>
      <family val="2"/>
    </font>
    <font>
      <b/>
      <sz val="12"/>
      <name val="Arial"/>
      <family val="2"/>
    </font>
    <font>
      <b/>
      <sz val="10"/>
      <color rgb="FF000000"/>
      <name val="Arial"/>
      <family val="2"/>
    </font>
    <font>
      <b/>
      <sz val="10"/>
      <color indexed="10"/>
      <name val="Arial"/>
      <family val="2"/>
    </font>
    <font>
      <sz val="10"/>
      <color rgb="FF000000"/>
      <name val="Arial"/>
      <family val="2"/>
      <charset val="1"/>
    </font>
    <font>
      <b/>
      <sz val="11"/>
      <color theme="1"/>
      <name val="Arial"/>
      <family val="2"/>
    </font>
    <font>
      <b/>
      <sz val="11"/>
      <name val="Arial"/>
      <family val="2"/>
    </font>
    <font>
      <b/>
      <sz val="11"/>
      <color theme="0"/>
      <name val="Calibri"/>
      <family val="2"/>
    </font>
    <font>
      <b/>
      <sz val="11"/>
      <name val="Calibri"/>
      <family val="2"/>
    </font>
    <font>
      <sz val="11"/>
      <color theme="1"/>
      <name val="Calibri"/>
      <family val="2"/>
    </font>
    <font>
      <sz val="11"/>
      <name val="Calibri"/>
      <family val="2"/>
    </font>
    <font>
      <b/>
      <sz val="11"/>
      <color theme="1"/>
      <name val="Calibri"/>
      <family val="2"/>
    </font>
    <font>
      <b/>
      <sz val="11"/>
      <color rgb="FFC00000"/>
      <name val="Calibri"/>
      <family val="2"/>
    </font>
    <font>
      <sz val="12"/>
      <color theme="1"/>
      <name val="Aptos Narrow"/>
      <family val="2"/>
      <scheme val="minor"/>
    </font>
    <font>
      <b/>
      <i/>
      <sz val="16"/>
      <color theme="1"/>
      <name val="Aptos Narrow"/>
      <family val="2"/>
      <scheme val="minor"/>
    </font>
    <font>
      <b/>
      <sz val="11"/>
      <color theme="5" tint="0.39997558519241921"/>
      <name val="Aptos Narrow"/>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rgb="FFF9F9F9"/>
        <bgColor indexed="64"/>
      </patternFill>
    </fill>
    <fill>
      <patternFill patternType="solid">
        <fgColor rgb="FFF2F2F2"/>
        <bgColor indexed="64"/>
      </patternFill>
    </fill>
    <fill>
      <patternFill patternType="solid">
        <fgColor rgb="FFFFFFFF"/>
        <bgColor indexed="64"/>
      </patternFill>
    </fill>
    <fill>
      <patternFill patternType="solid">
        <fgColor rgb="FFC00000"/>
        <bgColor indexed="64"/>
      </patternFill>
    </fill>
    <fill>
      <patternFill patternType="solid">
        <fgColor theme="3" tint="0.39997558519241921"/>
        <bgColor indexed="64"/>
      </patternFill>
    </fill>
    <fill>
      <patternFill patternType="solid">
        <fgColor indexed="8"/>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9"/>
        <bgColor indexed="64"/>
      </patternFill>
    </fill>
    <fill>
      <patternFill patternType="solid">
        <fgColor theme="5" tint="0.79998168889431442"/>
        <bgColor rgb="FF000000"/>
      </patternFill>
    </fill>
    <fill>
      <patternFill patternType="solid">
        <fgColor theme="1"/>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rgb="FFC00000"/>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92D05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3"/>
        <bgColor indexed="64"/>
      </patternFill>
    </fill>
    <fill>
      <patternFill patternType="solid">
        <fgColor theme="7" tint="0.79998168889431442"/>
        <bgColor indexed="64"/>
      </patternFill>
    </fill>
  </fills>
  <borders count="7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right/>
      <top style="medium">
        <color rgb="FF009DDC"/>
      </top>
      <bottom style="medium">
        <color rgb="FF009DDC"/>
      </bottom>
      <diagonal/>
    </border>
    <border>
      <left/>
      <right style="medium">
        <color rgb="FF009DDC"/>
      </right>
      <top style="medium">
        <color rgb="FF009DDC"/>
      </top>
      <bottom style="medium">
        <color rgb="FF009DDC"/>
      </bottom>
      <diagonal/>
    </border>
    <border>
      <left style="medium">
        <color rgb="FF009DDC"/>
      </left>
      <right style="medium">
        <color rgb="FF009DDC"/>
      </right>
      <top style="medium">
        <color rgb="FF009DDC"/>
      </top>
      <bottom style="medium">
        <color rgb="FF009DDC"/>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009DDC"/>
      </left>
      <right style="medium">
        <color rgb="FF009DDC"/>
      </right>
      <top style="medium">
        <color rgb="FF009DDC"/>
      </top>
      <bottom/>
      <diagonal/>
    </border>
    <border>
      <left style="thin">
        <color indexed="64"/>
      </left>
      <right style="medium">
        <color theme="4"/>
      </right>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9"/>
      </right>
      <top style="thin">
        <color indexed="64"/>
      </top>
      <bottom/>
      <diagonal/>
    </border>
    <border>
      <left style="medium">
        <color indexed="9"/>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style="medium">
        <color indexed="64"/>
      </left>
      <right/>
      <top style="medium">
        <color theme="0"/>
      </top>
      <bottom style="medium">
        <color theme="0"/>
      </bottom>
      <diagonal/>
    </border>
    <border>
      <left/>
      <right/>
      <top style="medium">
        <color theme="0"/>
      </top>
      <bottom style="medium">
        <color theme="0"/>
      </bottom>
      <diagonal/>
    </border>
    <border>
      <left style="thin">
        <color theme="0"/>
      </left>
      <right/>
      <top/>
      <bottom/>
      <diagonal/>
    </border>
    <border>
      <left/>
      <right style="medium">
        <color theme="0"/>
      </right>
      <top style="medium">
        <color theme="0"/>
      </top>
      <bottom style="medium">
        <color theme="0"/>
      </bottom>
      <diagonal/>
    </border>
  </borders>
  <cellStyleXfs count="13">
    <xf numFmtId="0" fontId="0" fillId="0" borderId="0"/>
    <xf numFmtId="0" fontId="8" fillId="0" borderId="0" applyNumberForma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0" fontId="12" fillId="0" borderId="0"/>
    <xf numFmtId="169" fontId="9" fillId="0" borderId="0" applyFont="0" applyFill="0" applyBorder="0" applyAlignment="0" applyProtection="0"/>
    <xf numFmtId="0" fontId="23" fillId="0" borderId="0"/>
    <xf numFmtId="0" fontId="27" fillId="0" borderId="0"/>
    <xf numFmtId="9" fontId="27" fillId="0" borderId="0" applyFont="0" applyFill="0" applyBorder="0" applyAlignment="0" applyProtection="0"/>
    <xf numFmtId="0" fontId="27" fillId="0" borderId="0"/>
    <xf numFmtId="0" fontId="64" fillId="0" borderId="0"/>
    <xf numFmtId="176" fontId="9" fillId="0" borderId="0" applyFont="0" applyFill="0" applyBorder="0" applyAlignment="0" applyProtection="0"/>
    <xf numFmtId="9" fontId="9" fillId="0" borderId="0" applyFont="0" applyFill="0" applyBorder="0" applyAlignment="0" applyProtection="0"/>
  </cellStyleXfs>
  <cellXfs count="525">
    <xf numFmtId="0" fontId="0" fillId="0" borderId="0" xfId="0"/>
    <xf numFmtId="0" fontId="0" fillId="0" borderId="0" xfId="0" applyAlignment="1">
      <alignment horizontal="center" vertical="center"/>
    </xf>
    <xf numFmtId="0" fontId="1" fillId="0" borderId="0" xfId="0" applyFont="1" applyAlignment="1">
      <alignment vertical="center"/>
    </xf>
    <xf numFmtId="0" fontId="0" fillId="0" borderId="4" xfId="0" applyBorder="1"/>
    <xf numFmtId="0" fontId="0" fillId="0" borderId="5" xfId="0" applyBorder="1"/>
    <xf numFmtId="0" fontId="5" fillId="0" borderId="6" xfId="0" applyFont="1" applyBorder="1" applyAlignment="1">
      <alignment horizontal="left" vertical="center" wrapText="1"/>
    </xf>
    <xf numFmtId="0" fontId="7" fillId="0" borderId="0" xfId="0" applyFont="1" applyAlignment="1">
      <alignment horizontal="left" wrapText="1"/>
    </xf>
    <xf numFmtId="0" fontId="7" fillId="0" borderId="5" xfId="0" applyFont="1" applyBorder="1" applyAlignment="1">
      <alignment horizontal="left" wrapText="1"/>
    </xf>
    <xf numFmtId="0" fontId="7" fillId="0" borderId="4" xfId="0" applyFont="1" applyBorder="1" applyAlignment="1">
      <alignment horizontal="left" wrapText="1"/>
    </xf>
    <xf numFmtId="0" fontId="0" fillId="0" borderId="10" xfId="0" applyBorder="1"/>
    <xf numFmtId="0" fontId="0" fillId="0" borderId="11" xfId="0" applyBorder="1"/>
    <xf numFmtId="0" fontId="0" fillId="0" borderId="5" xfId="0" applyBorder="1" applyAlignment="1">
      <alignment horizontal="left"/>
    </xf>
    <xf numFmtId="0" fontId="7" fillId="0" borderId="0" xfId="0" applyFont="1" applyAlignment="1">
      <alignment horizontal="left"/>
    </xf>
    <xf numFmtId="0" fontId="0" fillId="0" borderId="4" xfId="0" applyBorder="1" applyAlignment="1">
      <alignment horizontal="left"/>
    </xf>
    <xf numFmtId="0" fontId="0" fillId="0" borderId="0" xfId="0" applyAlignment="1">
      <alignment horizontal="left"/>
    </xf>
    <xf numFmtId="0" fontId="4" fillId="3" borderId="6" xfId="0" applyFont="1" applyFill="1" applyBorder="1" applyAlignment="1">
      <alignment horizontal="center" vertical="center"/>
    </xf>
    <xf numFmtId="0" fontId="4" fillId="0" borderId="6" xfId="0" applyFont="1" applyBorder="1" applyAlignment="1">
      <alignment horizontal="center"/>
    </xf>
    <xf numFmtId="0" fontId="6" fillId="0" borderId="6" xfId="0" applyFont="1" applyBorder="1" applyAlignment="1">
      <alignment horizontal="left"/>
    </xf>
    <xf numFmtId="164" fontId="7" fillId="4" borderId="6" xfId="0" applyNumberFormat="1" applyFont="1" applyFill="1" applyBorder="1" applyAlignment="1">
      <alignment horizontal="center"/>
    </xf>
    <xf numFmtId="0" fontId="7" fillId="0" borderId="0" xfId="0" applyFont="1"/>
    <xf numFmtId="0" fontId="4" fillId="2" borderId="6" xfId="0" applyFont="1" applyFill="1" applyBorder="1"/>
    <xf numFmtId="0" fontId="0" fillId="0" borderId="15" xfId="0" applyBorder="1"/>
    <xf numFmtId="0" fontId="0" fillId="0" borderId="16" xfId="0" applyBorder="1"/>
    <xf numFmtId="0" fontId="0" fillId="0" borderId="17" xfId="0" applyBorder="1"/>
    <xf numFmtId="0" fontId="12" fillId="0" borderId="0" xfId="4" applyAlignment="1">
      <alignment vertical="center"/>
    </xf>
    <xf numFmtId="0" fontId="12" fillId="0" borderId="18" xfId="4" applyBorder="1" applyAlignment="1">
      <alignment vertical="center"/>
    </xf>
    <xf numFmtId="0" fontId="12" fillId="0" borderId="19" xfId="4" applyBorder="1" applyAlignment="1">
      <alignment vertical="center"/>
    </xf>
    <xf numFmtId="0" fontId="12" fillId="0" borderId="20" xfId="4" applyBorder="1" applyAlignment="1">
      <alignment vertical="center"/>
    </xf>
    <xf numFmtId="0" fontId="12" fillId="0" borderId="5" xfId="4" applyBorder="1" applyAlignment="1">
      <alignment vertical="center"/>
    </xf>
    <xf numFmtId="0" fontId="12" fillId="0" borderId="4" xfId="4" applyBorder="1" applyAlignment="1">
      <alignment vertical="center"/>
    </xf>
    <xf numFmtId="0" fontId="13" fillId="0" borderId="0" xfId="4" applyFont="1" applyAlignment="1">
      <alignment horizontal="center" vertical="center"/>
    </xf>
    <xf numFmtId="0" fontId="15" fillId="0" borderId="0" xfId="4" applyFont="1" applyAlignment="1">
      <alignment horizontal="center" vertical="center" wrapText="1"/>
    </xf>
    <xf numFmtId="0" fontId="16" fillId="0" borderId="5" xfId="4" applyFont="1" applyBorder="1" applyAlignment="1">
      <alignment vertical="center"/>
    </xf>
    <xf numFmtId="0" fontId="16" fillId="0" borderId="4" xfId="4" applyFont="1" applyBorder="1" applyAlignment="1">
      <alignment vertical="center"/>
    </xf>
    <xf numFmtId="0" fontId="16" fillId="0" borderId="0" xfId="4" applyFont="1" applyAlignment="1">
      <alignment vertical="center"/>
    </xf>
    <xf numFmtId="0" fontId="17" fillId="0" borderId="0" xfId="4" applyFont="1" applyAlignment="1">
      <alignment horizontal="center" vertical="center" wrapText="1"/>
    </xf>
    <xf numFmtId="0" fontId="19" fillId="0" borderId="0" xfId="4" applyFont="1" applyAlignment="1">
      <alignment horizontal="center" vertical="center" wrapText="1"/>
    </xf>
    <xf numFmtId="14" fontId="17" fillId="0" borderId="0" xfId="4" applyNumberFormat="1" applyFont="1" applyAlignment="1">
      <alignment horizontal="left" vertical="center" wrapText="1"/>
    </xf>
    <xf numFmtId="0" fontId="17" fillId="0" borderId="0" xfId="4" applyFont="1" applyAlignment="1">
      <alignment vertical="center" wrapText="1"/>
    </xf>
    <xf numFmtId="0" fontId="17" fillId="4" borderId="0" xfId="4" applyFont="1" applyFill="1" applyAlignment="1">
      <alignment vertical="center" wrapText="1"/>
    </xf>
    <xf numFmtId="0" fontId="21" fillId="4" borderId="0" xfId="4" applyFont="1" applyFill="1" applyAlignment="1">
      <alignment vertical="center"/>
    </xf>
    <xf numFmtId="0" fontId="16" fillId="4" borderId="0" xfId="4" applyFont="1" applyFill="1" applyAlignment="1">
      <alignment vertical="center"/>
    </xf>
    <xf numFmtId="0" fontId="16" fillId="4" borderId="0" xfId="4" applyFont="1" applyFill="1" applyAlignment="1">
      <alignment vertical="center" wrapText="1"/>
    </xf>
    <xf numFmtId="0" fontId="16" fillId="8" borderId="6" xfId="4" applyFont="1" applyFill="1" applyBorder="1" applyAlignment="1">
      <alignment horizontal="center" vertical="center" wrapText="1"/>
    </xf>
    <xf numFmtId="0" fontId="16" fillId="0" borderId="0" xfId="4" applyFont="1" applyAlignment="1">
      <alignment vertical="center" wrapText="1"/>
    </xf>
    <xf numFmtId="0" fontId="16" fillId="4" borderId="6" xfId="4" applyFont="1" applyFill="1" applyBorder="1" applyAlignment="1">
      <alignment horizontal="center" vertical="center" wrapText="1"/>
    </xf>
    <xf numFmtId="0" fontId="21" fillId="4" borderId="0" xfId="4" applyFont="1" applyFill="1" applyAlignment="1">
      <alignment vertical="center" wrapText="1"/>
    </xf>
    <xf numFmtId="0" fontId="16" fillId="4" borderId="0" xfId="4" applyFont="1" applyFill="1" applyAlignment="1">
      <alignment horizontal="center" vertical="center" wrapText="1"/>
    </xf>
    <xf numFmtId="0" fontId="16" fillId="4" borderId="0" xfId="4" applyFont="1" applyFill="1" applyAlignment="1">
      <alignment horizontal="left" vertical="center" wrapText="1"/>
    </xf>
    <xf numFmtId="0" fontId="21" fillId="4" borderId="0" xfId="4" applyFont="1" applyFill="1" applyAlignment="1">
      <alignment horizontal="center" vertical="center" wrapText="1"/>
    </xf>
    <xf numFmtId="0" fontId="18" fillId="0" borderId="0" xfId="4" applyFont="1" applyAlignment="1">
      <alignment vertical="center" wrapText="1"/>
    </xf>
    <xf numFmtId="0" fontId="16" fillId="0" borderId="0" xfId="4" applyFont="1" applyAlignment="1">
      <alignment horizontal="center" vertical="center" wrapText="1"/>
    </xf>
    <xf numFmtId="44" fontId="16" fillId="0" borderId="0" xfId="3" applyFont="1" applyBorder="1" applyAlignment="1">
      <alignment vertical="center" wrapText="1"/>
    </xf>
    <xf numFmtId="0" fontId="19" fillId="9" borderId="0" xfId="4" applyFont="1" applyFill="1" applyAlignment="1">
      <alignment vertical="center" wrapText="1"/>
    </xf>
    <xf numFmtId="0" fontId="16" fillId="9" borderId="0" xfId="4" applyFont="1" applyFill="1" applyAlignment="1">
      <alignment horizontal="center" vertical="center" wrapText="1"/>
    </xf>
    <xf numFmtId="0" fontId="16" fillId="9" borderId="0" xfId="4" applyFont="1" applyFill="1" applyAlignment="1">
      <alignment vertical="center" wrapText="1"/>
    </xf>
    <xf numFmtId="0" fontId="22" fillId="9" borderId="0" xfId="4" applyFont="1" applyFill="1" applyAlignment="1">
      <alignment horizontal="left" vertical="center" wrapText="1"/>
    </xf>
    <xf numFmtId="0" fontId="16" fillId="0" borderId="25" xfId="4" applyFont="1" applyBorder="1" applyAlignment="1">
      <alignment horizontal="center" vertical="center"/>
    </xf>
    <xf numFmtId="0" fontId="16" fillId="0" borderId="26" xfId="4" applyFont="1" applyBorder="1" applyAlignment="1">
      <alignment horizontal="center" vertical="center"/>
    </xf>
    <xf numFmtId="0" fontId="16" fillId="0" borderId="30" xfId="4" applyFont="1" applyBorder="1" applyAlignment="1">
      <alignment horizontal="center" vertical="center"/>
    </xf>
    <xf numFmtId="0" fontId="16" fillId="0" borderId="31" xfId="4" applyFont="1" applyBorder="1" applyAlignment="1">
      <alignment horizontal="center" vertical="center" wrapText="1"/>
    </xf>
    <xf numFmtId="9" fontId="16" fillId="8" borderId="25" xfId="4" applyNumberFormat="1" applyFont="1" applyFill="1" applyBorder="1" applyAlignment="1">
      <alignment horizontal="center" vertical="center" wrapText="1"/>
    </xf>
    <xf numFmtId="167" fontId="16" fillId="8" borderId="25" xfId="4" applyNumberFormat="1" applyFont="1" applyFill="1" applyBorder="1" applyAlignment="1">
      <alignment horizontal="center" vertical="center" wrapText="1"/>
    </xf>
    <xf numFmtId="165" fontId="16" fillId="0" borderId="0" xfId="4" applyNumberFormat="1" applyFont="1" applyAlignment="1">
      <alignment vertical="center" wrapText="1"/>
    </xf>
    <xf numFmtId="168" fontId="16" fillId="0" borderId="0" xfId="4" applyNumberFormat="1" applyFont="1" applyAlignment="1">
      <alignment vertical="center" wrapText="1"/>
    </xf>
    <xf numFmtId="169" fontId="16" fillId="0" borderId="0" xfId="4" applyNumberFormat="1" applyFont="1" applyAlignment="1">
      <alignment vertical="center" wrapText="1"/>
    </xf>
    <xf numFmtId="43" fontId="16" fillId="0" borderId="0" xfId="4" applyNumberFormat="1" applyFont="1" applyAlignment="1">
      <alignment vertical="center" wrapText="1"/>
    </xf>
    <xf numFmtId="170" fontId="16" fillId="0" borderId="0" xfId="2" applyNumberFormat="1" applyFont="1" applyBorder="1" applyAlignment="1">
      <alignment vertical="center" wrapText="1"/>
    </xf>
    <xf numFmtId="0" fontId="16" fillId="0" borderId="5" xfId="6" applyFont="1" applyBorder="1" applyAlignment="1">
      <alignment vertical="center"/>
    </xf>
    <xf numFmtId="0" fontId="16" fillId="0" borderId="4" xfId="6" applyFont="1" applyBorder="1" applyAlignment="1">
      <alignment vertical="center"/>
    </xf>
    <xf numFmtId="0" fontId="16" fillId="0" borderId="0" xfId="6" applyFont="1" applyAlignment="1">
      <alignment vertical="center"/>
    </xf>
    <xf numFmtId="0" fontId="17" fillId="0" borderId="0" xfId="6" applyFont="1" applyAlignment="1">
      <alignment horizontal="center" vertical="center" wrapText="1"/>
    </xf>
    <xf numFmtId="0" fontId="16" fillId="0" borderId="0" xfId="6" applyFont="1" applyAlignment="1">
      <alignment vertical="center" wrapText="1"/>
    </xf>
    <xf numFmtId="0" fontId="19" fillId="0" borderId="0" xfId="6" applyFont="1" applyAlignment="1">
      <alignment vertical="center" wrapText="1"/>
    </xf>
    <xf numFmtId="14" fontId="16" fillId="0" borderId="0" xfId="6" applyNumberFormat="1" applyFont="1" applyAlignment="1">
      <alignment vertical="center" wrapText="1"/>
    </xf>
    <xf numFmtId="0" fontId="24" fillId="0" borderId="0" xfId="6" applyFont="1" applyAlignment="1">
      <alignment horizontal="left" vertical="center" wrapText="1"/>
    </xf>
    <xf numFmtId="0" fontId="16" fillId="0" borderId="0" xfId="6" applyFont="1" applyAlignment="1">
      <alignment horizontal="left" vertical="center" wrapText="1"/>
    </xf>
    <xf numFmtId="0" fontId="16" fillId="0" borderId="0" xfId="4" applyFont="1" applyAlignment="1">
      <alignment horizontal="left" vertical="center" wrapText="1"/>
    </xf>
    <xf numFmtId="0" fontId="12" fillId="0" borderId="15" xfId="4" applyBorder="1" applyAlignment="1">
      <alignment vertical="center"/>
    </xf>
    <xf numFmtId="0" fontId="12" fillId="0" borderId="17" xfId="4" applyBorder="1" applyAlignment="1">
      <alignment vertical="center"/>
    </xf>
    <xf numFmtId="0" fontId="12" fillId="0" borderId="0" xfId="4" applyAlignment="1">
      <alignment vertical="top"/>
    </xf>
    <xf numFmtId="0" fontId="28" fillId="10" borderId="35" xfId="7" applyFont="1" applyFill="1" applyBorder="1" applyAlignment="1">
      <alignment horizontal="center" vertical="center" wrapText="1"/>
    </xf>
    <xf numFmtId="0" fontId="28" fillId="10" borderId="36" xfId="7" applyFont="1" applyFill="1" applyBorder="1" applyAlignment="1">
      <alignment horizontal="center" vertical="center" wrapText="1"/>
    </xf>
    <xf numFmtId="0" fontId="28" fillId="10" borderId="37" xfId="7" applyFont="1" applyFill="1" applyBorder="1" applyAlignment="1">
      <alignment horizontal="center" vertical="center" wrapText="1"/>
    </xf>
    <xf numFmtId="0" fontId="29" fillId="11" borderId="0" xfId="7" applyFont="1" applyFill="1" applyAlignment="1">
      <alignment horizontal="center" vertical="center" wrapText="1"/>
    </xf>
    <xf numFmtId="0" fontId="30" fillId="11" borderId="0" xfId="7" applyFont="1" applyFill="1" applyAlignment="1">
      <alignment horizontal="left" vertical="center" wrapText="1"/>
    </xf>
    <xf numFmtId="0" fontId="30" fillId="11" borderId="0" xfId="7" applyFont="1" applyFill="1" applyAlignment="1">
      <alignment horizontal="center" vertical="center" wrapText="1"/>
    </xf>
    <xf numFmtId="0" fontId="30" fillId="11" borderId="13" xfId="7" applyFont="1" applyFill="1" applyBorder="1" applyAlignment="1">
      <alignment horizontal="center" vertical="center" wrapText="1"/>
    </xf>
    <xf numFmtId="0" fontId="30" fillId="11" borderId="4" xfId="7" applyFont="1" applyFill="1" applyBorder="1" applyAlignment="1">
      <alignment horizontal="center" vertical="center" wrapText="1"/>
    </xf>
    <xf numFmtId="172" fontId="28" fillId="12" borderId="38" xfId="7" applyNumberFormat="1" applyFont="1" applyFill="1" applyBorder="1" applyAlignment="1">
      <alignment horizontal="left" vertical="center" wrapText="1"/>
    </xf>
    <xf numFmtId="0" fontId="28" fillId="12" borderId="39" xfId="7" applyFont="1" applyFill="1" applyBorder="1" applyAlignment="1">
      <alignment vertical="center" wrapText="1"/>
    </xf>
    <xf numFmtId="0" fontId="28" fillId="12" borderId="39" xfId="7" applyFont="1" applyFill="1" applyBorder="1" applyAlignment="1">
      <alignment horizontal="left" vertical="center" wrapText="1"/>
    </xf>
    <xf numFmtId="0" fontId="31" fillId="13" borderId="41" xfId="7" applyFont="1" applyFill="1" applyBorder="1" applyAlignment="1">
      <alignment vertical="center" wrapText="1"/>
    </xf>
    <xf numFmtId="0" fontId="27" fillId="0" borderId="41" xfId="7" applyBorder="1" applyAlignment="1">
      <alignment vertical="center" wrapText="1"/>
    </xf>
    <xf numFmtId="0" fontId="0" fillId="0" borderId="41" xfId="7" applyFont="1" applyBorder="1" applyAlignment="1">
      <alignment vertical="center" wrapText="1"/>
    </xf>
    <xf numFmtId="0" fontId="31" fillId="13" borderId="46" xfId="7" applyFont="1" applyFill="1" applyBorder="1" applyAlignment="1">
      <alignment vertical="center" wrapText="1"/>
    </xf>
    <xf numFmtId="0" fontId="27" fillId="0" borderId="46" xfId="7" applyBorder="1" applyAlignment="1">
      <alignment vertical="center" wrapText="1"/>
    </xf>
    <xf numFmtId="172" fontId="28" fillId="12" borderId="35" xfId="7" applyNumberFormat="1" applyFont="1" applyFill="1" applyBorder="1" applyAlignment="1">
      <alignment horizontal="left" vertical="center" wrapText="1"/>
    </xf>
    <xf numFmtId="0" fontId="28" fillId="12" borderId="36" xfId="7" applyFont="1" applyFill="1" applyBorder="1" applyAlignment="1">
      <alignment vertical="center" wrapText="1"/>
    </xf>
    <xf numFmtId="0" fontId="28" fillId="12" borderId="36" xfId="7" applyFont="1" applyFill="1" applyBorder="1" applyAlignment="1">
      <alignment horizontal="left" vertical="center" wrapText="1"/>
    </xf>
    <xf numFmtId="0" fontId="28" fillId="12" borderId="35" xfId="7" applyFont="1" applyFill="1" applyBorder="1" applyAlignment="1">
      <alignment horizontal="left" vertical="center" wrapText="1"/>
    </xf>
    <xf numFmtId="0" fontId="27" fillId="0" borderId="6" xfId="7" applyBorder="1" applyAlignment="1">
      <alignment vertical="center" wrapText="1"/>
    </xf>
    <xf numFmtId="0" fontId="27" fillId="0" borderId="52" xfId="7" applyBorder="1" applyAlignment="1">
      <alignment vertical="center" wrapText="1"/>
    </xf>
    <xf numFmtId="0" fontId="31" fillId="2" borderId="42" xfId="7" applyFont="1" applyFill="1" applyBorder="1" applyAlignment="1">
      <alignment horizontal="left" vertical="center" wrapText="1"/>
    </xf>
    <xf numFmtId="0" fontId="31" fillId="2" borderId="45" xfId="7" applyFont="1" applyFill="1" applyBorder="1" applyAlignment="1">
      <alignment horizontal="left" vertical="center" wrapText="1"/>
    </xf>
    <xf numFmtId="0" fontId="27" fillId="2" borderId="41" xfId="7" applyFill="1" applyBorder="1" applyAlignment="1">
      <alignment horizontal="left" vertical="center" wrapText="1"/>
    </xf>
    <xf numFmtId="0" fontId="27" fillId="2" borderId="46" xfId="7" applyFill="1" applyBorder="1" applyAlignment="1">
      <alignment horizontal="left" vertical="center" wrapText="1"/>
    </xf>
    <xf numFmtId="9" fontId="27" fillId="2" borderId="6" xfId="8" applyFont="1" applyFill="1" applyBorder="1" applyAlignment="1">
      <alignment horizontal="center" vertical="center" wrapText="1"/>
    </xf>
    <xf numFmtId="0" fontId="31" fillId="2" borderId="50" xfId="7" applyFont="1" applyFill="1" applyBorder="1" applyAlignment="1">
      <alignment vertical="center" wrapText="1"/>
    </xf>
    <xf numFmtId="9" fontId="27" fillId="2" borderId="6" xfId="8" applyFont="1" applyFill="1" applyBorder="1" applyAlignment="1">
      <alignment vertical="center" wrapText="1"/>
    </xf>
    <xf numFmtId="9" fontId="27" fillId="2" borderId="41" xfId="8" applyFont="1" applyFill="1" applyBorder="1" applyAlignment="1">
      <alignment vertical="center" wrapText="1"/>
    </xf>
    <xf numFmtId="0" fontId="0" fillId="2" borderId="41" xfId="7" applyFont="1" applyFill="1" applyBorder="1" applyAlignment="1">
      <alignment vertical="center" wrapText="1"/>
    </xf>
    <xf numFmtId="0" fontId="27" fillId="2" borderId="6" xfId="7" applyFill="1" applyBorder="1" applyAlignment="1">
      <alignment vertical="center" wrapText="1"/>
    </xf>
    <xf numFmtId="0" fontId="0" fillId="2" borderId="6" xfId="7" applyFont="1" applyFill="1" applyBorder="1" applyAlignment="1">
      <alignment vertical="center" wrapText="1"/>
    </xf>
    <xf numFmtId="0" fontId="31" fillId="2" borderId="51" xfId="7" applyFont="1" applyFill="1" applyBorder="1" applyAlignment="1">
      <alignment horizontal="left" vertical="center" wrapText="1"/>
    </xf>
    <xf numFmtId="0" fontId="27" fillId="2" borderId="52" xfId="7" applyFill="1" applyBorder="1" applyAlignment="1">
      <alignment vertical="center" wrapText="1"/>
    </xf>
    <xf numFmtId="0" fontId="27" fillId="2" borderId="53" xfId="7" applyFill="1" applyBorder="1" applyAlignment="1">
      <alignment horizontal="left" vertical="center" wrapText="1"/>
    </xf>
    <xf numFmtId="0" fontId="0" fillId="0" borderId="0" xfId="0" applyAlignment="1">
      <alignment wrapText="1"/>
    </xf>
    <xf numFmtId="0" fontId="29" fillId="11" borderId="5" xfId="7" applyFont="1" applyFill="1" applyBorder="1" applyAlignment="1">
      <alignment horizontal="left" vertical="center" wrapText="1"/>
    </xf>
    <xf numFmtId="0" fontId="28" fillId="12" borderId="39" xfId="7" applyFont="1" applyFill="1" applyBorder="1" applyAlignment="1">
      <alignment horizontal="center" vertical="center" wrapText="1"/>
    </xf>
    <xf numFmtId="0" fontId="28" fillId="12" borderId="40" xfId="7" applyFont="1" applyFill="1" applyBorder="1" applyAlignment="1">
      <alignment horizontal="center" vertical="center" wrapText="1"/>
    </xf>
    <xf numFmtId="173" fontId="28" fillId="12" borderId="14" xfId="7" applyNumberFormat="1" applyFont="1" applyFill="1" applyBorder="1" applyAlignment="1">
      <alignment horizontal="center" vertical="center" wrapText="1"/>
    </xf>
    <xf numFmtId="173" fontId="28" fillId="12" borderId="41" xfId="7" applyNumberFormat="1" applyFont="1" applyFill="1" applyBorder="1" applyAlignment="1">
      <alignment horizontal="center" vertical="center" wrapText="1"/>
    </xf>
    <xf numFmtId="0" fontId="28" fillId="12" borderId="41" xfId="7" applyFont="1" applyFill="1" applyBorder="1" applyAlignment="1">
      <alignment horizontal="center" vertical="center" wrapText="1"/>
    </xf>
    <xf numFmtId="0" fontId="28" fillId="12" borderId="10" xfId="7" applyFont="1" applyFill="1" applyBorder="1" applyAlignment="1">
      <alignment horizontal="center" vertical="center" wrapText="1"/>
    </xf>
    <xf numFmtId="0" fontId="28" fillId="12" borderId="4" xfId="7" applyFont="1" applyFill="1" applyBorder="1" applyAlignment="1">
      <alignment horizontal="center" vertical="center" wrapText="1"/>
    </xf>
    <xf numFmtId="0" fontId="31" fillId="0" borderId="41" xfId="7" applyFont="1" applyBorder="1" applyAlignment="1">
      <alignment horizontal="center" vertical="center" wrapText="1"/>
    </xf>
    <xf numFmtId="0" fontId="31" fillId="0" borderId="43" xfId="7" applyFont="1" applyBorder="1" applyAlignment="1">
      <alignment horizontal="center" vertical="center" wrapText="1"/>
    </xf>
    <xf numFmtId="173" fontId="27" fillId="14" borderId="14" xfId="7" applyNumberFormat="1" applyFill="1" applyBorder="1" applyAlignment="1">
      <alignment horizontal="center" vertical="center" wrapText="1"/>
    </xf>
    <xf numFmtId="173" fontId="27" fillId="14" borderId="41" xfId="7" applyNumberFormat="1" applyFill="1" applyBorder="1" applyAlignment="1">
      <alignment horizontal="center" vertical="center" wrapText="1"/>
    </xf>
    <xf numFmtId="3" fontId="27" fillId="14" borderId="6" xfId="7" applyNumberFormat="1" applyFill="1" applyBorder="1" applyAlignment="1">
      <alignment horizontal="center" vertical="center" wrapText="1"/>
    </xf>
    <xf numFmtId="0" fontId="27" fillId="14" borderId="44" xfId="7" applyFill="1" applyBorder="1" applyAlignment="1">
      <alignment horizontal="center" vertical="center" wrapText="1"/>
    </xf>
    <xf numFmtId="0" fontId="31" fillId="0" borderId="46" xfId="7" applyFont="1" applyBorder="1" applyAlignment="1">
      <alignment horizontal="center" vertical="center" wrapText="1"/>
    </xf>
    <xf numFmtId="0" fontId="27" fillId="0" borderId="46" xfId="7" applyBorder="1" applyAlignment="1">
      <alignment horizontal="center" vertical="center" wrapText="1"/>
    </xf>
    <xf numFmtId="0" fontId="31" fillId="0" borderId="47" xfId="7" applyFont="1" applyBorder="1" applyAlignment="1">
      <alignment horizontal="center" vertical="center" wrapText="1"/>
    </xf>
    <xf numFmtId="0" fontId="27" fillId="14" borderId="6" xfId="7" applyFill="1" applyBorder="1" applyAlignment="1">
      <alignment horizontal="center" vertical="center" wrapText="1"/>
    </xf>
    <xf numFmtId="0" fontId="27" fillId="14" borderId="48" xfId="7" applyFill="1" applyBorder="1" applyAlignment="1">
      <alignment horizontal="center" vertical="center" wrapText="1"/>
    </xf>
    <xf numFmtId="0" fontId="28" fillId="12" borderId="36" xfId="7" applyFont="1" applyFill="1" applyBorder="1" applyAlignment="1">
      <alignment horizontal="center" vertical="center" wrapText="1"/>
    </xf>
    <xf numFmtId="0" fontId="28" fillId="12" borderId="37" xfId="7" applyFont="1" applyFill="1" applyBorder="1" applyAlignment="1">
      <alignment horizontal="center" vertical="center" wrapText="1"/>
    </xf>
    <xf numFmtId="0" fontId="28" fillId="12" borderId="7" xfId="7" applyFont="1" applyFill="1" applyBorder="1" applyAlignment="1">
      <alignment horizontal="center" vertical="center" wrapText="1"/>
    </xf>
    <xf numFmtId="0" fontId="28" fillId="12" borderId="48" xfId="7" applyFont="1" applyFill="1" applyBorder="1" applyAlignment="1">
      <alignment horizontal="center" vertical="center" wrapText="1"/>
    </xf>
    <xf numFmtId="173" fontId="27" fillId="14" borderId="14" xfId="7" applyNumberFormat="1" applyFill="1" applyBorder="1" applyAlignment="1">
      <alignment vertical="center" wrapText="1"/>
    </xf>
    <xf numFmtId="173" fontId="27" fillId="14" borderId="41" xfId="7" applyNumberFormat="1" applyFill="1" applyBorder="1" applyAlignment="1">
      <alignment vertical="center" wrapText="1"/>
    </xf>
    <xf numFmtId="4" fontId="27" fillId="14" borderId="6" xfId="7" applyNumberFormat="1" applyFill="1" applyBorder="1" applyAlignment="1">
      <alignment horizontal="center" vertical="center" wrapText="1"/>
    </xf>
    <xf numFmtId="0" fontId="27" fillId="14" borderId="49" xfId="7" applyFill="1" applyBorder="1" applyAlignment="1">
      <alignment horizontal="center" vertical="center" wrapText="1"/>
    </xf>
    <xf numFmtId="173" fontId="28" fillId="12" borderId="14" xfId="7" applyNumberFormat="1" applyFont="1" applyFill="1" applyBorder="1" applyAlignment="1">
      <alignment vertical="center" wrapText="1"/>
    </xf>
    <xf numFmtId="173" fontId="28" fillId="12" borderId="41" xfId="7" applyNumberFormat="1" applyFont="1" applyFill="1" applyBorder="1" applyAlignment="1">
      <alignment vertical="center" wrapText="1"/>
    </xf>
    <xf numFmtId="0" fontId="28" fillId="12" borderId="41" xfId="7" applyFont="1" applyFill="1" applyBorder="1" applyAlignment="1">
      <alignment vertical="center" wrapText="1"/>
    </xf>
    <xf numFmtId="0" fontId="27" fillId="0" borderId="47" xfId="7" applyBorder="1" applyAlignment="1">
      <alignment horizontal="center" vertical="center" wrapText="1"/>
    </xf>
    <xf numFmtId="0" fontId="28" fillId="12" borderId="32" xfId="7" applyFont="1" applyFill="1" applyBorder="1" applyAlignment="1">
      <alignment horizontal="center" vertical="center" wrapText="1"/>
    </xf>
    <xf numFmtId="0" fontId="28" fillId="12" borderId="44" xfId="7" applyFont="1" applyFill="1" applyBorder="1" applyAlignment="1">
      <alignment horizontal="center" vertical="center" wrapText="1"/>
    </xf>
    <xf numFmtId="0" fontId="31" fillId="0" borderId="53" xfId="7" applyFont="1" applyBorder="1" applyAlignment="1">
      <alignment vertical="center" wrapText="1"/>
    </xf>
    <xf numFmtId="0" fontId="27" fillId="0" borderId="53" xfId="7" applyBorder="1" applyAlignment="1">
      <alignment vertical="center" wrapText="1"/>
    </xf>
    <xf numFmtId="0" fontId="27" fillId="0" borderId="54" xfId="7" applyBorder="1" applyAlignment="1">
      <alignment vertical="center" wrapText="1"/>
    </xf>
    <xf numFmtId="0" fontId="27" fillId="15" borderId="0" xfId="7" applyFill="1" applyAlignment="1">
      <alignment vertical="center" wrapText="1"/>
    </xf>
    <xf numFmtId="0" fontId="27" fillId="0" borderId="0" xfId="7" applyAlignment="1">
      <alignment vertical="center" wrapText="1"/>
    </xf>
    <xf numFmtId="0" fontId="31" fillId="15" borderId="0" xfId="7" applyFont="1" applyFill="1" applyAlignment="1">
      <alignment vertical="center"/>
    </xf>
    <xf numFmtId="0" fontId="31" fillId="0" borderId="0" xfId="7" applyFont="1" applyAlignment="1">
      <alignment vertical="center"/>
    </xf>
    <xf numFmtId="0" fontId="27" fillId="15" borderId="0" xfId="7" applyFill="1" applyAlignment="1">
      <alignment vertical="center"/>
    </xf>
    <xf numFmtId="0" fontId="27" fillId="0" borderId="0" xfId="7" applyAlignment="1">
      <alignment vertical="center"/>
    </xf>
    <xf numFmtId="173" fontId="27" fillId="14" borderId="56" xfId="7" applyNumberFormat="1" applyFill="1" applyBorder="1" applyAlignment="1">
      <alignment vertical="center" wrapText="1"/>
    </xf>
    <xf numFmtId="173" fontId="27" fillId="14" borderId="53" xfId="7" applyNumberFormat="1" applyFill="1" applyBorder="1" applyAlignment="1">
      <alignment vertical="center" wrapText="1"/>
    </xf>
    <xf numFmtId="9" fontId="27" fillId="2" borderId="52" xfId="8" applyFont="1" applyFill="1" applyBorder="1" applyAlignment="1">
      <alignment vertical="center" wrapText="1"/>
    </xf>
    <xf numFmtId="0" fontId="27" fillId="14" borderId="52" xfId="7" applyFill="1" applyBorder="1" applyAlignment="1">
      <alignment horizontal="center" vertical="center" wrapText="1"/>
    </xf>
    <xf numFmtId="0" fontId="27" fillId="14" borderId="57" xfId="7" applyFill="1" applyBorder="1" applyAlignment="1">
      <alignment horizontal="center" vertical="center" wrapText="1"/>
    </xf>
    <xf numFmtId="0" fontId="28" fillId="12" borderId="58" xfId="7" applyFont="1" applyFill="1" applyBorder="1" applyAlignment="1">
      <alignment horizontal="center" vertical="center" wrapText="1"/>
    </xf>
    <xf numFmtId="0" fontId="33" fillId="10" borderId="5" xfId="7" applyFont="1" applyFill="1" applyBorder="1" applyAlignment="1">
      <alignment horizontal="center" vertical="center" wrapText="1"/>
    </xf>
    <xf numFmtId="0" fontId="33" fillId="10" borderId="0" xfId="7" applyFont="1" applyFill="1" applyAlignment="1">
      <alignment horizontal="left" vertical="center" wrapText="1"/>
    </xf>
    <xf numFmtId="0" fontId="27" fillId="2" borderId="6" xfId="7" applyFill="1" applyBorder="1" applyAlignment="1">
      <alignment horizontal="center" vertical="center" wrapText="1"/>
    </xf>
    <xf numFmtId="0" fontId="27" fillId="2" borderId="6" xfId="7" applyFill="1" applyBorder="1" applyAlignment="1">
      <alignment horizontal="left" vertical="center" wrapText="1"/>
    </xf>
    <xf numFmtId="0" fontId="27" fillId="14" borderId="32" xfId="7" applyFill="1" applyBorder="1" applyAlignment="1">
      <alignment horizontal="left" vertical="center" wrapText="1"/>
    </xf>
    <xf numFmtId="0" fontId="27" fillId="12" borderId="6" xfId="7" applyFill="1" applyBorder="1" applyAlignment="1">
      <alignment horizontal="center" vertical="center" wrapText="1"/>
    </xf>
    <xf numFmtId="0" fontId="31" fillId="2" borderId="6" xfId="7" applyFont="1" applyFill="1" applyBorder="1" applyAlignment="1">
      <alignment horizontal="left" vertical="center" wrapText="1"/>
    </xf>
    <xf numFmtId="0" fontId="31" fillId="2" borderId="6" xfId="7" applyFont="1" applyFill="1" applyBorder="1" applyAlignment="1">
      <alignment horizontal="center" vertical="center" wrapText="1"/>
    </xf>
    <xf numFmtId="0" fontId="31" fillId="12" borderId="6" xfId="7" applyFont="1" applyFill="1" applyBorder="1" applyAlignment="1">
      <alignment horizontal="center" vertical="center" wrapText="1"/>
    </xf>
    <xf numFmtId="0" fontId="31" fillId="14" borderId="6" xfId="7" applyFont="1" applyFill="1" applyBorder="1" applyAlignment="1">
      <alignment horizontal="center" vertical="center" wrapText="1"/>
    </xf>
    <xf numFmtId="0" fontId="39" fillId="12" borderId="6" xfId="1" applyFont="1" applyFill="1" applyBorder="1" applyAlignment="1" applyProtection="1">
      <alignment horizontal="center" vertical="center" wrapText="1"/>
    </xf>
    <xf numFmtId="0" fontId="33" fillId="10" borderId="6" xfId="7" applyFont="1" applyFill="1" applyBorder="1" applyAlignment="1">
      <alignment horizontal="center" vertical="center" wrapText="1"/>
    </xf>
    <xf numFmtId="0" fontId="35" fillId="10" borderId="6" xfId="7" applyFont="1" applyFill="1" applyBorder="1" applyAlignment="1">
      <alignment horizontal="center" vertical="center" wrapText="1"/>
    </xf>
    <xf numFmtId="0" fontId="35" fillId="10" borderId="6" xfId="7" applyFont="1" applyFill="1" applyBorder="1" applyAlignment="1">
      <alignment horizontal="left" vertical="center" wrapText="1"/>
    </xf>
    <xf numFmtId="0" fontId="8" fillId="2" borderId="6" xfId="1" applyFill="1" applyBorder="1" applyAlignment="1" applyProtection="1">
      <alignment horizontal="left" vertical="center" wrapText="1"/>
    </xf>
    <xf numFmtId="0" fontId="0" fillId="16" borderId="6" xfId="0" applyFill="1" applyBorder="1" applyAlignment="1">
      <alignment horizontal="left" vertical="center" wrapText="1"/>
    </xf>
    <xf numFmtId="172" fontId="27" fillId="2" borderId="32" xfId="7" applyNumberFormat="1" applyFill="1" applyBorder="1" applyAlignment="1">
      <alignment horizontal="center" vertical="center" wrapText="1"/>
    </xf>
    <xf numFmtId="172" fontId="0" fillId="2" borderId="6" xfId="7" applyNumberFormat="1" applyFont="1" applyFill="1" applyBorder="1" applyAlignment="1">
      <alignment horizontal="center" vertical="center" wrapText="1"/>
    </xf>
    <xf numFmtId="172" fontId="27" fillId="2" borderId="6" xfId="7" applyNumberFormat="1" applyFill="1" applyBorder="1" applyAlignment="1">
      <alignment horizontal="center" vertical="center" wrapText="1"/>
    </xf>
    <xf numFmtId="0" fontId="0" fillId="2" borderId="6" xfId="7" applyFont="1" applyFill="1" applyBorder="1" applyAlignment="1">
      <alignment horizontal="center" vertical="center" wrapText="1"/>
    </xf>
    <xf numFmtId="0" fontId="0" fillId="0" borderId="6" xfId="0" applyBorder="1"/>
    <xf numFmtId="0" fontId="28" fillId="12" borderId="6" xfId="7" applyFont="1" applyFill="1" applyBorder="1" applyAlignment="1">
      <alignment horizontal="center" vertical="center" wrapText="1"/>
    </xf>
    <xf numFmtId="0" fontId="36" fillId="14" borderId="6" xfId="7" applyFont="1" applyFill="1" applyBorder="1" applyAlignment="1">
      <alignment horizontal="left" vertical="center" wrapText="1"/>
    </xf>
    <xf numFmtId="0" fontId="27" fillId="14" borderId="6" xfId="7" applyFill="1" applyBorder="1" applyAlignment="1">
      <alignment horizontal="left" vertical="center" wrapText="1"/>
    </xf>
    <xf numFmtId="0" fontId="42" fillId="2" borderId="6" xfId="0" applyFont="1" applyFill="1" applyBorder="1" applyAlignment="1">
      <alignment vertical="center" wrapText="1"/>
    </xf>
    <xf numFmtId="0" fontId="27" fillId="4" borderId="6" xfId="7" applyFill="1" applyBorder="1" applyAlignment="1">
      <alignment horizontal="left" vertical="center" wrapText="1"/>
    </xf>
    <xf numFmtId="0" fontId="27" fillId="4" borderId="6" xfId="7" applyFill="1" applyBorder="1" applyAlignment="1">
      <alignment horizontal="center" vertical="center" wrapText="1"/>
    </xf>
    <xf numFmtId="0" fontId="28" fillId="12" borderId="59" xfId="7" applyFont="1" applyFill="1" applyBorder="1" applyAlignment="1">
      <alignment horizontal="center" vertical="center" wrapText="1"/>
    </xf>
    <xf numFmtId="0" fontId="35" fillId="0" borderId="0" xfId="7" applyFont="1" applyAlignment="1">
      <alignment horizontal="left" vertical="center" wrapText="1"/>
    </xf>
    <xf numFmtId="0" fontId="27" fillId="0" borderId="0" xfId="7" applyAlignment="1">
      <alignment horizontal="left" vertical="center" wrapText="1"/>
    </xf>
    <xf numFmtId="0" fontId="39" fillId="0" borderId="0" xfId="1" applyFont="1" applyFill="1" applyBorder="1" applyAlignment="1" applyProtection="1">
      <alignment horizontal="center" vertical="center" wrapText="1"/>
    </xf>
    <xf numFmtId="0" fontId="27" fillId="4" borderId="32" xfId="7" applyFill="1" applyBorder="1" applyAlignment="1">
      <alignment horizontal="left" vertical="center" wrapText="1"/>
    </xf>
    <xf numFmtId="0" fontId="34" fillId="0" borderId="0" xfId="0" applyFont="1" applyAlignment="1">
      <alignment horizontal="center" vertical="center"/>
    </xf>
    <xf numFmtId="0" fontId="28" fillId="0" borderId="0" xfId="7" applyFont="1" applyAlignment="1">
      <alignment horizontal="center" vertical="center" wrapText="1"/>
    </xf>
    <xf numFmtId="0" fontId="31" fillId="0" borderId="0" xfId="7" applyFont="1" applyAlignment="1">
      <alignment horizontal="left" vertical="center" wrapText="1"/>
    </xf>
    <xf numFmtId="0" fontId="8" fillId="0" borderId="0" xfId="1" applyFill="1" applyBorder="1" applyAlignment="1" applyProtection="1">
      <alignment horizontal="left" vertical="center" wrapText="1"/>
    </xf>
    <xf numFmtId="0" fontId="0" fillId="0" borderId="0" xfId="0" applyAlignment="1">
      <alignment horizontal="left" vertical="center" wrapText="1"/>
    </xf>
    <xf numFmtId="0" fontId="42" fillId="0" borderId="0" xfId="0" applyFont="1" applyAlignment="1">
      <alignment vertical="center" wrapText="1"/>
    </xf>
    <xf numFmtId="0" fontId="0" fillId="0" borderId="32" xfId="7" applyFont="1" applyBorder="1" applyAlignment="1">
      <alignment vertical="center" wrapText="1"/>
    </xf>
    <xf numFmtId="0" fontId="27" fillId="0" borderId="32" xfId="7" applyBorder="1" applyAlignment="1">
      <alignment vertical="center" wrapText="1"/>
    </xf>
    <xf numFmtId="0" fontId="27" fillId="4" borderId="32" xfId="7" applyFill="1" applyBorder="1" applyAlignment="1">
      <alignment vertical="center" wrapText="1"/>
    </xf>
    <xf numFmtId="0" fontId="33" fillId="10" borderId="32" xfId="7" applyFont="1" applyFill="1" applyBorder="1" applyAlignment="1">
      <alignment horizontal="left" vertical="center" wrapText="1"/>
    </xf>
    <xf numFmtId="0" fontId="27" fillId="18" borderId="6" xfId="7" applyFill="1" applyBorder="1" applyAlignment="1">
      <alignment horizontal="center" vertical="center" wrapText="1"/>
    </xf>
    <xf numFmtId="0" fontId="36" fillId="18" borderId="6" xfId="7" applyFont="1" applyFill="1" applyBorder="1" applyAlignment="1">
      <alignment horizontal="left" vertical="center" wrapText="1"/>
    </xf>
    <xf numFmtId="0" fontId="27" fillId="18" borderId="6" xfId="7" applyFill="1" applyBorder="1" applyAlignment="1">
      <alignment horizontal="left" vertical="center" wrapText="1"/>
    </xf>
    <xf numFmtId="0" fontId="31" fillId="18" borderId="6" xfId="7" applyFont="1" applyFill="1" applyBorder="1" applyAlignment="1">
      <alignment horizontal="center" vertical="center" wrapText="1"/>
    </xf>
    <xf numFmtId="0" fontId="0" fillId="18" borderId="6" xfId="7" applyFont="1" applyFill="1" applyBorder="1" applyAlignment="1">
      <alignment horizontal="left" vertical="center" wrapText="1"/>
    </xf>
    <xf numFmtId="49" fontId="36" fillId="14" borderId="6" xfId="7" applyNumberFormat="1" applyFont="1" applyFill="1" applyBorder="1" applyAlignment="1">
      <alignment vertical="center" wrapText="1"/>
    </xf>
    <xf numFmtId="0" fontId="46" fillId="0" borderId="0" xfId="7" applyFont="1" applyAlignment="1">
      <alignment vertical="center" wrapText="1"/>
    </xf>
    <xf numFmtId="0" fontId="48" fillId="0" borderId="6" xfId="7" applyFont="1" applyBorder="1" applyAlignment="1">
      <alignment horizontal="center" vertical="center" wrapText="1"/>
    </xf>
    <xf numFmtId="0" fontId="49" fillId="14" borderId="6" xfId="7" applyFont="1" applyFill="1" applyBorder="1" applyAlignment="1">
      <alignment vertical="center" wrapText="1"/>
    </xf>
    <xf numFmtId="37" fontId="45" fillId="14" borderId="6" xfId="7" applyNumberFormat="1" applyFont="1" applyFill="1" applyBorder="1" applyAlignment="1" applyProtection="1">
      <alignment horizontal="left" vertical="center" wrapText="1"/>
      <protection locked="0"/>
    </xf>
    <xf numFmtId="0" fontId="50" fillId="14" borderId="6" xfId="7" applyFont="1" applyFill="1" applyBorder="1" applyAlignment="1">
      <alignment vertical="center" wrapText="1"/>
    </xf>
    <xf numFmtId="37" fontId="50" fillId="14" borderId="6" xfId="7" applyNumberFormat="1" applyFont="1" applyFill="1" applyBorder="1" applyAlignment="1" applyProtection="1">
      <alignment horizontal="left" vertical="center" wrapText="1"/>
      <protection locked="0"/>
    </xf>
    <xf numFmtId="0" fontId="45" fillId="14" borderId="6" xfId="7" applyFont="1" applyFill="1" applyBorder="1" applyAlignment="1">
      <alignment vertical="center" wrapText="1"/>
    </xf>
    <xf numFmtId="0" fontId="36" fillId="14" borderId="6" xfId="7" applyFont="1" applyFill="1" applyBorder="1" applyAlignment="1">
      <alignment vertical="center" wrapText="1"/>
    </xf>
    <xf numFmtId="37" fontId="36" fillId="14" borderId="6" xfId="7" applyNumberFormat="1" applyFont="1" applyFill="1" applyBorder="1" applyAlignment="1" applyProtection="1">
      <alignment horizontal="left" vertical="center" wrapText="1"/>
      <protection locked="0"/>
    </xf>
    <xf numFmtId="0" fontId="51" fillId="0" borderId="0" xfId="7" applyFont="1" applyAlignment="1">
      <alignment vertical="center" wrapText="1"/>
    </xf>
    <xf numFmtId="0" fontId="51" fillId="21" borderId="6" xfId="7" applyFont="1" applyFill="1" applyBorder="1" applyAlignment="1">
      <alignment horizontal="center" vertical="center" wrapText="1"/>
    </xf>
    <xf numFmtId="0" fontId="29" fillId="10" borderId="55" xfId="7" applyFont="1" applyFill="1" applyBorder="1" applyAlignment="1">
      <alignment horizontal="center" vertical="center"/>
    </xf>
    <xf numFmtId="0" fontId="29" fillId="10" borderId="55" xfId="7" applyFont="1" applyFill="1" applyBorder="1" applyAlignment="1">
      <alignment horizontal="center" vertical="center" wrapText="1"/>
    </xf>
    <xf numFmtId="0" fontId="46" fillId="0" borderId="0" xfId="7" applyFont="1"/>
    <xf numFmtId="0" fontId="28" fillId="12" borderId="5" xfId="7" applyFont="1" applyFill="1" applyBorder="1" applyAlignment="1">
      <alignment horizontal="left" vertical="center"/>
    </xf>
    <xf numFmtId="0" fontId="28" fillId="12" borderId="0" xfId="7" applyFont="1" applyFill="1" applyAlignment="1">
      <alignment horizontal="center" vertical="center"/>
    </xf>
    <xf numFmtId="0" fontId="31" fillId="0" borderId="60" xfId="7" applyFont="1" applyBorder="1" applyAlignment="1">
      <alignment horizontal="left" vertical="center"/>
    </xf>
    <xf numFmtId="0" fontId="31" fillId="0" borderId="42" xfId="7" applyFont="1" applyBorder="1" applyAlignment="1">
      <alignment horizontal="left" vertical="center"/>
    </xf>
    <xf numFmtId="0" fontId="54" fillId="12" borderId="6" xfId="7" applyFont="1" applyFill="1" applyBorder="1" applyAlignment="1">
      <alignment horizontal="center" vertical="center"/>
    </xf>
    <xf numFmtId="0" fontId="29" fillId="10" borderId="15" xfId="7" applyFont="1" applyFill="1" applyBorder="1" applyAlignment="1">
      <alignment horizontal="center" vertical="center" wrapText="1"/>
    </xf>
    <xf numFmtId="0" fontId="54" fillId="12" borderId="12" xfId="7" applyFont="1" applyFill="1" applyBorder="1" applyAlignment="1">
      <alignment horizontal="center" vertical="center"/>
    </xf>
    <xf numFmtId="0" fontId="31" fillId="14" borderId="32" xfId="7" applyFont="1" applyFill="1" applyBorder="1" applyAlignment="1">
      <alignment horizontal="center" vertical="center" wrapText="1"/>
    </xf>
    <xf numFmtId="0" fontId="54" fillId="12" borderId="32" xfId="7" applyFont="1" applyFill="1" applyBorder="1" applyAlignment="1">
      <alignment horizontal="center" vertical="center"/>
    </xf>
    <xf numFmtId="0" fontId="31" fillId="0" borderId="0" xfId="7" applyFont="1" applyAlignment="1">
      <alignment horizontal="center" vertical="center" wrapText="1"/>
    </xf>
    <xf numFmtId="0" fontId="27" fillId="0" borderId="0" xfId="7" applyAlignment="1">
      <alignment horizontal="center" vertical="center" wrapText="1"/>
    </xf>
    <xf numFmtId="0" fontId="1" fillId="0" borderId="0" xfId="0" applyFont="1" applyAlignment="1">
      <alignment horizontal="center" vertical="center"/>
    </xf>
    <xf numFmtId="0" fontId="56" fillId="0" borderId="0" xfId="7" applyFont="1" applyAlignment="1">
      <alignment horizontal="center" vertical="center" wrapText="1"/>
    </xf>
    <xf numFmtId="0" fontId="53" fillId="0" borderId="0" xfId="0" applyFont="1" applyAlignment="1">
      <alignment horizontal="center" vertical="center"/>
    </xf>
    <xf numFmtId="0" fontId="54" fillId="0" borderId="0" xfId="7" applyFont="1" applyAlignment="1">
      <alignment horizontal="center" vertical="center"/>
    </xf>
    <xf numFmtId="0" fontId="27" fillId="22" borderId="6" xfId="7" applyFill="1" applyBorder="1" applyAlignment="1">
      <alignment horizontal="left" vertical="center" wrapText="1"/>
    </xf>
    <xf numFmtId="0" fontId="27" fillId="21" borderId="6" xfId="7" applyFill="1" applyBorder="1" applyAlignment="1">
      <alignment horizontal="left" vertical="center" wrapText="1"/>
    </xf>
    <xf numFmtId="0" fontId="31" fillId="14" borderId="6" xfId="7" applyFont="1" applyFill="1" applyBorder="1" applyAlignment="1">
      <alignment horizontal="left" vertical="center" wrapText="1"/>
    </xf>
    <xf numFmtId="0" fontId="55" fillId="14" borderId="15" xfId="0" applyFont="1" applyFill="1" applyBorder="1"/>
    <xf numFmtId="0" fontId="55" fillId="14" borderId="16" xfId="0" applyFont="1" applyFill="1" applyBorder="1"/>
    <xf numFmtId="0" fontId="0" fillId="23" borderId="32" xfId="0" applyFill="1" applyBorder="1" applyAlignment="1">
      <alignment wrapText="1"/>
    </xf>
    <xf numFmtId="0" fontId="31" fillId="2" borderId="6" xfId="7" applyFont="1" applyFill="1" applyBorder="1" applyAlignment="1">
      <alignment horizontal="center" vertical="center"/>
    </xf>
    <xf numFmtId="0" fontId="1" fillId="0" borderId="0" xfId="0" applyFont="1" applyAlignment="1">
      <alignment horizontal="center"/>
    </xf>
    <xf numFmtId="0" fontId="1" fillId="0" borderId="6" xfId="0" applyFont="1" applyBorder="1" applyAlignment="1">
      <alignment horizontal="center" vertical="center"/>
    </xf>
    <xf numFmtId="0" fontId="45" fillId="0" borderId="0" xfId="7" applyFont="1" applyAlignment="1">
      <alignment vertical="center"/>
    </xf>
    <xf numFmtId="9" fontId="27" fillId="0" borderId="6" xfId="8" applyFont="1" applyFill="1" applyBorder="1" applyAlignment="1">
      <alignment horizontal="center" vertical="center" wrapText="1"/>
    </xf>
    <xf numFmtId="0" fontId="24" fillId="0" borderId="0" xfId="0" applyFont="1"/>
    <xf numFmtId="0" fontId="45" fillId="0" borderId="0" xfId="7" applyFont="1" applyAlignment="1">
      <alignment horizontal="center" vertical="center" wrapText="1"/>
    </xf>
    <xf numFmtId="0" fontId="27" fillId="0" borderId="6" xfId="7" applyBorder="1" applyAlignment="1">
      <alignment horizontal="center" vertical="center"/>
    </xf>
    <xf numFmtId="0" fontId="57" fillId="0" borderId="0" xfId="7" applyFont="1" applyAlignment="1">
      <alignment horizontal="center" vertical="center" wrapText="1"/>
    </xf>
    <xf numFmtId="0" fontId="45" fillId="0" borderId="0" xfId="7" applyFont="1" applyAlignment="1">
      <alignment horizontal="left" vertical="center" wrapText="1"/>
    </xf>
    <xf numFmtId="0" fontId="24" fillId="0" borderId="6" xfId="7" applyFont="1" applyBorder="1" applyAlignment="1">
      <alignment vertical="center" wrapText="1"/>
    </xf>
    <xf numFmtId="0" fontId="27" fillId="0" borderId="0" xfId="7" applyAlignment="1">
      <alignment horizontal="left" vertical="center"/>
    </xf>
    <xf numFmtId="0" fontId="31" fillId="2" borderId="6" xfId="7" applyFont="1" applyFill="1" applyBorder="1" applyAlignment="1">
      <alignment vertical="center" wrapText="1"/>
    </xf>
    <xf numFmtId="0" fontId="29" fillId="12" borderId="6" xfId="7" applyFont="1" applyFill="1" applyBorder="1" applyAlignment="1">
      <alignment horizontal="center" vertical="center" wrapText="1"/>
    </xf>
    <xf numFmtId="0" fontId="57" fillId="2" borderId="6" xfId="7" applyFont="1" applyFill="1" applyBorder="1" applyAlignment="1">
      <alignment horizontal="center" vertical="center" wrapText="1"/>
    </xf>
    <xf numFmtId="173" fontId="31" fillId="2" borderId="6" xfId="7" applyNumberFormat="1" applyFont="1" applyFill="1" applyBorder="1" applyAlignment="1">
      <alignment horizontal="center" vertical="center"/>
    </xf>
    <xf numFmtId="0" fontId="31" fillId="0" borderId="6" xfId="7" applyFont="1" applyBorder="1" applyAlignment="1">
      <alignment vertical="center" wrapText="1"/>
    </xf>
    <xf numFmtId="0" fontId="31" fillId="19" borderId="6" xfId="7" applyFont="1" applyFill="1" applyBorder="1" applyAlignment="1">
      <alignment horizontal="left" vertical="center" wrapText="1"/>
    </xf>
    <xf numFmtId="0" fontId="31" fillId="0" borderId="6" xfId="7" applyFont="1" applyBorder="1" applyAlignment="1">
      <alignment horizontal="center" vertical="center"/>
    </xf>
    <xf numFmtId="173" fontId="24" fillId="0" borderId="6" xfId="7" applyNumberFormat="1" applyFont="1" applyBorder="1" applyAlignment="1">
      <alignment horizontal="center" vertical="center"/>
    </xf>
    <xf numFmtId="0" fontId="27" fillId="0" borderId="6" xfId="7" applyBorder="1" applyAlignment="1">
      <alignment horizontal="left" vertical="center" wrapText="1"/>
    </xf>
    <xf numFmtId="0" fontId="27" fillId="19" borderId="6" xfId="7" applyFill="1" applyBorder="1" applyAlignment="1">
      <alignment horizontal="left" vertical="center" wrapText="1"/>
    </xf>
    <xf numFmtId="0" fontId="33" fillId="17" borderId="0" xfId="7" applyFont="1" applyFill="1" applyAlignment="1">
      <alignment horizontal="center" vertical="center"/>
    </xf>
    <xf numFmtId="173" fontId="33" fillId="17" borderId="0" xfId="7" applyNumberFormat="1" applyFont="1" applyFill="1" applyAlignment="1">
      <alignment horizontal="center" vertical="center"/>
    </xf>
    <xf numFmtId="0" fontId="31" fillId="22" borderId="36" xfId="7" applyFont="1" applyFill="1" applyBorder="1" applyAlignment="1">
      <alignment horizontal="center" vertical="center" wrapText="1"/>
    </xf>
    <xf numFmtId="0" fontId="31" fillId="22" borderId="53" xfId="7" applyFont="1" applyFill="1" applyBorder="1" applyAlignment="1">
      <alignment horizontal="center" vertical="center" wrapText="1"/>
    </xf>
    <xf numFmtId="9" fontId="31" fillId="2" borderId="6" xfId="8" applyFont="1" applyFill="1" applyBorder="1" applyAlignment="1">
      <alignment horizontal="center" vertical="center" wrapText="1"/>
    </xf>
    <xf numFmtId="2" fontId="31" fillId="21" borderId="6" xfId="7" applyNumberFormat="1" applyFont="1" applyFill="1" applyBorder="1" applyAlignment="1">
      <alignment horizontal="center" vertical="center"/>
    </xf>
    <xf numFmtId="0" fontId="58" fillId="5" borderId="34" xfId="9" applyFont="1" applyFill="1" applyBorder="1" applyAlignment="1">
      <alignment horizontal="center" vertical="center" wrapText="1"/>
    </xf>
    <xf numFmtId="0" fontId="60" fillId="0" borderId="0" xfId="0" applyFont="1"/>
    <xf numFmtId="0" fontId="61" fillId="0" borderId="0" xfId="9" applyFont="1"/>
    <xf numFmtId="0" fontId="58" fillId="5" borderId="7" xfId="9" applyFont="1" applyFill="1" applyBorder="1" applyAlignment="1">
      <alignment horizontal="center" vertical="center" wrapText="1"/>
    </xf>
    <xf numFmtId="0" fontId="62" fillId="24" borderId="6" xfId="0" applyFont="1" applyFill="1" applyBorder="1" applyAlignment="1">
      <alignment horizontal="center" vertical="center" wrapText="1"/>
    </xf>
    <xf numFmtId="0" fontId="59" fillId="0" borderId="6" xfId="9" applyFont="1" applyBorder="1" applyAlignment="1">
      <alignment horizontal="center" vertical="center" wrapText="1"/>
    </xf>
    <xf numFmtId="0" fontId="59" fillId="0" borderId="6" xfId="0" applyFont="1" applyBorder="1" applyAlignment="1">
      <alignment horizontal="left" vertical="center"/>
    </xf>
    <xf numFmtId="0" fontId="59" fillId="0" borderId="6" xfId="0" applyFont="1" applyBorder="1" applyAlignment="1">
      <alignment horizontal="left" vertical="center" wrapText="1"/>
    </xf>
    <xf numFmtId="9" fontId="62" fillId="24" borderId="6" xfId="0" applyNumberFormat="1" applyFont="1" applyFill="1" applyBorder="1" applyAlignment="1">
      <alignment horizontal="center" vertical="center"/>
    </xf>
    <xf numFmtId="0" fontId="62" fillId="24" borderId="33" xfId="0" applyFont="1" applyFill="1" applyBorder="1" applyAlignment="1">
      <alignment vertical="center"/>
    </xf>
    <xf numFmtId="0" fontId="62" fillId="24" borderId="34" xfId="0" applyFont="1" applyFill="1" applyBorder="1" applyAlignment="1">
      <alignment vertical="center"/>
    </xf>
    <xf numFmtId="172" fontId="62" fillId="24" borderId="6" xfId="0" applyNumberFormat="1" applyFont="1" applyFill="1" applyBorder="1" applyAlignment="1">
      <alignment horizontal="center" vertical="center"/>
    </xf>
    <xf numFmtId="0" fontId="24" fillId="4" borderId="0" xfId="10" applyFont="1" applyFill="1" applyAlignment="1">
      <alignment vertical="top"/>
    </xf>
    <xf numFmtId="0" fontId="24" fillId="0" borderId="0" xfId="10" applyFont="1" applyAlignment="1">
      <alignment vertical="top"/>
    </xf>
    <xf numFmtId="0" fontId="24" fillId="4" borderId="18" xfId="10" applyFont="1" applyFill="1" applyBorder="1" applyAlignment="1">
      <alignment vertical="top"/>
    </xf>
    <xf numFmtId="0" fontId="24" fillId="4" borderId="19" xfId="10" applyFont="1" applyFill="1" applyBorder="1" applyAlignment="1">
      <alignment vertical="top"/>
    </xf>
    <xf numFmtId="0" fontId="24" fillId="4" borderId="20" xfId="10" applyFont="1" applyFill="1" applyBorder="1" applyAlignment="1">
      <alignment vertical="top"/>
    </xf>
    <xf numFmtId="0" fontId="24" fillId="0" borderId="61" xfId="10" applyFont="1" applyBorder="1" applyAlignment="1">
      <alignment vertical="top"/>
    </xf>
    <xf numFmtId="0" fontId="24" fillId="4" borderId="4" xfId="10" applyFont="1" applyFill="1" applyBorder="1" applyAlignment="1">
      <alignment vertical="top"/>
    </xf>
    <xf numFmtId="1" fontId="18" fillId="4" borderId="65" xfId="10" applyNumberFormat="1" applyFont="1" applyFill="1" applyBorder="1" applyAlignment="1">
      <alignment vertical="top"/>
    </xf>
    <xf numFmtId="0" fontId="24" fillId="4" borderId="66" xfId="10" applyFont="1" applyFill="1" applyBorder="1" applyAlignment="1">
      <alignment horizontal="left" vertical="top"/>
    </xf>
    <xf numFmtId="0" fontId="24" fillId="4" borderId="66" xfId="10" applyFont="1" applyFill="1" applyBorder="1" applyAlignment="1">
      <alignment vertical="top"/>
    </xf>
    <xf numFmtId="0" fontId="24" fillId="0" borderId="61" xfId="10" applyFont="1" applyBorder="1" applyAlignment="1">
      <alignment horizontal="center" vertical="center"/>
    </xf>
    <xf numFmtId="1" fontId="10" fillId="25" borderId="67" xfId="10" applyNumberFormat="1" applyFont="1" applyFill="1" applyBorder="1" applyAlignment="1">
      <alignment horizontal="center" vertical="center" wrapText="1"/>
    </xf>
    <xf numFmtId="0" fontId="11" fillId="0" borderId="65" xfId="10" applyFont="1" applyBorder="1" applyAlignment="1">
      <alignment horizontal="center" vertical="center"/>
    </xf>
    <xf numFmtId="2" fontId="10" fillId="25" borderId="67" xfId="10" applyNumberFormat="1" applyFont="1" applyFill="1" applyBorder="1" applyAlignment="1">
      <alignment horizontal="center" vertical="center"/>
    </xf>
    <xf numFmtId="0" fontId="10" fillId="0" borderId="68" xfId="10" applyFont="1" applyBorder="1" applyAlignment="1">
      <alignment vertical="center" wrapText="1"/>
    </xf>
    <xf numFmtId="0" fontId="11" fillId="0" borderId="0" xfId="10" applyFont="1" applyAlignment="1">
      <alignment horizontal="center" vertical="center"/>
    </xf>
    <xf numFmtId="0" fontId="24" fillId="4" borderId="4" xfId="10" applyFont="1" applyFill="1" applyBorder="1" applyAlignment="1">
      <alignment horizontal="center" vertical="center"/>
    </xf>
    <xf numFmtId="0" fontId="24" fillId="4" borderId="0" xfId="10" applyFont="1" applyFill="1" applyAlignment="1">
      <alignment horizontal="center" vertical="center"/>
    </xf>
    <xf numFmtId="0" fontId="9" fillId="0" borderId="69" xfId="10" applyFont="1" applyBorder="1" applyAlignment="1">
      <alignment vertical="top"/>
    </xf>
    <xf numFmtId="9" fontId="1" fillId="6" borderId="6" xfId="10" applyNumberFormat="1" applyFont="1" applyFill="1" applyBorder="1" applyAlignment="1">
      <alignment horizontal="center" vertical="center" wrapText="1"/>
    </xf>
    <xf numFmtId="1" fontId="1" fillId="4" borderId="70" xfId="10" applyNumberFormat="1" applyFont="1" applyFill="1" applyBorder="1" applyAlignment="1">
      <alignment horizontal="center" vertical="top"/>
    </xf>
    <xf numFmtId="175" fontId="1" fillId="6" borderId="6" xfId="10" applyNumberFormat="1" applyFont="1" applyFill="1" applyBorder="1" applyAlignment="1">
      <alignment horizontal="center" vertical="top"/>
    </xf>
    <xf numFmtId="4" fontId="1" fillId="6" borderId="6" xfId="11" applyNumberFormat="1" applyFont="1" applyFill="1" applyBorder="1" applyAlignment="1">
      <alignment horizontal="center" vertical="top"/>
    </xf>
    <xf numFmtId="175" fontId="1" fillId="4" borderId="70" xfId="10" applyNumberFormat="1" applyFont="1" applyFill="1" applyBorder="1" applyAlignment="1">
      <alignment horizontal="center" vertical="top"/>
    </xf>
    <xf numFmtId="0" fontId="9" fillId="4" borderId="0" xfId="10" applyFont="1" applyFill="1" applyAlignment="1">
      <alignment vertical="top"/>
    </xf>
    <xf numFmtId="0" fontId="9" fillId="4" borderId="4" xfId="10" applyFont="1" applyFill="1" applyBorder="1" applyAlignment="1">
      <alignment vertical="top"/>
    </xf>
    <xf numFmtId="0" fontId="24" fillId="15" borderId="69" xfId="10" applyFont="1" applyFill="1" applyBorder="1" applyAlignment="1">
      <alignment vertical="top"/>
    </xf>
    <xf numFmtId="9" fontId="18" fillId="0" borderId="6" xfId="8" applyFont="1" applyFill="1" applyBorder="1" applyAlignment="1">
      <alignment horizontal="center" vertical="center" wrapText="1"/>
    </xf>
    <xf numFmtId="174" fontId="18" fillId="0" borderId="6" xfId="8" applyNumberFormat="1" applyFont="1" applyFill="1" applyBorder="1" applyAlignment="1">
      <alignment horizontal="left" vertical="center" wrapText="1"/>
    </xf>
    <xf numFmtId="174" fontId="18" fillId="0" borderId="6" xfId="8" applyNumberFormat="1" applyFont="1" applyFill="1" applyBorder="1" applyAlignment="1">
      <alignment horizontal="left" vertical="center"/>
    </xf>
    <xf numFmtId="0" fontId="24" fillId="0" borderId="70" xfId="10" applyFont="1" applyBorder="1" applyAlignment="1">
      <alignment horizontal="left" vertical="top"/>
    </xf>
    <xf numFmtId="4" fontId="24" fillId="0" borderId="6" xfId="10" applyNumberFormat="1" applyFont="1" applyBorder="1" applyAlignment="1">
      <alignment horizontal="center" vertical="center"/>
    </xf>
    <xf numFmtId="4" fontId="24" fillId="0" borderId="70" xfId="10" applyNumberFormat="1" applyFont="1" applyBorder="1" applyAlignment="1">
      <alignment horizontal="center" vertical="center"/>
    </xf>
    <xf numFmtId="0" fontId="24" fillId="0" borderId="69" xfId="10" applyFont="1" applyBorder="1" applyAlignment="1">
      <alignment vertical="top"/>
    </xf>
    <xf numFmtId="2" fontId="24" fillId="0" borderId="6" xfId="10" applyNumberFormat="1" applyFont="1" applyBorder="1" applyAlignment="1">
      <alignment horizontal="center" vertical="center"/>
    </xf>
    <xf numFmtId="0" fontId="24" fillId="4" borderId="71" xfId="10" applyFont="1" applyFill="1" applyBorder="1" applyAlignment="1">
      <alignment vertical="top"/>
    </xf>
    <xf numFmtId="0" fontId="24" fillId="0" borderId="69" xfId="10" applyFont="1" applyBorder="1" applyAlignment="1">
      <alignment horizontal="center" vertical="top"/>
    </xf>
    <xf numFmtId="0" fontId="24" fillId="4" borderId="70" xfId="10" applyFont="1" applyFill="1" applyBorder="1" applyAlignment="1">
      <alignment horizontal="left" vertical="center"/>
    </xf>
    <xf numFmtId="4" fontId="1" fillId="6" borderId="6" xfId="10" applyNumberFormat="1" applyFont="1" applyFill="1" applyBorder="1" applyAlignment="1">
      <alignment horizontal="center" vertical="center"/>
    </xf>
    <xf numFmtId="4" fontId="1" fillId="6" borderId="6" xfId="11" applyNumberFormat="1" applyFont="1" applyFill="1" applyBorder="1" applyAlignment="1">
      <alignment horizontal="center" vertical="center"/>
    </xf>
    <xf numFmtId="4" fontId="10" fillId="4" borderId="70" xfId="10" applyNumberFormat="1" applyFont="1" applyFill="1" applyBorder="1" applyAlignment="1">
      <alignment horizontal="center" vertical="center"/>
    </xf>
    <xf numFmtId="0" fontId="24" fillId="4" borderId="0" xfId="10" applyFont="1" applyFill="1" applyAlignment="1">
      <alignment horizontal="center" vertical="top"/>
    </xf>
    <xf numFmtId="0" fontId="24" fillId="4" borderId="4" xfId="10" applyFont="1" applyFill="1" applyBorder="1" applyAlignment="1">
      <alignment horizontal="center" vertical="top"/>
    </xf>
    <xf numFmtId="1" fontId="18" fillId="4" borderId="66" xfId="10" applyNumberFormat="1" applyFont="1" applyFill="1" applyBorder="1" applyAlignment="1">
      <alignment horizontal="right" vertical="center"/>
    </xf>
    <xf numFmtId="0" fontId="24" fillId="4" borderId="66" xfId="10" applyFont="1" applyFill="1" applyBorder="1" applyAlignment="1">
      <alignment horizontal="right" vertical="center"/>
    </xf>
    <xf numFmtId="0" fontId="24" fillId="4" borderId="65" xfId="10" applyFont="1" applyFill="1" applyBorder="1" applyAlignment="1">
      <alignment horizontal="left" vertical="center"/>
    </xf>
    <xf numFmtId="3" fontId="24" fillId="4" borderId="66" xfId="10" applyNumberFormat="1" applyFont="1" applyFill="1" applyBorder="1" applyAlignment="1">
      <alignment vertical="center"/>
    </xf>
    <xf numFmtId="0" fontId="24" fillId="4" borderId="65" xfId="10" applyFont="1" applyFill="1" applyBorder="1" applyAlignment="1">
      <alignment vertical="center"/>
    </xf>
    <xf numFmtId="3" fontId="24" fillId="4" borderId="65" xfId="10" applyNumberFormat="1" applyFont="1" applyFill="1" applyBorder="1" applyAlignment="1">
      <alignment horizontal="left" vertical="center"/>
    </xf>
    <xf numFmtId="0" fontId="24" fillId="4" borderId="61" xfId="10" applyFont="1" applyFill="1" applyBorder="1" applyAlignment="1">
      <alignment vertical="top"/>
    </xf>
    <xf numFmtId="0" fontId="9" fillId="4" borderId="65" xfId="10" applyFont="1" applyFill="1" applyBorder="1" applyAlignment="1">
      <alignment horizontal="right" vertical="center"/>
    </xf>
    <xf numFmtId="0" fontId="24" fillId="4" borderId="68" xfId="10" applyFont="1" applyFill="1" applyBorder="1" applyAlignment="1">
      <alignment vertical="center"/>
    </xf>
    <xf numFmtId="0" fontId="24" fillId="4" borderId="72" xfId="10" applyFont="1" applyFill="1" applyBorder="1" applyAlignment="1">
      <alignment vertical="center"/>
    </xf>
    <xf numFmtId="0" fontId="24" fillId="4" borderId="15" xfId="10" applyFont="1" applyFill="1" applyBorder="1" applyAlignment="1">
      <alignment vertical="top"/>
    </xf>
    <xf numFmtId="0" fontId="24" fillId="4" borderId="16" xfId="10" applyFont="1" applyFill="1" applyBorder="1" applyAlignment="1">
      <alignment vertical="top"/>
    </xf>
    <xf numFmtId="0" fontId="24" fillId="4" borderId="17" xfId="10" applyFont="1" applyFill="1" applyBorder="1" applyAlignment="1">
      <alignment vertical="top"/>
    </xf>
    <xf numFmtId="175" fontId="66" fillId="6" borderId="6" xfId="10" applyNumberFormat="1" applyFont="1" applyFill="1" applyBorder="1" applyAlignment="1">
      <alignment horizontal="center" vertical="top"/>
    </xf>
    <xf numFmtId="0" fontId="11" fillId="4" borderId="65" xfId="10" applyFont="1" applyFill="1" applyBorder="1" applyAlignment="1">
      <alignment vertical="center"/>
    </xf>
    <xf numFmtId="0" fontId="11" fillId="4" borderId="0" xfId="10" applyFont="1" applyFill="1" applyAlignment="1">
      <alignment vertical="top"/>
    </xf>
    <xf numFmtId="0" fontId="49" fillId="14" borderId="6" xfId="7" applyFont="1" applyFill="1" applyBorder="1" applyAlignment="1">
      <alignment horizontal="left" vertical="center" wrapText="1"/>
    </xf>
    <xf numFmtId="173" fontId="0" fillId="0" borderId="0" xfId="0" applyNumberFormat="1"/>
    <xf numFmtId="173" fontId="27" fillId="0" borderId="0" xfId="7" applyNumberFormat="1" applyAlignment="1">
      <alignment vertical="center"/>
    </xf>
    <xf numFmtId="0" fontId="10" fillId="28" borderId="0" xfId="0" applyFont="1" applyFill="1" applyAlignment="1">
      <alignment horizontal="center"/>
    </xf>
    <xf numFmtId="173" fontId="0" fillId="0" borderId="6" xfId="0" applyNumberFormat="1" applyBorder="1" applyAlignment="1">
      <alignment horizontal="center"/>
    </xf>
    <xf numFmtId="0" fontId="10" fillId="28" borderId="6" xfId="0" applyFont="1" applyFill="1" applyBorder="1" applyAlignment="1">
      <alignment horizontal="center"/>
    </xf>
    <xf numFmtId="173" fontId="0" fillId="0" borderId="50" xfId="0" applyNumberFormat="1" applyBorder="1" applyAlignment="1">
      <alignment horizontal="center"/>
    </xf>
    <xf numFmtId="0" fontId="1" fillId="21" borderId="6" xfId="0" applyFont="1" applyFill="1" applyBorder="1" applyAlignment="1">
      <alignment horizontal="center"/>
    </xf>
    <xf numFmtId="173" fontId="1" fillId="21" borderId="6" xfId="0" applyNumberFormat="1" applyFont="1" applyFill="1" applyBorder="1" applyAlignment="1">
      <alignment horizontal="center"/>
    </xf>
    <xf numFmtId="173" fontId="1" fillId="14" borderId="6" xfId="0" applyNumberFormat="1" applyFont="1" applyFill="1" applyBorder="1" applyAlignment="1">
      <alignment horizontal="center"/>
    </xf>
    <xf numFmtId="9" fontId="1" fillId="14" borderId="6" xfId="12" applyFont="1" applyFill="1" applyBorder="1" applyAlignment="1">
      <alignment horizontal="center"/>
    </xf>
    <xf numFmtId="173" fontId="0" fillId="29" borderId="6" xfId="0" applyNumberFormat="1" applyFill="1" applyBorder="1" applyAlignment="1">
      <alignment horizontal="center"/>
    </xf>
    <xf numFmtId="177" fontId="16" fillId="8" borderId="25" xfId="2" applyNumberFormat="1" applyFont="1" applyFill="1" applyBorder="1" applyAlignment="1">
      <alignment vertical="center" wrapText="1"/>
    </xf>
    <xf numFmtId="0" fontId="0" fillId="0" borderId="6" xfId="0" applyBorder="1" applyAlignment="1">
      <alignment vertical="center" wrapText="1"/>
    </xf>
    <xf numFmtId="0" fontId="10" fillId="28" borderId="6" xfId="0" applyFont="1" applyFill="1" applyBorder="1" applyAlignment="1">
      <alignment horizontal="center" vertical="center" wrapText="1"/>
    </xf>
    <xf numFmtId="0" fontId="1" fillId="2" borderId="6" xfId="0" applyFont="1" applyFill="1" applyBorder="1" applyAlignment="1">
      <alignment vertical="center" wrapText="1"/>
    </xf>
    <xf numFmtId="0" fontId="7" fillId="0" borderId="12" xfId="0" applyFont="1" applyBorder="1" applyAlignment="1">
      <alignment horizontal="left"/>
    </xf>
    <xf numFmtId="0" fontId="7" fillId="0" borderId="13" xfId="0" applyFont="1" applyBorder="1" applyAlignment="1">
      <alignment horizontal="left"/>
    </xf>
    <xf numFmtId="0" fontId="7" fillId="0" borderId="14" xfId="0" applyFont="1" applyBorder="1" applyAlignment="1">
      <alignment horizontal="left"/>
    </xf>
    <xf numFmtId="0" fontId="4" fillId="2" borderId="6" xfId="0" applyFont="1" applyFill="1" applyBorder="1" applyAlignment="1">
      <alignment horizontal="left" vertical="top"/>
    </xf>
    <xf numFmtId="0" fontId="7" fillId="0" borderId="6" xfId="0" applyFont="1" applyBorder="1" applyAlignment="1">
      <alignment horizontal="left"/>
    </xf>
    <xf numFmtId="0" fontId="4" fillId="3" borderId="6" xfId="0" applyFont="1" applyFill="1" applyBorder="1" applyAlignment="1">
      <alignment horizontal="left"/>
    </xf>
    <xf numFmtId="0" fontId="7" fillId="0" borderId="10" xfId="0" applyFont="1" applyBorder="1" applyAlignment="1">
      <alignment horizontal="left"/>
    </xf>
    <xf numFmtId="0" fontId="7" fillId="0" borderId="0" xfId="0" applyFont="1" applyAlignment="1">
      <alignment horizontal="left"/>
    </xf>
    <xf numFmtId="0" fontId="7" fillId="0" borderId="11" xfId="0" applyFont="1" applyBorder="1" applyAlignment="1">
      <alignment horizontal="left"/>
    </xf>
    <xf numFmtId="0" fontId="4" fillId="0" borderId="10" xfId="0" applyFont="1" applyBorder="1" applyAlignment="1">
      <alignment horizontal="left"/>
    </xf>
    <xf numFmtId="0" fontId="4" fillId="0" borderId="0" xfId="0" applyFont="1" applyAlignment="1">
      <alignment horizontal="left"/>
    </xf>
    <xf numFmtId="0" fontId="4" fillId="0" borderId="11" xfId="0" applyFont="1" applyBorder="1" applyAlignment="1">
      <alignment horizontal="left"/>
    </xf>
    <xf numFmtId="0" fontId="0" fillId="0" borderId="1" xfId="0"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6" xfId="0" applyFont="1" applyBorder="1" applyAlignment="1">
      <alignment horizontal="left" vertical="top" wrapText="1"/>
    </xf>
    <xf numFmtId="15" fontId="6" fillId="0" borderId="6" xfId="0" applyNumberFormat="1" applyFont="1" applyBorder="1" applyAlignment="1">
      <alignment horizontal="left" vertical="center"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171" fontId="16" fillId="8" borderId="6" xfId="6" applyNumberFormat="1" applyFont="1" applyFill="1" applyBorder="1" applyAlignment="1">
      <alignment horizontal="center" vertical="center" wrapText="1"/>
    </xf>
    <xf numFmtId="0" fontId="24" fillId="6" borderId="32" xfId="6" applyFont="1" applyFill="1" applyBorder="1" applyAlignment="1">
      <alignment horizontal="left" vertical="center" wrapText="1"/>
    </xf>
    <xf numFmtId="0" fontId="24" fillId="6" borderId="33" xfId="6" applyFont="1" applyFill="1" applyBorder="1" applyAlignment="1">
      <alignment horizontal="left" vertical="center" wrapText="1"/>
    </xf>
    <xf numFmtId="0" fontId="24" fillId="6" borderId="34" xfId="6" applyFont="1" applyFill="1" applyBorder="1" applyAlignment="1">
      <alignment horizontal="left" vertical="center" wrapText="1"/>
    </xf>
    <xf numFmtId="0" fontId="13" fillId="0" borderId="6" xfId="4" applyFont="1" applyBorder="1" applyAlignment="1">
      <alignment horizontal="center" vertical="center"/>
    </xf>
    <xf numFmtId="0" fontId="14" fillId="5" borderId="6" xfId="4" applyFont="1" applyFill="1" applyBorder="1" applyAlignment="1">
      <alignment horizontal="center" vertical="center" wrapText="1"/>
    </xf>
    <xf numFmtId="0" fontId="17" fillId="6" borderId="6" xfId="4" applyFont="1" applyFill="1" applyBorder="1" applyAlignment="1">
      <alignment horizontal="center" vertical="center" wrapText="1"/>
    </xf>
    <xf numFmtId="0" fontId="18" fillId="7" borderId="6" xfId="4" applyFont="1" applyFill="1" applyBorder="1" applyAlignment="1">
      <alignment horizontal="left" vertical="center" wrapText="1"/>
    </xf>
    <xf numFmtId="0" fontId="17" fillId="7" borderId="6" xfId="4" applyFont="1" applyFill="1" applyBorder="1" applyAlignment="1">
      <alignment horizontal="left" vertical="center" wrapText="1"/>
    </xf>
    <xf numFmtId="0" fontId="16" fillId="4" borderId="6" xfId="4" applyFont="1" applyFill="1" applyBorder="1" applyAlignment="1">
      <alignment vertical="center" wrapText="1"/>
    </xf>
    <xf numFmtId="15" fontId="17" fillId="7" borderId="6" xfId="4" applyNumberFormat="1" applyFont="1" applyFill="1" applyBorder="1" applyAlignment="1">
      <alignment horizontal="left" vertical="center" wrapText="1"/>
    </xf>
    <xf numFmtId="0" fontId="20" fillId="7" borderId="6" xfId="4" applyFont="1" applyFill="1" applyBorder="1" applyAlignment="1">
      <alignment horizontal="left" vertical="center" wrapText="1"/>
    </xf>
    <xf numFmtId="0" fontId="20" fillId="7" borderId="6" xfId="4" applyFont="1" applyFill="1" applyBorder="1" applyAlignment="1">
      <alignment vertical="center" wrapText="1"/>
    </xf>
    <xf numFmtId="0" fontId="18" fillId="6" borderId="6" xfId="4" applyFont="1" applyFill="1" applyBorder="1" applyAlignment="1">
      <alignment horizontal="center" vertical="center" wrapText="1"/>
    </xf>
    <xf numFmtId="0" fontId="16" fillId="8" borderId="6" xfId="4" applyFont="1" applyFill="1" applyBorder="1" applyAlignment="1">
      <alignment vertical="center" wrapText="1"/>
    </xf>
    <xf numFmtId="0" fontId="16" fillId="4" borderId="0" xfId="4" applyFont="1" applyFill="1" applyAlignment="1">
      <alignment horizontal="left" vertical="center" wrapText="1"/>
    </xf>
    <xf numFmtId="0" fontId="16" fillId="8" borderId="6" xfId="4" applyFont="1" applyFill="1" applyBorder="1" applyAlignment="1">
      <alignment horizontal="center" vertical="center" wrapText="1"/>
    </xf>
    <xf numFmtId="165" fontId="16" fillId="0" borderId="0" xfId="4" applyNumberFormat="1" applyFont="1" applyAlignment="1">
      <alignment horizontal="center" vertical="center" wrapText="1"/>
    </xf>
    <xf numFmtId="165" fontId="16" fillId="8" borderId="6" xfId="4" applyNumberFormat="1" applyFont="1" applyFill="1" applyBorder="1" applyAlignment="1">
      <alignment horizontal="center" vertical="center" wrapText="1"/>
    </xf>
    <xf numFmtId="0" fontId="16" fillId="0" borderId="6" xfId="4" applyFont="1" applyBorder="1" applyAlignment="1">
      <alignment horizontal="center" vertical="center" wrapText="1"/>
    </xf>
    <xf numFmtId="0" fontId="16" fillId="8" borderId="6" xfId="4" applyFont="1" applyFill="1" applyBorder="1" applyAlignment="1">
      <alignment horizontal="left" vertical="center" wrapText="1"/>
    </xf>
    <xf numFmtId="0" fontId="16" fillId="0" borderId="6" xfId="4" applyFont="1" applyBorder="1" applyAlignment="1">
      <alignment horizontal="left" vertical="center" wrapText="1"/>
    </xf>
    <xf numFmtId="166" fontId="16" fillId="0" borderId="0" xfId="4" applyNumberFormat="1" applyFont="1" applyAlignment="1">
      <alignment horizontal="center" vertical="center" wrapText="1"/>
    </xf>
    <xf numFmtId="167" fontId="16" fillId="0" borderId="6" xfId="3" applyNumberFormat="1" applyFont="1" applyFill="1" applyBorder="1" applyAlignment="1">
      <alignment horizontal="center" vertical="center" wrapText="1"/>
    </xf>
    <xf numFmtId="165" fontId="16" fillId="8" borderId="6" xfId="4" applyNumberFormat="1" applyFont="1" applyFill="1" applyBorder="1" applyAlignment="1">
      <alignment horizontal="left" vertical="center" wrapText="1"/>
    </xf>
    <xf numFmtId="0" fontId="18" fillId="6" borderId="21" xfId="4" applyFont="1" applyFill="1" applyBorder="1" applyAlignment="1">
      <alignment horizontal="center" vertical="center" wrapText="1"/>
    </xf>
    <xf numFmtId="0" fontId="18" fillId="6" borderId="22" xfId="4" applyFont="1" applyFill="1" applyBorder="1" applyAlignment="1">
      <alignment horizontal="center" vertical="center" wrapText="1"/>
    </xf>
    <xf numFmtId="0" fontId="18" fillId="6" borderId="23" xfId="4" applyFont="1" applyFill="1" applyBorder="1" applyAlignment="1">
      <alignment horizontal="center" vertical="center" wrapText="1"/>
    </xf>
    <xf numFmtId="0" fontId="18" fillId="6" borderId="24" xfId="4" applyFont="1" applyFill="1" applyBorder="1" applyAlignment="1">
      <alignment horizontal="center" vertical="center" wrapText="1"/>
    </xf>
    <xf numFmtId="0" fontId="18" fillId="6" borderId="25" xfId="4" applyFont="1" applyFill="1" applyBorder="1" applyAlignment="1">
      <alignment horizontal="center" vertical="center" wrapText="1"/>
    </xf>
    <xf numFmtId="0" fontId="18" fillId="6" borderId="26" xfId="4" applyFont="1" applyFill="1" applyBorder="1" applyAlignment="1">
      <alignment horizontal="center" vertical="center" wrapText="1"/>
    </xf>
    <xf numFmtId="0" fontId="16" fillId="0" borderId="27" xfId="4" applyFont="1" applyBorder="1" applyAlignment="1">
      <alignment horizontal="center" vertical="center" wrapText="1"/>
    </xf>
    <xf numFmtId="0" fontId="16" fillId="0" borderId="28" xfId="4" applyFont="1" applyBorder="1" applyAlignment="1">
      <alignment horizontal="center" vertical="center" wrapText="1"/>
    </xf>
    <xf numFmtId="0" fontId="16" fillId="0" borderId="29" xfId="4" applyFont="1" applyBorder="1" applyAlignment="1">
      <alignment horizontal="center" vertical="center" wrapText="1"/>
    </xf>
    <xf numFmtId="0" fontId="18" fillId="6" borderId="0" xfId="4" applyFont="1" applyFill="1" applyAlignment="1">
      <alignment horizontal="center" vertical="center" wrapText="1"/>
    </xf>
    <xf numFmtId="0" fontId="18" fillId="6" borderId="11" xfId="4" applyFont="1" applyFill="1" applyBorder="1" applyAlignment="1">
      <alignment horizontal="center" vertical="center" wrapText="1"/>
    </xf>
    <xf numFmtId="173" fontId="16" fillId="8" borderId="24" xfId="3" applyNumberFormat="1" applyFont="1" applyFill="1" applyBorder="1" applyAlignment="1">
      <alignment horizontal="center" vertical="center" wrapText="1"/>
    </xf>
    <xf numFmtId="173" fontId="16" fillId="8" borderId="25" xfId="3" applyNumberFormat="1" applyFont="1" applyFill="1" applyBorder="1" applyAlignment="1">
      <alignment horizontal="center" vertical="center" wrapText="1"/>
    </xf>
    <xf numFmtId="0" fontId="18" fillId="6" borderId="27" xfId="4" applyFont="1" applyFill="1" applyBorder="1" applyAlignment="1">
      <alignment horizontal="center" vertical="center" wrapText="1"/>
    </xf>
    <xf numFmtId="0" fontId="18" fillId="6" borderId="28" xfId="4" applyFont="1" applyFill="1" applyBorder="1" applyAlignment="1">
      <alignment horizontal="center" vertical="center" wrapText="1"/>
    </xf>
    <xf numFmtId="0" fontId="18" fillId="6" borderId="0" xfId="6" applyFont="1" applyFill="1" applyAlignment="1">
      <alignment horizontal="center" vertical="center" wrapText="1"/>
    </xf>
    <xf numFmtId="0" fontId="18" fillId="6" borderId="6" xfId="6" applyFont="1" applyFill="1" applyBorder="1" applyAlignment="1">
      <alignment horizontal="left" vertical="center" wrapText="1"/>
    </xf>
    <xf numFmtId="0" fontId="24" fillId="8" borderId="6" xfId="6" applyFont="1" applyFill="1" applyBorder="1" applyAlignment="1">
      <alignment horizontal="left" vertical="center" wrapText="1"/>
    </xf>
    <xf numFmtId="171" fontId="16" fillId="8" borderId="32" xfId="6" applyNumberFormat="1" applyFont="1" applyFill="1" applyBorder="1" applyAlignment="1">
      <alignment horizontal="center" vertical="center" wrapText="1"/>
    </xf>
    <xf numFmtId="171" fontId="16" fillId="8" borderId="34" xfId="6" applyNumberFormat="1" applyFont="1" applyFill="1" applyBorder="1" applyAlignment="1">
      <alignment horizontal="center" vertical="center" wrapText="1"/>
    </xf>
    <xf numFmtId="0" fontId="24" fillId="6" borderId="6" xfId="6" applyFont="1" applyFill="1" applyBorder="1" applyAlignment="1">
      <alignment horizontal="left" vertical="center" wrapText="1"/>
    </xf>
    <xf numFmtId="0" fontId="25" fillId="8" borderId="6" xfId="4" applyFont="1" applyFill="1" applyBorder="1" applyAlignment="1">
      <alignment horizontal="left" vertical="top" wrapText="1"/>
    </xf>
    <xf numFmtId="0" fontId="16" fillId="8" borderId="6" xfId="6" applyFont="1" applyFill="1" applyBorder="1" applyAlignment="1">
      <alignment horizontal="left" vertical="center" wrapText="1"/>
    </xf>
    <xf numFmtId="0" fontId="26" fillId="0" borderId="0" xfId="4" applyFont="1" applyAlignment="1">
      <alignment horizontal="center" vertical="center" wrapText="1"/>
    </xf>
    <xf numFmtId="0" fontId="26" fillId="0" borderId="16" xfId="4" applyFont="1" applyBorder="1" applyAlignment="1">
      <alignment horizontal="center" vertical="center" wrapText="1"/>
    </xf>
    <xf numFmtId="0" fontId="27" fillId="0" borderId="32" xfId="7" applyBorder="1" applyAlignment="1">
      <alignment horizontal="center" vertical="center"/>
    </xf>
    <xf numFmtId="0" fontId="27" fillId="0" borderId="33" xfId="7" applyBorder="1" applyAlignment="1">
      <alignment horizontal="center" vertical="center"/>
    </xf>
    <xf numFmtId="0" fontId="29" fillId="10" borderId="19" xfId="7" applyFont="1" applyFill="1" applyBorder="1" applyAlignment="1">
      <alignment horizontal="center" vertical="center"/>
    </xf>
    <xf numFmtId="0" fontId="29" fillId="10" borderId="20" xfId="7" applyFont="1" applyFill="1" applyBorder="1" applyAlignment="1">
      <alignment horizontal="center" vertical="center"/>
    </xf>
    <xf numFmtId="0" fontId="52" fillId="0" borderId="6" xfId="7" applyFont="1" applyBorder="1" applyAlignment="1">
      <alignment horizontal="center" vertical="center" wrapText="1"/>
    </xf>
    <xf numFmtId="0" fontId="27" fillId="0" borderId="12" xfId="7" applyBorder="1" applyAlignment="1">
      <alignment horizontal="center" vertical="center" wrapText="1"/>
    </xf>
    <xf numFmtId="0" fontId="27" fillId="0" borderId="13" xfId="7" applyBorder="1" applyAlignment="1">
      <alignment horizontal="center" vertical="center" wrapText="1"/>
    </xf>
    <xf numFmtId="0" fontId="27" fillId="0" borderId="32" xfId="7" applyBorder="1" applyAlignment="1">
      <alignment horizontal="center" vertical="center" wrapText="1"/>
    </xf>
    <xf numFmtId="0" fontId="27" fillId="0" borderId="33" xfId="7" applyBorder="1" applyAlignment="1">
      <alignment horizontal="center" vertical="center" wrapText="1"/>
    </xf>
    <xf numFmtId="0" fontId="52" fillId="0" borderId="32" xfId="7" applyFont="1" applyBorder="1" applyAlignment="1">
      <alignment horizontal="center" vertical="center" wrapText="1"/>
    </xf>
    <xf numFmtId="0" fontId="52" fillId="0" borderId="33" xfId="7" applyFont="1" applyBorder="1" applyAlignment="1">
      <alignment horizontal="center" vertical="center" wrapText="1"/>
    </xf>
    <xf numFmtId="0" fontId="52" fillId="0" borderId="12" xfId="7" applyFont="1" applyBorder="1" applyAlignment="1">
      <alignment horizontal="center" vertical="center" wrapText="1"/>
    </xf>
    <xf numFmtId="0" fontId="52" fillId="0" borderId="13" xfId="7" applyFont="1" applyBorder="1" applyAlignment="1">
      <alignment horizontal="center" vertical="center" wrapText="1"/>
    </xf>
    <xf numFmtId="0" fontId="0" fillId="0" borderId="32" xfId="7" applyFont="1" applyBorder="1" applyAlignment="1">
      <alignment horizontal="center" vertical="center" wrapText="1"/>
    </xf>
    <xf numFmtId="0" fontId="1" fillId="2" borderId="6" xfId="0" applyFont="1" applyFill="1" applyBorder="1" applyAlignment="1">
      <alignment horizontal="center" vertical="center"/>
    </xf>
    <xf numFmtId="0" fontId="56" fillId="21" borderId="6" xfId="7" applyFont="1" applyFill="1" applyBorder="1" applyAlignment="1">
      <alignment horizontal="center" vertical="center" wrapText="1"/>
    </xf>
    <xf numFmtId="0" fontId="53" fillId="0" borderId="6" xfId="0" applyFont="1" applyBorder="1" applyAlignment="1">
      <alignment horizontal="center" vertical="center"/>
    </xf>
    <xf numFmtId="0" fontId="31" fillId="0" borderId="6" xfId="7" applyFont="1" applyBorder="1" applyAlignment="1">
      <alignment horizontal="center" vertical="center" wrapText="1"/>
    </xf>
    <xf numFmtId="0" fontId="31" fillId="2" borderId="6" xfId="7" applyFont="1" applyFill="1" applyBorder="1" applyAlignment="1">
      <alignment horizontal="center" vertical="center"/>
    </xf>
    <xf numFmtId="0" fontId="0" fillId="0" borderId="33" xfId="7" applyFont="1" applyBorder="1" applyAlignment="1">
      <alignment horizontal="center" vertical="center" wrapText="1"/>
    </xf>
    <xf numFmtId="0" fontId="27" fillId="0" borderId="34" xfId="7" applyBorder="1" applyAlignment="1">
      <alignment horizontal="center" vertical="center"/>
    </xf>
    <xf numFmtId="0" fontId="27" fillId="0" borderId="34" xfId="7" applyBorder="1" applyAlignment="1">
      <alignment horizontal="center" vertical="center" wrapText="1"/>
    </xf>
    <xf numFmtId="0" fontId="46" fillId="21" borderId="6" xfId="7" applyFont="1" applyFill="1" applyBorder="1" applyAlignment="1">
      <alignment horizontal="center" vertical="center" wrapText="1"/>
    </xf>
    <xf numFmtId="0" fontId="47" fillId="20" borderId="6" xfId="0" applyFont="1" applyFill="1" applyBorder="1" applyAlignment="1">
      <alignment horizontal="center" vertical="center" wrapText="1"/>
    </xf>
    <xf numFmtId="0" fontId="58" fillId="5" borderId="32" xfId="9" applyFont="1" applyFill="1" applyBorder="1" applyAlignment="1">
      <alignment horizontal="center" vertical="center" wrapText="1"/>
    </xf>
    <xf numFmtId="0" fontId="58" fillId="5" borderId="34" xfId="9" applyFont="1" applyFill="1" applyBorder="1" applyAlignment="1">
      <alignment horizontal="center" vertical="center" wrapText="1"/>
    </xf>
    <xf numFmtId="9" fontId="59" fillId="2" borderId="7" xfId="0" applyNumberFormat="1" applyFont="1" applyFill="1" applyBorder="1" applyAlignment="1">
      <alignment horizontal="center" vertical="center" wrapText="1"/>
    </xf>
    <xf numFmtId="9" fontId="59" fillId="2" borderId="9" xfId="0" applyNumberFormat="1" applyFont="1" applyFill="1" applyBorder="1" applyAlignment="1">
      <alignment horizontal="center" vertical="center" wrapText="1"/>
    </xf>
    <xf numFmtId="9" fontId="59" fillId="2" borderId="10" xfId="0" applyNumberFormat="1" applyFont="1" applyFill="1" applyBorder="1" applyAlignment="1">
      <alignment horizontal="center" vertical="center" wrapText="1"/>
    </xf>
    <xf numFmtId="9" fontId="59" fillId="2" borderId="11" xfId="0" applyNumberFormat="1" applyFont="1" applyFill="1" applyBorder="1" applyAlignment="1">
      <alignment horizontal="center" vertical="center" wrapText="1"/>
    </xf>
    <xf numFmtId="9" fontId="59" fillId="2" borderId="12" xfId="0" applyNumberFormat="1" applyFont="1" applyFill="1" applyBorder="1" applyAlignment="1">
      <alignment horizontal="center" vertical="center" wrapText="1"/>
    </xf>
    <xf numFmtId="9" fontId="59" fillId="2" borderId="14" xfId="0" applyNumberFormat="1" applyFont="1" applyFill="1" applyBorder="1" applyAlignment="1">
      <alignment horizontal="center" vertical="center" wrapText="1"/>
    </xf>
    <xf numFmtId="9" fontId="63" fillId="2" borderId="50" xfId="9" applyNumberFormat="1" applyFont="1" applyFill="1" applyBorder="1" applyAlignment="1">
      <alignment horizontal="center" vertical="center" wrapText="1"/>
    </xf>
    <xf numFmtId="0" fontId="63" fillId="2" borderId="46" xfId="9" applyFont="1" applyFill="1" applyBorder="1" applyAlignment="1">
      <alignment horizontal="center" vertical="center" wrapText="1"/>
    </xf>
    <xf numFmtId="0" fontId="63" fillId="2" borderId="41" xfId="9" applyFont="1" applyFill="1" applyBorder="1" applyAlignment="1">
      <alignment horizontal="center" vertical="center" wrapText="1"/>
    </xf>
    <xf numFmtId="0" fontId="58" fillId="27" borderId="50" xfId="0" applyFont="1" applyFill="1" applyBorder="1" applyAlignment="1">
      <alignment horizontal="center" vertical="center" wrapText="1"/>
    </xf>
    <xf numFmtId="0" fontId="58" fillId="27" borderId="46" xfId="0" applyFont="1" applyFill="1" applyBorder="1" applyAlignment="1">
      <alignment horizontal="center" vertical="center"/>
    </xf>
    <xf numFmtId="0" fontId="58" fillId="27" borderId="41" xfId="0" applyFont="1" applyFill="1" applyBorder="1" applyAlignment="1">
      <alignment horizontal="center" vertical="center"/>
    </xf>
    <xf numFmtId="0" fontId="46" fillId="0" borderId="6" xfId="7" applyFont="1" applyBorder="1" applyAlignment="1">
      <alignment horizontal="center" vertical="center" wrapText="1"/>
    </xf>
    <xf numFmtId="0" fontId="58" fillId="5" borderId="33" xfId="9" applyFont="1" applyFill="1" applyBorder="1" applyAlignment="1">
      <alignment horizontal="center" vertical="center" wrapText="1"/>
    </xf>
    <xf numFmtId="0" fontId="59" fillId="24" borderId="10" xfId="9" applyFont="1" applyFill="1" applyBorder="1" applyAlignment="1">
      <alignment horizontal="center" vertical="center" wrapText="1"/>
    </xf>
    <xf numFmtId="0" fontId="59" fillId="24" borderId="0" xfId="9" applyFont="1" applyFill="1" applyAlignment="1">
      <alignment horizontal="center" vertical="center" wrapText="1"/>
    </xf>
    <xf numFmtId="0" fontId="62" fillId="24" borderId="32" xfId="0" applyFont="1" applyFill="1" applyBorder="1" applyAlignment="1">
      <alignment horizontal="center" vertical="center"/>
    </xf>
    <xf numFmtId="0" fontId="62" fillId="24" borderId="34" xfId="0" applyFont="1" applyFill="1" applyBorder="1" applyAlignment="1">
      <alignment horizontal="center" vertical="center"/>
    </xf>
    <xf numFmtId="0" fontId="62" fillId="0" borderId="50" xfId="0" applyFont="1" applyBorder="1" applyAlignment="1">
      <alignment horizontal="center" vertical="center" wrapText="1"/>
    </xf>
    <xf numFmtId="0" fontId="62" fillId="0" borderId="46" xfId="0" applyFont="1" applyBorder="1" applyAlignment="1">
      <alignment horizontal="center" vertical="center"/>
    </xf>
    <xf numFmtId="0" fontId="62" fillId="0" borderId="41" xfId="0" applyFont="1" applyBorder="1" applyAlignment="1">
      <alignment horizontal="center" vertical="center"/>
    </xf>
    <xf numFmtId="0" fontId="58" fillId="27" borderId="6" xfId="0" applyFont="1" applyFill="1" applyBorder="1" applyAlignment="1">
      <alignment horizontal="center" vertical="center" wrapText="1"/>
    </xf>
    <xf numFmtId="0" fontId="58" fillId="27" borderId="6" xfId="0" applyFont="1" applyFill="1" applyBorder="1" applyAlignment="1">
      <alignment horizontal="center" vertical="center"/>
    </xf>
    <xf numFmtId="0" fontId="59" fillId="2" borderId="7" xfId="9" applyFont="1" applyFill="1" applyBorder="1" applyAlignment="1">
      <alignment horizontal="center" vertical="center" wrapText="1"/>
    </xf>
    <xf numFmtId="0" fontId="59" fillId="2" borderId="9" xfId="9" applyFont="1" applyFill="1" applyBorder="1" applyAlignment="1">
      <alignment horizontal="center" vertical="center" wrapText="1"/>
    </xf>
    <xf numFmtId="0" fontId="59" fillId="2" borderId="10" xfId="9" applyFont="1" applyFill="1" applyBorder="1" applyAlignment="1">
      <alignment horizontal="center" vertical="center" wrapText="1"/>
    </xf>
    <xf numFmtId="0" fontId="59" fillId="2" borderId="11" xfId="9" applyFont="1" applyFill="1" applyBorder="1" applyAlignment="1">
      <alignment horizontal="center" vertical="center" wrapText="1"/>
    </xf>
    <xf numFmtId="0" fontId="59" fillId="2" borderId="12" xfId="9" applyFont="1" applyFill="1" applyBorder="1" applyAlignment="1">
      <alignment horizontal="center" vertical="center" wrapText="1"/>
    </xf>
    <xf numFmtId="0" fontId="59" fillId="2" borderId="14" xfId="9" applyFont="1" applyFill="1" applyBorder="1" applyAlignment="1">
      <alignment horizontal="center" vertical="center" wrapText="1"/>
    </xf>
    <xf numFmtId="9" fontId="63" fillId="2" borderId="46" xfId="9" applyNumberFormat="1" applyFont="1" applyFill="1" applyBorder="1" applyAlignment="1">
      <alignment horizontal="center" vertical="center" wrapText="1"/>
    </xf>
    <xf numFmtId="9" fontId="63" fillId="2" borderId="41" xfId="9" applyNumberFormat="1" applyFont="1" applyFill="1" applyBorder="1" applyAlignment="1">
      <alignment horizontal="center" vertical="center" wrapText="1"/>
    </xf>
    <xf numFmtId="2" fontId="62" fillId="21" borderId="50" xfId="0" applyNumberFormat="1" applyFont="1" applyFill="1" applyBorder="1" applyAlignment="1">
      <alignment horizontal="center" vertical="center" wrapText="1"/>
    </xf>
    <xf numFmtId="2" fontId="62" fillId="21" borderId="46" xfId="0" applyNumberFormat="1" applyFont="1" applyFill="1" applyBorder="1" applyAlignment="1">
      <alignment horizontal="center" vertical="center"/>
    </xf>
    <xf numFmtId="2" fontId="62" fillId="21" borderId="41" xfId="0" applyNumberFormat="1" applyFont="1" applyFill="1" applyBorder="1" applyAlignment="1">
      <alignment horizontal="center" vertical="center"/>
    </xf>
    <xf numFmtId="0" fontId="62" fillId="0" borderId="6" xfId="0" applyFont="1" applyBorder="1" applyAlignment="1">
      <alignment horizontal="center" vertical="center" wrapText="1"/>
    </xf>
    <xf numFmtId="0" fontId="62" fillId="0" borderId="6" xfId="0" applyFont="1" applyBorder="1" applyAlignment="1">
      <alignment horizontal="center" vertical="center"/>
    </xf>
    <xf numFmtId="0" fontId="57" fillId="2" borderId="6" xfId="7" applyFont="1" applyFill="1" applyBorder="1" applyAlignment="1">
      <alignment horizontal="center" vertical="center"/>
    </xf>
    <xf numFmtId="0" fontId="24" fillId="0" borderId="62" xfId="10" applyFont="1" applyBorder="1" applyAlignment="1">
      <alignment horizontal="center" vertical="top"/>
    </xf>
    <xf numFmtId="0" fontId="24" fillId="0" borderId="63" xfId="10" applyFont="1" applyBorder="1" applyAlignment="1">
      <alignment horizontal="center" vertical="top"/>
    </xf>
    <xf numFmtId="0" fontId="24" fillId="0" borderId="64" xfId="10" applyFont="1" applyBorder="1" applyAlignment="1">
      <alignment horizontal="center" vertical="top"/>
    </xf>
    <xf numFmtId="0" fontId="24" fillId="0" borderId="0" xfId="10" applyFont="1" applyAlignment="1">
      <alignment horizontal="center" vertical="top"/>
    </xf>
    <xf numFmtId="2" fontId="65" fillId="0" borderId="6" xfId="10" applyNumberFormat="1" applyFont="1" applyBorder="1" applyAlignment="1">
      <alignment horizontal="center" vertical="center" wrapText="1"/>
    </xf>
    <xf numFmtId="0" fontId="10" fillId="25" borderId="62" xfId="10" applyFont="1" applyFill="1" applyBorder="1" applyAlignment="1">
      <alignment horizontal="center" vertical="center" wrapText="1"/>
    </xf>
    <xf numFmtId="0" fontId="10" fillId="25" borderId="63" xfId="10" applyFont="1" applyFill="1" applyBorder="1" applyAlignment="1">
      <alignment horizontal="center" vertical="center" wrapText="1"/>
    </xf>
    <xf numFmtId="1" fontId="1" fillId="6" borderId="6" xfId="10" applyNumberFormat="1" applyFont="1" applyFill="1" applyBorder="1" applyAlignment="1">
      <alignment horizontal="center" vertical="top" wrapText="1"/>
    </xf>
    <xf numFmtId="9" fontId="1" fillId="6" borderId="6" xfId="10" applyNumberFormat="1" applyFont="1" applyFill="1" applyBorder="1" applyAlignment="1">
      <alignment horizontal="right" vertical="center" wrapText="1"/>
    </xf>
    <xf numFmtId="1" fontId="1" fillId="6" borderId="68" xfId="10" applyNumberFormat="1" applyFont="1" applyFill="1" applyBorder="1" applyAlignment="1">
      <alignment horizontal="right" vertical="center"/>
    </xf>
    <xf numFmtId="1" fontId="1" fillId="6" borderId="70" xfId="10" applyNumberFormat="1" applyFont="1" applyFill="1" applyBorder="1" applyAlignment="1">
      <alignment horizontal="right" vertical="center"/>
    </xf>
    <xf numFmtId="1" fontId="1" fillId="6" borderId="72" xfId="10" applyNumberFormat="1" applyFont="1" applyFill="1" applyBorder="1" applyAlignment="1">
      <alignment horizontal="right" vertical="center"/>
    </xf>
    <xf numFmtId="173" fontId="18" fillId="13" borderId="68" xfId="10" applyNumberFormat="1" applyFont="1" applyFill="1" applyBorder="1" applyAlignment="1">
      <alignment horizontal="center" vertical="center"/>
    </xf>
    <xf numFmtId="173" fontId="18" fillId="13" borderId="70" xfId="10" applyNumberFormat="1" applyFont="1" applyFill="1" applyBorder="1" applyAlignment="1">
      <alignment horizontal="center" vertical="center"/>
    </xf>
    <xf numFmtId="173" fontId="18" fillId="13" borderId="72" xfId="10" applyNumberFormat="1" applyFont="1" applyFill="1" applyBorder="1" applyAlignment="1">
      <alignment horizontal="center" vertical="center"/>
    </xf>
    <xf numFmtId="173" fontId="18" fillId="13" borderId="65" xfId="10" applyNumberFormat="1" applyFont="1" applyFill="1" applyBorder="1" applyAlignment="1">
      <alignment horizontal="center" vertical="center"/>
    </xf>
    <xf numFmtId="1" fontId="1" fillId="6" borderId="65" xfId="10" applyNumberFormat="1" applyFont="1" applyFill="1" applyBorder="1" applyAlignment="1">
      <alignment horizontal="right" vertical="center"/>
    </xf>
    <xf numFmtId="3" fontId="10" fillId="26" borderId="65" xfId="10" applyNumberFormat="1" applyFont="1" applyFill="1" applyBorder="1" applyAlignment="1">
      <alignment horizontal="center" vertical="center"/>
    </xf>
    <xf numFmtId="0" fontId="10" fillId="28" borderId="0" xfId="0" applyFont="1" applyFill="1" applyAlignment="1">
      <alignment horizontal="center"/>
    </xf>
    <xf numFmtId="0" fontId="0" fillId="0" borderId="6" xfId="0" applyBorder="1" applyAlignment="1">
      <alignment horizontal="left"/>
    </xf>
    <xf numFmtId="0" fontId="0" fillId="0" borderId="0" xfId="0" applyAlignment="1">
      <alignment horizontal="left"/>
    </xf>
    <xf numFmtId="0" fontId="34" fillId="2" borderId="6" xfId="0" applyFont="1" applyFill="1" applyBorder="1" applyAlignment="1">
      <alignment horizontal="center" vertical="center"/>
    </xf>
    <xf numFmtId="0" fontId="34" fillId="14" borderId="6" xfId="0" applyFont="1" applyFill="1" applyBorder="1" applyAlignment="1">
      <alignment horizontal="center" vertical="center"/>
    </xf>
    <xf numFmtId="0" fontId="34" fillId="18" borderId="6" xfId="0" applyFont="1" applyFill="1" applyBorder="1" applyAlignment="1">
      <alignment horizontal="center" vertical="center"/>
    </xf>
    <xf numFmtId="0" fontId="30" fillId="11" borderId="19" xfId="7" applyFont="1" applyFill="1" applyBorder="1" applyAlignment="1">
      <alignment horizontal="left" vertical="center" wrapText="1"/>
    </xf>
    <xf numFmtId="0" fontId="30" fillId="11" borderId="20" xfId="7" applyFont="1" applyFill="1" applyBorder="1" applyAlignment="1">
      <alignment horizontal="left" vertical="center" wrapText="1"/>
    </xf>
  </cellXfs>
  <cellStyles count="13">
    <cellStyle name="%" xfId="7" xr:uid="{7F5C5CCC-B0FA-47E5-8047-8F0168DDF08B}"/>
    <cellStyle name="Comma" xfId="2" builtinId="3"/>
    <cellStyle name="Comma [0] 2" xfId="5" xr:uid="{4126E519-C4FB-4399-A873-41FE027AEB2C}"/>
    <cellStyle name="Comma 2 2" xfId="11" xr:uid="{98F76EB2-D356-409C-B8DB-8AFAC72E27FF}"/>
    <cellStyle name="Currency" xfId="3" builtinId="4"/>
    <cellStyle name="Hyperlink" xfId="1" builtinId="8"/>
    <cellStyle name="Normal" xfId="0" builtinId="0"/>
    <cellStyle name="Normal 2 2" xfId="10" xr:uid="{7615A006-4C57-4119-9C7B-95180F4F114B}"/>
    <cellStyle name="Normal 3 2 2" xfId="9" xr:uid="{AA9A708E-DF89-4470-A99F-95D46D320903}"/>
    <cellStyle name="Normal 3 3" xfId="4" xr:uid="{8D047078-9CAE-480A-BD21-2FD557597C7F}"/>
    <cellStyle name="Normal 7" xfId="6" xr:uid="{B3BC721E-CB94-4608-9CAA-CB18F36836E7}"/>
    <cellStyle name="Percent" xfId="12" builtinId="5"/>
    <cellStyle name="Percent 2" xfId="8" xr:uid="{992E87EF-C9AD-4019-8DA0-FB213D485CDA}"/>
  </cellStyles>
  <dxfs count="1">
    <dxf>
      <fill>
        <patternFill>
          <bgColor rgb="FF00B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99786</xdr:colOff>
      <xdr:row>1</xdr:row>
      <xdr:rowOff>117928</xdr:rowOff>
    </xdr:from>
    <xdr:to>
      <xdr:col>3</xdr:col>
      <xdr:colOff>1144095</xdr:colOff>
      <xdr:row>1</xdr:row>
      <xdr:rowOff>657425</xdr:rowOff>
    </xdr:to>
    <xdr:pic>
      <xdr:nvPicPr>
        <xdr:cNvPr id="3" name="Picture 2">
          <a:extLst>
            <a:ext uri="{FF2B5EF4-FFF2-40B4-BE49-F238E27FC236}">
              <a16:creationId xmlns:a16="http://schemas.microsoft.com/office/drawing/2014/main" id="{5E862282-ECD8-BF4E-BB58-4916DB2E30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1929" y="308428"/>
          <a:ext cx="2804166" cy="5394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57727</xdr:colOff>
      <xdr:row>4</xdr:row>
      <xdr:rowOff>46182</xdr:rowOff>
    </xdr:from>
    <xdr:to>
      <xdr:col>7</xdr:col>
      <xdr:colOff>531443</xdr:colOff>
      <xdr:row>7</xdr:row>
      <xdr:rowOff>54588</xdr:rowOff>
    </xdr:to>
    <xdr:pic>
      <xdr:nvPicPr>
        <xdr:cNvPr id="3" name="Picture 2">
          <a:extLst>
            <a:ext uri="{FF2B5EF4-FFF2-40B4-BE49-F238E27FC236}">
              <a16:creationId xmlns:a16="http://schemas.microsoft.com/office/drawing/2014/main" id="{2B66E4C5-9B2F-4441-9ABA-04D8656F4E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7091" y="565727"/>
          <a:ext cx="2805897" cy="5394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31750</xdr:colOff>
      <xdr:row>3</xdr:row>
      <xdr:rowOff>31750</xdr:rowOff>
    </xdr:to>
    <xdr:pic>
      <xdr:nvPicPr>
        <xdr:cNvPr id="2" name="Picture 1" descr="1x1clear">
          <a:extLst>
            <a:ext uri="{FF2B5EF4-FFF2-40B4-BE49-F238E27FC236}">
              <a16:creationId xmlns:a16="http://schemas.microsoft.com/office/drawing/2014/main" id="{90D34D75-8620-4DE8-997E-7851D3159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xdr:row>
      <xdr:rowOff>0</xdr:rowOff>
    </xdr:from>
    <xdr:to>
      <xdr:col>3</xdr:col>
      <xdr:colOff>31750</xdr:colOff>
      <xdr:row>3</xdr:row>
      <xdr:rowOff>31750</xdr:rowOff>
    </xdr:to>
    <xdr:pic>
      <xdr:nvPicPr>
        <xdr:cNvPr id="3" name="Picture 2" descr="1x1clear">
          <a:extLst>
            <a:ext uri="{FF2B5EF4-FFF2-40B4-BE49-F238E27FC236}">
              <a16:creationId xmlns:a16="http://schemas.microsoft.com/office/drawing/2014/main" id="{67AD9427-C30B-497A-A80B-8214079C0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xdr:row>
      <xdr:rowOff>0</xdr:rowOff>
    </xdr:from>
    <xdr:to>
      <xdr:col>3</xdr:col>
      <xdr:colOff>31750</xdr:colOff>
      <xdr:row>3</xdr:row>
      <xdr:rowOff>31750</xdr:rowOff>
    </xdr:to>
    <xdr:pic>
      <xdr:nvPicPr>
        <xdr:cNvPr id="4" name="Picture 1" descr="1x1clear">
          <a:extLst>
            <a:ext uri="{FF2B5EF4-FFF2-40B4-BE49-F238E27FC236}">
              <a16:creationId xmlns:a16="http://schemas.microsoft.com/office/drawing/2014/main" id="{84498958-B58B-4EFD-8143-4F3A9B66F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xdr:row>
      <xdr:rowOff>0</xdr:rowOff>
    </xdr:from>
    <xdr:to>
      <xdr:col>3</xdr:col>
      <xdr:colOff>31750</xdr:colOff>
      <xdr:row>3</xdr:row>
      <xdr:rowOff>31750</xdr:rowOff>
    </xdr:to>
    <xdr:pic>
      <xdr:nvPicPr>
        <xdr:cNvPr id="5" name="Picture 2" descr="1x1clear">
          <a:extLst>
            <a:ext uri="{FF2B5EF4-FFF2-40B4-BE49-F238E27FC236}">
              <a16:creationId xmlns:a16="http://schemas.microsoft.com/office/drawing/2014/main" id="{D938DF80-5598-4CA5-BF8F-66A6C5CD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31750</xdr:colOff>
      <xdr:row>5</xdr:row>
      <xdr:rowOff>25400</xdr:rowOff>
    </xdr:to>
    <xdr:pic>
      <xdr:nvPicPr>
        <xdr:cNvPr id="6" name="Picture 1" descr="1x1clear">
          <a:extLst>
            <a:ext uri="{FF2B5EF4-FFF2-40B4-BE49-F238E27FC236}">
              <a16:creationId xmlns:a16="http://schemas.microsoft.com/office/drawing/2014/main" id="{0CBFFD79-FA1B-4EF4-A7A5-ACA73C9AD9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31750</xdr:colOff>
      <xdr:row>5</xdr:row>
      <xdr:rowOff>25400</xdr:rowOff>
    </xdr:to>
    <xdr:pic>
      <xdr:nvPicPr>
        <xdr:cNvPr id="7" name="Picture 2" descr="1x1clear">
          <a:extLst>
            <a:ext uri="{FF2B5EF4-FFF2-40B4-BE49-F238E27FC236}">
              <a16:creationId xmlns:a16="http://schemas.microsoft.com/office/drawing/2014/main" id="{05027C4D-5A9D-4C9E-8BD1-0DBADEEE7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31750</xdr:colOff>
      <xdr:row>5</xdr:row>
      <xdr:rowOff>25400</xdr:rowOff>
    </xdr:to>
    <xdr:pic>
      <xdr:nvPicPr>
        <xdr:cNvPr id="8" name="Picture 1" descr="1x1clear">
          <a:extLst>
            <a:ext uri="{FF2B5EF4-FFF2-40B4-BE49-F238E27FC236}">
              <a16:creationId xmlns:a16="http://schemas.microsoft.com/office/drawing/2014/main" id="{555E34C7-27C9-4D3B-9AF7-B3014CF04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31750</xdr:colOff>
      <xdr:row>5</xdr:row>
      <xdr:rowOff>25400</xdr:rowOff>
    </xdr:to>
    <xdr:pic>
      <xdr:nvPicPr>
        <xdr:cNvPr id="9" name="Picture 2" descr="1x1clear">
          <a:extLst>
            <a:ext uri="{FF2B5EF4-FFF2-40B4-BE49-F238E27FC236}">
              <a16:creationId xmlns:a16="http://schemas.microsoft.com/office/drawing/2014/main" id="{DC51BAAD-0DB0-4AB2-9722-66390CC3C7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xdr:row>
      <xdr:rowOff>0</xdr:rowOff>
    </xdr:from>
    <xdr:to>
      <xdr:col>3</xdr:col>
      <xdr:colOff>31750</xdr:colOff>
      <xdr:row>7</xdr:row>
      <xdr:rowOff>31750</xdr:rowOff>
    </xdr:to>
    <xdr:pic>
      <xdr:nvPicPr>
        <xdr:cNvPr id="10" name="Picture 1" descr="1x1clear">
          <a:extLst>
            <a:ext uri="{FF2B5EF4-FFF2-40B4-BE49-F238E27FC236}">
              <a16:creationId xmlns:a16="http://schemas.microsoft.com/office/drawing/2014/main" id="{B5327153-57E6-4B6F-BEBF-C1D5FBFEB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xdr:row>
      <xdr:rowOff>0</xdr:rowOff>
    </xdr:from>
    <xdr:to>
      <xdr:col>3</xdr:col>
      <xdr:colOff>31750</xdr:colOff>
      <xdr:row>7</xdr:row>
      <xdr:rowOff>31750</xdr:rowOff>
    </xdr:to>
    <xdr:pic>
      <xdr:nvPicPr>
        <xdr:cNvPr id="11" name="Picture 2" descr="1x1clear">
          <a:extLst>
            <a:ext uri="{FF2B5EF4-FFF2-40B4-BE49-F238E27FC236}">
              <a16:creationId xmlns:a16="http://schemas.microsoft.com/office/drawing/2014/main" id="{BC254734-2609-483D-897C-B091BD829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xdr:row>
      <xdr:rowOff>0</xdr:rowOff>
    </xdr:from>
    <xdr:to>
      <xdr:col>3</xdr:col>
      <xdr:colOff>31750</xdr:colOff>
      <xdr:row>7</xdr:row>
      <xdr:rowOff>31750</xdr:rowOff>
    </xdr:to>
    <xdr:pic>
      <xdr:nvPicPr>
        <xdr:cNvPr id="12" name="Picture 1" descr="1x1clear">
          <a:extLst>
            <a:ext uri="{FF2B5EF4-FFF2-40B4-BE49-F238E27FC236}">
              <a16:creationId xmlns:a16="http://schemas.microsoft.com/office/drawing/2014/main" id="{97ED3514-813A-4B0B-B66F-DB2491FEC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xdr:row>
      <xdr:rowOff>0</xdr:rowOff>
    </xdr:from>
    <xdr:to>
      <xdr:col>3</xdr:col>
      <xdr:colOff>31750</xdr:colOff>
      <xdr:row>7</xdr:row>
      <xdr:rowOff>31750</xdr:rowOff>
    </xdr:to>
    <xdr:pic>
      <xdr:nvPicPr>
        <xdr:cNvPr id="13" name="Picture 2" descr="1x1clear">
          <a:extLst>
            <a:ext uri="{FF2B5EF4-FFF2-40B4-BE49-F238E27FC236}">
              <a16:creationId xmlns:a16="http://schemas.microsoft.com/office/drawing/2014/main" id="{61427F2D-FF56-4628-B819-AF168532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5150"/>
          <a:ext cx="317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64213</xdr:colOff>
      <xdr:row>3</xdr:row>
      <xdr:rowOff>35676</xdr:rowOff>
    </xdr:from>
    <xdr:to>
      <xdr:col>4</xdr:col>
      <xdr:colOff>1319944</xdr:colOff>
      <xdr:row>4</xdr:row>
      <xdr:rowOff>187366</xdr:rowOff>
    </xdr:to>
    <xdr:pic>
      <xdr:nvPicPr>
        <xdr:cNvPr id="3" name="Picture 2">
          <a:extLst>
            <a:ext uri="{FF2B5EF4-FFF2-40B4-BE49-F238E27FC236}">
              <a16:creationId xmlns:a16="http://schemas.microsoft.com/office/drawing/2014/main" id="{A6BC9BF8-B49D-4555-8BD6-46760CCED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9494" y="606463"/>
          <a:ext cx="1790843" cy="344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aditya.m@gep.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dell.com/support/kbdoc/en-us/000107863/incident-management-tab-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EB91-0E02-4065-BCDA-4BF055B18EB1}">
  <dimension ref="A1:M44"/>
  <sheetViews>
    <sheetView showGridLines="0" zoomScale="70" zoomScaleNormal="70" workbookViewId="0">
      <selection activeCell="D11" sqref="D11:E11"/>
    </sheetView>
  </sheetViews>
  <sheetFormatPr defaultRowHeight="14.5"/>
  <cols>
    <col min="1" max="1" width="3.90625" customWidth="1"/>
    <col min="2" max="2" width="2" customWidth="1"/>
    <col min="3" max="3" width="23.1796875" customWidth="1"/>
    <col min="4" max="4" width="48.54296875" customWidth="1"/>
    <col min="5" max="5" width="83.1796875" customWidth="1"/>
    <col min="6" max="6" width="2.6328125" customWidth="1"/>
    <col min="7" max="7" width="8.81640625" customWidth="1"/>
    <col min="8" max="8" width="8.6328125" customWidth="1"/>
  </cols>
  <sheetData>
    <row r="1" spans="1:13" ht="15" thickBot="1">
      <c r="A1" t="s">
        <v>0</v>
      </c>
    </row>
    <row r="2" spans="1:13" s="1" customFormat="1" ht="58.5" customHeight="1" thickBot="1">
      <c r="B2" s="376"/>
      <c r="C2" s="377"/>
      <c r="D2" s="378" t="s">
        <v>27</v>
      </c>
      <c r="E2" s="379"/>
      <c r="F2" s="380"/>
      <c r="G2" s="2"/>
      <c r="H2" s="2"/>
      <c r="I2" s="2"/>
      <c r="J2" s="2"/>
      <c r="K2" s="2"/>
      <c r="L2" s="2"/>
      <c r="M2" s="2"/>
    </row>
    <row r="3" spans="1:13">
      <c r="B3" s="4"/>
      <c r="F3" s="3"/>
    </row>
    <row r="4" spans="1:13" ht="18.5" customHeight="1">
      <c r="B4" s="4"/>
      <c r="C4" s="367" t="s">
        <v>1</v>
      </c>
      <c r="D4" s="367"/>
      <c r="E4" s="367"/>
      <c r="F4" s="3"/>
    </row>
    <row r="5" spans="1:13" ht="18.5" customHeight="1">
      <c r="B5" s="4"/>
      <c r="C5" s="367"/>
      <c r="D5" s="367"/>
      <c r="E5" s="367"/>
      <c r="F5" s="3"/>
    </row>
    <row r="6" spans="1:13" ht="18.5">
      <c r="B6" s="4"/>
      <c r="C6" s="5" t="s">
        <v>2</v>
      </c>
      <c r="D6" s="381" t="s">
        <v>28</v>
      </c>
      <c r="E6" s="381"/>
      <c r="F6" s="3"/>
    </row>
    <row r="7" spans="1:13" ht="18.5">
      <c r="B7" s="4"/>
      <c r="C7" s="5" t="s">
        <v>3</v>
      </c>
      <c r="D7" s="381" t="s">
        <v>29</v>
      </c>
      <c r="E7" s="381"/>
      <c r="F7" s="3"/>
    </row>
    <row r="8" spans="1:13" ht="18.5">
      <c r="B8" s="4"/>
      <c r="C8" s="5" t="s">
        <v>4</v>
      </c>
      <c r="D8" s="381" t="s">
        <v>30</v>
      </c>
      <c r="E8" s="381"/>
      <c r="F8" s="3"/>
    </row>
    <row r="9" spans="1:13" ht="18.5">
      <c r="B9" s="4"/>
      <c r="C9" s="5" t="s">
        <v>5</v>
      </c>
      <c r="D9" s="381" t="s">
        <v>31</v>
      </c>
      <c r="E9" s="381"/>
      <c r="F9" s="3"/>
    </row>
    <row r="10" spans="1:13" ht="18.5">
      <c r="B10" s="4"/>
      <c r="C10" s="5" t="s">
        <v>6</v>
      </c>
      <c r="D10" s="381" t="s">
        <v>7</v>
      </c>
      <c r="E10" s="381"/>
      <c r="F10" s="3"/>
    </row>
    <row r="11" spans="1:13" ht="18.5">
      <c r="B11" s="4"/>
      <c r="C11" s="5" t="s">
        <v>8</v>
      </c>
      <c r="D11" s="382">
        <v>45831</v>
      </c>
      <c r="E11" s="382"/>
      <c r="F11" s="3"/>
    </row>
    <row r="12" spans="1:13">
      <c r="B12" s="4"/>
      <c r="F12" s="3"/>
    </row>
    <row r="13" spans="1:13" ht="32.5" customHeight="1">
      <c r="B13" s="4"/>
      <c r="C13" s="367" t="s">
        <v>9</v>
      </c>
      <c r="D13" s="367"/>
      <c r="E13" s="367"/>
      <c r="F13" s="3"/>
    </row>
    <row r="14" spans="1:13" s="6" customFormat="1" ht="170" customHeight="1">
      <c r="B14" s="7"/>
      <c r="C14" s="383" t="s">
        <v>32</v>
      </c>
      <c r="D14" s="384"/>
      <c r="E14" s="385"/>
      <c r="F14" s="8"/>
    </row>
    <row r="15" spans="1:13">
      <c r="B15" s="4"/>
      <c r="C15" s="9"/>
      <c r="E15" s="10"/>
      <c r="F15" s="3"/>
    </row>
    <row r="16" spans="1:13" ht="18.5">
      <c r="B16" s="4"/>
      <c r="C16" s="373" t="s">
        <v>10</v>
      </c>
      <c r="D16" s="374"/>
      <c r="E16" s="375"/>
      <c r="F16" s="3"/>
    </row>
    <row r="17" spans="2:6" s="14" customFormat="1" ht="22" customHeight="1">
      <c r="B17" s="11"/>
      <c r="C17" s="370" t="s">
        <v>33</v>
      </c>
      <c r="D17" s="371"/>
      <c r="E17" s="372"/>
      <c r="F17" s="13"/>
    </row>
    <row r="18" spans="2:6" ht="18.5">
      <c r="B18" s="4"/>
      <c r="C18" s="370" t="s">
        <v>34</v>
      </c>
      <c r="D18" s="371"/>
      <c r="E18" s="372"/>
      <c r="F18" s="3"/>
    </row>
    <row r="19" spans="2:6" ht="18.5">
      <c r="B19" s="4"/>
      <c r="C19" s="370" t="s">
        <v>35</v>
      </c>
      <c r="D19" s="371"/>
      <c r="E19" s="372"/>
      <c r="F19" s="3"/>
    </row>
    <row r="20" spans="2:6" ht="18.5">
      <c r="B20" s="4"/>
      <c r="C20" s="370" t="s">
        <v>36</v>
      </c>
      <c r="D20" s="371"/>
      <c r="E20" s="372"/>
      <c r="F20" s="3"/>
    </row>
    <row r="21" spans="2:6" ht="18.5">
      <c r="B21" s="4"/>
      <c r="C21" s="370" t="s">
        <v>37</v>
      </c>
      <c r="D21" s="371"/>
      <c r="E21" s="372"/>
      <c r="F21" s="3"/>
    </row>
    <row r="22" spans="2:6" ht="18.5">
      <c r="B22" s="4"/>
      <c r="C22" s="364" t="s">
        <v>38</v>
      </c>
      <c r="D22" s="365"/>
      <c r="E22" s="366"/>
      <c r="F22" s="3"/>
    </row>
    <row r="23" spans="2:6" ht="18.5">
      <c r="B23" s="4"/>
      <c r="C23" s="12"/>
      <c r="D23" s="12"/>
      <c r="E23" s="12"/>
      <c r="F23" s="3"/>
    </row>
    <row r="24" spans="2:6" ht="18.5" customHeight="1">
      <c r="B24" s="4"/>
      <c r="C24" s="367" t="s">
        <v>11</v>
      </c>
      <c r="D24" s="367"/>
      <c r="E24" s="367"/>
      <c r="F24" s="3"/>
    </row>
    <row r="25" spans="2:6" ht="18.5" customHeight="1">
      <c r="B25" s="4"/>
      <c r="C25" s="367"/>
      <c r="D25" s="367"/>
      <c r="E25" s="367"/>
      <c r="F25" s="3"/>
    </row>
    <row r="26" spans="2:6" ht="18.5">
      <c r="B26" s="4"/>
      <c r="C26" s="15" t="s">
        <v>12</v>
      </c>
      <c r="D26" s="15" t="s">
        <v>13</v>
      </c>
      <c r="E26" s="15" t="s">
        <v>14</v>
      </c>
      <c r="F26" s="3"/>
    </row>
    <row r="27" spans="2:6" ht="18.5">
      <c r="B27" s="4"/>
      <c r="C27" s="16">
        <v>1</v>
      </c>
      <c r="D27" s="17" t="s">
        <v>15</v>
      </c>
      <c r="E27" s="18">
        <v>45833</v>
      </c>
      <c r="F27" s="3"/>
    </row>
    <row r="28" spans="2:6" ht="18.5">
      <c r="B28" s="4"/>
      <c r="C28" s="16">
        <v>2</v>
      </c>
      <c r="D28" s="17" t="s">
        <v>16</v>
      </c>
      <c r="E28" s="18">
        <v>45836</v>
      </c>
      <c r="F28" s="3"/>
    </row>
    <row r="29" spans="2:6" ht="18.5">
      <c r="B29" s="4"/>
      <c r="C29" s="16">
        <v>3</v>
      </c>
      <c r="D29" s="17" t="s">
        <v>39</v>
      </c>
      <c r="E29" s="18">
        <v>45838</v>
      </c>
      <c r="F29" s="3"/>
    </row>
    <row r="30" spans="2:6" ht="18.5">
      <c r="B30" s="4"/>
      <c r="C30" s="16">
        <v>4</v>
      </c>
      <c r="D30" s="17" t="s">
        <v>17</v>
      </c>
      <c r="E30" s="18">
        <v>45839</v>
      </c>
      <c r="F30" s="3"/>
    </row>
    <row r="31" spans="2:6" ht="18.5">
      <c r="B31" s="4"/>
      <c r="C31" s="16">
        <v>5</v>
      </c>
      <c r="D31" s="17" t="s">
        <v>40</v>
      </c>
      <c r="E31" s="18" t="s">
        <v>41</v>
      </c>
      <c r="F31" s="3"/>
    </row>
    <row r="32" spans="2:6" ht="18.5">
      <c r="B32" s="4"/>
      <c r="C32" s="16">
        <v>6</v>
      </c>
      <c r="D32" s="17" t="s">
        <v>18</v>
      </c>
      <c r="E32" s="18">
        <v>45868</v>
      </c>
      <c r="F32" s="3"/>
    </row>
    <row r="33" spans="2:6" ht="18.5">
      <c r="B33" s="4"/>
      <c r="C33" s="19"/>
      <c r="D33" s="19"/>
      <c r="E33" s="19"/>
      <c r="F33" s="3"/>
    </row>
    <row r="34" spans="2:6" ht="18.5">
      <c r="B34" s="4"/>
      <c r="C34" s="20" t="s">
        <v>19</v>
      </c>
      <c r="D34" s="368" t="s">
        <v>20</v>
      </c>
      <c r="E34" s="368"/>
      <c r="F34" s="3"/>
    </row>
    <row r="35" spans="2:6" ht="18.5">
      <c r="B35" s="4"/>
      <c r="C35" s="20" t="s">
        <v>21</v>
      </c>
      <c r="D35" s="368" t="s">
        <v>22</v>
      </c>
      <c r="E35" s="368"/>
      <c r="F35" s="3"/>
    </row>
    <row r="36" spans="2:6" ht="18.5">
      <c r="B36" s="4"/>
      <c r="C36" s="20" t="s">
        <v>23</v>
      </c>
      <c r="D36" s="368" t="s">
        <v>24</v>
      </c>
      <c r="E36" s="368"/>
      <c r="F36" s="3"/>
    </row>
    <row r="37" spans="2:6" ht="18.5">
      <c r="B37" s="4"/>
      <c r="C37" s="20" t="s">
        <v>25</v>
      </c>
      <c r="D37" s="368" t="s">
        <v>26</v>
      </c>
      <c r="E37" s="368"/>
      <c r="F37" s="3"/>
    </row>
    <row r="38" spans="2:6" ht="18.5">
      <c r="B38" s="4"/>
      <c r="C38" s="19"/>
      <c r="D38" s="19"/>
      <c r="E38" s="19"/>
      <c r="F38" s="3"/>
    </row>
    <row r="39" spans="2:6" ht="18.5">
      <c r="B39" s="4"/>
      <c r="C39" s="369" t="s">
        <v>43</v>
      </c>
      <c r="D39" s="369"/>
      <c r="E39" s="19"/>
      <c r="F39" s="3"/>
    </row>
    <row r="40" spans="2:6" ht="18.5">
      <c r="B40" s="4"/>
      <c r="C40" s="20" t="s">
        <v>19</v>
      </c>
      <c r="D40" s="368"/>
      <c r="E40" s="368"/>
      <c r="F40" s="3"/>
    </row>
    <row r="41" spans="2:6" ht="18.5">
      <c r="B41" s="4"/>
      <c r="C41" s="20" t="s">
        <v>21</v>
      </c>
      <c r="D41" s="368"/>
      <c r="E41" s="368"/>
      <c r="F41" s="3"/>
    </row>
    <row r="42" spans="2:6" ht="18.5">
      <c r="B42" s="4"/>
      <c r="C42" s="20" t="s">
        <v>23</v>
      </c>
      <c r="D42" s="368"/>
      <c r="E42" s="368"/>
      <c r="F42" s="3"/>
    </row>
    <row r="43" spans="2:6" ht="18.5">
      <c r="B43" s="4"/>
      <c r="C43" s="20" t="s">
        <v>25</v>
      </c>
      <c r="D43" s="368"/>
      <c r="E43" s="368"/>
      <c r="F43" s="3"/>
    </row>
    <row r="44" spans="2:6">
      <c r="B44" s="21"/>
      <c r="C44" s="22"/>
      <c r="D44" s="22"/>
      <c r="E44" s="22"/>
      <c r="F44" s="23"/>
    </row>
  </sheetData>
  <mergeCells count="28">
    <mergeCell ref="C16:E16"/>
    <mergeCell ref="B2:C2"/>
    <mergeCell ref="D2:F2"/>
    <mergeCell ref="C4:E5"/>
    <mergeCell ref="D6:E6"/>
    <mergeCell ref="D7:E7"/>
    <mergeCell ref="D8:E8"/>
    <mergeCell ref="D9:E9"/>
    <mergeCell ref="D10:E10"/>
    <mergeCell ref="D11:E11"/>
    <mergeCell ref="C13:E13"/>
    <mergeCell ref="C14:E14"/>
    <mergeCell ref="C17:E17"/>
    <mergeCell ref="C18:E18"/>
    <mergeCell ref="C19:E19"/>
    <mergeCell ref="C20:E20"/>
    <mergeCell ref="C21:E21"/>
    <mergeCell ref="C22:E22"/>
    <mergeCell ref="C24:E25"/>
    <mergeCell ref="D41:E41"/>
    <mergeCell ref="D42:E42"/>
    <mergeCell ref="D43:E43"/>
    <mergeCell ref="D34:E34"/>
    <mergeCell ref="D35:E35"/>
    <mergeCell ref="D36:E36"/>
    <mergeCell ref="D37:E37"/>
    <mergeCell ref="C39:D39"/>
    <mergeCell ref="D40:E40"/>
  </mergeCells>
  <hyperlinks>
    <hyperlink ref="D36" r:id="rId1" display="aaditya.m@gep.com" xr:uid="{64949F6A-0279-4C12-91DB-59C35F2907F2}"/>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07EC-BC06-4135-9C77-7BE425941664}">
  <dimension ref="A1:M18"/>
  <sheetViews>
    <sheetView showGridLines="0" topLeftCell="B1" zoomScale="46" zoomScaleNormal="70" workbookViewId="0">
      <selection activeCell="G25" sqref="G25"/>
    </sheetView>
  </sheetViews>
  <sheetFormatPr defaultRowHeight="14.5"/>
  <cols>
    <col min="1" max="1" width="14.90625" style="117" customWidth="1"/>
    <col min="2" max="2" width="24.6328125" style="117" customWidth="1"/>
    <col min="3" max="3" width="33.36328125" style="117" customWidth="1"/>
    <col min="4" max="4" width="19.26953125" style="117" customWidth="1"/>
    <col min="5" max="5" width="39" style="117" customWidth="1"/>
    <col min="6" max="6" width="26.26953125" style="117" customWidth="1"/>
    <col min="7" max="8" width="27.90625" style="117" customWidth="1"/>
    <col min="9" max="9" width="22.81640625" style="117" customWidth="1"/>
    <col min="10" max="10" width="21.6328125" style="117" customWidth="1"/>
    <col min="11" max="11" width="19.26953125" style="117" customWidth="1"/>
    <col min="12" max="12" width="21.81640625" style="117" customWidth="1"/>
    <col min="13" max="16384" width="8.7265625" style="117"/>
  </cols>
  <sheetData>
    <row r="1" spans="1:13" ht="26.5" thickBot="1">
      <c r="A1" s="81" t="s">
        <v>80</v>
      </c>
      <c r="B1" s="82" t="s">
        <v>81</v>
      </c>
      <c r="C1" s="82" t="s">
        <v>82</v>
      </c>
      <c r="D1" s="82" t="s">
        <v>83</v>
      </c>
      <c r="E1" s="82" t="s">
        <v>42</v>
      </c>
      <c r="F1" s="82" t="s">
        <v>84</v>
      </c>
      <c r="G1" s="82" t="s">
        <v>85</v>
      </c>
      <c r="H1" s="82" t="s">
        <v>86</v>
      </c>
      <c r="I1" s="82" t="s">
        <v>87</v>
      </c>
      <c r="J1" s="82" t="s">
        <v>88</v>
      </c>
      <c r="K1" s="82" t="s">
        <v>89</v>
      </c>
      <c r="L1" s="82" t="s">
        <v>90</v>
      </c>
      <c r="M1" s="83" t="s">
        <v>91</v>
      </c>
    </row>
    <row r="2" spans="1:13" ht="28.5" thickBot="1">
      <c r="A2" s="118" t="s">
        <v>92</v>
      </c>
      <c r="B2" s="84"/>
      <c r="C2" s="85"/>
      <c r="D2" s="86"/>
      <c r="E2" s="86"/>
      <c r="F2" s="86"/>
      <c r="G2" s="86"/>
      <c r="H2" s="86"/>
      <c r="I2" s="87"/>
      <c r="J2" s="87"/>
      <c r="K2" s="87"/>
      <c r="L2" s="86"/>
      <c r="M2" s="88"/>
    </row>
    <row r="3" spans="1:13">
      <c r="A3" s="89">
        <v>1</v>
      </c>
      <c r="B3" s="90" t="s">
        <v>93</v>
      </c>
      <c r="C3" s="91" t="s">
        <v>94</v>
      </c>
      <c r="D3" s="90"/>
      <c r="E3" s="90"/>
      <c r="F3" s="119">
        <f t="shared" ref="F3:K3" si="0">SUM(F4:F4)</f>
        <v>600</v>
      </c>
      <c r="G3" s="119">
        <f t="shared" si="0"/>
        <v>650</v>
      </c>
      <c r="H3" s="120">
        <f>SUM(H4:H4)</f>
        <v>1250</v>
      </c>
      <c r="I3" s="121">
        <f t="shared" si="0"/>
        <v>1918.5</v>
      </c>
      <c r="J3" s="122">
        <f t="shared" si="0"/>
        <v>729</v>
      </c>
      <c r="K3" s="123">
        <f t="shared" si="0"/>
        <v>0.66</v>
      </c>
      <c r="L3" s="124"/>
      <c r="M3" s="125"/>
    </row>
    <row r="4" spans="1:13" ht="25">
      <c r="A4" s="103" t="s">
        <v>95</v>
      </c>
      <c r="B4" s="92" t="s">
        <v>96</v>
      </c>
      <c r="C4" s="105" t="s">
        <v>97</v>
      </c>
      <c r="D4" s="93"/>
      <c r="E4" s="94" t="s">
        <v>98</v>
      </c>
      <c r="F4" s="126">
        <v>600</v>
      </c>
      <c r="G4" s="126">
        <v>650</v>
      </c>
      <c r="H4" s="127">
        <f>SUM(F4:G4)</f>
        <v>1250</v>
      </c>
      <c r="I4" s="128">
        <v>1918.5</v>
      </c>
      <c r="J4" s="129">
        <v>729</v>
      </c>
      <c r="K4" s="107">
        <v>0.66</v>
      </c>
      <c r="L4" s="130">
        <v>911250</v>
      </c>
      <c r="M4" s="131"/>
    </row>
    <row r="5" spans="1:13" ht="15" thickBot="1">
      <c r="A5" s="104" t="s">
        <v>99</v>
      </c>
      <c r="B5" s="95" t="s">
        <v>96</v>
      </c>
      <c r="C5" s="106" t="s">
        <v>100</v>
      </c>
      <c r="D5" s="96"/>
      <c r="E5" s="96"/>
      <c r="F5" s="132"/>
      <c r="G5" s="133"/>
      <c r="H5" s="134"/>
      <c r="I5" s="128">
        <v>0</v>
      </c>
      <c r="J5" s="129">
        <v>0</v>
      </c>
      <c r="K5" s="107" t="e">
        <f>(I5-J5)/I5</f>
        <v>#DIV/0!</v>
      </c>
      <c r="L5" s="135"/>
      <c r="M5" s="136"/>
    </row>
    <row r="6" spans="1:13" ht="15" thickBot="1">
      <c r="A6" s="97">
        <v>2</v>
      </c>
      <c r="B6" s="98" t="s">
        <v>101</v>
      </c>
      <c r="C6" s="99" t="s">
        <v>94</v>
      </c>
      <c r="D6" s="98"/>
      <c r="E6" s="98"/>
      <c r="F6" s="137">
        <f t="shared" ref="F6:K6" si="1">SUM(F7:F7)</f>
        <v>160</v>
      </c>
      <c r="G6" s="137">
        <f t="shared" si="1"/>
        <v>145</v>
      </c>
      <c r="H6" s="138">
        <f t="shared" si="1"/>
        <v>305</v>
      </c>
      <c r="I6" s="121">
        <f t="shared" si="1"/>
        <v>2226.5</v>
      </c>
      <c r="J6" s="122">
        <f t="shared" si="1"/>
        <v>778</v>
      </c>
      <c r="K6" s="123">
        <f t="shared" si="1"/>
        <v>0.6505726476532675</v>
      </c>
      <c r="L6" s="139"/>
      <c r="M6" s="140"/>
    </row>
    <row r="7" spans="1:13" ht="25">
      <c r="A7" s="103" t="s">
        <v>102</v>
      </c>
      <c r="B7" s="92" t="s">
        <v>103</v>
      </c>
      <c r="C7" s="105" t="s">
        <v>97</v>
      </c>
      <c r="D7" s="93"/>
      <c r="E7" s="94" t="s">
        <v>98</v>
      </c>
      <c r="F7" s="126">
        <v>160</v>
      </c>
      <c r="G7" s="126">
        <v>145</v>
      </c>
      <c r="H7" s="127">
        <f>SUM(F7:G7)</f>
        <v>305</v>
      </c>
      <c r="I7" s="141">
        <v>2226.5</v>
      </c>
      <c r="J7" s="142">
        <v>778</v>
      </c>
      <c r="K7" s="109">
        <f t="shared" ref="K7:K14" si="2">(I7-J7)/I7</f>
        <v>0.6505726476532675</v>
      </c>
      <c r="L7" s="143">
        <v>237290</v>
      </c>
      <c r="M7" s="144"/>
    </row>
    <row r="8" spans="1:13" ht="15" thickBot="1">
      <c r="A8" s="104"/>
      <c r="B8" s="108" t="s">
        <v>103</v>
      </c>
      <c r="C8" s="106" t="s">
        <v>100</v>
      </c>
      <c r="D8" s="96"/>
      <c r="E8" s="96"/>
      <c r="F8" s="132"/>
      <c r="G8" s="133"/>
      <c r="H8" s="134"/>
      <c r="I8" s="141">
        <v>0</v>
      </c>
      <c r="J8" s="142">
        <v>0</v>
      </c>
      <c r="K8" s="109" t="e">
        <f>(I8-J8)/I8</f>
        <v>#DIV/0!</v>
      </c>
      <c r="L8" s="135"/>
      <c r="M8" s="136"/>
    </row>
    <row r="9" spans="1:13" ht="48" customHeight="1" thickBot="1">
      <c r="A9" s="97">
        <v>3</v>
      </c>
      <c r="B9" s="98" t="s">
        <v>104</v>
      </c>
      <c r="C9" s="99" t="s">
        <v>94</v>
      </c>
      <c r="D9" s="98"/>
      <c r="E9" s="98"/>
      <c r="F9" s="137">
        <f t="shared" ref="F9:K9" si="3">SUM(F10:F10)</f>
        <v>35</v>
      </c>
      <c r="G9" s="137">
        <f t="shared" si="3"/>
        <v>40</v>
      </c>
      <c r="H9" s="138">
        <f t="shared" si="3"/>
        <v>75</v>
      </c>
      <c r="I9" s="145">
        <f t="shared" si="3"/>
        <v>4072.5</v>
      </c>
      <c r="J9" s="146">
        <f t="shared" si="3"/>
        <v>1289</v>
      </c>
      <c r="K9" s="147">
        <f t="shared" si="3"/>
        <v>0.6834868017188459</v>
      </c>
      <c r="L9" s="139"/>
      <c r="M9" s="140"/>
    </row>
    <row r="10" spans="1:13" ht="26">
      <c r="A10" s="103" t="s">
        <v>105</v>
      </c>
      <c r="B10" s="92" t="s">
        <v>106</v>
      </c>
      <c r="C10" s="105" t="s">
        <v>97</v>
      </c>
      <c r="D10" s="93"/>
      <c r="E10" s="94" t="s">
        <v>98</v>
      </c>
      <c r="F10" s="126">
        <v>35</v>
      </c>
      <c r="G10" s="126">
        <v>40</v>
      </c>
      <c r="H10" s="127">
        <f>SUM(F10:G10)</f>
        <v>75</v>
      </c>
      <c r="I10" s="141">
        <v>4072.5</v>
      </c>
      <c r="J10" s="142">
        <v>1289</v>
      </c>
      <c r="K10" s="109">
        <f t="shared" si="2"/>
        <v>0.6834868017188459</v>
      </c>
      <c r="L10" s="143">
        <v>96675</v>
      </c>
      <c r="M10" s="144"/>
    </row>
    <row r="11" spans="1:13" ht="26.5" thickBot="1">
      <c r="A11" s="104" t="s">
        <v>107</v>
      </c>
      <c r="B11" s="108" t="s">
        <v>106</v>
      </c>
      <c r="C11" s="106" t="s">
        <v>100</v>
      </c>
      <c r="D11" s="96"/>
      <c r="E11" s="96"/>
      <c r="F11" s="132"/>
      <c r="G11" s="133"/>
      <c r="H11" s="148"/>
      <c r="I11" s="141"/>
      <c r="J11" s="142"/>
      <c r="K11" s="110"/>
      <c r="L11" s="135"/>
      <c r="M11" s="131"/>
    </row>
    <row r="12" spans="1:13" ht="26.5" thickBot="1">
      <c r="A12" s="100">
        <v>4.0999999999999996</v>
      </c>
      <c r="B12" s="98" t="s">
        <v>108</v>
      </c>
      <c r="C12" s="99" t="s">
        <v>94</v>
      </c>
      <c r="D12" s="98"/>
      <c r="E12" s="98"/>
      <c r="F12" s="137">
        <f t="shared" ref="F12:K12" si="4">SUM(F13:F14)</f>
        <v>240</v>
      </c>
      <c r="G12" s="137">
        <f t="shared" si="4"/>
        <v>240</v>
      </c>
      <c r="H12" s="138">
        <f>SUM(H13:H18)</f>
        <v>1440</v>
      </c>
      <c r="I12" s="145">
        <f t="shared" si="4"/>
        <v>439</v>
      </c>
      <c r="J12" s="146">
        <f t="shared" si="4"/>
        <v>195</v>
      </c>
      <c r="K12" s="147" t="e">
        <f t="shared" si="4"/>
        <v>#DIV/0!</v>
      </c>
      <c r="L12" s="149"/>
      <c r="M12" s="150"/>
    </row>
    <row r="13" spans="1:13" ht="29">
      <c r="A13" s="103" t="s">
        <v>109</v>
      </c>
      <c r="B13" s="111" t="s">
        <v>110</v>
      </c>
      <c r="C13" s="105" t="s">
        <v>97</v>
      </c>
      <c r="D13" s="93"/>
      <c r="E13" s="93"/>
      <c r="F13" s="126">
        <v>240</v>
      </c>
      <c r="G13" s="126">
        <v>240</v>
      </c>
      <c r="H13" s="127">
        <f>SUM(F13:G13)</f>
        <v>480</v>
      </c>
      <c r="I13" s="141">
        <v>439</v>
      </c>
      <c r="J13" s="142">
        <v>195</v>
      </c>
      <c r="K13" s="109">
        <f t="shared" si="2"/>
        <v>0.55580865603644647</v>
      </c>
      <c r="L13" s="143">
        <v>93600</v>
      </c>
      <c r="M13" s="144"/>
    </row>
    <row r="14" spans="1:13">
      <c r="A14" s="103" t="s">
        <v>111</v>
      </c>
      <c r="B14" s="112"/>
      <c r="C14" s="105" t="s">
        <v>100</v>
      </c>
      <c r="D14" s="101"/>
      <c r="E14" s="101"/>
      <c r="F14" s="126"/>
      <c r="G14" s="126"/>
      <c r="H14" s="127"/>
      <c r="I14" s="141">
        <v>0</v>
      </c>
      <c r="J14" s="142">
        <v>0</v>
      </c>
      <c r="K14" s="109" t="e">
        <f t="shared" si="2"/>
        <v>#DIV/0!</v>
      </c>
      <c r="L14" s="135"/>
      <c r="M14" s="144"/>
    </row>
    <row r="15" spans="1:13" ht="25">
      <c r="A15" s="103" t="s">
        <v>112</v>
      </c>
      <c r="B15" s="113" t="s">
        <v>113</v>
      </c>
      <c r="C15" s="105" t="s">
        <v>97</v>
      </c>
      <c r="D15" s="101"/>
      <c r="E15" s="101"/>
      <c r="F15" s="126">
        <v>240</v>
      </c>
      <c r="G15" s="126">
        <v>240</v>
      </c>
      <c r="H15" s="127">
        <f>SUM(F15:G15)</f>
        <v>480</v>
      </c>
      <c r="I15" s="141">
        <v>199</v>
      </c>
      <c r="J15" s="142">
        <v>107</v>
      </c>
      <c r="K15" s="109">
        <f>(I15-J15)/I15</f>
        <v>0.46231155778894473</v>
      </c>
      <c r="L15" s="143">
        <v>51360</v>
      </c>
      <c r="M15" s="144"/>
    </row>
    <row r="16" spans="1:13">
      <c r="A16" s="103" t="s">
        <v>114</v>
      </c>
      <c r="B16" s="112"/>
      <c r="C16" s="105" t="s">
        <v>100</v>
      </c>
      <c r="D16" s="101"/>
      <c r="E16" s="101"/>
      <c r="F16" s="126"/>
      <c r="G16" s="126"/>
      <c r="H16" s="127"/>
      <c r="I16" s="141">
        <v>0</v>
      </c>
      <c r="J16" s="142">
        <v>0</v>
      </c>
      <c r="K16" s="109" t="e">
        <f>(I16-J16)/I16</f>
        <v>#DIV/0!</v>
      </c>
      <c r="L16" s="135"/>
      <c r="M16" s="144"/>
    </row>
    <row r="17" spans="1:13" ht="27.5">
      <c r="A17" s="103" t="s">
        <v>115</v>
      </c>
      <c r="B17" s="113" t="s">
        <v>116</v>
      </c>
      <c r="C17" s="105" t="s">
        <v>97</v>
      </c>
      <c r="D17" s="101"/>
      <c r="E17" s="101"/>
      <c r="F17" s="126">
        <v>240</v>
      </c>
      <c r="G17" s="126">
        <v>240</v>
      </c>
      <c r="H17" s="127">
        <f>SUM(F17:G17)</f>
        <v>480</v>
      </c>
      <c r="I17" s="141">
        <v>29</v>
      </c>
      <c r="J17" s="142">
        <v>19</v>
      </c>
      <c r="K17" s="109">
        <f>(I17-J17)/I17</f>
        <v>0.34482758620689657</v>
      </c>
      <c r="L17" s="143">
        <v>9120</v>
      </c>
      <c r="M17" s="144"/>
    </row>
    <row r="18" spans="1:13" ht="15" thickBot="1">
      <c r="A18" s="114" t="s">
        <v>117</v>
      </c>
      <c r="B18" s="115"/>
      <c r="C18" s="116" t="s">
        <v>100</v>
      </c>
      <c r="D18" s="102"/>
      <c r="E18" s="102"/>
      <c r="F18" s="151"/>
      <c r="G18" s="152"/>
      <c r="H18" s="153"/>
      <c r="I18" s="141">
        <v>0</v>
      </c>
      <c r="J18" s="142">
        <v>0</v>
      </c>
      <c r="K18" s="109" t="e">
        <f>(I18-J18)/I18</f>
        <v>#DIV/0!</v>
      </c>
      <c r="L18" s="135"/>
      <c r="M18" s="1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E02CE-B967-4ECB-AEFB-5633DE1A3AF9}">
  <dimension ref="A1:N18"/>
  <sheetViews>
    <sheetView zoomScale="54" zoomScaleNormal="40" workbookViewId="0">
      <selection activeCell="Q4" sqref="Q4"/>
    </sheetView>
  </sheetViews>
  <sheetFormatPr defaultRowHeight="14.5"/>
  <cols>
    <col min="1" max="1" width="11.7265625" customWidth="1"/>
    <col min="2" max="2" width="14.7265625" customWidth="1"/>
    <col min="3" max="3" width="38" customWidth="1"/>
    <col min="4" max="4" width="18.453125" customWidth="1"/>
    <col min="5" max="5" width="27.81640625" customWidth="1"/>
    <col min="6" max="6" width="12.08984375" customWidth="1"/>
    <col min="7" max="7" width="12.6328125" customWidth="1"/>
    <col min="9" max="9" width="16.36328125" customWidth="1"/>
    <col min="10" max="10" width="20.26953125" customWidth="1"/>
    <col min="11" max="11" width="15.6328125" customWidth="1"/>
    <col min="12" max="12" width="17.54296875" customWidth="1"/>
    <col min="13" max="13" width="25.90625" customWidth="1"/>
    <col min="14" max="14" width="43.26953125" customWidth="1"/>
  </cols>
  <sheetData>
    <row r="1" spans="1:14" ht="26.5" thickBot="1">
      <c r="A1" s="81" t="s">
        <v>80</v>
      </c>
      <c r="B1" s="82" t="s">
        <v>81</v>
      </c>
      <c r="C1" s="82" t="s">
        <v>82</v>
      </c>
      <c r="D1" s="82" t="s">
        <v>83</v>
      </c>
      <c r="E1" s="82" t="s">
        <v>42</v>
      </c>
      <c r="F1" s="82" t="s">
        <v>84</v>
      </c>
      <c r="G1" s="82" t="s">
        <v>85</v>
      </c>
      <c r="H1" s="82" t="s">
        <v>86</v>
      </c>
      <c r="I1" s="82" t="s">
        <v>87</v>
      </c>
      <c r="J1" s="82" t="s">
        <v>88</v>
      </c>
      <c r="K1" s="82" t="s">
        <v>89</v>
      </c>
      <c r="L1" s="82" t="s">
        <v>90</v>
      </c>
      <c r="M1" s="83" t="s">
        <v>119</v>
      </c>
      <c r="N1" s="83" t="s">
        <v>91</v>
      </c>
    </row>
    <row r="2" spans="1:14" ht="64" customHeight="1" thickBot="1">
      <c r="A2" s="118" t="s">
        <v>92</v>
      </c>
      <c r="B2" s="523" t="s">
        <v>120</v>
      </c>
      <c r="C2" s="523"/>
      <c r="D2" s="523"/>
      <c r="E2" s="523"/>
      <c r="F2" s="523"/>
      <c r="G2" s="523"/>
      <c r="H2" s="523"/>
      <c r="I2" s="523"/>
      <c r="J2" s="523"/>
      <c r="K2" s="523"/>
      <c r="L2" s="523"/>
      <c r="M2" s="523"/>
      <c r="N2" s="524"/>
    </row>
    <row r="3" spans="1:14" ht="26">
      <c r="A3" s="89">
        <v>1</v>
      </c>
      <c r="B3" s="90" t="s">
        <v>93</v>
      </c>
      <c r="C3" s="91" t="s">
        <v>94</v>
      </c>
      <c r="D3" s="90"/>
      <c r="E3" s="90"/>
      <c r="F3" s="119">
        <f t="shared" ref="F3:K3" si="0">SUM(F4:F4)</f>
        <v>600</v>
      </c>
      <c r="G3" s="119">
        <f t="shared" si="0"/>
        <v>650</v>
      </c>
      <c r="H3" s="120">
        <f>SUM(H4:H4)</f>
        <v>1250</v>
      </c>
      <c r="I3" s="121">
        <f t="shared" si="0"/>
        <v>3358</v>
      </c>
      <c r="J3" s="122">
        <f t="shared" si="0"/>
        <v>1015.55</v>
      </c>
      <c r="K3" s="123">
        <f t="shared" si="0"/>
        <v>0.69757296009529479</v>
      </c>
      <c r="L3" s="124"/>
      <c r="M3" s="125"/>
      <c r="N3" s="125"/>
    </row>
    <row r="4" spans="1:14" ht="26">
      <c r="A4" s="103" t="s">
        <v>95</v>
      </c>
      <c r="B4" s="92" t="s">
        <v>96</v>
      </c>
      <c r="C4" s="105" t="s">
        <v>97</v>
      </c>
      <c r="D4" s="93" t="s">
        <v>121</v>
      </c>
      <c r="E4" s="94" t="s">
        <v>122</v>
      </c>
      <c r="F4" s="126">
        <v>600</v>
      </c>
      <c r="G4" s="126">
        <v>650</v>
      </c>
      <c r="H4" s="127">
        <f>SUM(F4:G4)</f>
        <v>1250</v>
      </c>
      <c r="I4" s="128">
        <v>3358</v>
      </c>
      <c r="J4" s="129">
        <v>1015.55</v>
      </c>
      <c r="K4" s="107">
        <f>(I4-J4)/I4</f>
        <v>0.69757296009529479</v>
      </c>
      <c r="L4" s="130">
        <f>J4*H4</f>
        <v>1269437.5</v>
      </c>
      <c r="M4" s="131" t="s">
        <v>123</v>
      </c>
      <c r="N4" s="131" t="s">
        <v>124</v>
      </c>
    </row>
    <row r="5" spans="1:14" ht="50.5" thickBot="1">
      <c r="A5" s="104" t="s">
        <v>99</v>
      </c>
      <c r="B5" s="95" t="s">
        <v>96</v>
      </c>
      <c r="C5" s="106" t="s">
        <v>100</v>
      </c>
      <c r="D5" s="96" t="s">
        <v>125</v>
      </c>
      <c r="E5" s="96" t="s">
        <v>126</v>
      </c>
      <c r="F5" s="132"/>
      <c r="G5" s="133"/>
      <c r="H5" s="134"/>
      <c r="I5" s="128">
        <v>79</v>
      </c>
      <c r="J5" s="129">
        <v>43.45</v>
      </c>
      <c r="K5" s="107">
        <f>(I5-J5)/I5</f>
        <v>0.44999999999999996</v>
      </c>
      <c r="L5" s="135"/>
      <c r="M5" s="136" t="s">
        <v>127</v>
      </c>
      <c r="N5" s="136" t="s">
        <v>128</v>
      </c>
    </row>
    <row r="6" spans="1:14" ht="15" thickBot="1">
      <c r="A6" s="97">
        <v>2</v>
      </c>
      <c r="B6" s="98" t="s">
        <v>101</v>
      </c>
      <c r="C6" s="99" t="s">
        <v>94</v>
      </c>
      <c r="D6" s="98"/>
      <c r="E6" s="98"/>
      <c r="F6" s="137">
        <f t="shared" ref="F6:K6" si="1">SUM(F7:F7)</f>
        <v>160</v>
      </c>
      <c r="G6" s="137">
        <f t="shared" si="1"/>
        <v>145</v>
      </c>
      <c r="H6" s="138">
        <f t="shared" si="1"/>
        <v>305</v>
      </c>
      <c r="I6" s="121">
        <f t="shared" si="1"/>
        <v>2628</v>
      </c>
      <c r="J6" s="122">
        <f t="shared" si="1"/>
        <v>815</v>
      </c>
      <c r="K6" s="123">
        <f t="shared" si="1"/>
        <v>0.68987823439878238</v>
      </c>
      <c r="L6" s="139"/>
      <c r="M6" s="140"/>
      <c r="N6" s="140"/>
    </row>
    <row r="7" spans="1:14" ht="26">
      <c r="A7" s="103" t="s">
        <v>102</v>
      </c>
      <c r="B7" s="92" t="s">
        <v>103</v>
      </c>
      <c r="C7" s="105" t="s">
        <v>97</v>
      </c>
      <c r="D7" s="93" t="s">
        <v>129</v>
      </c>
      <c r="E7" s="94" t="s">
        <v>130</v>
      </c>
      <c r="F7" s="126">
        <v>160</v>
      </c>
      <c r="G7" s="126">
        <v>145</v>
      </c>
      <c r="H7" s="127">
        <f>SUM(F7:G7)</f>
        <v>305</v>
      </c>
      <c r="I7" s="141">
        <v>2628</v>
      </c>
      <c r="J7" s="142">
        <v>815</v>
      </c>
      <c r="K7" s="109">
        <f t="shared" ref="K7:K14" si="2">(I7-J7)/I7</f>
        <v>0.68987823439878238</v>
      </c>
      <c r="L7" s="143">
        <f>J7*H7</f>
        <v>248575</v>
      </c>
      <c r="M7" s="144">
        <v>21.96</v>
      </c>
      <c r="N7" s="144" t="s">
        <v>131</v>
      </c>
    </row>
    <row r="8" spans="1:14" ht="26.5" thickBot="1">
      <c r="A8" s="104"/>
      <c r="B8" s="108" t="s">
        <v>103</v>
      </c>
      <c r="C8" s="106" t="s">
        <v>100</v>
      </c>
      <c r="D8" s="96"/>
      <c r="E8" s="96" t="s">
        <v>126</v>
      </c>
      <c r="F8" s="132"/>
      <c r="G8" s="133"/>
      <c r="H8" s="134"/>
      <c r="I8" s="141"/>
      <c r="J8" s="142"/>
      <c r="K8" s="109" t="e">
        <f>(I8-J8)/I8</f>
        <v>#DIV/0!</v>
      </c>
      <c r="L8" s="135"/>
      <c r="M8" s="136"/>
      <c r="N8" s="131" t="s">
        <v>124</v>
      </c>
    </row>
    <row r="9" spans="1:14" ht="39.5" thickBot="1">
      <c r="A9" s="97">
        <v>3</v>
      </c>
      <c r="B9" s="98" t="s">
        <v>104</v>
      </c>
      <c r="C9" s="99" t="s">
        <v>94</v>
      </c>
      <c r="D9" s="98"/>
      <c r="E9" s="98"/>
      <c r="F9" s="137">
        <f t="shared" ref="F9:K9" si="3">SUM(F10:F10)</f>
        <v>35</v>
      </c>
      <c r="G9" s="137">
        <f t="shared" si="3"/>
        <v>40</v>
      </c>
      <c r="H9" s="138">
        <f t="shared" si="3"/>
        <v>75</v>
      </c>
      <c r="I9" s="145">
        <f t="shared" si="3"/>
        <v>6570.99</v>
      </c>
      <c r="J9" s="146">
        <f t="shared" si="3"/>
        <v>1942.15</v>
      </c>
      <c r="K9" s="147">
        <f t="shared" si="3"/>
        <v>0.70443570907884512</v>
      </c>
      <c r="L9" s="139"/>
      <c r="M9" s="140"/>
      <c r="N9" s="140"/>
    </row>
    <row r="10" spans="1:14" ht="39">
      <c r="A10" s="103" t="s">
        <v>105</v>
      </c>
      <c r="B10" s="92" t="s">
        <v>106</v>
      </c>
      <c r="C10" s="105" t="s">
        <v>97</v>
      </c>
      <c r="D10" s="93" t="s">
        <v>132</v>
      </c>
      <c r="E10" s="94" t="s">
        <v>133</v>
      </c>
      <c r="F10" s="126">
        <v>35</v>
      </c>
      <c r="G10" s="126">
        <v>40</v>
      </c>
      <c r="H10" s="127">
        <f>SUM(F10:G10)</f>
        <v>75</v>
      </c>
      <c r="I10" s="141">
        <v>6570.99</v>
      </c>
      <c r="J10" s="142">
        <v>1942.15</v>
      </c>
      <c r="K10" s="109">
        <f t="shared" si="2"/>
        <v>0.70443570907884512</v>
      </c>
      <c r="L10" s="143">
        <f>J10*H10</f>
        <v>145661.25</v>
      </c>
      <c r="M10" s="144">
        <v>52.42</v>
      </c>
      <c r="N10" s="144"/>
    </row>
    <row r="11" spans="1:14" ht="39.5" thickBot="1">
      <c r="A11" s="104" t="s">
        <v>107</v>
      </c>
      <c r="B11" s="108" t="s">
        <v>106</v>
      </c>
      <c r="C11" s="106" t="s">
        <v>100</v>
      </c>
      <c r="D11" s="96" t="s">
        <v>134</v>
      </c>
      <c r="E11" s="96" t="s">
        <v>126</v>
      </c>
      <c r="F11" s="132"/>
      <c r="G11" s="133"/>
      <c r="H11" s="148"/>
      <c r="I11" s="141">
        <v>87</v>
      </c>
      <c r="J11" s="142">
        <v>47.85</v>
      </c>
      <c r="K11" s="110"/>
      <c r="L11" s="135"/>
      <c r="M11" s="131" t="s">
        <v>127</v>
      </c>
      <c r="N11" s="144"/>
    </row>
    <row r="12" spans="1:14" ht="39.5" thickBot="1">
      <c r="A12" s="100">
        <v>4.0999999999999996</v>
      </c>
      <c r="B12" s="98" t="s">
        <v>108</v>
      </c>
      <c r="C12" s="99" t="s">
        <v>94</v>
      </c>
      <c r="D12" s="98"/>
      <c r="E12" s="98"/>
      <c r="F12" s="137">
        <f t="shared" ref="F12:K12" si="4">SUM(F13:F14)</f>
        <v>240</v>
      </c>
      <c r="G12" s="137">
        <f t="shared" si="4"/>
        <v>240</v>
      </c>
      <c r="H12" s="138">
        <f>SUM(H13:H18)</f>
        <v>1440</v>
      </c>
      <c r="I12" s="145">
        <f t="shared" si="4"/>
        <v>239.99</v>
      </c>
      <c r="J12" s="146">
        <f t="shared" si="4"/>
        <v>165</v>
      </c>
      <c r="K12" s="147" t="e">
        <f t="shared" si="4"/>
        <v>#DIV/0!</v>
      </c>
      <c r="L12" s="149"/>
      <c r="M12" s="150"/>
      <c r="N12" s="150"/>
    </row>
    <row r="13" spans="1:14" ht="43.5">
      <c r="A13" s="103" t="s">
        <v>109</v>
      </c>
      <c r="B13" s="111" t="s">
        <v>110</v>
      </c>
      <c r="C13" s="105" t="s">
        <v>97</v>
      </c>
      <c r="D13" s="93" t="s">
        <v>135</v>
      </c>
      <c r="E13" s="93" t="s">
        <v>136</v>
      </c>
      <c r="F13" s="126">
        <v>240</v>
      </c>
      <c r="G13" s="126">
        <v>240</v>
      </c>
      <c r="H13" s="127">
        <f>SUM(F13:G13)</f>
        <v>480</v>
      </c>
      <c r="I13" s="141">
        <v>239.99</v>
      </c>
      <c r="J13" s="142">
        <v>165</v>
      </c>
      <c r="K13" s="109">
        <f t="shared" si="2"/>
        <v>0.31247135297304057</v>
      </c>
      <c r="L13" s="143">
        <f>J13*H13</f>
        <v>79200</v>
      </c>
      <c r="M13" s="144" t="s">
        <v>137</v>
      </c>
      <c r="N13" s="144"/>
    </row>
    <row r="14" spans="1:14">
      <c r="A14" s="103" t="s">
        <v>111</v>
      </c>
      <c r="B14" s="112"/>
      <c r="C14" s="105" t="s">
        <v>100</v>
      </c>
      <c r="D14" s="101"/>
      <c r="E14" s="101"/>
      <c r="F14" s="126"/>
      <c r="G14" s="126"/>
      <c r="H14" s="127"/>
      <c r="I14" s="141"/>
      <c r="J14" s="142"/>
      <c r="K14" s="109" t="e">
        <f t="shared" si="2"/>
        <v>#DIV/0!</v>
      </c>
      <c r="L14" s="135"/>
      <c r="M14" s="144" t="s">
        <v>0</v>
      </c>
      <c r="N14" s="144"/>
    </row>
    <row r="15" spans="1:14" ht="29">
      <c r="A15" s="103" t="s">
        <v>112</v>
      </c>
      <c r="B15" s="113" t="s">
        <v>113</v>
      </c>
      <c r="C15" s="105" t="s">
        <v>97</v>
      </c>
      <c r="D15" s="101" t="s">
        <v>138</v>
      </c>
      <c r="E15" s="101" t="s">
        <v>139</v>
      </c>
      <c r="F15" s="126">
        <v>240</v>
      </c>
      <c r="G15" s="126">
        <v>240</v>
      </c>
      <c r="H15" s="127">
        <f>SUM(F15:G15)</f>
        <v>480</v>
      </c>
      <c r="I15" s="141">
        <v>299</v>
      </c>
      <c r="J15" s="142">
        <v>125</v>
      </c>
      <c r="K15" s="109">
        <f>(I15-J15)/I15</f>
        <v>0.58193979933110362</v>
      </c>
      <c r="L15" s="143">
        <f>J15*H15</f>
        <v>60000</v>
      </c>
      <c r="M15" s="144" t="s">
        <v>140</v>
      </c>
      <c r="N15" s="144"/>
    </row>
    <row r="16" spans="1:14">
      <c r="A16" s="103" t="s">
        <v>114</v>
      </c>
      <c r="B16" s="112"/>
      <c r="C16" s="105" t="s">
        <v>100</v>
      </c>
      <c r="D16" s="101"/>
      <c r="E16" s="101"/>
      <c r="F16" s="126"/>
      <c r="G16" s="126"/>
      <c r="H16" s="127"/>
      <c r="I16" s="141"/>
      <c r="J16" s="142"/>
      <c r="K16" s="109" t="e">
        <f>(I16-J16)/I16</f>
        <v>#DIV/0!</v>
      </c>
      <c r="L16" s="135"/>
      <c r="M16" s="144"/>
      <c r="N16" s="144"/>
    </row>
    <row r="17" spans="1:14" ht="68">
      <c r="A17" s="103" t="s">
        <v>115</v>
      </c>
      <c r="B17" s="113" t="s">
        <v>116</v>
      </c>
      <c r="C17" s="105" t="s">
        <v>97</v>
      </c>
      <c r="D17" s="101" t="s">
        <v>141</v>
      </c>
      <c r="E17" s="101" t="s">
        <v>142</v>
      </c>
      <c r="F17" s="126">
        <v>240</v>
      </c>
      <c r="G17" s="126">
        <v>240</v>
      </c>
      <c r="H17" s="127">
        <f>SUM(F17:G17)</f>
        <v>480</v>
      </c>
      <c r="I17" s="141">
        <v>29.99</v>
      </c>
      <c r="J17" s="142">
        <v>20</v>
      </c>
      <c r="K17" s="109">
        <f>(I17-J17)/I17</f>
        <v>0.33311103701233741</v>
      </c>
      <c r="L17" s="143">
        <f>J17*H17</f>
        <v>9600</v>
      </c>
      <c r="M17" s="144" t="s">
        <v>143</v>
      </c>
      <c r="N17" s="144"/>
    </row>
    <row r="18" spans="1:14" ht="15" thickBot="1">
      <c r="A18" s="114" t="s">
        <v>117</v>
      </c>
      <c r="B18" s="115"/>
      <c r="C18" s="116" t="s">
        <v>100</v>
      </c>
      <c r="D18" s="102"/>
      <c r="E18" s="102"/>
      <c r="F18" s="151"/>
      <c r="G18" s="152"/>
      <c r="H18" s="153"/>
      <c r="I18" s="160"/>
      <c r="J18" s="161"/>
      <c r="K18" s="162" t="e">
        <f>(I18-J18)/I18</f>
        <v>#DIV/0!</v>
      </c>
      <c r="L18" s="163"/>
      <c r="M18" s="164"/>
      <c r="N18" s="164"/>
    </row>
  </sheetData>
  <mergeCells count="1">
    <mergeCell ref="B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24C4-E019-44BC-8C5D-38B5E2A225FB}">
  <dimension ref="C2:Y73"/>
  <sheetViews>
    <sheetView showGridLines="0" zoomScale="55" zoomScaleNormal="55" workbookViewId="0">
      <selection activeCell="Y48" sqref="Y48"/>
    </sheetView>
  </sheetViews>
  <sheetFormatPr defaultColWidth="7.1796875" defaultRowHeight="10"/>
  <cols>
    <col min="1" max="4" width="7.1796875" style="24"/>
    <col min="5" max="6" width="8.1796875" style="24" customWidth="1"/>
    <col min="7" max="7" width="9.81640625" style="24" customWidth="1"/>
    <col min="8" max="8" width="18.54296875" style="24" bestFit="1" customWidth="1"/>
    <col min="9" max="9" width="2.54296875" style="24" customWidth="1"/>
    <col min="10" max="10" width="4" style="24" bestFit="1" customWidth="1"/>
    <col min="11" max="11" width="9.54296875" style="24" customWidth="1"/>
    <col min="12" max="12" width="6.453125" style="24" customWidth="1"/>
    <col min="13" max="13" width="8.453125" style="24" customWidth="1"/>
    <col min="14" max="14" width="18.54296875" style="24" bestFit="1" customWidth="1"/>
    <col min="15" max="15" width="3.54296875" style="24" customWidth="1"/>
    <col min="16" max="17" width="7.1796875" style="24"/>
    <col min="18" max="18" width="8.54296875" style="24" customWidth="1"/>
    <col min="19" max="21" width="10.54296875" style="24" customWidth="1"/>
    <col min="22" max="22" width="11.81640625" style="24" customWidth="1"/>
    <col min="23" max="24" width="7.1796875" style="24"/>
    <col min="25" max="25" width="10.81640625" style="24" bestFit="1" customWidth="1"/>
    <col min="26" max="16384" width="7.1796875" style="24"/>
  </cols>
  <sheetData>
    <row r="2" spans="3:23" ht="10.5" thickBot="1"/>
    <row r="3" spans="3:23">
      <c r="C3" s="25"/>
      <c r="D3" s="26"/>
      <c r="E3" s="26"/>
      <c r="F3" s="26"/>
      <c r="G3" s="26"/>
      <c r="H3" s="26"/>
      <c r="I3" s="26"/>
      <c r="J3" s="26"/>
      <c r="K3" s="26"/>
      <c r="L3" s="26"/>
      <c r="M3" s="26"/>
      <c r="N3" s="26"/>
      <c r="O3" s="26"/>
      <c r="P3" s="26"/>
      <c r="Q3" s="26"/>
      <c r="R3" s="26"/>
      <c r="S3" s="26"/>
      <c r="T3" s="26"/>
      <c r="U3" s="26"/>
      <c r="V3" s="26"/>
      <c r="W3" s="27"/>
    </row>
    <row r="4" spans="3:23">
      <c r="C4" s="28"/>
      <c r="W4" s="29"/>
    </row>
    <row r="5" spans="3:23" ht="22" customHeight="1">
      <c r="C5" s="28"/>
      <c r="D5" s="390" t="s">
        <v>27</v>
      </c>
      <c r="E5" s="390"/>
      <c r="F5" s="390"/>
      <c r="G5" s="390"/>
      <c r="H5" s="390"/>
      <c r="I5" s="390"/>
      <c r="J5" s="390"/>
      <c r="K5" s="390"/>
      <c r="L5" s="390"/>
      <c r="M5" s="390"/>
      <c r="N5" s="390"/>
      <c r="O5" s="390"/>
      <c r="P5" s="390"/>
      <c r="Q5" s="390"/>
      <c r="R5" s="390"/>
      <c r="S5" s="390"/>
      <c r="T5" s="390"/>
      <c r="U5" s="390"/>
      <c r="V5" s="390"/>
      <c r="W5" s="29"/>
    </row>
    <row r="6" spans="3:23">
      <c r="C6" s="28"/>
      <c r="D6" s="390"/>
      <c r="E6" s="390"/>
      <c r="F6" s="390"/>
      <c r="G6" s="390"/>
      <c r="H6" s="390"/>
      <c r="I6" s="390"/>
      <c r="J6" s="390"/>
      <c r="K6" s="390"/>
      <c r="L6" s="390"/>
      <c r="M6" s="390"/>
      <c r="N6" s="390"/>
      <c r="O6" s="390"/>
      <c r="P6" s="390"/>
      <c r="Q6" s="390"/>
      <c r="R6" s="390"/>
      <c r="S6" s="390"/>
      <c r="T6" s="390"/>
      <c r="U6" s="390"/>
      <c r="V6" s="390"/>
      <c r="W6" s="29"/>
    </row>
    <row r="7" spans="3:23">
      <c r="C7" s="28"/>
      <c r="D7" s="390"/>
      <c r="E7" s="390"/>
      <c r="F7" s="390"/>
      <c r="G7" s="390"/>
      <c r="H7" s="390"/>
      <c r="I7" s="390"/>
      <c r="J7" s="390"/>
      <c r="K7" s="390"/>
      <c r="L7" s="390"/>
      <c r="M7" s="390"/>
      <c r="N7" s="390"/>
      <c r="O7" s="390"/>
      <c r="P7" s="390"/>
      <c r="Q7" s="390"/>
      <c r="R7" s="390"/>
      <c r="S7" s="390"/>
      <c r="T7" s="390"/>
      <c r="U7" s="390"/>
      <c r="V7" s="390"/>
      <c r="W7" s="29"/>
    </row>
    <row r="8" spans="3:23">
      <c r="C8" s="28"/>
      <c r="D8" s="390"/>
      <c r="E8" s="390"/>
      <c r="F8" s="390"/>
      <c r="G8" s="390"/>
      <c r="H8" s="390"/>
      <c r="I8" s="390"/>
      <c r="J8" s="390"/>
      <c r="K8" s="390"/>
      <c r="L8" s="390"/>
      <c r="M8" s="390"/>
      <c r="N8" s="390"/>
      <c r="O8" s="390"/>
      <c r="P8" s="390"/>
      <c r="Q8" s="390"/>
      <c r="R8" s="390"/>
      <c r="S8" s="390"/>
      <c r="T8" s="390"/>
      <c r="U8" s="390"/>
      <c r="V8" s="390"/>
      <c r="W8" s="29"/>
    </row>
    <row r="9" spans="3:23" ht="23">
      <c r="C9" s="28"/>
      <c r="D9"/>
      <c r="E9" s="30"/>
      <c r="F9" s="30"/>
      <c r="G9" s="30"/>
      <c r="H9" s="30"/>
      <c r="I9" s="30"/>
      <c r="J9" s="30"/>
      <c r="K9" s="30"/>
      <c r="L9" s="30"/>
      <c r="M9" s="30"/>
      <c r="N9" s="30"/>
      <c r="O9" s="30"/>
      <c r="P9" s="30"/>
      <c r="Q9" s="30"/>
      <c r="R9" s="30"/>
      <c r="S9" s="30"/>
      <c r="T9" s="30"/>
      <c r="U9" s="30"/>
      <c r="V9" s="30"/>
      <c r="W9" s="29"/>
    </row>
    <row r="10" spans="3:23" ht="18.5" customHeight="1">
      <c r="C10" s="28"/>
      <c r="D10" s="391" t="s">
        <v>44</v>
      </c>
      <c r="E10" s="391"/>
      <c r="F10" s="391"/>
      <c r="G10" s="391"/>
      <c r="H10" s="391"/>
      <c r="I10" s="391"/>
      <c r="J10" s="391"/>
      <c r="K10" s="391"/>
      <c r="L10" s="391"/>
      <c r="M10" s="391"/>
      <c r="N10" s="391"/>
      <c r="O10" s="391"/>
      <c r="P10" s="391"/>
      <c r="Q10" s="391"/>
      <c r="R10" s="391"/>
      <c r="S10" s="391"/>
      <c r="T10" s="391"/>
      <c r="U10" s="391"/>
      <c r="V10" s="391"/>
      <c r="W10" s="29"/>
    </row>
    <row r="11" spans="3:23" ht="10.5" customHeight="1">
      <c r="C11" s="28"/>
      <c r="D11" s="31"/>
      <c r="E11" s="31"/>
      <c r="F11" s="31"/>
      <c r="G11" s="31"/>
      <c r="H11" s="31"/>
      <c r="I11" s="31"/>
      <c r="J11" s="31"/>
      <c r="K11" s="31"/>
      <c r="L11" s="31"/>
      <c r="M11" s="31"/>
      <c r="N11" s="31"/>
      <c r="O11" s="31"/>
      <c r="P11" s="31"/>
      <c r="Q11" s="31"/>
      <c r="R11" s="31"/>
      <c r="S11" s="31"/>
      <c r="T11" s="31"/>
      <c r="U11" s="31"/>
      <c r="V11" s="31"/>
      <c r="W11" s="29"/>
    </row>
    <row r="12" spans="3:23" s="34" customFormat="1" ht="15" customHeight="1">
      <c r="C12" s="32"/>
      <c r="D12" s="392" t="s">
        <v>45</v>
      </c>
      <c r="E12" s="392"/>
      <c r="F12" s="392"/>
      <c r="G12" s="393" t="s">
        <v>27</v>
      </c>
      <c r="H12" s="394"/>
      <c r="I12" s="394"/>
      <c r="J12" s="394"/>
      <c r="K12" s="394"/>
      <c r="L12" s="394"/>
      <c r="M12" s="394"/>
      <c r="N12" s="394"/>
      <c r="O12" s="394"/>
      <c r="P12" s="394"/>
      <c r="Q12" s="394"/>
      <c r="R12" s="394"/>
      <c r="S12" s="394"/>
      <c r="T12" s="394"/>
      <c r="U12" s="394"/>
      <c r="V12" s="394"/>
      <c r="W12" s="33"/>
    </row>
    <row r="13" spans="3:23" s="34" customFormat="1" ht="15" customHeight="1">
      <c r="C13" s="32"/>
      <c r="D13" s="392" t="s">
        <v>46</v>
      </c>
      <c r="E13" s="392"/>
      <c r="F13" s="392"/>
      <c r="G13" s="394" t="s">
        <v>642</v>
      </c>
      <c r="H13" s="394"/>
      <c r="I13" s="394"/>
      <c r="J13" s="394"/>
      <c r="K13" s="394"/>
      <c r="L13" s="394"/>
      <c r="M13" s="394"/>
      <c r="N13" s="394"/>
      <c r="O13" s="394"/>
      <c r="P13" s="394"/>
      <c r="Q13" s="394"/>
      <c r="R13" s="394"/>
      <c r="S13" s="394"/>
      <c r="T13" s="394"/>
      <c r="U13" s="394"/>
      <c r="V13" s="394"/>
      <c r="W13" s="33"/>
    </row>
    <row r="14" spans="3:23" s="34" customFormat="1" ht="14.5">
      <c r="C14" s="32"/>
      <c r="D14" s="392" t="s">
        <v>47</v>
      </c>
      <c r="E14" s="392"/>
      <c r="F14" s="392"/>
      <c r="G14" s="396">
        <v>45831</v>
      </c>
      <c r="H14" s="394"/>
      <c r="I14" s="394"/>
      <c r="J14" s="394"/>
      <c r="K14" s="394"/>
      <c r="L14" s="394"/>
      <c r="M14" s="394"/>
      <c r="N14" s="394"/>
      <c r="O14" s="394"/>
      <c r="P14" s="394"/>
      <c r="Q14" s="394"/>
      <c r="R14" s="394"/>
      <c r="S14" s="394"/>
      <c r="T14" s="394"/>
      <c r="U14" s="394"/>
      <c r="V14" s="394"/>
      <c r="W14" s="33"/>
    </row>
    <row r="15" spans="3:23" s="34" customFormat="1" ht="14.5">
      <c r="C15" s="32"/>
      <c r="D15" s="35"/>
      <c r="E15" s="35"/>
      <c r="F15" s="35"/>
      <c r="G15" s="36"/>
      <c r="H15" s="36"/>
      <c r="I15" s="36"/>
      <c r="J15" s="36"/>
      <c r="K15" s="36"/>
      <c r="L15" s="37"/>
      <c r="M15" s="37"/>
      <c r="N15" s="37"/>
      <c r="O15" s="37"/>
      <c r="P15" s="37"/>
      <c r="Q15" s="37"/>
      <c r="R15" s="37"/>
      <c r="S15" s="37"/>
      <c r="T15" s="37"/>
      <c r="U15" s="37"/>
      <c r="V15" s="37"/>
      <c r="W15" s="33"/>
    </row>
    <row r="16" spans="3:23" s="34" customFormat="1" ht="14.5">
      <c r="C16" s="32"/>
      <c r="D16" s="391" t="s">
        <v>48</v>
      </c>
      <c r="E16" s="391"/>
      <c r="F16" s="391"/>
      <c r="G16" s="391"/>
      <c r="H16" s="391"/>
      <c r="I16" s="391"/>
      <c r="J16" s="391"/>
      <c r="K16" s="391"/>
      <c r="L16" s="391"/>
      <c r="M16" s="391"/>
      <c r="N16" s="391"/>
      <c r="O16" s="391"/>
      <c r="P16" s="391"/>
      <c r="Q16" s="391"/>
      <c r="R16" s="391"/>
      <c r="S16" s="391"/>
      <c r="T16" s="391"/>
      <c r="U16" s="391"/>
      <c r="V16" s="391"/>
      <c r="W16" s="33"/>
    </row>
    <row r="17" spans="3:23" s="34" customFormat="1" ht="65" customHeight="1">
      <c r="C17" s="32"/>
      <c r="D17" s="392" t="s">
        <v>49</v>
      </c>
      <c r="E17" s="392"/>
      <c r="F17" s="392"/>
      <c r="G17" s="397" t="s">
        <v>545</v>
      </c>
      <c r="H17" s="397"/>
      <c r="I17" s="397"/>
      <c r="J17" s="397"/>
      <c r="K17" s="397"/>
      <c r="L17" s="397"/>
      <c r="M17" s="397"/>
      <c r="N17" s="397"/>
      <c r="O17" s="397"/>
      <c r="P17" s="397"/>
      <c r="Q17" s="397"/>
      <c r="R17" s="397"/>
      <c r="S17" s="397"/>
      <c r="T17" s="397"/>
      <c r="U17" s="397"/>
      <c r="V17" s="397"/>
      <c r="W17" s="33"/>
    </row>
    <row r="18" spans="3:23" s="34" customFormat="1" ht="14.5">
      <c r="C18" s="32"/>
      <c r="D18" s="392" t="s">
        <v>50</v>
      </c>
      <c r="E18" s="392"/>
      <c r="F18" s="392"/>
      <c r="G18" s="398" t="s">
        <v>544</v>
      </c>
      <c r="H18" s="398"/>
      <c r="I18" s="398"/>
      <c r="J18" s="398"/>
      <c r="K18" s="398"/>
      <c r="L18" s="398"/>
      <c r="M18" s="398"/>
      <c r="N18" s="398"/>
      <c r="O18" s="398"/>
      <c r="P18" s="398"/>
      <c r="Q18" s="398"/>
      <c r="R18" s="398"/>
      <c r="S18" s="398"/>
      <c r="T18" s="398"/>
      <c r="U18" s="398"/>
      <c r="V18" s="398"/>
      <c r="W18" s="33"/>
    </row>
    <row r="19" spans="3:23" s="34" customFormat="1" ht="18" customHeight="1">
      <c r="C19" s="32"/>
      <c r="D19" s="36"/>
      <c r="E19" s="36"/>
      <c r="F19" s="36"/>
      <c r="G19" s="36"/>
      <c r="H19" s="38"/>
      <c r="I19" s="38"/>
      <c r="J19" s="38"/>
      <c r="K19" s="38"/>
      <c r="L19" s="38"/>
      <c r="M19" s="38"/>
      <c r="N19" s="38"/>
      <c r="O19" s="38"/>
      <c r="P19" s="38"/>
      <c r="Q19" s="38"/>
      <c r="R19" s="38"/>
      <c r="S19" s="38" t="s">
        <v>51</v>
      </c>
      <c r="T19" s="38"/>
      <c r="U19" s="38"/>
      <c r="V19" s="38"/>
      <c r="W19" s="33"/>
    </row>
    <row r="20" spans="3:23" s="34" customFormat="1" ht="14.5" customHeight="1">
      <c r="C20" s="32"/>
      <c r="D20" s="391" t="s">
        <v>52</v>
      </c>
      <c r="E20" s="391"/>
      <c r="F20" s="391"/>
      <c r="G20" s="391"/>
      <c r="H20" s="391"/>
      <c r="I20" s="391"/>
      <c r="J20" s="391"/>
      <c r="K20" s="391"/>
      <c r="L20" s="391"/>
      <c r="M20" s="391"/>
      <c r="N20" s="391"/>
      <c r="O20" s="391"/>
      <c r="P20" s="391"/>
      <c r="Q20" s="391"/>
      <c r="R20" s="391"/>
      <c r="S20" s="391"/>
      <c r="T20" s="391"/>
      <c r="U20" s="391"/>
      <c r="V20" s="391"/>
      <c r="W20" s="33"/>
    </row>
    <row r="21" spans="3:23" s="34" customFormat="1" ht="14.5" customHeight="1">
      <c r="C21" s="32"/>
      <c r="D21" s="35"/>
      <c r="E21" s="35"/>
      <c r="F21" s="35"/>
      <c r="G21" s="35"/>
      <c r="H21" s="35"/>
      <c r="I21" s="35"/>
      <c r="J21" s="35"/>
      <c r="K21" s="35"/>
      <c r="L21" s="35"/>
      <c r="M21" s="35"/>
      <c r="N21" s="35"/>
      <c r="O21" s="35"/>
      <c r="P21" s="35"/>
      <c r="Q21" s="35"/>
      <c r="R21" s="35"/>
      <c r="S21" s="35"/>
      <c r="T21" s="35"/>
      <c r="U21" s="35"/>
      <c r="V21" s="35"/>
      <c r="W21" s="33"/>
    </row>
    <row r="22" spans="3:23" s="34" customFormat="1" ht="14.5" customHeight="1">
      <c r="C22" s="32"/>
      <c r="D22" s="399" t="s">
        <v>53</v>
      </c>
      <c r="E22" s="399"/>
      <c r="F22" s="399"/>
      <c r="G22" s="399"/>
      <c r="H22" s="399"/>
      <c r="I22" s="36"/>
      <c r="J22" s="399" t="s">
        <v>54</v>
      </c>
      <c r="K22" s="399"/>
      <c r="L22" s="399"/>
      <c r="M22" s="399"/>
      <c r="N22" s="399"/>
      <c r="O22" s="39"/>
      <c r="P22" s="40"/>
      <c r="Q22" s="40"/>
      <c r="R22" s="40"/>
      <c r="S22" s="40"/>
      <c r="T22" s="41"/>
      <c r="U22" s="41"/>
      <c r="V22" s="42" t="s">
        <v>0</v>
      </c>
      <c r="W22" s="33"/>
    </row>
    <row r="23" spans="3:23" s="34" customFormat="1" ht="13.5" customHeight="1">
      <c r="C23" s="32"/>
      <c r="D23" s="43"/>
      <c r="E23" s="400"/>
      <c r="F23" s="400"/>
      <c r="G23" s="400"/>
      <c r="H23" s="400"/>
      <c r="I23" s="44"/>
      <c r="J23" s="45">
        <v>1</v>
      </c>
      <c r="K23" s="395" t="s">
        <v>7</v>
      </c>
      <c r="L23" s="395"/>
      <c r="M23" s="395"/>
      <c r="N23" s="395"/>
      <c r="O23" s="46"/>
      <c r="P23" s="40"/>
      <c r="Q23" s="40"/>
      <c r="R23" s="40"/>
      <c r="S23" s="40"/>
      <c r="T23" s="40"/>
      <c r="U23" s="40"/>
      <c r="V23" s="40"/>
      <c r="W23" s="33"/>
    </row>
    <row r="24" spans="3:23" s="34" customFormat="1" ht="14.5">
      <c r="C24" s="32"/>
      <c r="D24" s="45"/>
      <c r="E24" s="395"/>
      <c r="F24" s="395"/>
      <c r="G24" s="395"/>
      <c r="H24" s="395"/>
      <c r="I24" s="42"/>
      <c r="J24" s="45"/>
      <c r="K24" s="395"/>
      <c r="L24" s="395"/>
      <c r="M24" s="395"/>
      <c r="N24" s="395"/>
      <c r="O24" s="46"/>
      <c r="P24" s="40"/>
      <c r="Q24" s="40"/>
      <c r="R24" s="40"/>
      <c r="S24" s="40"/>
      <c r="T24" s="40"/>
      <c r="U24" s="40"/>
      <c r="V24" s="40"/>
      <c r="W24" s="33"/>
    </row>
    <row r="25" spans="3:23" s="34" customFormat="1" ht="14.5">
      <c r="C25" s="32"/>
      <c r="D25" s="47"/>
      <c r="E25" s="401"/>
      <c r="F25" s="401"/>
      <c r="G25" s="401"/>
      <c r="H25" s="401"/>
      <c r="I25" s="48"/>
      <c r="J25" s="47"/>
      <c r="K25" s="42"/>
      <c r="L25" s="42"/>
      <c r="M25" s="42"/>
      <c r="N25" s="42"/>
      <c r="O25" s="46"/>
      <c r="P25" s="49"/>
      <c r="Q25" s="46"/>
      <c r="R25" s="46"/>
      <c r="S25" s="46"/>
      <c r="T25" s="49"/>
      <c r="U25" s="46"/>
      <c r="V25" s="46"/>
      <c r="W25" s="33"/>
    </row>
    <row r="26" spans="3:23" s="34" customFormat="1" ht="14.5" customHeight="1">
      <c r="C26" s="32"/>
      <c r="D26" s="391" t="s">
        <v>55</v>
      </c>
      <c r="E26" s="391"/>
      <c r="F26" s="391"/>
      <c r="G26" s="391"/>
      <c r="H26" s="391"/>
      <c r="I26" s="391"/>
      <c r="J26" s="391"/>
      <c r="K26" s="391"/>
      <c r="L26" s="391"/>
      <c r="M26" s="391"/>
      <c r="N26" s="391"/>
      <c r="O26" s="391"/>
      <c r="P26" s="391"/>
      <c r="Q26" s="391"/>
      <c r="R26" s="391"/>
      <c r="S26" s="391"/>
      <c r="T26" s="391"/>
      <c r="U26" s="391"/>
      <c r="V26" s="391"/>
      <c r="W26" s="33"/>
    </row>
    <row r="27" spans="3:23" s="34" customFormat="1" ht="14.5" customHeight="1">
      <c r="C27" s="32"/>
      <c r="D27" s="35"/>
      <c r="E27" s="35"/>
      <c r="F27" s="35"/>
      <c r="G27" s="35"/>
      <c r="H27" s="35"/>
      <c r="I27" s="35"/>
      <c r="J27" s="35"/>
      <c r="K27" s="35"/>
      <c r="L27" s="35"/>
      <c r="M27" s="35"/>
      <c r="N27" s="35"/>
      <c r="O27" s="35"/>
      <c r="P27" s="35"/>
      <c r="Q27" s="35"/>
      <c r="R27" s="35"/>
      <c r="S27" s="35"/>
      <c r="T27" s="35"/>
      <c r="U27" s="35"/>
      <c r="V27" s="35"/>
      <c r="W27" s="33"/>
    </row>
    <row r="28" spans="3:23" s="34" customFormat="1" ht="11.15" customHeight="1">
      <c r="C28" s="32"/>
      <c r="D28" s="399" t="s">
        <v>56</v>
      </c>
      <c r="E28" s="399"/>
      <c r="F28" s="399"/>
      <c r="G28" s="399"/>
      <c r="H28" s="399"/>
      <c r="I28" s="36"/>
      <c r="K28" s="50"/>
      <c r="L28" s="50"/>
      <c r="M28" s="399" t="s">
        <v>57</v>
      </c>
      <c r="N28" s="399"/>
      <c r="O28" s="44"/>
      <c r="P28" s="399" t="s">
        <v>58</v>
      </c>
      <c r="Q28" s="399"/>
      <c r="R28" s="399"/>
      <c r="S28" s="399"/>
      <c r="T28" s="399" t="s">
        <v>59</v>
      </c>
      <c r="U28" s="399"/>
      <c r="V28" s="399"/>
      <c r="W28" s="33"/>
    </row>
    <row r="29" spans="3:23" s="34" customFormat="1" ht="15" customHeight="1">
      <c r="C29" s="32"/>
      <c r="D29" s="402" t="s">
        <v>602</v>
      </c>
      <c r="E29" s="402"/>
      <c r="F29" s="402"/>
      <c r="G29" s="402"/>
      <c r="H29" s="402"/>
      <c r="I29" s="51"/>
      <c r="J29" s="403"/>
      <c r="K29" s="403"/>
      <c r="L29" s="403"/>
      <c r="M29" s="404" t="s">
        <v>60</v>
      </c>
      <c r="N29" s="404"/>
      <c r="O29" s="44"/>
      <c r="P29" s="405" t="s">
        <v>616</v>
      </c>
      <c r="Q29" s="405"/>
      <c r="R29" s="405"/>
      <c r="S29" s="405"/>
      <c r="T29" s="406" t="s">
        <v>144</v>
      </c>
      <c r="U29" s="406"/>
      <c r="V29" s="406"/>
      <c r="W29" s="33"/>
    </row>
    <row r="30" spans="3:23" s="34" customFormat="1" ht="14.5">
      <c r="C30" s="32"/>
      <c r="D30" s="402"/>
      <c r="E30" s="402"/>
      <c r="F30" s="402"/>
      <c r="G30" s="402"/>
      <c r="H30" s="402"/>
      <c r="I30" s="51"/>
      <c r="J30" s="403"/>
      <c r="K30" s="403"/>
      <c r="L30" s="403"/>
      <c r="M30" s="404"/>
      <c r="N30" s="404"/>
      <c r="O30" s="44"/>
      <c r="P30" s="405"/>
      <c r="Q30" s="405"/>
      <c r="R30" s="405"/>
      <c r="S30" s="405"/>
      <c r="T30" s="407" t="s">
        <v>145</v>
      </c>
      <c r="U30" s="407"/>
      <c r="V30" s="407"/>
      <c r="W30" s="33"/>
    </row>
    <row r="31" spans="3:23" s="34" customFormat="1" ht="15.65" customHeight="1">
      <c r="C31" s="32"/>
      <c r="D31" s="402"/>
      <c r="E31" s="402"/>
      <c r="F31" s="402"/>
      <c r="G31" s="402"/>
      <c r="H31" s="402"/>
      <c r="I31" s="51"/>
      <c r="J31" s="408"/>
      <c r="K31" s="408"/>
      <c r="L31" s="408"/>
      <c r="M31" s="409">
        <f>J31*0.017215</f>
        <v>0</v>
      </c>
      <c r="N31" s="409"/>
      <c r="O31" s="44"/>
      <c r="P31" s="405"/>
      <c r="Q31" s="405"/>
      <c r="R31" s="405"/>
      <c r="S31" s="405"/>
      <c r="T31" s="406" t="s">
        <v>396</v>
      </c>
      <c r="U31" s="406"/>
      <c r="V31" s="406"/>
      <c r="W31" s="33"/>
    </row>
    <row r="32" spans="3:23" s="34" customFormat="1" ht="13.75" customHeight="1">
      <c r="C32" s="32"/>
      <c r="D32" s="51"/>
      <c r="E32" s="51"/>
      <c r="F32" s="51"/>
      <c r="G32" s="51"/>
      <c r="H32" s="51"/>
      <c r="I32" s="51"/>
      <c r="J32" s="51"/>
      <c r="K32" s="51"/>
      <c r="L32" s="51"/>
      <c r="M32" s="51"/>
      <c r="N32" s="51"/>
      <c r="O32" s="44"/>
      <c r="P32" s="51"/>
      <c r="Q32" s="51"/>
      <c r="R32" s="51"/>
      <c r="S32" s="51"/>
      <c r="T32" s="44"/>
      <c r="U32" s="44"/>
      <c r="V32" s="44"/>
      <c r="W32" s="33"/>
    </row>
    <row r="33" spans="3:23" s="34" customFormat="1" ht="15" customHeight="1">
      <c r="C33" s="32"/>
      <c r="D33" s="44"/>
      <c r="E33" s="44"/>
      <c r="F33" s="44"/>
      <c r="G33" s="44"/>
      <c r="H33" s="44"/>
      <c r="I33" s="44"/>
      <c r="J33" s="44"/>
      <c r="K33" s="44"/>
      <c r="L33" s="44"/>
      <c r="M33" s="44"/>
      <c r="N33" s="44"/>
      <c r="O33" s="44"/>
      <c r="P33" s="44"/>
      <c r="Q33" s="44"/>
      <c r="R33" s="44"/>
      <c r="S33" s="44"/>
      <c r="T33" s="44"/>
      <c r="U33" s="44"/>
      <c r="V33" s="44"/>
      <c r="W33" s="33"/>
    </row>
    <row r="34" spans="3:23" s="34" customFormat="1" ht="19.5" customHeight="1">
      <c r="C34" s="32"/>
      <c r="D34" s="399" t="s">
        <v>61</v>
      </c>
      <c r="E34" s="399"/>
      <c r="F34" s="399"/>
      <c r="G34" s="410" t="s">
        <v>145</v>
      </c>
      <c r="H34" s="410"/>
      <c r="I34" s="410"/>
      <c r="J34" s="410"/>
      <c r="K34" s="410"/>
      <c r="L34" s="410"/>
      <c r="M34" s="410"/>
      <c r="N34" s="52"/>
      <c r="O34" s="44"/>
      <c r="P34" s="44"/>
      <c r="Q34" s="44"/>
      <c r="R34" s="44"/>
      <c r="S34" s="44"/>
      <c r="T34" s="44"/>
      <c r="U34" s="44"/>
      <c r="V34" s="44"/>
      <c r="W34" s="33"/>
    </row>
    <row r="35" spans="3:23" s="34" customFormat="1" ht="18.75" customHeight="1">
      <c r="C35" s="32"/>
      <c r="D35" s="399"/>
      <c r="E35" s="399"/>
      <c r="F35" s="399"/>
      <c r="G35" s="410"/>
      <c r="H35" s="410"/>
      <c r="I35" s="410"/>
      <c r="J35" s="410"/>
      <c r="K35" s="410"/>
      <c r="L35" s="410"/>
      <c r="M35" s="410"/>
      <c r="N35" s="44"/>
      <c r="O35" s="44"/>
      <c r="P35" s="44"/>
      <c r="Q35" s="44"/>
      <c r="R35" s="44"/>
      <c r="S35" s="44"/>
      <c r="T35" s="44"/>
      <c r="U35" s="44"/>
      <c r="V35" s="44"/>
      <c r="W35" s="33"/>
    </row>
    <row r="36" spans="3:23" s="34" customFormat="1" ht="15" thickBot="1">
      <c r="C36" s="32"/>
      <c r="D36" s="53"/>
      <c r="E36" s="53"/>
      <c r="F36" s="53"/>
      <c r="G36" s="54"/>
      <c r="H36" s="55"/>
      <c r="I36" s="55"/>
      <c r="J36" s="55"/>
      <c r="K36" s="55"/>
      <c r="L36" s="55"/>
      <c r="M36" s="55"/>
      <c r="N36" s="44"/>
      <c r="O36" s="44"/>
      <c r="P36" s="44"/>
      <c r="Q36" s="44"/>
      <c r="R36" s="44"/>
      <c r="S36" s="44"/>
      <c r="T36" s="44"/>
      <c r="U36" s="44"/>
      <c r="V36" s="44"/>
      <c r="W36" s="33"/>
    </row>
    <row r="37" spans="3:23" s="34" customFormat="1" ht="15" thickBot="1">
      <c r="C37" s="32"/>
      <c r="D37" s="53"/>
      <c r="E37" s="53"/>
      <c r="F37" s="53"/>
      <c r="G37" s="54"/>
      <c r="H37" s="55"/>
      <c r="I37" s="55"/>
      <c r="J37" s="55"/>
      <c r="K37" s="55"/>
      <c r="L37" s="55"/>
      <c r="M37" s="55"/>
      <c r="N37" s="44"/>
      <c r="O37" s="44"/>
      <c r="P37" s="411" t="s">
        <v>62</v>
      </c>
      <c r="Q37" s="412"/>
      <c r="R37" s="413"/>
      <c r="S37" s="414" t="s">
        <v>63</v>
      </c>
      <c r="T37" s="415"/>
      <c r="U37" s="416" t="s">
        <v>64</v>
      </c>
      <c r="V37" s="416"/>
      <c r="W37" s="33"/>
    </row>
    <row r="38" spans="3:23" s="34" customFormat="1" ht="15.75" customHeight="1" thickBot="1">
      <c r="C38" s="32"/>
      <c r="D38" s="56"/>
      <c r="E38" s="56"/>
      <c r="F38" s="56"/>
      <c r="G38" s="56"/>
      <c r="H38" s="56"/>
      <c r="I38" s="56"/>
      <c r="J38" s="56"/>
      <c r="K38" s="56"/>
      <c r="L38" s="56"/>
      <c r="M38" s="56"/>
      <c r="N38" s="56"/>
      <c r="O38" s="44"/>
      <c r="P38" s="417"/>
      <c r="Q38" s="418"/>
      <c r="R38" s="419"/>
      <c r="S38" s="57" t="s">
        <v>65</v>
      </c>
      <c r="T38" s="58" t="s">
        <v>60</v>
      </c>
      <c r="U38" s="59" t="s">
        <v>65</v>
      </c>
      <c r="V38" s="58" t="s">
        <v>60</v>
      </c>
      <c r="W38" s="33"/>
    </row>
    <row r="39" spans="3:23" s="34" customFormat="1" ht="15" customHeight="1" thickBot="1">
      <c r="C39" s="32"/>
      <c r="D39" s="420" t="s">
        <v>66</v>
      </c>
      <c r="E39" s="420"/>
      <c r="F39" s="420"/>
      <c r="G39" s="421"/>
      <c r="H39" s="422">
        <f>'Cost Analysis'!D10</f>
        <v>1399295</v>
      </c>
      <c r="I39" s="422"/>
      <c r="J39" s="422"/>
      <c r="K39" s="423"/>
      <c r="L39" s="44"/>
      <c r="M39" s="44"/>
      <c r="N39" s="44"/>
      <c r="O39" s="44"/>
      <c r="P39" s="424" t="s">
        <v>67</v>
      </c>
      <c r="Q39" s="425"/>
      <c r="R39" s="60">
        <v>2025</v>
      </c>
      <c r="S39" s="61"/>
      <c r="T39" s="62"/>
      <c r="U39" s="61">
        <f>'Cost Analysis'!C17</f>
        <v>0.15791376828847051</v>
      </c>
      <c r="V39" s="360">
        <f>'Cost Analysis'!C16</f>
        <v>262405.36666666646</v>
      </c>
      <c r="W39" s="33"/>
    </row>
    <row r="40" spans="3:23" s="34" customFormat="1" ht="14.5">
      <c r="C40" s="32"/>
      <c r="D40" s="44"/>
      <c r="E40" s="44"/>
      <c r="F40" s="44"/>
      <c r="G40" s="44"/>
      <c r="H40" s="63"/>
      <c r="I40" s="63"/>
      <c r="J40" s="44"/>
      <c r="K40" s="44"/>
      <c r="L40" s="64"/>
      <c r="M40" s="44"/>
      <c r="N40" s="63"/>
      <c r="O40" s="44"/>
      <c r="P40" s="44"/>
      <c r="Q40" s="44"/>
      <c r="R40" s="44"/>
      <c r="S40" s="44"/>
      <c r="T40" s="65"/>
      <c r="U40" s="66"/>
      <c r="V40" s="67"/>
      <c r="W40" s="33"/>
    </row>
    <row r="41" spans="3:23" s="70" customFormat="1" ht="14.5" customHeight="1">
      <c r="C41" s="68"/>
      <c r="D41" s="391" t="s">
        <v>68</v>
      </c>
      <c r="E41" s="391"/>
      <c r="F41" s="391"/>
      <c r="G41" s="391"/>
      <c r="H41" s="391"/>
      <c r="I41" s="391"/>
      <c r="J41" s="391"/>
      <c r="K41" s="391"/>
      <c r="L41" s="391"/>
      <c r="M41" s="391"/>
      <c r="N41" s="391"/>
      <c r="O41" s="391"/>
      <c r="P41" s="391"/>
      <c r="Q41" s="391"/>
      <c r="R41" s="391"/>
      <c r="S41" s="391"/>
      <c r="T41" s="391"/>
      <c r="U41" s="391"/>
      <c r="V41" s="391"/>
      <c r="W41" s="69"/>
    </row>
    <row r="42" spans="3:23" s="70" customFormat="1" ht="14.5" customHeight="1">
      <c r="C42" s="68"/>
      <c r="D42" s="71"/>
      <c r="E42" s="71"/>
      <c r="F42" s="71"/>
      <c r="G42" s="71"/>
      <c r="H42" s="71"/>
      <c r="I42" s="71"/>
      <c r="J42" s="71"/>
      <c r="K42" s="71"/>
      <c r="L42" s="71"/>
      <c r="M42" s="71"/>
      <c r="N42" s="71"/>
      <c r="O42" s="71"/>
      <c r="P42" s="71"/>
      <c r="Q42" s="71"/>
      <c r="R42" s="71"/>
      <c r="S42" s="71"/>
      <c r="T42" s="71"/>
      <c r="U42" s="71"/>
      <c r="V42" s="71"/>
      <c r="W42" s="69"/>
    </row>
    <row r="43" spans="3:23" s="70" customFormat="1" ht="14.5">
      <c r="C43" s="68"/>
      <c r="D43" s="72"/>
      <c r="E43" s="72"/>
      <c r="F43" s="72"/>
      <c r="G43" s="72"/>
      <c r="H43" s="72"/>
      <c r="I43" s="72"/>
      <c r="J43" s="426" t="s">
        <v>69</v>
      </c>
      <c r="K43" s="426"/>
      <c r="L43" s="426" t="s">
        <v>70</v>
      </c>
      <c r="M43" s="426"/>
      <c r="N43" s="73"/>
      <c r="Q43" s="427" t="s">
        <v>71</v>
      </c>
      <c r="R43" s="427"/>
      <c r="S43" s="427"/>
      <c r="T43" s="427"/>
      <c r="U43" s="427"/>
      <c r="V43" s="427"/>
      <c r="W43" s="69"/>
    </row>
    <row r="44" spans="3:23" s="70" customFormat="1" ht="15" customHeight="1">
      <c r="C44" s="68"/>
      <c r="D44" s="387" t="s">
        <v>72</v>
      </c>
      <c r="E44" s="388"/>
      <c r="F44" s="388"/>
      <c r="G44" s="388"/>
      <c r="H44" s="388"/>
      <c r="I44" s="389"/>
      <c r="J44" s="386">
        <v>45831</v>
      </c>
      <c r="K44" s="386"/>
      <c r="L44" s="386"/>
      <c r="M44" s="386"/>
      <c r="N44" s="73"/>
      <c r="Q44" s="428" t="s">
        <v>73</v>
      </c>
      <c r="R44" s="428"/>
      <c r="S44" s="428"/>
      <c r="T44" s="428"/>
      <c r="U44" s="428"/>
      <c r="V44" s="428"/>
      <c r="W44" s="69"/>
    </row>
    <row r="45" spans="3:23" s="70" customFormat="1" ht="15" customHeight="1">
      <c r="C45" s="68"/>
      <c r="D45" s="387" t="s">
        <v>15</v>
      </c>
      <c r="E45" s="388"/>
      <c r="F45" s="388"/>
      <c r="G45" s="388"/>
      <c r="H45" s="388"/>
      <c r="I45" s="389"/>
      <c r="J45" s="386">
        <v>45833</v>
      </c>
      <c r="K45" s="386"/>
      <c r="L45" s="386"/>
      <c r="M45" s="386"/>
      <c r="N45" s="74"/>
      <c r="Q45" s="428" t="s">
        <v>74</v>
      </c>
      <c r="R45" s="428"/>
      <c r="S45" s="428"/>
      <c r="T45" s="428"/>
      <c r="U45" s="428"/>
      <c r="V45" s="428"/>
      <c r="W45" s="69"/>
    </row>
    <row r="46" spans="3:23" s="70" customFormat="1" ht="15" customHeight="1">
      <c r="C46" s="68"/>
      <c r="D46" s="387" t="s">
        <v>16</v>
      </c>
      <c r="E46" s="388"/>
      <c r="F46" s="388"/>
      <c r="G46" s="388"/>
      <c r="H46" s="388"/>
      <c r="I46" s="389"/>
      <c r="J46" s="386">
        <v>45833</v>
      </c>
      <c r="K46" s="386"/>
      <c r="L46" s="429">
        <v>45836</v>
      </c>
      <c r="M46" s="430"/>
      <c r="N46" s="74"/>
      <c r="Q46" s="75"/>
      <c r="R46" s="75"/>
      <c r="S46" s="75"/>
      <c r="T46" s="75"/>
      <c r="U46" s="75"/>
      <c r="V46" s="75"/>
      <c r="W46" s="69"/>
    </row>
    <row r="47" spans="3:23" s="70" customFormat="1" ht="15" customHeight="1">
      <c r="C47" s="68"/>
      <c r="D47" s="387" t="s">
        <v>643</v>
      </c>
      <c r="E47" s="388"/>
      <c r="F47" s="388"/>
      <c r="G47" s="388"/>
      <c r="H47" s="388"/>
      <c r="I47" s="389"/>
      <c r="J47" s="386">
        <v>45838</v>
      </c>
      <c r="K47" s="386"/>
      <c r="L47" s="386"/>
      <c r="M47" s="386"/>
      <c r="N47" s="74"/>
      <c r="Q47" s="75"/>
      <c r="R47" s="75"/>
      <c r="S47" s="75"/>
      <c r="T47" s="75"/>
      <c r="U47" s="75"/>
      <c r="V47" s="75"/>
      <c r="W47" s="69"/>
    </row>
    <row r="48" spans="3:23" s="70" customFormat="1" ht="15" customHeight="1">
      <c r="C48" s="68"/>
      <c r="D48" s="387" t="s">
        <v>17</v>
      </c>
      <c r="E48" s="388"/>
      <c r="F48" s="388"/>
      <c r="G48" s="388"/>
      <c r="H48" s="388"/>
      <c r="I48" s="389"/>
      <c r="J48" s="386">
        <v>45833</v>
      </c>
      <c r="K48" s="386"/>
      <c r="L48" s="386">
        <v>45839</v>
      </c>
      <c r="M48" s="386"/>
      <c r="N48" s="74"/>
      <c r="Q48" s="75"/>
      <c r="R48" s="75"/>
      <c r="S48" s="75"/>
      <c r="T48" s="75"/>
      <c r="U48" s="75"/>
      <c r="V48" s="75"/>
      <c r="W48" s="69"/>
    </row>
    <row r="49" spans="3:25" s="70" customFormat="1" ht="15" customHeight="1">
      <c r="C49" s="68"/>
      <c r="D49" s="431" t="s">
        <v>75</v>
      </c>
      <c r="E49" s="431"/>
      <c r="F49" s="431"/>
      <c r="G49" s="431"/>
      <c r="H49" s="431"/>
      <c r="I49" s="431"/>
      <c r="J49" s="386">
        <v>45840</v>
      </c>
      <c r="K49" s="386"/>
      <c r="L49" s="386">
        <v>45845</v>
      </c>
      <c r="M49" s="386"/>
      <c r="N49" s="73"/>
      <c r="Q49" s="72"/>
      <c r="R49" s="72"/>
      <c r="S49" s="72"/>
      <c r="T49" s="72"/>
      <c r="U49" s="72"/>
      <c r="V49" s="76"/>
      <c r="W49" s="69"/>
    </row>
    <row r="50" spans="3:25" s="70" customFormat="1" ht="15" customHeight="1">
      <c r="C50" s="68"/>
      <c r="D50" s="431" t="s">
        <v>76</v>
      </c>
      <c r="E50" s="431"/>
      <c r="F50" s="431"/>
      <c r="G50" s="431"/>
      <c r="H50" s="431"/>
      <c r="I50" s="431"/>
      <c r="J50" s="386" t="s">
        <v>644</v>
      </c>
      <c r="K50" s="386"/>
      <c r="L50" s="386" t="s">
        <v>644</v>
      </c>
      <c r="M50" s="386"/>
      <c r="N50" s="74"/>
      <c r="Q50" s="427" t="s">
        <v>77</v>
      </c>
      <c r="R50" s="427"/>
      <c r="S50" s="427"/>
      <c r="T50" s="427"/>
      <c r="U50" s="427"/>
      <c r="V50" s="427"/>
      <c r="W50" s="69"/>
    </row>
    <row r="51" spans="3:25" s="70" customFormat="1" ht="15" customHeight="1">
      <c r="C51" s="68"/>
      <c r="D51" s="431" t="s">
        <v>78</v>
      </c>
      <c r="E51" s="431"/>
      <c r="F51" s="431"/>
      <c r="G51" s="431"/>
      <c r="H51" s="431"/>
      <c r="I51" s="431"/>
      <c r="J51" s="386">
        <v>45867</v>
      </c>
      <c r="K51" s="386"/>
      <c r="L51" s="386"/>
      <c r="M51" s="386"/>
      <c r="N51" s="74"/>
      <c r="Q51" s="433"/>
      <c r="R51" s="433"/>
      <c r="S51" s="433"/>
      <c r="T51" s="433"/>
      <c r="U51" s="433"/>
      <c r="V51" s="433"/>
      <c r="W51" s="69"/>
    </row>
    <row r="52" spans="3:25" s="70" customFormat="1" ht="15" customHeight="1">
      <c r="C52" s="68"/>
      <c r="D52" s="431" t="s">
        <v>18</v>
      </c>
      <c r="E52" s="431"/>
      <c r="F52" s="431"/>
      <c r="G52" s="431"/>
      <c r="H52" s="431"/>
      <c r="I52" s="431"/>
      <c r="J52" s="386">
        <v>45868</v>
      </c>
      <c r="K52" s="386"/>
      <c r="L52" s="386"/>
      <c r="M52" s="386"/>
      <c r="N52" s="74"/>
      <c r="Q52" s="433"/>
      <c r="R52" s="433"/>
      <c r="S52" s="433"/>
      <c r="T52" s="433"/>
      <c r="U52" s="433"/>
      <c r="V52" s="433"/>
      <c r="W52" s="69"/>
    </row>
    <row r="53" spans="3:25" s="34" customFormat="1" ht="14.5">
      <c r="C53" s="32"/>
      <c r="D53" s="44"/>
      <c r="E53" s="44"/>
      <c r="F53" s="44"/>
      <c r="G53" s="44"/>
      <c r="H53" s="44"/>
      <c r="I53" s="44"/>
      <c r="J53" s="44"/>
      <c r="K53" s="44"/>
      <c r="L53" s="44"/>
      <c r="M53" s="44"/>
      <c r="N53" s="44"/>
      <c r="O53" s="44"/>
      <c r="P53" s="44"/>
      <c r="Q53" s="44"/>
      <c r="R53" s="44"/>
      <c r="S53" s="44"/>
      <c r="T53" s="44"/>
      <c r="U53" s="77"/>
      <c r="V53" s="77"/>
      <c r="W53" s="33"/>
    </row>
    <row r="54" spans="3:25" s="34" customFormat="1" ht="14.5">
      <c r="C54" s="32"/>
      <c r="D54" s="391" t="s">
        <v>79</v>
      </c>
      <c r="E54" s="391"/>
      <c r="F54" s="391"/>
      <c r="G54" s="391"/>
      <c r="H54" s="391"/>
      <c r="I54" s="391"/>
      <c r="J54" s="391"/>
      <c r="K54" s="391"/>
      <c r="L54" s="391"/>
      <c r="M54" s="391"/>
      <c r="N54" s="391"/>
      <c r="O54" s="391"/>
      <c r="P54" s="391"/>
      <c r="Q54" s="391"/>
      <c r="R54" s="391"/>
      <c r="S54" s="391"/>
      <c r="T54" s="391"/>
      <c r="U54" s="391"/>
      <c r="V54" s="391"/>
      <c r="W54" s="33"/>
    </row>
    <row r="55" spans="3:25" s="34" customFormat="1" ht="14.5">
      <c r="C55" s="32"/>
      <c r="W55" s="33"/>
    </row>
    <row r="56" spans="3:25" s="34" customFormat="1" ht="34.5" customHeight="1">
      <c r="C56" s="32"/>
      <c r="D56" s="432" t="s">
        <v>617</v>
      </c>
      <c r="E56" s="432"/>
      <c r="F56" s="432"/>
      <c r="G56" s="432"/>
      <c r="H56" s="432"/>
      <c r="I56" s="432"/>
      <c r="J56" s="432"/>
      <c r="K56" s="432"/>
      <c r="L56" s="432"/>
      <c r="M56" s="432"/>
      <c r="N56" s="432"/>
      <c r="O56" s="432"/>
      <c r="P56" s="432"/>
      <c r="Q56" s="432"/>
      <c r="R56" s="432"/>
      <c r="S56" s="432"/>
      <c r="T56" s="432"/>
      <c r="U56" s="432"/>
      <c r="V56" s="432"/>
      <c r="W56" s="33"/>
    </row>
    <row r="57" spans="3:25" ht="36.5" customHeight="1">
      <c r="C57" s="28"/>
      <c r="D57" s="432" t="s">
        <v>618</v>
      </c>
      <c r="E57" s="432"/>
      <c r="F57" s="432"/>
      <c r="G57" s="432"/>
      <c r="H57" s="432"/>
      <c r="I57" s="432"/>
      <c r="J57" s="432"/>
      <c r="K57" s="432"/>
      <c r="L57" s="432"/>
      <c r="M57" s="432"/>
      <c r="N57" s="432"/>
      <c r="O57" s="432"/>
      <c r="P57" s="432"/>
      <c r="Q57" s="432"/>
      <c r="R57" s="432"/>
      <c r="S57" s="432"/>
      <c r="T57" s="432"/>
      <c r="U57" s="432"/>
      <c r="V57" s="432"/>
      <c r="W57" s="29"/>
    </row>
    <row r="58" spans="3:25" ht="35.5" customHeight="1">
      <c r="C58" s="28"/>
      <c r="D58" s="432" t="s">
        <v>619</v>
      </c>
      <c r="E58" s="432"/>
      <c r="F58" s="432"/>
      <c r="G58" s="432"/>
      <c r="H58" s="432"/>
      <c r="I58" s="432"/>
      <c r="J58" s="432"/>
      <c r="K58" s="432"/>
      <c r="L58" s="432"/>
      <c r="M58" s="432"/>
      <c r="N58" s="432"/>
      <c r="O58" s="432"/>
      <c r="P58" s="432"/>
      <c r="Q58" s="432"/>
      <c r="R58" s="432"/>
      <c r="S58" s="432"/>
      <c r="T58" s="432"/>
      <c r="U58" s="432"/>
      <c r="V58" s="432"/>
      <c r="W58" s="29"/>
    </row>
    <row r="59" spans="3:25" ht="21.5" customHeight="1" thickBot="1">
      <c r="C59" s="78"/>
      <c r="D59" s="435"/>
      <c r="E59" s="435"/>
      <c r="F59" s="435"/>
      <c r="G59" s="435"/>
      <c r="H59" s="435"/>
      <c r="I59" s="435"/>
      <c r="J59" s="435"/>
      <c r="K59" s="435"/>
      <c r="L59" s="435"/>
      <c r="M59" s="435"/>
      <c r="N59" s="435"/>
      <c r="O59" s="435"/>
      <c r="P59" s="435"/>
      <c r="Q59" s="435"/>
      <c r="R59" s="435"/>
      <c r="S59" s="435"/>
      <c r="T59" s="435"/>
      <c r="U59" s="435"/>
      <c r="V59" s="435"/>
      <c r="W59" s="79"/>
    </row>
    <row r="60" spans="3:25" ht="10" customHeight="1">
      <c r="D60" s="434"/>
      <c r="E60" s="434"/>
      <c r="F60" s="434"/>
      <c r="G60" s="434"/>
      <c r="H60" s="434"/>
      <c r="I60" s="434"/>
      <c r="J60" s="434"/>
      <c r="K60" s="434"/>
      <c r="L60" s="434"/>
      <c r="M60" s="434"/>
      <c r="N60" s="434"/>
      <c r="O60" s="434"/>
      <c r="P60" s="434"/>
      <c r="Q60" s="434"/>
      <c r="R60" s="434"/>
      <c r="S60" s="434"/>
      <c r="T60" s="434"/>
      <c r="U60" s="434"/>
      <c r="V60" s="434"/>
    </row>
    <row r="61" spans="3:25" ht="10" customHeight="1">
      <c r="D61" s="434"/>
      <c r="E61" s="434"/>
      <c r="F61" s="434"/>
      <c r="G61" s="434"/>
      <c r="H61" s="434"/>
      <c r="I61" s="434"/>
      <c r="J61" s="434"/>
      <c r="K61" s="434"/>
      <c r="L61" s="434"/>
      <c r="M61" s="434"/>
      <c r="N61" s="434"/>
      <c r="O61" s="434"/>
      <c r="P61" s="434"/>
      <c r="Q61" s="434"/>
      <c r="R61" s="434"/>
      <c r="S61" s="434"/>
      <c r="T61" s="434"/>
      <c r="U61" s="434"/>
      <c r="V61" s="434"/>
    </row>
    <row r="62" spans="3:25" ht="10" customHeight="1">
      <c r="D62" s="434"/>
      <c r="E62" s="434"/>
      <c r="F62" s="434"/>
      <c r="G62" s="434"/>
      <c r="H62" s="434"/>
      <c r="I62" s="434"/>
      <c r="J62" s="434"/>
      <c r="K62" s="434"/>
      <c r="L62" s="434"/>
      <c r="M62" s="434"/>
      <c r="N62" s="434"/>
      <c r="O62" s="434"/>
      <c r="P62" s="434"/>
      <c r="Q62" s="434"/>
      <c r="R62" s="434"/>
      <c r="S62" s="434"/>
      <c r="T62" s="434"/>
      <c r="U62" s="434"/>
      <c r="V62" s="434"/>
      <c r="Y62" s="80"/>
    </row>
    <row r="63" spans="3:25" ht="10" customHeight="1">
      <c r="D63" s="434"/>
      <c r="E63" s="434"/>
      <c r="F63" s="434"/>
      <c r="G63" s="434"/>
      <c r="H63" s="434"/>
      <c r="I63" s="434"/>
      <c r="J63" s="434"/>
      <c r="K63" s="434"/>
      <c r="L63" s="434"/>
      <c r="M63" s="434"/>
      <c r="N63" s="434"/>
      <c r="O63" s="434"/>
      <c r="P63" s="434"/>
      <c r="Q63" s="434"/>
      <c r="R63" s="434"/>
      <c r="S63" s="434"/>
      <c r="T63" s="434"/>
      <c r="U63" s="434"/>
      <c r="V63" s="434"/>
    </row>
    <row r="64" spans="3:25" ht="10" customHeight="1">
      <c r="D64" s="434"/>
      <c r="E64" s="434"/>
      <c r="F64" s="434"/>
      <c r="G64" s="434"/>
      <c r="H64" s="434"/>
      <c r="I64" s="434"/>
      <c r="J64" s="434"/>
      <c r="K64" s="434"/>
      <c r="L64" s="434"/>
      <c r="M64" s="434"/>
      <c r="N64" s="434"/>
      <c r="O64" s="434"/>
      <c r="P64" s="434"/>
      <c r="Q64" s="434"/>
      <c r="R64" s="434"/>
      <c r="S64" s="434"/>
      <c r="T64" s="434"/>
      <c r="U64" s="434"/>
      <c r="V64" s="434"/>
    </row>
    <row r="65" spans="4:22" ht="10" customHeight="1">
      <c r="D65" s="434"/>
      <c r="E65" s="434"/>
      <c r="F65" s="434"/>
      <c r="G65" s="434"/>
      <c r="H65" s="434"/>
      <c r="I65" s="434"/>
      <c r="J65" s="434"/>
      <c r="K65" s="434"/>
      <c r="L65" s="434"/>
      <c r="M65" s="434"/>
      <c r="N65" s="434"/>
      <c r="O65" s="434"/>
      <c r="P65" s="434"/>
      <c r="Q65" s="434"/>
      <c r="R65" s="434"/>
      <c r="S65" s="434"/>
      <c r="T65" s="434"/>
      <c r="U65" s="434"/>
      <c r="V65" s="434"/>
    </row>
    <row r="66" spans="4:22" ht="10" customHeight="1">
      <c r="D66" s="434"/>
      <c r="E66" s="434"/>
      <c r="F66" s="434"/>
      <c r="G66" s="434"/>
      <c r="H66" s="434"/>
      <c r="I66" s="434"/>
      <c r="J66" s="434"/>
      <c r="K66" s="434"/>
      <c r="L66" s="434"/>
      <c r="M66" s="434"/>
      <c r="N66" s="434"/>
      <c r="O66" s="434"/>
      <c r="P66" s="434"/>
      <c r="Q66" s="434"/>
      <c r="R66" s="434"/>
      <c r="S66" s="434"/>
      <c r="T66" s="434"/>
      <c r="U66" s="434"/>
      <c r="V66" s="434"/>
    </row>
    <row r="67" spans="4:22" ht="10" customHeight="1">
      <c r="D67" s="434"/>
      <c r="E67" s="434"/>
      <c r="F67" s="434"/>
      <c r="G67" s="434"/>
      <c r="H67" s="434"/>
      <c r="I67" s="434"/>
      <c r="J67" s="434"/>
      <c r="K67" s="434"/>
      <c r="L67" s="434"/>
      <c r="M67" s="434"/>
      <c r="N67" s="434"/>
      <c r="O67" s="434"/>
      <c r="P67" s="434"/>
      <c r="Q67" s="434"/>
      <c r="R67" s="434"/>
      <c r="S67" s="434"/>
      <c r="T67" s="434"/>
      <c r="U67" s="434"/>
      <c r="V67" s="434"/>
    </row>
    <row r="68" spans="4:22" ht="10" customHeight="1">
      <c r="D68" s="434"/>
      <c r="E68" s="434"/>
      <c r="F68" s="434"/>
      <c r="G68" s="434"/>
      <c r="H68" s="434"/>
      <c r="I68" s="434"/>
      <c r="J68" s="434"/>
      <c r="K68" s="434"/>
      <c r="L68" s="434"/>
      <c r="M68" s="434"/>
      <c r="N68" s="434"/>
      <c r="O68" s="434"/>
      <c r="P68" s="434"/>
      <c r="Q68" s="434"/>
      <c r="R68" s="434"/>
      <c r="S68" s="434"/>
      <c r="T68" s="434"/>
      <c r="U68" s="434"/>
      <c r="V68" s="434"/>
    </row>
    <row r="69" spans="4:22" ht="10" customHeight="1">
      <c r="D69" s="434"/>
      <c r="E69" s="434"/>
      <c r="F69" s="434"/>
      <c r="G69" s="434"/>
      <c r="H69" s="434"/>
      <c r="I69" s="434"/>
      <c r="J69" s="434"/>
      <c r="K69" s="434"/>
      <c r="L69" s="434"/>
      <c r="M69" s="434"/>
      <c r="N69" s="434"/>
      <c r="O69" s="434"/>
      <c r="P69" s="434"/>
      <c r="Q69" s="434"/>
      <c r="R69" s="434"/>
      <c r="S69" s="434"/>
      <c r="T69" s="434"/>
      <c r="U69" s="434"/>
      <c r="V69" s="434"/>
    </row>
    <row r="70" spans="4:22" ht="10" customHeight="1">
      <c r="D70" s="434"/>
      <c r="E70" s="434"/>
      <c r="F70" s="434"/>
      <c r="G70" s="434"/>
      <c r="H70" s="434"/>
      <c r="I70" s="434"/>
      <c r="J70" s="434"/>
      <c r="K70" s="434"/>
      <c r="L70" s="434"/>
      <c r="M70" s="434"/>
      <c r="N70" s="434"/>
      <c r="O70" s="434"/>
      <c r="P70" s="434"/>
      <c r="Q70" s="434"/>
      <c r="R70" s="434"/>
      <c r="S70" s="434"/>
      <c r="T70" s="434"/>
      <c r="U70" s="434"/>
      <c r="V70" s="434"/>
    </row>
    <row r="71" spans="4:22" ht="10" customHeight="1">
      <c r="D71" s="434"/>
      <c r="E71" s="434"/>
      <c r="F71" s="434"/>
      <c r="G71" s="434"/>
      <c r="H71" s="434"/>
      <c r="I71" s="434"/>
      <c r="J71" s="434"/>
      <c r="K71" s="434"/>
      <c r="L71" s="434"/>
      <c r="M71" s="434"/>
      <c r="N71" s="434"/>
      <c r="O71" s="434"/>
      <c r="P71" s="434"/>
      <c r="Q71" s="434"/>
      <c r="R71" s="434"/>
      <c r="S71" s="434"/>
      <c r="T71" s="434"/>
      <c r="U71" s="434"/>
      <c r="V71" s="434"/>
    </row>
    <row r="72" spans="4:22" ht="10" customHeight="1">
      <c r="D72" s="434"/>
      <c r="E72" s="434"/>
      <c r="F72" s="434"/>
      <c r="G72" s="434"/>
      <c r="H72" s="434"/>
      <c r="I72" s="434"/>
      <c r="J72" s="434"/>
      <c r="K72" s="434"/>
      <c r="L72" s="434"/>
      <c r="M72" s="434"/>
      <c r="N72" s="434"/>
      <c r="O72" s="434"/>
      <c r="P72" s="434"/>
      <c r="Q72" s="434"/>
      <c r="R72" s="434"/>
      <c r="S72" s="434"/>
      <c r="T72" s="434"/>
      <c r="U72" s="434"/>
      <c r="V72" s="434"/>
    </row>
    <row r="73" spans="4:22" ht="10.5" customHeight="1">
      <c r="D73" s="434"/>
      <c r="E73" s="434"/>
      <c r="F73" s="434"/>
      <c r="G73" s="434"/>
      <c r="H73" s="434"/>
      <c r="I73" s="434"/>
      <c r="J73" s="434"/>
      <c r="K73" s="434"/>
      <c r="L73" s="434"/>
      <c r="M73" s="434"/>
      <c r="N73" s="434"/>
      <c r="O73" s="434"/>
      <c r="P73" s="434"/>
      <c r="Q73" s="434"/>
      <c r="R73" s="434"/>
      <c r="S73" s="434"/>
      <c r="T73" s="434"/>
      <c r="U73" s="434"/>
      <c r="V73" s="434"/>
    </row>
  </sheetData>
  <mergeCells count="100">
    <mergeCell ref="D69:V69"/>
    <mergeCell ref="D70:V70"/>
    <mergeCell ref="D71:V71"/>
    <mergeCell ref="D72:V72"/>
    <mergeCell ref="D73:V73"/>
    <mergeCell ref="D68:V68"/>
    <mergeCell ref="D57:V57"/>
    <mergeCell ref="D58:V58"/>
    <mergeCell ref="D59:V59"/>
    <mergeCell ref="D60:V60"/>
    <mergeCell ref="D61:V61"/>
    <mergeCell ref="D62:V62"/>
    <mergeCell ref="D63:V63"/>
    <mergeCell ref="D64:V64"/>
    <mergeCell ref="D65:V65"/>
    <mergeCell ref="D66:V66"/>
    <mergeCell ref="D67:V67"/>
    <mergeCell ref="D56:V56"/>
    <mergeCell ref="D50:I50"/>
    <mergeCell ref="J50:K50"/>
    <mergeCell ref="L50:M50"/>
    <mergeCell ref="Q50:V50"/>
    <mergeCell ref="D51:I51"/>
    <mergeCell ref="J51:K51"/>
    <mergeCell ref="L51:M51"/>
    <mergeCell ref="Q51:V51"/>
    <mergeCell ref="D52:I52"/>
    <mergeCell ref="J52:K52"/>
    <mergeCell ref="L52:M52"/>
    <mergeCell ref="Q52:V52"/>
    <mergeCell ref="D54:V54"/>
    <mergeCell ref="D48:I48"/>
    <mergeCell ref="J48:K48"/>
    <mergeCell ref="L48:M48"/>
    <mergeCell ref="D49:I49"/>
    <mergeCell ref="J49:K49"/>
    <mergeCell ref="L49:M49"/>
    <mergeCell ref="D45:I45"/>
    <mergeCell ref="J45:K45"/>
    <mergeCell ref="L45:M45"/>
    <mergeCell ref="Q45:V45"/>
    <mergeCell ref="D46:I46"/>
    <mergeCell ref="J46:K46"/>
    <mergeCell ref="L46:M46"/>
    <mergeCell ref="J43:K43"/>
    <mergeCell ref="L43:M43"/>
    <mergeCell ref="Q43:V43"/>
    <mergeCell ref="D44:I44"/>
    <mergeCell ref="J44:K44"/>
    <mergeCell ref="L44:M44"/>
    <mergeCell ref="Q44:V44"/>
    <mergeCell ref="D41:V41"/>
    <mergeCell ref="D34:F35"/>
    <mergeCell ref="G34:M34"/>
    <mergeCell ref="G35:M35"/>
    <mergeCell ref="P37:R37"/>
    <mergeCell ref="S37:T37"/>
    <mergeCell ref="U37:V37"/>
    <mergeCell ref="P38:R38"/>
    <mergeCell ref="D39:G39"/>
    <mergeCell ref="H39:K39"/>
    <mergeCell ref="P39:Q39"/>
    <mergeCell ref="D29:H31"/>
    <mergeCell ref="J29:L30"/>
    <mergeCell ref="M29:N30"/>
    <mergeCell ref="P29:S31"/>
    <mergeCell ref="T29:V29"/>
    <mergeCell ref="T30:V30"/>
    <mergeCell ref="J31:L31"/>
    <mergeCell ref="M31:N31"/>
    <mergeCell ref="T31:V31"/>
    <mergeCell ref="E23:H23"/>
    <mergeCell ref="K23:N23"/>
    <mergeCell ref="E25:H25"/>
    <mergeCell ref="D26:V26"/>
    <mergeCell ref="D28:H28"/>
    <mergeCell ref="M28:N28"/>
    <mergeCell ref="P28:S28"/>
    <mergeCell ref="T28:V28"/>
    <mergeCell ref="D18:F18"/>
    <mergeCell ref="G18:V18"/>
    <mergeCell ref="D20:V20"/>
    <mergeCell ref="D22:H22"/>
    <mergeCell ref="J22:N22"/>
    <mergeCell ref="J47:K47"/>
    <mergeCell ref="L47:M47"/>
    <mergeCell ref="D47:I47"/>
    <mergeCell ref="D5:V8"/>
    <mergeCell ref="D10:V10"/>
    <mergeCell ref="D12:F12"/>
    <mergeCell ref="G12:V12"/>
    <mergeCell ref="D13:F13"/>
    <mergeCell ref="G13:V13"/>
    <mergeCell ref="E24:H24"/>
    <mergeCell ref="K24:N24"/>
    <mergeCell ref="D14:F14"/>
    <mergeCell ref="G14:V14"/>
    <mergeCell ref="D16:V16"/>
    <mergeCell ref="D17:F17"/>
    <mergeCell ref="G17:V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DDF87-F686-4748-BC49-60731EAF8F87}">
  <dimension ref="C5:M49"/>
  <sheetViews>
    <sheetView showGridLines="0" topLeftCell="A18" zoomScale="55" zoomScaleNormal="55" workbookViewId="0">
      <pane xSplit="5" topLeftCell="F1" activePane="topRight" state="frozen"/>
      <selection pane="topRight" activeCell="J44" sqref="J44"/>
    </sheetView>
  </sheetViews>
  <sheetFormatPr defaultRowHeight="14.5"/>
  <cols>
    <col min="3" max="3" width="25.6328125" customWidth="1"/>
    <col min="4" max="4" width="26.1796875" customWidth="1"/>
    <col min="5" max="5" width="34.26953125" customWidth="1"/>
    <col min="6" max="6" width="66.26953125" customWidth="1"/>
    <col min="7" max="7" width="47.08984375" style="239" customWidth="1"/>
    <col min="8" max="8" width="5.54296875" customWidth="1"/>
    <col min="9" max="9" width="49.26953125" customWidth="1"/>
    <col min="10" max="10" width="49.36328125" customWidth="1"/>
    <col min="12" max="12" width="57.54296875" customWidth="1"/>
    <col min="13" max="13" width="46.54296875" style="250" customWidth="1"/>
  </cols>
  <sheetData>
    <row r="5" spans="3:13">
      <c r="F5" s="450" t="s">
        <v>546</v>
      </c>
      <c r="G5" s="450"/>
      <c r="H5" s="239"/>
      <c r="I5" s="450" t="s">
        <v>145</v>
      </c>
      <c r="J5" s="450"/>
      <c r="L5" s="450" t="s">
        <v>396</v>
      </c>
      <c r="M5" s="450"/>
    </row>
    <row r="6" spans="3:13" ht="15" thickBot="1">
      <c r="F6" s="450"/>
      <c r="G6" s="450"/>
      <c r="H6" s="239"/>
      <c r="I6" s="450"/>
      <c r="J6" s="450"/>
      <c r="L6" s="450"/>
      <c r="M6" s="450"/>
    </row>
    <row r="7" spans="3:13" s="227" customFormat="1" ht="32.9" customHeight="1" thickBot="1">
      <c r="C7" s="225" t="s">
        <v>477</v>
      </c>
      <c r="D7" s="438" t="s">
        <v>478</v>
      </c>
      <c r="E7" s="439"/>
      <c r="F7" s="233" t="s">
        <v>479</v>
      </c>
      <c r="G7" s="451" t="s">
        <v>560</v>
      </c>
      <c r="H7" s="240"/>
      <c r="I7" s="226" t="s">
        <v>479</v>
      </c>
      <c r="J7" s="451" t="s">
        <v>560</v>
      </c>
      <c r="L7" s="226" t="s">
        <v>479</v>
      </c>
      <c r="M7" s="451" t="s">
        <v>560</v>
      </c>
    </row>
    <row r="8" spans="3:13" s="227" customFormat="1" ht="22.5" customHeight="1">
      <c r="C8" s="228" t="s">
        <v>480</v>
      </c>
      <c r="D8" s="229"/>
      <c r="E8" s="229"/>
      <c r="F8" s="228"/>
      <c r="G8" s="451"/>
      <c r="H8" s="240"/>
      <c r="I8" s="228"/>
      <c r="J8" s="451"/>
      <c r="L8" s="228"/>
      <c r="M8" s="451"/>
    </row>
    <row r="9" spans="3:13" s="227" customFormat="1" ht="22.4" customHeight="1">
      <c r="C9" s="230" t="s">
        <v>481</v>
      </c>
      <c r="D9" s="440" t="s">
        <v>96</v>
      </c>
      <c r="E9" s="440"/>
      <c r="F9" s="245" t="s">
        <v>482</v>
      </c>
      <c r="G9" s="452">
        <v>4.5</v>
      </c>
      <c r="H9" s="241"/>
      <c r="I9" s="189" t="s">
        <v>547</v>
      </c>
      <c r="J9" s="452">
        <v>5</v>
      </c>
      <c r="L9" s="175" t="s">
        <v>122</v>
      </c>
      <c r="M9" s="452">
        <v>4.5</v>
      </c>
    </row>
    <row r="10" spans="3:13" s="227" customFormat="1" ht="13.5">
      <c r="C10" s="230" t="s">
        <v>483</v>
      </c>
      <c r="D10" s="441" t="s">
        <v>484</v>
      </c>
      <c r="E10" s="442"/>
      <c r="F10" s="189" t="s">
        <v>485</v>
      </c>
      <c r="G10" s="452"/>
      <c r="H10" s="241"/>
      <c r="I10" s="243"/>
      <c r="J10" s="452"/>
      <c r="L10" s="189" t="s">
        <v>484</v>
      </c>
      <c r="M10" s="452"/>
    </row>
    <row r="11" spans="3:13" s="227" customFormat="1" ht="25">
      <c r="C11" s="230" t="s">
        <v>486</v>
      </c>
      <c r="D11" s="443" t="s">
        <v>487</v>
      </c>
      <c r="E11" s="444" t="s">
        <v>488</v>
      </c>
      <c r="F11" s="189" t="s">
        <v>487</v>
      </c>
      <c r="G11" s="452"/>
      <c r="H11" s="241"/>
      <c r="I11" s="189" t="s">
        <v>548</v>
      </c>
      <c r="J11" s="452"/>
      <c r="L11" s="189" t="s">
        <v>487</v>
      </c>
      <c r="M11" s="452"/>
    </row>
    <row r="12" spans="3:13" s="227" customFormat="1" ht="13.5">
      <c r="C12" s="230" t="s">
        <v>489</v>
      </c>
      <c r="D12" s="443" t="s">
        <v>490</v>
      </c>
      <c r="E12" s="444" t="s">
        <v>491</v>
      </c>
      <c r="F12" s="189" t="s">
        <v>490</v>
      </c>
      <c r="G12" s="452"/>
      <c r="H12" s="241"/>
      <c r="I12" s="189" t="s">
        <v>159</v>
      </c>
      <c r="J12" s="452"/>
      <c r="L12" s="189" t="s">
        <v>490</v>
      </c>
      <c r="M12" s="452"/>
    </row>
    <row r="13" spans="3:13" s="227" customFormat="1" ht="13.5">
      <c r="C13" s="230" t="s">
        <v>492</v>
      </c>
      <c r="D13" s="443" t="s">
        <v>493</v>
      </c>
      <c r="E13" s="444" t="s">
        <v>494</v>
      </c>
      <c r="F13" s="189" t="s">
        <v>493</v>
      </c>
      <c r="G13" s="452"/>
      <c r="H13" s="241"/>
      <c r="I13" s="189" t="s">
        <v>159</v>
      </c>
      <c r="J13" s="452"/>
      <c r="L13" s="189" t="s">
        <v>493</v>
      </c>
      <c r="M13" s="452"/>
    </row>
    <row r="14" spans="3:13" s="227" customFormat="1" ht="13.5">
      <c r="C14" s="230" t="s">
        <v>495</v>
      </c>
      <c r="D14" s="443" t="s">
        <v>496</v>
      </c>
      <c r="E14" s="444" t="s">
        <v>496</v>
      </c>
      <c r="F14" s="189" t="s">
        <v>496</v>
      </c>
      <c r="G14" s="452"/>
      <c r="H14" s="241"/>
      <c r="I14" s="189" t="s">
        <v>159</v>
      </c>
      <c r="J14" s="452"/>
      <c r="L14" s="189" t="s">
        <v>496</v>
      </c>
      <c r="M14" s="452"/>
    </row>
    <row r="15" spans="3:13" s="227" customFormat="1" ht="13.5">
      <c r="C15" s="230" t="s">
        <v>497</v>
      </c>
      <c r="D15" s="443" t="s">
        <v>498</v>
      </c>
      <c r="E15" s="444" t="s">
        <v>499</v>
      </c>
      <c r="F15" s="189" t="s">
        <v>498</v>
      </c>
      <c r="G15" s="452"/>
      <c r="H15" s="241"/>
      <c r="I15" s="189" t="s">
        <v>159</v>
      </c>
      <c r="J15" s="452"/>
      <c r="L15" s="189" t="s">
        <v>498</v>
      </c>
      <c r="M15" s="452"/>
    </row>
    <row r="16" spans="3:13" s="227" customFormat="1" ht="13.5">
      <c r="C16" s="230" t="s">
        <v>500</v>
      </c>
      <c r="D16" s="443" t="s">
        <v>501</v>
      </c>
      <c r="E16" s="444" t="s">
        <v>502</v>
      </c>
      <c r="F16" s="189" t="s">
        <v>501</v>
      </c>
      <c r="G16" s="452"/>
      <c r="H16" s="241"/>
      <c r="I16" s="189" t="s">
        <v>159</v>
      </c>
      <c r="J16" s="452"/>
      <c r="L16" s="189" t="s">
        <v>501</v>
      </c>
      <c r="M16" s="452"/>
    </row>
    <row r="17" spans="3:13" s="227" customFormat="1" ht="13.5" customHeight="1">
      <c r="C17" s="230" t="s">
        <v>503</v>
      </c>
      <c r="D17" s="443" t="s">
        <v>504</v>
      </c>
      <c r="E17" s="444" t="s">
        <v>505</v>
      </c>
      <c r="F17" s="189" t="s">
        <v>504</v>
      </c>
      <c r="G17" s="452"/>
      <c r="H17" s="241"/>
      <c r="I17" s="189" t="s">
        <v>159</v>
      </c>
      <c r="J17" s="452"/>
      <c r="L17" s="189" t="s">
        <v>504</v>
      </c>
      <c r="M17" s="452"/>
    </row>
    <row r="18" spans="3:13" s="227" customFormat="1" ht="27" customHeight="1">
      <c r="C18" s="230" t="s">
        <v>506</v>
      </c>
      <c r="D18" s="443" t="s">
        <v>507</v>
      </c>
      <c r="E18" s="444" t="s">
        <v>507</v>
      </c>
      <c r="F18" s="189" t="s">
        <v>507</v>
      </c>
      <c r="G18" s="452"/>
      <c r="H18" s="241"/>
      <c r="I18" s="189" t="s">
        <v>159</v>
      </c>
      <c r="J18" s="452"/>
      <c r="L18" s="189" t="s">
        <v>507</v>
      </c>
      <c r="M18" s="452"/>
    </row>
    <row r="19" spans="3:13" s="227" customFormat="1" ht="13.5">
      <c r="C19" s="230" t="s">
        <v>508</v>
      </c>
      <c r="D19" s="436" t="s">
        <v>509</v>
      </c>
      <c r="E19" s="437"/>
      <c r="F19" s="189" t="s">
        <v>510</v>
      </c>
      <c r="G19" s="452"/>
      <c r="H19" s="241"/>
      <c r="I19" s="189" t="s">
        <v>159</v>
      </c>
      <c r="J19" s="452"/>
      <c r="L19" s="189" t="s">
        <v>509</v>
      </c>
      <c r="M19" s="452"/>
    </row>
    <row r="20" spans="3:13" s="227" customFormat="1" ht="13.5" customHeight="1">
      <c r="C20" s="230" t="s">
        <v>511</v>
      </c>
      <c r="D20" s="443" t="s">
        <v>512</v>
      </c>
      <c r="E20" s="444" t="s">
        <v>513</v>
      </c>
      <c r="F20" s="189" t="s">
        <v>512</v>
      </c>
      <c r="G20" s="452"/>
      <c r="H20" s="241"/>
      <c r="I20" s="189" t="s">
        <v>159</v>
      </c>
      <c r="J20" s="452"/>
      <c r="L20" s="189" t="s">
        <v>512</v>
      </c>
      <c r="M20" s="452"/>
    </row>
    <row r="21" spans="3:13" s="227" customFormat="1" ht="22.4" customHeight="1">
      <c r="C21" s="228" t="s">
        <v>514</v>
      </c>
      <c r="D21" s="229"/>
      <c r="E21" s="229"/>
      <c r="F21" s="234"/>
      <c r="G21" s="232"/>
      <c r="H21" s="242"/>
      <c r="I21" s="232"/>
      <c r="J21" s="232"/>
      <c r="L21" s="232"/>
      <c r="M21" s="232"/>
    </row>
    <row r="22" spans="3:13" s="227" customFormat="1" ht="26.15" customHeight="1">
      <c r="C22" s="231" t="s">
        <v>481</v>
      </c>
      <c r="D22" s="447" t="s">
        <v>103</v>
      </c>
      <c r="E22" s="448"/>
      <c r="F22" s="235" t="s">
        <v>515</v>
      </c>
      <c r="G22" s="453">
        <v>4</v>
      </c>
      <c r="H22" s="237"/>
      <c r="I22" s="175" t="s">
        <v>549</v>
      </c>
      <c r="J22" s="453">
        <v>4</v>
      </c>
      <c r="L22" s="175" t="s">
        <v>130</v>
      </c>
      <c r="M22" s="453">
        <v>4</v>
      </c>
    </row>
    <row r="23" spans="3:13" s="227" customFormat="1" ht="14" thickBot="1">
      <c r="C23" s="230" t="s">
        <v>483</v>
      </c>
      <c r="D23" s="443" t="s">
        <v>185</v>
      </c>
      <c r="E23" s="444"/>
      <c r="F23" s="246" t="s">
        <v>185</v>
      </c>
      <c r="G23" s="453"/>
      <c r="H23" s="237"/>
      <c r="I23" s="189"/>
      <c r="J23" s="453"/>
      <c r="L23" s="189" t="s">
        <v>554</v>
      </c>
      <c r="M23" s="453"/>
    </row>
    <row r="24" spans="3:13" s="227" customFormat="1" ht="14" thickBot="1">
      <c r="C24" s="230" t="s">
        <v>486</v>
      </c>
      <c r="D24" s="443" t="s">
        <v>516</v>
      </c>
      <c r="E24" s="444"/>
      <c r="F24" s="246" t="s">
        <v>516</v>
      </c>
      <c r="G24" s="453"/>
      <c r="H24" s="237"/>
      <c r="I24" s="189" t="s">
        <v>159</v>
      </c>
      <c r="J24" s="453"/>
      <c r="L24" s="189" t="s">
        <v>516</v>
      </c>
      <c r="M24" s="453"/>
    </row>
    <row r="25" spans="3:13" s="227" customFormat="1" ht="14" thickBot="1">
      <c r="C25" s="230" t="s">
        <v>489</v>
      </c>
      <c r="D25" s="443" t="s">
        <v>517</v>
      </c>
      <c r="E25" s="444"/>
      <c r="F25" s="246" t="s">
        <v>517</v>
      </c>
      <c r="G25" s="453"/>
      <c r="H25" s="237"/>
      <c r="I25" s="189" t="s">
        <v>159</v>
      </c>
      <c r="J25" s="453"/>
      <c r="L25" s="189" t="s">
        <v>517</v>
      </c>
      <c r="M25" s="453"/>
    </row>
    <row r="26" spans="3:13" s="227" customFormat="1" ht="14" thickBot="1">
      <c r="C26" s="230" t="s">
        <v>492</v>
      </c>
      <c r="D26" s="443" t="s">
        <v>518</v>
      </c>
      <c r="E26" s="444"/>
      <c r="F26" s="246" t="s">
        <v>518</v>
      </c>
      <c r="G26" s="453"/>
      <c r="H26" s="237"/>
      <c r="I26" s="189" t="s">
        <v>159</v>
      </c>
      <c r="J26" s="453"/>
      <c r="L26" s="189" t="s">
        <v>518</v>
      </c>
      <c r="M26" s="453"/>
    </row>
    <row r="27" spans="3:13" s="227" customFormat="1" ht="14" thickBot="1">
      <c r="C27" s="230" t="s">
        <v>495</v>
      </c>
      <c r="D27" s="443" t="s">
        <v>496</v>
      </c>
      <c r="E27" s="444"/>
      <c r="F27" s="246" t="s">
        <v>496</v>
      </c>
      <c r="G27" s="453"/>
      <c r="H27" s="237"/>
      <c r="I27" s="189" t="s">
        <v>159</v>
      </c>
      <c r="J27" s="453"/>
      <c r="L27" s="189" t="s">
        <v>496</v>
      </c>
      <c r="M27" s="453"/>
    </row>
    <row r="28" spans="3:13" s="227" customFormat="1" ht="14" thickBot="1">
      <c r="C28" s="230" t="s">
        <v>497</v>
      </c>
      <c r="D28" s="443" t="s">
        <v>519</v>
      </c>
      <c r="E28" s="444"/>
      <c r="F28" s="246" t="s">
        <v>519</v>
      </c>
      <c r="G28" s="453"/>
      <c r="H28" s="237"/>
      <c r="I28" s="189" t="s">
        <v>159</v>
      </c>
      <c r="J28" s="453"/>
      <c r="L28" s="189" t="s">
        <v>519</v>
      </c>
      <c r="M28" s="453"/>
    </row>
    <row r="29" spans="3:13" s="227" customFormat="1" ht="14" thickBot="1">
      <c r="C29" s="230" t="s">
        <v>520</v>
      </c>
      <c r="D29" s="443" t="s">
        <v>185</v>
      </c>
      <c r="E29" s="444"/>
      <c r="F29" s="246" t="s">
        <v>185</v>
      </c>
      <c r="G29" s="453"/>
      <c r="H29" s="237"/>
      <c r="I29" s="189" t="s">
        <v>159</v>
      </c>
      <c r="J29" s="453"/>
      <c r="L29" s="189" t="s">
        <v>185</v>
      </c>
      <c r="M29" s="453"/>
    </row>
    <row r="30" spans="3:13" s="227" customFormat="1" ht="14" thickBot="1">
      <c r="C30" s="230" t="s">
        <v>508</v>
      </c>
      <c r="D30" s="443" t="s">
        <v>521</v>
      </c>
      <c r="E30" s="444"/>
      <c r="F30" s="246" t="s">
        <v>521</v>
      </c>
      <c r="G30" s="453"/>
      <c r="H30" s="237"/>
      <c r="I30" s="189" t="s">
        <v>159</v>
      </c>
      <c r="J30" s="453"/>
      <c r="L30" s="189" t="s">
        <v>521</v>
      </c>
      <c r="M30" s="453"/>
    </row>
    <row r="31" spans="3:13" s="227" customFormat="1" ht="14" thickBot="1">
      <c r="C31" s="230" t="s">
        <v>511</v>
      </c>
      <c r="D31" s="443" t="s">
        <v>522</v>
      </c>
      <c r="E31" s="444"/>
      <c r="F31" s="246" t="s">
        <v>522</v>
      </c>
      <c r="G31" s="453"/>
      <c r="H31" s="237"/>
      <c r="I31" s="189" t="s">
        <v>159</v>
      </c>
      <c r="J31" s="453"/>
      <c r="L31" s="189" t="s">
        <v>522</v>
      </c>
      <c r="M31" s="453"/>
    </row>
    <row r="32" spans="3:13" s="227" customFormat="1" ht="22.5" customHeight="1">
      <c r="C32" s="228" t="s">
        <v>523</v>
      </c>
      <c r="D32" s="229"/>
      <c r="E32" s="229"/>
      <c r="F32" s="236"/>
      <c r="G32" s="232"/>
      <c r="H32" s="242"/>
      <c r="I32" s="232"/>
      <c r="J32" s="232"/>
      <c r="L32" s="232"/>
      <c r="M32" s="232"/>
    </row>
    <row r="33" spans="3:13" s="227" customFormat="1" ht="24" customHeight="1">
      <c r="C33" s="230" t="s">
        <v>481</v>
      </c>
      <c r="D33" s="445" t="s">
        <v>106</v>
      </c>
      <c r="E33" s="446"/>
      <c r="F33" s="235" t="s">
        <v>524</v>
      </c>
      <c r="G33" s="453">
        <v>4.5</v>
      </c>
      <c r="H33" s="238"/>
      <c r="I33" s="175" t="s">
        <v>550</v>
      </c>
      <c r="J33" s="453">
        <v>4.5</v>
      </c>
      <c r="L33" s="175" t="s">
        <v>133</v>
      </c>
      <c r="M33" s="453">
        <v>5</v>
      </c>
    </row>
    <row r="34" spans="3:13" s="227" customFormat="1" ht="25.5" thickBot="1">
      <c r="C34" s="230" t="s">
        <v>486</v>
      </c>
      <c r="D34" s="443" t="s">
        <v>525</v>
      </c>
      <c r="E34" s="444"/>
      <c r="F34" s="246" t="s">
        <v>525</v>
      </c>
      <c r="G34" s="453"/>
      <c r="H34" s="238"/>
      <c r="I34" s="189" t="s">
        <v>548</v>
      </c>
      <c r="J34" s="453"/>
      <c r="L34" s="189" t="s">
        <v>525</v>
      </c>
      <c r="M34" s="453"/>
    </row>
    <row r="35" spans="3:13" s="227" customFormat="1" ht="14" thickBot="1">
      <c r="C35" s="230" t="s">
        <v>489</v>
      </c>
      <c r="D35" s="443" t="s">
        <v>526</v>
      </c>
      <c r="E35" s="444"/>
      <c r="F35" s="246" t="s">
        <v>526</v>
      </c>
      <c r="G35" s="453"/>
      <c r="H35" s="238"/>
      <c r="I35" s="189" t="s">
        <v>159</v>
      </c>
      <c r="J35" s="453"/>
      <c r="L35" s="189" t="s">
        <v>526</v>
      </c>
      <c r="M35" s="453"/>
    </row>
    <row r="36" spans="3:13" s="227" customFormat="1" ht="14" thickBot="1">
      <c r="C36" s="230" t="s">
        <v>492</v>
      </c>
      <c r="D36" s="443" t="s">
        <v>527</v>
      </c>
      <c r="E36" s="444"/>
      <c r="F36" s="246" t="s">
        <v>527</v>
      </c>
      <c r="G36" s="453"/>
      <c r="H36" s="238"/>
      <c r="I36" s="189" t="s">
        <v>159</v>
      </c>
      <c r="J36" s="453"/>
      <c r="L36" s="189" t="s">
        <v>527</v>
      </c>
      <c r="M36" s="453"/>
    </row>
    <row r="37" spans="3:13" s="227" customFormat="1" ht="14" thickBot="1">
      <c r="C37" s="230" t="s">
        <v>495</v>
      </c>
      <c r="D37" s="443" t="s">
        <v>185</v>
      </c>
      <c r="E37" s="444"/>
      <c r="F37" s="246" t="s">
        <v>185</v>
      </c>
      <c r="G37" s="453"/>
      <c r="H37" s="238"/>
      <c r="I37" s="189" t="s">
        <v>159</v>
      </c>
      <c r="J37" s="453"/>
      <c r="L37" s="189" t="s">
        <v>185</v>
      </c>
      <c r="M37" s="453"/>
    </row>
    <row r="38" spans="3:13" s="227" customFormat="1" ht="25.5" thickBot="1">
      <c r="C38" s="230" t="s">
        <v>497</v>
      </c>
      <c r="D38" s="443" t="s">
        <v>528</v>
      </c>
      <c r="E38" s="444"/>
      <c r="F38" s="246" t="s">
        <v>528</v>
      </c>
      <c r="G38" s="453"/>
      <c r="H38" s="238"/>
      <c r="I38" s="189" t="s">
        <v>159</v>
      </c>
      <c r="J38" s="453"/>
      <c r="L38" s="189" t="s">
        <v>528</v>
      </c>
      <c r="M38" s="453"/>
    </row>
    <row r="39" spans="3:13" s="227" customFormat="1" ht="14" thickBot="1">
      <c r="C39" s="230" t="s">
        <v>529</v>
      </c>
      <c r="D39" s="443" t="s">
        <v>530</v>
      </c>
      <c r="E39" s="444"/>
      <c r="F39" s="246" t="s">
        <v>530</v>
      </c>
      <c r="G39" s="453"/>
      <c r="H39" s="238"/>
      <c r="I39" s="189" t="s">
        <v>159</v>
      </c>
      <c r="J39" s="453"/>
      <c r="L39" s="244" t="s">
        <v>555</v>
      </c>
      <c r="M39" s="453"/>
    </row>
    <row r="40" spans="3:13" s="227" customFormat="1" ht="14" thickBot="1">
      <c r="C40" s="230" t="s">
        <v>508</v>
      </c>
      <c r="D40" s="436" t="s">
        <v>509</v>
      </c>
      <c r="E40" s="456"/>
      <c r="F40" s="247" t="s">
        <v>510</v>
      </c>
      <c r="G40" s="453"/>
      <c r="H40" s="238"/>
      <c r="I40" s="189" t="s">
        <v>159</v>
      </c>
      <c r="J40" s="453"/>
      <c r="L40" s="189" t="s">
        <v>509</v>
      </c>
      <c r="M40" s="453"/>
    </row>
    <row r="41" spans="3:13" s="227" customFormat="1" ht="14" thickBot="1">
      <c r="C41" s="230" t="s">
        <v>531</v>
      </c>
      <c r="D41" s="443" t="s">
        <v>532</v>
      </c>
      <c r="E41" s="444"/>
      <c r="F41" s="246" t="s">
        <v>532</v>
      </c>
      <c r="G41" s="453"/>
      <c r="H41" s="238"/>
      <c r="I41" s="189" t="s">
        <v>159</v>
      </c>
      <c r="J41" s="453"/>
      <c r="L41" s="189" t="s">
        <v>532</v>
      </c>
      <c r="M41" s="453"/>
    </row>
    <row r="42" spans="3:13" s="227" customFormat="1" ht="14" thickBot="1">
      <c r="C42" s="230" t="s">
        <v>506</v>
      </c>
      <c r="D42" s="443" t="s">
        <v>533</v>
      </c>
      <c r="E42" s="457"/>
      <c r="F42" s="247" t="s">
        <v>533</v>
      </c>
      <c r="G42" s="453"/>
      <c r="H42" s="238"/>
      <c r="I42" s="189" t="s">
        <v>159</v>
      </c>
      <c r="J42" s="453"/>
      <c r="L42" s="189" t="s">
        <v>533</v>
      </c>
      <c r="M42" s="453"/>
    </row>
    <row r="43" spans="3:13" s="227" customFormat="1" ht="14" thickBot="1">
      <c r="C43" s="230" t="s">
        <v>511</v>
      </c>
      <c r="D43" s="443" t="s">
        <v>522</v>
      </c>
      <c r="E43" s="444"/>
      <c r="F43" s="246" t="s">
        <v>522</v>
      </c>
      <c r="G43" s="453"/>
      <c r="H43" s="238"/>
      <c r="I43" s="189" t="s">
        <v>159</v>
      </c>
      <c r="J43" s="453"/>
      <c r="L43" s="189" t="s">
        <v>522</v>
      </c>
      <c r="M43" s="453"/>
    </row>
    <row r="44" spans="3:13" s="227" customFormat="1" ht="24" customHeight="1">
      <c r="C44" s="228" t="s">
        <v>108</v>
      </c>
      <c r="D44" s="229"/>
      <c r="E44" s="229"/>
      <c r="F44" s="236"/>
      <c r="G44" s="232"/>
      <c r="H44" s="242"/>
      <c r="I44" s="232"/>
      <c r="J44" s="232"/>
      <c r="L44" s="232"/>
      <c r="M44" s="232"/>
    </row>
    <row r="45" spans="3:13" s="227" customFormat="1" ht="13.5">
      <c r="C45" s="230" t="s">
        <v>534</v>
      </c>
      <c r="D45" s="449" t="s">
        <v>535</v>
      </c>
      <c r="E45" s="444"/>
      <c r="F45" s="235" t="s">
        <v>536</v>
      </c>
      <c r="G45" s="453">
        <v>4</v>
      </c>
      <c r="H45" s="238"/>
      <c r="I45" s="175" t="s">
        <v>551</v>
      </c>
      <c r="J45" s="453">
        <v>4</v>
      </c>
      <c r="L45" s="175" t="s">
        <v>556</v>
      </c>
      <c r="M45" s="453">
        <v>4</v>
      </c>
    </row>
    <row r="46" spans="3:13" s="227" customFormat="1" ht="13.5">
      <c r="C46" s="230" t="s">
        <v>537</v>
      </c>
      <c r="D46" s="443" t="s">
        <v>538</v>
      </c>
      <c r="E46" s="444"/>
      <c r="F46" s="170" t="s">
        <v>539</v>
      </c>
      <c r="G46" s="453"/>
      <c r="H46" s="238"/>
      <c r="I46" s="189" t="s">
        <v>552</v>
      </c>
      <c r="J46" s="453"/>
      <c r="L46" s="189" t="s">
        <v>557</v>
      </c>
      <c r="M46" s="453"/>
    </row>
    <row r="47" spans="3:13" s="227" customFormat="1" ht="25">
      <c r="C47" s="230" t="s">
        <v>540</v>
      </c>
      <c r="D47" s="449" t="s">
        <v>541</v>
      </c>
      <c r="E47" s="455"/>
      <c r="F47" s="248" t="s">
        <v>542</v>
      </c>
      <c r="G47" s="453"/>
      <c r="H47" s="238"/>
      <c r="I47" s="189" t="s">
        <v>553</v>
      </c>
      <c r="J47" s="453"/>
      <c r="L47" s="189" t="s">
        <v>558</v>
      </c>
      <c r="M47" s="453"/>
    </row>
    <row r="48" spans="3:13" s="227" customFormat="1">
      <c r="C48" s="230"/>
      <c r="D48" s="449"/>
      <c r="E48" s="455"/>
      <c r="F48" s="248" t="s">
        <v>543</v>
      </c>
      <c r="G48" s="453"/>
      <c r="H48" s="238"/>
      <c r="I48" s="189"/>
      <c r="J48" s="453"/>
      <c r="M48" s="453"/>
    </row>
    <row r="49" spans="3:13" ht="71.5" customHeight="1">
      <c r="C49" s="454" t="s">
        <v>559</v>
      </c>
      <c r="D49" s="454"/>
      <c r="E49" s="454"/>
      <c r="G49" s="251">
        <f>AVERAGE(G9,G22,G33,G45)</f>
        <v>4.25</v>
      </c>
      <c r="J49" s="251">
        <f>AVERAGE(J9,J22,J33,J45)</f>
        <v>4.375</v>
      </c>
      <c r="M49" s="251">
        <f>AVERAGE(M9,M22,M33,M45)</f>
        <v>4.375</v>
      </c>
    </row>
  </sheetData>
  <mergeCells count="57">
    <mergeCell ref="C49:E49"/>
    <mergeCell ref="M7:M8"/>
    <mergeCell ref="M9:M20"/>
    <mergeCell ref="M22:M31"/>
    <mergeCell ref="M33:M43"/>
    <mergeCell ref="M45:M48"/>
    <mergeCell ref="J33:J43"/>
    <mergeCell ref="J45:J48"/>
    <mergeCell ref="G33:G43"/>
    <mergeCell ref="D47:E47"/>
    <mergeCell ref="D48:E48"/>
    <mergeCell ref="G45:G48"/>
    <mergeCell ref="D40:E40"/>
    <mergeCell ref="D41:E41"/>
    <mergeCell ref="D42:E42"/>
    <mergeCell ref="D43:E43"/>
    <mergeCell ref="L5:M6"/>
    <mergeCell ref="F5:G6"/>
    <mergeCell ref="J7:J8"/>
    <mergeCell ref="J9:J20"/>
    <mergeCell ref="J22:J31"/>
    <mergeCell ref="I5:J6"/>
    <mergeCell ref="G7:G8"/>
    <mergeCell ref="G9:G20"/>
    <mergeCell ref="G22:G31"/>
    <mergeCell ref="D45:E45"/>
    <mergeCell ref="D46:E46"/>
    <mergeCell ref="D34:E34"/>
    <mergeCell ref="D35:E35"/>
    <mergeCell ref="D36:E36"/>
    <mergeCell ref="D37:E37"/>
    <mergeCell ref="D38:E38"/>
    <mergeCell ref="D39:E39"/>
    <mergeCell ref="D33:E33"/>
    <mergeCell ref="D20:E20"/>
    <mergeCell ref="D22:E22"/>
    <mergeCell ref="D23:E23"/>
    <mergeCell ref="D24:E24"/>
    <mergeCell ref="D25:E25"/>
    <mergeCell ref="D26:E26"/>
    <mergeCell ref="D27:E27"/>
    <mergeCell ref="D28:E28"/>
    <mergeCell ref="D29:E29"/>
    <mergeCell ref="D30:E30"/>
    <mergeCell ref="D31:E31"/>
    <mergeCell ref="D19:E19"/>
    <mergeCell ref="D7:E7"/>
    <mergeCell ref="D9:E9"/>
    <mergeCell ref="D10:E10"/>
    <mergeCell ref="D11:E11"/>
    <mergeCell ref="D12:E12"/>
    <mergeCell ref="D13:E13"/>
    <mergeCell ref="D14:E14"/>
    <mergeCell ref="D15:E15"/>
    <mergeCell ref="D16:E16"/>
    <mergeCell ref="D17:E17"/>
    <mergeCell ref="D18:E18"/>
  </mergeCells>
  <conditionalFormatting sqref="J49 M49 G49">
    <cfRule type="colorScale" priority="1">
      <colorScale>
        <cfvo type="min"/>
        <cfvo type="max"/>
        <color rgb="FFFF7128"/>
        <color rgb="FF92D05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29E70-2122-49C9-8CC9-9EEBDCCD05C4}">
  <dimension ref="C3:N46"/>
  <sheetViews>
    <sheetView showGridLines="0" topLeftCell="A20" zoomScale="40" zoomScaleNormal="40" workbookViewId="0">
      <pane xSplit="5" topLeftCell="G1" activePane="topRight" state="frozen"/>
      <selection pane="topRight" activeCell="N8" sqref="N8:N9"/>
    </sheetView>
  </sheetViews>
  <sheetFormatPr defaultRowHeight="14.5"/>
  <cols>
    <col min="1" max="1" width="4.81640625" style="117" customWidth="1"/>
    <col min="2" max="2" width="5.1796875" style="117" customWidth="1"/>
    <col min="3" max="3" width="8.7265625" style="117"/>
    <col min="4" max="4" width="14.1796875" style="117" bestFit="1" customWidth="1"/>
    <col min="5" max="5" width="20.1796875" style="117" customWidth="1"/>
    <col min="6" max="6" width="35.453125" style="117" customWidth="1"/>
    <col min="7" max="7" width="80.90625" style="117" customWidth="1"/>
    <col min="8" max="8" width="84.81640625" style="117" customWidth="1"/>
    <col min="9" max="9" width="23.7265625" style="117" customWidth="1"/>
    <col min="10" max="10" width="32.453125" style="117" customWidth="1"/>
    <col min="11" max="11" width="64.81640625" style="117" customWidth="1"/>
    <col min="12" max="12" width="37.6328125" style="117" customWidth="1"/>
    <col min="13" max="13" width="38.26953125" style="117" customWidth="1"/>
    <col min="14" max="14" width="52.6328125" style="117" customWidth="1"/>
    <col min="15" max="16384" width="8.7265625" style="117"/>
  </cols>
  <sheetData>
    <row r="3" spans="3:14" s="223" customFormat="1" ht="95.5" customHeight="1">
      <c r="C3" s="262" t="s">
        <v>570</v>
      </c>
      <c r="D3" s="262" t="s">
        <v>453</v>
      </c>
      <c r="E3" s="262" t="s">
        <v>454</v>
      </c>
      <c r="F3" s="263" t="s">
        <v>455</v>
      </c>
      <c r="G3" s="263" t="s">
        <v>456</v>
      </c>
      <c r="H3" s="263" t="s">
        <v>457</v>
      </c>
      <c r="I3" s="263" t="s">
        <v>458</v>
      </c>
      <c r="J3" s="263" t="s">
        <v>459</v>
      </c>
      <c r="K3" s="263" t="s">
        <v>460</v>
      </c>
      <c r="L3" s="263" t="s">
        <v>461</v>
      </c>
      <c r="M3" s="263" t="s">
        <v>462</v>
      </c>
      <c r="N3" s="224" t="s">
        <v>569</v>
      </c>
    </row>
    <row r="4" spans="3:14" s="214" customFormat="1" ht="28.5" customHeight="1">
      <c r="C4" s="458" t="s">
        <v>144</v>
      </c>
      <c r="D4" s="459" t="s">
        <v>463</v>
      </c>
      <c r="E4" s="215" t="s">
        <v>464</v>
      </c>
      <c r="F4" s="216" t="s">
        <v>159</v>
      </c>
      <c r="G4" s="348" t="s">
        <v>185</v>
      </c>
      <c r="H4" s="217" t="s">
        <v>465</v>
      </c>
      <c r="I4" s="217" t="s">
        <v>159</v>
      </c>
      <c r="J4" s="216" t="s">
        <v>159</v>
      </c>
      <c r="K4" s="217" t="s">
        <v>185</v>
      </c>
      <c r="L4" s="217" t="s">
        <v>159</v>
      </c>
      <c r="M4" s="217" t="s">
        <v>159</v>
      </c>
      <c r="N4" s="474">
        <v>5</v>
      </c>
    </row>
    <row r="5" spans="3:14" s="214" customFormat="1" ht="22.5" customHeight="1">
      <c r="C5" s="458"/>
      <c r="D5" s="459"/>
      <c r="E5" s="215" t="s">
        <v>466</v>
      </c>
      <c r="F5" s="216" t="s">
        <v>467</v>
      </c>
      <c r="G5" s="348" t="s">
        <v>185</v>
      </c>
      <c r="H5" s="217" t="s">
        <v>465</v>
      </c>
      <c r="I5" s="217" t="s">
        <v>159</v>
      </c>
      <c r="J5" s="216" t="s">
        <v>159</v>
      </c>
      <c r="K5" s="217" t="s">
        <v>185</v>
      </c>
      <c r="L5" s="217" t="s">
        <v>159</v>
      </c>
      <c r="M5" s="217" t="s">
        <v>159</v>
      </c>
      <c r="N5" s="474"/>
    </row>
    <row r="6" spans="3:14" s="214" customFormat="1" ht="51.75" customHeight="1">
      <c r="C6" s="458" t="s">
        <v>145</v>
      </c>
      <c r="D6" s="459" t="s">
        <v>463</v>
      </c>
      <c r="E6" s="215" t="s">
        <v>464</v>
      </c>
      <c r="F6" s="218" t="s">
        <v>159</v>
      </c>
      <c r="G6" s="218" t="s">
        <v>185</v>
      </c>
      <c r="H6" s="218" t="s">
        <v>468</v>
      </c>
      <c r="I6" s="217" t="s">
        <v>159</v>
      </c>
      <c r="J6" s="218" t="s">
        <v>159</v>
      </c>
      <c r="K6" s="218" t="s">
        <v>185</v>
      </c>
      <c r="L6" s="218" t="s">
        <v>159</v>
      </c>
      <c r="M6" s="218" t="s">
        <v>159</v>
      </c>
      <c r="N6" s="474">
        <v>2</v>
      </c>
    </row>
    <row r="7" spans="3:14" s="214" customFormat="1" ht="51.75" customHeight="1">
      <c r="C7" s="458"/>
      <c r="D7" s="459"/>
      <c r="E7" s="215" t="s">
        <v>466</v>
      </c>
      <c r="F7" s="219" t="s">
        <v>154</v>
      </c>
      <c r="G7" s="219" t="s">
        <v>469</v>
      </c>
      <c r="H7" s="220" t="s">
        <v>470</v>
      </c>
      <c r="I7" s="217" t="s">
        <v>159</v>
      </c>
      <c r="J7" s="217" t="s">
        <v>159</v>
      </c>
      <c r="K7" s="217" t="s">
        <v>185</v>
      </c>
      <c r="L7" s="217" t="s">
        <v>159</v>
      </c>
      <c r="M7" s="217" t="s">
        <v>159</v>
      </c>
      <c r="N7" s="474"/>
    </row>
    <row r="8" spans="3:14" s="214" customFormat="1" ht="53" customHeight="1">
      <c r="C8" s="458" t="s">
        <v>396</v>
      </c>
      <c r="D8" s="459" t="s">
        <v>463</v>
      </c>
      <c r="E8" s="215" t="s">
        <v>464</v>
      </c>
      <c r="F8" s="221" t="s">
        <v>471</v>
      </c>
      <c r="G8" s="188" t="s">
        <v>563</v>
      </c>
      <c r="H8" s="222" t="s">
        <v>561</v>
      </c>
      <c r="I8" s="222" t="s">
        <v>159</v>
      </c>
      <c r="J8" s="221" t="s">
        <v>471</v>
      </c>
      <c r="K8" s="222" t="s">
        <v>562</v>
      </c>
      <c r="L8" s="222" t="s">
        <v>472</v>
      </c>
      <c r="M8" s="222" t="s">
        <v>159</v>
      </c>
      <c r="N8" s="474">
        <v>4</v>
      </c>
    </row>
    <row r="9" spans="3:14" s="214" customFormat="1" ht="44.5" customHeight="1">
      <c r="C9" s="458"/>
      <c r="D9" s="459"/>
      <c r="E9" s="215" t="s">
        <v>466</v>
      </c>
      <c r="F9" s="221" t="s">
        <v>471</v>
      </c>
      <c r="G9" s="222" t="s">
        <v>473</v>
      </c>
      <c r="H9" s="222" t="s">
        <v>474</v>
      </c>
      <c r="I9" s="222" t="s">
        <v>159</v>
      </c>
      <c r="J9" s="221" t="s">
        <v>471</v>
      </c>
      <c r="K9" s="222" t="s">
        <v>475</v>
      </c>
      <c r="L9" s="222" t="s">
        <v>472</v>
      </c>
      <c r="M9" s="222" t="s">
        <v>159</v>
      </c>
      <c r="N9" s="474"/>
    </row>
    <row r="17" spans="6:13">
      <c r="F17" s="460" t="s">
        <v>571</v>
      </c>
      <c r="G17" s="475"/>
      <c r="H17" s="475"/>
      <c r="I17" s="475"/>
      <c r="J17" s="461"/>
      <c r="K17" s="476" t="s">
        <v>572</v>
      </c>
      <c r="L17" s="477"/>
      <c r="M17" s="477"/>
    </row>
    <row r="18" spans="6:13">
      <c r="F18" s="279"/>
      <c r="G18" s="279"/>
      <c r="H18" s="279"/>
      <c r="I18" s="279"/>
      <c r="J18" s="279"/>
      <c r="K18" s="278"/>
      <c r="L18" s="278"/>
      <c r="M18" s="278"/>
    </row>
    <row r="19" spans="6:13">
      <c r="F19" s="460" t="s">
        <v>573</v>
      </c>
      <c r="G19" s="461"/>
      <c r="H19" s="277" t="s">
        <v>574</v>
      </c>
      <c r="I19" s="277" t="s">
        <v>476</v>
      </c>
      <c r="J19" s="280" t="s">
        <v>42</v>
      </c>
      <c r="K19" s="281" t="s">
        <v>144</v>
      </c>
      <c r="L19" s="281" t="s">
        <v>145</v>
      </c>
      <c r="M19" s="281" t="s">
        <v>396</v>
      </c>
    </row>
    <row r="20" spans="6:13">
      <c r="F20" s="462" t="s">
        <v>599</v>
      </c>
      <c r="G20" s="463"/>
      <c r="H20" s="468">
        <v>0.1</v>
      </c>
      <c r="I20" s="282">
        <v>5</v>
      </c>
      <c r="J20" s="283" t="s">
        <v>575</v>
      </c>
      <c r="K20" s="471">
        <f>N4</f>
        <v>5</v>
      </c>
      <c r="L20" s="471">
        <f>N6</f>
        <v>2</v>
      </c>
      <c r="M20" s="483">
        <f>N8</f>
        <v>4</v>
      </c>
    </row>
    <row r="21" spans="6:13">
      <c r="F21" s="464"/>
      <c r="G21" s="465"/>
      <c r="H21" s="469"/>
      <c r="I21" s="282">
        <v>4</v>
      </c>
      <c r="J21" s="283" t="s">
        <v>576</v>
      </c>
      <c r="K21" s="472"/>
      <c r="L21" s="472"/>
      <c r="M21" s="484"/>
    </row>
    <row r="22" spans="6:13">
      <c r="F22" s="464"/>
      <c r="G22" s="465"/>
      <c r="H22" s="469"/>
      <c r="I22" s="282">
        <v>3</v>
      </c>
      <c r="J22" s="283" t="s">
        <v>577</v>
      </c>
      <c r="K22" s="472"/>
      <c r="L22" s="472"/>
      <c r="M22" s="484"/>
    </row>
    <row r="23" spans="6:13">
      <c r="F23" s="464"/>
      <c r="G23" s="465"/>
      <c r="H23" s="469"/>
      <c r="I23" s="282">
        <v>2</v>
      </c>
      <c r="J23" s="284" t="s">
        <v>578</v>
      </c>
      <c r="K23" s="472"/>
      <c r="L23" s="472"/>
      <c r="M23" s="484"/>
    </row>
    <row r="24" spans="6:13">
      <c r="F24" s="466"/>
      <c r="G24" s="467"/>
      <c r="H24" s="470"/>
      <c r="I24" s="282">
        <v>1</v>
      </c>
      <c r="J24" s="283" t="s">
        <v>579</v>
      </c>
      <c r="K24" s="473"/>
      <c r="L24" s="473"/>
      <c r="M24" s="484"/>
    </row>
    <row r="25" spans="6:13">
      <c r="F25" s="279"/>
      <c r="G25" s="279"/>
      <c r="H25" s="279"/>
      <c r="I25" s="279"/>
      <c r="J25" s="279"/>
      <c r="K25" s="278"/>
      <c r="L25" s="278"/>
      <c r="M25" s="278"/>
    </row>
    <row r="26" spans="6:13">
      <c r="F26" s="460" t="s">
        <v>573</v>
      </c>
      <c r="G26" s="461"/>
      <c r="H26" s="277" t="s">
        <v>574</v>
      </c>
      <c r="I26" s="277" t="s">
        <v>476</v>
      </c>
      <c r="J26" s="280" t="s">
        <v>42</v>
      </c>
      <c r="K26" s="281" t="s">
        <v>144</v>
      </c>
      <c r="L26" s="281" t="s">
        <v>145</v>
      </c>
      <c r="M26" s="281" t="s">
        <v>396</v>
      </c>
    </row>
    <row r="27" spans="6:13">
      <c r="F27" s="462" t="s">
        <v>580</v>
      </c>
      <c r="G27" s="463"/>
      <c r="H27" s="468">
        <v>0.1</v>
      </c>
      <c r="I27" s="282">
        <v>5</v>
      </c>
      <c r="J27" s="283" t="s">
        <v>575</v>
      </c>
      <c r="K27" s="480">
        <v>4</v>
      </c>
      <c r="L27" s="480">
        <v>4</v>
      </c>
      <c r="M27" s="496">
        <v>3</v>
      </c>
    </row>
    <row r="28" spans="6:13">
      <c r="F28" s="464"/>
      <c r="G28" s="465"/>
      <c r="H28" s="469"/>
      <c r="I28" s="282">
        <v>4</v>
      </c>
      <c r="J28" s="283" t="s">
        <v>576</v>
      </c>
      <c r="K28" s="481"/>
      <c r="L28" s="481"/>
      <c r="M28" s="497"/>
    </row>
    <row r="29" spans="6:13">
      <c r="F29" s="464"/>
      <c r="G29" s="465"/>
      <c r="H29" s="469"/>
      <c r="I29" s="282">
        <v>3</v>
      </c>
      <c r="J29" s="283" t="s">
        <v>577</v>
      </c>
      <c r="K29" s="481"/>
      <c r="L29" s="481"/>
      <c r="M29" s="497"/>
    </row>
    <row r="30" spans="6:13">
      <c r="F30" s="464"/>
      <c r="G30" s="465"/>
      <c r="H30" s="469"/>
      <c r="I30" s="282">
        <v>2</v>
      </c>
      <c r="J30" s="284" t="s">
        <v>578</v>
      </c>
      <c r="K30" s="481"/>
      <c r="L30" s="481"/>
      <c r="M30" s="497"/>
    </row>
    <row r="31" spans="6:13">
      <c r="F31" s="466"/>
      <c r="G31" s="467"/>
      <c r="H31" s="470"/>
      <c r="I31" s="282">
        <v>1</v>
      </c>
      <c r="J31" s="283" t="s">
        <v>579</v>
      </c>
      <c r="K31" s="482"/>
      <c r="L31" s="482"/>
      <c r="M31" s="497"/>
    </row>
    <row r="32" spans="6:13">
      <c r="F32" s="279"/>
      <c r="G32" s="279"/>
      <c r="H32" s="279"/>
      <c r="I32" s="279"/>
      <c r="J32" s="279"/>
      <c r="K32" s="278"/>
      <c r="L32" s="278"/>
      <c r="M32" s="278"/>
    </row>
    <row r="33" spans="6:13">
      <c r="F33" s="460" t="s">
        <v>573</v>
      </c>
      <c r="G33" s="461"/>
      <c r="H33" s="277" t="s">
        <v>574</v>
      </c>
      <c r="I33" s="277" t="s">
        <v>476</v>
      </c>
      <c r="J33" s="280" t="s">
        <v>42</v>
      </c>
      <c r="K33" s="281" t="s">
        <v>144</v>
      </c>
      <c r="L33" s="281" t="s">
        <v>145</v>
      </c>
      <c r="M33" s="281" t="s">
        <v>396</v>
      </c>
    </row>
    <row r="34" spans="6:13">
      <c r="F34" s="462" t="s">
        <v>581</v>
      </c>
      <c r="G34" s="463"/>
      <c r="H34" s="468">
        <v>0.1</v>
      </c>
      <c r="I34" s="282">
        <v>5</v>
      </c>
      <c r="J34" s="283" t="s">
        <v>575</v>
      </c>
      <c r="K34" s="480">
        <v>4</v>
      </c>
      <c r="L34" s="480">
        <v>4</v>
      </c>
      <c r="M34" s="496">
        <v>3</v>
      </c>
    </row>
    <row r="35" spans="6:13">
      <c r="F35" s="464"/>
      <c r="G35" s="465"/>
      <c r="H35" s="469"/>
      <c r="I35" s="282">
        <v>4</v>
      </c>
      <c r="J35" s="283" t="s">
        <v>576</v>
      </c>
      <c r="K35" s="481"/>
      <c r="L35" s="481"/>
      <c r="M35" s="497"/>
    </row>
    <row r="36" spans="6:13">
      <c r="F36" s="464"/>
      <c r="G36" s="465"/>
      <c r="H36" s="469"/>
      <c r="I36" s="282">
        <v>3</v>
      </c>
      <c r="J36" s="283" t="s">
        <v>577</v>
      </c>
      <c r="K36" s="481"/>
      <c r="L36" s="481"/>
      <c r="M36" s="497"/>
    </row>
    <row r="37" spans="6:13">
      <c r="F37" s="464"/>
      <c r="G37" s="465"/>
      <c r="H37" s="469"/>
      <c r="I37" s="282">
        <v>2</v>
      </c>
      <c r="J37" s="284" t="s">
        <v>578</v>
      </c>
      <c r="K37" s="481"/>
      <c r="L37" s="481"/>
      <c r="M37" s="497"/>
    </row>
    <row r="38" spans="6:13">
      <c r="F38" s="466"/>
      <c r="G38" s="467"/>
      <c r="H38" s="470"/>
      <c r="I38" s="282">
        <v>1</v>
      </c>
      <c r="J38" s="283" t="s">
        <v>579</v>
      </c>
      <c r="K38" s="482"/>
      <c r="L38" s="482"/>
      <c r="M38" s="497"/>
    </row>
    <row r="39" spans="6:13">
      <c r="F39" s="279"/>
      <c r="G39" s="279"/>
      <c r="H39" s="279"/>
      <c r="I39" s="279"/>
      <c r="J39" s="279"/>
      <c r="K39" s="278"/>
      <c r="L39" s="278"/>
      <c r="M39" s="278"/>
    </row>
    <row r="40" spans="6:13">
      <c r="F40" s="460" t="s">
        <v>582</v>
      </c>
      <c r="G40" s="475"/>
      <c r="H40" s="461"/>
      <c r="I40" s="277" t="s">
        <v>476</v>
      </c>
      <c r="J40" s="280" t="s">
        <v>42</v>
      </c>
      <c r="K40" s="281" t="s">
        <v>144</v>
      </c>
      <c r="L40" s="281" t="s">
        <v>145</v>
      </c>
      <c r="M40" s="281" t="s">
        <v>396</v>
      </c>
    </row>
    <row r="41" spans="6:13">
      <c r="F41" s="485" t="s">
        <v>583</v>
      </c>
      <c r="G41" s="486"/>
      <c r="H41" s="468">
        <f>H20+H27+H34</f>
        <v>0.30000000000000004</v>
      </c>
      <c r="I41" s="282">
        <v>5</v>
      </c>
      <c r="J41" s="283" t="s">
        <v>575</v>
      </c>
      <c r="K41" s="493">
        <f>AVERAGE(K27,K34,N4)</f>
        <v>4.333333333333333</v>
      </c>
      <c r="L41" s="493">
        <f>AVERAGE(L27,L34,N6)</f>
        <v>3.3333333333333335</v>
      </c>
      <c r="M41" s="493">
        <f>AVERAGE(M27,M34,N8)</f>
        <v>3.3333333333333335</v>
      </c>
    </row>
    <row r="42" spans="6:13">
      <c r="F42" s="487"/>
      <c r="G42" s="488"/>
      <c r="H42" s="491"/>
      <c r="I42" s="282">
        <v>4</v>
      </c>
      <c r="J42" s="283" t="s">
        <v>576</v>
      </c>
      <c r="K42" s="494"/>
      <c r="L42" s="494"/>
      <c r="M42" s="494"/>
    </row>
    <row r="43" spans="6:13">
      <c r="F43" s="487"/>
      <c r="G43" s="488"/>
      <c r="H43" s="491"/>
      <c r="I43" s="282">
        <v>3</v>
      </c>
      <c r="J43" s="283" t="s">
        <v>577</v>
      </c>
      <c r="K43" s="494"/>
      <c r="L43" s="494"/>
      <c r="M43" s="494"/>
    </row>
    <row r="44" spans="6:13">
      <c r="F44" s="487"/>
      <c r="G44" s="488"/>
      <c r="H44" s="491"/>
      <c r="I44" s="282">
        <v>2</v>
      </c>
      <c r="J44" s="284" t="s">
        <v>578</v>
      </c>
      <c r="K44" s="494"/>
      <c r="L44" s="494"/>
      <c r="M44" s="494"/>
    </row>
    <row r="45" spans="6:13">
      <c r="F45" s="489"/>
      <c r="G45" s="490"/>
      <c r="H45" s="492"/>
      <c r="I45" s="282">
        <v>1</v>
      </c>
      <c r="J45" s="283" t="s">
        <v>579</v>
      </c>
      <c r="K45" s="495"/>
      <c r="L45" s="495"/>
      <c r="M45" s="495"/>
    </row>
    <row r="46" spans="6:13">
      <c r="F46" s="478" t="s">
        <v>584</v>
      </c>
      <c r="G46" s="479"/>
      <c r="H46" s="285">
        <f>H20+H27+H34</f>
        <v>0.30000000000000004</v>
      </c>
      <c r="I46" s="286"/>
      <c r="J46" s="287"/>
      <c r="K46" s="288">
        <f>K41</f>
        <v>4.333333333333333</v>
      </c>
      <c r="L46" s="288">
        <f t="shared" ref="L46:M46" si="0">L41</f>
        <v>3.3333333333333335</v>
      </c>
      <c r="M46" s="288">
        <f t="shared" si="0"/>
        <v>3.3333333333333335</v>
      </c>
    </row>
  </sheetData>
  <mergeCells count="36">
    <mergeCell ref="L20:L24"/>
    <mergeCell ref="M20:M24"/>
    <mergeCell ref="F41:G45"/>
    <mergeCell ref="H41:H45"/>
    <mergeCell ref="K41:K45"/>
    <mergeCell ref="L41:L45"/>
    <mergeCell ref="M41:M45"/>
    <mergeCell ref="M34:M38"/>
    <mergeCell ref="F27:G31"/>
    <mergeCell ref="H27:H31"/>
    <mergeCell ref="K27:K31"/>
    <mergeCell ref="L27:L31"/>
    <mergeCell ref="M27:M31"/>
    <mergeCell ref="F33:G33"/>
    <mergeCell ref="F26:G26"/>
    <mergeCell ref="F46:G46"/>
    <mergeCell ref="F34:G38"/>
    <mergeCell ref="H34:H38"/>
    <mergeCell ref="K34:K38"/>
    <mergeCell ref="L34:L38"/>
    <mergeCell ref="F40:H40"/>
    <mergeCell ref="N4:N5"/>
    <mergeCell ref="N6:N7"/>
    <mergeCell ref="N8:N9"/>
    <mergeCell ref="F17:J17"/>
    <mergeCell ref="K17:M17"/>
    <mergeCell ref="F19:G19"/>
    <mergeCell ref="F20:G24"/>
    <mergeCell ref="H20:H24"/>
    <mergeCell ref="K20:K24"/>
    <mergeCell ref="D4:D5"/>
    <mergeCell ref="C4:C5"/>
    <mergeCell ref="D6:D7"/>
    <mergeCell ref="D8:D9"/>
    <mergeCell ref="C6:C7"/>
    <mergeCell ref="C8:C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6C7E-932D-48B3-99C0-64A43B885605}">
  <dimension ref="B1:AF26"/>
  <sheetViews>
    <sheetView showGridLines="0" tabSelected="1" zoomScale="55" zoomScaleNormal="55" workbookViewId="0">
      <pane xSplit="2" topLeftCell="C1" activePane="topRight" state="frozen"/>
      <selection pane="topRight" activeCell="M21" sqref="M21"/>
    </sheetView>
  </sheetViews>
  <sheetFormatPr defaultRowHeight="14.5"/>
  <cols>
    <col min="2" max="2" width="31.453125" style="159" customWidth="1"/>
    <col min="3" max="3" width="47.26953125" style="260" customWidth="1"/>
    <col min="4" max="4" width="46.453125" style="159" hidden="1" customWidth="1"/>
    <col min="5" max="5" width="17.54296875" style="159" customWidth="1"/>
    <col min="6" max="6" width="14" style="159" customWidth="1"/>
    <col min="7" max="7" width="15.453125" style="159" customWidth="1"/>
    <col min="8" max="8" width="19.54296875" style="159" customWidth="1"/>
    <col min="9" max="9" width="21.54296875" style="159" customWidth="1"/>
    <col min="10" max="10" width="17.54296875" style="159" customWidth="1"/>
    <col min="11" max="11" width="22.54296875" style="159" customWidth="1"/>
    <col min="13" max="13" width="34.6328125" customWidth="1"/>
    <col min="14" max="14" width="21.54296875" hidden="1" customWidth="1"/>
    <col min="15" max="15" width="18.7265625" customWidth="1"/>
    <col min="16" max="16" width="14.6328125" customWidth="1"/>
    <col min="17" max="17" width="16.54296875" customWidth="1"/>
    <col min="18" max="18" width="28.6328125" customWidth="1"/>
    <col min="19" max="19" width="24.7265625" customWidth="1"/>
    <col min="20" max="20" width="16.26953125" customWidth="1"/>
    <col min="21" max="21" width="24.7265625" customWidth="1"/>
    <col min="23" max="23" width="67.90625" customWidth="1"/>
    <col min="24" max="24" width="48.6328125" hidden="1" customWidth="1"/>
    <col min="25" max="25" width="18.54296875" customWidth="1"/>
    <col min="26" max="26" width="15.81640625" customWidth="1"/>
    <col min="27" max="27" width="12.36328125" customWidth="1"/>
    <col min="28" max="28" width="20.1796875" customWidth="1"/>
    <col min="29" max="29" width="23.36328125" customWidth="1"/>
    <col min="30" max="30" width="12.453125" customWidth="1"/>
    <col min="31" max="31" width="24.90625" customWidth="1"/>
    <col min="32" max="32" width="25.90625" customWidth="1"/>
  </cols>
  <sheetData>
    <row r="1" spans="2:32">
      <c r="B1" s="254"/>
      <c r="C1" s="254"/>
      <c r="D1" s="254"/>
      <c r="E1" s="254"/>
      <c r="F1" s="254"/>
      <c r="G1" s="254"/>
      <c r="H1" s="254"/>
      <c r="I1" s="254"/>
      <c r="J1" s="254"/>
      <c r="K1" s="254"/>
    </row>
    <row r="2" spans="2:32" ht="15" thickBot="1">
      <c r="B2" s="252"/>
      <c r="C2" s="498" t="s">
        <v>144</v>
      </c>
      <c r="D2" s="498"/>
      <c r="E2" s="498"/>
      <c r="F2" s="498"/>
      <c r="G2" s="498"/>
      <c r="H2" s="498"/>
      <c r="I2" s="498"/>
      <c r="J2" s="498"/>
      <c r="K2" s="498"/>
      <c r="M2" s="498" t="s">
        <v>145</v>
      </c>
      <c r="N2" s="498"/>
      <c r="O2" s="498"/>
      <c r="P2" s="498"/>
      <c r="Q2" s="498"/>
      <c r="R2" s="498"/>
      <c r="S2" s="498"/>
      <c r="T2" s="498"/>
      <c r="U2" s="498"/>
      <c r="W2" s="498" t="s">
        <v>145</v>
      </c>
      <c r="X2" s="498"/>
      <c r="Y2" s="498"/>
      <c r="Z2" s="498"/>
      <c r="AA2" s="498"/>
      <c r="AB2" s="498"/>
      <c r="AC2" s="498"/>
      <c r="AD2" s="498"/>
      <c r="AE2" s="498"/>
    </row>
    <row r="3" spans="2:32" ht="26.5" thickBot="1">
      <c r="B3" s="273" t="s">
        <v>81</v>
      </c>
      <c r="C3" s="274" t="s">
        <v>82</v>
      </c>
      <c r="D3" s="274" t="s">
        <v>42</v>
      </c>
      <c r="E3" s="274" t="s">
        <v>84</v>
      </c>
      <c r="F3" s="274" t="s">
        <v>85</v>
      </c>
      <c r="G3" s="274" t="s">
        <v>86</v>
      </c>
      <c r="H3" s="274" t="s">
        <v>87</v>
      </c>
      <c r="I3" s="274" t="s">
        <v>88</v>
      </c>
      <c r="J3" s="274" t="s">
        <v>89</v>
      </c>
      <c r="K3" s="274" t="s">
        <v>90</v>
      </c>
      <c r="M3" s="274" t="s">
        <v>82</v>
      </c>
      <c r="N3" s="274" t="s">
        <v>42</v>
      </c>
      <c r="O3" s="274" t="s">
        <v>84</v>
      </c>
      <c r="P3" s="274" t="s">
        <v>85</v>
      </c>
      <c r="Q3" s="274" t="s">
        <v>86</v>
      </c>
      <c r="R3" s="274" t="s">
        <v>87</v>
      </c>
      <c r="S3" s="274" t="s">
        <v>88</v>
      </c>
      <c r="T3" s="274" t="s">
        <v>89</v>
      </c>
      <c r="U3" s="274" t="s">
        <v>90</v>
      </c>
      <c r="W3" s="274" t="s">
        <v>82</v>
      </c>
      <c r="X3" s="274" t="s">
        <v>42</v>
      </c>
      <c r="Y3" s="274" t="s">
        <v>84</v>
      </c>
      <c r="Z3" s="274" t="s">
        <v>85</v>
      </c>
      <c r="AA3" s="274" t="s">
        <v>86</v>
      </c>
      <c r="AB3" s="274" t="s">
        <v>87</v>
      </c>
      <c r="AC3" s="274" t="s">
        <v>88</v>
      </c>
      <c r="AD3" s="274" t="s">
        <v>89</v>
      </c>
      <c r="AE3" s="274" t="s">
        <v>90</v>
      </c>
      <c r="AF3" s="83" t="s">
        <v>119</v>
      </c>
    </row>
    <row r="4" spans="2:32">
      <c r="B4" s="257"/>
      <c r="C4" s="258"/>
      <c r="D4" s="255"/>
      <c r="E4" s="255"/>
      <c r="F4" s="255"/>
      <c r="G4" s="255"/>
      <c r="H4" s="255"/>
      <c r="I4" s="255"/>
      <c r="J4" s="255"/>
      <c r="K4" s="255"/>
    </row>
    <row r="5" spans="2:32">
      <c r="B5" s="261" t="s">
        <v>564</v>
      </c>
      <c r="C5" s="172" t="s">
        <v>94</v>
      </c>
      <c r="D5" s="261"/>
      <c r="E5" s="249">
        <f t="shared" ref="E5:J5" si="0">SUM(E6:E6)</f>
        <v>600</v>
      </c>
      <c r="F5" s="249">
        <f t="shared" si="0"/>
        <v>650</v>
      </c>
      <c r="G5" s="249">
        <f>SUM(G6:G6)</f>
        <v>1250</v>
      </c>
      <c r="H5" s="264">
        <f t="shared" si="0"/>
        <v>2454.66</v>
      </c>
      <c r="I5" s="264">
        <f t="shared" si="0"/>
        <v>984.2</v>
      </c>
      <c r="J5" s="275">
        <f t="shared" si="0"/>
        <v>0.59904834070706325</v>
      </c>
      <c r="K5" s="249"/>
      <c r="M5" s="172" t="s">
        <v>94</v>
      </c>
      <c r="N5" s="261">
        <f t="shared" ref="N5:T5" si="1">SUM(N6:N6)</f>
        <v>0</v>
      </c>
      <c r="O5" s="249">
        <f t="shared" si="1"/>
        <v>600</v>
      </c>
      <c r="P5" s="249">
        <f>SUM(P6:P6)</f>
        <v>650</v>
      </c>
      <c r="Q5" s="249">
        <f t="shared" si="1"/>
        <v>1250</v>
      </c>
      <c r="R5" s="264">
        <f t="shared" si="1"/>
        <v>1918.5</v>
      </c>
      <c r="S5" s="264">
        <f t="shared" si="1"/>
        <v>729</v>
      </c>
      <c r="T5" s="275">
        <f t="shared" si="1"/>
        <v>0.66</v>
      </c>
      <c r="U5" s="249"/>
      <c r="W5" s="172" t="s">
        <v>94</v>
      </c>
      <c r="X5" s="261">
        <f t="shared" ref="X5:AD5" si="2">SUM(X6:X6)</f>
        <v>0</v>
      </c>
      <c r="Y5" s="249">
        <f t="shared" si="2"/>
        <v>600</v>
      </c>
      <c r="Z5" s="249">
        <f>SUM(Z6:Z6)</f>
        <v>650</v>
      </c>
      <c r="AA5" s="249">
        <f t="shared" si="2"/>
        <v>1250</v>
      </c>
      <c r="AB5" s="264">
        <f t="shared" si="2"/>
        <v>3358</v>
      </c>
      <c r="AC5" s="264">
        <f t="shared" si="2"/>
        <v>1015.55</v>
      </c>
      <c r="AD5" s="275">
        <f t="shared" si="2"/>
        <v>0.69757296009529479</v>
      </c>
      <c r="AE5" s="249"/>
      <c r="AF5" s="125"/>
    </row>
    <row r="6" spans="2:32" ht="29">
      <c r="B6" s="265" t="s">
        <v>481</v>
      </c>
      <c r="C6" s="266" t="s">
        <v>568</v>
      </c>
      <c r="D6" s="259" t="s">
        <v>98</v>
      </c>
      <c r="E6" s="267">
        <f>Dell!F5</f>
        <v>600</v>
      </c>
      <c r="F6" s="267">
        <f>Dell!G5</f>
        <v>650</v>
      </c>
      <c r="G6" s="267">
        <f>Dell!H5</f>
        <v>1250</v>
      </c>
      <c r="H6" s="268">
        <f>Dell!I5</f>
        <v>2454.66</v>
      </c>
      <c r="I6" s="268">
        <f>Dell!J5</f>
        <v>984.2</v>
      </c>
      <c r="J6" s="253">
        <f>Dell!K5</f>
        <v>0.59904834070706325</v>
      </c>
      <c r="K6" s="268">
        <f>I6*G6</f>
        <v>1230250</v>
      </c>
      <c r="M6" s="266" t="str">
        <f>'Technical Scorecard'!I9</f>
        <v>HP ProBook 445 (AMD)</v>
      </c>
      <c r="N6" s="259" t="s">
        <v>98</v>
      </c>
      <c r="O6" s="267">
        <f>HP!F4</f>
        <v>600</v>
      </c>
      <c r="P6" s="267">
        <f>HP!G4</f>
        <v>650</v>
      </c>
      <c r="Q6" s="267">
        <f>HP!H4</f>
        <v>1250</v>
      </c>
      <c r="R6" s="268">
        <f>HP!I4</f>
        <v>1918.5</v>
      </c>
      <c r="S6" s="268">
        <f>HP!J4</f>
        <v>729</v>
      </c>
      <c r="T6" s="253">
        <f>HP!K4</f>
        <v>0.66</v>
      </c>
      <c r="U6" s="268">
        <f>S6*Q6</f>
        <v>911250</v>
      </c>
      <c r="W6" s="266" t="str">
        <f>'Technical Scorecard'!L9</f>
        <v>ThinkPad L14 Gen 5 - Intel</v>
      </c>
      <c r="X6" s="259" t="s">
        <v>98</v>
      </c>
      <c r="Y6" s="267">
        <f>Lenovo!F4</f>
        <v>600</v>
      </c>
      <c r="Z6" s="267">
        <f>Lenovo!G4</f>
        <v>650</v>
      </c>
      <c r="AA6" s="267">
        <f>Lenovo!H4</f>
        <v>1250</v>
      </c>
      <c r="AB6" s="268">
        <f>Lenovo!I4</f>
        <v>3358</v>
      </c>
      <c r="AC6" s="268">
        <f>Lenovo!J4</f>
        <v>1015.55</v>
      </c>
      <c r="AD6" s="253">
        <f>Lenovo!K4</f>
        <v>0.69757296009529479</v>
      </c>
      <c r="AE6" s="268">
        <f>AC6*AA6</f>
        <v>1269437.5</v>
      </c>
      <c r="AF6" s="131" t="s">
        <v>123</v>
      </c>
    </row>
    <row r="7" spans="2:32">
      <c r="B7" s="265"/>
      <c r="C7" s="269" t="s">
        <v>100</v>
      </c>
      <c r="D7" s="101"/>
      <c r="E7" s="267"/>
      <c r="F7" s="256"/>
      <c r="G7" s="267"/>
      <c r="H7" s="268">
        <v>0</v>
      </c>
      <c r="I7" s="268">
        <v>0</v>
      </c>
      <c r="J7" s="253"/>
      <c r="K7" s="268"/>
      <c r="M7" s="269" t="s">
        <v>100</v>
      </c>
      <c r="N7" s="101"/>
      <c r="O7" s="267"/>
      <c r="P7" s="256"/>
      <c r="Q7" s="267"/>
      <c r="R7" s="268">
        <v>0</v>
      </c>
      <c r="S7" s="268">
        <v>0</v>
      </c>
      <c r="T7" s="253"/>
      <c r="U7" s="268"/>
      <c r="W7" s="269" t="s">
        <v>100</v>
      </c>
      <c r="X7" s="101"/>
      <c r="Y7" s="267"/>
      <c r="Z7" s="256"/>
      <c r="AA7" s="267"/>
      <c r="AB7" s="268">
        <f>Lenovo!I5</f>
        <v>79</v>
      </c>
      <c r="AC7" s="268">
        <f>Lenovo!J5</f>
        <v>43.45</v>
      </c>
      <c r="AD7" s="253">
        <f>Lenovo!K5</f>
        <v>0.44999999999999996</v>
      </c>
      <c r="AE7" s="268"/>
      <c r="AF7" s="136" t="s">
        <v>127</v>
      </c>
    </row>
    <row r="8" spans="2:32">
      <c r="B8" s="261" t="s">
        <v>101</v>
      </c>
      <c r="C8" s="172" t="s">
        <v>94</v>
      </c>
      <c r="D8" s="261"/>
      <c r="E8" s="249">
        <f t="shared" ref="E8:J8" si="3">SUM(E9:E9)</f>
        <v>160</v>
      </c>
      <c r="F8" s="249">
        <f t="shared" si="3"/>
        <v>145</v>
      </c>
      <c r="G8" s="249">
        <f t="shared" si="3"/>
        <v>305</v>
      </c>
      <c r="H8" s="264">
        <f t="shared" si="3"/>
        <v>2000.99</v>
      </c>
      <c r="I8" s="264">
        <f t="shared" si="3"/>
        <v>818.4</v>
      </c>
      <c r="J8" s="275">
        <f t="shared" si="3"/>
        <v>0.5910024537853763</v>
      </c>
      <c r="K8" s="249"/>
      <c r="M8" s="172" t="s">
        <v>94</v>
      </c>
      <c r="N8" s="261"/>
      <c r="O8" s="249">
        <f t="shared" ref="O8:T8" si="4">SUM(O9:O9)</f>
        <v>160</v>
      </c>
      <c r="P8" s="249">
        <f t="shared" si="4"/>
        <v>145</v>
      </c>
      <c r="Q8" s="249">
        <f t="shared" si="4"/>
        <v>305</v>
      </c>
      <c r="R8" s="264">
        <f t="shared" si="4"/>
        <v>2226.5</v>
      </c>
      <c r="S8" s="264">
        <f t="shared" si="4"/>
        <v>778</v>
      </c>
      <c r="T8" s="275">
        <f t="shared" si="4"/>
        <v>0.6505726476532675</v>
      </c>
      <c r="U8" s="249"/>
      <c r="W8" s="172" t="s">
        <v>94</v>
      </c>
      <c r="X8" s="261"/>
      <c r="Y8" s="249">
        <f t="shared" ref="Y8:AD8" si="5">SUM(Y9:Y9)</f>
        <v>160</v>
      </c>
      <c r="Z8" s="249">
        <f t="shared" si="5"/>
        <v>145</v>
      </c>
      <c r="AA8" s="249">
        <f t="shared" si="5"/>
        <v>305</v>
      </c>
      <c r="AB8" s="264">
        <f t="shared" si="5"/>
        <v>2628</v>
      </c>
      <c r="AC8" s="264">
        <f t="shared" si="5"/>
        <v>815</v>
      </c>
      <c r="AD8" s="275">
        <f t="shared" si="5"/>
        <v>0.68987823439878238</v>
      </c>
      <c r="AE8" s="249"/>
      <c r="AF8" s="140"/>
    </row>
    <row r="9" spans="2:32" ht="29">
      <c r="B9" s="265" t="s">
        <v>481</v>
      </c>
      <c r="C9" s="266" t="str">
        <f>'Technical Scorecard'!F22</f>
        <v>Optiplex Micro</v>
      </c>
      <c r="D9" s="259" t="s">
        <v>98</v>
      </c>
      <c r="E9" s="267">
        <f>Dell!F8</f>
        <v>160</v>
      </c>
      <c r="F9" s="267">
        <f>Dell!G8</f>
        <v>145</v>
      </c>
      <c r="G9" s="267">
        <f>Dell!H8</f>
        <v>305</v>
      </c>
      <c r="H9" s="268">
        <f>Dell!I8</f>
        <v>2000.99</v>
      </c>
      <c r="I9" s="268">
        <f>Dell!J8</f>
        <v>818.4</v>
      </c>
      <c r="J9" s="253">
        <f>Dell!K8</f>
        <v>0.5910024537853763</v>
      </c>
      <c r="K9" s="268">
        <f>I9*G9</f>
        <v>249612</v>
      </c>
      <c r="M9" s="266" t="str">
        <f>'Technical Scorecard'!I22</f>
        <v>Prodesk 400 Mini</v>
      </c>
      <c r="N9" s="259" t="s">
        <v>98</v>
      </c>
      <c r="O9" s="267">
        <f>HP!F7</f>
        <v>160</v>
      </c>
      <c r="P9" s="267">
        <f>HP!G7</f>
        <v>145</v>
      </c>
      <c r="Q9" s="267">
        <f>HP!H7</f>
        <v>305</v>
      </c>
      <c r="R9" s="268">
        <f>HP!I7</f>
        <v>2226.5</v>
      </c>
      <c r="S9" s="268">
        <f>HP!J7</f>
        <v>778</v>
      </c>
      <c r="T9" s="253">
        <f>HP!K7</f>
        <v>0.6505726476532675</v>
      </c>
      <c r="U9" s="268">
        <f>S9*Q9</f>
        <v>237290</v>
      </c>
      <c r="W9" s="266" t="str">
        <f>'Technical Scorecard'!L22</f>
        <v>ThinkCentre M70q Tiny Gen 3</v>
      </c>
      <c r="X9" s="259" t="s">
        <v>98</v>
      </c>
      <c r="Y9" s="267">
        <f>Lenovo!F7</f>
        <v>160</v>
      </c>
      <c r="Z9" s="267">
        <f>Lenovo!G7</f>
        <v>145</v>
      </c>
      <c r="AA9" s="267">
        <f>Lenovo!H7</f>
        <v>305</v>
      </c>
      <c r="AB9" s="268">
        <f>Lenovo!I7</f>
        <v>2628</v>
      </c>
      <c r="AC9" s="268">
        <f>Lenovo!J7</f>
        <v>815</v>
      </c>
      <c r="AD9" s="253">
        <f>Lenovo!K7</f>
        <v>0.68987823439878238</v>
      </c>
      <c r="AE9" s="268">
        <f>AC9*AA9</f>
        <v>248575</v>
      </c>
      <c r="AF9" s="144">
        <v>21.96</v>
      </c>
    </row>
    <row r="10" spans="2:32">
      <c r="B10" s="265"/>
      <c r="C10" s="269" t="s">
        <v>100</v>
      </c>
      <c r="D10" s="101"/>
      <c r="E10" s="267"/>
      <c r="F10" s="256"/>
      <c r="G10" s="267"/>
      <c r="H10" s="268">
        <v>0</v>
      </c>
      <c r="I10" s="268">
        <v>0</v>
      </c>
      <c r="J10" s="253"/>
      <c r="K10" s="268"/>
      <c r="M10" s="269" t="s">
        <v>100</v>
      </c>
      <c r="N10" s="101"/>
      <c r="O10" s="267"/>
      <c r="P10" s="256"/>
      <c r="Q10" s="267"/>
      <c r="R10" s="268">
        <v>0</v>
      </c>
      <c r="S10" s="268">
        <v>0</v>
      </c>
      <c r="T10" s="253"/>
      <c r="U10" s="268"/>
      <c r="W10" s="269" t="s">
        <v>100</v>
      </c>
      <c r="X10" s="101"/>
      <c r="Y10" s="267"/>
      <c r="Z10" s="256"/>
      <c r="AA10" s="267"/>
      <c r="AB10" s="268">
        <v>0</v>
      </c>
      <c r="AC10" s="268">
        <v>0</v>
      </c>
      <c r="AD10" s="253"/>
      <c r="AE10" s="268"/>
      <c r="AF10" s="136"/>
    </row>
    <row r="11" spans="2:32">
      <c r="B11" s="261" t="s">
        <v>104</v>
      </c>
      <c r="C11" s="172" t="s">
        <v>94</v>
      </c>
      <c r="D11" s="261"/>
      <c r="E11" s="249">
        <f t="shared" ref="E11:J11" si="6">SUM(E12:E12)</f>
        <v>35</v>
      </c>
      <c r="F11" s="249">
        <f t="shared" si="6"/>
        <v>40</v>
      </c>
      <c r="G11" s="249">
        <f t="shared" si="6"/>
        <v>75</v>
      </c>
      <c r="H11" s="264">
        <f t="shared" si="6"/>
        <v>4480.87</v>
      </c>
      <c r="I11" s="264">
        <f t="shared" si="6"/>
        <v>2124.33</v>
      </c>
      <c r="J11" s="275">
        <f t="shared" si="6"/>
        <v>0.5259112627681678</v>
      </c>
      <c r="K11" s="249"/>
      <c r="M11" s="172" t="s">
        <v>94</v>
      </c>
      <c r="N11" s="261"/>
      <c r="O11" s="249">
        <f t="shared" ref="O11:T11" si="7">SUM(O12:O12)</f>
        <v>35</v>
      </c>
      <c r="P11" s="249">
        <f t="shared" si="7"/>
        <v>40</v>
      </c>
      <c r="Q11" s="249">
        <f t="shared" si="7"/>
        <v>75</v>
      </c>
      <c r="R11" s="264">
        <f t="shared" si="7"/>
        <v>4072.5</v>
      </c>
      <c r="S11" s="264">
        <f t="shared" si="7"/>
        <v>1289</v>
      </c>
      <c r="T11" s="275">
        <f t="shared" si="7"/>
        <v>0.6834868017188459</v>
      </c>
      <c r="U11" s="249"/>
      <c r="W11" s="172" t="s">
        <v>94</v>
      </c>
      <c r="X11" s="261"/>
      <c r="Y11" s="249">
        <f t="shared" ref="Y11:AD11" si="8">SUM(Y12:Y12)</f>
        <v>35</v>
      </c>
      <c r="Z11" s="249">
        <f t="shared" si="8"/>
        <v>40</v>
      </c>
      <c r="AA11" s="249">
        <f t="shared" si="8"/>
        <v>75</v>
      </c>
      <c r="AB11" s="264">
        <f t="shared" si="8"/>
        <v>6570.99</v>
      </c>
      <c r="AC11" s="264">
        <f t="shared" si="8"/>
        <v>1942.15</v>
      </c>
      <c r="AD11" s="275">
        <f t="shared" si="8"/>
        <v>0.70443570907884512</v>
      </c>
      <c r="AE11" s="249"/>
      <c r="AF11" s="140"/>
    </row>
    <row r="12" spans="2:32" ht="29">
      <c r="B12" s="265"/>
      <c r="C12" s="266" t="str">
        <f>'Technical Scorecard'!F33</f>
        <v>Precision 5680</v>
      </c>
      <c r="D12" s="259" t="s">
        <v>98</v>
      </c>
      <c r="E12" s="267">
        <f>Dell!F11</f>
        <v>35</v>
      </c>
      <c r="F12" s="267">
        <f>Dell!G11</f>
        <v>40</v>
      </c>
      <c r="G12" s="267">
        <f>Dell!H11</f>
        <v>75</v>
      </c>
      <c r="H12" s="268">
        <f>Dell!I11</f>
        <v>4480.87</v>
      </c>
      <c r="I12" s="268">
        <f>Dell!J11</f>
        <v>2124.33</v>
      </c>
      <c r="J12" s="253">
        <f>Dell!K11</f>
        <v>0.5259112627681678</v>
      </c>
      <c r="K12" s="268">
        <f>G12*I12</f>
        <v>159324.75</v>
      </c>
      <c r="M12" s="266" t="str">
        <f>'Technical Scorecard'!I33</f>
        <v>HP Zbook Power 15 (AMD)</v>
      </c>
      <c r="N12" s="259" t="s">
        <v>98</v>
      </c>
      <c r="O12" s="267">
        <f>HP!F10</f>
        <v>35</v>
      </c>
      <c r="P12" s="267">
        <f>HP!G10</f>
        <v>40</v>
      </c>
      <c r="Q12" s="267">
        <f>HP!H10</f>
        <v>75</v>
      </c>
      <c r="R12" s="268">
        <f>HP!I10</f>
        <v>4072.5</v>
      </c>
      <c r="S12" s="268">
        <f>HP!J10</f>
        <v>1289</v>
      </c>
      <c r="T12" s="253">
        <f>HP!K10</f>
        <v>0.6834868017188459</v>
      </c>
      <c r="U12" s="268">
        <f>S12*Q12</f>
        <v>96675</v>
      </c>
      <c r="W12" s="266" t="str">
        <f>'Technical Scorecard'!L33</f>
        <v>ThinkPad P1 Gen 6 - Mobile Workstation</v>
      </c>
      <c r="X12" s="259" t="s">
        <v>98</v>
      </c>
      <c r="Y12" s="267">
        <f>Lenovo!F10</f>
        <v>35</v>
      </c>
      <c r="Z12" s="267">
        <f>Lenovo!G10</f>
        <v>40</v>
      </c>
      <c r="AA12" s="267">
        <f>Lenovo!H10</f>
        <v>75</v>
      </c>
      <c r="AB12" s="268">
        <f>Lenovo!I10</f>
        <v>6570.99</v>
      </c>
      <c r="AC12" s="268">
        <f>Lenovo!J10</f>
        <v>1942.15</v>
      </c>
      <c r="AD12" s="253">
        <f>Lenovo!K10</f>
        <v>0.70443570907884512</v>
      </c>
      <c r="AE12" s="268">
        <f>AC12*AA12</f>
        <v>145661.25</v>
      </c>
      <c r="AF12" s="144">
        <v>52.42</v>
      </c>
    </row>
    <row r="13" spans="2:32">
      <c r="B13" s="265"/>
      <c r="C13" s="269" t="s">
        <v>100</v>
      </c>
      <c r="D13" s="101"/>
      <c r="E13" s="267"/>
      <c r="F13" s="256"/>
      <c r="G13" s="267"/>
      <c r="H13" s="268">
        <v>0</v>
      </c>
      <c r="I13" s="268">
        <v>0</v>
      </c>
      <c r="J13" s="253"/>
      <c r="K13" s="268"/>
      <c r="M13" s="269" t="s">
        <v>100</v>
      </c>
      <c r="N13" s="101"/>
      <c r="O13" s="267"/>
      <c r="P13" s="256"/>
      <c r="Q13" s="267"/>
      <c r="R13" s="268"/>
      <c r="S13" s="268"/>
      <c r="T13" s="253"/>
      <c r="U13" s="268"/>
      <c r="W13" s="269" t="s">
        <v>100</v>
      </c>
      <c r="X13" s="101"/>
      <c r="Y13" s="267"/>
      <c r="Z13" s="256"/>
      <c r="AA13" s="267"/>
      <c r="AB13" s="268">
        <f>Lenovo!I11</f>
        <v>87</v>
      </c>
      <c r="AC13" s="268">
        <f>Lenovo!J11</f>
        <v>47.85</v>
      </c>
      <c r="AD13" s="253">
        <f>Lenovo!K11</f>
        <v>0</v>
      </c>
      <c r="AE13" s="268"/>
      <c r="AF13" s="131" t="s">
        <v>127</v>
      </c>
    </row>
    <row r="14" spans="2:32">
      <c r="B14" s="261" t="s">
        <v>108</v>
      </c>
      <c r="C14" s="172" t="s">
        <v>94</v>
      </c>
      <c r="D14" s="261"/>
      <c r="E14" s="249">
        <f t="shared" ref="E14:J14" si="9">SUM(E15:E16)</f>
        <v>240</v>
      </c>
      <c r="F14" s="249">
        <f t="shared" si="9"/>
        <v>240</v>
      </c>
      <c r="G14" s="249">
        <f>SUM(G15:G20)</f>
        <v>1440</v>
      </c>
      <c r="H14" s="264">
        <f t="shared" si="9"/>
        <v>249.99</v>
      </c>
      <c r="I14" s="264">
        <f t="shared" si="9"/>
        <v>129.99</v>
      </c>
      <c r="J14" s="249">
        <f t="shared" si="9"/>
        <v>0.48001920076803073</v>
      </c>
      <c r="K14" s="249"/>
      <c r="M14" s="172" t="s">
        <v>94</v>
      </c>
      <c r="N14" s="261"/>
      <c r="O14" s="249">
        <f t="shared" ref="O14:T14" si="10">SUM(O15:O16)</f>
        <v>240</v>
      </c>
      <c r="P14" s="249">
        <f t="shared" si="10"/>
        <v>240</v>
      </c>
      <c r="Q14" s="249">
        <f>SUM(Q15:Q20)</f>
        <v>1440</v>
      </c>
      <c r="R14" s="264">
        <f t="shared" si="10"/>
        <v>439</v>
      </c>
      <c r="S14" s="264">
        <f t="shared" si="10"/>
        <v>195</v>
      </c>
      <c r="T14" s="249">
        <f t="shared" si="10"/>
        <v>0.55580865603644647</v>
      </c>
      <c r="U14" s="249"/>
      <c r="W14" s="172" t="s">
        <v>94</v>
      </c>
      <c r="X14" s="261"/>
      <c r="Y14" s="249">
        <f t="shared" ref="Y14:Z14" si="11">SUM(Y15:Y16)</f>
        <v>240</v>
      </c>
      <c r="Z14" s="249">
        <f t="shared" si="11"/>
        <v>240</v>
      </c>
      <c r="AA14" s="249">
        <f>SUM(AA15:AA20)</f>
        <v>1440</v>
      </c>
      <c r="AB14" s="264">
        <f t="shared" ref="AB14:AD14" si="12">SUM(AB15:AB16)</f>
        <v>239.99</v>
      </c>
      <c r="AC14" s="264">
        <f t="shared" si="12"/>
        <v>165</v>
      </c>
      <c r="AD14" s="249">
        <f t="shared" si="12"/>
        <v>0.31247135297304057</v>
      </c>
      <c r="AE14" s="249"/>
      <c r="AF14" s="150"/>
    </row>
    <row r="15" spans="2:32">
      <c r="B15" s="259" t="s">
        <v>565</v>
      </c>
      <c r="C15" s="270" t="str">
        <f>'Technical Scorecard'!F45</f>
        <v>WD19S</v>
      </c>
      <c r="D15" s="101"/>
      <c r="E15" s="267">
        <f>Dell!F14</f>
        <v>240</v>
      </c>
      <c r="F15" s="267">
        <f>Dell!G14</f>
        <v>240</v>
      </c>
      <c r="G15" s="267">
        <f>Dell!H14</f>
        <v>480</v>
      </c>
      <c r="H15" s="268">
        <f>Dell!I14</f>
        <v>249.99</v>
      </c>
      <c r="I15" s="268">
        <f>Dell!J14</f>
        <v>129.99</v>
      </c>
      <c r="J15" s="253">
        <f>Dell!K14</f>
        <v>0.48001920076803073</v>
      </c>
      <c r="K15" s="268">
        <f>G15*I15</f>
        <v>62395.200000000004</v>
      </c>
      <c r="M15" s="270" t="str">
        <f>'Technical Scorecard'!I45</f>
        <v>HP TB 280W dock</v>
      </c>
      <c r="N15" s="101"/>
      <c r="O15" s="267">
        <f>HP!F13</f>
        <v>240</v>
      </c>
      <c r="P15" s="267">
        <f>HP!G13</f>
        <v>240</v>
      </c>
      <c r="Q15" s="267">
        <f>HP!H13</f>
        <v>480</v>
      </c>
      <c r="R15" s="268">
        <f>HP!I13</f>
        <v>439</v>
      </c>
      <c r="S15" s="268">
        <f>HP!J13</f>
        <v>195</v>
      </c>
      <c r="T15" s="253">
        <f>HP!K13</f>
        <v>0.55580865603644647</v>
      </c>
      <c r="U15" s="268">
        <f>S15*Q15</f>
        <v>93600</v>
      </c>
      <c r="W15" s="270" t="str">
        <f>'Technical Scorecard'!L45</f>
        <v>ThinkPad Universal USB-C Dock (40AY0090US)</v>
      </c>
      <c r="X15" s="101"/>
      <c r="Y15" s="267">
        <f>Lenovo!F13</f>
        <v>240</v>
      </c>
      <c r="Z15" s="267">
        <f>Lenovo!G13</f>
        <v>240</v>
      </c>
      <c r="AA15" s="267">
        <f>Lenovo!H13</f>
        <v>480</v>
      </c>
      <c r="AB15" s="268">
        <f>Lenovo!I13</f>
        <v>239.99</v>
      </c>
      <c r="AC15" s="268">
        <f>Lenovo!J13</f>
        <v>165</v>
      </c>
      <c r="AD15" s="253">
        <f>Lenovo!K13</f>
        <v>0.31247135297304057</v>
      </c>
      <c r="AE15" s="268">
        <f>AC15*AA15</f>
        <v>79200</v>
      </c>
      <c r="AF15" s="144" t="s">
        <v>137</v>
      </c>
    </row>
    <row r="16" spans="2:32">
      <c r="B16" s="101"/>
      <c r="C16" s="269" t="s">
        <v>100</v>
      </c>
      <c r="D16" s="101"/>
      <c r="E16" s="267"/>
      <c r="F16" s="256"/>
      <c r="G16" s="267"/>
      <c r="H16" s="268">
        <v>0</v>
      </c>
      <c r="I16" s="268">
        <v>0</v>
      </c>
      <c r="J16" s="253"/>
      <c r="K16" s="268"/>
      <c r="M16" s="269" t="s">
        <v>100</v>
      </c>
      <c r="N16" s="101"/>
      <c r="O16" s="267"/>
      <c r="P16" s="256"/>
      <c r="Q16" s="267"/>
      <c r="R16" s="268">
        <v>0</v>
      </c>
      <c r="S16" s="268">
        <v>0</v>
      </c>
      <c r="T16" s="253"/>
      <c r="U16" s="268"/>
      <c r="W16" s="269" t="s">
        <v>100</v>
      </c>
      <c r="X16" s="101"/>
      <c r="Y16" s="267"/>
      <c r="Z16" s="256"/>
      <c r="AA16" s="267"/>
      <c r="AB16" s="268">
        <v>0</v>
      </c>
      <c r="AC16" s="268">
        <v>0</v>
      </c>
      <c r="AD16" s="253"/>
      <c r="AE16" s="268"/>
      <c r="AF16" s="144" t="s">
        <v>0</v>
      </c>
    </row>
    <row r="17" spans="2:32">
      <c r="B17" s="259" t="s">
        <v>113</v>
      </c>
      <c r="C17" s="270" t="str">
        <f>'Technical Scorecard'!F46</f>
        <v>P2422H</v>
      </c>
      <c r="D17" s="101"/>
      <c r="E17" s="267">
        <f>Dell!F16</f>
        <v>240</v>
      </c>
      <c r="F17" s="267">
        <f>Dell!G16</f>
        <v>240</v>
      </c>
      <c r="G17" s="267">
        <f>Dell!H16</f>
        <v>480</v>
      </c>
      <c r="H17" s="268">
        <f>Dell!I16</f>
        <v>229.99</v>
      </c>
      <c r="I17" s="268">
        <f>Dell!J16</f>
        <v>122.49</v>
      </c>
      <c r="J17" s="253">
        <f>Dell!K16</f>
        <v>0.46741162659246061</v>
      </c>
      <c r="K17" s="268">
        <f>G17*I17</f>
        <v>58795.199999999997</v>
      </c>
      <c r="M17" s="270" t="str">
        <f>'Technical Scorecard'!I46</f>
        <v>HP P24h</v>
      </c>
      <c r="N17" s="101"/>
      <c r="O17" s="267">
        <f>HP!F15</f>
        <v>240</v>
      </c>
      <c r="P17" s="267">
        <f>HP!G15</f>
        <v>240</v>
      </c>
      <c r="Q17" s="267">
        <f>HP!H15</f>
        <v>480</v>
      </c>
      <c r="R17" s="268">
        <f>HP!I15</f>
        <v>199</v>
      </c>
      <c r="S17" s="268">
        <f>HP!J15</f>
        <v>107</v>
      </c>
      <c r="T17" s="253">
        <f>HP!K15</f>
        <v>0.46231155778894473</v>
      </c>
      <c r="U17" s="268">
        <f t="shared" ref="U17:U19" si="13">S17*Q17</f>
        <v>51360</v>
      </c>
      <c r="W17" s="270" t="str">
        <f>'Technical Scorecard'!L46</f>
        <v>ThinkVision T24i-30 (63CFMAR1US)</v>
      </c>
      <c r="X17" s="101"/>
      <c r="Y17" s="267">
        <f>Lenovo!F15</f>
        <v>240</v>
      </c>
      <c r="Z17" s="267">
        <f>Lenovo!G15</f>
        <v>240</v>
      </c>
      <c r="AA17" s="267">
        <f>Lenovo!H15</f>
        <v>480</v>
      </c>
      <c r="AB17" s="268">
        <f>Lenovo!I15</f>
        <v>299</v>
      </c>
      <c r="AC17" s="268">
        <f>Lenovo!J15</f>
        <v>125</v>
      </c>
      <c r="AD17" s="253">
        <f>Lenovo!K15</f>
        <v>0.58193979933110362</v>
      </c>
      <c r="AE17" s="268">
        <f t="shared" ref="AE17:AE19" si="14">AC17*AA17</f>
        <v>60000</v>
      </c>
      <c r="AF17" s="144" t="s">
        <v>140</v>
      </c>
    </row>
    <row r="18" spans="2:32">
      <c r="B18" s="101"/>
      <c r="C18" s="269" t="s">
        <v>100</v>
      </c>
      <c r="D18" s="101"/>
      <c r="E18" s="267"/>
      <c r="F18" s="256"/>
      <c r="G18" s="267"/>
      <c r="H18" s="268">
        <v>0</v>
      </c>
      <c r="I18" s="268">
        <v>0</v>
      </c>
      <c r="J18" s="253"/>
      <c r="K18" s="268"/>
      <c r="M18" s="269" t="s">
        <v>100</v>
      </c>
      <c r="N18" s="101"/>
      <c r="O18" s="267"/>
      <c r="P18" s="256"/>
      <c r="Q18" s="267"/>
      <c r="R18" s="268">
        <v>0</v>
      </c>
      <c r="S18" s="268">
        <v>0</v>
      </c>
      <c r="T18" s="253"/>
      <c r="U18" s="268"/>
      <c r="W18" s="269" t="s">
        <v>100</v>
      </c>
      <c r="X18" s="101"/>
      <c r="Y18" s="267"/>
      <c r="Z18" s="256"/>
      <c r="AA18" s="267"/>
      <c r="AB18" s="268">
        <v>0</v>
      </c>
      <c r="AC18" s="268">
        <v>0</v>
      </c>
      <c r="AD18" s="253"/>
      <c r="AE18" s="268"/>
      <c r="AF18" s="144"/>
    </row>
    <row r="19" spans="2:32">
      <c r="B19" s="259" t="s">
        <v>566</v>
      </c>
      <c r="C19" s="270" t="str">
        <f>'Technical Scorecard'!F47</f>
        <v>KM5221W</v>
      </c>
      <c r="D19" s="101"/>
      <c r="E19" s="267">
        <f>Dell!F18</f>
        <v>240</v>
      </c>
      <c r="F19" s="267">
        <v>240</v>
      </c>
      <c r="G19" s="267">
        <f>Dell!H18</f>
        <v>480</v>
      </c>
      <c r="H19" s="268">
        <f>Dell!I18</f>
        <v>27.99</v>
      </c>
      <c r="I19" s="268">
        <f>Dell!J18</f>
        <v>26.99</v>
      </c>
      <c r="J19" s="253">
        <f>Dell!K18</f>
        <v>3.572704537334763E-2</v>
      </c>
      <c r="K19" s="268">
        <f>G19*I19</f>
        <v>12955.199999999999</v>
      </c>
      <c r="M19" s="270" t="str">
        <f>'Technical Scorecard'!I47</f>
        <v>HP Wireless Keyboard &amp; Mouse Combo</v>
      </c>
      <c r="N19" s="101"/>
      <c r="O19" s="267">
        <f>HP!F17</f>
        <v>240</v>
      </c>
      <c r="P19" s="267">
        <f>HP!G17</f>
        <v>240</v>
      </c>
      <c r="Q19" s="267">
        <f>HP!H17</f>
        <v>480</v>
      </c>
      <c r="R19" s="268">
        <f>HP!I17</f>
        <v>29</v>
      </c>
      <c r="S19" s="268">
        <f>HP!J17</f>
        <v>19</v>
      </c>
      <c r="T19" s="253">
        <f>HP!K17</f>
        <v>0.34482758620689657</v>
      </c>
      <c r="U19" s="268">
        <f t="shared" si="13"/>
        <v>9120</v>
      </c>
      <c r="W19" s="270" t="str">
        <f>'Technical Scorecard'!L47</f>
        <v>Lenovo Essential Wireless Combo Keyboard &amp; Mouse Gen2 (4X31N50708)</v>
      </c>
      <c r="X19" s="101"/>
      <c r="Y19" s="267">
        <f>Lenovo!F17</f>
        <v>240</v>
      </c>
      <c r="Z19" s="267">
        <f>Lenovo!G17</f>
        <v>240</v>
      </c>
      <c r="AA19" s="267">
        <f>Lenovo!H17</f>
        <v>480</v>
      </c>
      <c r="AB19" s="268">
        <f>Lenovo!I17</f>
        <v>29.99</v>
      </c>
      <c r="AC19" s="268">
        <f>Lenovo!J17</f>
        <v>20</v>
      </c>
      <c r="AD19" s="253">
        <f>Lenovo!K17</f>
        <v>0.33311103701233741</v>
      </c>
      <c r="AE19" s="268">
        <f t="shared" si="14"/>
        <v>9600</v>
      </c>
      <c r="AF19" s="144" t="s">
        <v>143</v>
      </c>
    </row>
    <row r="20" spans="2:32" ht="15" thickBot="1">
      <c r="B20" s="101"/>
      <c r="C20" s="269" t="str">
        <f>'Technical Scorecard'!F48</f>
        <v>MK270</v>
      </c>
      <c r="D20" s="101"/>
      <c r="E20" s="267"/>
      <c r="F20" s="256"/>
      <c r="G20" s="267"/>
      <c r="H20" s="268">
        <v>0</v>
      </c>
      <c r="I20" s="268">
        <v>0</v>
      </c>
      <c r="J20" s="253"/>
      <c r="K20" s="268"/>
      <c r="M20" s="269" t="s">
        <v>100</v>
      </c>
      <c r="N20" s="101"/>
      <c r="O20" s="267"/>
      <c r="P20" s="256"/>
      <c r="Q20" s="267"/>
      <c r="R20" s="268">
        <v>0</v>
      </c>
      <c r="S20" s="268">
        <v>0</v>
      </c>
      <c r="T20" s="253"/>
      <c r="U20" s="268"/>
      <c r="W20" s="269" t="s">
        <v>100</v>
      </c>
      <c r="X20" s="101"/>
      <c r="Y20" s="267"/>
      <c r="Z20" s="256"/>
      <c r="AA20" s="267"/>
      <c r="AB20" s="268">
        <v>0</v>
      </c>
      <c r="AC20" s="268">
        <v>0</v>
      </c>
      <c r="AD20" s="253"/>
      <c r="AE20" s="268"/>
      <c r="AF20" s="164"/>
    </row>
    <row r="21" spans="2:32" ht="43.5" customHeight="1">
      <c r="B21" s="271" t="s">
        <v>567</v>
      </c>
      <c r="K21" s="272">
        <f>SUM(K6:K7,K9:K10,K12:K13,K15:K20)</f>
        <v>1773332.3499999999</v>
      </c>
      <c r="U21" s="272">
        <f>SUM(U6:U7,U9:U10,U12:U13,U15:U20)</f>
        <v>1399295</v>
      </c>
      <c r="AE21" s="272">
        <f>SUM(AE6:AE7,AE9:AE10,AE12:AE13,AE15:AE20)</f>
        <v>1812473.75</v>
      </c>
    </row>
    <row r="22" spans="2:32" ht="49.5" customHeight="1">
      <c r="K22" s="276">
        <f>IFERROR(MIN($K$21,$U$21,$AE$21)/K21*5,0)</f>
        <v>3.9453828268570188</v>
      </c>
      <c r="U22" s="276">
        <f>IFERROR(MIN($K$21,$U$21,$AE$21)/U21*5,0)</f>
        <v>5</v>
      </c>
      <c r="AE22" s="276">
        <f>IFERROR(MIN($K$21,$U$21,$AE$21)/AE21*5,0)</f>
        <v>3.8601800439868441</v>
      </c>
    </row>
    <row r="23" spans="2:32">
      <c r="J23" s="350">
        <f>K21*7%</f>
        <v>124133.2645</v>
      </c>
    </row>
    <row r="24" spans="2:32">
      <c r="J24" s="350">
        <f>K21-J23</f>
        <v>1649199.0854999998</v>
      </c>
    </row>
    <row r="25" spans="2:32">
      <c r="T25" s="349">
        <f>U21*7%</f>
        <v>97950.650000000009</v>
      </c>
      <c r="U25" s="349"/>
    </row>
    <row r="26" spans="2:32">
      <c r="T26" s="349">
        <f>U21-T25</f>
        <v>1301344.3500000001</v>
      </c>
    </row>
  </sheetData>
  <mergeCells count="3">
    <mergeCell ref="C2:K2"/>
    <mergeCell ref="M2:U2"/>
    <mergeCell ref="W2:AE2"/>
  </mergeCells>
  <conditionalFormatting sqref="U22 K22 AE22">
    <cfRule type="colorScale" priority="1">
      <colorScale>
        <cfvo type="min"/>
        <cfvo type="max"/>
        <color rgb="FFFF5050"/>
        <color theme="9" tint="0.79998168889431442"/>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034CB-1252-40B1-BC5F-C33A76D2F66F}">
  <dimension ref="C2:AF19"/>
  <sheetViews>
    <sheetView zoomScale="70" zoomScaleNormal="70" workbookViewId="0">
      <selection activeCell="P14" sqref="P14"/>
    </sheetView>
  </sheetViews>
  <sheetFormatPr defaultColWidth="2" defaultRowHeight="14.5"/>
  <cols>
    <col min="1" max="2" width="2" style="289"/>
    <col min="3" max="3" width="1.453125" style="289" customWidth="1"/>
    <col min="4" max="4" width="7.6328125" style="289" customWidth="1"/>
    <col min="5" max="5" width="19.26953125" style="289" customWidth="1"/>
    <col min="6" max="6" width="29" style="289" customWidth="1"/>
    <col min="7" max="7" width="1.54296875" style="289" hidden="1" customWidth="1"/>
    <col min="8" max="11" width="8.1796875" style="289" customWidth="1"/>
    <col min="12" max="12" width="1" style="289" customWidth="1"/>
    <col min="13" max="16" width="7.90625" style="289" customWidth="1"/>
    <col min="17" max="17" width="1" style="289" customWidth="1"/>
    <col min="18" max="21" width="7.6328125" style="289" customWidth="1"/>
    <col min="22" max="16384" width="2" style="289"/>
  </cols>
  <sheetData>
    <row r="2" spans="3:32" ht="15" thickBot="1"/>
    <row r="3" spans="3:32" ht="15" thickBot="1">
      <c r="C3" s="291"/>
      <c r="D3" s="292"/>
      <c r="E3" s="292"/>
      <c r="F3" s="292"/>
      <c r="G3" s="292"/>
      <c r="H3" s="292"/>
      <c r="I3" s="292"/>
      <c r="J3" s="292"/>
      <c r="K3" s="292"/>
      <c r="L3" s="292"/>
      <c r="M3" s="292"/>
      <c r="N3" s="292"/>
      <c r="O3" s="292"/>
      <c r="P3" s="292"/>
      <c r="Q3" s="292"/>
      <c r="R3" s="292"/>
      <c r="S3" s="292"/>
      <c r="T3" s="292"/>
      <c r="U3" s="292"/>
      <c r="V3" s="293"/>
    </row>
    <row r="4" spans="3:32" ht="15" thickBot="1">
      <c r="C4" s="294"/>
      <c r="D4" s="499"/>
      <c r="E4" s="500"/>
      <c r="F4" s="503" t="s">
        <v>27</v>
      </c>
      <c r="G4" s="503"/>
      <c r="H4" s="503"/>
      <c r="I4" s="503"/>
      <c r="J4" s="503"/>
      <c r="K4" s="503"/>
      <c r="L4" s="503"/>
      <c r="M4" s="503"/>
      <c r="N4" s="503"/>
      <c r="O4" s="503"/>
      <c r="P4" s="503"/>
      <c r="Q4" s="503"/>
      <c r="R4" s="503"/>
      <c r="S4" s="503"/>
      <c r="T4" s="503"/>
      <c r="U4" s="503"/>
      <c r="V4" s="295"/>
    </row>
    <row r="5" spans="3:32" ht="15" thickBot="1">
      <c r="C5" s="294"/>
      <c r="D5" s="501"/>
      <c r="E5" s="502"/>
      <c r="F5" s="503"/>
      <c r="G5" s="503"/>
      <c r="H5" s="503"/>
      <c r="I5" s="503"/>
      <c r="J5" s="503"/>
      <c r="K5" s="503"/>
      <c r="L5" s="503"/>
      <c r="M5" s="503"/>
      <c r="N5" s="503"/>
      <c r="O5" s="503"/>
      <c r="P5" s="503"/>
      <c r="Q5" s="503"/>
      <c r="R5" s="503"/>
      <c r="S5" s="503"/>
      <c r="T5" s="503"/>
      <c r="U5" s="503"/>
      <c r="V5" s="295"/>
    </row>
    <row r="6" spans="3:32" ht="15" thickBot="1">
      <c r="C6" s="294"/>
      <c r="D6" s="296"/>
      <c r="E6" s="296"/>
      <c r="F6" s="297"/>
      <c r="G6" s="297"/>
      <c r="H6" s="298"/>
      <c r="I6" s="298"/>
      <c r="J6" s="298"/>
      <c r="K6" s="298"/>
      <c r="L6" s="298"/>
      <c r="V6" s="295"/>
    </row>
    <row r="7" spans="3:32" s="306" customFormat="1" ht="15" thickBot="1">
      <c r="C7" s="299"/>
      <c r="D7" s="300" t="s">
        <v>582</v>
      </c>
      <c r="E7" s="300" t="s">
        <v>585</v>
      </c>
      <c r="F7" s="300" t="s">
        <v>586</v>
      </c>
      <c r="G7" s="301"/>
      <c r="H7" s="504" t="s">
        <v>144</v>
      </c>
      <c r="I7" s="505"/>
      <c r="J7" s="505"/>
      <c r="K7" s="302" t="s">
        <v>587</v>
      </c>
      <c r="L7" s="303"/>
      <c r="M7" s="504" t="s">
        <v>145</v>
      </c>
      <c r="N7" s="505"/>
      <c r="O7" s="505"/>
      <c r="P7" s="302" t="s">
        <v>587</v>
      </c>
      <c r="Q7" s="304"/>
      <c r="R7" s="504" t="s">
        <v>396</v>
      </c>
      <c r="S7" s="505"/>
      <c r="T7" s="505"/>
      <c r="U7" s="302" t="s">
        <v>587</v>
      </c>
      <c r="V7" s="305"/>
    </row>
    <row r="8" spans="3:32" s="313" customFormat="1" ht="15" thickBot="1">
      <c r="C8" s="307"/>
      <c r="D8" s="308">
        <f>D9</f>
        <v>0.3</v>
      </c>
      <c r="E8" s="506" t="s">
        <v>588</v>
      </c>
      <c r="F8" s="506"/>
      <c r="G8" s="309"/>
      <c r="H8" s="310" t="s">
        <v>589</v>
      </c>
      <c r="I8" s="310"/>
      <c r="J8" s="310"/>
      <c r="K8" s="311">
        <f>SUM(K9:K9)</f>
        <v>1.2749999999999999</v>
      </c>
      <c r="L8" s="312"/>
      <c r="M8" s="310" t="s">
        <v>590</v>
      </c>
      <c r="N8" s="310"/>
      <c r="O8" s="310"/>
      <c r="P8" s="311">
        <f>SUM(P9:P9)</f>
        <v>1.3125</v>
      </c>
      <c r="R8" s="310" t="s">
        <v>590</v>
      </c>
      <c r="S8" s="310"/>
      <c r="T8" s="310"/>
      <c r="U8" s="311">
        <f>SUM(U9:U9)</f>
        <v>1.3125</v>
      </c>
      <c r="V8" s="314"/>
    </row>
    <row r="9" spans="3:32" ht="15" thickBot="1">
      <c r="C9" s="315"/>
      <c r="D9" s="316">
        <v>0.3</v>
      </c>
      <c r="E9" s="317" t="s">
        <v>598</v>
      </c>
      <c r="F9" s="318" t="s">
        <v>591</v>
      </c>
      <c r="G9" s="319"/>
      <c r="H9" s="320">
        <f>'Technical Scorecard'!G49</f>
        <v>4.25</v>
      </c>
      <c r="I9" s="320"/>
      <c r="J9" s="320"/>
      <c r="K9" s="320">
        <f>H9*D9</f>
        <v>1.2749999999999999</v>
      </c>
      <c r="L9" s="321"/>
      <c r="M9" s="320">
        <f>'Technical Scorecard'!J49</f>
        <v>4.375</v>
      </c>
      <c r="N9" s="320"/>
      <c r="O9" s="320"/>
      <c r="P9" s="320">
        <f>M9*D9</f>
        <v>1.3125</v>
      </c>
      <c r="Q9" s="290"/>
      <c r="R9" s="320">
        <f>'Technical Scorecard'!M49</f>
        <v>4.375</v>
      </c>
      <c r="S9" s="320"/>
      <c r="T9" s="320"/>
      <c r="U9" s="320">
        <f>R9*D9</f>
        <v>1.3125</v>
      </c>
      <c r="V9" s="295"/>
    </row>
    <row r="10" spans="3:32" s="313" customFormat="1" ht="15" thickBot="1">
      <c r="C10" s="307"/>
      <c r="D10" s="308">
        <f>D11</f>
        <v>0.3</v>
      </c>
      <c r="E10" s="506" t="s">
        <v>588</v>
      </c>
      <c r="F10" s="506"/>
      <c r="G10" s="309"/>
      <c r="H10" s="310"/>
      <c r="I10" s="310" t="s">
        <v>593</v>
      </c>
      <c r="J10" s="310"/>
      <c r="K10" s="311">
        <f>SUM(K11:K11)</f>
        <v>1.2999999999999998</v>
      </c>
      <c r="L10" s="312"/>
      <c r="M10" s="310"/>
      <c r="N10" s="310" t="s">
        <v>593</v>
      </c>
      <c r="O10" s="310"/>
      <c r="P10" s="311">
        <f>SUM(P11:P11)</f>
        <v>1</v>
      </c>
      <c r="R10" s="310"/>
      <c r="S10" s="310" t="s">
        <v>593</v>
      </c>
      <c r="T10" s="310"/>
      <c r="U10" s="311">
        <f>SUM(U11:U11)</f>
        <v>1</v>
      </c>
      <c r="V10" s="314"/>
    </row>
    <row r="11" spans="3:32" ht="15" thickBot="1">
      <c r="C11" s="315"/>
      <c r="D11" s="316">
        <v>0.3</v>
      </c>
      <c r="E11" s="317" t="s">
        <v>599</v>
      </c>
      <c r="F11" s="318" t="s">
        <v>591</v>
      </c>
      <c r="G11" s="319"/>
      <c r="H11" s="320"/>
      <c r="I11" s="320">
        <f>'Supplier Proposal Scorecard'!K46</f>
        <v>4.333333333333333</v>
      </c>
      <c r="J11" s="320"/>
      <c r="K11" s="320">
        <f>I11*D11</f>
        <v>1.2999999999999998</v>
      </c>
      <c r="L11" s="321"/>
      <c r="M11" s="320"/>
      <c r="N11" s="320">
        <f>'Supplier Proposal Scorecard'!L46</f>
        <v>3.3333333333333335</v>
      </c>
      <c r="O11" s="320"/>
      <c r="P11" s="320">
        <f>N11*D11</f>
        <v>1</v>
      </c>
      <c r="Q11" s="290"/>
      <c r="R11" s="320"/>
      <c r="S11" s="320">
        <f>'Supplier Proposal Scorecard'!M46</f>
        <v>3.3333333333333335</v>
      </c>
      <c r="T11" s="320"/>
      <c r="U11" s="320">
        <f>S11*D11</f>
        <v>1</v>
      </c>
      <c r="V11" s="295"/>
    </row>
    <row r="12" spans="3:32" ht="15" thickBot="1">
      <c r="C12" s="322"/>
      <c r="D12" s="308">
        <f>D13</f>
        <v>0.4</v>
      </c>
      <c r="E12" s="506" t="s">
        <v>592</v>
      </c>
      <c r="F12" s="506"/>
      <c r="G12" s="309"/>
      <c r="H12" s="310"/>
      <c r="I12" s="345"/>
      <c r="J12" s="310" t="s">
        <v>601</v>
      </c>
      <c r="K12" s="311">
        <f>SUM(K13:K13)</f>
        <v>1.5781531307428076</v>
      </c>
      <c r="L12" s="312"/>
      <c r="M12" s="310"/>
      <c r="N12" s="345"/>
      <c r="O12" s="310" t="s">
        <v>601</v>
      </c>
      <c r="P12" s="311">
        <f>P13</f>
        <v>2</v>
      </c>
      <c r="Q12" s="313"/>
      <c r="R12" s="310"/>
      <c r="S12" s="345"/>
      <c r="T12" s="310" t="s">
        <v>593</v>
      </c>
      <c r="U12" s="311">
        <f>U13</f>
        <v>1.5440720175947378</v>
      </c>
      <c r="V12" s="295"/>
    </row>
    <row r="13" spans="3:32" ht="15" thickBot="1">
      <c r="C13" s="315"/>
      <c r="D13" s="316">
        <v>0.4</v>
      </c>
      <c r="E13" s="317" t="s">
        <v>600</v>
      </c>
      <c r="F13" s="318" t="s">
        <v>594</v>
      </c>
      <c r="G13" s="319"/>
      <c r="H13" s="323"/>
      <c r="I13" s="323"/>
      <c r="J13" s="323">
        <f>'Commercial Scorecard'!K22</f>
        <v>3.9453828268570188</v>
      </c>
      <c r="K13" s="320">
        <f>J13*D13</f>
        <v>1.5781531307428076</v>
      </c>
      <c r="L13" s="321"/>
      <c r="M13" s="323"/>
      <c r="N13" s="323"/>
      <c r="O13" s="320">
        <f>'Commercial Scorecard'!U22</f>
        <v>5</v>
      </c>
      <c r="P13" s="320">
        <f>O13*D13</f>
        <v>2</v>
      </c>
      <c r="Q13" s="290"/>
      <c r="R13" s="323"/>
      <c r="S13" s="323"/>
      <c r="T13" s="320">
        <f>'Commercial Scorecard'!AE22</f>
        <v>3.8601800439868441</v>
      </c>
      <c r="U13" s="320">
        <f>T13*D13</f>
        <v>1.5440720175947378</v>
      </c>
      <c r="V13" s="295"/>
      <c r="AF13" s="324"/>
    </row>
    <row r="14" spans="3:32" s="330" customFormat="1" ht="15" thickBot="1">
      <c r="C14" s="325"/>
      <c r="D14" s="308">
        <f>SUM(D8,D12)</f>
        <v>0.7</v>
      </c>
      <c r="E14" s="507" t="s">
        <v>595</v>
      </c>
      <c r="F14" s="507"/>
      <c r="G14" s="326"/>
      <c r="H14" s="327"/>
      <c r="I14" s="327"/>
      <c r="J14" s="327"/>
      <c r="K14" s="328">
        <f>SUM(K8,K12)</f>
        <v>2.8531531307428075</v>
      </c>
      <c r="L14" s="329"/>
      <c r="M14" s="327"/>
      <c r="N14" s="327"/>
      <c r="O14" s="327"/>
      <c r="P14" s="328">
        <f>SUM(P8,P12)</f>
        <v>3.3125</v>
      </c>
      <c r="R14" s="327"/>
      <c r="S14" s="327"/>
      <c r="T14" s="327"/>
      <c r="U14" s="328">
        <f>SUM(U8,U12)</f>
        <v>2.856572017594738</v>
      </c>
      <c r="V14" s="331"/>
    </row>
    <row r="15" spans="3:32" ht="15" thickBot="1">
      <c r="C15" s="294"/>
      <c r="D15" s="332"/>
      <c r="E15" s="332"/>
      <c r="F15" s="333"/>
      <c r="G15" s="334"/>
      <c r="H15" s="335"/>
      <c r="I15" s="335"/>
      <c r="J15" s="335"/>
      <c r="K15" s="335"/>
      <c r="L15" s="336"/>
      <c r="M15" s="335"/>
      <c r="N15" s="335"/>
      <c r="O15" s="335"/>
      <c r="P15" s="335"/>
      <c r="R15" s="335"/>
      <c r="S15" s="335"/>
      <c r="T15" s="335"/>
      <c r="U15" s="335"/>
      <c r="V15" s="295"/>
    </row>
    <row r="16" spans="3:32" ht="15" thickBot="1">
      <c r="C16" s="294"/>
      <c r="D16" s="508" t="s">
        <v>596</v>
      </c>
      <c r="E16" s="509"/>
      <c r="F16" s="510"/>
      <c r="G16" s="337"/>
      <c r="H16" s="511">
        <f>'Commercial Scorecard'!K21</f>
        <v>1773332.3499999999</v>
      </c>
      <c r="I16" s="512"/>
      <c r="J16" s="512"/>
      <c r="K16" s="513"/>
      <c r="L16" s="336"/>
      <c r="M16" s="514">
        <f>'Commercial Scorecard'!U21</f>
        <v>1399295</v>
      </c>
      <c r="N16" s="514"/>
      <c r="O16" s="514"/>
      <c r="P16" s="514"/>
      <c r="R16" s="514">
        <f>'Commercial Scorecard'!AE21</f>
        <v>1812473.75</v>
      </c>
      <c r="S16" s="514"/>
      <c r="T16" s="514"/>
      <c r="U16" s="514"/>
      <c r="V16" s="295"/>
    </row>
    <row r="17" spans="3:22" ht="15" thickBot="1">
      <c r="C17" s="338"/>
      <c r="D17" s="339"/>
      <c r="E17" s="339"/>
      <c r="F17" s="339"/>
      <c r="G17" s="340"/>
      <c r="H17" s="341"/>
      <c r="I17" s="341"/>
      <c r="J17" s="336"/>
      <c r="K17" s="336"/>
      <c r="L17" s="336"/>
      <c r="M17" s="336"/>
      <c r="N17" s="336"/>
      <c r="O17" s="336"/>
      <c r="P17" s="336"/>
      <c r="R17" s="336"/>
      <c r="S17" s="336"/>
      <c r="T17" s="336"/>
      <c r="U17" s="336"/>
      <c r="V17" s="295"/>
    </row>
    <row r="18" spans="3:22" ht="15" thickBot="1">
      <c r="C18" s="294"/>
      <c r="D18" s="515" t="s">
        <v>597</v>
      </c>
      <c r="E18" s="515"/>
      <c r="F18" s="515"/>
      <c r="G18" s="337"/>
      <c r="H18" s="516">
        <f>RANK(K14,($K$14,$P$14,$U$14))</f>
        <v>3</v>
      </c>
      <c r="I18" s="516"/>
      <c r="J18" s="516"/>
      <c r="K18" s="516"/>
      <c r="L18" s="346"/>
      <c r="M18" s="516">
        <f>RANK(P14,($K$14,$P$14,$U$14))</f>
        <v>1</v>
      </c>
      <c r="N18" s="516"/>
      <c r="O18" s="516"/>
      <c r="P18" s="516"/>
      <c r="Q18" s="347"/>
      <c r="R18" s="516">
        <f>RANK(U14,($K$14,$P$14,$U$14))</f>
        <v>2</v>
      </c>
      <c r="S18" s="516"/>
      <c r="T18" s="516"/>
      <c r="U18" s="516"/>
      <c r="V18" s="295"/>
    </row>
    <row r="19" spans="3:22" ht="15" thickBot="1">
      <c r="C19" s="342"/>
      <c r="D19" s="343"/>
      <c r="E19" s="343"/>
      <c r="F19" s="343"/>
      <c r="G19" s="343"/>
      <c r="H19" s="343"/>
      <c r="I19" s="343"/>
      <c r="J19" s="343"/>
      <c r="K19" s="343"/>
      <c r="L19" s="343"/>
      <c r="M19" s="343"/>
      <c r="N19" s="343"/>
      <c r="O19" s="343"/>
      <c r="P19" s="343"/>
      <c r="Q19" s="343"/>
      <c r="R19" s="343"/>
      <c r="S19" s="343"/>
      <c r="T19" s="343"/>
      <c r="U19" s="343"/>
      <c r="V19" s="344"/>
    </row>
  </sheetData>
  <mergeCells count="17">
    <mergeCell ref="R16:U16"/>
    <mergeCell ref="D18:F18"/>
    <mergeCell ref="H18:K18"/>
    <mergeCell ref="M18:P18"/>
    <mergeCell ref="R18:U18"/>
    <mergeCell ref="M16:P16"/>
    <mergeCell ref="E8:F8"/>
    <mergeCell ref="E12:F12"/>
    <mergeCell ref="E14:F14"/>
    <mergeCell ref="D16:F16"/>
    <mergeCell ref="H16:K16"/>
    <mergeCell ref="E10:F10"/>
    <mergeCell ref="D4:E5"/>
    <mergeCell ref="F4:U5"/>
    <mergeCell ref="H7:J7"/>
    <mergeCell ref="M7:O7"/>
    <mergeCell ref="R7:T7"/>
  </mergeCells>
  <conditionalFormatting sqref="A18:XFD18">
    <cfRule type="cellIs" dxfId="0" priority="2" operator="equal">
      <formula>1</formula>
    </cfRule>
  </conditionalFormatting>
  <conditionalFormatting sqref="H18:K18 M18:P18 R18:U18">
    <cfRule type="colorScale" priority="1">
      <colorScale>
        <cfvo type="min"/>
        <cfvo type="max"/>
        <color rgb="FFFF5050"/>
        <color theme="9" tint="-0.249977111117893"/>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C600D-0C89-43BD-8C95-48F90BA10CB3}">
  <dimension ref="B3:R18"/>
  <sheetViews>
    <sheetView showGridLines="0" zoomScale="80" workbookViewId="0">
      <selection activeCell="G9" sqref="G9"/>
    </sheetView>
  </sheetViews>
  <sheetFormatPr defaultRowHeight="14.5"/>
  <cols>
    <col min="1" max="1" width="3.6328125" customWidth="1"/>
    <col min="2" max="2" width="21.1796875" customWidth="1"/>
    <col min="3" max="3" width="17.81640625" customWidth="1"/>
    <col min="4" max="4" width="17.90625" customWidth="1"/>
    <col min="5" max="5" width="19.1796875" customWidth="1"/>
    <col min="14" max="14" width="10.81640625" customWidth="1"/>
    <col min="16" max="16" width="19.1796875" customWidth="1"/>
    <col min="17" max="17" width="38.1796875" customWidth="1"/>
    <col min="18" max="18" width="40.453125" customWidth="1"/>
  </cols>
  <sheetData>
    <row r="3" spans="2:18">
      <c r="C3" s="353" t="s">
        <v>144</v>
      </c>
      <c r="D3" s="353" t="s">
        <v>145</v>
      </c>
      <c r="E3" s="353" t="s">
        <v>396</v>
      </c>
      <c r="G3" s="517" t="s">
        <v>611</v>
      </c>
      <c r="H3" s="517"/>
      <c r="I3" s="517"/>
      <c r="J3" s="517"/>
      <c r="K3" s="517"/>
      <c r="L3" s="517"/>
      <c r="M3" s="517"/>
      <c r="N3" s="517"/>
      <c r="P3" s="362" t="s">
        <v>621</v>
      </c>
      <c r="Q3" s="362" t="s">
        <v>622</v>
      </c>
      <c r="R3" s="362" t="s">
        <v>623</v>
      </c>
    </row>
    <row r="4" spans="2:18">
      <c r="B4" s="351" t="s">
        <v>564</v>
      </c>
      <c r="C4" s="352">
        <f>'Commercial Scorecard'!K6</f>
        <v>1230250</v>
      </c>
      <c r="D4" s="352">
        <f>'Commercial Scorecard'!U6</f>
        <v>911250</v>
      </c>
      <c r="E4" s="352">
        <f>'Commercial Scorecard'!AE6</f>
        <v>1269437.5</v>
      </c>
      <c r="G4" s="518" t="s">
        <v>612</v>
      </c>
      <c r="H4" s="518"/>
      <c r="I4" s="518"/>
      <c r="J4" s="518"/>
      <c r="K4" s="518"/>
      <c r="L4" s="518"/>
      <c r="M4" s="518"/>
      <c r="N4" s="518"/>
      <c r="P4" s="363" t="s">
        <v>624</v>
      </c>
      <c r="Q4" s="361" t="s">
        <v>625</v>
      </c>
      <c r="R4" s="361" t="s">
        <v>626</v>
      </c>
    </row>
    <row r="5" spans="2:18">
      <c r="B5" s="351" t="s">
        <v>603</v>
      </c>
      <c r="C5" s="352">
        <f>'Commercial Scorecard'!K9</f>
        <v>249612</v>
      </c>
      <c r="D5" s="352">
        <f>'Commercial Scorecard'!U9</f>
        <v>237290</v>
      </c>
      <c r="E5" s="352">
        <f>'Commercial Scorecard'!AE9</f>
        <v>248575</v>
      </c>
      <c r="G5" s="518" t="s">
        <v>613</v>
      </c>
      <c r="H5" s="518"/>
      <c r="I5" s="518"/>
      <c r="J5" s="518"/>
      <c r="K5" s="518"/>
      <c r="L5" s="518"/>
      <c r="M5" s="518"/>
      <c r="N5" s="518"/>
      <c r="P5" s="363" t="s">
        <v>627</v>
      </c>
      <c r="Q5" s="361" t="s">
        <v>628</v>
      </c>
      <c r="R5" s="361" t="s">
        <v>629</v>
      </c>
    </row>
    <row r="6" spans="2:18">
      <c r="B6" s="351" t="s">
        <v>604</v>
      </c>
      <c r="C6" s="352">
        <f>'Commercial Scorecard'!K12</f>
        <v>159324.75</v>
      </c>
      <c r="D6" s="352">
        <f>'Commercial Scorecard'!U12</f>
        <v>96675</v>
      </c>
      <c r="E6" s="352">
        <f>'Commercial Scorecard'!AE12</f>
        <v>145661.25</v>
      </c>
      <c r="G6" s="518" t="s">
        <v>614</v>
      </c>
      <c r="H6" s="518"/>
      <c r="I6" s="518"/>
      <c r="J6" s="518"/>
      <c r="K6" s="518"/>
      <c r="L6" s="518"/>
      <c r="M6" s="518"/>
      <c r="N6" s="518"/>
      <c r="P6" s="363" t="s">
        <v>630</v>
      </c>
      <c r="Q6" s="361" t="s">
        <v>631</v>
      </c>
      <c r="R6" s="361" t="s">
        <v>632</v>
      </c>
    </row>
    <row r="7" spans="2:18">
      <c r="B7" s="351" t="s">
        <v>565</v>
      </c>
      <c r="C7" s="352">
        <f>'Commercial Scorecard'!K15</f>
        <v>62395.200000000004</v>
      </c>
      <c r="D7" s="352">
        <f>'Commercial Scorecard'!U15</f>
        <v>93600</v>
      </c>
      <c r="E7" s="352">
        <f>'Commercial Scorecard'!AE15</f>
        <v>79200</v>
      </c>
      <c r="G7" s="518" t="s">
        <v>615</v>
      </c>
      <c r="H7" s="518"/>
      <c r="I7" s="518"/>
      <c r="J7" s="518"/>
      <c r="K7" s="518"/>
      <c r="L7" s="518"/>
      <c r="M7" s="518"/>
      <c r="N7" s="518"/>
      <c r="P7" s="363" t="s">
        <v>633</v>
      </c>
      <c r="Q7" s="361" t="s">
        <v>634</v>
      </c>
      <c r="R7" s="361" t="s">
        <v>635</v>
      </c>
    </row>
    <row r="8" spans="2:18">
      <c r="B8" s="351" t="s">
        <v>605</v>
      </c>
      <c r="C8" s="352">
        <f>'Commercial Scorecard'!K17</f>
        <v>58795.199999999997</v>
      </c>
      <c r="D8" s="352">
        <f>'Commercial Scorecard'!U17</f>
        <v>51360</v>
      </c>
      <c r="E8" s="352">
        <f>'Commercial Scorecard'!AE17</f>
        <v>60000</v>
      </c>
      <c r="G8" s="518" t="s">
        <v>620</v>
      </c>
      <c r="H8" s="518"/>
      <c r="I8" s="518"/>
      <c r="J8" s="518"/>
      <c r="K8" s="518"/>
      <c r="L8" s="518"/>
      <c r="M8" s="518"/>
      <c r="N8" s="518"/>
      <c r="P8" s="363" t="s">
        <v>636</v>
      </c>
      <c r="Q8" s="361" t="s">
        <v>637</v>
      </c>
      <c r="R8" s="361" t="s">
        <v>638</v>
      </c>
    </row>
    <row r="9" spans="2:18">
      <c r="B9" s="351" t="s">
        <v>540</v>
      </c>
      <c r="C9" s="354">
        <f>'Commercial Scorecard'!K19</f>
        <v>12955.199999999999</v>
      </c>
      <c r="D9" s="354">
        <f>'Commercial Scorecard'!U19</f>
        <v>9120</v>
      </c>
      <c r="E9" s="354">
        <f>'Commercial Scorecard'!AE19</f>
        <v>9600</v>
      </c>
      <c r="P9" s="363" t="s">
        <v>639</v>
      </c>
      <c r="Q9" s="361" t="s">
        <v>640</v>
      </c>
      <c r="R9" s="361" t="s">
        <v>641</v>
      </c>
    </row>
    <row r="10" spans="2:18">
      <c r="B10" s="355" t="s">
        <v>606</v>
      </c>
      <c r="C10" s="356">
        <f>SUM(C4:C9)</f>
        <v>1773332.3499999999</v>
      </c>
      <c r="D10" s="356">
        <f t="shared" ref="D10:E10" si="0">SUM(D4:D9)</f>
        <v>1399295</v>
      </c>
      <c r="E10" s="356">
        <f t="shared" si="0"/>
        <v>1812473.75</v>
      </c>
      <c r="G10" s="519"/>
      <c r="H10" s="519"/>
      <c r="I10" s="519"/>
      <c r="J10" s="519"/>
      <c r="K10" s="519"/>
      <c r="L10" s="519"/>
      <c r="M10" s="519"/>
      <c r="N10" s="519"/>
    </row>
    <row r="11" spans="2:18">
      <c r="G11" s="519"/>
      <c r="H11" s="519"/>
      <c r="I11" s="519"/>
      <c r="J11" s="519"/>
      <c r="K11" s="519"/>
      <c r="L11" s="519"/>
      <c r="M11" s="519"/>
      <c r="N11" s="519"/>
    </row>
    <row r="12" spans="2:18">
      <c r="G12" s="519"/>
      <c r="H12" s="519"/>
      <c r="I12" s="519"/>
      <c r="J12" s="519"/>
      <c r="K12" s="519"/>
      <c r="L12" s="519"/>
      <c r="M12" s="519"/>
      <c r="N12" s="519"/>
    </row>
    <row r="13" spans="2:18">
      <c r="B13" s="351" t="s">
        <v>607</v>
      </c>
      <c r="C13" s="359">
        <f>AVERAGE(C10:E10)</f>
        <v>1661700.3666666665</v>
      </c>
      <c r="G13" s="519"/>
      <c r="H13" s="519"/>
      <c r="I13" s="519"/>
      <c r="J13" s="519"/>
      <c r="K13" s="519"/>
      <c r="L13" s="519"/>
      <c r="M13" s="519"/>
      <c r="N13" s="519"/>
    </row>
    <row r="14" spans="2:18">
      <c r="B14" s="351" t="s">
        <v>608</v>
      </c>
      <c r="C14" s="359">
        <f>D10</f>
        <v>1399295</v>
      </c>
      <c r="G14" s="519"/>
      <c r="H14" s="519"/>
      <c r="I14" s="519"/>
      <c r="J14" s="519"/>
      <c r="K14" s="519"/>
      <c r="L14" s="519"/>
      <c r="M14" s="519"/>
      <c r="N14" s="519"/>
    </row>
    <row r="15" spans="2:18">
      <c r="G15" s="519"/>
      <c r="H15" s="519"/>
      <c r="I15" s="519"/>
      <c r="J15" s="519"/>
      <c r="K15" s="519"/>
      <c r="L15" s="519"/>
      <c r="M15" s="519"/>
      <c r="N15" s="519"/>
    </row>
    <row r="16" spans="2:18">
      <c r="B16" s="351" t="s">
        <v>609</v>
      </c>
      <c r="C16" s="357">
        <f>C13-C14</f>
        <v>262405.36666666646</v>
      </c>
      <c r="G16" s="519"/>
      <c r="H16" s="519"/>
      <c r="I16" s="519"/>
      <c r="J16" s="519"/>
      <c r="K16" s="519"/>
      <c r="L16" s="519"/>
      <c r="M16" s="519"/>
      <c r="N16" s="519"/>
    </row>
    <row r="17" spans="2:14">
      <c r="B17" s="351" t="s">
        <v>610</v>
      </c>
      <c r="C17" s="358">
        <f>(C16/C13)</f>
        <v>0.15791376828847051</v>
      </c>
      <c r="G17" s="519"/>
      <c r="H17" s="519"/>
      <c r="I17" s="519"/>
      <c r="J17" s="519"/>
      <c r="K17" s="519"/>
      <c r="L17" s="519"/>
      <c r="M17" s="519"/>
      <c r="N17" s="519"/>
    </row>
    <row r="18" spans="2:14">
      <c r="G18" s="519"/>
      <c r="H18" s="519"/>
      <c r="I18" s="519"/>
      <c r="J18" s="519"/>
      <c r="K18" s="519"/>
      <c r="L18" s="519"/>
      <c r="M18" s="519"/>
      <c r="N18" s="519"/>
    </row>
  </sheetData>
  <mergeCells count="15">
    <mergeCell ref="G15:N15"/>
    <mergeCell ref="G16:N16"/>
    <mergeCell ref="G17:N17"/>
    <mergeCell ref="G18:N18"/>
    <mergeCell ref="G8:N8"/>
    <mergeCell ref="G10:N10"/>
    <mergeCell ref="G11:N11"/>
    <mergeCell ref="G12:N12"/>
    <mergeCell ref="G13:N13"/>
    <mergeCell ref="G14:N14"/>
    <mergeCell ref="G3:N3"/>
    <mergeCell ref="G4:N4"/>
    <mergeCell ref="G5:N5"/>
    <mergeCell ref="G6:N6"/>
    <mergeCell ref="G7:N7"/>
  </mergeCells>
  <conditionalFormatting sqref="C4:E4">
    <cfRule type="colorScale" priority="6">
      <colorScale>
        <cfvo type="min"/>
        <cfvo type="percentile" val="50"/>
        <cfvo type="max"/>
        <color rgb="FF63BE7B"/>
        <color rgb="FFFFEB84"/>
        <color rgb="FFF8696B"/>
      </colorScale>
    </cfRule>
  </conditionalFormatting>
  <conditionalFormatting sqref="C5:E5">
    <cfRule type="colorScale" priority="5">
      <colorScale>
        <cfvo type="min"/>
        <cfvo type="percentile" val="50"/>
        <cfvo type="max"/>
        <color rgb="FF63BE7B"/>
        <color rgb="FFFFEB84"/>
        <color rgb="FFF8696B"/>
      </colorScale>
    </cfRule>
  </conditionalFormatting>
  <conditionalFormatting sqref="C6:E6">
    <cfRule type="colorScale" priority="4">
      <colorScale>
        <cfvo type="min"/>
        <cfvo type="percentile" val="50"/>
        <cfvo type="max"/>
        <color rgb="FF63BE7B"/>
        <color rgb="FFFFEB84"/>
        <color rgb="FFF8696B"/>
      </colorScale>
    </cfRule>
  </conditionalFormatting>
  <conditionalFormatting sqref="C7:E7">
    <cfRule type="colorScale" priority="3">
      <colorScale>
        <cfvo type="min"/>
        <cfvo type="percentile" val="50"/>
        <cfvo type="max"/>
        <color rgb="FF63BE7B"/>
        <color rgb="FFFFEB84"/>
        <color rgb="FFF8696B"/>
      </colorScale>
    </cfRule>
  </conditionalFormatting>
  <conditionalFormatting sqref="C8:E8">
    <cfRule type="colorScale" priority="2">
      <colorScale>
        <cfvo type="min"/>
        <cfvo type="percentile" val="50"/>
        <cfvo type="max"/>
        <color rgb="FF63BE7B"/>
        <color rgb="FFFFEB84"/>
        <color rgb="FFF8696B"/>
      </colorScale>
    </cfRule>
  </conditionalFormatting>
  <conditionalFormatting sqref="C9:E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F266D-45DB-425E-804E-4197C3867ABA}">
  <dimension ref="B6:K77"/>
  <sheetViews>
    <sheetView topLeftCell="A35" zoomScale="40" zoomScaleNormal="40" workbookViewId="0">
      <pane xSplit="3" topLeftCell="D1" activePane="topRight" state="frozen"/>
      <selection pane="topRight" activeCell="N15" sqref="N15"/>
    </sheetView>
  </sheetViews>
  <sheetFormatPr defaultRowHeight="14.5"/>
  <cols>
    <col min="2" max="2" width="25.90625" customWidth="1"/>
    <col min="3" max="3" width="60.08984375" customWidth="1"/>
    <col min="4" max="4" width="25.26953125" customWidth="1"/>
    <col min="5" max="5" width="132.26953125" customWidth="1"/>
    <col min="6" max="6" width="30.453125" customWidth="1"/>
    <col min="7" max="7" width="21.453125" customWidth="1"/>
    <col min="8" max="8" width="138.90625" customWidth="1"/>
    <col min="9" max="9" width="30.453125" customWidth="1"/>
    <col min="10" max="10" width="21.453125" customWidth="1"/>
    <col min="11" max="11" width="208" customWidth="1"/>
  </cols>
  <sheetData>
    <row r="6" spans="2:11" ht="67" customHeight="1">
      <c r="D6" s="520" t="s">
        <v>144</v>
      </c>
      <c r="E6" s="520"/>
      <c r="F6" s="198"/>
      <c r="G6" s="521" t="s">
        <v>145</v>
      </c>
      <c r="H6" s="521"/>
      <c r="I6" s="198"/>
      <c r="J6" s="522" t="s">
        <v>396</v>
      </c>
      <c r="K6" s="522"/>
    </row>
    <row r="7" spans="2:11" ht="38" customHeight="1">
      <c r="B7" s="165" t="s">
        <v>146</v>
      </c>
      <c r="C7" s="193" t="s">
        <v>147</v>
      </c>
      <c r="D7" s="187" t="s">
        <v>148</v>
      </c>
      <c r="E7" s="187" t="s">
        <v>149</v>
      </c>
      <c r="F7" s="199"/>
      <c r="G7" s="187" t="s">
        <v>148</v>
      </c>
      <c r="H7" s="187" t="s">
        <v>149</v>
      </c>
      <c r="I7" s="199"/>
      <c r="J7" s="187" t="s">
        <v>148</v>
      </c>
      <c r="K7" s="187" t="s">
        <v>149</v>
      </c>
    </row>
    <row r="8" spans="2:11" ht="42" customHeight="1">
      <c r="B8" s="166" t="s">
        <v>150</v>
      </c>
      <c r="C8" s="167" t="s">
        <v>151</v>
      </c>
      <c r="D8" s="178"/>
      <c r="E8" s="179"/>
      <c r="F8" s="194"/>
      <c r="G8" s="186"/>
      <c r="H8" s="186"/>
      <c r="I8" s="194"/>
      <c r="J8" s="186"/>
      <c r="K8" s="186"/>
    </row>
    <row r="9" spans="2:11" ht="72.5">
      <c r="B9" s="182" t="s">
        <v>152</v>
      </c>
      <c r="C9" s="204" t="s">
        <v>153</v>
      </c>
      <c r="D9" s="168" t="s">
        <v>154</v>
      </c>
      <c r="E9" s="169" t="s">
        <v>155</v>
      </c>
      <c r="F9" s="195"/>
      <c r="G9" s="135" t="s">
        <v>154</v>
      </c>
      <c r="H9" s="188" t="s">
        <v>156</v>
      </c>
      <c r="I9" s="195"/>
      <c r="J9" s="208" t="s">
        <v>154</v>
      </c>
      <c r="K9" s="210" t="s">
        <v>397</v>
      </c>
    </row>
    <row r="10" spans="2:11" ht="87.5">
      <c r="B10" s="183" t="s">
        <v>157</v>
      </c>
      <c r="C10" s="204" t="s">
        <v>158</v>
      </c>
      <c r="D10" s="168" t="s">
        <v>159</v>
      </c>
      <c r="E10" s="169" t="s">
        <v>160</v>
      </c>
      <c r="F10" s="195"/>
      <c r="G10" s="135" t="s">
        <v>159</v>
      </c>
      <c r="H10" s="189" t="s">
        <v>161</v>
      </c>
      <c r="I10" s="195"/>
      <c r="J10" s="208" t="s">
        <v>159</v>
      </c>
      <c r="K10" s="210" t="s">
        <v>398</v>
      </c>
    </row>
    <row r="11" spans="2:11" ht="26">
      <c r="B11" s="166" t="s">
        <v>162</v>
      </c>
      <c r="C11" s="167" t="s">
        <v>163</v>
      </c>
      <c r="D11" s="178"/>
      <c r="E11" s="179"/>
      <c r="F11" s="194"/>
      <c r="G11" s="186"/>
      <c r="H11" s="186"/>
      <c r="I11" s="194"/>
      <c r="J11" s="186"/>
      <c r="K11" s="186"/>
    </row>
    <row r="12" spans="2:11" ht="175">
      <c r="B12" s="182" t="s">
        <v>164</v>
      </c>
      <c r="C12" s="205" t="s">
        <v>165</v>
      </c>
      <c r="D12" s="168" t="s">
        <v>159</v>
      </c>
      <c r="E12" s="169" t="s">
        <v>166</v>
      </c>
      <c r="F12" s="195"/>
      <c r="G12" s="135" t="s">
        <v>159</v>
      </c>
      <c r="H12" s="189" t="s">
        <v>167</v>
      </c>
      <c r="I12" s="195"/>
      <c r="J12" s="208" t="s">
        <v>159</v>
      </c>
      <c r="K12" s="210" t="s">
        <v>399</v>
      </c>
    </row>
    <row r="13" spans="2:11" ht="62.5">
      <c r="B13" s="183" t="s">
        <v>168</v>
      </c>
      <c r="C13" s="205" t="s">
        <v>169</v>
      </c>
      <c r="D13" s="168" t="s">
        <v>159</v>
      </c>
      <c r="E13" s="169" t="s">
        <v>170</v>
      </c>
      <c r="F13" s="195"/>
      <c r="G13" s="135" t="s">
        <v>159</v>
      </c>
      <c r="H13" s="189" t="s">
        <v>171</v>
      </c>
      <c r="I13" s="195"/>
      <c r="J13" s="208"/>
      <c r="K13" s="210" t="s">
        <v>400</v>
      </c>
    </row>
    <row r="14" spans="2:11" ht="200">
      <c r="B14" s="184" t="s">
        <v>172</v>
      </c>
      <c r="C14" s="205" t="s">
        <v>173</v>
      </c>
      <c r="D14" s="168"/>
      <c r="E14" s="169" t="s">
        <v>174</v>
      </c>
      <c r="F14" s="195"/>
      <c r="G14" s="171"/>
      <c r="H14" s="189" t="s">
        <v>175</v>
      </c>
      <c r="I14" s="195"/>
      <c r="J14" s="208"/>
      <c r="K14" s="210" t="s">
        <v>401</v>
      </c>
    </row>
    <row r="15" spans="2:11" ht="49.5" customHeight="1">
      <c r="B15" s="166" t="s">
        <v>176</v>
      </c>
      <c r="C15" s="167" t="s">
        <v>177</v>
      </c>
      <c r="D15" s="178"/>
      <c r="E15" s="179"/>
      <c r="F15" s="194"/>
      <c r="G15" s="186"/>
      <c r="H15" s="186"/>
      <c r="I15" s="194"/>
      <c r="J15" s="186"/>
      <c r="K15" s="186"/>
    </row>
    <row r="16" spans="2:11" ht="49.5" customHeight="1">
      <c r="B16" s="182" t="s">
        <v>178</v>
      </c>
      <c r="C16" s="204" t="s">
        <v>179</v>
      </c>
      <c r="D16" s="168" t="s">
        <v>159</v>
      </c>
      <c r="E16" s="172" t="s">
        <v>180</v>
      </c>
      <c r="F16" s="200"/>
      <c r="G16" s="135" t="s">
        <v>159</v>
      </c>
      <c r="H16" s="189" t="s">
        <v>181</v>
      </c>
      <c r="I16" s="200"/>
      <c r="J16" s="208" t="s">
        <v>159</v>
      </c>
      <c r="K16" s="210" t="s">
        <v>402</v>
      </c>
    </row>
    <row r="17" spans="2:11" ht="75">
      <c r="B17" s="183" t="s">
        <v>182</v>
      </c>
      <c r="C17" s="205" t="s">
        <v>183</v>
      </c>
      <c r="D17" s="173"/>
      <c r="E17" s="172" t="s">
        <v>184</v>
      </c>
      <c r="F17" s="200"/>
      <c r="G17" s="174"/>
      <c r="H17" s="189" t="s">
        <v>185</v>
      </c>
      <c r="I17" s="200"/>
      <c r="J17" s="211"/>
      <c r="K17" s="210" t="s">
        <v>403</v>
      </c>
    </row>
    <row r="18" spans="2:11" ht="125">
      <c r="B18" s="184" t="s">
        <v>186</v>
      </c>
      <c r="C18" s="205" t="s">
        <v>187</v>
      </c>
      <c r="D18" s="168" t="s">
        <v>159</v>
      </c>
      <c r="E18" s="172" t="s">
        <v>188</v>
      </c>
      <c r="F18" s="200"/>
      <c r="G18" s="135" t="s">
        <v>159</v>
      </c>
      <c r="H18" s="189" t="s">
        <v>189</v>
      </c>
      <c r="I18" s="200"/>
      <c r="J18" s="208" t="s">
        <v>159</v>
      </c>
      <c r="K18" s="210" t="s">
        <v>404</v>
      </c>
    </row>
    <row r="19" spans="2:11" ht="212.5">
      <c r="B19" s="184" t="s">
        <v>190</v>
      </c>
      <c r="C19" s="205" t="s">
        <v>191</v>
      </c>
      <c r="D19" s="173"/>
      <c r="E19" s="172" t="s">
        <v>192</v>
      </c>
      <c r="F19" s="200"/>
      <c r="G19" s="174"/>
      <c r="H19" s="189" t="s">
        <v>193</v>
      </c>
      <c r="I19" s="200"/>
      <c r="J19" s="211"/>
      <c r="K19" s="210" t="s">
        <v>405</v>
      </c>
    </row>
    <row r="20" spans="2:11">
      <c r="B20" s="166" t="s">
        <v>194</v>
      </c>
      <c r="C20" s="167" t="s">
        <v>195</v>
      </c>
      <c r="D20" s="178"/>
      <c r="E20" s="179"/>
      <c r="F20" s="194"/>
      <c r="G20" s="186"/>
      <c r="H20" s="186"/>
      <c r="I20" s="194"/>
      <c r="J20" s="186"/>
      <c r="K20" s="186"/>
    </row>
    <row r="21" spans="2:11" ht="100">
      <c r="B21" s="184" t="s">
        <v>196</v>
      </c>
      <c r="C21" s="205" t="s">
        <v>197</v>
      </c>
      <c r="D21" s="168" t="s">
        <v>159</v>
      </c>
      <c r="E21" s="172" t="s">
        <v>198</v>
      </c>
      <c r="F21" s="200"/>
      <c r="G21" s="135" t="s">
        <v>159</v>
      </c>
      <c r="H21" s="188" t="s">
        <v>199</v>
      </c>
      <c r="I21" s="200"/>
      <c r="J21" s="208" t="s">
        <v>159</v>
      </c>
      <c r="K21" s="210" t="s">
        <v>406</v>
      </c>
    </row>
    <row r="22" spans="2:11" ht="62.5">
      <c r="B22" s="184" t="s">
        <v>200</v>
      </c>
      <c r="C22" s="205" t="s">
        <v>201</v>
      </c>
      <c r="D22" s="168"/>
      <c r="E22" s="172" t="s">
        <v>202</v>
      </c>
      <c r="F22" s="200"/>
      <c r="G22" s="135" t="s">
        <v>203</v>
      </c>
      <c r="H22" s="188" t="s">
        <v>204</v>
      </c>
      <c r="I22" s="200"/>
      <c r="J22" s="208" t="s">
        <v>203</v>
      </c>
      <c r="K22" s="210" t="s">
        <v>407</v>
      </c>
    </row>
    <row r="23" spans="2:11" ht="25">
      <c r="B23" s="184" t="s">
        <v>205</v>
      </c>
      <c r="C23" s="205" t="s">
        <v>206</v>
      </c>
      <c r="D23" s="168" t="s">
        <v>159</v>
      </c>
      <c r="E23" s="172" t="s">
        <v>207</v>
      </c>
      <c r="F23" s="200"/>
      <c r="G23" s="135" t="s">
        <v>154</v>
      </c>
      <c r="H23" s="189" t="s">
        <v>208</v>
      </c>
      <c r="I23" s="200"/>
      <c r="J23" s="208" t="s">
        <v>159</v>
      </c>
      <c r="K23" s="210" t="s">
        <v>408</v>
      </c>
    </row>
    <row r="24" spans="2:11">
      <c r="B24" s="166" t="s">
        <v>209</v>
      </c>
      <c r="C24" s="167" t="s">
        <v>210</v>
      </c>
      <c r="D24" s="178"/>
      <c r="E24" s="179"/>
      <c r="F24" s="194"/>
      <c r="G24" s="186"/>
      <c r="H24" s="186"/>
      <c r="I24" s="194"/>
      <c r="J24" s="186"/>
      <c r="K24" s="186"/>
    </row>
    <row r="25" spans="2:11" ht="37.5">
      <c r="B25" s="184"/>
      <c r="C25" s="197" t="s">
        <v>211</v>
      </c>
      <c r="D25" s="192"/>
      <c r="E25" s="191"/>
      <c r="F25" s="195"/>
      <c r="G25" s="186"/>
      <c r="H25" s="186"/>
      <c r="I25" s="195"/>
      <c r="J25" s="186"/>
      <c r="K25" s="186"/>
    </row>
    <row r="26" spans="2:11" ht="350">
      <c r="B26" s="168" t="s">
        <v>212</v>
      </c>
      <c r="C26" s="204" t="s">
        <v>213</v>
      </c>
      <c r="D26" s="168" t="s">
        <v>159</v>
      </c>
      <c r="E26" s="172" t="s">
        <v>214</v>
      </c>
      <c r="F26" s="200"/>
      <c r="G26" s="135" t="s">
        <v>159</v>
      </c>
      <c r="H26" s="189" t="s">
        <v>215</v>
      </c>
      <c r="I26" s="200"/>
      <c r="J26" s="208" t="s">
        <v>159</v>
      </c>
      <c r="K26" s="210" t="s">
        <v>409</v>
      </c>
    </row>
    <row r="27" spans="2:11" ht="37.5">
      <c r="B27" s="168" t="s">
        <v>216</v>
      </c>
      <c r="C27" s="205" t="s">
        <v>217</v>
      </c>
      <c r="D27" s="168" t="s">
        <v>159</v>
      </c>
      <c r="E27" s="172" t="s">
        <v>218</v>
      </c>
      <c r="F27" s="200"/>
      <c r="G27" s="135" t="s">
        <v>159</v>
      </c>
      <c r="H27" s="189" t="s">
        <v>219</v>
      </c>
      <c r="I27" s="200"/>
      <c r="J27" s="208" t="s">
        <v>159</v>
      </c>
      <c r="K27" s="210" t="s">
        <v>410</v>
      </c>
    </row>
    <row r="28" spans="2:11" ht="285.5">
      <c r="B28" s="168" t="s">
        <v>220</v>
      </c>
      <c r="C28" s="205" t="s">
        <v>221</v>
      </c>
      <c r="D28" s="173"/>
      <c r="E28" s="169" t="s">
        <v>222</v>
      </c>
      <c r="F28" s="195"/>
      <c r="G28" s="174"/>
      <c r="H28" s="189" t="s">
        <v>223</v>
      </c>
      <c r="I28" s="195"/>
      <c r="J28" s="211"/>
      <c r="K28" s="210" t="s">
        <v>411</v>
      </c>
    </row>
    <row r="29" spans="2:11" ht="42" customHeight="1">
      <c r="B29" s="166" t="s">
        <v>224</v>
      </c>
      <c r="C29" s="167" t="s">
        <v>225</v>
      </c>
      <c r="D29" s="178"/>
      <c r="E29" s="179"/>
      <c r="F29" s="194"/>
      <c r="G29" s="186"/>
      <c r="H29" s="186"/>
      <c r="I29" s="194"/>
      <c r="J29" s="186"/>
      <c r="K29" s="186"/>
    </row>
    <row r="30" spans="2:11" ht="51.5">
      <c r="B30" s="168" t="s">
        <v>226</v>
      </c>
      <c r="C30" s="205" t="s">
        <v>227</v>
      </c>
      <c r="D30" s="173"/>
      <c r="E30" s="169" t="s">
        <v>228</v>
      </c>
      <c r="F30" s="195"/>
      <c r="G30" s="174"/>
      <c r="H30" s="189" t="s">
        <v>229</v>
      </c>
      <c r="I30" s="195"/>
      <c r="J30" s="211"/>
      <c r="K30" s="209" t="s">
        <v>412</v>
      </c>
    </row>
    <row r="31" spans="2:11" ht="25">
      <c r="B31" s="168" t="s">
        <v>230</v>
      </c>
      <c r="C31" s="205" t="s">
        <v>231</v>
      </c>
      <c r="D31" s="173"/>
      <c r="E31" s="169" t="s">
        <v>232</v>
      </c>
      <c r="F31" s="195"/>
      <c r="G31" s="174"/>
      <c r="H31" s="189" t="s">
        <v>233</v>
      </c>
      <c r="I31" s="195"/>
      <c r="J31" s="211"/>
      <c r="K31" s="210" t="s">
        <v>413</v>
      </c>
    </row>
    <row r="32" spans="2:11" ht="37.5">
      <c r="B32" s="168" t="s">
        <v>234</v>
      </c>
      <c r="C32" s="205" t="s">
        <v>235</v>
      </c>
      <c r="D32" s="173"/>
      <c r="E32" s="169" t="s">
        <v>236</v>
      </c>
      <c r="F32" s="195"/>
      <c r="G32" s="174"/>
      <c r="H32" s="189" t="s">
        <v>237</v>
      </c>
      <c r="I32" s="195"/>
      <c r="J32" s="211"/>
      <c r="K32" s="210" t="s">
        <v>414</v>
      </c>
    </row>
    <row r="33" spans="2:11" ht="75">
      <c r="B33" s="168" t="s">
        <v>238</v>
      </c>
      <c r="C33" s="205" t="s">
        <v>239</v>
      </c>
      <c r="D33" s="168" t="s">
        <v>159</v>
      </c>
      <c r="E33" s="169" t="s">
        <v>240</v>
      </c>
      <c r="F33" s="195"/>
      <c r="G33" s="135" t="s">
        <v>159</v>
      </c>
      <c r="H33" s="189" t="s">
        <v>241</v>
      </c>
      <c r="I33" s="195"/>
      <c r="J33" s="208" t="s">
        <v>159</v>
      </c>
      <c r="K33" s="210" t="s">
        <v>415</v>
      </c>
    </row>
    <row r="34" spans="2:11" ht="409.5">
      <c r="B34" s="168" t="s">
        <v>242</v>
      </c>
      <c r="C34" s="205" t="s">
        <v>243</v>
      </c>
      <c r="D34" s="168" t="s">
        <v>159</v>
      </c>
      <c r="E34" s="169" t="s">
        <v>244</v>
      </c>
      <c r="F34" s="195"/>
      <c r="G34" s="135" t="s">
        <v>154</v>
      </c>
      <c r="H34" s="189" t="s">
        <v>245</v>
      </c>
      <c r="I34" s="195"/>
      <c r="J34" s="208" t="s">
        <v>154</v>
      </c>
      <c r="K34" s="212" t="s">
        <v>416</v>
      </c>
    </row>
    <row r="35" spans="2:11" ht="87.5">
      <c r="B35" s="168" t="s">
        <v>246</v>
      </c>
      <c r="C35" s="205" t="s">
        <v>247</v>
      </c>
      <c r="D35" s="173" t="s">
        <v>248</v>
      </c>
      <c r="E35" s="169" t="s">
        <v>249</v>
      </c>
      <c r="F35" s="195"/>
      <c r="G35" s="175" t="s">
        <v>250</v>
      </c>
      <c r="H35" s="189" t="s">
        <v>251</v>
      </c>
      <c r="I35" s="195"/>
      <c r="J35" s="211" t="s">
        <v>417</v>
      </c>
      <c r="K35" s="209" t="s">
        <v>418</v>
      </c>
    </row>
    <row r="36" spans="2:11" ht="75.5">
      <c r="B36" s="168" t="s">
        <v>252</v>
      </c>
      <c r="C36" s="205" t="s">
        <v>253</v>
      </c>
      <c r="D36" s="168" t="s">
        <v>159</v>
      </c>
      <c r="E36" s="172" t="s">
        <v>254</v>
      </c>
      <c r="F36" s="200"/>
      <c r="G36" s="135" t="s">
        <v>159</v>
      </c>
      <c r="H36" s="189" t="s">
        <v>255</v>
      </c>
      <c r="I36" s="200"/>
      <c r="J36" s="208" t="s">
        <v>159</v>
      </c>
      <c r="K36" s="210" t="s">
        <v>419</v>
      </c>
    </row>
    <row r="37" spans="2:11" ht="75.5">
      <c r="B37" s="168" t="s">
        <v>256</v>
      </c>
      <c r="C37" s="205" t="s">
        <v>257</v>
      </c>
      <c r="D37" s="168" t="s">
        <v>159</v>
      </c>
      <c r="E37" s="172" t="s">
        <v>258</v>
      </c>
      <c r="F37" s="200"/>
      <c r="G37" s="135" t="s">
        <v>159</v>
      </c>
      <c r="H37" s="189" t="s">
        <v>255</v>
      </c>
      <c r="I37" s="200"/>
      <c r="J37" s="208" t="s">
        <v>159</v>
      </c>
      <c r="K37" s="210" t="s">
        <v>420</v>
      </c>
    </row>
    <row r="38" spans="2:11" ht="75.5">
      <c r="B38" s="168" t="s">
        <v>259</v>
      </c>
      <c r="C38" s="205" t="s">
        <v>260</v>
      </c>
      <c r="D38" s="168" t="s">
        <v>159</v>
      </c>
      <c r="E38" s="172" t="s">
        <v>261</v>
      </c>
      <c r="F38" s="200"/>
      <c r="G38" s="135" t="s">
        <v>159</v>
      </c>
      <c r="H38" s="189" t="s">
        <v>255</v>
      </c>
      <c r="I38" s="200"/>
      <c r="J38" s="208" t="s">
        <v>159</v>
      </c>
      <c r="K38" s="210" t="s">
        <v>421</v>
      </c>
    </row>
    <row r="39" spans="2:11">
      <c r="B39" s="166" t="s">
        <v>262</v>
      </c>
      <c r="C39" s="167" t="s">
        <v>263</v>
      </c>
      <c r="D39" s="178"/>
      <c r="E39" s="179"/>
      <c r="F39" s="194"/>
      <c r="G39" s="186"/>
      <c r="H39" s="186"/>
      <c r="I39" s="194"/>
      <c r="J39" s="186"/>
      <c r="K39" s="186"/>
    </row>
    <row r="40" spans="2:11" ht="25">
      <c r="B40" s="168" t="s">
        <v>264</v>
      </c>
      <c r="C40" s="205" t="s">
        <v>265</v>
      </c>
      <c r="D40" s="174"/>
      <c r="E40" s="176" t="s">
        <v>266</v>
      </c>
      <c r="F40" s="196"/>
      <c r="G40" s="186"/>
      <c r="H40" s="186"/>
      <c r="I40" s="196"/>
      <c r="J40" s="186"/>
      <c r="K40" s="186"/>
    </row>
    <row r="41" spans="2:11" ht="87.5">
      <c r="B41" s="168" t="s">
        <v>267</v>
      </c>
      <c r="C41" s="205" t="s">
        <v>268</v>
      </c>
      <c r="D41" s="173"/>
      <c r="E41" s="169" t="s">
        <v>269</v>
      </c>
      <c r="F41" s="195"/>
      <c r="G41" s="174"/>
      <c r="H41" s="189" t="s">
        <v>270</v>
      </c>
      <c r="I41" s="195"/>
      <c r="J41" s="211"/>
      <c r="K41" s="210" t="s">
        <v>422</v>
      </c>
    </row>
    <row r="42" spans="2:11" ht="287.5">
      <c r="B42" s="168" t="s">
        <v>271</v>
      </c>
      <c r="C42" s="205" t="s">
        <v>272</v>
      </c>
      <c r="D42" s="173"/>
      <c r="E42" s="169" t="s">
        <v>273</v>
      </c>
      <c r="F42" s="195"/>
      <c r="G42" s="174"/>
      <c r="H42" s="189" t="s">
        <v>274</v>
      </c>
      <c r="I42" s="195"/>
      <c r="J42" s="211"/>
      <c r="K42" s="210" t="s">
        <v>423</v>
      </c>
    </row>
    <row r="43" spans="2:11" ht="350.5">
      <c r="B43" s="168" t="s">
        <v>275</v>
      </c>
      <c r="C43" s="205" t="s">
        <v>276</v>
      </c>
      <c r="D43" s="168" t="s">
        <v>159</v>
      </c>
      <c r="E43" s="172" t="s">
        <v>277</v>
      </c>
      <c r="F43" s="200"/>
      <c r="G43" s="135" t="s">
        <v>159</v>
      </c>
      <c r="H43" s="189" t="s">
        <v>278</v>
      </c>
      <c r="I43" s="200"/>
      <c r="J43" s="208" t="s">
        <v>159</v>
      </c>
      <c r="K43" s="210" t="s">
        <v>424</v>
      </c>
    </row>
    <row r="44" spans="2:11" ht="58">
      <c r="B44" s="168" t="s">
        <v>279</v>
      </c>
      <c r="C44" s="205" t="s">
        <v>280</v>
      </c>
      <c r="D44" s="168" t="s">
        <v>159</v>
      </c>
      <c r="E44" s="169" t="s">
        <v>281</v>
      </c>
      <c r="F44" s="195"/>
      <c r="G44" s="135" t="s">
        <v>154</v>
      </c>
      <c r="H44" s="189"/>
      <c r="I44" s="195"/>
      <c r="J44" s="208" t="s">
        <v>159</v>
      </c>
      <c r="K44" s="212" t="s">
        <v>425</v>
      </c>
    </row>
    <row r="45" spans="2:11">
      <c r="B45" s="168" t="s">
        <v>282</v>
      </c>
      <c r="C45" s="205" t="s">
        <v>283</v>
      </c>
      <c r="D45" s="173" t="s">
        <v>284</v>
      </c>
      <c r="E45" s="169" t="s">
        <v>285</v>
      </c>
      <c r="F45" s="195"/>
      <c r="G45" s="175" t="s">
        <v>286</v>
      </c>
      <c r="H45" s="189"/>
      <c r="I45" s="195"/>
      <c r="J45" s="211" t="s">
        <v>426</v>
      </c>
      <c r="K45" s="210" t="s">
        <v>427</v>
      </c>
    </row>
    <row r="46" spans="2:11" ht="87.5">
      <c r="B46" s="168" t="s">
        <v>287</v>
      </c>
      <c r="C46" s="205" t="s">
        <v>288</v>
      </c>
      <c r="D46" s="168" t="s">
        <v>159</v>
      </c>
      <c r="E46" s="169" t="s">
        <v>289</v>
      </c>
      <c r="F46" s="195"/>
      <c r="G46" s="135" t="s">
        <v>159</v>
      </c>
      <c r="H46" s="189" t="s">
        <v>290</v>
      </c>
      <c r="I46" s="195"/>
      <c r="J46" s="208" t="s">
        <v>159</v>
      </c>
      <c r="K46" s="210" t="s">
        <v>428</v>
      </c>
    </row>
    <row r="47" spans="2:11" ht="41" customHeight="1">
      <c r="B47" s="166" t="s">
        <v>291</v>
      </c>
      <c r="C47" s="167" t="s">
        <v>292</v>
      </c>
      <c r="D47" s="178"/>
      <c r="E47" s="179"/>
      <c r="F47" s="194"/>
      <c r="G47" s="186"/>
      <c r="H47" s="186"/>
      <c r="I47" s="194"/>
      <c r="J47" s="186"/>
      <c r="K47" s="186"/>
    </row>
    <row r="48" spans="2:11" ht="200">
      <c r="B48" s="168" t="s">
        <v>293</v>
      </c>
      <c r="C48" s="206" t="s">
        <v>294</v>
      </c>
      <c r="D48" s="173"/>
      <c r="E48" s="169" t="s">
        <v>295</v>
      </c>
      <c r="F48" s="195"/>
      <c r="G48" s="174"/>
      <c r="H48" s="189" t="s">
        <v>296</v>
      </c>
      <c r="I48" s="195"/>
      <c r="J48" s="211"/>
      <c r="K48" s="210" t="s">
        <v>429</v>
      </c>
    </row>
    <row r="49" spans="2:11" ht="62.5">
      <c r="B49" s="168" t="s">
        <v>297</v>
      </c>
      <c r="C49" s="205" t="s">
        <v>298</v>
      </c>
      <c r="D49" s="168" t="s">
        <v>159</v>
      </c>
      <c r="E49" s="169" t="s">
        <v>299</v>
      </c>
      <c r="F49" s="195"/>
      <c r="G49" s="135" t="s">
        <v>154</v>
      </c>
      <c r="H49" s="189" t="s">
        <v>300</v>
      </c>
      <c r="I49" s="195"/>
      <c r="J49" s="208"/>
      <c r="K49" s="210" t="s">
        <v>430</v>
      </c>
    </row>
    <row r="50" spans="2:11" ht="37.5">
      <c r="B50" s="168" t="s">
        <v>301</v>
      </c>
      <c r="C50" s="205" t="s">
        <v>302</v>
      </c>
      <c r="D50" s="173"/>
      <c r="E50" s="169" t="s">
        <v>303</v>
      </c>
      <c r="F50" s="195"/>
      <c r="G50" s="174"/>
      <c r="H50" s="189" t="s">
        <v>185</v>
      </c>
      <c r="I50" s="195"/>
      <c r="J50" s="211"/>
      <c r="K50" s="210" t="s">
        <v>430</v>
      </c>
    </row>
    <row r="51" spans="2:11" ht="100">
      <c r="B51" s="168" t="s">
        <v>304</v>
      </c>
      <c r="C51" s="205" t="s">
        <v>305</v>
      </c>
      <c r="D51" s="173"/>
      <c r="E51" s="169" t="s">
        <v>306</v>
      </c>
      <c r="F51" s="195"/>
      <c r="G51" s="174"/>
      <c r="H51" s="189" t="s">
        <v>307</v>
      </c>
      <c r="I51" s="195"/>
      <c r="J51" s="211"/>
      <c r="K51" s="210" t="s">
        <v>431</v>
      </c>
    </row>
    <row r="52" spans="2:11" ht="25">
      <c r="B52" s="168" t="s">
        <v>308</v>
      </c>
      <c r="C52" s="205" t="s">
        <v>309</v>
      </c>
      <c r="D52" s="173"/>
      <c r="E52" s="169" t="s">
        <v>310</v>
      </c>
      <c r="F52" s="195"/>
      <c r="G52" s="174"/>
      <c r="H52" s="189" t="s">
        <v>311</v>
      </c>
      <c r="I52" s="195"/>
      <c r="J52" s="211"/>
      <c r="K52" s="210" t="s">
        <v>432</v>
      </c>
    </row>
    <row r="53" spans="2:11" ht="50">
      <c r="B53" s="168" t="s">
        <v>312</v>
      </c>
      <c r="C53" s="205" t="s">
        <v>313</v>
      </c>
      <c r="D53" s="168" t="s">
        <v>159</v>
      </c>
      <c r="E53" s="169" t="s">
        <v>314</v>
      </c>
      <c r="F53" s="195"/>
      <c r="G53" s="135" t="s">
        <v>159</v>
      </c>
      <c r="H53" s="189" t="s">
        <v>315</v>
      </c>
      <c r="I53" s="195"/>
      <c r="J53" s="208" t="s">
        <v>159</v>
      </c>
      <c r="K53" s="210" t="s">
        <v>433</v>
      </c>
    </row>
    <row r="54" spans="2:11" ht="100">
      <c r="B54" s="168" t="s">
        <v>316</v>
      </c>
      <c r="C54" s="205" t="s">
        <v>317</v>
      </c>
      <c r="D54" s="168" t="s">
        <v>159</v>
      </c>
      <c r="E54" s="169" t="s">
        <v>318</v>
      </c>
      <c r="F54" s="195"/>
      <c r="G54" s="135" t="s">
        <v>159</v>
      </c>
      <c r="H54" s="189" t="s">
        <v>319</v>
      </c>
      <c r="I54" s="195"/>
      <c r="J54" s="208" t="s">
        <v>159</v>
      </c>
      <c r="K54" s="212" t="s">
        <v>434</v>
      </c>
    </row>
    <row r="55" spans="2:11" ht="38.5" customHeight="1">
      <c r="B55" s="177" t="s">
        <v>320</v>
      </c>
      <c r="C55" s="207" t="s">
        <v>321</v>
      </c>
      <c r="D55" s="178"/>
      <c r="E55" s="179"/>
      <c r="F55" s="194"/>
      <c r="G55" s="186"/>
      <c r="H55" s="186"/>
      <c r="I55" s="194"/>
      <c r="J55" s="186"/>
      <c r="K55" s="186"/>
    </row>
    <row r="56" spans="2:11" ht="50">
      <c r="B56" s="185" t="s">
        <v>322</v>
      </c>
      <c r="C56" s="205" t="s">
        <v>323</v>
      </c>
      <c r="D56" s="168" t="s">
        <v>159</v>
      </c>
      <c r="E56" s="169" t="s">
        <v>324</v>
      </c>
      <c r="F56" s="195"/>
      <c r="G56" s="135" t="s">
        <v>159</v>
      </c>
      <c r="H56" s="189" t="s">
        <v>325</v>
      </c>
      <c r="I56" s="195"/>
      <c r="J56" s="208" t="s">
        <v>159</v>
      </c>
      <c r="K56" s="212" t="s">
        <v>435</v>
      </c>
    </row>
    <row r="57" spans="2:11" ht="29">
      <c r="B57" s="185" t="s">
        <v>326</v>
      </c>
      <c r="C57" s="204" t="s">
        <v>327</v>
      </c>
      <c r="D57" s="168"/>
      <c r="E57" s="169" t="s">
        <v>328</v>
      </c>
      <c r="F57" s="195"/>
      <c r="G57" s="135" t="s">
        <v>159</v>
      </c>
      <c r="H57" s="189" t="s">
        <v>329</v>
      </c>
      <c r="I57" s="195"/>
      <c r="J57" s="208" t="s">
        <v>159</v>
      </c>
      <c r="K57" s="210" t="s">
        <v>436</v>
      </c>
    </row>
    <row r="58" spans="2:11" ht="275">
      <c r="B58" s="185" t="s">
        <v>330</v>
      </c>
      <c r="C58" s="205" t="s">
        <v>331</v>
      </c>
      <c r="D58" s="168"/>
      <c r="E58" s="169" t="s">
        <v>332</v>
      </c>
      <c r="F58" s="195"/>
      <c r="G58" s="135" t="s">
        <v>159</v>
      </c>
      <c r="H58" s="189" t="s">
        <v>333</v>
      </c>
      <c r="I58" s="195"/>
      <c r="J58" s="208" t="s">
        <v>159</v>
      </c>
      <c r="K58" s="210" t="s">
        <v>437</v>
      </c>
    </row>
    <row r="59" spans="2:11" ht="37.5">
      <c r="B59" s="185" t="s">
        <v>334</v>
      </c>
      <c r="C59" s="205" t="s">
        <v>335</v>
      </c>
      <c r="D59" s="168" t="s">
        <v>159</v>
      </c>
      <c r="E59" s="169" t="s">
        <v>336</v>
      </c>
      <c r="F59" s="195"/>
      <c r="G59" s="135" t="s">
        <v>159</v>
      </c>
      <c r="H59" s="189" t="s">
        <v>337</v>
      </c>
      <c r="I59" s="195"/>
      <c r="J59" s="208" t="s">
        <v>159</v>
      </c>
      <c r="K59" s="210" t="s">
        <v>438</v>
      </c>
    </row>
    <row r="60" spans="2:11" ht="37.5">
      <c r="B60" s="185" t="s">
        <v>338</v>
      </c>
      <c r="C60" s="205" t="s">
        <v>339</v>
      </c>
      <c r="D60" s="168"/>
      <c r="E60" s="180" t="s">
        <v>340</v>
      </c>
      <c r="F60" s="201"/>
      <c r="G60" s="135" t="s">
        <v>159</v>
      </c>
      <c r="H60" s="188" t="s">
        <v>341</v>
      </c>
      <c r="I60" s="201"/>
      <c r="J60" s="208" t="s">
        <v>159</v>
      </c>
      <c r="K60" s="210" t="s">
        <v>436</v>
      </c>
    </row>
    <row r="61" spans="2:11" ht="46" customHeight="1">
      <c r="B61" s="177" t="s">
        <v>342</v>
      </c>
      <c r="C61" s="207" t="s">
        <v>343</v>
      </c>
      <c r="D61" s="178"/>
      <c r="E61" s="179"/>
      <c r="F61" s="194"/>
      <c r="G61" s="186"/>
      <c r="H61" s="186"/>
      <c r="I61" s="194"/>
      <c r="J61" s="186"/>
      <c r="K61" s="186"/>
    </row>
    <row r="62" spans="2:11" ht="409.5">
      <c r="B62" s="185" t="s">
        <v>344</v>
      </c>
      <c r="C62" s="205" t="s">
        <v>345</v>
      </c>
      <c r="D62" s="168" t="s">
        <v>159</v>
      </c>
      <c r="E62" s="181" t="s">
        <v>346</v>
      </c>
      <c r="F62" s="202"/>
      <c r="G62" s="135" t="s">
        <v>159</v>
      </c>
      <c r="H62" s="188" t="s">
        <v>347</v>
      </c>
      <c r="I62" s="202"/>
      <c r="J62" s="208" t="s">
        <v>159</v>
      </c>
      <c r="K62" s="212" t="s">
        <v>439</v>
      </c>
    </row>
    <row r="63" spans="2:11" ht="87.5">
      <c r="B63" s="185" t="s">
        <v>348</v>
      </c>
      <c r="C63" s="205" t="s">
        <v>349</v>
      </c>
      <c r="D63" s="168"/>
      <c r="E63" s="169" t="s">
        <v>350</v>
      </c>
      <c r="F63" s="195"/>
      <c r="G63" s="135" t="s">
        <v>159</v>
      </c>
      <c r="H63" s="188" t="s">
        <v>351</v>
      </c>
      <c r="I63" s="195"/>
      <c r="J63" s="208" t="s">
        <v>159</v>
      </c>
      <c r="K63" s="209" t="s">
        <v>440</v>
      </c>
    </row>
    <row r="64" spans="2:11" ht="212.5">
      <c r="B64" s="185" t="s">
        <v>352</v>
      </c>
      <c r="C64" s="205" t="s">
        <v>353</v>
      </c>
      <c r="D64" s="168"/>
      <c r="E64" s="169" t="s">
        <v>350</v>
      </c>
      <c r="F64" s="195"/>
      <c r="G64" s="135" t="s">
        <v>159</v>
      </c>
      <c r="H64" s="188" t="s">
        <v>354</v>
      </c>
      <c r="I64" s="195"/>
      <c r="J64" s="208"/>
      <c r="K64" s="210" t="s">
        <v>441</v>
      </c>
    </row>
    <row r="65" spans="2:11" ht="75">
      <c r="B65" s="185" t="s">
        <v>355</v>
      </c>
      <c r="C65" s="204" t="s">
        <v>356</v>
      </c>
      <c r="D65" s="168"/>
      <c r="E65" s="169" t="s">
        <v>350</v>
      </c>
      <c r="F65" s="195"/>
      <c r="G65" s="135" t="s">
        <v>159</v>
      </c>
      <c r="H65" s="188" t="s">
        <v>357</v>
      </c>
      <c r="I65" s="195"/>
      <c r="J65" s="208" t="s">
        <v>159</v>
      </c>
      <c r="K65" s="210" t="s">
        <v>442</v>
      </c>
    </row>
    <row r="66" spans="2:11" ht="200">
      <c r="B66" s="185" t="s">
        <v>358</v>
      </c>
      <c r="C66" s="205" t="s">
        <v>359</v>
      </c>
      <c r="D66" s="168"/>
      <c r="E66" s="169" t="s">
        <v>185</v>
      </c>
      <c r="F66" s="195"/>
      <c r="G66" s="135" t="s">
        <v>159</v>
      </c>
      <c r="H66" s="213" t="s">
        <v>360</v>
      </c>
      <c r="I66" s="195"/>
      <c r="J66" s="208" t="s">
        <v>159</v>
      </c>
      <c r="K66" s="209" t="s">
        <v>443</v>
      </c>
    </row>
    <row r="67" spans="2:11" ht="50">
      <c r="B67" s="185" t="s">
        <v>361</v>
      </c>
      <c r="C67" s="205" t="s">
        <v>362</v>
      </c>
      <c r="D67" s="168"/>
      <c r="E67" s="169" t="s">
        <v>350</v>
      </c>
      <c r="F67" s="195"/>
      <c r="G67" s="135" t="s">
        <v>159</v>
      </c>
      <c r="H67" s="188" t="s">
        <v>363</v>
      </c>
      <c r="I67" s="195"/>
      <c r="J67" s="208" t="s">
        <v>159</v>
      </c>
      <c r="K67" s="212" t="s">
        <v>444</v>
      </c>
    </row>
    <row r="68" spans="2:11" ht="50">
      <c r="B68" s="185" t="s">
        <v>364</v>
      </c>
      <c r="C68" s="205" t="s">
        <v>365</v>
      </c>
      <c r="D68" s="168"/>
      <c r="E68" s="169" t="s">
        <v>350</v>
      </c>
      <c r="F68" s="195"/>
      <c r="G68" s="135" t="s">
        <v>159</v>
      </c>
      <c r="H68" s="188" t="s">
        <v>366</v>
      </c>
      <c r="I68" s="195"/>
      <c r="J68" s="208" t="s">
        <v>159</v>
      </c>
      <c r="K68" s="210" t="s">
        <v>445</v>
      </c>
    </row>
    <row r="69" spans="2:11" ht="39.5" customHeight="1">
      <c r="B69" s="177" t="s">
        <v>367</v>
      </c>
      <c r="C69" s="207" t="s">
        <v>368</v>
      </c>
      <c r="D69" s="178"/>
      <c r="E69" s="179"/>
      <c r="F69" s="194"/>
      <c r="G69" s="186"/>
      <c r="H69" s="186"/>
      <c r="I69" s="194"/>
      <c r="J69" s="186"/>
      <c r="K69" s="186"/>
    </row>
    <row r="70" spans="2:11" ht="87.5">
      <c r="B70" s="185" t="s">
        <v>369</v>
      </c>
      <c r="C70" s="204" t="s">
        <v>370</v>
      </c>
      <c r="D70" s="168" t="s">
        <v>159</v>
      </c>
      <c r="E70" s="169"/>
      <c r="F70" s="195"/>
      <c r="G70" s="135" t="s">
        <v>159</v>
      </c>
      <c r="H70" s="189"/>
      <c r="I70" s="195"/>
      <c r="J70" s="208" t="s">
        <v>159</v>
      </c>
      <c r="K70" s="209" t="s">
        <v>446</v>
      </c>
    </row>
    <row r="71" spans="2:11" ht="62.5">
      <c r="B71" s="185" t="s">
        <v>371</v>
      </c>
      <c r="C71" s="204" t="s">
        <v>372</v>
      </c>
      <c r="D71" s="168"/>
      <c r="E71" s="169" t="s">
        <v>373</v>
      </c>
      <c r="F71" s="195"/>
      <c r="G71" s="135"/>
      <c r="H71" s="189" t="s">
        <v>390</v>
      </c>
      <c r="I71" s="195"/>
      <c r="J71" s="208"/>
      <c r="K71" s="210" t="s">
        <v>447</v>
      </c>
    </row>
    <row r="72" spans="2:11" ht="43.5" customHeight="1">
      <c r="B72" s="177" t="s">
        <v>374</v>
      </c>
      <c r="C72" s="207" t="s">
        <v>375</v>
      </c>
      <c r="D72" s="178"/>
      <c r="E72" s="179"/>
      <c r="F72" s="194"/>
      <c r="G72" s="186"/>
      <c r="H72" s="186"/>
      <c r="I72" s="194"/>
      <c r="J72" s="186"/>
      <c r="K72" s="186"/>
    </row>
    <row r="73" spans="2:11" ht="125">
      <c r="B73" s="168" t="s">
        <v>376</v>
      </c>
      <c r="C73" s="205" t="s">
        <v>377</v>
      </c>
      <c r="D73" s="168" t="s">
        <v>159</v>
      </c>
      <c r="E73" s="169" t="s">
        <v>378</v>
      </c>
      <c r="F73" s="195"/>
      <c r="G73" s="135" t="s">
        <v>159</v>
      </c>
      <c r="H73" s="188" t="s">
        <v>391</v>
      </c>
      <c r="I73" s="195"/>
      <c r="J73" s="208" t="s">
        <v>159</v>
      </c>
      <c r="K73" s="209" t="s">
        <v>448</v>
      </c>
    </row>
    <row r="74" spans="2:11" ht="287.5">
      <c r="B74" s="168" t="s">
        <v>379</v>
      </c>
      <c r="C74" s="205" t="s">
        <v>380</v>
      </c>
      <c r="D74" s="168" t="s">
        <v>159</v>
      </c>
      <c r="E74" s="190" t="s">
        <v>381</v>
      </c>
      <c r="F74" s="203"/>
      <c r="G74" s="135"/>
      <c r="H74" s="189" t="s">
        <v>392</v>
      </c>
      <c r="I74" s="203"/>
      <c r="J74" s="208"/>
      <c r="K74" s="210" t="s">
        <v>449</v>
      </c>
    </row>
    <row r="75" spans="2:11" ht="25">
      <c r="B75" s="168" t="s">
        <v>382</v>
      </c>
      <c r="C75" s="205" t="s">
        <v>383</v>
      </c>
      <c r="D75" s="168" t="s">
        <v>159</v>
      </c>
      <c r="E75" s="190"/>
      <c r="F75" s="203"/>
      <c r="G75" s="135" t="s">
        <v>159</v>
      </c>
      <c r="H75" s="189" t="s">
        <v>393</v>
      </c>
      <c r="I75" s="203"/>
      <c r="J75" s="208" t="s">
        <v>159</v>
      </c>
      <c r="K75" s="210" t="s">
        <v>450</v>
      </c>
    </row>
    <row r="76" spans="2:11" ht="287.5">
      <c r="B76" s="168" t="s">
        <v>384</v>
      </c>
      <c r="C76" s="205" t="s">
        <v>385</v>
      </c>
      <c r="D76" s="168" t="s">
        <v>159</v>
      </c>
      <c r="E76" s="169" t="s">
        <v>386</v>
      </c>
      <c r="F76" s="195"/>
      <c r="G76" s="135" t="s">
        <v>159</v>
      </c>
      <c r="H76" s="189" t="s">
        <v>394</v>
      </c>
      <c r="I76" s="195"/>
      <c r="J76" s="208" t="s">
        <v>159</v>
      </c>
      <c r="K76" s="210" t="s">
        <v>451</v>
      </c>
    </row>
    <row r="77" spans="2:11" ht="37.5">
      <c r="B77" s="168" t="s">
        <v>387</v>
      </c>
      <c r="C77" s="205" t="s">
        <v>388</v>
      </c>
      <c r="D77" s="168" t="s">
        <v>159</v>
      </c>
      <c r="E77" s="169" t="s">
        <v>389</v>
      </c>
      <c r="F77" s="195"/>
      <c r="G77" s="135"/>
      <c r="H77" s="189" t="s">
        <v>395</v>
      </c>
      <c r="I77" s="195"/>
      <c r="J77" s="208" t="s">
        <v>159</v>
      </c>
      <c r="K77" s="210" t="s">
        <v>452</v>
      </c>
    </row>
  </sheetData>
  <mergeCells count="3">
    <mergeCell ref="D6:E6"/>
    <mergeCell ref="G6:H6"/>
    <mergeCell ref="J6:K6"/>
  </mergeCells>
  <phoneticPr fontId="43" type="noConversion"/>
  <dataValidations count="2">
    <dataValidation type="list" allowBlank="1" showErrorMessage="1" sqref="D22 G22 J22" xr:uid="{774319DD-32A8-45A8-BD58-55615FC4B131}">
      <formula1>"Attached, Not Provided"</formula1>
    </dataValidation>
    <dataValidation type="list" allowBlank="1" showErrorMessage="1" sqref="D9:D10 D33:D34 D23 D21 D12:D13 D49 D46 D43:D44 D18 D16 D36:D38 D26:D27 D70:D71 D53:D54 D56:D60 D62:D68 D73:D77 G9:G10 G12:G13 G18 G16 G23 G21 G26:G27 G33:G34 G36:G38 G46 G43:G44 G49 G53:G54 G56:G60 G62:G68 G70:G71 G73:G77 J70:J71 J9:J10 J62:J68 J12:J13 J18 J16 J21 J23 J26:J27 J33:J34 J36:J38 J46 J43:J44 J53:J54 J56:J60 J49 J73:J77" xr:uid="{9501922C-A192-45A5-9644-987BC88E4256}">
      <formula1>"Yes, No"</formula1>
    </dataValidation>
  </dataValidations>
  <hyperlinks>
    <hyperlink ref="E40" location="'Global Capabilities'!A1" display="Click to Link to Sheet" xr:uid="{5987C383-A794-4EB9-BD86-E7C78F4EB4BA}"/>
    <hyperlink ref="E60" r:id="rId1" xr:uid="{19D892C4-67B7-4FDB-BB56-6790C06AC91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1DB5-4F31-4C0C-B889-AF7939A6A2E2}">
  <dimension ref="A1:T24"/>
  <sheetViews>
    <sheetView zoomScale="50" zoomScaleNormal="70" workbookViewId="0">
      <pane ySplit="2" topLeftCell="A3" activePane="bottomLeft" state="frozen"/>
      <selection activeCell="D1" sqref="D1"/>
      <selection pane="bottomLeft" activeCell="O12" sqref="O12"/>
    </sheetView>
  </sheetViews>
  <sheetFormatPr defaultRowHeight="14.5"/>
  <cols>
    <col min="1" max="1" width="15.7265625" bestFit="1" customWidth="1"/>
    <col min="2" max="2" width="41.6328125" customWidth="1"/>
    <col min="3" max="3" width="76.453125" customWidth="1"/>
    <col min="5" max="5" width="58.54296875" customWidth="1"/>
    <col min="6" max="6" width="14.54296875" customWidth="1"/>
    <col min="7" max="7" width="18.453125" customWidth="1"/>
    <col min="9" max="9" width="19.26953125" customWidth="1"/>
    <col min="10" max="10" width="18.453125" customWidth="1"/>
    <col min="11" max="11" width="11.90625" bestFit="1" customWidth="1"/>
    <col min="12" max="12" width="14.26953125" customWidth="1"/>
  </cols>
  <sheetData>
    <row r="1" spans="1:20" ht="15" thickBot="1"/>
    <row r="2" spans="1:20" s="155" customFormat="1" ht="41.9" customHeight="1" thickBot="1">
      <c r="A2" s="81" t="s">
        <v>80</v>
      </c>
      <c r="B2" s="82" t="s">
        <v>81</v>
      </c>
      <c r="C2" s="82" t="s">
        <v>82</v>
      </c>
      <c r="D2" s="82" t="s">
        <v>83</v>
      </c>
      <c r="E2" s="82" t="s">
        <v>42</v>
      </c>
      <c r="F2" s="82" t="s">
        <v>84</v>
      </c>
      <c r="G2" s="82" t="s">
        <v>85</v>
      </c>
      <c r="H2" s="82" t="s">
        <v>86</v>
      </c>
      <c r="I2" s="82" t="s">
        <v>87</v>
      </c>
      <c r="J2" s="82" t="s">
        <v>88</v>
      </c>
      <c r="K2" s="82" t="s">
        <v>89</v>
      </c>
      <c r="L2" s="82" t="s">
        <v>90</v>
      </c>
      <c r="M2" s="83" t="s">
        <v>91</v>
      </c>
      <c r="N2" s="154"/>
      <c r="O2" s="154"/>
      <c r="P2" s="154"/>
      <c r="Q2" s="154"/>
      <c r="R2" s="154"/>
      <c r="S2" s="154"/>
      <c r="T2" s="154"/>
    </row>
    <row r="3" spans="1:20" s="155" customFormat="1" ht="21" customHeight="1" thickBot="1">
      <c r="A3" s="118" t="s">
        <v>92</v>
      </c>
      <c r="B3" s="84"/>
      <c r="C3" s="85"/>
      <c r="D3" s="86"/>
      <c r="E3" s="86"/>
      <c r="F3" s="86"/>
      <c r="G3" s="86"/>
      <c r="H3" s="86"/>
      <c r="I3" s="87"/>
      <c r="J3" s="87"/>
      <c r="K3" s="87"/>
      <c r="L3" s="86"/>
      <c r="M3" s="88"/>
      <c r="N3" s="154"/>
      <c r="O3" s="154"/>
      <c r="P3" s="154"/>
      <c r="Q3" s="154"/>
      <c r="R3" s="154"/>
      <c r="S3" s="154"/>
      <c r="T3" s="154"/>
    </row>
    <row r="4" spans="1:20" s="157" customFormat="1" ht="25.4" customHeight="1">
      <c r="A4" s="89">
        <v>1</v>
      </c>
      <c r="B4" s="90" t="s">
        <v>93</v>
      </c>
      <c r="C4" s="91" t="s">
        <v>94</v>
      </c>
      <c r="D4" s="90"/>
      <c r="E4" s="90"/>
      <c r="F4" s="119">
        <f t="shared" ref="F4:K4" si="0">SUM(F5:F5)</f>
        <v>600</v>
      </c>
      <c r="G4" s="119">
        <f t="shared" si="0"/>
        <v>650</v>
      </c>
      <c r="H4" s="120">
        <f>SUM(H5:H5)</f>
        <v>1250</v>
      </c>
      <c r="I4" s="121">
        <f t="shared" si="0"/>
        <v>2454.66</v>
      </c>
      <c r="J4" s="122">
        <f t="shared" si="0"/>
        <v>984.2</v>
      </c>
      <c r="K4" s="123">
        <f t="shared" si="0"/>
        <v>0.59904834070706325</v>
      </c>
      <c r="L4" s="124"/>
      <c r="M4" s="125"/>
      <c r="N4" s="156"/>
      <c r="O4" s="156"/>
      <c r="P4" s="156"/>
      <c r="Q4" s="156"/>
      <c r="R4" s="156"/>
      <c r="S4" s="156"/>
      <c r="T4" s="156"/>
    </row>
    <row r="5" spans="1:20" s="159" customFormat="1" ht="42.65" customHeight="1">
      <c r="A5" s="103" t="s">
        <v>95</v>
      </c>
      <c r="B5" s="92" t="s">
        <v>96</v>
      </c>
      <c r="C5" s="105" t="s">
        <v>97</v>
      </c>
      <c r="D5" s="93"/>
      <c r="E5" s="94" t="s">
        <v>98</v>
      </c>
      <c r="F5" s="126">
        <v>600</v>
      </c>
      <c r="G5" s="126">
        <v>650</v>
      </c>
      <c r="H5" s="127">
        <f>SUM(F5:G5)</f>
        <v>1250</v>
      </c>
      <c r="I5" s="128">
        <v>2454.66</v>
      </c>
      <c r="J5" s="129">
        <v>984.2</v>
      </c>
      <c r="K5" s="107">
        <f>(I5-J5)/I5</f>
        <v>0.59904834070706325</v>
      </c>
      <c r="L5" s="130">
        <f>H5*J5</f>
        <v>1230250</v>
      </c>
      <c r="M5" s="131"/>
      <c r="N5" s="158"/>
      <c r="O5" s="158"/>
      <c r="P5" s="158"/>
      <c r="Q5" s="158"/>
      <c r="R5" s="158"/>
      <c r="S5" s="158"/>
      <c r="T5" s="158"/>
    </row>
    <row r="6" spans="1:20" s="159" customFormat="1" ht="42.65" customHeight="1" thickBot="1">
      <c r="A6" s="104" t="s">
        <v>99</v>
      </c>
      <c r="B6" s="95" t="s">
        <v>96</v>
      </c>
      <c r="C6" s="106" t="s">
        <v>100</v>
      </c>
      <c r="D6" s="96"/>
      <c r="E6" s="96"/>
      <c r="F6" s="132"/>
      <c r="G6" s="133"/>
      <c r="H6" s="134"/>
      <c r="I6" s="128" t="s">
        <v>118</v>
      </c>
      <c r="J6" s="129" t="s">
        <v>118</v>
      </c>
      <c r="K6" s="107" t="e">
        <f>(I6-J6)/I6</f>
        <v>#VALUE!</v>
      </c>
      <c r="L6" s="135"/>
      <c r="M6" s="136"/>
      <c r="N6" s="158"/>
      <c r="O6" s="158"/>
      <c r="P6" s="158"/>
      <c r="Q6" s="158"/>
      <c r="R6" s="158"/>
      <c r="S6" s="158"/>
      <c r="T6" s="158"/>
    </row>
    <row r="7" spans="1:20" s="157" customFormat="1" ht="25.5" customHeight="1" thickBot="1">
      <c r="A7" s="97">
        <v>2</v>
      </c>
      <c r="B7" s="98" t="s">
        <v>101</v>
      </c>
      <c r="C7" s="99" t="s">
        <v>94</v>
      </c>
      <c r="D7" s="98"/>
      <c r="E7" s="98"/>
      <c r="F7" s="137">
        <f t="shared" ref="F7:K7" si="1">SUM(F8:F8)</f>
        <v>160</v>
      </c>
      <c r="G7" s="137">
        <f t="shared" si="1"/>
        <v>145</v>
      </c>
      <c r="H7" s="138">
        <f t="shared" si="1"/>
        <v>305</v>
      </c>
      <c r="I7" s="121">
        <f t="shared" si="1"/>
        <v>2000.99</v>
      </c>
      <c r="J7" s="122">
        <f t="shared" si="1"/>
        <v>818.4</v>
      </c>
      <c r="K7" s="123">
        <f t="shared" si="1"/>
        <v>0.5910024537853763</v>
      </c>
      <c r="L7" s="139"/>
      <c r="M7" s="140"/>
      <c r="N7" s="156"/>
      <c r="O7" s="156"/>
      <c r="P7" s="156"/>
      <c r="Q7" s="156"/>
      <c r="R7" s="156"/>
      <c r="S7" s="156"/>
      <c r="T7" s="156"/>
    </row>
    <row r="8" spans="1:20" s="159" customFormat="1" ht="39.65" customHeight="1">
      <c r="A8" s="103" t="s">
        <v>102</v>
      </c>
      <c r="B8" s="92" t="s">
        <v>103</v>
      </c>
      <c r="C8" s="105" t="s">
        <v>97</v>
      </c>
      <c r="D8" s="93"/>
      <c r="E8" s="94" t="s">
        <v>98</v>
      </c>
      <c r="F8" s="126">
        <v>160</v>
      </c>
      <c r="G8" s="126">
        <v>145</v>
      </c>
      <c r="H8" s="127">
        <f>SUM(F8:G8)</f>
        <v>305</v>
      </c>
      <c r="I8" s="141">
        <v>2000.99</v>
      </c>
      <c r="J8" s="142">
        <v>818.4</v>
      </c>
      <c r="K8" s="109">
        <f>(I8-J8)/I8</f>
        <v>0.5910024537853763</v>
      </c>
      <c r="L8" s="143">
        <f>J8*H8</f>
        <v>249612</v>
      </c>
      <c r="M8" s="144"/>
      <c r="N8" s="158"/>
      <c r="O8" s="158"/>
      <c r="P8" s="158"/>
      <c r="Q8" s="158"/>
      <c r="R8" s="158"/>
      <c r="S8" s="158"/>
      <c r="T8" s="158"/>
    </row>
    <row r="9" spans="1:20" s="159" customFormat="1" ht="39.65" customHeight="1" thickBot="1">
      <c r="A9" s="104"/>
      <c r="B9" s="108" t="s">
        <v>103</v>
      </c>
      <c r="C9" s="106" t="s">
        <v>100</v>
      </c>
      <c r="D9" s="96"/>
      <c r="E9" s="96"/>
      <c r="F9" s="132"/>
      <c r="G9" s="133"/>
      <c r="H9" s="134"/>
      <c r="I9" s="141" t="s">
        <v>118</v>
      </c>
      <c r="J9" s="142" t="s">
        <v>118</v>
      </c>
      <c r="K9" s="109" t="e">
        <f>(I9-J9)/I9</f>
        <v>#VALUE!</v>
      </c>
      <c r="L9" s="135"/>
      <c r="M9" s="136"/>
      <c r="N9" s="158"/>
      <c r="O9" s="158"/>
      <c r="P9" s="158"/>
      <c r="Q9" s="158"/>
      <c r="R9" s="158"/>
      <c r="S9" s="158"/>
      <c r="T9" s="158"/>
    </row>
    <row r="10" spans="1:20" s="157" customFormat="1" ht="25.5" customHeight="1" thickBot="1">
      <c r="A10" s="97">
        <v>3</v>
      </c>
      <c r="B10" s="98" t="s">
        <v>104</v>
      </c>
      <c r="C10" s="99" t="s">
        <v>94</v>
      </c>
      <c r="D10" s="98"/>
      <c r="E10" s="98"/>
      <c r="F10" s="137">
        <f t="shared" ref="F10:K10" si="2">SUM(F11:F11)</f>
        <v>35</v>
      </c>
      <c r="G10" s="137">
        <f t="shared" si="2"/>
        <v>40</v>
      </c>
      <c r="H10" s="138">
        <f t="shared" si="2"/>
        <v>75</v>
      </c>
      <c r="I10" s="145">
        <f t="shared" si="2"/>
        <v>4480.87</v>
      </c>
      <c r="J10" s="146">
        <f t="shared" si="2"/>
        <v>2124.33</v>
      </c>
      <c r="K10" s="147">
        <f t="shared" si="2"/>
        <v>0.5259112627681678</v>
      </c>
      <c r="L10" s="139"/>
      <c r="M10" s="140"/>
      <c r="N10" s="156"/>
      <c r="O10" s="156"/>
      <c r="P10" s="156"/>
      <c r="Q10" s="156"/>
      <c r="R10" s="156"/>
      <c r="S10" s="156"/>
      <c r="T10" s="156"/>
    </row>
    <row r="11" spans="1:20" s="159" customFormat="1" ht="37.4" customHeight="1">
      <c r="A11" s="103" t="s">
        <v>105</v>
      </c>
      <c r="B11" s="92" t="s">
        <v>106</v>
      </c>
      <c r="C11" s="105" t="s">
        <v>97</v>
      </c>
      <c r="D11" s="93"/>
      <c r="E11" s="94" t="s">
        <v>98</v>
      </c>
      <c r="F11" s="126">
        <v>35</v>
      </c>
      <c r="G11" s="126">
        <v>40</v>
      </c>
      <c r="H11" s="127">
        <f>SUM(F11:G11)</f>
        <v>75</v>
      </c>
      <c r="I11" s="141">
        <v>4480.87</v>
      </c>
      <c r="J11" s="142">
        <v>2124.33</v>
      </c>
      <c r="K11" s="109">
        <f t="shared" ref="K11:K15" si="3">(I11-J11)/I11</f>
        <v>0.5259112627681678</v>
      </c>
      <c r="L11" s="143">
        <f>H11*J11</f>
        <v>159324.75</v>
      </c>
      <c r="M11" s="144"/>
      <c r="N11" s="158"/>
      <c r="O11" s="158"/>
      <c r="P11" s="158"/>
      <c r="Q11" s="158"/>
      <c r="R11" s="158"/>
      <c r="S11" s="158"/>
      <c r="T11" s="158"/>
    </row>
    <row r="12" spans="1:20" s="159" customFormat="1" ht="37.4" customHeight="1" thickBot="1">
      <c r="A12" s="104" t="s">
        <v>107</v>
      </c>
      <c r="B12" s="108" t="s">
        <v>106</v>
      </c>
      <c r="C12" s="106" t="s">
        <v>100</v>
      </c>
      <c r="D12" s="96"/>
      <c r="E12" s="96"/>
      <c r="F12" s="132"/>
      <c r="G12" s="133"/>
      <c r="H12" s="148"/>
      <c r="I12" s="141" t="s">
        <v>118</v>
      </c>
      <c r="J12" s="142" t="s">
        <v>118</v>
      </c>
      <c r="K12" s="110"/>
      <c r="L12" s="135"/>
      <c r="M12" s="131"/>
      <c r="N12" s="158"/>
      <c r="O12" s="158"/>
      <c r="P12" s="158"/>
      <c r="Q12" s="158"/>
      <c r="R12" s="158"/>
      <c r="S12" s="158"/>
      <c r="T12" s="158"/>
    </row>
    <row r="13" spans="1:20" s="157" customFormat="1" ht="27.65" customHeight="1" thickBot="1">
      <c r="A13" s="100">
        <v>4.0999999999999996</v>
      </c>
      <c r="B13" s="98" t="s">
        <v>108</v>
      </c>
      <c r="C13" s="99" t="s">
        <v>94</v>
      </c>
      <c r="D13" s="98"/>
      <c r="E13" s="98"/>
      <c r="F13" s="137">
        <f t="shared" ref="F13:K13" si="4">SUM(F14:F15)</f>
        <v>240</v>
      </c>
      <c r="G13" s="137">
        <f t="shared" si="4"/>
        <v>240</v>
      </c>
      <c r="H13" s="138">
        <f>SUM(H14:H19)</f>
        <v>1440</v>
      </c>
      <c r="I13" s="145">
        <f t="shared" si="4"/>
        <v>249.99</v>
      </c>
      <c r="J13" s="146">
        <f t="shared" si="4"/>
        <v>129.99</v>
      </c>
      <c r="K13" s="147" t="e">
        <f t="shared" si="4"/>
        <v>#DIV/0!</v>
      </c>
      <c r="L13" s="149"/>
      <c r="M13" s="150"/>
      <c r="N13" s="156"/>
      <c r="O13" s="156"/>
      <c r="P13" s="156"/>
      <c r="Q13" s="156"/>
      <c r="R13" s="156"/>
      <c r="S13" s="156"/>
      <c r="T13" s="156"/>
    </row>
    <row r="14" spans="1:20" s="159" customFormat="1" ht="35.9" customHeight="1">
      <c r="A14" s="103" t="s">
        <v>109</v>
      </c>
      <c r="B14" s="111" t="s">
        <v>110</v>
      </c>
      <c r="C14" s="105" t="s">
        <v>97</v>
      </c>
      <c r="D14" s="93"/>
      <c r="E14" s="93"/>
      <c r="F14" s="126">
        <v>240</v>
      </c>
      <c r="G14" s="126">
        <v>240</v>
      </c>
      <c r="H14" s="127">
        <f>SUM(F14:G14)</f>
        <v>480</v>
      </c>
      <c r="I14" s="141">
        <v>249.99</v>
      </c>
      <c r="J14" s="142">
        <v>129.99</v>
      </c>
      <c r="K14" s="109">
        <f t="shared" si="3"/>
        <v>0.48001920076803073</v>
      </c>
      <c r="L14" s="143">
        <f>H14*J14</f>
        <v>62395.200000000004</v>
      </c>
      <c r="M14" s="144"/>
      <c r="N14" s="158"/>
      <c r="O14" s="158"/>
      <c r="P14" s="158"/>
      <c r="Q14" s="158"/>
      <c r="R14" s="158"/>
      <c r="S14" s="158"/>
      <c r="T14" s="158"/>
    </row>
    <row r="15" spans="1:20" s="159" customFormat="1" ht="28.5" customHeight="1">
      <c r="A15" s="103" t="s">
        <v>111</v>
      </c>
      <c r="B15" s="112"/>
      <c r="C15" s="105" t="s">
        <v>100</v>
      </c>
      <c r="D15" s="101"/>
      <c r="E15" s="101"/>
      <c r="F15" s="126"/>
      <c r="G15" s="126"/>
      <c r="H15" s="127"/>
      <c r="I15" s="141">
        <v>0</v>
      </c>
      <c r="J15" s="142">
        <v>0</v>
      </c>
      <c r="K15" s="109" t="e">
        <f t="shared" si="3"/>
        <v>#DIV/0!</v>
      </c>
      <c r="L15" s="135"/>
      <c r="M15" s="144"/>
      <c r="N15" s="158"/>
      <c r="O15" s="158"/>
      <c r="P15" s="158"/>
      <c r="Q15" s="158"/>
      <c r="R15" s="158"/>
      <c r="S15" s="158"/>
      <c r="T15" s="158"/>
    </row>
    <row r="16" spans="1:20" s="159" customFormat="1" ht="32.15" customHeight="1">
      <c r="A16" s="103" t="s">
        <v>112</v>
      </c>
      <c r="B16" s="113" t="s">
        <v>113</v>
      </c>
      <c r="C16" s="105" t="s">
        <v>97</v>
      </c>
      <c r="D16" s="101"/>
      <c r="E16" s="101"/>
      <c r="F16" s="126">
        <v>240</v>
      </c>
      <c r="G16" s="126">
        <v>240</v>
      </c>
      <c r="H16" s="127">
        <f>SUM(F16:G16)</f>
        <v>480</v>
      </c>
      <c r="I16" s="141">
        <v>229.99</v>
      </c>
      <c r="J16" s="142">
        <v>122.49</v>
      </c>
      <c r="K16" s="109">
        <f>(I16-J16)/I16</f>
        <v>0.46741162659246061</v>
      </c>
      <c r="L16" s="143">
        <f>H16*J16</f>
        <v>58795.199999999997</v>
      </c>
      <c r="M16" s="144"/>
      <c r="N16" s="158"/>
      <c r="O16" s="158"/>
      <c r="P16" s="158"/>
      <c r="Q16" s="158"/>
    </row>
    <row r="17" spans="1:17" s="159" customFormat="1" ht="23.9" customHeight="1">
      <c r="A17" s="103" t="s">
        <v>114</v>
      </c>
      <c r="B17" s="112"/>
      <c r="C17" s="105" t="s">
        <v>100</v>
      </c>
      <c r="D17" s="101"/>
      <c r="E17" s="101"/>
      <c r="F17" s="126"/>
      <c r="G17" s="126"/>
      <c r="H17" s="127"/>
      <c r="I17" s="141">
        <v>0</v>
      </c>
      <c r="J17" s="142">
        <v>0</v>
      </c>
      <c r="K17" s="109" t="e">
        <f>(I17-J17)/I17</f>
        <v>#DIV/0!</v>
      </c>
      <c r="L17" s="135"/>
      <c r="M17" s="144"/>
      <c r="N17" s="158"/>
      <c r="O17" s="158"/>
      <c r="P17" s="158"/>
      <c r="Q17" s="158"/>
    </row>
    <row r="18" spans="1:17" s="159" customFormat="1" ht="29.9" customHeight="1">
      <c r="A18" s="103" t="s">
        <v>115</v>
      </c>
      <c r="B18" s="113" t="s">
        <v>116</v>
      </c>
      <c r="C18" s="105" t="s">
        <v>97</v>
      </c>
      <c r="D18" s="101"/>
      <c r="E18" s="101"/>
      <c r="F18" s="126">
        <v>240</v>
      </c>
      <c r="G18" s="126">
        <v>240</v>
      </c>
      <c r="H18" s="127">
        <f>SUM(F18:G18)</f>
        <v>480</v>
      </c>
      <c r="I18" s="141">
        <v>27.99</v>
      </c>
      <c r="J18" s="142">
        <v>26.99</v>
      </c>
      <c r="K18" s="109">
        <f>(I18-J18)/I18</f>
        <v>3.572704537334763E-2</v>
      </c>
      <c r="L18" s="143">
        <f>H18*J18</f>
        <v>12955.199999999999</v>
      </c>
      <c r="M18" s="144"/>
      <c r="N18" s="158"/>
      <c r="O18" s="158"/>
      <c r="P18" s="158"/>
      <c r="Q18" s="158"/>
    </row>
    <row r="19" spans="1:17" s="159" customFormat="1" ht="24.65" customHeight="1" thickBot="1">
      <c r="A19" s="114" t="s">
        <v>117</v>
      </c>
      <c r="B19" s="115"/>
      <c r="C19" s="116" t="s">
        <v>100</v>
      </c>
      <c r="D19" s="102"/>
      <c r="E19" s="102"/>
      <c r="F19" s="151"/>
      <c r="G19" s="152"/>
      <c r="H19" s="153"/>
      <c r="I19" s="141">
        <v>0</v>
      </c>
      <c r="J19" s="142">
        <v>0</v>
      </c>
      <c r="K19" s="109" t="e">
        <f>(I19-J19)/I19</f>
        <v>#DIV/0!</v>
      </c>
      <c r="L19" s="135"/>
      <c r="M19" s="144"/>
      <c r="N19" s="158"/>
      <c r="O19" s="158"/>
      <c r="P19" s="158"/>
      <c r="Q19" s="158"/>
    </row>
    <row r="24" spans="1:17">
      <c r="H24"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Summary</vt:lpstr>
      <vt:lpstr>Technical Scorecard</vt:lpstr>
      <vt:lpstr>Supplier Proposal Scorecard</vt:lpstr>
      <vt:lpstr>Commercial Scorecard</vt:lpstr>
      <vt:lpstr>Evaluation Matrix</vt:lpstr>
      <vt:lpstr>Cost Analysis</vt:lpstr>
      <vt:lpstr>Supplier Questionnaire Response</vt:lpstr>
      <vt:lpstr>Dell</vt:lpstr>
      <vt:lpstr>HP</vt:lpstr>
      <vt:lpstr>Lenovo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Aaditya Siddharth M</dc:creator>
  <cp:lastModifiedBy>Aaditya Siddharth M</cp:lastModifiedBy>
  <dcterms:created xsi:type="dcterms:W3CDTF">2025-06-26T11:22:23Z</dcterms:created>
  <dcterms:modified xsi:type="dcterms:W3CDTF">2025-07-25T08:46:32Z</dcterms:modified>
</cp:coreProperties>
</file>