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fil\Desktop\AAFIL COLLEGE\Excel Exercises\"/>
    </mc:Choice>
  </mc:AlternateContent>
  <xr:revisionPtr revIDLastSave="0" documentId="8_{BBDA2BD0-EF61-47ED-8CB6-AE7EED7EA50D}" xr6:coauthVersionLast="47" xr6:coauthVersionMax="47" xr10:uidLastSave="{00000000-0000-0000-0000-000000000000}"/>
  <bookViews>
    <workbookView xWindow="-120" yWindow="-120" windowWidth="20730" windowHeight="11310" firstSheet="6" activeTab="10" xr2:uid="{00000000-000D-0000-FFFF-FFFF00000000}"/>
  </bookViews>
  <sheets>
    <sheet name="Payroll" sheetId="8" r:id="rId1"/>
    <sheet name="Gradebook" sheetId="9" r:id="rId2"/>
    <sheet name="Decision Maker" sheetId="10" r:id="rId3"/>
    <sheet name="Sales Database 1" sheetId="11" r:id="rId4"/>
    <sheet name="car inventory" sheetId="1" r:id="rId5"/>
    <sheet name="Sales Database 2" sheetId="12" r:id="rId6"/>
    <sheet name="Shopping Decision" sheetId="2" r:id="rId7"/>
    <sheet name="Pet Purchase" sheetId="3" r:id="rId8"/>
    <sheet name="Vacation Trip" sheetId="4" r:id="rId9"/>
    <sheet name="Printer Purchase" sheetId="5" r:id="rId10"/>
    <sheet name="Car Purchase" sheetId="6" r:id="rId11"/>
  </sheets>
  <definedNames>
    <definedName name="_xlnm._FilterDatabase" localSheetId="3" hidden="1">'Sales Database 1'!$A$1:$K$172</definedName>
  </definedNames>
  <calcPr calcId="191029"/>
  <pivotCaches>
    <pivotCache cacheId="0" r:id="rId12"/>
    <pivotCache cacheId="1" r:id="rId1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8" l="1"/>
  <c r="G2" i="11"/>
  <c r="H2" i="11"/>
  <c r="G3" i="11"/>
  <c r="H3" i="11" s="1"/>
  <c r="G4" i="11"/>
  <c r="H4" i="11" s="1"/>
  <c r="G5" i="11"/>
  <c r="H5" i="11" s="1"/>
  <c r="G6" i="11"/>
  <c r="H6" i="11" s="1"/>
  <c r="G7" i="11"/>
  <c r="H7" i="11" s="1"/>
  <c r="G8" i="11"/>
  <c r="H8" i="11"/>
  <c r="G9" i="11"/>
  <c r="H9" i="11" s="1"/>
  <c r="G10" i="11"/>
  <c r="H10" i="11"/>
  <c r="G11" i="11"/>
  <c r="H11" i="11" s="1"/>
  <c r="G12" i="11"/>
  <c r="H12" i="11" s="1"/>
  <c r="G13" i="11"/>
  <c r="H13" i="11" s="1"/>
  <c r="G14" i="11"/>
  <c r="H14" i="11"/>
  <c r="G15" i="11"/>
  <c r="H15" i="11" s="1"/>
  <c r="G16" i="11"/>
  <c r="H16" i="11"/>
  <c r="G17" i="11"/>
  <c r="H17" i="11" s="1"/>
  <c r="G18" i="11"/>
  <c r="H18" i="11"/>
  <c r="G19" i="11"/>
  <c r="H19" i="11" s="1"/>
  <c r="G20" i="11"/>
  <c r="H20" i="11" s="1"/>
  <c r="G21" i="11"/>
  <c r="H21" i="11" s="1"/>
  <c r="G22" i="11"/>
  <c r="H22" i="11"/>
  <c r="G23" i="11"/>
  <c r="H23" i="11" s="1"/>
  <c r="G24" i="11"/>
  <c r="H24" i="11"/>
  <c r="G25" i="11"/>
  <c r="H25" i="11" s="1"/>
  <c r="G26" i="11"/>
  <c r="H26" i="11"/>
  <c r="G27" i="11"/>
  <c r="H27" i="11" s="1"/>
  <c r="G28" i="11"/>
  <c r="H28" i="11" s="1"/>
  <c r="G29" i="11"/>
  <c r="H29" i="11" s="1"/>
  <c r="G30" i="11"/>
  <c r="H30" i="11"/>
  <c r="G31" i="11"/>
  <c r="H31" i="11" s="1"/>
  <c r="G32" i="11"/>
  <c r="H32" i="11"/>
  <c r="G33" i="11"/>
  <c r="H33" i="11" s="1"/>
  <c r="G34" i="11"/>
  <c r="H34" i="11"/>
  <c r="G35" i="11"/>
  <c r="H35" i="11" s="1"/>
  <c r="G36" i="11"/>
  <c r="H36" i="11" s="1"/>
  <c r="G37" i="11"/>
  <c r="H37" i="11" s="1"/>
  <c r="G38" i="11"/>
  <c r="H38" i="11"/>
  <c r="G39" i="11"/>
  <c r="H39" i="11" s="1"/>
  <c r="G40" i="11"/>
  <c r="H40" i="11"/>
  <c r="G41" i="11"/>
  <c r="H41" i="11" s="1"/>
  <c r="G42" i="11"/>
  <c r="H42" i="11"/>
  <c r="G43" i="11"/>
  <c r="H43" i="11" s="1"/>
  <c r="G44" i="11"/>
  <c r="H44" i="11" s="1"/>
  <c r="G45" i="11"/>
  <c r="H45" i="11" s="1"/>
  <c r="G46" i="11"/>
  <c r="H46" i="11" s="1"/>
  <c r="G47" i="11"/>
  <c r="H47" i="11" s="1"/>
  <c r="G48" i="11"/>
  <c r="H48" i="11"/>
  <c r="G49" i="11"/>
  <c r="H49" i="11" s="1"/>
  <c r="G50" i="11"/>
  <c r="H50" i="11"/>
  <c r="G51" i="11"/>
  <c r="H51" i="11" s="1"/>
  <c r="G52" i="11"/>
  <c r="H52" i="11" s="1"/>
  <c r="G53" i="11"/>
  <c r="H53" i="11" s="1"/>
  <c r="G54" i="11"/>
  <c r="H54" i="11"/>
  <c r="G55" i="11"/>
  <c r="H55" i="11" s="1"/>
  <c r="G56" i="11"/>
  <c r="H56" i="11"/>
  <c r="G57" i="11"/>
  <c r="H57" i="11" s="1"/>
  <c r="G58" i="11"/>
  <c r="H58" i="11"/>
  <c r="G59" i="11"/>
  <c r="H59" i="11" s="1"/>
  <c r="G60" i="11"/>
  <c r="H60" i="11" s="1"/>
  <c r="G61" i="11"/>
  <c r="H61" i="11" s="1"/>
  <c r="G62" i="11"/>
  <c r="H62" i="11" s="1"/>
  <c r="G63" i="11"/>
  <c r="H63" i="11" s="1"/>
  <c r="G64" i="11"/>
  <c r="H64" i="11"/>
  <c r="G65" i="11"/>
  <c r="H65" i="11" s="1"/>
  <c r="G66" i="11"/>
  <c r="H66" i="11"/>
  <c r="G67" i="11"/>
  <c r="H67" i="11" s="1"/>
  <c r="G68" i="11"/>
  <c r="H68" i="11" s="1"/>
  <c r="G69" i="11"/>
  <c r="H69" i="11" s="1"/>
  <c r="G70" i="11"/>
  <c r="H70" i="11" s="1"/>
  <c r="G71" i="11"/>
  <c r="H71" i="11" s="1"/>
  <c r="G72" i="11"/>
  <c r="H72" i="11"/>
  <c r="G73" i="11"/>
  <c r="H73" i="11" s="1"/>
  <c r="G74" i="11"/>
  <c r="H74" i="11"/>
  <c r="G75" i="11"/>
  <c r="H75" i="11" s="1"/>
  <c r="G76" i="11"/>
  <c r="H76" i="11" s="1"/>
  <c r="G77" i="11"/>
  <c r="H77" i="11" s="1"/>
  <c r="G78" i="11"/>
  <c r="H78" i="11" s="1"/>
  <c r="G79" i="11"/>
  <c r="H79" i="11" s="1"/>
  <c r="G80" i="11"/>
  <c r="H80" i="11"/>
  <c r="G81" i="11"/>
  <c r="H81" i="11" s="1"/>
  <c r="G82" i="11"/>
  <c r="H82" i="11"/>
  <c r="G83" i="11"/>
  <c r="H83" i="11" s="1"/>
  <c r="G84" i="11"/>
  <c r="H84" i="11" s="1"/>
  <c r="G85" i="11"/>
  <c r="H85" i="11" s="1"/>
  <c r="G86" i="11"/>
  <c r="H86" i="11" s="1"/>
  <c r="G87" i="11"/>
  <c r="H87" i="11" s="1"/>
  <c r="G88" i="11"/>
  <c r="H88" i="11"/>
  <c r="G89" i="11"/>
  <c r="H89" i="11" s="1"/>
  <c r="G90" i="11"/>
  <c r="H90" i="11"/>
  <c r="G91" i="11"/>
  <c r="H91" i="11" s="1"/>
  <c r="G92" i="11"/>
  <c r="H92" i="11" s="1"/>
  <c r="G93" i="11"/>
  <c r="H93" i="11" s="1"/>
  <c r="G94" i="11"/>
  <c r="H94" i="11" s="1"/>
  <c r="G95" i="11"/>
  <c r="H95" i="11" s="1"/>
  <c r="G96" i="11"/>
  <c r="H96" i="11"/>
  <c r="G97" i="11"/>
  <c r="H97" i="11" s="1"/>
  <c r="G98" i="11"/>
  <c r="H98" i="11"/>
  <c r="G99" i="11"/>
  <c r="H99" i="11" s="1"/>
  <c r="G100" i="11"/>
  <c r="H100" i="11" s="1"/>
  <c r="G101" i="11"/>
  <c r="H101" i="11" s="1"/>
  <c r="G102" i="11"/>
  <c r="H102" i="11" s="1"/>
  <c r="G103" i="11"/>
  <c r="H103" i="11" s="1"/>
  <c r="G104" i="11"/>
  <c r="H104" i="11"/>
  <c r="G105" i="11"/>
  <c r="H105" i="11" s="1"/>
  <c r="G106" i="11"/>
  <c r="H106" i="11"/>
  <c r="G107" i="11"/>
  <c r="H107" i="11" s="1"/>
  <c r="G108" i="11"/>
  <c r="H108" i="11" s="1"/>
  <c r="G109" i="11"/>
  <c r="H109" i="11" s="1"/>
  <c r="G110" i="11"/>
  <c r="H110" i="11" s="1"/>
  <c r="G111" i="11"/>
  <c r="H111" i="11" s="1"/>
  <c r="G112" i="11"/>
  <c r="H112" i="11"/>
  <c r="G113" i="11"/>
  <c r="H113" i="11" s="1"/>
  <c r="G114" i="11"/>
  <c r="H114" i="11"/>
  <c r="G115" i="11"/>
  <c r="H115" i="11" s="1"/>
  <c r="G116" i="11"/>
  <c r="H116" i="11" s="1"/>
  <c r="G117" i="11"/>
  <c r="H117" i="11" s="1"/>
  <c r="G118" i="11"/>
  <c r="H118" i="11" s="1"/>
  <c r="G119" i="11"/>
  <c r="H119" i="11" s="1"/>
  <c r="G120" i="11"/>
  <c r="H120" i="11"/>
  <c r="G121" i="11"/>
  <c r="H121" i="11" s="1"/>
  <c r="G122" i="11"/>
  <c r="H122" i="11"/>
  <c r="G123" i="11"/>
  <c r="H123" i="11" s="1"/>
  <c r="G124" i="11"/>
  <c r="H124" i="11" s="1"/>
  <c r="G125" i="11"/>
  <c r="H125" i="11" s="1"/>
  <c r="G126" i="11"/>
  <c r="H126" i="11" s="1"/>
  <c r="G127" i="11"/>
  <c r="H127" i="11" s="1"/>
  <c r="G128" i="11"/>
  <c r="H128" i="11"/>
  <c r="G129" i="11"/>
  <c r="H129" i="11" s="1"/>
  <c r="G130" i="11"/>
  <c r="H130" i="11"/>
  <c r="G131" i="11"/>
  <c r="H131" i="11" s="1"/>
  <c r="G132" i="11"/>
  <c r="H132" i="11" s="1"/>
  <c r="G133" i="11"/>
  <c r="H133" i="11" s="1"/>
  <c r="G134" i="11"/>
  <c r="H134" i="11" s="1"/>
  <c r="G135" i="11"/>
  <c r="H135" i="11" s="1"/>
  <c r="G136" i="11"/>
  <c r="H136" i="11"/>
  <c r="G137" i="11"/>
  <c r="H137" i="11" s="1"/>
  <c r="G138" i="11"/>
  <c r="H138" i="11"/>
  <c r="G139" i="11"/>
  <c r="H139" i="11" s="1"/>
  <c r="G140" i="11"/>
  <c r="H140" i="11" s="1"/>
  <c r="G141" i="11"/>
  <c r="H141" i="11" s="1"/>
  <c r="G142" i="11"/>
  <c r="H142" i="11" s="1"/>
  <c r="G143" i="11"/>
  <c r="H143" i="11" s="1"/>
  <c r="G144" i="11"/>
  <c r="H144" i="11"/>
  <c r="G145" i="11"/>
  <c r="H145" i="11" s="1"/>
  <c r="G146" i="11"/>
  <c r="H146" i="11"/>
  <c r="G147" i="11"/>
  <c r="H147" i="11" s="1"/>
  <c r="G148" i="11"/>
  <c r="H148" i="11" s="1"/>
  <c r="G149" i="11"/>
  <c r="H149" i="11" s="1"/>
  <c r="G150" i="11"/>
  <c r="H150" i="11"/>
  <c r="G151" i="11"/>
  <c r="H151" i="11" s="1"/>
  <c r="G152" i="11"/>
  <c r="H152" i="11"/>
  <c r="G153" i="11"/>
  <c r="H153" i="11" s="1"/>
  <c r="G154" i="11"/>
  <c r="H154" i="11"/>
  <c r="G155" i="11"/>
  <c r="H155" i="11" s="1"/>
  <c r="G156" i="11"/>
  <c r="H156" i="11" s="1"/>
  <c r="G157" i="11"/>
  <c r="H157" i="11" s="1"/>
  <c r="G158" i="11"/>
  <c r="H158" i="11" s="1"/>
  <c r="G159" i="11"/>
  <c r="H159" i="11" s="1"/>
  <c r="G160" i="11"/>
  <c r="H160" i="11"/>
  <c r="G161" i="11"/>
  <c r="H161" i="11" s="1"/>
  <c r="G162" i="11"/>
  <c r="H162" i="11"/>
  <c r="G163" i="11"/>
  <c r="H163" i="11" s="1"/>
  <c r="G164" i="11"/>
  <c r="H164" i="11" s="1"/>
  <c r="G165" i="11"/>
  <c r="H165" i="11" s="1"/>
  <c r="G166" i="11"/>
  <c r="H166" i="11"/>
  <c r="G167" i="11"/>
  <c r="H167" i="11" s="1"/>
  <c r="G168" i="11"/>
  <c r="H168" i="11"/>
  <c r="G169" i="11"/>
  <c r="H169" i="11" s="1"/>
  <c r="G170" i="11"/>
  <c r="H170" i="11"/>
  <c r="G171" i="11"/>
  <c r="H171" i="11" s="1"/>
  <c r="G172" i="11"/>
  <c r="H172" i="11" s="1"/>
  <c r="F174" i="11"/>
  <c r="F175" i="11"/>
  <c r="F176" i="11"/>
  <c r="C4" i="10"/>
  <c r="E4" i="10"/>
  <c r="G4" i="10"/>
  <c r="I4" i="10"/>
  <c r="K4" i="10"/>
  <c r="C5" i="10"/>
  <c r="E5" i="10"/>
  <c r="G5" i="10"/>
  <c r="I5" i="10"/>
  <c r="K5" i="10"/>
  <c r="L5" i="10"/>
  <c r="C6" i="10"/>
  <c r="E6" i="10"/>
  <c r="G6" i="10"/>
  <c r="I6" i="10"/>
  <c r="K6" i="10"/>
  <c r="C7" i="10"/>
  <c r="L7" i="10" s="1"/>
  <c r="E7" i="10"/>
  <c r="G7" i="10"/>
  <c r="I7" i="10"/>
  <c r="K7" i="10"/>
  <c r="C8" i="10"/>
  <c r="E8" i="10"/>
  <c r="L8" i="10" s="1"/>
  <c r="G8" i="10"/>
  <c r="I8" i="10"/>
  <c r="K8" i="10"/>
  <c r="H5" i="9"/>
  <c r="I5" i="9"/>
  <c r="J5" i="9"/>
  <c r="K5" i="9"/>
  <c r="M5" i="9"/>
  <c r="H6" i="9"/>
  <c r="I6" i="9"/>
  <c r="J6" i="9"/>
  <c r="K6" i="9"/>
  <c r="M6" i="9" s="1"/>
  <c r="H7" i="9"/>
  <c r="I7" i="9"/>
  <c r="J7" i="9"/>
  <c r="J16" i="9" s="1"/>
  <c r="K7" i="9"/>
  <c r="H8" i="9"/>
  <c r="I8" i="9"/>
  <c r="J8" i="9"/>
  <c r="K8" i="9"/>
  <c r="H9" i="9"/>
  <c r="I9" i="9"/>
  <c r="M9" i="9" s="1"/>
  <c r="J9" i="9"/>
  <c r="K9" i="9"/>
  <c r="H10" i="9"/>
  <c r="I10" i="9"/>
  <c r="J10" i="9"/>
  <c r="K10" i="9"/>
  <c r="M10" i="9"/>
  <c r="H11" i="9"/>
  <c r="I11" i="9"/>
  <c r="J11" i="9"/>
  <c r="K11" i="9"/>
  <c r="H12" i="9"/>
  <c r="M12" i="9" s="1"/>
  <c r="I12" i="9"/>
  <c r="J12" i="9"/>
  <c r="K12" i="9"/>
  <c r="H13" i="9"/>
  <c r="I13" i="9"/>
  <c r="J13" i="9"/>
  <c r="K13" i="9"/>
  <c r="M13" i="9"/>
  <c r="H14" i="9"/>
  <c r="I14" i="9"/>
  <c r="J14" i="9"/>
  <c r="K14" i="9"/>
  <c r="M14" i="9" s="1"/>
  <c r="C16" i="9"/>
  <c r="D16" i="9"/>
  <c r="E16" i="9"/>
  <c r="F16" i="9"/>
  <c r="C17" i="9"/>
  <c r="D17" i="9"/>
  <c r="E17" i="9"/>
  <c r="F17" i="9"/>
  <c r="J17" i="9"/>
  <c r="C18" i="9"/>
  <c r="D18" i="9"/>
  <c r="E18" i="9"/>
  <c r="F18" i="9"/>
  <c r="I4" i="8"/>
  <c r="J4" i="8"/>
  <c r="K4" i="8"/>
  <c r="L4" i="8"/>
  <c r="M4" i="8"/>
  <c r="N4" i="8"/>
  <c r="O4" i="8"/>
  <c r="P4" i="8"/>
  <c r="P16" i="8" s="1"/>
  <c r="Q4" i="8"/>
  <c r="R4" i="8"/>
  <c r="S4" i="8"/>
  <c r="T4" i="8"/>
  <c r="W4" i="8"/>
  <c r="X4" i="8"/>
  <c r="I5" i="8"/>
  <c r="J5" i="8"/>
  <c r="T5" i="8" s="1"/>
  <c r="K5" i="8"/>
  <c r="U5" i="8" s="1"/>
  <c r="L5" i="8"/>
  <c r="M5" i="8"/>
  <c r="N5" i="8"/>
  <c r="X5" i="8" s="1"/>
  <c r="O5" i="8"/>
  <c r="P5" i="8"/>
  <c r="Q5" i="8"/>
  <c r="R5" i="8"/>
  <c r="S5" i="8"/>
  <c r="V5" i="8"/>
  <c r="AA5" i="8" s="1"/>
  <c r="W5" i="8"/>
  <c r="Z5" i="8"/>
  <c r="I6" i="8"/>
  <c r="S6" i="8" s="1"/>
  <c r="J6" i="8"/>
  <c r="T6" i="8" s="1"/>
  <c r="T17" i="8" s="1"/>
  <c r="K6" i="8"/>
  <c r="L6" i="8"/>
  <c r="M6" i="8"/>
  <c r="W6" i="8" s="1"/>
  <c r="N6" i="8"/>
  <c r="X6" i="8" s="1"/>
  <c r="O6" i="8"/>
  <c r="P6" i="8"/>
  <c r="Q6" i="8"/>
  <c r="AA6" i="8" s="1"/>
  <c r="R6" i="8"/>
  <c r="AB6" i="8" s="1"/>
  <c r="U6" i="8"/>
  <c r="V6" i="8"/>
  <c r="Z6" i="8"/>
  <c r="I7" i="8"/>
  <c r="S7" i="8" s="1"/>
  <c r="J7" i="8"/>
  <c r="K7" i="8"/>
  <c r="L7" i="8"/>
  <c r="V7" i="8" s="1"/>
  <c r="M7" i="8"/>
  <c r="W7" i="8" s="1"/>
  <c r="N7" i="8"/>
  <c r="O7" i="8"/>
  <c r="P7" i="8"/>
  <c r="Q7" i="8"/>
  <c r="R7" i="8"/>
  <c r="T7" i="8"/>
  <c r="Y7" i="8" s="1"/>
  <c r="U7" i="8"/>
  <c r="X7" i="8"/>
  <c r="AB7" i="8"/>
  <c r="I8" i="8"/>
  <c r="J8" i="8"/>
  <c r="K8" i="8"/>
  <c r="U8" i="8" s="1"/>
  <c r="L8" i="8"/>
  <c r="V8" i="8" s="1"/>
  <c r="M8" i="8"/>
  <c r="N8" i="8"/>
  <c r="O8" i="8"/>
  <c r="Y8" i="8" s="1"/>
  <c r="P8" i="8"/>
  <c r="Q8" i="8"/>
  <c r="R8" i="8"/>
  <c r="S8" i="8"/>
  <c r="T8" i="8"/>
  <c r="W8" i="8"/>
  <c r="AA8" i="8"/>
  <c r="AB8" i="8"/>
  <c r="I9" i="8"/>
  <c r="J9" i="8"/>
  <c r="T9" i="8" s="1"/>
  <c r="K9" i="8"/>
  <c r="U9" i="8" s="1"/>
  <c r="Z9" i="8" s="1"/>
  <c r="L9" i="8"/>
  <c r="M9" i="8"/>
  <c r="N9" i="8"/>
  <c r="O9" i="8"/>
  <c r="Y9" i="8" s="1"/>
  <c r="P9" i="8"/>
  <c r="Q9" i="8"/>
  <c r="R9" i="8"/>
  <c r="AB9" i="8" s="1"/>
  <c r="S9" i="8"/>
  <c r="V9" i="8"/>
  <c r="W9" i="8"/>
  <c r="AA9" i="8"/>
  <c r="I10" i="8"/>
  <c r="S10" i="8" s="1"/>
  <c r="J10" i="8"/>
  <c r="T10" i="8" s="1"/>
  <c r="K10" i="8"/>
  <c r="L10" i="8"/>
  <c r="M10" i="8"/>
  <c r="W10" i="8" s="1"/>
  <c r="N10" i="8"/>
  <c r="O10" i="8"/>
  <c r="P10" i="8"/>
  <c r="Q10" i="8"/>
  <c r="R10" i="8"/>
  <c r="U10" i="8"/>
  <c r="Z10" i="8" s="1"/>
  <c r="V10" i="8"/>
  <c r="Y10" i="8"/>
  <c r="I11" i="8"/>
  <c r="S11" i="8" s="1"/>
  <c r="J11" i="8"/>
  <c r="K11" i="8"/>
  <c r="L11" i="8"/>
  <c r="V11" i="8" s="1"/>
  <c r="M11" i="8"/>
  <c r="W11" i="8" s="1"/>
  <c r="AB11" i="8" s="1"/>
  <c r="N11" i="8"/>
  <c r="O11" i="8"/>
  <c r="P11" i="8"/>
  <c r="Q11" i="8"/>
  <c r="AA11" i="8" s="1"/>
  <c r="R11" i="8"/>
  <c r="T11" i="8"/>
  <c r="U11" i="8"/>
  <c r="X11" i="8"/>
  <c r="Y11" i="8"/>
  <c r="I12" i="8"/>
  <c r="J12" i="8"/>
  <c r="K12" i="8"/>
  <c r="U12" i="8" s="1"/>
  <c r="L12" i="8"/>
  <c r="V12" i="8" s="1"/>
  <c r="AA12" i="8" s="1"/>
  <c r="M12" i="8"/>
  <c r="N12" i="8"/>
  <c r="O12" i="8"/>
  <c r="P12" i="8"/>
  <c r="Z12" i="8" s="1"/>
  <c r="Q12" i="8"/>
  <c r="R12" i="8"/>
  <c r="S12" i="8"/>
  <c r="T12" i="8"/>
  <c r="W12" i="8"/>
  <c r="AB12" i="8" s="1"/>
  <c r="X12" i="8"/>
  <c r="I13" i="8"/>
  <c r="S13" i="8" s="1"/>
  <c r="S16" i="8" s="1"/>
  <c r="J13" i="8"/>
  <c r="T13" i="8" s="1"/>
  <c r="Y13" i="8" s="1"/>
  <c r="K13" i="8"/>
  <c r="L13" i="8"/>
  <c r="M13" i="8"/>
  <c r="W13" i="8" s="1"/>
  <c r="W18" i="8" s="1"/>
  <c r="N13" i="8"/>
  <c r="O13" i="8"/>
  <c r="P13" i="8"/>
  <c r="Q13" i="8"/>
  <c r="R13" i="8"/>
  <c r="U13" i="8"/>
  <c r="V13" i="8"/>
  <c r="Z13" i="8"/>
  <c r="AA13" i="8"/>
  <c r="C15" i="8"/>
  <c r="D15" i="8"/>
  <c r="E15" i="8"/>
  <c r="F15" i="8"/>
  <c r="G15" i="8"/>
  <c r="H15" i="8"/>
  <c r="J15" i="8"/>
  <c r="O15" i="8"/>
  <c r="T15" i="8"/>
  <c r="C16" i="8"/>
  <c r="D16" i="8"/>
  <c r="E16" i="8"/>
  <c r="F16" i="8"/>
  <c r="G16" i="8"/>
  <c r="H16" i="8"/>
  <c r="L16" i="8"/>
  <c r="M16" i="8"/>
  <c r="C17" i="8"/>
  <c r="D17" i="8"/>
  <c r="E17" i="8"/>
  <c r="F17" i="8"/>
  <c r="G17" i="8"/>
  <c r="H17" i="8"/>
  <c r="J17" i="8"/>
  <c r="P17" i="8"/>
  <c r="C18" i="8"/>
  <c r="E18" i="8"/>
  <c r="F18" i="8"/>
  <c r="G18" i="8"/>
  <c r="H18" i="8"/>
  <c r="M18" i="8"/>
  <c r="R18" i="8"/>
  <c r="S18" i="8" l="1"/>
  <c r="S15" i="8"/>
  <c r="AC7" i="8"/>
  <c r="Q15" i="8"/>
  <c r="M15" i="8"/>
  <c r="W17" i="8"/>
  <c r="M8" i="9"/>
  <c r="M7" i="9"/>
  <c r="L4" i="10"/>
  <c r="I15" i="8"/>
  <c r="Q18" i="8"/>
  <c r="N17" i="8"/>
  <c r="I17" i="8"/>
  <c r="W16" i="8"/>
  <c r="N15" i="8"/>
  <c r="X9" i="8"/>
  <c r="AC9" i="8" s="1"/>
  <c r="X8" i="8"/>
  <c r="X17" i="8" s="1"/>
  <c r="Y6" i="8"/>
  <c r="AC6" i="8" s="1"/>
  <c r="T18" i="8"/>
  <c r="L18" i="8"/>
  <c r="V4" i="8"/>
  <c r="O18" i="8"/>
  <c r="J18" i="8"/>
  <c r="R17" i="8"/>
  <c r="M17" i="8"/>
  <c r="K16" i="8"/>
  <c r="W15" i="8"/>
  <c r="R15" i="8"/>
  <c r="L15" i="8"/>
  <c r="Y12" i="8"/>
  <c r="AB10" i="8"/>
  <c r="X10" i="8"/>
  <c r="AC10" i="8" s="1"/>
  <c r="AA7" i="8"/>
  <c r="Y5" i="8"/>
  <c r="S17" i="8"/>
  <c r="Y4" i="8"/>
  <c r="O17" i="8"/>
  <c r="U4" i="8"/>
  <c r="K17" i="8"/>
  <c r="J18" i="9"/>
  <c r="L6" i="10"/>
  <c r="H16" i="9"/>
  <c r="H17" i="9"/>
  <c r="H18" i="9"/>
  <c r="K18" i="8"/>
  <c r="Q16" i="8"/>
  <c r="Z11" i="8"/>
  <c r="AC11" i="8" s="1"/>
  <c r="AB4" i="8"/>
  <c r="P18" i="8"/>
  <c r="Z4" i="8"/>
  <c r="K18" i="9"/>
  <c r="K16" i="9"/>
  <c r="N18" i="8"/>
  <c r="I18" i="8"/>
  <c r="Q17" i="8"/>
  <c r="L17" i="8"/>
  <c r="T16" i="8"/>
  <c r="O16" i="8"/>
  <c r="I16" i="8"/>
  <c r="P15" i="8"/>
  <c r="K15" i="8"/>
  <c r="AB13" i="8"/>
  <c r="X13" i="8"/>
  <c r="AC12" i="8"/>
  <c r="AA10" i="8"/>
  <c r="Z8" i="8"/>
  <c r="Z7" i="8"/>
  <c r="AB5" i="8"/>
  <c r="AC5" i="8" s="1"/>
  <c r="R16" i="8"/>
  <c r="N16" i="8"/>
  <c r="J16" i="8"/>
  <c r="K17" i="9"/>
  <c r="M11" i="9"/>
  <c r="I16" i="9"/>
  <c r="I17" i="9"/>
  <c r="I18" i="9"/>
  <c r="I27" i="6"/>
  <c r="G27" i="6"/>
  <c r="C3" i="6"/>
  <c r="B3" i="6"/>
  <c r="D3" i="6"/>
  <c r="B27" i="6"/>
  <c r="B29" i="6" s="1"/>
  <c r="H3" i="6"/>
  <c r="I3" i="6"/>
  <c r="G3" i="6"/>
  <c r="H29" i="6"/>
  <c r="H27" i="6"/>
  <c r="C27" i="6"/>
  <c r="D27" i="6"/>
  <c r="B19" i="6"/>
  <c r="B25" i="6" s="1"/>
  <c r="I23" i="6"/>
  <c r="H23" i="6"/>
  <c r="G23" i="6"/>
  <c r="I17" i="6"/>
  <c r="I11" i="6" s="1"/>
  <c r="I19" i="6" s="1"/>
  <c r="H17" i="6"/>
  <c r="H11" i="6" s="1"/>
  <c r="H19" i="6" s="1"/>
  <c r="G17" i="6"/>
  <c r="G11" i="6"/>
  <c r="G19" i="6" s="1"/>
  <c r="D11" i="6"/>
  <c r="D19" i="6" s="1"/>
  <c r="C17" i="6"/>
  <c r="C11" i="6" s="1"/>
  <c r="C19" i="6" s="1"/>
  <c r="D17" i="6"/>
  <c r="B17" i="6"/>
  <c r="B11" i="6" s="1"/>
  <c r="C23" i="6"/>
  <c r="D23" i="6"/>
  <c r="B23" i="6"/>
  <c r="H13" i="5"/>
  <c r="I13" i="5"/>
  <c r="C13" i="5"/>
  <c r="C14" i="5" s="1"/>
  <c r="C17" i="5" s="1"/>
  <c r="C19" i="5" s="1"/>
  <c r="D13" i="5"/>
  <c r="B13" i="5"/>
  <c r="G13" i="5"/>
  <c r="H14" i="5"/>
  <c r="H17" i="5" s="1"/>
  <c r="H19" i="5" s="1"/>
  <c r="G11" i="5"/>
  <c r="G14" i="5" s="1"/>
  <c r="G17" i="5" s="1"/>
  <c r="G19" i="5" s="1"/>
  <c r="I6" i="5"/>
  <c r="H6" i="5"/>
  <c r="G6" i="5"/>
  <c r="D14" i="5"/>
  <c r="D17" i="5" s="1"/>
  <c r="D19" i="5" s="1"/>
  <c r="B14" i="5"/>
  <c r="B17" i="5" s="1"/>
  <c r="B19" i="5" s="1"/>
  <c r="D6" i="5"/>
  <c r="C6" i="5"/>
  <c r="B6" i="5"/>
  <c r="B11" i="5"/>
  <c r="C24" i="4"/>
  <c r="D24" i="4"/>
  <c r="B24" i="4"/>
  <c r="C22" i="4"/>
  <c r="D22" i="4"/>
  <c r="B22" i="4"/>
  <c r="C17" i="4"/>
  <c r="D17" i="4"/>
  <c r="B17" i="4"/>
  <c r="C15" i="4"/>
  <c r="D15" i="4"/>
  <c r="B15" i="4"/>
  <c r="C19" i="3"/>
  <c r="B19" i="3"/>
  <c r="C17" i="3"/>
  <c r="B17" i="3"/>
  <c r="C16" i="3"/>
  <c r="B16" i="3"/>
  <c r="C10" i="3"/>
  <c r="B10" i="3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I19" i="2" s="1"/>
  <c r="H3" i="2"/>
  <c r="H19" i="2" s="1"/>
  <c r="G3" i="2"/>
  <c r="G19" i="2" s="1"/>
  <c r="M53" i="1"/>
  <c r="G53" i="1"/>
  <c r="I53" i="1" s="1"/>
  <c r="F53" i="1"/>
  <c r="D53" i="1"/>
  <c r="E53" i="1" s="1"/>
  <c r="C53" i="1"/>
  <c r="B53" i="1"/>
  <c r="N53" i="1" s="1"/>
  <c r="M52" i="1"/>
  <c r="I52" i="1"/>
  <c r="G52" i="1"/>
  <c r="F52" i="1"/>
  <c r="D52" i="1"/>
  <c r="E52" i="1" s="1"/>
  <c r="C52" i="1"/>
  <c r="B52" i="1"/>
  <c r="M51" i="1"/>
  <c r="F51" i="1"/>
  <c r="G51" i="1" s="1"/>
  <c r="I51" i="1" s="1"/>
  <c r="E51" i="1"/>
  <c r="D51" i="1"/>
  <c r="B51" i="1"/>
  <c r="C51" i="1" s="1"/>
  <c r="N50" i="1"/>
  <c r="M50" i="1"/>
  <c r="F50" i="1"/>
  <c r="G50" i="1" s="1"/>
  <c r="I50" i="1" s="1"/>
  <c r="E50" i="1"/>
  <c r="D50" i="1"/>
  <c r="B50" i="1"/>
  <c r="C50" i="1" s="1"/>
  <c r="M49" i="1"/>
  <c r="G49" i="1"/>
  <c r="I49" i="1" s="1"/>
  <c r="F49" i="1"/>
  <c r="D49" i="1"/>
  <c r="E49" i="1" s="1"/>
  <c r="C49" i="1"/>
  <c r="B49" i="1"/>
  <c r="N49" i="1" s="1"/>
  <c r="M48" i="1"/>
  <c r="I48" i="1"/>
  <c r="G48" i="1"/>
  <c r="F48" i="1"/>
  <c r="D48" i="1"/>
  <c r="E48" i="1" s="1"/>
  <c r="C48" i="1"/>
  <c r="B48" i="1"/>
  <c r="M47" i="1"/>
  <c r="F47" i="1"/>
  <c r="G47" i="1" s="1"/>
  <c r="I47" i="1" s="1"/>
  <c r="E47" i="1"/>
  <c r="D47" i="1"/>
  <c r="B47" i="1"/>
  <c r="C47" i="1" s="1"/>
  <c r="N46" i="1"/>
  <c r="M46" i="1"/>
  <c r="F46" i="1"/>
  <c r="G46" i="1" s="1"/>
  <c r="I46" i="1" s="1"/>
  <c r="E46" i="1"/>
  <c r="D46" i="1"/>
  <c r="B46" i="1"/>
  <c r="C46" i="1" s="1"/>
  <c r="M45" i="1"/>
  <c r="G45" i="1"/>
  <c r="I45" i="1" s="1"/>
  <c r="F45" i="1"/>
  <c r="D45" i="1"/>
  <c r="E45" i="1" s="1"/>
  <c r="C45" i="1"/>
  <c r="B45" i="1"/>
  <c r="N45" i="1" s="1"/>
  <c r="M44" i="1"/>
  <c r="I44" i="1"/>
  <c r="G44" i="1"/>
  <c r="F44" i="1"/>
  <c r="D44" i="1"/>
  <c r="E44" i="1" s="1"/>
  <c r="C44" i="1"/>
  <c r="B44" i="1"/>
  <c r="M43" i="1"/>
  <c r="F43" i="1"/>
  <c r="G43" i="1" s="1"/>
  <c r="I43" i="1" s="1"/>
  <c r="E43" i="1"/>
  <c r="D43" i="1"/>
  <c r="B43" i="1"/>
  <c r="C43" i="1" s="1"/>
  <c r="N42" i="1"/>
  <c r="M42" i="1"/>
  <c r="F42" i="1"/>
  <c r="G42" i="1" s="1"/>
  <c r="I42" i="1" s="1"/>
  <c r="E42" i="1"/>
  <c r="D42" i="1"/>
  <c r="B42" i="1"/>
  <c r="C42" i="1" s="1"/>
  <c r="M41" i="1"/>
  <c r="G41" i="1"/>
  <c r="I41" i="1" s="1"/>
  <c r="F41" i="1"/>
  <c r="D41" i="1"/>
  <c r="E41" i="1" s="1"/>
  <c r="C41" i="1"/>
  <c r="B41" i="1"/>
  <c r="N41" i="1" s="1"/>
  <c r="M40" i="1"/>
  <c r="I40" i="1"/>
  <c r="G40" i="1"/>
  <c r="F40" i="1"/>
  <c r="D40" i="1"/>
  <c r="E40" i="1" s="1"/>
  <c r="C40" i="1"/>
  <c r="B40" i="1"/>
  <c r="M39" i="1"/>
  <c r="F39" i="1"/>
  <c r="G39" i="1" s="1"/>
  <c r="I39" i="1" s="1"/>
  <c r="E39" i="1"/>
  <c r="D39" i="1"/>
  <c r="B39" i="1"/>
  <c r="N38" i="1"/>
  <c r="M38" i="1"/>
  <c r="F38" i="1"/>
  <c r="G38" i="1" s="1"/>
  <c r="I38" i="1" s="1"/>
  <c r="E38" i="1"/>
  <c r="D38" i="1"/>
  <c r="B38" i="1"/>
  <c r="C38" i="1" s="1"/>
  <c r="M37" i="1"/>
  <c r="G37" i="1"/>
  <c r="I37" i="1" s="1"/>
  <c r="F37" i="1"/>
  <c r="D37" i="1"/>
  <c r="E37" i="1" s="1"/>
  <c r="C37" i="1"/>
  <c r="B37" i="1"/>
  <c r="M36" i="1"/>
  <c r="I36" i="1"/>
  <c r="G36" i="1"/>
  <c r="F36" i="1"/>
  <c r="D36" i="1"/>
  <c r="E36" i="1" s="1"/>
  <c r="C36" i="1"/>
  <c r="B36" i="1"/>
  <c r="M35" i="1"/>
  <c r="F35" i="1"/>
  <c r="G35" i="1" s="1"/>
  <c r="I35" i="1" s="1"/>
  <c r="E35" i="1"/>
  <c r="D35" i="1"/>
  <c r="B35" i="1"/>
  <c r="C35" i="1" s="1"/>
  <c r="M34" i="1"/>
  <c r="F34" i="1"/>
  <c r="G34" i="1" s="1"/>
  <c r="I34" i="1" s="1"/>
  <c r="E34" i="1"/>
  <c r="D34" i="1"/>
  <c r="B34" i="1"/>
  <c r="N34" i="1" s="1"/>
  <c r="M33" i="1"/>
  <c r="G33" i="1"/>
  <c r="I33" i="1" s="1"/>
  <c r="F33" i="1"/>
  <c r="D33" i="1"/>
  <c r="E33" i="1" s="1"/>
  <c r="C33" i="1"/>
  <c r="B33" i="1"/>
  <c r="N33" i="1" s="1"/>
  <c r="M32" i="1"/>
  <c r="I32" i="1"/>
  <c r="G32" i="1"/>
  <c r="F32" i="1"/>
  <c r="E32" i="1"/>
  <c r="D32" i="1"/>
  <c r="C32" i="1"/>
  <c r="B32" i="1"/>
  <c r="N32" i="1" s="1"/>
  <c r="N31" i="1"/>
  <c r="M31" i="1"/>
  <c r="F31" i="1"/>
  <c r="G31" i="1" s="1"/>
  <c r="I31" i="1" s="1"/>
  <c r="E31" i="1"/>
  <c r="D31" i="1"/>
  <c r="B31" i="1"/>
  <c r="C31" i="1" s="1"/>
  <c r="N30" i="1"/>
  <c r="M30" i="1"/>
  <c r="G30" i="1"/>
  <c r="I30" i="1" s="1"/>
  <c r="F30" i="1"/>
  <c r="E30" i="1"/>
  <c r="D30" i="1"/>
  <c r="C30" i="1"/>
  <c r="B30" i="1"/>
  <c r="M29" i="1"/>
  <c r="G29" i="1"/>
  <c r="I29" i="1" s="1"/>
  <c r="F29" i="1"/>
  <c r="D29" i="1"/>
  <c r="E29" i="1" s="1"/>
  <c r="C29" i="1"/>
  <c r="B29" i="1"/>
  <c r="N29" i="1" s="1"/>
  <c r="M28" i="1"/>
  <c r="I28" i="1"/>
  <c r="G28" i="1"/>
  <c r="F28" i="1"/>
  <c r="D28" i="1"/>
  <c r="E28" i="1" s="1"/>
  <c r="C28" i="1"/>
  <c r="B28" i="1"/>
  <c r="N28" i="1" s="1"/>
  <c r="M27" i="1"/>
  <c r="F27" i="1"/>
  <c r="G27" i="1" s="1"/>
  <c r="I27" i="1" s="1"/>
  <c r="D27" i="1"/>
  <c r="E27" i="1" s="1"/>
  <c r="B27" i="1"/>
  <c r="C27" i="1" s="1"/>
  <c r="N26" i="1"/>
  <c r="M26" i="1"/>
  <c r="F26" i="1"/>
  <c r="G26" i="1" s="1"/>
  <c r="I26" i="1" s="1"/>
  <c r="E26" i="1"/>
  <c r="D26" i="1"/>
  <c r="B26" i="1"/>
  <c r="C26" i="1" s="1"/>
  <c r="M25" i="1"/>
  <c r="F25" i="1"/>
  <c r="G25" i="1" s="1"/>
  <c r="I25" i="1" s="1"/>
  <c r="D25" i="1"/>
  <c r="E25" i="1" s="1"/>
  <c r="B25" i="1"/>
  <c r="C25" i="1" s="1"/>
  <c r="M24" i="1"/>
  <c r="G24" i="1"/>
  <c r="I24" i="1" s="1"/>
  <c r="F24" i="1"/>
  <c r="E24" i="1"/>
  <c r="D24" i="1"/>
  <c r="C24" i="1"/>
  <c r="B24" i="1"/>
  <c r="N24" i="1" s="1"/>
  <c r="N23" i="1"/>
  <c r="M23" i="1"/>
  <c r="F23" i="1"/>
  <c r="G23" i="1" s="1"/>
  <c r="I23" i="1" s="1"/>
  <c r="E23" i="1"/>
  <c r="D23" i="1"/>
  <c r="B23" i="1"/>
  <c r="C23" i="1" s="1"/>
  <c r="N22" i="1"/>
  <c r="M22" i="1"/>
  <c r="F22" i="1"/>
  <c r="G22" i="1" s="1"/>
  <c r="I22" i="1" s="1"/>
  <c r="E22" i="1"/>
  <c r="D22" i="1"/>
  <c r="B22" i="1"/>
  <c r="C22" i="1" s="1"/>
  <c r="M21" i="1"/>
  <c r="F21" i="1"/>
  <c r="G21" i="1" s="1"/>
  <c r="I21" i="1" s="1"/>
  <c r="D21" i="1"/>
  <c r="E21" i="1" s="1"/>
  <c r="B21" i="1"/>
  <c r="C21" i="1" s="1"/>
  <c r="M20" i="1"/>
  <c r="I20" i="1"/>
  <c r="G20" i="1"/>
  <c r="F20" i="1"/>
  <c r="D20" i="1"/>
  <c r="E20" i="1" s="1"/>
  <c r="C20" i="1"/>
  <c r="B20" i="1"/>
  <c r="M19" i="1"/>
  <c r="F19" i="1"/>
  <c r="G19" i="1" s="1"/>
  <c r="I19" i="1" s="1"/>
  <c r="D19" i="1"/>
  <c r="E19" i="1" s="1"/>
  <c r="B19" i="1"/>
  <c r="C19" i="1" s="1"/>
  <c r="N18" i="1"/>
  <c r="M18" i="1"/>
  <c r="G18" i="1"/>
  <c r="I18" i="1" s="1"/>
  <c r="F18" i="1"/>
  <c r="E18" i="1"/>
  <c r="D18" i="1"/>
  <c r="C18" i="1"/>
  <c r="B18" i="1"/>
  <c r="M17" i="1"/>
  <c r="F17" i="1"/>
  <c r="G17" i="1" s="1"/>
  <c r="I17" i="1" s="1"/>
  <c r="D17" i="1"/>
  <c r="E17" i="1" s="1"/>
  <c r="C17" i="1"/>
  <c r="B17" i="1"/>
  <c r="M16" i="1"/>
  <c r="G16" i="1"/>
  <c r="I16" i="1" s="1"/>
  <c r="F16" i="1"/>
  <c r="D16" i="1"/>
  <c r="E16" i="1" s="1"/>
  <c r="C16" i="1"/>
  <c r="B16" i="1"/>
  <c r="M15" i="1"/>
  <c r="I15" i="1"/>
  <c r="F15" i="1"/>
  <c r="G15" i="1" s="1"/>
  <c r="D15" i="1"/>
  <c r="E15" i="1" s="1"/>
  <c r="B15" i="1"/>
  <c r="C15" i="1" s="1"/>
  <c r="M14" i="1"/>
  <c r="F14" i="1"/>
  <c r="G14" i="1" s="1"/>
  <c r="I14" i="1" s="1"/>
  <c r="E14" i="1"/>
  <c r="D14" i="1"/>
  <c r="B14" i="1"/>
  <c r="N14" i="1" s="1"/>
  <c r="M13" i="1"/>
  <c r="G13" i="1"/>
  <c r="I13" i="1" s="1"/>
  <c r="F13" i="1"/>
  <c r="D13" i="1"/>
  <c r="E13" i="1" s="1"/>
  <c r="B13" i="1"/>
  <c r="N13" i="1" s="1"/>
  <c r="M12" i="1"/>
  <c r="G12" i="1"/>
  <c r="I12" i="1" s="1"/>
  <c r="F12" i="1"/>
  <c r="D12" i="1"/>
  <c r="E12" i="1" s="1"/>
  <c r="C12" i="1"/>
  <c r="B12" i="1"/>
  <c r="N12" i="1" s="1"/>
  <c r="M11" i="1"/>
  <c r="F11" i="1"/>
  <c r="G11" i="1" s="1"/>
  <c r="I11" i="1" s="1"/>
  <c r="D11" i="1"/>
  <c r="E11" i="1" s="1"/>
  <c r="B11" i="1"/>
  <c r="C11" i="1" s="1"/>
  <c r="N10" i="1"/>
  <c r="M10" i="1"/>
  <c r="F10" i="1"/>
  <c r="G10" i="1" s="1"/>
  <c r="I10" i="1" s="1"/>
  <c r="E10" i="1"/>
  <c r="D10" i="1"/>
  <c r="B10" i="1"/>
  <c r="C10" i="1" s="1"/>
  <c r="M9" i="1"/>
  <c r="F9" i="1"/>
  <c r="G9" i="1" s="1"/>
  <c r="I9" i="1" s="1"/>
  <c r="D9" i="1"/>
  <c r="E9" i="1" s="1"/>
  <c r="B9" i="1"/>
  <c r="C9" i="1" s="1"/>
  <c r="M8" i="1"/>
  <c r="G8" i="1"/>
  <c r="I8" i="1" s="1"/>
  <c r="F8" i="1"/>
  <c r="E8" i="1"/>
  <c r="D8" i="1"/>
  <c r="C8" i="1"/>
  <c r="B8" i="1"/>
  <c r="N8" i="1" s="1"/>
  <c r="N7" i="1"/>
  <c r="M7" i="1"/>
  <c r="F7" i="1"/>
  <c r="G7" i="1" s="1"/>
  <c r="I7" i="1" s="1"/>
  <c r="E7" i="1"/>
  <c r="D7" i="1"/>
  <c r="B7" i="1"/>
  <c r="C7" i="1" s="1"/>
  <c r="N6" i="1"/>
  <c r="M6" i="1"/>
  <c r="F6" i="1"/>
  <c r="G6" i="1" s="1"/>
  <c r="I6" i="1" s="1"/>
  <c r="E6" i="1"/>
  <c r="D6" i="1"/>
  <c r="B6" i="1"/>
  <c r="C6" i="1" s="1"/>
  <c r="M5" i="1"/>
  <c r="F5" i="1"/>
  <c r="N5" i="1" s="1"/>
  <c r="D5" i="1"/>
  <c r="E5" i="1" s="1"/>
  <c r="B5" i="1"/>
  <c r="C5" i="1" s="1"/>
  <c r="M4" i="1"/>
  <c r="I4" i="1"/>
  <c r="G4" i="1"/>
  <c r="F4" i="1"/>
  <c r="D4" i="1"/>
  <c r="E4" i="1" s="1"/>
  <c r="C4" i="1"/>
  <c r="B4" i="1"/>
  <c r="M3" i="1"/>
  <c r="F3" i="1"/>
  <c r="G3" i="1" s="1"/>
  <c r="I3" i="1" s="1"/>
  <c r="D3" i="1"/>
  <c r="N3" i="1" s="1"/>
  <c r="B3" i="1"/>
  <c r="C3" i="1" s="1"/>
  <c r="N2" i="1"/>
  <c r="M2" i="1"/>
  <c r="G2" i="1"/>
  <c r="I2" i="1" s="1"/>
  <c r="F2" i="1"/>
  <c r="E2" i="1"/>
  <c r="D2" i="1"/>
  <c r="C2" i="1"/>
  <c r="B2" i="1"/>
  <c r="X18" i="8" l="1"/>
  <c r="AC13" i="8"/>
  <c r="AB18" i="8"/>
  <c r="AB17" i="8"/>
  <c r="AB15" i="8"/>
  <c r="AB16" i="8"/>
  <c r="Z16" i="8"/>
  <c r="Z17" i="8"/>
  <c r="Z18" i="8"/>
  <c r="Z15" i="8"/>
  <c r="U15" i="8"/>
  <c r="U16" i="8"/>
  <c r="U18" i="8"/>
  <c r="U17" i="8"/>
  <c r="Y15" i="8"/>
  <c r="Y16" i="8"/>
  <c r="Y18" i="8"/>
  <c r="Y17" i="8"/>
  <c r="V16" i="8"/>
  <c r="V15" i="8"/>
  <c r="V17" i="8"/>
  <c r="V18" i="8"/>
  <c r="AA4" i="8"/>
  <c r="AC8" i="8"/>
  <c r="X16" i="8"/>
  <c r="X15" i="8"/>
  <c r="D25" i="6"/>
  <c r="D29" i="6" s="1"/>
  <c r="C25" i="6"/>
  <c r="C29" i="6" s="1"/>
  <c r="H25" i="6"/>
  <c r="G25" i="6"/>
  <c r="G29" i="6" s="1"/>
  <c r="I25" i="6"/>
  <c r="I29" i="6" s="1"/>
  <c r="I14" i="5"/>
  <c r="I17" i="5" s="1"/>
  <c r="I19" i="5" s="1"/>
  <c r="N9" i="1"/>
  <c r="N25" i="1"/>
  <c r="C13" i="1"/>
  <c r="C14" i="1"/>
  <c r="N19" i="1"/>
  <c r="N21" i="1"/>
  <c r="C34" i="1"/>
  <c r="N35" i="1"/>
  <c r="N4" i="1"/>
  <c r="G5" i="1"/>
  <c r="I5" i="1" s="1"/>
  <c r="N15" i="1"/>
  <c r="N20" i="1"/>
  <c r="N36" i="1"/>
  <c r="N37" i="1"/>
  <c r="N40" i="1"/>
  <c r="N44" i="1"/>
  <c r="N48" i="1"/>
  <c r="N52" i="1"/>
  <c r="E3" i="1"/>
  <c r="C39" i="1"/>
  <c r="N39" i="1"/>
  <c r="N17" i="1"/>
  <c r="N11" i="1"/>
  <c r="N16" i="1"/>
  <c r="N27" i="1"/>
  <c r="N43" i="1"/>
  <c r="N47" i="1"/>
  <c r="N51" i="1"/>
  <c r="AA17" i="8" l="1"/>
  <c r="AA15" i="8"/>
  <c r="AA16" i="8"/>
  <c r="AA18" i="8"/>
  <c r="AC4" i="8"/>
  <c r="AC15" i="8" l="1"/>
  <c r="AC17" i="8"/>
  <c r="AC16" i="8"/>
  <c r="AC18" i="8"/>
</calcChain>
</file>

<file path=xl/sharedStrings.xml><?xml version="1.0" encoding="utf-8"?>
<sst xmlns="http://schemas.openxmlformats.org/spreadsheetml/2006/main" count="1347" uniqueCount="321">
  <si>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</si>
  <si>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</si>
  <si>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</si>
  <si>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</si>
  <si>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</si>
  <si>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</si>
  <si>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</si>
  <si>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</si>
  <si>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</si>
  <si>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</si>
  <si>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</si>
  <si>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</si>
  <si>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</si>
  <si>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</si>
  <si>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</si>
  <si>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</si>
  <si>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</si>
  <si>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</si>
  <si>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</si>
  <si>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</si>
  <si>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</si>
  <si>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</si>
  <si>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</si>
  <si>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</si>
  <si>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</si>
  <si>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</si>
  <si>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</si>
  <si>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</si>
  <si>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</si>
  <si>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</si>
  <si>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</si>
  <si>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</si>
  <si>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</si>
  <si>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</si>
  <si>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</si>
  <si>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</si>
  <si>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</si>
  <si>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</si>
  <si>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</si>
  <si>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</si>
  <si>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</si>
  <si>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</si>
  <si>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</si>
  <si>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</si>
  <si>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</si>
  <si>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</si>
  <si>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</si>
  <si>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</si>
  <si>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</si>
  <si>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</si>
  <si>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</si>
  <si>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</si>
  <si>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</si>
  <si>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</si>
  <si>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</si>
  <si>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</si>
  <si>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</si>
  <si>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</si>
  <si>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</si>
  <si>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</si>
  <si>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</si>
  <si>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</si>
  <si>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</si>
  <si>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</si>
  <si>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</si>
  <si>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</si>
  <si>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</si>
  <si>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</si>
  <si>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</si>
  <si>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</si>
  <si>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</si>
  <si>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</si>
  <si>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</si>
  <si>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</si>
  <si>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</si>
  <si>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</si>
  <si>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</si>
  <si>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</si>
  <si>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</si>
  <si>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</si>
  <si>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</si>
  <si>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</si>
  <si>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</si>
  <si>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</si>
  <si>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</si>
  <si>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</si>
  <si>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</si>
  <si>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TY</t>
  </si>
  <si>
    <t>HO</t>
  </si>
  <si>
    <t>GM</t>
  </si>
  <si>
    <t>FD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</si>
  <si>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</si>
  <si>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</si>
  <si>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</si>
  <si>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</si>
  <si>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</si>
  <si>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</si>
  <si>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</si>
  <si>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</si>
  <si>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</si>
  <si>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</si>
  <si>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</si>
  <si>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</si>
  <si>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</si>
  <si>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</si>
  <si>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</si>
  <si>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</si>
  <si>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</si>
  <si>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</si>
  <si>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</si>
  <si>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</si>
  <si>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</si>
  <si>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</si>
  <si>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</si>
  <si>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</si>
  <si>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</si>
  <si>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</si>
  <si>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</si>
  <si>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HO01OODY040</t>
  </si>
  <si>
    <t>FD06FCS006</t>
  </si>
  <si>
    <t>GM09CMR014</t>
  </si>
  <si>
    <t>HO05ODY037</t>
  </si>
  <si>
    <t>Row Labels</t>
  </si>
  <si>
    <t>Grand Total</t>
  </si>
  <si>
    <t>Sum of Miles</t>
  </si>
  <si>
    <t>WaltMart</t>
  </si>
  <si>
    <t>Dollar Trap</t>
  </si>
  <si>
    <t>Office Repo</t>
  </si>
  <si>
    <t>Ball Point Pen</t>
  </si>
  <si>
    <t xml:space="preserve">TI-35 Calculator </t>
  </si>
  <si>
    <t>100 page notebook</t>
  </si>
  <si>
    <t>8 oz Glue</t>
  </si>
  <si>
    <t>Clear Tape</t>
  </si>
  <si>
    <t>Erazer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</si>
  <si>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</si>
  <si>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</si>
  <si>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</si>
  <si>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</si>
  <si>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</si>
  <si>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</si>
  <si>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</si>
  <si>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</si>
  <si>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</si>
  <si>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</si>
  <si>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</si>
  <si>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</si>
  <si>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</si>
  <si>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</si>
  <si>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</si>
  <si>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</si>
  <si>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</si>
  <si>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</si>
  <si>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</si>
  <si>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</si>
  <si>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</si>
  <si>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One Year Costs</t>
  </si>
  <si>
    <t>Food</t>
  </si>
  <si>
    <t>Litter</t>
  </si>
  <si>
    <t>Treats</t>
  </si>
  <si>
    <t>Subtotal</t>
  </si>
  <si>
    <t>Monthly Total</t>
  </si>
  <si>
    <t>Chicago Museum</t>
  </si>
  <si>
    <t>Orlando Theme Park</t>
  </si>
  <si>
    <t>Miami Cruise</t>
  </si>
  <si>
    <t>Per Person Expenses</t>
  </si>
  <si>
    <t>Air Fare</t>
  </si>
  <si>
    <t>Natural History</t>
  </si>
  <si>
    <t>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</si>
  <si>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</si>
  <si>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</si>
  <si>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</si>
  <si>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</si>
  <si>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</si>
  <si>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</si>
  <si>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</si>
  <si>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</si>
  <si>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</si>
  <si>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</si>
  <si>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</si>
  <si>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</si>
  <si>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</si>
  <si>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</si>
  <si>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Epsilon</t>
  </si>
  <si>
    <t>HV</t>
  </si>
  <si>
    <t>Zero</t>
  </si>
  <si>
    <t>Purchase Price</t>
  </si>
  <si>
    <t>Cost of Set of Cartiridges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</si>
  <si>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</si>
  <si>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</si>
  <si>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</si>
  <si>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</si>
  <si>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</si>
  <si>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</si>
  <si>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</si>
  <si>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Cost per year</t>
  </si>
  <si>
    <t>Number of Years</t>
  </si>
  <si>
    <t>Total Printing Cost</t>
  </si>
  <si>
    <t>Total Cost</t>
  </si>
  <si>
    <t>Tim</t>
  </si>
  <si>
    <t>Spark</t>
  </si>
  <si>
    <t>Escalade</t>
  </si>
  <si>
    <t>Initial Costs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</si>
  <si>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</si>
  <si>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</si>
  <si>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</si>
  <si>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</si>
  <si>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</si>
  <si>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</si>
  <si>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</si>
  <si>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</si>
  <si>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gal. of gas</t>
  </si>
  <si>
    <t>Total Annual Gas Purchases</t>
  </si>
  <si>
    <t>Total Annual Costs (ins + Lic + Gas)</t>
  </si>
  <si>
    <t>Miles to drive each year</t>
  </si>
  <si>
    <t>Goal for max miles</t>
  </si>
  <si>
    <t>Total Life of the car (years)</t>
  </si>
  <si>
    <t>Annual Costs X years of Life</t>
  </si>
  <si>
    <t>Total Lifetime Costs</t>
  </si>
  <si>
    <t>Avg Cost/year</t>
  </si>
  <si>
    <t>Interest Rate</t>
  </si>
  <si>
    <t>Car Price</t>
  </si>
  <si>
    <t>Average</t>
  </si>
  <si>
    <t>Min</t>
  </si>
  <si>
    <t>Max</t>
  </si>
  <si>
    <t>Cole</t>
  </si>
  <si>
    <t>Alisa</t>
  </si>
  <si>
    <t>Miller</t>
  </si>
  <si>
    <t>Brianna</t>
  </si>
  <si>
    <t>Hall</t>
  </si>
  <si>
    <t>Edwin</t>
  </si>
  <si>
    <t>Wright</t>
  </si>
  <si>
    <t>Olivia</t>
  </si>
  <si>
    <t>Ferguson</t>
  </si>
  <si>
    <t>Holmes</t>
  </si>
  <si>
    <t>Lana</t>
  </si>
  <si>
    <t>Harper</t>
  </si>
  <si>
    <t>Aston</t>
  </si>
  <si>
    <t>Lloyd</t>
  </si>
  <si>
    <t>James</t>
  </si>
  <si>
    <t>Morris</t>
  </si>
  <si>
    <t>Kirsten</t>
  </si>
  <si>
    <t>Perkins</t>
  </si>
  <si>
    <t>Kellan</t>
  </si>
  <si>
    <t>Hourly Wage</t>
  </si>
  <si>
    <t>Firstname</t>
  </si>
  <si>
    <t>Lastname</t>
  </si>
  <si>
    <t>Janu Pay</t>
  </si>
  <si>
    <t>Bonus</t>
  </si>
  <si>
    <t>Pay</t>
  </si>
  <si>
    <t>Overtime Hours</t>
  </si>
  <si>
    <t>Hours Worked</t>
  </si>
  <si>
    <t>Details</t>
  </si>
  <si>
    <t xml:space="preserve">Employee Payroll </t>
  </si>
  <si>
    <t>Fire Employee?</t>
  </si>
  <si>
    <t>Drug Test</t>
  </si>
  <si>
    <t>Financial Skills Test</t>
  </si>
  <si>
    <t>Company Philosophy Test</t>
  </si>
  <si>
    <t>Safety Test</t>
  </si>
  <si>
    <t>Gradebook</t>
  </si>
  <si>
    <t>Truck Driver</t>
  </si>
  <si>
    <t>Engineer</t>
  </si>
  <si>
    <t>NFL</t>
  </si>
  <si>
    <t>Doctor</t>
  </si>
  <si>
    <t>McDonalds</t>
  </si>
  <si>
    <t>Schooling</t>
  </si>
  <si>
    <t>My Talent</t>
  </si>
  <si>
    <t>Enjoyment</t>
  </si>
  <si>
    <t>Job Market</t>
  </si>
  <si>
    <t>Job</t>
  </si>
  <si>
    <t>Mr. Aafil Shaikh</t>
  </si>
  <si>
    <t>Career Decisions</t>
  </si>
  <si>
    <t>Sum of all items at ₹ 50 or less</t>
  </si>
  <si>
    <t>Sum of all items valued more than ₹ 50</t>
  </si>
  <si>
    <t>Sum of all items</t>
  </si>
  <si>
    <t>NV</t>
  </si>
  <si>
    <t>Hernandez</t>
  </si>
  <si>
    <t>Juan</t>
  </si>
  <si>
    <t>Skimmer</t>
  </si>
  <si>
    <t>Dec</t>
  </si>
  <si>
    <t>CA</t>
  </si>
  <si>
    <t>Barns</t>
  </si>
  <si>
    <t>Chalie</t>
  </si>
  <si>
    <t>UT</t>
  </si>
  <si>
    <t>Doug</t>
  </si>
  <si>
    <t>Water Pump</t>
  </si>
  <si>
    <t>Pool Cover</t>
  </si>
  <si>
    <t>NM</t>
  </si>
  <si>
    <t>AutoVac</t>
  </si>
  <si>
    <t>Nov</t>
  </si>
  <si>
    <t>AZ</t>
  </si>
  <si>
    <t>1 Gal Muratic Acid</t>
  </si>
  <si>
    <t>Johnson</t>
  </si>
  <si>
    <t>Hellen</t>
  </si>
  <si>
    <t>5 Gal Chlorine</t>
  </si>
  <si>
    <t>Oct</t>
  </si>
  <si>
    <t>Sept</t>
  </si>
  <si>
    <t>Aug</t>
  </si>
  <si>
    <t>July</t>
  </si>
  <si>
    <t>Chlorine Test Kit</t>
  </si>
  <si>
    <t>8 ft Hose</t>
  </si>
  <si>
    <t>Net</t>
  </si>
  <si>
    <t>Algea Killer 8 oz</t>
  </si>
  <si>
    <t>June</t>
  </si>
  <si>
    <t>May</t>
  </si>
  <si>
    <t>April</t>
  </si>
  <si>
    <t>CO</t>
  </si>
  <si>
    <t>Mar</t>
  </si>
  <si>
    <t>Feb</t>
  </si>
  <si>
    <t>Jan</t>
  </si>
  <si>
    <t>Sale Location</t>
  </si>
  <si>
    <t>Last Name</t>
  </si>
  <si>
    <t>First Name</t>
  </si>
  <si>
    <t>Commision (20% for sale price more than 50$ and 10% for sale price less than or equal to 50$)</t>
  </si>
  <si>
    <t>Profit</t>
  </si>
  <si>
    <t>Sale Price</t>
  </si>
  <si>
    <t>Store Cost</t>
  </si>
  <si>
    <t>Product Description</t>
  </si>
  <si>
    <t>Product Code</t>
  </si>
  <si>
    <t>Transaction Number</t>
  </si>
  <si>
    <t>Month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</si>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</sst>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7" formatCode="&quot;₹&quot;\ #,##0.00"/>
    <numFmt numFmtId="17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charset val="1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ont="1" applyFill="1"/>
    <xf numFmtId="0" fontId="0" fillId="35" borderId="0" xfId="0" applyFont="1" applyFill="1"/>
    <xf numFmtId="0" fontId="14" fillId="36" borderId="0" xfId="0" applyFont="1" applyFill="1"/>
    <xf numFmtId="0" fontId="0" fillId="36" borderId="0" xfId="0" applyFill="1"/>
    <xf numFmtId="0" fontId="14" fillId="37" borderId="0" xfId="0" applyFont="1" applyFill="1"/>
    <xf numFmtId="0" fontId="0" fillId="37" borderId="0" xfId="0" applyFill="1"/>
    <xf numFmtId="0" fontId="16" fillId="0" borderId="0" xfId="0" applyFont="1"/>
    <xf numFmtId="0" fontId="16" fillId="38" borderId="0" xfId="0" applyFont="1" applyFill="1"/>
    <xf numFmtId="0" fontId="16" fillId="40" borderId="0" xfId="0" applyFont="1" applyFill="1"/>
    <xf numFmtId="0" fontId="16" fillId="39" borderId="0" xfId="0" applyFont="1" applyFill="1"/>
    <xf numFmtId="164" fontId="0" fillId="37" borderId="0" xfId="0" applyNumberFormat="1" applyFill="1"/>
    <xf numFmtId="43" fontId="0" fillId="37" borderId="0" xfId="1" applyFont="1" applyFill="1"/>
    <xf numFmtId="43" fontId="0" fillId="37" borderId="0" xfId="0" applyNumberFormat="1" applyFill="1"/>
    <xf numFmtId="0" fontId="18" fillId="0" borderId="0" xfId="0" applyFont="1"/>
    <xf numFmtId="0" fontId="0" fillId="36" borderId="10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6" borderId="13" xfId="0" applyFill="1" applyBorder="1"/>
    <xf numFmtId="0" fontId="0" fillId="36" borderId="15" xfId="0" applyFill="1" applyBorder="1"/>
    <xf numFmtId="164" fontId="0" fillId="36" borderId="0" xfId="43" applyNumberFormat="1" applyFont="1" applyFill="1"/>
    <xf numFmtId="164" fontId="0" fillId="36" borderId="0" xfId="0" applyNumberFormat="1" applyFill="1"/>
    <xf numFmtId="43" fontId="0" fillId="36" borderId="0" xfId="1" applyFont="1" applyFill="1"/>
    <xf numFmtId="164" fontId="0" fillId="41" borderId="0" xfId="0" applyNumberFormat="1" applyFill="1"/>
    <xf numFmtId="164" fontId="0" fillId="36" borderId="11" xfId="0" applyNumberFormat="1" applyFill="1" applyBorder="1"/>
    <xf numFmtId="164" fontId="0" fillId="36" borderId="0" xfId="0" applyNumberFormat="1" applyFill="1" applyBorder="1"/>
    <xf numFmtId="2" fontId="0" fillId="41" borderId="0" xfId="0" applyNumberFormat="1" applyFill="1"/>
    <xf numFmtId="164" fontId="0" fillId="36" borderId="16" xfId="0" applyNumberFormat="1" applyFill="1" applyBorder="1"/>
    <xf numFmtId="9" fontId="0" fillId="36" borderId="0" xfId="44" applyFont="1" applyFill="1"/>
    <xf numFmtId="164" fontId="0" fillId="36" borderId="12" xfId="0" applyNumberFormat="1" applyFill="1" applyBorder="1"/>
    <xf numFmtId="164" fontId="0" fillId="36" borderId="14" xfId="0" applyNumberFormat="1" applyFill="1" applyBorder="1"/>
    <xf numFmtId="164" fontId="0" fillId="36" borderId="17" xfId="0" applyNumberFormat="1" applyFill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36" borderId="0" xfId="0" applyFont="1" applyFill="1"/>
    <xf numFmtId="167" fontId="0" fillId="0" borderId="18" xfId="0" applyNumberFormat="1" applyBorder="1"/>
    <xf numFmtId="167" fontId="0" fillId="0" borderId="19" xfId="0" applyNumberFormat="1" applyBorder="1"/>
    <xf numFmtId="0" fontId="0" fillId="0" borderId="19" xfId="0" applyBorder="1"/>
    <xf numFmtId="0" fontId="0" fillId="0" borderId="20" xfId="0" applyBorder="1"/>
    <xf numFmtId="167" fontId="0" fillId="0" borderId="21" xfId="0" applyNumberFormat="1" applyBorder="1"/>
    <xf numFmtId="167" fontId="0" fillId="0" borderId="0" xfId="0" applyNumberFormat="1"/>
    <xf numFmtId="0" fontId="0" fillId="0" borderId="22" xfId="0" applyBorder="1"/>
    <xf numFmtId="167" fontId="0" fillId="0" borderId="23" xfId="0" applyNumberFormat="1" applyBorder="1"/>
    <xf numFmtId="167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24" fillId="0" borderId="0" xfId="0" applyFont="1" applyAlignment="1">
      <alignment wrapText="1"/>
    </xf>
    <xf numFmtId="167" fontId="0" fillId="42" borderId="18" xfId="0" applyNumberFormat="1" applyFill="1" applyBorder="1"/>
    <xf numFmtId="167" fontId="0" fillId="42" borderId="19" xfId="0" applyNumberFormat="1" applyFill="1" applyBorder="1"/>
    <xf numFmtId="167" fontId="0" fillId="43" borderId="18" xfId="0" applyNumberFormat="1" applyFill="1" applyBorder="1"/>
    <xf numFmtId="167" fontId="0" fillId="43" borderId="19" xfId="0" applyNumberFormat="1" applyFill="1" applyBorder="1"/>
    <xf numFmtId="167" fontId="0" fillId="44" borderId="18" xfId="0" applyNumberFormat="1" applyFill="1" applyBorder="1"/>
    <xf numFmtId="167" fontId="0" fillId="44" borderId="19" xfId="0" applyNumberFormat="1" applyFill="1" applyBorder="1"/>
    <xf numFmtId="0" fontId="0" fillId="45" borderId="18" xfId="0" applyFill="1" applyBorder="1"/>
    <xf numFmtId="0" fontId="0" fillId="45" borderId="19" xfId="0" applyFill="1" applyBorder="1"/>
    <xf numFmtId="0" fontId="0" fillId="46" borderId="18" xfId="0" applyFill="1" applyBorder="1"/>
    <xf numFmtId="0" fontId="0" fillId="46" borderId="19" xfId="0" applyFill="1" applyBorder="1"/>
    <xf numFmtId="0" fontId="0" fillId="46" borderId="26" xfId="0" applyFill="1" applyBorder="1"/>
    <xf numFmtId="0" fontId="24" fillId="0" borderId="19" xfId="0" applyFont="1" applyBorder="1" applyAlignment="1">
      <alignment wrapText="1"/>
    </xf>
    <xf numFmtId="0" fontId="24" fillId="0" borderId="26" xfId="0" applyFont="1" applyBorder="1" applyAlignment="1">
      <alignment wrapText="1"/>
    </xf>
    <xf numFmtId="167" fontId="0" fillId="42" borderId="21" xfId="0" applyNumberFormat="1" applyFill="1" applyBorder="1"/>
    <xf numFmtId="167" fontId="0" fillId="42" borderId="0" xfId="0" applyNumberFormat="1" applyFill="1"/>
    <xf numFmtId="167" fontId="0" fillId="43" borderId="21" xfId="0" applyNumberFormat="1" applyFill="1" applyBorder="1"/>
    <xf numFmtId="167" fontId="0" fillId="43" borderId="0" xfId="0" applyNumberFormat="1" applyFill="1"/>
    <xf numFmtId="167" fontId="0" fillId="44" borderId="21" xfId="0" applyNumberFormat="1" applyFill="1" applyBorder="1"/>
    <xf numFmtId="167" fontId="0" fillId="44" borderId="0" xfId="0" applyNumberFormat="1" applyFill="1"/>
    <xf numFmtId="0" fontId="0" fillId="45" borderId="21" xfId="0" applyFill="1" applyBorder="1"/>
    <xf numFmtId="0" fontId="0" fillId="45" borderId="0" xfId="0" applyFill="1"/>
    <xf numFmtId="0" fontId="0" fillId="46" borderId="21" xfId="0" applyFill="1" applyBorder="1"/>
    <xf numFmtId="0" fontId="0" fillId="46" borderId="0" xfId="0" applyFill="1"/>
    <xf numFmtId="0" fontId="0" fillId="46" borderId="27" xfId="0" applyFill="1" applyBorder="1"/>
    <xf numFmtId="0" fontId="24" fillId="0" borderId="27" xfId="0" applyFont="1" applyBorder="1" applyAlignment="1">
      <alignment wrapText="1"/>
    </xf>
    <xf numFmtId="0" fontId="0" fillId="0" borderId="21" xfId="0" applyBorder="1"/>
    <xf numFmtId="17" fontId="16" fillId="42" borderId="28" xfId="0" applyNumberFormat="1" applyFont="1" applyFill="1" applyBorder="1"/>
    <xf numFmtId="17" fontId="16" fillId="42" borderId="29" xfId="0" applyNumberFormat="1" applyFont="1" applyFill="1" applyBorder="1"/>
    <xf numFmtId="17" fontId="16" fillId="43" borderId="28" xfId="0" applyNumberFormat="1" applyFont="1" applyFill="1" applyBorder="1"/>
    <xf numFmtId="17" fontId="16" fillId="43" borderId="29" xfId="0" applyNumberFormat="1" applyFont="1" applyFill="1" applyBorder="1"/>
    <xf numFmtId="17" fontId="16" fillId="44" borderId="28" xfId="0" applyNumberFormat="1" applyFont="1" applyFill="1" applyBorder="1"/>
    <xf numFmtId="17" fontId="16" fillId="44" borderId="29" xfId="0" applyNumberFormat="1" applyFont="1" applyFill="1" applyBorder="1"/>
    <xf numFmtId="17" fontId="16" fillId="45" borderId="28" xfId="0" applyNumberFormat="1" applyFont="1" applyFill="1" applyBorder="1"/>
    <xf numFmtId="17" fontId="16" fillId="45" borderId="29" xfId="0" applyNumberFormat="1" applyFont="1" applyFill="1" applyBorder="1"/>
    <xf numFmtId="17" fontId="16" fillId="46" borderId="28" xfId="0" applyNumberFormat="1" applyFont="1" applyFill="1" applyBorder="1"/>
    <xf numFmtId="17" fontId="16" fillId="46" borderId="29" xfId="0" applyNumberFormat="1" applyFont="1" applyFill="1" applyBorder="1"/>
    <xf numFmtId="17" fontId="16" fillId="46" borderId="30" xfId="0" applyNumberFormat="1" applyFont="1" applyFill="1" applyBorder="1"/>
    <xf numFmtId="0" fontId="16" fillId="0" borderId="29" xfId="0" applyFont="1" applyBorder="1"/>
    <xf numFmtId="0" fontId="16" fillId="0" borderId="30" xfId="0" applyFont="1" applyBorder="1"/>
    <xf numFmtId="0" fontId="21" fillId="0" borderId="31" xfId="0" applyFont="1" applyBorder="1"/>
    <xf numFmtId="0" fontId="21" fillId="0" borderId="29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textRotation="90"/>
    </xf>
    <xf numFmtId="0" fontId="0" fillId="0" borderId="32" xfId="0" applyBorder="1"/>
    <xf numFmtId="0" fontId="0" fillId="47" borderId="33" xfId="0" applyFill="1" applyBorder="1"/>
    <xf numFmtId="0" fontId="0" fillId="47" borderId="34" xfId="0" applyFill="1" applyBorder="1"/>
    <xf numFmtId="0" fontId="0" fillId="34" borderId="33" xfId="0" applyFill="1" applyBorder="1"/>
    <xf numFmtId="0" fontId="0" fillId="34" borderId="34" xfId="0" applyFill="1" applyBorder="1"/>
    <xf numFmtId="0" fontId="0" fillId="48" borderId="33" xfId="0" applyFill="1" applyBorder="1"/>
    <xf numFmtId="0" fontId="0" fillId="48" borderId="34" xfId="0" applyFill="1" applyBorder="1"/>
    <xf numFmtId="0" fontId="0" fillId="49" borderId="33" xfId="0" applyFill="1" applyBorder="1"/>
    <xf numFmtId="0" fontId="0" fillId="49" borderId="34" xfId="0" applyFill="1" applyBorder="1"/>
    <xf numFmtId="0" fontId="0" fillId="50" borderId="33" xfId="0" applyFill="1" applyBorder="1"/>
    <xf numFmtId="0" fontId="0" fillId="50" borderId="34" xfId="0" applyFill="1" applyBorder="1"/>
    <xf numFmtId="0" fontId="0" fillId="0" borderId="35" xfId="0" applyBorder="1"/>
    <xf numFmtId="0" fontId="0" fillId="0" borderId="36" xfId="0" applyBorder="1"/>
    <xf numFmtId="0" fontId="0" fillId="47" borderId="21" xfId="0" applyFill="1" applyBorder="1"/>
    <xf numFmtId="0" fontId="0" fillId="47" borderId="0" xfId="0" applyFill="1"/>
    <xf numFmtId="0" fontId="0" fillId="34" borderId="21" xfId="0" applyFill="1" applyBorder="1"/>
    <xf numFmtId="0" fontId="0" fillId="34" borderId="0" xfId="0" applyFill="1"/>
    <xf numFmtId="0" fontId="0" fillId="48" borderId="21" xfId="0" applyFill="1" applyBorder="1"/>
    <xf numFmtId="0" fontId="0" fillId="48" borderId="0" xfId="0" applyFill="1"/>
    <xf numFmtId="0" fontId="0" fillId="49" borderId="21" xfId="0" applyFill="1" applyBorder="1"/>
    <xf numFmtId="0" fontId="0" fillId="49" borderId="0" xfId="0" applyFill="1"/>
    <xf numFmtId="0" fontId="0" fillId="50" borderId="21" xfId="0" applyFill="1" applyBorder="1"/>
    <xf numFmtId="0" fontId="0" fillId="50" borderId="0" xfId="0" applyFill="1"/>
    <xf numFmtId="0" fontId="0" fillId="0" borderId="37" xfId="0" applyBorder="1"/>
    <xf numFmtId="0" fontId="0" fillId="0" borderId="38" xfId="0" applyBorder="1"/>
    <xf numFmtId="0" fontId="0" fillId="47" borderId="39" xfId="0" applyFill="1" applyBorder="1"/>
    <xf numFmtId="0" fontId="0" fillId="47" borderId="40" xfId="0" applyFill="1" applyBorder="1"/>
    <xf numFmtId="0" fontId="0" fillId="34" borderId="39" xfId="0" applyFill="1" applyBorder="1"/>
    <xf numFmtId="0" fontId="0" fillId="34" borderId="40" xfId="0" applyFill="1" applyBorder="1"/>
    <xf numFmtId="0" fontId="0" fillId="48" borderId="39" xfId="0" applyFill="1" applyBorder="1"/>
    <xf numFmtId="0" fontId="0" fillId="48" borderId="40" xfId="0" applyFill="1" applyBorder="1"/>
    <xf numFmtId="0" fontId="0" fillId="49" borderId="39" xfId="0" applyFill="1" applyBorder="1"/>
    <xf numFmtId="0" fontId="0" fillId="49" borderId="40" xfId="0" applyFill="1" applyBorder="1"/>
    <xf numFmtId="0" fontId="0" fillId="50" borderId="39" xfId="0" applyFill="1" applyBorder="1"/>
    <xf numFmtId="0" fontId="0" fillId="50" borderId="40" xfId="0" applyFill="1" applyBorder="1"/>
    <xf numFmtId="0" fontId="0" fillId="0" borderId="41" xfId="0" applyBorder="1"/>
    <xf numFmtId="167" fontId="0" fillId="45" borderId="20" xfId="0" applyNumberFormat="1" applyFill="1" applyBorder="1"/>
    <xf numFmtId="167" fontId="0" fillId="45" borderId="19" xfId="0" applyNumberFormat="1" applyFill="1" applyBorder="1"/>
    <xf numFmtId="0" fontId="0" fillId="45" borderId="26" xfId="0" applyFill="1" applyBorder="1"/>
    <xf numFmtId="167" fontId="0" fillId="45" borderId="22" xfId="0" applyNumberFormat="1" applyFill="1" applyBorder="1"/>
    <xf numFmtId="167" fontId="0" fillId="45" borderId="0" xfId="0" applyNumberFormat="1" applyFill="1"/>
    <xf numFmtId="0" fontId="0" fillId="45" borderId="27" xfId="0" applyFill="1" applyBorder="1"/>
    <xf numFmtId="167" fontId="0" fillId="45" borderId="25" xfId="0" applyNumberFormat="1" applyFill="1" applyBorder="1"/>
    <xf numFmtId="167" fontId="0" fillId="45" borderId="24" xfId="0" applyNumberFormat="1" applyFill="1" applyBorder="1"/>
    <xf numFmtId="0" fontId="0" fillId="45" borderId="24" xfId="0" applyFill="1" applyBorder="1"/>
    <xf numFmtId="0" fontId="0" fillId="45" borderId="42" xfId="0" applyFill="1" applyBorder="1"/>
    <xf numFmtId="175" fontId="0" fillId="0" borderId="0" xfId="1" applyNumberFormat="1" applyFont="1"/>
    <xf numFmtId="14" fontId="0" fillId="0" borderId="0" xfId="1" applyNumberFormat="1" applyFont="1"/>
    <xf numFmtId="0" fontId="16" fillId="51" borderId="29" xfId="0" applyFont="1" applyFill="1" applyBorder="1" applyAlignment="1">
      <alignment wrapText="1"/>
    </xf>
    <xf numFmtId="167" fontId="16" fillId="51" borderId="29" xfId="0" applyNumberFormat="1" applyFont="1" applyFill="1" applyBorder="1" applyAlignment="1">
      <alignment wrapText="1"/>
    </xf>
    <xf numFmtId="17" fontId="0" fillId="0" borderId="19" xfId="0" applyNumberForma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theme="9" tint="-0.499984740745262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Gradebook!$A$5:$A$14</c:f>
              <c:strCache>
                <c:ptCount val="10"/>
                <c:pt idx="0">
                  <c:v>Kellan</c:v>
                </c:pt>
                <c:pt idx="1">
                  <c:v>Kirsten</c:v>
                </c:pt>
                <c:pt idx="2">
                  <c:v>James</c:v>
                </c:pt>
                <c:pt idx="3">
                  <c:v>Aston</c:v>
                </c:pt>
                <c:pt idx="4">
                  <c:v>Lana</c:v>
                </c:pt>
                <c:pt idx="5">
                  <c:v>Miller</c:v>
                </c:pt>
                <c:pt idx="6">
                  <c:v>Olivia</c:v>
                </c:pt>
                <c:pt idx="7">
                  <c:v>Edwin</c:v>
                </c:pt>
                <c:pt idx="8">
                  <c:v>Brianna</c:v>
                </c:pt>
                <c:pt idx="9">
                  <c:v>Alisa</c:v>
                </c:pt>
              </c:strCache>
            </c:strRef>
          </c:cat>
          <c:val>
            <c:numRef>
              <c:f>Gradebook!$C$5:$C$14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0-458D-B7D3-31621327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944855"/>
        <c:axId val="1751718504"/>
      </c:barChart>
      <c:catAx>
        <c:axId val="2136944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18504"/>
        <c:crosses val="autoZero"/>
        <c:auto val="1"/>
        <c:lblAlgn val="ctr"/>
        <c:lblOffset val="100"/>
        <c:noMultiLvlLbl val="0"/>
      </c:catAx>
      <c:valAx>
        <c:axId val="17517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44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Purchase'!$B$18:$D$18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Purchase'!$B$19:$D$19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5E9-B0C7-600D922C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826479"/>
        <c:axId val="1300827311"/>
      </c:barChart>
      <c:catAx>
        <c:axId val="130082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7311"/>
        <c:crosses val="autoZero"/>
        <c:auto val="1"/>
        <c:lblAlgn val="ctr"/>
        <c:lblOffset val="100"/>
        <c:noMultiLvlLbl val="0"/>
      </c:catAx>
      <c:valAx>
        <c:axId val="13008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Purchase'!$G$18:$I$18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Purchase'!$G$19:$I$19</c:f>
              <c:numCache>
                <c:formatCode>_-[$$-409]* #,##0.00_ ;_-[$$-409]* \-#,##0.00\ ;_-[$$-409]* "-"??_ ;_-@_ </c:formatCode>
                <c:ptCount val="3"/>
                <c:pt idx="0">
                  <c:v>25029</c:v>
                </c:pt>
                <c:pt idx="1">
                  <c:v>11399</c:v>
                </c:pt>
                <c:pt idx="2">
                  <c:v>4753.545454545455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5-474E-A8F1-6D38C3FD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776911"/>
        <c:axId val="1300779823"/>
      </c:barChart>
      <c:catAx>
        <c:axId val="130077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9823"/>
        <c:crosses val="autoZero"/>
        <c:auto val="1"/>
        <c:lblAlgn val="ctr"/>
        <c:lblOffset val="100"/>
        <c:noMultiLvlLbl val="0"/>
      </c:catAx>
      <c:valAx>
        <c:axId val="130077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Cost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Purchase'!$B$28:$D$28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Purchase'!$B$29:$D$29</c:f>
              <c:numCache>
                <c:formatCode>_-[$$-409]* #,##0.00_ ;_-[$$-409]* \-#,##0.00\ ;_-[$$-409]* "-"??_ ;_-@_ </c:formatCode>
                <c:ptCount val="3"/>
                <c:pt idx="0">
                  <c:v>6821.1428571428569</c:v>
                </c:pt>
                <c:pt idx="1">
                  <c:v>12781.473684210527</c:v>
                </c:pt>
                <c:pt idx="2">
                  <c:v>19636.352941176468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4-4FA7-8483-8C5D5080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36463"/>
        <c:axId val="1300826895"/>
      </c:barChart>
      <c:catAx>
        <c:axId val="12244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6895"/>
        <c:crosses val="autoZero"/>
        <c:auto val="1"/>
        <c:lblAlgn val="ctr"/>
        <c:lblOffset val="100"/>
        <c:noMultiLvlLbl val="0"/>
      </c:catAx>
      <c:valAx>
        <c:axId val="1300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3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Cost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Purchase'!$G$28:$I$28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Purchase'!$G$29:$I$29</c:f>
              <c:numCache>
                <c:formatCode>_-[$$-409]* #,##0.00_ ;_-[$$-409]* \-#,##0.00\ ;_-[$$-409]* "-"??_ ;_-@_ </c:formatCode>
                <c:ptCount val="3"/>
                <c:pt idx="0">
                  <c:v>7517.1428571428569</c:v>
                </c:pt>
                <c:pt idx="1">
                  <c:v>14269.473684210527</c:v>
                </c:pt>
                <c:pt idx="2">
                  <c:v>23092.352941176468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788-BD47-CCD9A1EE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74911"/>
        <c:axId val="1391275327"/>
      </c:barChart>
      <c:catAx>
        <c:axId val="13912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75327"/>
        <c:crosses val="autoZero"/>
        <c:auto val="1"/>
        <c:lblAlgn val="ctr"/>
        <c:lblOffset val="100"/>
        <c:noMultiLvlLbl val="0"/>
      </c:catAx>
      <c:valAx>
        <c:axId val="1391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Gradebook!$A$5:$A$14</c:f>
              <c:strCache>
                <c:ptCount val="10"/>
                <c:pt idx="0">
                  <c:v>Kellan</c:v>
                </c:pt>
                <c:pt idx="1">
                  <c:v>Kirsten</c:v>
                </c:pt>
                <c:pt idx="2">
                  <c:v>James</c:v>
                </c:pt>
                <c:pt idx="3">
                  <c:v>Aston</c:v>
                </c:pt>
                <c:pt idx="4">
                  <c:v>Lana</c:v>
                </c:pt>
                <c:pt idx="5">
                  <c:v>Miller</c:v>
                </c:pt>
                <c:pt idx="6">
                  <c:v>Olivia</c:v>
                </c:pt>
                <c:pt idx="7">
                  <c:v>Edwin</c:v>
                </c:pt>
                <c:pt idx="8">
                  <c:v>Brianna</c:v>
                </c:pt>
                <c:pt idx="9">
                  <c:v>Alisa</c:v>
                </c:pt>
              </c:strCache>
            </c:strRef>
          </c:cat>
          <c:val>
            <c:numRef>
              <c:f>Gradebook!$D$5:$D$14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B-423D-8CA4-0DBB3E4A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043816"/>
        <c:axId val="1755287976"/>
      </c:barChart>
      <c:catAx>
        <c:axId val="178304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87976"/>
        <c:crosses val="autoZero"/>
        <c:auto val="1"/>
        <c:lblAlgn val="ctr"/>
        <c:lblOffset val="100"/>
        <c:noMultiLvlLbl val="0"/>
      </c:catAx>
      <c:valAx>
        <c:axId val="17552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4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Gradebook!$A$5:$A$14</c:f>
              <c:strCache>
                <c:ptCount val="10"/>
                <c:pt idx="0">
                  <c:v>Kellan</c:v>
                </c:pt>
                <c:pt idx="1">
                  <c:v>Kirsten</c:v>
                </c:pt>
                <c:pt idx="2">
                  <c:v>James</c:v>
                </c:pt>
                <c:pt idx="3">
                  <c:v>Aston</c:v>
                </c:pt>
                <c:pt idx="4">
                  <c:v>Lana</c:v>
                </c:pt>
                <c:pt idx="5">
                  <c:v>Miller</c:v>
                </c:pt>
                <c:pt idx="6">
                  <c:v>Olivia</c:v>
                </c:pt>
                <c:pt idx="7">
                  <c:v>Edwin</c:v>
                </c:pt>
                <c:pt idx="8">
                  <c:v>Brianna</c:v>
                </c:pt>
                <c:pt idx="9">
                  <c:v>Alisa</c:v>
                </c:pt>
              </c:strCache>
            </c:strRef>
          </c:cat>
          <c:val>
            <c:numRef>
              <c:f>Gradebook!$E$5:$E$14</c:f>
              <c:numCache>
                <c:formatCode>General</c:formatCode>
                <c:ptCount val="10"/>
                <c:pt idx="0">
                  <c:v>52</c:v>
                </c:pt>
                <c:pt idx="1">
                  <c:v>78</c:v>
                </c:pt>
                <c:pt idx="2">
                  <c:v>60</c:v>
                </c:pt>
                <c:pt idx="3">
                  <c:v>22</c:v>
                </c:pt>
                <c:pt idx="4">
                  <c:v>88</c:v>
                </c:pt>
                <c:pt idx="5">
                  <c:v>100</c:v>
                </c:pt>
                <c:pt idx="6">
                  <c:v>40</c:v>
                </c:pt>
                <c:pt idx="7">
                  <c:v>92</c:v>
                </c:pt>
                <c:pt idx="8">
                  <c:v>73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D0A-BB1B-CD1E6519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357880"/>
        <c:axId val="1850312760"/>
      </c:barChart>
      <c:catAx>
        <c:axId val="13473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12760"/>
        <c:crosses val="autoZero"/>
        <c:auto val="1"/>
        <c:lblAlgn val="ctr"/>
        <c:lblOffset val="100"/>
        <c:noMultiLvlLbl val="0"/>
      </c:catAx>
      <c:valAx>
        <c:axId val="18503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[FreeCodeCamp Tutorial.xlsx]car inventory!PivotTable1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- Driver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inventory'!$P$6:$P$23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inventory'!$Q$6:$Q$23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3FD-9C72-C0950665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92736"/>
        <c:axId val="368091488"/>
      </c:barChart>
      <c:catAx>
        <c:axId val="3680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1488"/>
        <c:crosses val="autoZero"/>
        <c:auto val="1"/>
        <c:lblAlgn val="ctr"/>
        <c:lblOffset val="100"/>
        <c:noMultiLvlLbl val="0"/>
      </c:catAx>
      <c:valAx>
        <c:axId val="3680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- Miles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4-4A0E-B8E4-AFAB7ED1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76320"/>
        <c:axId val="220876736"/>
      </c:scatterChart>
      <c:valAx>
        <c:axId val="2208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6736"/>
        <c:crosses val="autoZero"/>
        <c:crossBetween val="midCat"/>
      </c:valAx>
      <c:valAx>
        <c:axId val="2208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[FreeCodeCamp Tutorial.xlsx]Sales Database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Database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4-4D21-AC92-AD7FF8FEC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4-4D21-AC92-AD7FF8FEC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4-4D21-AC92-AD7FF8FEC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4-4D21-AC92-AD7FF8FEC0E5}"/>
              </c:ext>
            </c:extLst>
          </c:dPt>
          <c:cat>
            <c:strRef>
              <c:f>'Sales Database 2'!$A$4:$A$8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Database 2'!$B$4:$B$8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4-4D21-AC92-AD7FF8FE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Decision'!$G$18:$I$18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Decision'!$G$19:$I$19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102.28999999999999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4752-9789-B21AC066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53664"/>
        <c:axId val="370350752"/>
      </c:barChart>
      <c:catAx>
        <c:axId val="3703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50752"/>
        <c:crosses val="autoZero"/>
        <c:auto val="1"/>
        <c:lblAlgn val="ctr"/>
        <c:lblOffset val="100"/>
        <c:noMultiLvlLbl val="0"/>
      </c:catAx>
      <c:valAx>
        <c:axId val="3703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'Pet Purchase'!$B$18:$C$18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'Pet Purchase'!$B$19:$C$19</c:f>
              <c:numCache>
                <c:formatCode>General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9FA-BBCF-4F8344B8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53888144"/>
        <c:axId val="253888560"/>
      </c:barChart>
      <c:catAx>
        <c:axId val="25388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88560"/>
        <c:crosses val="autoZero"/>
        <c:auto val="1"/>
        <c:lblAlgn val="ctr"/>
        <c:lblOffset val="100"/>
        <c:noMultiLvlLbl val="0"/>
      </c:catAx>
      <c:valAx>
        <c:axId val="25388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'Vacation Trip'!$B$1:$D$1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'Vacation Trip'!$B$24:$D$24</c:f>
              <c:numCache>
                <c:formatCode>_-[$$-409]* #,##0.00_ ;_-[$$-409]* \-#,##0.00\ ;_-[$$-409]* "-"??_ ;_-@_ </c:formatCode>
                <c:ptCount val="3"/>
                <c:pt idx="0">
                  <c:v>1534</c:v>
                </c:pt>
                <c:pt idx="1">
                  <c:v>1548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5-43BE-9640-192B952DD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0821487"/>
        <c:axId val="1300823983"/>
      </c:barChart>
      <c:catAx>
        <c:axId val="130082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3983"/>
        <c:crosses val="autoZero"/>
        <c:auto val="1"/>
        <c:lblAlgn val="ctr"/>
        <c:lblOffset val="100"/>
        <c:noMultiLvlLbl val="0"/>
      </c:catAx>
      <c:valAx>
        <c:axId val="13008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152400</xdr:rowOff>
    </xdr:from>
    <xdr:to>
      <xdr:col>20</xdr:col>
      <xdr:colOff>571500</xdr:colOff>
      <xdr:row>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F7717-109B-4FE9-9609-19A691B99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8</xdr:row>
      <xdr:rowOff>142875</xdr:rowOff>
    </xdr:from>
    <xdr:to>
      <xdr:col>20</xdr:col>
      <xdr:colOff>581025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2C06F-D9E6-4D0F-B848-6824383446DD}"/>
            </a:ext>
            <a:ext uri="{147F2762-F138-4A5C-976F-8EAC2B608ADB}">
              <a16:predDERef xmlns:a16="http://schemas.microsoft.com/office/drawing/2014/main" pred="{6762B262-9C51-2D93-80FF-684403B9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23</xdr:row>
      <xdr:rowOff>142875</xdr:rowOff>
    </xdr:from>
    <xdr:to>
      <xdr:col>20</xdr:col>
      <xdr:colOff>571500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71F49-F76A-4BA0-9FD0-79EEB1E52D2F}"/>
            </a:ext>
            <a:ext uri="{147F2762-F138-4A5C-976F-8EAC2B608ADB}">
              <a16:predDERef xmlns:a16="http://schemas.microsoft.com/office/drawing/2014/main" pred="{6B91C6D2-AAE4-7D0E-642F-790ECFC9B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157162</xdr:colOff>
      <xdr:row>4</xdr:row>
      <xdr:rowOff>4762</xdr:rowOff>
    </xdr:from>
    <xdr:to>
      <xdr:col>24</xdr:col>
      <xdr:colOff>461962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86F39-76FE-4477-8EDD-C7DA52C9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19</xdr:row>
      <xdr:rowOff>14287</xdr:rowOff>
    </xdr:from>
    <xdr:to>
      <xdr:col>24</xdr:col>
      <xdr:colOff>447675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78C1F-B0AC-471A-843B-98D143DD7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104775</xdr:rowOff>
    </xdr:from>
    <xdr:to>
      <xdr:col>10</xdr:col>
      <xdr:colOff>47625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B0E48-9D1D-46BA-A256-8FDF759BD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156064</xdr:colOff>
      <xdr:row>1</xdr:row>
      <xdr:rowOff>13921</xdr:rowOff>
    </xdr:from>
    <xdr:to>
      <xdr:col>15</xdr:col>
      <xdr:colOff>68877</xdr:colOff>
      <xdr:row>11</xdr:row>
      <xdr:rowOff>110637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19E35-8EF7-418D-9966-CB147F6A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20</xdr:row>
      <xdr:rowOff>23812</xdr:rowOff>
    </xdr:from>
    <xdr:to>
      <xdr:col>7</xdr:col>
      <xdr:colOff>71437</xdr:colOff>
      <xdr:row>34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2DE9D-AA67-4485-8CCD-6C8AF32F8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458931</xdr:colOff>
      <xdr:row>25</xdr:row>
      <xdr:rowOff>83128</xdr:rowOff>
    </xdr:from>
    <xdr:to>
      <xdr:col>3</xdr:col>
      <xdr:colOff>718704</xdr:colOff>
      <xdr:row>39</xdr:row>
      <xdr:rowOff>159328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65E3A-504F-4BB4-B0AC-27EEF273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20</xdr:row>
      <xdr:rowOff>4762</xdr:rowOff>
    </xdr:from>
    <xdr:to>
      <xdr:col>5</xdr:col>
      <xdr:colOff>261937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74586-B66C-4FA6-8280-29DBB5B7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425823</xdr:colOff>
      <xdr:row>20</xdr:row>
      <xdr:rowOff>1120</xdr:rowOff>
    </xdr:from>
    <xdr:to>
      <xdr:col>11</xdr:col>
      <xdr:colOff>89647</xdr:colOff>
      <xdr:row>34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2B6FC-2E54-41F0-8EC2-345DCD31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30</xdr:row>
      <xdr:rowOff>14287</xdr:rowOff>
    </xdr:from>
    <xdr:to>
      <xdr:col>4</xdr:col>
      <xdr:colOff>76200</xdr:colOff>
      <xdr:row>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8C3CE-4116-4ED3-8EB9-D820EC18D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30</xdr:row>
      <xdr:rowOff>14287</xdr:rowOff>
    </xdr:from>
    <xdr:to>
      <xdr:col>9</xdr:col>
      <xdr:colOff>42862</xdr:colOff>
      <xdr:row>44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479D8-91D5-478B-9592-89D36BD5A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CC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fil shaikh" refreshedDate="45017.637688425923" createdVersion="7" refreshedVersion="7" minRefreshableVersion="3" recordCount="52" xr:uid="{00000000-000A-0000-FFFF-FFFF02000000}">
  <cacheSource type="worksheet">
    <worksheetSource ref="A1:N53" sheet="car inventory"/>
  </cacheSource>
  <cacheFields count="14">
    <cacheField name="Car ID" numFmtId="49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15.657233449077" createdVersion="8" refreshedVersion="8" minRefreshableVersion="3" recordCount="171" xr:uid="{3AD49075-0CB4-41FD-8D8D-62C3CB49EB48}">
  <cacheSource type="worksheet">
    <worksheetSource ref="A1:K172" sheet="Sales Database 1" r:id="rId2"/>
  </cacheSource>
  <cacheFields count="11">
    <cacheField name="Month" numFmtId="14">
      <sharedItems/>
    </cacheField>
    <cacheField name="Transaction Number" numFmtId="17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7">
      <sharedItems containsSemiMixedTypes="0" containsString="0" containsNumber="1" minValue="3" maxValue="344"/>
    </cacheField>
    <cacheField name="Sale Price" numFmtId="167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7">
      <sharedItems containsSemiMixedTypes="0" containsString="0" containsNumber="1" minValue="2.9999999999999991" maxValue="158" count="9">
        <n v="40.100000000000009"/>
        <n v="4.9000000000000004"/>
        <n v="2.9999999999999991"/>
        <n v="158"/>
        <n v="5"/>
        <n v="42"/>
        <n v="3"/>
        <n v="64"/>
        <n v="35"/>
      </sharedItems>
    </cacheField>
    <cacheField name="Commision (20% for sale price more than 50$ and 10% for sale price less than or equal to 50$)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ODY040"/>
    <s v="HO"/>
    <s v="Honda"/>
    <s v="OOD"/>
    <s v="Odyssey"/>
    <s v="01"/>
    <n v="13"/>
    <n v="68658.899999999994"/>
    <n v="5085.844444444444"/>
    <s v="Black"/>
    <x v="0"/>
    <n v="100000"/>
    <s v="Y"/>
    <s v="HO01OOD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x v="0"/>
    <n v="8.0200000000000014"/>
    <s v="Chalie"/>
    <x v="0"/>
    <s v="NM"/>
  </r>
  <r>
    <s v="Jan"/>
    <n v="1002"/>
    <n v="2877"/>
    <s v="Net"/>
    <n v="11.4"/>
    <x v="1"/>
    <x v="1"/>
    <n v="0.49000000000000005"/>
    <s v="Juan"/>
    <x v="1"/>
    <s v="CA"/>
  </r>
  <r>
    <s v="Jan"/>
    <n v="1003"/>
    <n v="2499"/>
    <s v="8 ft Hose"/>
    <n v="6.2"/>
    <x v="2"/>
    <x v="2"/>
    <n v="0.29999999999999993"/>
    <s v="Doug"/>
    <x v="2"/>
    <s v="AZ"/>
  </r>
  <r>
    <s v="Jan"/>
    <n v="1004"/>
    <n v="8722"/>
    <s v="Water Pump"/>
    <n v="344"/>
    <x v="3"/>
    <x v="3"/>
    <n v="31.6"/>
    <s v="Chalie"/>
    <x v="0"/>
    <s v="AZ"/>
  </r>
  <r>
    <s v="Jan"/>
    <n v="1005"/>
    <n v="1109"/>
    <s v="Chlorine Test Kit"/>
    <n v="3"/>
    <x v="4"/>
    <x v="4"/>
    <n v="0.5"/>
    <s v="Doug"/>
    <x v="2"/>
    <s v="AZ"/>
  </r>
  <r>
    <s v="Jan"/>
    <n v="1006"/>
    <n v="9822"/>
    <s v="Pool Cover"/>
    <n v="58.3"/>
    <x v="0"/>
    <x v="0"/>
    <n v="8.0200000000000014"/>
    <s v="Doug"/>
    <x v="2"/>
    <s v="AZ"/>
  </r>
  <r>
    <s v="Jan"/>
    <n v="1007"/>
    <n v="1109"/>
    <s v="Chlorine Test Kit"/>
    <n v="3"/>
    <x v="4"/>
    <x v="4"/>
    <n v="0.5"/>
    <s v="Hellen"/>
    <x v="3"/>
    <s v="NM"/>
  </r>
  <r>
    <s v="Jan"/>
    <n v="1008"/>
    <n v="2877"/>
    <s v="Net"/>
    <n v="11.4"/>
    <x v="1"/>
    <x v="1"/>
    <n v="0.49000000000000005"/>
    <s v="Doug"/>
    <x v="2"/>
    <s v="NM"/>
  </r>
  <r>
    <s v="Jan"/>
    <n v="1009"/>
    <n v="1109"/>
    <s v="Chlorine Test Kit"/>
    <n v="3"/>
    <x v="4"/>
    <x v="4"/>
    <n v="0.5"/>
    <s v="Doug"/>
    <x v="2"/>
    <s v="AZ"/>
  </r>
  <r>
    <s v="Jan"/>
    <n v="1010"/>
    <n v="2877"/>
    <s v="Net"/>
    <n v="11.4"/>
    <x v="1"/>
    <x v="1"/>
    <n v="0.49000000000000005"/>
    <s v="Juan"/>
    <x v="1"/>
    <s v="CO"/>
  </r>
  <r>
    <s v="Jan"/>
    <n v="1011"/>
    <n v="2877"/>
    <s v="Net"/>
    <n v="11.4"/>
    <x v="1"/>
    <x v="1"/>
    <n v="0.49000000000000005"/>
    <s v="Juan"/>
    <x v="1"/>
    <s v="AZ"/>
  </r>
  <r>
    <s v="Jan"/>
    <n v="1012"/>
    <n v="4421"/>
    <s v="Skimmer"/>
    <n v="45"/>
    <x v="5"/>
    <x v="5"/>
    <n v="8.4"/>
    <s v="Doug"/>
    <x v="2"/>
    <s v="NM"/>
  </r>
  <r>
    <s v="Jan"/>
    <n v="1013"/>
    <n v="9212"/>
    <s v="1 Gal Muratic Acid"/>
    <n v="4"/>
    <x v="6"/>
    <x v="6"/>
    <n v="0.30000000000000004"/>
    <s v="Hellen"/>
    <x v="3"/>
    <s v="CO"/>
  </r>
  <r>
    <s v="Jan"/>
    <n v="1014"/>
    <n v="8722"/>
    <s v="Water Pump"/>
    <n v="344"/>
    <x v="3"/>
    <x v="3"/>
    <n v="31.6"/>
    <s v="Chalie"/>
    <x v="0"/>
    <s v="CA"/>
  </r>
  <r>
    <s v="Jan"/>
    <n v="1015"/>
    <n v="2877"/>
    <s v="Net"/>
    <n v="11.4"/>
    <x v="1"/>
    <x v="1"/>
    <n v="0.49000000000000005"/>
    <s v="Hellen"/>
    <x v="3"/>
    <s v="AZ"/>
  </r>
  <r>
    <s v="Jan"/>
    <n v="1016"/>
    <n v="2499"/>
    <s v="8 ft Hose"/>
    <n v="6.2"/>
    <x v="2"/>
    <x v="2"/>
    <n v="0.29999999999999993"/>
    <s v="Doug"/>
    <x v="2"/>
    <s v="CA"/>
  </r>
  <r>
    <s v="Feb"/>
    <n v="1017"/>
    <n v="2242"/>
    <s v="AutoVac"/>
    <n v="60"/>
    <x v="7"/>
    <x v="7"/>
    <n v="12.8"/>
    <s v="Juan"/>
    <x v="1"/>
    <s v="NM"/>
  </r>
  <r>
    <s v="Feb"/>
    <n v="1018"/>
    <n v="1109"/>
    <s v="Chlorine Test Kit"/>
    <n v="3"/>
    <x v="4"/>
    <x v="4"/>
    <n v="0.5"/>
    <s v="Doug"/>
    <x v="2"/>
    <s v="CA"/>
  </r>
  <r>
    <s v="Feb"/>
    <n v="1019"/>
    <n v="2499"/>
    <s v="8 ft Hose"/>
    <n v="6.2"/>
    <x v="2"/>
    <x v="2"/>
    <n v="0.29999999999999993"/>
    <s v="Doug"/>
    <x v="2"/>
    <s v="CO"/>
  </r>
  <r>
    <s v="Feb"/>
    <n v="1020"/>
    <n v="2499"/>
    <s v="8 ft Hose"/>
    <n v="6.2"/>
    <x v="2"/>
    <x v="2"/>
    <n v="0.29999999999999993"/>
    <s v="Doug"/>
    <x v="2"/>
    <s v="NV"/>
  </r>
  <r>
    <s v="Feb"/>
    <n v="1021"/>
    <n v="1109"/>
    <s v="Chlorine Test Kit"/>
    <n v="3"/>
    <x v="4"/>
    <x v="4"/>
    <n v="0.5"/>
    <s v="Juan"/>
    <x v="1"/>
    <s v="CO"/>
  </r>
  <r>
    <s v="Feb"/>
    <n v="1022"/>
    <n v="2877"/>
    <s v="Net"/>
    <n v="11.4"/>
    <x v="1"/>
    <x v="1"/>
    <n v="0.49000000000000005"/>
    <s v="Doug"/>
    <x v="2"/>
    <s v="UT"/>
  </r>
  <r>
    <s v="Feb"/>
    <n v="1023"/>
    <n v="1109"/>
    <s v="Chlorine Test Kit"/>
    <n v="3"/>
    <x v="4"/>
    <x v="4"/>
    <n v="0.5"/>
    <s v="Hellen"/>
    <x v="3"/>
    <s v="NM"/>
  </r>
  <r>
    <s v="Feb"/>
    <n v="1024"/>
    <n v="9212"/>
    <s v="1 Gal Muratic Acid"/>
    <n v="4"/>
    <x v="6"/>
    <x v="6"/>
    <n v="0.30000000000000004"/>
    <s v="Juan"/>
    <x v="1"/>
    <s v="UT"/>
  </r>
  <r>
    <s v="Feb"/>
    <n v="1025"/>
    <n v="2877"/>
    <s v="Net"/>
    <n v="11.4"/>
    <x v="1"/>
    <x v="1"/>
    <n v="0.49000000000000005"/>
    <s v="Hellen"/>
    <x v="3"/>
    <s v="NV"/>
  </r>
  <r>
    <s v="Feb"/>
    <n v="1026"/>
    <n v="6119"/>
    <s v="Algea Killer 8 oz"/>
    <n v="9"/>
    <x v="8"/>
    <x v="4"/>
    <n v="0.5"/>
    <s v="Hellen"/>
    <x v="3"/>
    <s v="NM"/>
  </r>
  <r>
    <s v="Feb"/>
    <n v="1027"/>
    <n v="6119"/>
    <s v="Algea Killer 8 oz"/>
    <n v="9"/>
    <x v="8"/>
    <x v="4"/>
    <n v="0.5"/>
    <s v="Chalie"/>
    <x v="0"/>
    <s v="NV"/>
  </r>
  <r>
    <s v="Feb"/>
    <n v="1028"/>
    <n v="8722"/>
    <s v="Water Pump"/>
    <n v="344"/>
    <x v="3"/>
    <x v="3"/>
    <n v="31.6"/>
    <s v="Chalie"/>
    <x v="0"/>
    <s v="AZ"/>
  </r>
  <r>
    <s v="Feb"/>
    <n v="1029"/>
    <n v="2499"/>
    <s v="8 ft Hose"/>
    <n v="6.2"/>
    <x v="2"/>
    <x v="2"/>
    <n v="0.29999999999999993"/>
    <s v="Juan"/>
    <x v="1"/>
    <s v="AZ"/>
  </r>
  <r>
    <s v="Feb"/>
    <n v="1030"/>
    <n v="4421"/>
    <s v="Skimmer"/>
    <n v="45"/>
    <x v="5"/>
    <x v="5"/>
    <n v="8.4"/>
    <s v="Juan"/>
    <x v="1"/>
    <s v="NV"/>
  </r>
  <r>
    <s v="Feb"/>
    <n v="1031"/>
    <n v="1109"/>
    <s v="Chlorine Test Kit"/>
    <n v="3"/>
    <x v="4"/>
    <x v="4"/>
    <n v="0.5"/>
    <s v="Juan"/>
    <x v="1"/>
    <s v="CA"/>
  </r>
  <r>
    <s v="Feb"/>
    <n v="1032"/>
    <n v="2877"/>
    <s v="Net"/>
    <n v="11.4"/>
    <x v="1"/>
    <x v="1"/>
    <n v="0.49000000000000005"/>
    <s v="Chalie"/>
    <x v="0"/>
    <s v="AZ"/>
  </r>
  <r>
    <s v="Feb"/>
    <n v="1033"/>
    <n v="9822"/>
    <s v="Pool Cover"/>
    <n v="58.3"/>
    <x v="0"/>
    <x v="0"/>
    <n v="8.0200000000000014"/>
    <s v="Juan"/>
    <x v="1"/>
    <s v="CA"/>
  </r>
  <r>
    <s v="Feb"/>
    <n v="1034"/>
    <n v="2877"/>
    <s v="Net"/>
    <n v="11.4"/>
    <x v="1"/>
    <x v="1"/>
    <n v="0.49000000000000005"/>
    <s v="Juan"/>
    <x v="1"/>
    <s v="CO"/>
  </r>
  <r>
    <s v="Mar"/>
    <n v="1035"/>
    <n v="2499"/>
    <s v="8 ft Hose"/>
    <n v="6.2"/>
    <x v="2"/>
    <x v="2"/>
    <n v="0.29999999999999993"/>
    <s v="Hellen"/>
    <x v="3"/>
    <s v="CA"/>
  </r>
  <r>
    <s v="Mar"/>
    <n v="1036"/>
    <n v="2499"/>
    <s v="8 ft Hose"/>
    <n v="6.2"/>
    <x v="2"/>
    <x v="2"/>
    <n v="0.29999999999999993"/>
    <s v="Juan"/>
    <x v="1"/>
    <s v="NV"/>
  </r>
  <r>
    <s v="Mar"/>
    <n v="1037"/>
    <n v="6622"/>
    <s v="5 Gal Chlorine"/>
    <n v="42"/>
    <x v="9"/>
    <x v="8"/>
    <n v="7"/>
    <s v="Juan"/>
    <x v="1"/>
    <s v="NV"/>
  </r>
  <r>
    <s v="Mar"/>
    <n v="1038"/>
    <n v="2499"/>
    <s v="8 ft Hose"/>
    <n v="6.2"/>
    <x v="2"/>
    <x v="2"/>
    <n v="0.29999999999999993"/>
    <s v="Juan"/>
    <x v="1"/>
    <s v="NV"/>
  </r>
  <r>
    <s v="Mar"/>
    <n v="1039"/>
    <n v="2877"/>
    <s v="Net"/>
    <n v="11.4"/>
    <x v="1"/>
    <x v="1"/>
    <n v="0.49000000000000005"/>
    <s v="Juan"/>
    <x v="1"/>
    <s v="CA"/>
  </r>
  <r>
    <s v="Mar"/>
    <n v="1040"/>
    <n v="1109"/>
    <s v="Chlorine Test Kit"/>
    <n v="3"/>
    <x v="4"/>
    <x v="4"/>
    <n v="0.5"/>
    <s v="Juan"/>
    <x v="1"/>
    <s v="AZ"/>
  </r>
  <r>
    <s v="Mar"/>
    <n v="1041"/>
    <n v="2499"/>
    <s v="8 ft Hose"/>
    <n v="6.2"/>
    <x v="2"/>
    <x v="2"/>
    <n v="0.29999999999999993"/>
    <s v="Chalie"/>
    <x v="0"/>
    <s v="NM"/>
  </r>
  <r>
    <s v="Mar"/>
    <n v="1042"/>
    <n v="8722"/>
    <s v="Water Pump"/>
    <n v="344"/>
    <x v="3"/>
    <x v="3"/>
    <n v="31.6"/>
    <s v="Doug"/>
    <x v="2"/>
    <s v="NM"/>
  </r>
  <r>
    <s v="Mar"/>
    <n v="1043"/>
    <n v="2242"/>
    <s v="AutoVac"/>
    <n v="60"/>
    <x v="7"/>
    <x v="7"/>
    <n v="12.8"/>
    <s v="Doug"/>
    <x v="2"/>
    <s v="CA"/>
  </r>
  <r>
    <s v="Mar"/>
    <n v="1044"/>
    <n v="2877"/>
    <s v="Net"/>
    <n v="11.4"/>
    <x v="1"/>
    <x v="1"/>
    <n v="0.49000000000000005"/>
    <s v="Doug"/>
    <x v="2"/>
    <s v="CA"/>
  </r>
  <r>
    <s v="Mar"/>
    <n v="1045"/>
    <n v="8722"/>
    <s v="Water Pump"/>
    <n v="344"/>
    <x v="3"/>
    <x v="3"/>
    <n v="31.6"/>
    <s v="Hellen"/>
    <x v="3"/>
    <s v="AZ"/>
  </r>
  <r>
    <s v="Mar"/>
    <n v="1046"/>
    <n v="6119"/>
    <s v="Algea Killer 8 oz"/>
    <n v="9"/>
    <x v="8"/>
    <x v="4"/>
    <n v="0.5"/>
    <s v="Juan"/>
    <x v="1"/>
    <s v="UT"/>
  </r>
  <r>
    <s v="Mar"/>
    <n v="1047"/>
    <n v="6622"/>
    <s v="5 Gal Chlorine"/>
    <n v="42"/>
    <x v="9"/>
    <x v="8"/>
    <n v="7"/>
    <s v="Hellen"/>
    <x v="3"/>
    <s v="AZ"/>
  </r>
  <r>
    <s v="Mar"/>
    <n v="1048"/>
    <n v="8722"/>
    <s v="Water Pump"/>
    <n v="344"/>
    <x v="3"/>
    <x v="3"/>
    <n v="31.6"/>
    <s v="Chalie"/>
    <x v="0"/>
    <s v="AZ"/>
  </r>
  <r>
    <s v="April"/>
    <n v="1049"/>
    <n v="2499"/>
    <s v="8 ft Hose"/>
    <n v="6.2"/>
    <x v="2"/>
    <x v="2"/>
    <n v="0.29999999999999993"/>
    <s v="Chalie"/>
    <x v="0"/>
    <s v="CO"/>
  </r>
  <r>
    <s v="April"/>
    <n v="1050"/>
    <n v="2877"/>
    <s v="Net"/>
    <n v="11.4"/>
    <x v="1"/>
    <x v="1"/>
    <n v="0.49000000000000005"/>
    <s v="Chalie"/>
    <x v="0"/>
    <s v="AZ"/>
  </r>
  <r>
    <s v="April"/>
    <n v="1051"/>
    <n v="6119"/>
    <s v="Algea Killer 8 oz"/>
    <n v="9"/>
    <x v="8"/>
    <x v="4"/>
    <n v="0.5"/>
    <s v="Doug"/>
    <x v="2"/>
    <s v="UT"/>
  </r>
  <r>
    <s v="April"/>
    <n v="1052"/>
    <n v="6622"/>
    <s v="5 Gal Chlorine"/>
    <n v="42"/>
    <x v="9"/>
    <x v="8"/>
    <n v="7"/>
    <s v="Doug"/>
    <x v="2"/>
    <s v="AZ"/>
  </r>
  <r>
    <s v="April"/>
    <n v="1053"/>
    <n v="2242"/>
    <s v="AutoVac"/>
    <n v="60"/>
    <x v="7"/>
    <x v="7"/>
    <n v="12.8"/>
    <s v="Chalie"/>
    <x v="0"/>
    <s v="CA"/>
  </r>
  <r>
    <s v="April"/>
    <n v="1054"/>
    <n v="4421"/>
    <s v="Skimmer"/>
    <n v="45"/>
    <x v="5"/>
    <x v="5"/>
    <n v="8.4"/>
    <s v="Doug"/>
    <x v="2"/>
    <s v="NV"/>
  </r>
  <r>
    <s v="April"/>
    <n v="1055"/>
    <n v="6119"/>
    <s v="Algea Killer 8 oz"/>
    <n v="9"/>
    <x v="8"/>
    <x v="4"/>
    <n v="0.5"/>
    <s v="Juan"/>
    <x v="1"/>
    <s v="NV"/>
  </r>
  <r>
    <s v="April"/>
    <n v="1056"/>
    <n v="1109"/>
    <s v="Chlorine Test Kit"/>
    <n v="3"/>
    <x v="4"/>
    <x v="4"/>
    <n v="0.5"/>
    <s v="Doug"/>
    <x v="2"/>
    <s v="CA"/>
  </r>
  <r>
    <s v="April"/>
    <n v="1057"/>
    <n v="2499"/>
    <s v="8 ft Hose"/>
    <n v="6.2"/>
    <x v="2"/>
    <x v="2"/>
    <n v="0.29999999999999993"/>
    <s v="Juan"/>
    <x v="1"/>
    <s v="CA"/>
  </r>
  <r>
    <s v="April"/>
    <n v="1058"/>
    <n v="6119"/>
    <s v="Algea Killer 8 oz"/>
    <n v="9"/>
    <x v="8"/>
    <x v="4"/>
    <n v="0.5"/>
    <s v="Hellen"/>
    <x v="3"/>
    <s v="AZ"/>
  </r>
  <r>
    <s v="April"/>
    <n v="1059"/>
    <n v="2242"/>
    <s v="AutoVac"/>
    <n v="60"/>
    <x v="7"/>
    <x v="7"/>
    <n v="12.8"/>
    <s v="Doug"/>
    <x v="2"/>
    <s v="AZ"/>
  </r>
  <r>
    <s v="April"/>
    <n v="1060"/>
    <n v="6119"/>
    <s v="Algea Killer 8 oz"/>
    <n v="9"/>
    <x v="8"/>
    <x v="4"/>
    <n v="0.5"/>
    <s v="Doug"/>
    <x v="2"/>
    <s v="NV"/>
  </r>
  <r>
    <s v="May"/>
    <n v="1061"/>
    <n v="1109"/>
    <s v="Chlorine Test Kit"/>
    <n v="3"/>
    <x v="4"/>
    <x v="4"/>
    <n v="0.5"/>
    <s v="Doug"/>
    <x v="2"/>
    <s v="NV"/>
  </r>
  <r>
    <s v="May"/>
    <n v="1062"/>
    <n v="2499"/>
    <s v="8 ft Hose"/>
    <n v="6.2"/>
    <x v="2"/>
    <x v="2"/>
    <n v="0.29999999999999993"/>
    <s v="Chalie"/>
    <x v="0"/>
    <s v="AZ"/>
  </r>
  <r>
    <s v="May"/>
    <n v="1063"/>
    <n v="1109"/>
    <s v="Chlorine Test Kit"/>
    <n v="3"/>
    <x v="4"/>
    <x v="4"/>
    <n v="0.5"/>
    <s v="Doug"/>
    <x v="2"/>
    <s v="CA"/>
  </r>
  <r>
    <s v="May"/>
    <n v="1064"/>
    <n v="2499"/>
    <s v="8 ft Hose"/>
    <n v="6.2"/>
    <x v="2"/>
    <x v="2"/>
    <n v="0.29999999999999993"/>
    <s v="Hellen"/>
    <x v="3"/>
    <s v="AZ"/>
  </r>
  <r>
    <s v="May"/>
    <n v="1065"/>
    <n v="2499"/>
    <s v="8 ft Hose"/>
    <n v="6.2"/>
    <x v="2"/>
    <x v="2"/>
    <n v="0.29999999999999993"/>
    <s v="Doug"/>
    <x v="2"/>
    <s v="NM"/>
  </r>
  <r>
    <s v="May"/>
    <n v="1066"/>
    <n v="2877"/>
    <s v="Net"/>
    <n v="11.4"/>
    <x v="1"/>
    <x v="1"/>
    <n v="0.49000000000000005"/>
    <s v="Doug"/>
    <x v="2"/>
    <s v="NV"/>
  </r>
  <r>
    <s v="May"/>
    <n v="1067"/>
    <n v="2877"/>
    <s v="Net"/>
    <n v="11.4"/>
    <x v="1"/>
    <x v="1"/>
    <n v="0.49000000000000005"/>
    <s v="Doug"/>
    <x v="2"/>
    <s v="UT"/>
  </r>
  <r>
    <s v="May"/>
    <n v="1068"/>
    <n v="6119"/>
    <s v="Algea Killer 8 oz"/>
    <n v="9"/>
    <x v="8"/>
    <x v="4"/>
    <n v="0.5"/>
    <s v="Juan"/>
    <x v="1"/>
    <s v="CA"/>
  </r>
  <r>
    <s v="May"/>
    <n v="1069"/>
    <n v="1109"/>
    <s v="Chlorine Test Kit"/>
    <n v="3"/>
    <x v="4"/>
    <x v="4"/>
    <n v="0.5"/>
    <s v="Doug"/>
    <x v="2"/>
    <s v="AZ"/>
  </r>
  <r>
    <s v="May"/>
    <n v="1070"/>
    <n v="2499"/>
    <s v="8 ft Hose"/>
    <n v="6.2"/>
    <x v="2"/>
    <x v="2"/>
    <n v="0.29999999999999993"/>
    <s v="Hellen"/>
    <x v="3"/>
    <s v="AZ"/>
  </r>
  <r>
    <s v="May"/>
    <n v="1071"/>
    <n v="1109"/>
    <s v="Chlorine Test Kit"/>
    <n v="3"/>
    <x v="4"/>
    <x v="4"/>
    <n v="0.5"/>
    <s v="Chalie"/>
    <x v="0"/>
    <s v="AZ"/>
  </r>
  <r>
    <s v="May"/>
    <n v="1072"/>
    <n v="1109"/>
    <s v="Chlorine Test Kit"/>
    <n v="3"/>
    <x v="4"/>
    <x v="4"/>
    <n v="0.5"/>
    <s v="Doug"/>
    <x v="2"/>
    <s v="NV"/>
  </r>
  <r>
    <s v="May"/>
    <n v="1073"/>
    <n v="6622"/>
    <s v="5 Gal Chlorine"/>
    <n v="42"/>
    <x v="9"/>
    <x v="8"/>
    <n v="7"/>
    <s v="Doug"/>
    <x v="2"/>
    <s v="CA"/>
  </r>
  <r>
    <s v="May"/>
    <n v="1074"/>
    <n v="2877"/>
    <s v="Net"/>
    <n v="11.4"/>
    <x v="1"/>
    <x v="1"/>
    <n v="0.49000000000000005"/>
    <s v="Doug"/>
    <x v="2"/>
    <s v="AZ"/>
  </r>
  <r>
    <s v="May"/>
    <n v="1075"/>
    <n v="1109"/>
    <s v="Chlorine Test Kit"/>
    <n v="3"/>
    <x v="4"/>
    <x v="4"/>
    <n v="0.5"/>
    <s v="Hellen"/>
    <x v="3"/>
    <s v="CA"/>
  </r>
  <r>
    <s v="May"/>
    <n v="1076"/>
    <n v="1109"/>
    <s v="Chlorine Test Kit"/>
    <n v="3"/>
    <x v="4"/>
    <x v="4"/>
    <n v="0.5"/>
    <s v="Juan"/>
    <x v="1"/>
    <s v="AZ"/>
  </r>
  <r>
    <s v="May"/>
    <n v="1077"/>
    <n v="9822"/>
    <s v="Pool Cover"/>
    <n v="58.3"/>
    <x v="0"/>
    <x v="0"/>
    <n v="8.0200000000000014"/>
    <s v="Hellen"/>
    <x v="3"/>
    <s v="AZ"/>
  </r>
  <r>
    <s v="May"/>
    <n v="1078"/>
    <n v="2877"/>
    <s v="Net"/>
    <n v="11.4"/>
    <x v="1"/>
    <x v="1"/>
    <n v="0.49000000000000005"/>
    <s v="Juan"/>
    <x v="1"/>
    <s v="NV"/>
  </r>
  <r>
    <s v="June"/>
    <n v="1079"/>
    <n v="2877"/>
    <s v="Net"/>
    <n v="11.4"/>
    <x v="1"/>
    <x v="1"/>
    <n v="0.49000000000000005"/>
    <s v="Juan"/>
    <x v="1"/>
    <s v="NM"/>
  </r>
  <r>
    <s v="June"/>
    <n v="1080"/>
    <n v="4421"/>
    <s v="Skimmer"/>
    <n v="45"/>
    <x v="5"/>
    <x v="5"/>
    <n v="8.4"/>
    <s v="Doug"/>
    <x v="2"/>
    <s v="CA"/>
  </r>
  <r>
    <s v="June"/>
    <n v="1081"/>
    <n v="6119"/>
    <s v="Algea Killer 8 oz"/>
    <n v="9"/>
    <x v="8"/>
    <x v="4"/>
    <n v="0.5"/>
    <s v="Doug"/>
    <x v="2"/>
    <s v="UT"/>
  </r>
  <r>
    <s v="June"/>
    <n v="1082"/>
    <n v="1109"/>
    <s v="Chlorine Test Kit"/>
    <n v="3"/>
    <x v="4"/>
    <x v="4"/>
    <n v="0.5"/>
    <s v="Chalie"/>
    <x v="0"/>
    <s v="CA"/>
  </r>
  <r>
    <s v="June"/>
    <n v="1083"/>
    <n v="1109"/>
    <s v="Chlorine Test Kit"/>
    <n v="3"/>
    <x v="4"/>
    <x v="4"/>
    <n v="0.5"/>
    <s v="Chalie"/>
    <x v="0"/>
    <s v="NV"/>
  </r>
  <r>
    <s v="June"/>
    <n v="1084"/>
    <n v="6119"/>
    <s v="Algea Killer 8 oz"/>
    <n v="9"/>
    <x v="8"/>
    <x v="4"/>
    <n v="0.5"/>
    <s v="Chalie"/>
    <x v="0"/>
    <s v="AZ"/>
  </r>
  <r>
    <s v="June"/>
    <n v="1085"/>
    <n v="9822"/>
    <s v="Pool Cover"/>
    <n v="58.3"/>
    <x v="0"/>
    <x v="0"/>
    <n v="8.0200000000000014"/>
    <s v="Doug"/>
    <x v="2"/>
    <s v="NV"/>
  </r>
  <r>
    <s v="June"/>
    <n v="1086"/>
    <n v="1109"/>
    <s v="Chlorine Test Kit"/>
    <n v="3"/>
    <x v="4"/>
    <x v="4"/>
    <n v="0.5"/>
    <s v="Hellen"/>
    <x v="3"/>
    <s v="AZ"/>
  </r>
  <r>
    <s v="June"/>
    <n v="1087"/>
    <n v="2499"/>
    <s v="8 ft Hose"/>
    <n v="6.2"/>
    <x v="2"/>
    <x v="2"/>
    <n v="0.29999999999999993"/>
    <s v="Chalie"/>
    <x v="0"/>
    <s v="CA"/>
  </r>
  <r>
    <s v="June"/>
    <n v="1088"/>
    <n v="2499"/>
    <s v="8 ft Hose"/>
    <n v="6.2"/>
    <x v="2"/>
    <x v="2"/>
    <n v="0.29999999999999993"/>
    <s v="Chalie"/>
    <x v="0"/>
    <s v="NM"/>
  </r>
  <r>
    <s v="June"/>
    <n v="1089"/>
    <n v="6119"/>
    <s v="Algea Killer 8 oz"/>
    <n v="9"/>
    <x v="8"/>
    <x v="4"/>
    <n v="0.5"/>
    <s v="Doug"/>
    <x v="2"/>
    <s v="NV"/>
  </r>
  <r>
    <s v="June"/>
    <n v="1090"/>
    <n v="2877"/>
    <s v="Net"/>
    <n v="11.4"/>
    <x v="1"/>
    <x v="1"/>
    <n v="0.49000000000000005"/>
    <s v="Chalie"/>
    <x v="0"/>
    <s v="CA"/>
  </r>
  <r>
    <s v="June"/>
    <n v="1091"/>
    <n v="2877"/>
    <s v="Net"/>
    <n v="11.4"/>
    <x v="1"/>
    <x v="1"/>
    <n v="0.49000000000000005"/>
    <s v="Hellen"/>
    <x v="3"/>
    <s v="NV"/>
  </r>
  <r>
    <s v="June"/>
    <n v="1092"/>
    <n v="2877"/>
    <s v="Net"/>
    <n v="11.4"/>
    <x v="1"/>
    <x v="1"/>
    <n v="0.49000000000000005"/>
    <s v="Doug"/>
    <x v="2"/>
    <s v="CA"/>
  </r>
  <r>
    <s v="June"/>
    <n v="1093"/>
    <n v="6119"/>
    <s v="Algea Killer 8 oz"/>
    <n v="9"/>
    <x v="8"/>
    <x v="4"/>
    <n v="0.5"/>
    <s v="Juan"/>
    <x v="1"/>
    <s v="AZ"/>
  </r>
  <r>
    <s v="June"/>
    <n v="1094"/>
    <n v="6119"/>
    <s v="Algea Killer 8 oz"/>
    <n v="9"/>
    <x v="8"/>
    <x v="4"/>
    <n v="0.5"/>
    <s v="Doug"/>
    <x v="2"/>
    <s v="CA"/>
  </r>
  <r>
    <s v="June"/>
    <n v="1095"/>
    <n v="2499"/>
    <s v="8 ft Hose"/>
    <n v="6.2"/>
    <x v="2"/>
    <x v="2"/>
    <n v="0.29999999999999993"/>
    <s v="Hellen"/>
    <x v="3"/>
    <s v="AZ"/>
  </r>
  <r>
    <s v="June"/>
    <n v="1096"/>
    <n v="6119"/>
    <s v="Algea Killer 8 oz"/>
    <n v="9"/>
    <x v="8"/>
    <x v="4"/>
    <n v="0.5"/>
    <s v="Doug"/>
    <x v="2"/>
    <s v="AZ"/>
  </r>
  <r>
    <s v="June"/>
    <n v="1097"/>
    <n v="9212"/>
    <s v="1 Gal Muratic Acid"/>
    <n v="4"/>
    <x v="6"/>
    <x v="6"/>
    <n v="0.30000000000000004"/>
    <s v="Hellen"/>
    <x v="3"/>
    <s v="NV"/>
  </r>
  <r>
    <s v="June"/>
    <n v="1098"/>
    <n v="2877"/>
    <s v="Net"/>
    <n v="11.4"/>
    <x v="1"/>
    <x v="1"/>
    <n v="0.49000000000000005"/>
    <s v="Juan"/>
    <x v="1"/>
    <s v="NM"/>
  </r>
  <r>
    <s v="July"/>
    <n v="1099"/>
    <n v="2877"/>
    <s v="Net"/>
    <n v="11.4"/>
    <x v="1"/>
    <x v="1"/>
    <n v="0.49000000000000005"/>
    <s v="Doug"/>
    <x v="2"/>
    <s v="CA"/>
  </r>
  <r>
    <s v="July"/>
    <n v="1100"/>
    <n v="6119"/>
    <s v="Algea Killer 8 oz"/>
    <n v="9"/>
    <x v="8"/>
    <x v="4"/>
    <n v="0.5"/>
    <s v="Chalie"/>
    <x v="0"/>
    <s v="UT"/>
  </r>
  <r>
    <s v="July"/>
    <n v="1101"/>
    <n v="2499"/>
    <s v="8 ft Hose"/>
    <n v="6.2"/>
    <x v="2"/>
    <x v="2"/>
    <n v="0.29999999999999993"/>
    <s v="Doug"/>
    <x v="2"/>
    <s v="CA"/>
  </r>
  <r>
    <s v="July"/>
    <n v="1102"/>
    <n v="2242"/>
    <s v="AutoVac"/>
    <n v="60"/>
    <x v="7"/>
    <x v="7"/>
    <n v="12.8"/>
    <s v="Juan"/>
    <x v="1"/>
    <s v="NV"/>
  </r>
  <r>
    <s v="July"/>
    <n v="1103"/>
    <n v="2877"/>
    <s v="Net"/>
    <n v="11.4"/>
    <x v="1"/>
    <x v="1"/>
    <n v="0.49000000000000005"/>
    <s v="Juan"/>
    <x v="1"/>
    <s v="AZ"/>
  </r>
  <r>
    <s v="July"/>
    <n v="1104"/>
    <n v="2877"/>
    <s v="Net"/>
    <n v="11.4"/>
    <x v="1"/>
    <x v="1"/>
    <n v="0.49000000000000005"/>
    <s v="Doug"/>
    <x v="2"/>
    <s v="NV"/>
  </r>
  <r>
    <s v="July"/>
    <n v="1105"/>
    <n v="2499"/>
    <s v="8 ft Hose"/>
    <n v="6.2"/>
    <x v="2"/>
    <x v="2"/>
    <n v="0.29999999999999993"/>
    <s v="Juan"/>
    <x v="1"/>
    <s v="AZ"/>
  </r>
  <r>
    <s v="July"/>
    <n v="1106"/>
    <n v="9822"/>
    <s v="Pool Cover"/>
    <n v="58.3"/>
    <x v="0"/>
    <x v="0"/>
    <n v="8.0200000000000014"/>
    <s v="Juan"/>
    <x v="1"/>
    <s v="CA"/>
  </r>
  <r>
    <s v="July"/>
    <n v="1107"/>
    <n v="1109"/>
    <s v="Chlorine Test Kit"/>
    <n v="3"/>
    <x v="4"/>
    <x v="4"/>
    <n v="0.5"/>
    <s v="Hellen"/>
    <x v="3"/>
    <s v="NM"/>
  </r>
  <r>
    <s v="July"/>
    <n v="1108"/>
    <n v="9822"/>
    <s v="Pool Cover"/>
    <n v="58.3"/>
    <x v="0"/>
    <x v="0"/>
    <n v="8.0200000000000014"/>
    <s v="Doug"/>
    <x v="2"/>
    <s v="NV"/>
  </r>
  <r>
    <s v="July"/>
    <n v="1109"/>
    <n v="8722"/>
    <s v="Water Pump"/>
    <n v="344"/>
    <x v="3"/>
    <x v="3"/>
    <n v="31.6"/>
    <s v="Juan"/>
    <x v="1"/>
    <s v="CA"/>
  </r>
  <r>
    <s v="July"/>
    <n v="1110"/>
    <n v="8722"/>
    <s v="Water Pump"/>
    <n v="344"/>
    <x v="3"/>
    <x v="3"/>
    <n v="31.6"/>
    <s v="Hellen"/>
    <x v="3"/>
    <s v="NV"/>
  </r>
  <r>
    <s v="July"/>
    <n v="1111"/>
    <n v="6622"/>
    <s v="5 Gal Chlorine"/>
    <n v="42"/>
    <x v="9"/>
    <x v="8"/>
    <n v="7"/>
    <s v="Hellen"/>
    <x v="3"/>
    <s v="CA"/>
  </r>
  <r>
    <s v="July"/>
    <n v="1112"/>
    <n v="6622"/>
    <s v="5 Gal Chlorine"/>
    <n v="42"/>
    <x v="9"/>
    <x v="8"/>
    <n v="7"/>
    <s v="Doug"/>
    <x v="2"/>
    <s v="AZ"/>
  </r>
  <r>
    <s v="July"/>
    <n v="1113"/>
    <n v="9822"/>
    <s v="Pool Cover"/>
    <n v="58.3"/>
    <x v="0"/>
    <x v="0"/>
    <n v="8.0200000000000014"/>
    <s v="Chalie"/>
    <x v="0"/>
    <s v="CA"/>
  </r>
  <r>
    <s v="July"/>
    <n v="1114"/>
    <n v="2242"/>
    <s v="AutoVac"/>
    <n v="60"/>
    <x v="7"/>
    <x v="7"/>
    <n v="12.8"/>
    <s v="Juan"/>
    <x v="1"/>
    <s v="AZ"/>
  </r>
  <r>
    <s v="July"/>
    <n v="1115"/>
    <n v="8722"/>
    <s v="Water Pump"/>
    <n v="344"/>
    <x v="3"/>
    <x v="3"/>
    <n v="31.6"/>
    <s v="Chalie"/>
    <x v="0"/>
    <s v="AZ"/>
  </r>
  <r>
    <s v="July"/>
    <n v="1116"/>
    <n v="6622"/>
    <s v="5 Gal Chlorine"/>
    <n v="42"/>
    <x v="9"/>
    <x v="8"/>
    <n v="7"/>
    <s v="Doug"/>
    <x v="2"/>
    <s v="NV"/>
  </r>
  <r>
    <s v="July"/>
    <n v="1117"/>
    <n v="8722"/>
    <s v="Water Pump"/>
    <n v="344"/>
    <x v="3"/>
    <x v="3"/>
    <n v="31.6"/>
    <s v="Hellen"/>
    <x v="3"/>
    <s v="NM"/>
  </r>
  <r>
    <s v="July"/>
    <n v="1118"/>
    <n v="9822"/>
    <s v="Pool Cover"/>
    <n v="58.3"/>
    <x v="0"/>
    <x v="0"/>
    <n v="8.0200000000000014"/>
    <s v="Juan"/>
    <x v="1"/>
    <s v="CA"/>
  </r>
  <r>
    <s v="July"/>
    <n v="1119"/>
    <n v="2242"/>
    <s v="AutoVac"/>
    <n v="60"/>
    <x v="7"/>
    <x v="7"/>
    <n v="12.8"/>
    <s v="Chalie"/>
    <x v="0"/>
    <s v="UT"/>
  </r>
  <r>
    <s v="July"/>
    <n v="1120"/>
    <n v="2242"/>
    <s v="AutoVac"/>
    <n v="60"/>
    <x v="7"/>
    <x v="7"/>
    <n v="12.8"/>
    <s v="Doug"/>
    <x v="2"/>
    <s v="CA"/>
  </r>
  <r>
    <s v="July"/>
    <n v="1121"/>
    <n v="4421"/>
    <s v="Skimmer"/>
    <n v="45"/>
    <x v="5"/>
    <x v="5"/>
    <n v="8.4"/>
    <s v="Doug"/>
    <x v="2"/>
    <s v="NV"/>
  </r>
  <r>
    <s v="July"/>
    <n v="1122"/>
    <n v="8722"/>
    <s v="Water Pump"/>
    <n v="344"/>
    <x v="3"/>
    <x v="3"/>
    <n v="31.6"/>
    <s v="Doug"/>
    <x v="2"/>
    <s v="AZ"/>
  </r>
  <r>
    <s v="July"/>
    <n v="1123"/>
    <n v="9822"/>
    <s v="Pool Cover"/>
    <n v="58.3"/>
    <x v="0"/>
    <x v="0"/>
    <n v="8.0200000000000014"/>
    <s v="Doug"/>
    <x v="2"/>
    <s v="NV"/>
  </r>
  <r>
    <s v="July"/>
    <n v="1124"/>
    <n v="4421"/>
    <s v="Skimmer"/>
    <n v="45"/>
    <x v="5"/>
    <x v="5"/>
    <n v="8.4"/>
    <s v="Doug"/>
    <x v="2"/>
    <s v="AZ"/>
  </r>
  <r>
    <s v="Aug"/>
    <n v="1125"/>
    <n v="2242"/>
    <s v="AutoVac"/>
    <n v="60"/>
    <x v="7"/>
    <x v="7"/>
    <n v="12.8"/>
    <s v="Doug"/>
    <x v="2"/>
    <s v="CA"/>
  </r>
  <r>
    <s v="Aug"/>
    <n v="1126"/>
    <n v="9212"/>
    <s v="1 Gal Muratic Acid"/>
    <n v="4"/>
    <x v="6"/>
    <x v="6"/>
    <n v="0.30000000000000004"/>
    <s v="Doug"/>
    <x v="2"/>
    <s v="NM"/>
  </r>
  <r>
    <s v="Aug"/>
    <n v="1127"/>
    <n v="8722"/>
    <s v="Water Pump"/>
    <n v="344"/>
    <x v="3"/>
    <x v="3"/>
    <n v="31.6"/>
    <s v="Chalie"/>
    <x v="0"/>
    <s v="NV"/>
  </r>
  <r>
    <s v="Aug"/>
    <n v="1128"/>
    <n v="6622"/>
    <s v="5 Gal Chlorine"/>
    <n v="42"/>
    <x v="9"/>
    <x v="8"/>
    <n v="7"/>
    <s v="Juan"/>
    <x v="1"/>
    <s v="CA"/>
  </r>
  <r>
    <s v="Aug"/>
    <n v="1129"/>
    <n v="9822"/>
    <s v="Pool Cover"/>
    <n v="58.3"/>
    <x v="0"/>
    <x v="0"/>
    <n v="8.0200000000000014"/>
    <s v="Hellen"/>
    <x v="3"/>
    <s v="NV"/>
  </r>
  <r>
    <s v="Aug"/>
    <n v="1130"/>
    <n v="4421"/>
    <s v="Skimmer"/>
    <n v="45"/>
    <x v="5"/>
    <x v="5"/>
    <n v="8.4"/>
    <s v="Hellen"/>
    <x v="3"/>
    <s v="CA"/>
  </r>
  <r>
    <s v="Aug"/>
    <n v="1131"/>
    <n v="9212"/>
    <s v="1 Gal Muratic Acid"/>
    <n v="4"/>
    <x v="6"/>
    <x v="6"/>
    <n v="0.30000000000000004"/>
    <s v="Hellen"/>
    <x v="3"/>
    <s v="AZ"/>
  </r>
  <r>
    <s v="Aug"/>
    <n v="1132"/>
    <n v="9212"/>
    <s v="1 Gal Muratic Acid"/>
    <n v="4"/>
    <x v="6"/>
    <x v="6"/>
    <n v="0.30000000000000004"/>
    <s v="Hellen"/>
    <x v="3"/>
    <s v="CA"/>
  </r>
  <r>
    <s v="Aug"/>
    <n v="1133"/>
    <n v="9822"/>
    <s v="Pool Cover"/>
    <n v="58.3"/>
    <x v="0"/>
    <x v="0"/>
    <n v="8.0200000000000014"/>
    <s v="Chalie"/>
    <x v="0"/>
    <s v="AZ"/>
  </r>
  <r>
    <s v="Aug"/>
    <n v="1134"/>
    <n v="9822"/>
    <s v="Pool Cover"/>
    <n v="58.3"/>
    <x v="0"/>
    <x v="0"/>
    <n v="8.0200000000000014"/>
    <s v="Doug"/>
    <x v="2"/>
    <s v="AZ"/>
  </r>
  <r>
    <s v="Aug"/>
    <n v="1135"/>
    <n v="8722"/>
    <s v="Water Pump"/>
    <n v="344"/>
    <x v="3"/>
    <x v="3"/>
    <n v="31.6"/>
    <s v="Chalie"/>
    <x v="0"/>
    <s v="NV"/>
  </r>
  <r>
    <s v="Aug"/>
    <n v="1136"/>
    <n v="2242"/>
    <s v="AutoVac"/>
    <n v="60"/>
    <x v="7"/>
    <x v="7"/>
    <n v="12.8"/>
    <s v="Doug"/>
    <x v="2"/>
    <s v="NM"/>
  </r>
  <r>
    <s v="Aug"/>
    <n v="1137"/>
    <n v="9822"/>
    <s v="Pool Cover"/>
    <n v="58.3"/>
    <x v="0"/>
    <x v="0"/>
    <n v="8.0200000000000014"/>
    <s v="Juan"/>
    <x v="1"/>
    <s v="CA"/>
  </r>
  <r>
    <s v="Aug"/>
    <n v="1138"/>
    <n v="8722"/>
    <s v="Water Pump"/>
    <n v="344"/>
    <x v="3"/>
    <x v="3"/>
    <n v="31.6"/>
    <s v="Chalie"/>
    <x v="0"/>
    <s v="UT"/>
  </r>
  <r>
    <s v="Aug"/>
    <n v="1139"/>
    <n v="4421"/>
    <s v="Skimmer"/>
    <n v="45"/>
    <x v="5"/>
    <x v="5"/>
    <n v="8.4"/>
    <s v="Doug"/>
    <x v="2"/>
    <s v="CA"/>
  </r>
  <r>
    <s v="Aug"/>
    <n v="1140"/>
    <n v="4421"/>
    <s v="Skimmer"/>
    <n v="45"/>
    <x v="5"/>
    <x v="5"/>
    <n v="8.4"/>
    <s v="Juan"/>
    <x v="1"/>
    <s v="NV"/>
  </r>
  <r>
    <s v="Aug"/>
    <n v="1141"/>
    <n v="9212"/>
    <s v="1 Gal Muratic Acid"/>
    <n v="4"/>
    <x v="6"/>
    <x v="6"/>
    <n v="0.30000000000000004"/>
    <s v="Juan"/>
    <x v="1"/>
    <s v="AZ"/>
  </r>
  <r>
    <s v="Sept"/>
    <n v="1142"/>
    <n v="2242"/>
    <s v="AutoVac"/>
    <n v="60"/>
    <x v="7"/>
    <x v="7"/>
    <n v="12.8"/>
    <s v="Juan"/>
    <x v="1"/>
    <s v="NV"/>
  </r>
  <r>
    <s v="Sept"/>
    <n v="1143"/>
    <n v="9822"/>
    <s v="Pool Cover"/>
    <n v="58.3"/>
    <x v="0"/>
    <x v="0"/>
    <n v="8.0200000000000014"/>
    <s v="Hellen"/>
    <x v="3"/>
    <s v="AZ"/>
  </r>
  <r>
    <s v="Sept"/>
    <n v="1144"/>
    <n v="2242"/>
    <s v="AutoVac"/>
    <n v="60"/>
    <x v="7"/>
    <x v="7"/>
    <n v="12.8"/>
    <s v="Hellen"/>
    <x v="3"/>
    <s v="CA"/>
  </r>
  <r>
    <s v="Sept"/>
    <n v="1145"/>
    <n v="4421"/>
    <s v="Skimmer"/>
    <n v="45"/>
    <x v="5"/>
    <x v="5"/>
    <n v="8.4"/>
    <s v="Hellen"/>
    <x v="3"/>
    <s v="NM"/>
  </r>
  <r>
    <s v="Sept"/>
    <n v="1146"/>
    <n v="8722"/>
    <s v="Water Pump"/>
    <n v="344"/>
    <x v="3"/>
    <x v="3"/>
    <n v="31.6"/>
    <s v="Hellen"/>
    <x v="3"/>
    <s v="NV"/>
  </r>
  <r>
    <s v="Sept"/>
    <n v="1147"/>
    <n v="9822"/>
    <s v="Pool Cover"/>
    <n v="58.3"/>
    <x v="0"/>
    <x v="0"/>
    <n v="8.0200000000000014"/>
    <s v="Chalie"/>
    <x v="0"/>
    <s v="CA"/>
  </r>
  <r>
    <s v="Sept"/>
    <n v="1148"/>
    <n v="9212"/>
    <s v="1 Gal Muratic Acid"/>
    <n v="4"/>
    <x v="6"/>
    <x v="6"/>
    <n v="0.30000000000000004"/>
    <s v="Doug"/>
    <x v="2"/>
    <s v="AZ"/>
  </r>
  <r>
    <s v="Sept"/>
    <n v="1149"/>
    <n v="8722"/>
    <s v="Water Pump"/>
    <n v="344"/>
    <x v="3"/>
    <x v="3"/>
    <n v="31.6"/>
    <s v="Chalie"/>
    <x v="0"/>
    <s v="AZ"/>
  </r>
  <r>
    <s v="Oct"/>
    <n v="1150"/>
    <n v="2242"/>
    <s v="AutoVac"/>
    <n v="60"/>
    <x v="7"/>
    <x v="7"/>
    <n v="12.8"/>
    <s v="Doug"/>
    <x v="2"/>
    <s v="UT"/>
  </r>
  <r>
    <s v="Oct"/>
    <n v="1151"/>
    <n v="2242"/>
    <s v="AutoVac"/>
    <n v="60"/>
    <x v="7"/>
    <x v="7"/>
    <n v="12.8"/>
    <s v="Juan"/>
    <x v="1"/>
    <s v="CA"/>
  </r>
  <r>
    <s v="Oct"/>
    <n v="1152"/>
    <n v="4421"/>
    <s v="Skimmer"/>
    <n v="45"/>
    <x v="5"/>
    <x v="5"/>
    <n v="8.4"/>
    <s v="Chalie"/>
    <x v="0"/>
    <s v="NV"/>
  </r>
  <r>
    <s v="Oct"/>
    <n v="1153"/>
    <n v="8722"/>
    <s v="Water Pump"/>
    <n v="344"/>
    <x v="3"/>
    <x v="3"/>
    <n v="31.6"/>
    <s v="Doug"/>
    <x v="2"/>
    <s v="AZ"/>
  </r>
  <r>
    <s v="Oct"/>
    <n v="1154"/>
    <n v="9822"/>
    <s v="Pool Cover"/>
    <n v="58.3"/>
    <x v="0"/>
    <x v="0"/>
    <n v="8.0200000000000014"/>
    <s v="Juan"/>
    <x v="1"/>
    <s v="NV"/>
  </r>
  <r>
    <s v="Oct"/>
    <n v="1155"/>
    <n v="4421"/>
    <s v="Skimmer"/>
    <n v="45"/>
    <x v="5"/>
    <x v="5"/>
    <n v="8.4"/>
    <s v="Doug"/>
    <x v="2"/>
    <s v="AZ"/>
  </r>
  <r>
    <s v="Oct"/>
    <n v="1156"/>
    <n v="2242"/>
    <s v="AutoVac"/>
    <n v="60"/>
    <x v="7"/>
    <x v="7"/>
    <n v="12.8"/>
    <s v="Doug"/>
    <x v="2"/>
    <s v="CA"/>
  </r>
  <r>
    <s v="Oct"/>
    <n v="1157"/>
    <n v="9212"/>
    <s v="1 Gal Muratic Acid"/>
    <n v="4"/>
    <x v="6"/>
    <x v="6"/>
    <n v="0.30000000000000004"/>
    <s v="Doug"/>
    <x v="2"/>
    <s v="NM"/>
  </r>
  <r>
    <s v="Nov"/>
    <n v="1158"/>
    <n v="8722"/>
    <s v="Water Pump"/>
    <n v="344"/>
    <x v="3"/>
    <x v="3"/>
    <n v="31.6"/>
    <s v="Chalie"/>
    <x v="0"/>
    <s v="NV"/>
  </r>
  <r>
    <s v="Nov"/>
    <n v="1159"/>
    <n v="6622"/>
    <s v="5 Gal Chlorine"/>
    <n v="42"/>
    <x v="9"/>
    <x v="8"/>
    <n v="7"/>
    <s v="Doug"/>
    <x v="2"/>
    <s v="CA"/>
  </r>
  <r>
    <s v="Nov"/>
    <n v="1160"/>
    <n v="9822"/>
    <s v="Pool Cover"/>
    <n v="58.3"/>
    <x v="0"/>
    <x v="0"/>
    <n v="8.0200000000000014"/>
    <s v="Hellen"/>
    <x v="3"/>
    <s v="NV"/>
  </r>
  <r>
    <s v="Nov"/>
    <n v="1161"/>
    <n v="4421"/>
    <s v="Skimmer"/>
    <n v="45"/>
    <x v="5"/>
    <x v="5"/>
    <n v="8.4"/>
    <s v="Juan"/>
    <x v="1"/>
    <s v="CA"/>
  </r>
  <r>
    <s v="Nov"/>
    <n v="1162"/>
    <n v="9212"/>
    <s v="1 Gal Muratic Acid"/>
    <n v="4"/>
    <x v="6"/>
    <x v="6"/>
    <n v="0.30000000000000004"/>
    <s v="Chalie"/>
    <x v="0"/>
    <s v="AZ"/>
  </r>
  <r>
    <s v="Nov"/>
    <n v="1163"/>
    <n v="9212"/>
    <s v="1 Gal Muratic Acid"/>
    <n v="4"/>
    <x v="6"/>
    <x v="6"/>
    <n v="0.30000000000000004"/>
    <s v="Doug"/>
    <x v="2"/>
    <s v="CA"/>
  </r>
  <r>
    <s v="Nov"/>
    <n v="1164"/>
    <n v="9822"/>
    <s v="Pool Cover"/>
    <n v="58.3"/>
    <x v="0"/>
    <x v="0"/>
    <n v="8.0200000000000014"/>
    <s v="Doug"/>
    <x v="2"/>
    <s v="AZ"/>
  </r>
  <r>
    <s v="Nov"/>
    <n v="1165"/>
    <n v="9822"/>
    <s v="Pool Cover"/>
    <n v="58.3"/>
    <x v="0"/>
    <x v="0"/>
    <n v="8.0200000000000014"/>
    <s v="Doug"/>
    <x v="2"/>
    <s v="AZ"/>
  </r>
  <r>
    <s v="Nov"/>
    <n v="1166"/>
    <n v="8722"/>
    <s v="Water Pump"/>
    <n v="344"/>
    <x v="3"/>
    <x v="3"/>
    <n v="31.6"/>
    <s v="Doug"/>
    <x v="2"/>
    <s v="NV"/>
  </r>
  <r>
    <s v="Dec"/>
    <n v="1167"/>
    <n v="2242"/>
    <s v="AutoVac"/>
    <n v="60"/>
    <x v="7"/>
    <x v="7"/>
    <n v="12.8"/>
    <s v="Doug"/>
    <x v="2"/>
    <s v="NM"/>
  </r>
  <r>
    <s v="Dec"/>
    <n v="1168"/>
    <n v="9822"/>
    <s v="Pool Cover"/>
    <n v="58.3"/>
    <x v="0"/>
    <x v="0"/>
    <n v="8.0200000000000014"/>
    <s v="Doug"/>
    <x v="2"/>
    <s v="CA"/>
  </r>
  <r>
    <s v="Dec"/>
    <n v="1169"/>
    <n v="8722"/>
    <s v="Water Pump"/>
    <n v="344"/>
    <x v="3"/>
    <x v="3"/>
    <n v="31.6"/>
    <s v="Doug"/>
    <x v="2"/>
    <s v="UT"/>
  </r>
  <r>
    <s v="Dec"/>
    <n v="1170"/>
    <n v="4421"/>
    <s v="Skimmer"/>
    <n v="45"/>
    <x v="5"/>
    <x v="5"/>
    <n v="8.4"/>
    <s v="Chalie"/>
    <x v="0"/>
    <s v="CA"/>
  </r>
  <r>
    <s v="Dec"/>
    <n v="1171"/>
    <n v="4421"/>
    <s v="Skimmer"/>
    <n v="45"/>
    <x v="5"/>
    <x v="5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P5:Q2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8B486-D0C6-46CC-8737-FAE1BBC1DEA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8" firstHeaderRow="1" firstDataRow="1" firstDataCol="1"/>
  <pivotFields count="11">
    <pivotField compact="0" outline="0" showAll="0"/>
    <pivotField compact="0" numFmtId="175" outline="0" showAll="0"/>
    <pivotField compact="0" outline="0" showAll="0"/>
    <pivotField compact="0" outline="0" showAll="0"/>
    <pivotField compact="0" numFmtId="167" outline="0" showAll="0"/>
    <pivotField dataField="1" compact="0" numFmtId="167" outline="0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67" outline="0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compact="0" numFmtId="167" outline="0" showAll="0"/>
    <pivotField compact="0" outline="0" showAll="0"/>
    <pivotField axis="axisRow" compact="0" outline="0" multipleItemSelectionAllowed="1" showAll="0" sortType="ascending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07A7-DEF2-4E9E-B444-3B112C6B9D8C}">
  <sheetPr>
    <pageSetUpPr fitToPage="1"/>
  </sheetPr>
  <dimension ref="A1:AC18"/>
  <sheetViews>
    <sheetView zoomScale="55" zoomScaleNormal="55" workbookViewId="0">
      <selection activeCell="F21" sqref="F21"/>
    </sheetView>
  </sheetViews>
  <sheetFormatPr defaultRowHeight="15" x14ac:dyDescent="0.25"/>
  <cols>
    <col min="2" max="2" width="9.85546875" bestFit="1" customWidth="1"/>
    <col min="3" max="3" width="12.42578125" bestFit="1" customWidth="1"/>
    <col min="4" max="4" width="13.85546875" bestFit="1" customWidth="1"/>
    <col min="5" max="8" width="13.85546875" customWidth="1"/>
    <col min="9" max="9" width="15.140625" bestFit="1" customWidth="1"/>
    <col min="10" max="13" width="15.140625" customWidth="1"/>
    <col min="14" max="18" width="11.5703125" customWidth="1"/>
    <col min="19" max="19" width="8.7109375" bestFit="1" customWidth="1"/>
    <col min="20" max="23" width="8.7109375" customWidth="1"/>
    <col min="24" max="28" width="10.28515625" bestFit="1" customWidth="1"/>
    <col min="29" max="29" width="11.28515625" bestFit="1" customWidth="1"/>
  </cols>
  <sheetData>
    <row r="1" spans="1:29" ht="18.75" x14ac:dyDescent="0.3">
      <c r="A1" s="46" t="s">
        <v>252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9" ht="18.75" x14ac:dyDescent="0.3">
      <c r="A2" s="102" t="s">
        <v>251</v>
      </c>
      <c r="B2" s="101"/>
      <c r="C2" s="101"/>
      <c r="D2" s="101" t="s">
        <v>250</v>
      </c>
      <c r="E2" s="101"/>
      <c r="F2" s="101"/>
      <c r="G2" s="101"/>
      <c r="H2" s="101"/>
      <c r="I2" s="101" t="s">
        <v>249</v>
      </c>
      <c r="J2" s="101"/>
      <c r="K2" s="101"/>
      <c r="L2" s="101"/>
      <c r="M2" s="101"/>
      <c r="N2" s="101" t="s">
        <v>248</v>
      </c>
      <c r="O2" s="101"/>
      <c r="P2" s="101"/>
      <c r="Q2" s="101"/>
      <c r="R2" s="101"/>
      <c r="S2" s="101" t="s">
        <v>247</v>
      </c>
      <c r="T2" s="101"/>
      <c r="U2" s="101"/>
      <c r="V2" s="101"/>
      <c r="W2" s="101"/>
      <c r="X2" s="101" t="s">
        <v>144</v>
      </c>
      <c r="Y2" s="101"/>
      <c r="Z2" s="101"/>
      <c r="AA2" s="101"/>
      <c r="AB2" s="101"/>
      <c r="AC2" s="100" t="s">
        <v>246</v>
      </c>
    </row>
    <row r="3" spans="1:29" x14ac:dyDescent="0.25">
      <c r="A3" s="99" t="s">
        <v>245</v>
      </c>
      <c r="B3" s="98" t="s">
        <v>244</v>
      </c>
      <c r="C3" s="98" t="s">
        <v>243</v>
      </c>
      <c r="D3" s="97">
        <v>36892</v>
      </c>
      <c r="E3" s="96">
        <v>39448</v>
      </c>
      <c r="F3" s="96">
        <v>42005</v>
      </c>
      <c r="G3" s="96">
        <v>44562</v>
      </c>
      <c r="H3" s="95">
        <v>47119</v>
      </c>
      <c r="I3" s="94">
        <v>36892</v>
      </c>
      <c r="J3" s="94">
        <v>39448</v>
      </c>
      <c r="K3" s="94">
        <v>42005</v>
      </c>
      <c r="L3" s="94">
        <v>44562</v>
      </c>
      <c r="M3" s="93">
        <v>47119</v>
      </c>
      <c r="N3" s="92">
        <v>36892</v>
      </c>
      <c r="O3" s="92">
        <v>39448</v>
      </c>
      <c r="P3" s="92">
        <v>42005</v>
      </c>
      <c r="Q3" s="92">
        <v>44562</v>
      </c>
      <c r="R3" s="91">
        <v>47119</v>
      </c>
      <c r="S3" s="90">
        <v>36892</v>
      </c>
      <c r="T3" s="90">
        <v>39448</v>
      </c>
      <c r="U3" s="90">
        <v>42005</v>
      </c>
      <c r="V3" s="90">
        <v>44562</v>
      </c>
      <c r="W3" s="89">
        <v>47119</v>
      </c>
      <c r="X3" s="88">
        <v>36892</v>
      </c>
      <c r="Y3" s="88">
        <v>39448</v>
      </c>
      <c r="Z3" s="88">
        <v>42005</v>
      </c>
      <c r="AA3" s="88">
        <v>44562</v>
      </c>
      <c r="AB3" s="87">
        <v>47119</v>
      </c>
      <c r="AC3" s="86"/>
    </row>
    <row r="4" spans="1:29" x14ac:dyDescent="0.25">
      <c r="A4" s="85" t="s">
        <v>242</v>
      </c>
      <c r="B4" s="60" t="s">
        <v>241</v>
      </c>
      <c r="C4" s="54">
        <v>21</v>
      </c>
      <c r="D4" s="84">
        <v>38</v>
      </c>
      <c r="E4" s="83">
        <v>36</v>
      </c>
      <c r="F4" s="83">
        <v>35</v>
      </c>
      <c r="G4" s="83">
        <v>36</v>
      </c>
      <c r="H4" s="82">
        <v>44</v>
      </c>
      <c r="I4" s="81">
        <f>IF(D4&gt;40,D4-40,0)</f>
        <v>0</v>
      </c>
      <c r="J4" s="81">
        <f>IF(E4&gt;40,E4-40,0)</f>
        <v>0</v>
      </c>
      <c r="K4" s="81">
        <f>IF(F4&gt;40,F4-40,0)</f>
        <v>0</v>
      </c>
      <c r="L4" s="81">
        <f>IF(G4&gt;40,G4-40,0)</f>
        <v>0</v>
      </c>
      <c r="M4" s="80">
        <f>IF(H4&gt;40,H4-40,0)</f>
        <v>4</v>
      </c>
      <c r="N4" s="79">
        <f>$C4*D4</f>
        <v>798</v>
      </c>
      <c r="O4" s="79">
        <f>$C4*E4</f>
        <v>756</v>
      </c>
      <c r="P4" s="79">
        <f>$C4*F4</f>
        <v>735</v>
      </c>
      <c r="Q4" s="79">
        <f>$C4*G4</f>
        <v>756</v>
      </c>
      <c r="R4" s="78">
        <f>$C4*H4</f>
        <v>924</v>
      </c>
      <c r="S4" s="77">
        <f>0.5*$C4*I4</f>
        <v>0</v>
      </c>
      <c r="T4" s="77">
        <f>0.5*$C4*J4</f>
        <v>0</v>
      </c>
      <c r="U4" s="77">
        <f>0.5*$C4*K4</f>
        <v>0</v>
      </c>
      <c r="V4" s="77">
        <f>0.5*$C4*L4</f>
        <v>0</v>
      </c>
      <c r="W4" s="76">
        <f>0.5*$C4*M4</f>
        <v>42</v>
      </c>
      <c r="X4" s="75">
        <f>N4+S4</f>
        <v>798</v>
      </c>
      <c r="Y4" s="75">
        <f>O4+T4</f>
        <v>756</v>
      </c>
      <c r="Z4" s="75">
        <f>P4+U4</f>
        <v>735</v>
      </c>
      <c r="AA4" s="75">
        <f>Q4+V4</f>
        <v>756</v>
      </c>
      <c r="AB4" s="74">
        <f>R4+W4</f>
        <v>966</v>
      </c>
      <c r="AC4" s="53">
        <f>SUM(X4:AB4)</f>
        <v>4011</v>
      </c>
    </row>
    <row r="5" spans="1:29" x14ac:dyDescent="0.25">
      <c r="A5" s="85" t="s">
        <v>240</v>
      </c>
      <c r="B5" s="60" t="s">
        <v>239</v>
      </c>
      <c r="C5" s="54">
        <v>18</v>
      </c>
      <c r="D5" s="84">
        <v>41</v>
      </c>
      <c r="E5" s="83">
        <v>44</v>
      </c>
      <c r="F5" s="83">
        <v>36</v>
      </c>
      <c r="G5" s="83">
        <v>43</v>
      </c>
      <c r="H5" s="82">
        <v>43</v>
      </c>
      <c r="I5" s="81">
        <f>IF(D5&gt;40,D5-40,0)</f>
        <v>1</v>
      </c>
      <c r="J5" s="81">
        <f>IF(E5&gt;40,E5-40,0)</f>
        <v>4</v>
      </c>
      <c r="K5" s="81">
        <f>IF(F5&gt;40,F5-40,0)</f>
        <v>0</v>
      </c>
      <c r="L5" s="81">
        <f>IF(G5&gt;40,G5-40,0)</f>
        <v>3</v>
      </c>
      <c r="M5" s="80">
        <f>IF(H5&gt;40,H5-40,0)</f>
        <v>3</v>
      </c>
      <c r="N5" s="79">
        <f>$C5*D5</f>
        <v>738</v>
      </c>
      <c r="O5" s="79">
        <f>$C5*E5</f>
        <v>792</v>
      </c>
      <c r="P5" s="79">
        <f>$C5*F5</f>
        <v>648</v>
      </c>
      <c r="Q5" s="79">
        <f>$C5*G5</f>
        <v>774</v>
      </c>
      <c r="R5" s="78">
        <f>$C5*H5</f>
        <v>774</v>
      </c>
      <c r="S5" s="77">
        <f>0.5*$C5*I5</f>
        <v>9</v>
      </c>
      <c r="T5" s="77">
        <f>0.5*$C5*J5</f>
        <v>36</v>
      </c>
      <c r="U5" s="77">
        <f>0.5*$C5*K5</f>
        <v>0</v>
      </c>
      <c r="V5" s="77">
        <f>0.5*$C5*L5</f>
        <v>27</v>
      </c>
      <c r="W5" s="76">
        <f>0.5*$C5*M5</f>
        <v>27</v>
      </c>
      <c r="X5" s="75">
        <f>N5+S5</f>
        <v>747</v>
      </c>
      <c r="Y5" s="75">
        <f>O5+T5</f>
        <v>828</v>
      </c>
      <c r="Z5" s="75">
        <f>P5+U5</f>
        <v>648</v>
      </c>
      <c r="AA5" s="75">
        <f>Q5+V5</f>
        <v>801</v>
      </c>
      <c r="AB5" s="74">
        <f>R5+W5</f>
        <v>801</v>
      </c>
      <c r="AC5" s="53">
        <f>SUM(X5:AB5)</f>
        <v>3825</v>
      </c>
    </row>
    <row r="6" spans="1:29" x14ac:dyDescent="0.25">
      <c r="A6" s="85" t="s">
        <v>238</v>
      </c>
      <c r="B6" s="60" t="s">
        <v>237</v>
      </c>
      <c r="C6" s="54">
        <v>18</v>
      </c>
      <c r="D6" s="84">
        <v>35</v>
      </c>
      <c r="E6" s="83">
        <v>37</v>
      </c>
      <c r="F6" s="83">
        <v>35</v>
      </c>
      <c r="G6" s="83">
        <v>44</v>
      </c>
      <c r="H6" s="82">
        <v>35</v>
      </c>
      <c r="I6" s="81">
        <f>IF(D6&gt;40,D6-40,0)</f>
        <v>0</v>
      </c>
      <c r="J6" s="81">
        <f>IF(E6&gt;40,E6-40,0)</f>
        <v>0</v>
      </c>
      <c r="K6" s="81">
        <f>IF(F6&gt;40,F6-40,0)</f>
        <v>0</v>
      </c>
      <c r="L6" s="81">
        <f>IF(G6&gt;40,G6-40,0)</f>
        <v>4</v>
      </c>
      <c r="M6" s="80">
        <f>IF(H6&gt;40,H6-40,0)</f>
        <v>0</v>
      </c>
      <c r="N6" s="79">
        <f>$C6*D6</f>
        <v>630</v>
      </c>
      <c r="O6" s="79">
        <f>$C6*E6</f>
        <v>666</v>
      </c>
      <c r="P6" s="79">
        <f>$C6*F6</f>
        <v>630</v>
      </c>
      <c r="Q6" s="79">
        <f>$C6*G6</f>
        <v>792</v>
      </c>
      <c r="R6" s="78">
        <f>$C6*H6</f>
        <v>630</v>
      </c>
      <c r="S6" s="77">
        <f>0.5*$C6*I6</f>
        <v>0</v>
      </c>
      <c r="T6" s="77">
        <f>0.5*$C6*J6</f>
        <v>0</v>
      </c>
      <c r="U6" s="77">
        <f>0.5*$C6*K6</f>
        <v>0</v>
      </c>
      <c r="V6" s="77">
        <f>0.5*$C6*L6</f>
        <v>36</v>
      </c>
      <c r="W6" s="76">
        <f>0.5*$C6*M6</f>
        <v>0</v>
      </c>
      <c r="X6" s="75">
        <f>N6+S6</f>
        <v>630</v>
      </c>
      <c r="Y6" s="75">
        <f>O6+T6</f>
        <v>666</v>
      </c>
      <c r="Z6" s="75">
        <f>P6+U6</f>
        <v>630</v>
      </c>
      <c r="AA6" s="75">
        <f>Q6+V6</f>
        <v>828</v>
      </c>
      <c r="AB6" s="74">
        <f>R6+W6</f>
        <v>630</v>
      </c>
      <c r="AC6" s="53">
        <f>SUM(X6:AB6)</f>
        <v>3384</v>
      </c>
    </row>
    <row r="7" spans="1:29" x14ac:dyDescent="0.25">
      <c r="A7" s="85" t="s">
        <v>236</v>
      </c>
      <c r="B7" s="60" t="s">
        <v>235</v>
      </c>
      <c r="C7" s="54">
        <v>18</v>
      </c>
      <c r="D7" s="84">
        <v>40</v>
      </c>
      <c r="E7" s="83">
        <v>41</v>
      </c>
      <c r="F7" s="83">
        <v>40</v>
      </c>
      <c r="G7" s="83">
        <v>42</v>
      </c>
      <c r="H7" s="82">
        <v>37</v>
      </c>
      <c r="I7" s="81">
        <f>IF(D7&gt;40,D7-40,0)</f>
        <v>0</v>
      </c>
      <c r="J7" s="81">
        <f>IF(E7&gt;40,E7-40,0)</f>
        <v>1</v>
      </c>
      <c r="K7" s="81">
        <f>IF(F7&gt;40,F7-40,0)</f>
        <v>0</v>
      </c>
      <c r="L7" s="81">
        <f>IF(G7&gt;40,G7-40,0)</f>
        <v>2</v>
      </c>
      <c r="M7" s="80">
        <f>IF(H7&gt;40,H7-40,0)</f>
        <v>0</v>
      </c>
      <c r="N7" s="79">
        <f>$C7*D7</f>
        <v>720</v>
      </c>
      <c r="O7" s="79">
        <f>$C7*E7</f>
        <v>738</v>
      </c>
      <c r="P7" s="79">
        <f>$C7*F7</f>
        <v>720</v>
      </c>
      <c r="Q7" s="79">
        <f>$C7*G7</f>
        <v>756</v>
      </c>
      <c r="R7" s="78">
        <f>$C7*H7</f>
        <v>666</v>
      </c>
      <c r="S7" s="77">
        <f>0.5*$C7*I7</f>
        <v>0</v>
      </c>
      <c r="T7" s="77">
        <f>0.5*$C7*J7</f>
        <v>9</v>
      </c>
      <c r="U7" s="77">
        <f>0.5*$C7*K7</f>
        <v>0</v>
      </c>
      <c r="V7" s="77">
        <f>0.5*$C7*L7</f>
        <v>18</v>
      </c>
      <c r="W7" s="76">
        <f>0.5*$C7*M7</f>
        <v>0</v>
      </c>
      <c r="X7" s="75">
        <f>N7+S7</f>
        <v>720</v>
      </c>
      <c r="Y7" s="75">
        <f>O7+T7</f>
        <v>747</v>
      </c>
      <c r="Z7" s="75">
        <f>P7+U7</f>
        <v>720</v>
      </c>
      <c r="AA7" s="75">
        <f>Q7+V7</f>
        <v>774</v>
      </c>
      <c r="AB7" s="74">
        <f>R7+W7</f>
        <v>666</v>
      </c>
      <c r="AC7" s="53">
        <f>SUM(X7:AB7)</f>
        <v>3627</v>
      </c>
    </row>
    <row r="8" spans="1:29" x14ac:dyDescent="0.25">
      <c r="A8" s="85" t="s">
        <v>234</v>
      </c>
      <c r="B8" s="60" t="s">
        <v>233</v>
      </c>
      <c r="C8" s="54">
        <v>16</v>
      </c>
      <c r="D8" s="84">
        <v>40</v>
      </c>
      <c r="E8" s="83">
        <v>37</v>
      </c>
      <c r="F8" s="83">
        <v>37</v>
      </c>
      <c r="G8" s="83">
        <v>41</v>
      </c>
      <c r="H8" s="82">
        <v>38</v>
      </c>
      <c r="I8" s="81">
        <f>IF(D8&gt;40,D8-40,0)</f>
        <v>0</v>
      </c>
      <c r="J8" s="81">
        <f>IF(E8&gt;40,E8-40,0)</f>
        <v>0</v>
      </c>
      <c r="K8" s="81">
        <f>IF(F8&gt;40,F8-40,0)</f>
        <v>0</v>
      </c>
      <c r="L8" s="81">
        <f>IF(G8&gt;40,G8-40,0)</f>
        <v>1</v>
      </c>
      <c r="M8" s="80">
        <f>IF(H8&gt;40,H8-40,0)</f>
        <v>0</v>
      </c>
      <c r="N8" s="79">
        <f>$C8*D8</f>
        <v>640</v>
      </c>
      <c r="O8" s="79">
        <f>$C8*E8</f>
        <v>592</v>
      </c>
      <c r="P8" s="79">
        <f>$C8*F8</f>
        <v>592</v>
      </c>
      <c r="Q8" s="79">
        <f>$C8*G8</f>
        <v>656</v>
      </c>
      <c r="R8" s="78">
        <f>$C8*H8</f>
        <v>608</v>
      </c>
      <c r="S8" s="77">
        <f>0.5*$C8*I8</f>
        <v>0</v>
      </c>
      <c r="T8" s="77">
        <f>0.5*$C8*J8</f>
        <v>0</v>
      </c>
      <c r="U8" s="77">
        <f>0.5*$C8*K8</f>
        <v>0</v>
      </c>
      <c r="V8" s="77">
        <f>0.5*$C8*L8</f>
        <v>8</v>
      </c>
      <c r="W8" s="76">
        <f>0.5*$C8*M8</f>
        <v>0</v>
      </c>
      <c r="X8" s="75">
        <f>N8+S8</f>
        <v>640</v>
      </c>
      <c r="Y8" s="75">
        <f>O8+T8</f>
        <v>592</v>
      </c>
      <c r="Z8" s="75">
        <f>P8+U8</f>
        <v>592</v>
      </c>
      <c r="AA8" s="75">
        <f>Q8+V8</f>
        <v>664</v>
      </c>
      <c r="AB8" s="74">
        <f>R8+W8</f>
        <v>608</v>
      </c>
      <c r="AC8" s="53">
        <f>SUM(X8:AB8)</f>
        <v>3096</v>
      </c>
    </row>
    <row r="9" spans="1:29" ht="15.75" customHeight="1" x14ac:dyDescent="0.25">
      <c r="A9" s="85" t="s">
        <v>226</v>
      </c>
      <c r="B9" s="60" t="s">
        <v>232</v>
      </c>
      <c r="C9" s="54">
        <v>15</v>
      </c>
      <c r="D9" s="84">
        <v>41</v>
      </c>
      <c r="E9" s="83">
        <v>45</v>
      </c>
      <c r="F9" s="83">
        <v>41</v>
      </c>
      <c r="G9" s="83">
        <v>43</v>
      </c>
      <c r="H9" s="82">
        <v>40</v>
      </c>
      <c r="I9" s="81">
        <f>IF(D9&gt;40,D9-40,0)</f>
        <v>1</v>
      </c>
      <c r="J9" s="81">
        <f>IF(E9&gt;40,E9-40,0)</f>
        <v>5</v>
      </c>
      <c r="K9" s="81">
        <f>IF(F9&gt;40,F9-40,0)</f>
        <v>1</v>
      </c>
      <c r="L9" s="81">
        <f>IF(G9&gt;40,G9-40,0)</f>
        <v>3</v>
      </c>
      <c r="M9" s="80">
        <f>IF(H9&gt;40,H9-40,0)</f>
        <v>0</v>
      </c>
      <c r="N9" s="79">
        <f>$C9*D9</f>
        <v>615</v>
      </c>
      <c r="O9" s="79">
        <f>$C9*E9</f>
        <v>675</v>
      </c>
      <c r="P9" s="79">
        <f>$C9*F9</f>
        <v>615</v>
      </c>
      <c r="Q9" s="79">
        <f>$C9*G9</f>
        <v>645</v>
      </c>
      <c r="R9" s="78">
        <f>$C9*H9</f>
        <v>600</v>
      </c>
      <c r="S9" s="77">
        <f>0.5*$C9*I9</f>
        <v>7.5</v>
      </c>
      <c r="T9" s="77">
        <f>0.5*$C9*J9</f>
        <v>37.5</v>
      </c>
      <c r="U9" s="77">
        <f>0.5*$C9*K9</f>
        <v>7.5</v>
      </c>
      <c r="V9" s="77">
        <f>0.5*$C9*L9</f>
        <v>22.5</v>
      </c>
      <c r="W9" s="76">
        <f>0.5*$C9*M9</f>
        <v>0</v>
      </c>
      <c r="X9" s="75">
        <f>N9+S9</f>
        <v>622.5</v>
      </c>
      <c r="Y9" s="75">
        <f>O9+T9</f>
        <v>712.5</v>
      </c>
      <c r="Z9" s="75">
        <f>P9+U9</f>
        <v>622.5</v>
      </c>
      <c r="AA9" s="75">
        <f>Q9+V9</f>
        <v>667.5</v>
      </c>
      <c r="AB9" s="74">
        <f>R9+W9</f>
        <v>600</v>
      </c>
      <c r="AC9" s="53">
        <f>SUM(X9:AB9)</f>
        <v>3225</v>
      </c>
    </row>
    <row r="10" spans="1:29" x14ac:dyDescent="0.25">
      <c r="A10" s="85" t="s">
        <v>231</v>
      </c>
      <c r="B10" s="60" t="s">
        <v>230</v>
      </c>
      <c r="C10" s="54">
        <v>20</v>
      </c>
      <c r="D10" s="84">
        <v>41</v>
      </c>
      <c r="E10" s="83">
        <v>39</v>
      </c>
      <c r="F10" s="83">
        <v>37</v>
      </c>
      <c r="G10" s="83">
        <v>44</v>
      </c>
      <c r="H10" s="82">
        <v>45</v>
      </c>
      <c r="I10" s="81">
        <f>IF(D10&gt;40,D10-40,0)</f>
        <v>1</v>
      </c>
      <c r="J10" s="81">
        <f>IF(E10&gt;40,E10-40,0)</f>
        <v>0</v>
      </c>
      <c r="K10" s="81">
        <f>IF(F10&gt;40,F10-40,0)</f>
        <v>0</v>
      </c>
      <c r="L10" s="81">
        <f>IF(G10&gt;40,G10-40,0)</f>
        <v>4</v>
      </c>
      <c r="M10" s="80">
        <f>IF(H10&gt;40,H10-40,0)</f>
        <v>5</v>
      </c>
      <c r="N10" s="79">
        <f>$C10*D10</f>
        <v>820</v>
      </c>
      <c r="O10" s="79">
        <f>$C10*E10</f>
        <v>780</v>
      </c>
      <c r="P10" s="79">
        <f>$C10*F10</f>
        <v>740</v>
      </c>
      <c r="Q10" s="79">
        <f>$C10*G10</f>
        <v>880</v>
      </c>
      <c r="R10" s="78">
        <f>$C10*H10</f>
        <v>900</v>
      </c>
      <c r="S10" s="77">
        <f>0.5*$C10*I10</f>
        <v>10</v>
      </c>
      <c r="T10" s="77">
        <f>0.5*$C10*J10</f>
        <v>0</v>
      </c>
      <c r="U10" s="77">
        <f>0.5*$C10*K10</f>
        <v>0</v>
      </c>
      <c r="V10" s="77">
        <f>0.5*$C10*L10</f>
        <v>40</v>
      </c>
      <c r="W10" s="76">
        <f>0.5*$C10*M10</f>
        <v>50</v>
      </c>
      <c r="X10" s="75">
        <f>N10+S10</f>
        <v>830</v>
      </c>
      <c r="Y10" s="75">
        <f>O10+T10</f>
        <v>780</v>
      </c>
      <c r="Z10" s="75">
        <f>P10+U10</f>
        <v>740</v>
      </c>
      <c r="AA10" s="75">
        <f>Q10+V10</f>
        <v>920</v>
      </c>
      <c r="AB10" s="74">
        <f>R10+W10</f>
        <v>950</v>
      </c>
      <c r="AC10" s="53">
        <f>SUM(X10:AB10)</f>
        <v>4220</v>
      </c>
    </row>
    <row r="11" spans="1:29" x14ac:dyDescent="0.25">
      <c r="A11" s="85" t="s">
        <v>229</v>
      </c>
      <c r="B11" s="60" t="s">
        <v>228</v>
      </c>
      <c r="C11" s="54">
        <v>15</v>
      </c>
      <c r="D11" s="84">
        <v>39</v>
      </c>
      <c r="E11" s="83">
        <v>39</v>
      </c>
      <c r="F11" s="83">
        <v>45</v>
      </c>
      <c r="G11" s="83">
        <v>36</v>
      </c>
      <c r="H11" s="82">
        <v>36</v>
      </c>
      <c r="I11" s="81">
        <f>IF(D11&gt;40,D11-40,0)</f>
        <v>0</v>
      </c>
      <c r="J11" s="81">
        <f>IF(E11&gt;40,E11-40,0)</f>
        <v>0</v>
      </c>
      <c r="K11" s="81">
        <f>IF(F11&gt;40,F11-40,0)</f>
        <v>5</v>
      </c>
      <c r="L11" s="81">
        <f>IF(G11&gt;40,G11-40,0)</f>
        <v>0</v>
      </c>
      <c r="M11" s="80">
        <f>IF(H11&gt;40,H11-40,0)</f>
        <v>0</v>
      </c>
      <c r="N11" s="79">
        <f>$C11*D11</f>
        <v>585</v>
      </c>
      <c r="O11" s="79">
        <f>$C11*E11</f>
        <v>585</v>
      </c>
      <c r="P11" s="79">
        <f>$C11*F11</f>
        <v>675</v>
      </c>
      <c r="Q11" s="79">
        <f>$C11*G11</f>
        <v>540</v>
      </c>
      <c r="R11" s="78">
        <f>$C11*H11</f>
        <v>540</v>
      </c>
      <c r="S11" s="77">
        <f>0.5*$C11*I11</f>
        <v>0</v>
      </c>
      <c r="T11" s="77">
        <f>0.5*$C11*J11</f>
        <v>0</v>
      </c>
      <c r="U11" s="77">
        <f>0.5*$C11*K11</f>
        <v>37.5</v>
      </c>
      <c r="V11" s="77">
        <f>0.5*$C11*L11</f>
        <v>0</v>
      </c>
      <c r="W11" s="76">
        <f>0.5*$C11*M11</f>
        <v>0</v>
      </c>
      <c r="X11" s="75">
        <f>N11+S11</f>
        <v>585</v>
      </c>
      <c r="Y11" s="75">
        <f>O11+T11</f>
        <v>585</v>
      </c>
      <c r="Z11" s="75">
        <f>P11+U11</f>
        <v>712.5</v>
      </c>
      <c r="AA11" s="75">
        <f>Q11+V11</f>
        <v>540</v>
      </c>
      <c r="AB11" s="74">
        <f>R11+W11</f>
        <v>540</v>
      </c>
      <c r="AC11" s="53">
        <f>SUM(X11:AB11)</f>
        <v>2962.5</v>
      </c>
    </row>
    <row r="12" spans="1:29" x14ac:dyDescent="0.25">
      <c r="A12" s="85" t="s">
        <v>227</v>
      </c>
      <c r="B12" s="60" t="s">
        <v>226</v>
      </c>
      <c r="C12" s="54">
        <v>25</v>
      </c>
      <c r="D12" s="84">
        <v>42</v>
      </c>
      <c r="E12" s="83">
        <v>37</v>
      </c>
      <c r="F12" s="83">
        <v>39</v>
      </c>
      <c r="G12" s="83">
        <v>39</v>
      </c>
      <c r="H12" s="82">
        <v>39</v>
      </c>
      <c r="I12" s="81">
        <f>IF(D12&gt;40,D12-40,0)</f>
        <v>2</v>
      </c>
      <c r="J12" s="81">
        <f>IF(E12&gt;40,E12-40,0)</f>
        <v>0</v>
      </c>
      <c r="K12" s="81">
        <f>IF(F12&gt;40,F12-40,0)</f>
        <v>0</v>
      </c>
      <c r="L12" s="81">
        <f>IF(G12&gt;40,G12-40,0)</f>
        <v>0</v>
      </c>
      <c r="M12" s="80">
        <f>IF(H12&gt;40,H12-40,0)</f>
        <v>0</v>
      </c>
      <c r="N12" s="79">
        <f>$C12*D12</f>
        <v>1050</v>
      </c>
      <c r="O12" s="79">
        <f>$C12*E12</f>
        <v>925</v>
      </c>
      <c r="P12" s="79">
        <f>$C12*F12</f>
        <v>975</v>
      </c>
      <c r="Q12" s="79">
        <f>$C12*G12</f>
        <v>975</v>
      </c>
      <c r="R12" s="78">
        <f>$C12*H12</f>
        <v>975</v>
      </c>
      <c r="S12" s="77">
        <f>0.5*$C12*I12</f>
        <v>25</v>
      </c>
      <c r="T12" s="77">
        <f>0.5*$C12*J12</f>
        <v>0</v>
      </c>
      <c r="U12" s="77">
        <f>0.5*$C12*K12</f>
        <v>0</v>
      </c>
      <c r="V12" s="77">
        <f>0.5*$C12*L12</f>
        <v>0</v>
      </c>
      <c r="W12" s="76">
        <f>0.5*$C12*M12</f>
        <v>0</v>
      </c>
      <c r="X12" s="75">
        <f>N12+S12</f>
        <v>1075</v>
      </c>
      <c r="Y12" s="75">
        <f>O12+T12</f>
        <v>925</v>
      </c>
      <c r="Z12" s="75">
        <f>P12+U12</f>
        <v>975</v>
      </c>
      <c r="AA12" s="75">
        <f>Q12+V12</f>
        <v>975</v>
      </c>
      <c r="AB12" s="74">
        <f>R12+W12</f>
        <v>975</v>
      </c>
      <c r="AC12" s="53">
        <f>SUM(X12:AB12)</f>
        <v>4925</v>
      </c>
    </row>
    <row r="13" spans="1:29" x14ac:dyDescent="0.25">
      <c r="A13" s="73" t="s">
        <v>225</v>
      </c>
      <c r="B13" s="72" t="s">
        <v>224</v>
      </c>
      <c r="C13" s="50">
        <v>20</v>
      </c>
      <c r="D13" s="71">
        <v>40</v>
      </c>
      <c r="E13" s="70">
        <v>37</v>
      </c>
      <c r="F13" s="70">
        <v>37</v>
      </c>
      <c r="G13" s="70">
        <v>39</v>
      </c>
      <c r="H13" s="69">
        <v>45</v>
      </c>
      <c r="I13" s="68">
        <f>IF(D13&gt;40,D13-40,0)</f>
        <v>0</v>
      </c>
      <c r="J13" s="68">
        <f>IF(E13&gt;40,E13-40,0)</f>
        <v>0</v>
      </c>
      <c r="K13" s="68">
        <f>IF(F13&gt;40,F13-40,0)</f>
        <v>0</v>
      </c>
      <c r="L13" s="68">
        <f>IF(G13&gt;40,G13-40,0)</f>
        <v>0</v>
      </c>
      <c r="M13" s="67">
        <f>IF(H13&gt;40,H13-40,0)</f>
        <v>5</v>
      </c>
      <c r="N13" s="66">
        <f>$C13*D13</f>
        <v>800</v>
      </c>
      <c r="O13" s="66">
        <f>$C13*E13</f>
        <v>740</v>
      </c>
      <c r="P13" s="66">
        <f>$C13*F13</f>
        <v>740</v>
      </c>
      <c r="Q13" s="66">
        <f>$C13*G13</f>
        <v>780</v>
      </c>
      <c r="R13" s="65">
        <f>$C13*H13</f>
        <v>900</v>
      </c>
      <c r="S13" s="64">
        <f>0.5*$C13*I13</f>
        <v>0</v>
      </c>
      <c r="T13" s="64">
        <f>0.5*$C13*J13</f>
        <v>0</v>
      </c>
      <c r="U13" s="64">
        <f>0.5*$C13*K13</f>
        <v>0</v>
      </c>
      <c r="V13" s="64">
        <f>0.5*$C13*L13</f>
        <v>0</v>
      </c>
      <c r="W13" s="63">
        <f>0.5*$C13*M13</f>
        <v>50</v>
      </c>
      <c r="X13" s="62">
        <f>N13+S13</f>
        <v>800</v>
      </c>
      <c r="Y13" s="62">
        <f>O13+T13</f>
        <v>740</v>
      </c>
      <c r="Z13" s="62">
        <f>P13+U13</f>
        <v>740</v>
      </c>
      <c r="AA13" s="62">
        <f>Q13+V13</f>
        <v>780</v>
      </c>
      <c r="AB13" s="61">
        <f>R13+W13</f>
        <v>950</v>
      </c>
      <c r="AC13" s="49">
        <f>SUM(X13:AB13)</f>
        <v>4010</v>
      </c>
    </row>
    <row r="14" spans="1:29" x14ac:dyDescent="0.25">
      <c r="A14" s="60"/>
      <c r="B14" s="60"/>
      <c r="C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9" x14ac:dyDescent="0.25">
      <c r="A15" s="59" t="s">
        <v>223</v>
      </c>
      <c r="B15" s="58"/>
      <c r="C15" s="57">
        <f>MAX(C4:C13)</f>
        <v>25</v>
      </c>
      <c r="D15" s="58">
        <f>MAX(D4:D13)</f>
        <v>42</v>
      </c>
      <c r="E15" s="58">
        <f>MAX(E4:E13)</f>
        <v>45</v>
      </c>
      <c r="F15" s="58">
        <f>MAX(F4:F13)</f>
        <v>45</v>
      </c>
      <c r="G15" s="58">
        <f>MAX(G4:G13)</f>
        <v>44</v>
      </c>
      <c r="H15" s="58">
        <f>MAX(H4:H13)</f>
        <v>45</v>
      </c>
      <c r="I15" s="58">
        <f>MAX(I4:I13)</f>
        <v>2</v>
      </c>
      <c r="J15" s="58">
        <f>MAX(J4:J13)</f>
        <v>5</v>
      </c>
      <c r="K15" s="58">
        <f>MAX(K4:K13)</f>
        <v>5</v>
      </c>
      <c r="L15" s="58">
        <f>MAX(L4:L13)</f>
        <v>4</v>
      </c>
      <c r="M15" s="58">
        <f>MAX(M4:M13)</f>
        <v>5</v>
      </c>
      <c r="N15" s="57">
        <f>MAX(N4:N13)</f>
        <v>1050</v>
      </c>
      <c r="O15" s="57">
        <f>MAX(O4:O13)</f>
        <v>925</v>
      </c>
      <c r="P15" s="57">
        <f>MAX(P4:P13)</f>
        <v>975</v>
      </c>
      <c r="Q15" s="57">
        <f>MAX(Q4:Q13)</f>
        <v>975</v>
      </c>
      <c r="R15" s="57">
        <f>MAX(R4:R13)</f>
        <v>975</v>
      </c>
      <c r="S15" s="57">
        <f>MAX(S4:S13)</f>
        <v>25</v>
      </c>
      <c r="T15" s="57">
        <f>MAX(T4:T13)</f>
        <v>37.5</v>
      </c>
      <c r="U15" s="57">
        <f>MAX(U4:U13)</f>
        <v>37.5</v>
      </c>
      <c r="V15" s="57">
        <f>MAX(V4:V13)</f>
        <v>40</v>
      </c>
      <c r="W15" s="57">
        <f>MAX(W4:W13)</f>
        <v>50</v>
      </c>
      <c r="X15" s="57">
        <f>MAX(X4:X13)</f>
        <v>1075</v>
      </c>
      <c r="Y15" s="57">
        <f>MAX(Y4:Y13)</f>
        <v>925</v>
      </c>
      <c r="Z15" s="57">
        <f>MAX(Z4:Z13)</f>
        <v>975</v>
      </c>
      <c r="AA15" s="57">
        <f>MAX(AA4:AA13)</f>
        <v>975</v>
      </c>
      <c r="AB15" s="57">
        <f>MAX(AB4:AB13)</f>
        <v>975</v>
      </c>
      <c r="AC15" s="56">
        <f>MAX(AC4:AC13)</f>
        <v>4925</v>
      </c>
    </row>
    <row r="16" spans="1:29" x14ac:dyDescent="0.25">
      <c r="A16" s="55" t="s">
        <v>222</v>
      </c>
      <c r="C16" s="54">
        <f>MIN(C4:C13)</f>
        <v>15</v>
      </c>
      <c r="D16">
        <f>MIN(D4:D13)</f>
        <v>35</v>
      </c>
      <c r="E16">
        <f>MIN(E4:E13)</f>
        <v>36</v>
      </c>
      <c r="F16">
        <f>MIN(F4:F13)</f>
        <v>35</v>
      </c>
      <c r="G16">
        <f>MIN(G4:G13)</f>
        <v>36</v>
      </c>
      <c r="H16">
        <f>MIN(H4:H13)</f>
        <v>35</v>
      </c>
      <c r="I16">
        <f>MIN(I4:I13)</f>
        <v>0</v>
      </c>
      <c r="J16">
        <f>MIN(J4:J13)</f>
        <v>0</v>
      </c>
      <c r="K16">
        <f>MIN(K4:K13)</f>
        <v>0</v>
      </c>
      <c r="L16">
        <f>MIN(L4:L13)</f>
        <v>0</v>
      </c>
      <c r="M16">
        <f>MIN(M4:M13)</f>
        <v>0</v>
      </c>
      <c r="N16" s="54">
        <f>MIN(N4:N13)</f>
        <v>585</v>
      </c>
      <c r="O16" s="54">
        <f>MIN(O4:O13)</f>
        <v>585</v>
      </c>
      <c r="P16" s="54">
        <f>MIN(P4:P13)</f>
        <v>592</v>
      </c>
      <c r="Q16" s="54">
        <f>MIN(Q4:Q13)</f>
        <v>540</v>
      </c>
      <c r="R16" s="54">
        <f>MIN(R4:R13)</f>
        <v>540</v>
      </c>
      <c r="S16" s="54">
        <f>MIN(S4:S13)</f>
        <v>0</v>
      </c>
      <c r="T16" s="54">
        <f>MIN(T4:T13)</f>
        <v>0</v>
      </c>
      <c r="U16" s="54">
        <f>MIN(U4:U13)</f>
        <v>0</v>
      </c>
      <c r="V16" s="54">
        <f>MIN(V4:V13)</f>
        <v>0</v>
      </c>
      <c r="W16" s="54">
        <f>MIN(W4:W13)</f>
        <v>0</v>
      </c>
      <c r="X16" s="54">
        <f>MIN(X4:X13)</f>
        <v>585</v>
      </c>
      <c r="Y16" s="54">
        <f>MIN(Y4:Y13)</f>
        <v>585</v>
      </c>
      <c r="Z16" s="54">
        <f>MIN(Z4:Z13)</f>
        <v>592</v>
      </c>
      <c r="AA16" s="54">
        <f>MIN(AA4:AA13)</f>
        <v>540</v>
      </c>
      <c r="AB16" s="54">
        <f>MIN(AB4:AB13)</f>
        <v>540</v>
      </c>
      <c r="AC16" s="53">
        <f>MIN(AC4:AC13)</f>
        <v>2962.5</v>
      </c>
    </row>
    <row r="17" spans="1:29" x14ac:dyDescent="0.25">
      <c r="A17" s="55" t="s">
        <v>221</v>
      </c>
      <c r="C17" s="54">
        <f>AVERAGE(C4:C13)</f>
        <v>18.600000000000001</v>
      </c>
      <c r="D17">
        <f>AVERAGE(D4:D13)</f>
        <v>39.700000000000003</v>
      </c>
      <c r="E17">
        <f>AVERAGE(E4:E13)</f>
        <v>39.200000000000003</v>
      </c>
      <c r="F17">
        <f>AVERAGE(F4:F13)</f>
        <v>38.200000000000003</v>
      </c>
      <c r="G17">
        <f>AVERAGE(G4:G13)</f>
        <v>40.700000000000003</v>
      </c>
      <c r="H17">
        <f>AVERAGE(H4:H13)</f>
        <v>40.200000000000003</v>
      </c>
      <c r="I17">
        <f>AVERAGE(I4:I13)</f>
        <v>0.5</v>
      </c>
      <c r="J17">
        <f>AVERAGE(J4:J13)</f>
        <v>1</v>
      </c>
      <c r="K17">
        <f>AVERAGE(K4:K13)</f>
        <v>0.6</v>
      </c>
      <c r="L17">
        <f>AVERAGE(L4:L13)</f>
        <v>1.7</v>
      </c>
      <c r="M17">
        <f>AVERAGE(M4:M13)</f>
        <v>1.7</v>
      </c>
      <c r="N17" s="54">
        <f>AVERAGE(N4:N13)</f>
        <v>739.6</v>
      </c>
      <c r="O17" s="54">
        <f>AVERAGE(O4:O13)</f>
        <v>724.9</v>
      </c>
      <c r="P17" s="54">
        <f>AVERAGE(P4:P13)</f>
        <v>707</v>
      </c>
      <c r="Q17" s="54">
        <f>AVERAGE(Q4:Q13)</f>
        <v>755.4</v>
      </c>
      <c r="R17" s="54">
        <f>AVERAGE(R4:R13)</f>
        <v>751.7</v>
      </c>
      <c r="S17" s="54">
        <f>AVERAGE(S4:S13)</f>
        <v>5.15</v>
      </c>
      <c r="T17" s="54">
        <f>AVERAGE(T4:T13)</f>
        <v>8.25</v>
      </c>
      <c r="U17" s="54">
        <f>AVERAGE(U4:U13)</f>
        <v>4.5</v>
      </c>
      <c r="V17" s="54">
        <f>AVERAGE(V4:V13)</f>
        <v>15.15</v>
      </c>
      <c r="W17" s="54">
        <f>AVERAGE(W4:W13)</f>
        <v>16.899999999999999</v>
      </c>
      <c r="X17" s="54">
        <f>AVERAGE(X4:X13)</f>
        <v>744.75</v>
      </c>
      <c r="Y17" s="54">
        <f>AVERAGE(Y4:Y13)</f>
        <v>733.15</v>
      </c>
      <c r="Z17" s="54">
        <f>AVERAGE(Z4:Z13)</f>
        <v>711.5</v>
      </c>
      <c r="AA17" s="54">
        <f>AVERAGE(AA4:AA13)</f>
        <v>770.55</v>
      </c>
      <c r="AB17" s="54">
        <f>AVERAGE(AB4:AB13)</f>
        <v>768.6</v>
      </c>
      <c r="AC17" s="53">
        <f>AVERAGE(AC4:AC13)</f>
        <v>3728.55</v>
      </c>
    </row>
    <row r="18" spans="1:29" x14ac:dyDescent="0.25">
      <c r="A18" s="52" t="s">
        <v>144</v>
      </c>
      <c r="B18" s="51"/>
      <c r="C18" s="50">
        <f>SUM(C4:C13)</f>
        <v>186</v>
      </c>
      <c r="D18" s="155">
        <f>SUM(D4:D13)</f>
        <v>397</v>
      </c>
      <c r="E18" s="51">
        <f>SUM(E4:E13)</f>
        <v>392</v>
      </c>
      <c r="F18" s="51">
        <f>SUM(F4:F13)</f>
        <v>382</v>
      </c>
      <c r="G18" s="51">
        <f>SUM(G4:G13)</f>
        <v>407</v>
      </c>
      <c r="H18" s="51">
        <f>SUM(H4:H13)</f>
        <v>402</v>
      </c>
      <c r="I18" s="51">
        <f>SUM(I4:I13)</f>
        <v>5</v>
      </c>
      <c r="J18" s="51">
        <f>SUM(J4:J13)</f>
        <v>10</v>
      </c>
      <c r="K18" s="51">
        <f>SUM(K4:K13)</f>
        <v>6</v>
      </c>
      <c r="L18" s="51">
        <f>SUM(L4:L13)</f>
        <v>17</v>
      </c>
      <c r="M18" s="51">
        <f>SUM(M4:M13)</f>
        <v>17</v>
      </c>
      <c r="N18" s="50">
        <f>SUM(N4:N13)</f>
        <v>7396</v>
      </c>
      <c r="O18" s="50">
        <f>SUM(O4:O13)</f>
        <v>7249</v>
      </c>
      <c r="P18" s="50">
        <f>SUM(P4:P13)</f>
        <v>7070</v>
      </c>
      <c r="Q18" s="50">
        <f>SUM(Q4:Q13)</f>
        <v>7554</v>
      </c>
      <c r="R18" s="50">
        <f>SUM(R4:R13)</f>
        <v>7517</v>
      </c>
      <c r="S18" s="50">
        <f>SUM(S4:S13)</f>
        <v>51.5</v>
      </c>
      <c r="T18" s="50">
        <f>SUM(T4:T13)</f>
        <v>82.5</v>
      </c>
      <c r="U18" s="50">
        <f>SUM(U4:U13)</f>
        <v>45</v>
      </c>
      <c r="V18" s="50">
        <f>SUM(V4:V13)</f>
        <v>151.5</v>
      </c>
      <c r="W18" s="50">
        <f>SUM(W4:W13)</f>
        <v>169</v>
      </c>
      <c r="X18" s="50">
        <f>SUM(X4:X13)</f>
        <v>7447.5</v>
      </c>
      <c r="Y18" s="50">
        <f>SUM(Y4:Y13)</f>
        <v>7331.5</v>
      </c>
      <c r="Z18" s="50">
        <f>SUM(Z4:Z13)</f>
        <v>7115</v>
      </c>
      <c r="AA18" s="50">
        <f>SUM(AA4:AA13)</f>
        <v>7705.5</v>
      </c>
      <c r="AB18" s="50">
        <f>SUM(AB4:AB13)</f>
        <v>7686</v>
      </c>
      <c r="AC18" s="49">
        <f>SUM(AC4:AC13)</f>
        <v>37285.5</v>
      </c>
    </row>
  </sheetData>
  <mergeCells count="6">
    <mergeCell ref="X2:AB2"/>
    <mergeCell ref="A2:C2"/>
    <mergeCell ref="D2:H2"/>
    <mergeCell ref="I2:M2"/>
    <mergeCell ref="N2:R2"/>
    <mergeCell ref="S2:W2"/>
  </mergeCells>
  <pageMargins left="0.25" right="0.25" top="0.75" bottom="0.75" header="0.3" footer="0.3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7E1C-2068-4032-B58E-2063B07E2293}">
  <dimension ref="A1:I19"/>
  <sheetViews>
    <sheetView zoomScale="85" zoomScaleNormal="85" workbookViewId="0">
      <selection activeCell="J13" sqref="J13"/>
    </sheetView>
  </sheetViews>
  <sheetFormatPr defaultRowHeight="15" x14ac:dyDescent="0.25"/>
  <cols>
    <col min="1" max="1" width="23.140625" bestFit="1" customWidth="1"/>
    <col min="2" max="2" width="10.140625" customWidth="1"/>
    <col min="3" max="3" width="10.28515625" customWidth="1"/>
    <col min="4" max="4" width="13.28515625" customWidth="1"/>
    <col min="6" max="6" width="24.140625" bestFit="1" customWidth="1"/>
    <col min="7" max="9" width="11.7109375" bestFit="1" customWidth="1"/>
  </cols>
  <sheetData>
    <row r="1" spans="1:9" x14ac:dyDescent="0.25">
      <c r="A1" s="25" t="s">
        <v>143</v>
      </c>
      <c r="B1" s="18" t="s">
        <v>182</v>
      </c>
      <c r="C1" s="18" t="s">
        <v>183</v>
      </c>
      <c r="D1" s="18" t="s">
        <v>184</v>
      </c>
      <c r="F1" s="25" t="s">
        <v>198</v>
      </c>
      <c r="G1" s="18" t="s">
        <v>182</v>
      </c>
      <c r="H1" s="18" t="s">
        <v>183</v>
      </c>
      <c r="I1" s="18" t="s">
        <v>184</v>
      </c>
    </row>
    <row r="2" spans="1:9" x14ac:dyDescent="0.25">
      <c r="A2" s="17" t="s">
        <v>185</v>
      </c>
      <c r="B2" s="17">
        <v>29</v>
      </c>
      <c r="C2" s="17">
        <v>149</v>
      </c>
      <c r="D2" s="17">
        <v>549</v>
      </c>
      <c r="F2" s="17" t="s">
        <v>185</v>
      </c>
      <c r="G2" s="17">
        <v>29</v>
      </c>
      <c r="H2" s="17">
        <v>149</v>
      </c>
      <c r="I2" s="17">
        <v>549</v>
      </c>
    </row>
    <row r="4" spans="1:9" x14ac:dyDescent="0.25">
      <c r="A4" s="17" t="s">
        <v>186</v>
      </c>
      <c r="B4" s="22">
        <v>40</v>
      </c>
      <c r="C4" s="22">
        <v>90</v>
      </c>
      <c r="D4" s="22">
        <v>370</v>
      </c>
      <c r="F4" s="17" t="s">
        <v>186</v>
      </c>
      <c r="G4" s="22">
        <v>40</v>
      </c>
      <c r="H4" s="22">
        <v>90</v>
      </c>
      <c r="I4" s="22">
        <v>370</v>
      </c>
    </row>
    <row r="5" spans="1:9" x14ac:dyDescent="0.25">
      <c r="A5" s="17" t="s">
        <v>187</v>
      </c>
      <c r="B5" s="23">
        <v>200</v>
      </c>
      <c r="C5" s="23">
        <v>1000</v>
      </c>
      <c r="D5" s="23">
        <v>11000</v>
      </c>
      <c r="F5" s="17" t="s">
        <v>187</v>
      </c>
      <c r="G5" s="23">
        <v>200</v>
      </c>
      <c r="H5" s="23">
        <v>1000</v>
      </c>
      <c r="I5" s="23">
        <v>11000</v>
      </c>
    </row>
    <row r="6" spans="1:9" x14ac:dyDescent="0.25">
      <c r="A6" s="17" t="s">
        <v>188</v>
      </c>
      <c r="B6" s="22">
        <f>B4/B5</f>
        <v>0.2</v>
      </c>
      <c r="C6" s="22">
        <f>C4/C5</f>
        <v>0.09</v>
      </c>
      <c r="D6" s="22">
        <f>D4/D5</f>
        <v>3.3636363636363638E-2</v>
      </c>
      <c r="F6" s="17" t="s">
        <v>188</v>
      </c>
      <c r="G6" s="22">
        <f>G4/G5</f>
        <v>0.2</v>
      </c>
      <c r="H6" s="22">
        <f>H4/H5</f>
        <v>0.09</v>
      </c>
      <c r="I6" s="22">
        <f>I4/I5</f>
        <v>3.3636363636363638E-2</v>
      </c>
    </row>
    <row r="8" spans="1:9" x14ac:dyDescent="0.25">
      <c r="A8" s="17" t="s">
        <v>189</v>
      </c>
      <c r="B8" s="23">
        <v>15</v>
      </c>
      <c r="C8" s="11"/>
      <c r="D8" s="11"/>
      <c r="F8" s="17" t="s">
        <v>189</v>
      </c>
      <c r="G8" s="23">
        <v>500</v>
      </c>
      <c r="H8" s="11"/>
      <c r="I8" s="11"/>
    </row>
    <row r="9" spans="1:9" x14ac:dyDescent="0.25">
      <c r="A9" s="17" t="s">
        <v>190</v>
      </c>
      <c r="B9" s="23">
        <v>5</v>
      </c>
      <c r="C9" s="11"/>
      <c r="D9" s="11"/>
      <c r="F9" s="17" t="s">
        <v>190</v>
      </c>
      <c r="G9" s="23">
        <v>5</v>
      </c>
      <c r="H9" s="11"/>
      <c r="I9" s="11"/>
    </row>
    <row r="10" spans="1:9" x14ac:dyDescent="0.25">
      <c r="A10" s="17" t="s">
        <v>191</v>
      </c>
      <c r="B10" s="23">
        <v>50</v>
      </c>
      <c r="C10" s="11"/>
      <c r="D10" s="11"/>
      <c r="F10" s="17" t="s">
        <v>191</v>
      </c>
      <c r="G10" s="23">
        <v>50</v>
      </c>
      <c r="H10" s="11"/>
      <c r="I10" s="11"/>
    </row>
    <row r="11" spans="1:9" x14ac:dyDescent="0.25">
      <c r="A11" s="17" t="s">
        <v>192</v>
      </c>
      <c r="B11" s="23">
        <f>B8*B9*B10</f>
        <v>3750</v>
      </c>
      <c r="C11" s="11"/>
      <c r="D11" s="11"/>
      <c r="F11" s="17" t="s">
        <v>192</v>
      </c>
      <c r="G11" s="23">
        <f>G8*G9*G10</f>
        <v>125000</v>
      </c>
      <c r="H11" s="11"/>
      <c r="I11" s="11"/>
    </row>
    <row r="13" spans="1:9" x14ac:dyDescent="0.25">
      <c r="A13" s="17" t="s">
        <v>193</v>
      </c>
      <c r="B13" s="24">
        <f>$B11</f>
        <v>3750</v>
      </c>
      <c r="C13" s="24">
        <f t="shared" ref="C13:D13" si="0">$B11</f>
        <v>3750</v>
      </c>
      <c r="D13" s="24">
        <f t="shared" si="0"/>
        <v>3750</v>
      </c>
      <c r="F13" s="17" t="s">
        <v>193</v>
      </c>
      <c r="G13" s="24">
        <f>$G11</f>
        <v>125000</v>
      </c>
      <c r="H13" s="24">
        <f t="shared" ref="H13:I13" si="1">$G11</f>
        <v>125000</v>
      </c>
      <c r="I13" s="24">
        <f t="shared" si="1"/>
        <v>125000</v>
      </c>
    </row>
    <row r="14" spans="1:9" x14ac:dyDescent="0.25">
      <c r="A14" s="17" t="s">
        <v>194</v>
      </c>
      <c r="B14" s="22">
        <f>B13*B6</f>
        <v>750</v>
      </c>
      <c r="C14" s="22">
        <f>C13*C6</f>
        <v>337.5</v>
      </c>
      <c r="D14" s="22">
        <f>D13*D6</f>
        <v>126.13636363636364</v>
      </c>
      <c r="F14" s="17" t="s">
        <v>194</v>
      </c>
      <c r="G14" s="22">
        <f>G13*G6</f>
        <v>25000</v>
      </c>
      <c r="H14" s="22">
        <f>H13*H6</f>
        <v>11250</v>
      </c>
      <c r="I14" s="22">
        <f>I13*I6</f>
        <v>4204.545454545455</v>
      </c>
    </row>
    <row r="15" spans="1:9" x14ac:dyDescent="0.25">
      <c r="A15" s="17" t="s">
        <v>195</v>
      </c>
      <c r="B15" s="17">
        <v>2</v>
      </c>
      <c r="C15" s="17">
        <v>2</v>
      </c>
      <c r="D15" s="17">
        <v>2</v>
      </c>
      <c r="F15" s="17" t="s">
        <v>195</v>
      </c>
      <c r="G15" s="17">
        <v>1</v>
      </c>
      <c r="H15" s="17">
        <v>1</v>
      </c>
      <c r="I15" s="17">
        <v>1</v>
      </c>
    </row>
    <row r="17" spans="1:9" x14ac:dyDescent="0.25">
      <c r="A17" s="17" t="s">
        <v>196</v>
      </c>
      <c r="B17" s="22">
        <f>B14*B15</f>
        <v>1500</v>
      </c>
      <c r="C17" s="22">
        <f t="shared" ref="C17:D17" si="2">C14*C15</f>
        <v>675</v>
      </c>
      <c r="D17" s="22">
        <f t="shared" si="2"/>
        <v>252.27272727272728</v>
      </c>
      <c r="F17" s="17" t="s">
        <v>196</v>
      </c>
      <c r="G17" s="22">
        <f>G14*G15</f>
        <v>25000</v>
      </c>
      <c r="H17" s="22">
        <f t="shared" ref="H17:I17" si="3">H14*H15</f>
        <v>11250</v>
      </c>
      <c r="I17" s="22">
        <f t="shared" si="3"/>
        <v>4204.545454545455</v>
      </c>
    </row>
    <row r="18" spans="1:9" x14ac:dyDescent="0.25">
      <c r="B18" t="s">
        <v>182</v>
      </c>
      <c r="C18" t="s">
        <v>183</v>
      </c>
      <c r="D18" t="s">
        <v>184</v>
      </c>
      <c r="G18" t="s">
        <v>182</v>
      </c>
      <c r="H18" t="s">
        <v>183</v>
      </c>
      <c r="I18" t="s">
        <v>184</v>
      </c>
    </row>
    <row r="19" spans="1:9" x14ac:dyDescent="0.25">
      <c r="A19" s="17" t="s">
        <v>197</v>
      </c>
      <c r="B19" s="22">
        <f>SUM(B17,B2)</f>
        <v>1529</v>
      </c>
      <c r="C19" s="22">
        <f t="shared" ref="C19:D19" si="4">SUM(C17,C2)</f>
        <v>824</v>
      </c>
      <c r="D19" s="22">
        <f t="shared" si="4"/>
        <v>801.27272727272725</v>
      </c>
      <c r="F19" s="17" t="s">
        <v>197</v>
      </c>
      <c r="G19" s="22">
        <f>SUM(G17,G2)</f>
        <v>25029</v>
      </c>
      <c r="H19" s="22">
        <f t="shared" ref="H19:I19" si="5">SUM(H17,H2)</f>
        <v>11399</v>
      </c>
      <c r="I19" s="22">
        <f t="shared" si="5"/>
        <v>4753.545454545455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AB90-84A0-4057-9861-7AAC207A9AD2}">
  <dimension ref="A1:I29"/>
  <sheetViews>
    <sheetView tabSelected="1" zoomScale="55" zoomScaleNormal="55" workbookViewId="0">
      <selection activeCell="K17" sqref="K17"/>
    </sheetView>
  </sheetViews>
  <sheetFormatPr defaultRowHeight="15" x14ac:dyDescent="0.25"/>
  <cols>
    <col min="1" max="1" width="31.5703125" bestFit="1" customWidth="1"/>
    <col min="2" max="2" width="13.85546875" bestFit="1" customWidth="1"/>
    <col min="3" max="3" width="14.85546875" bestFit="1" customWidth="1"/>
    <col min="4" max="4" width="15.28515625" bestFit="1" customWidth="1"/>
    <col min="6" max="6" width="31.5703125" bestFit="1" customWidth="1"/>
    <col min="7" max="7" width="13.85546875" bestFit="1" customWidth="1"/>
    <col min="8" max="8" width="14.42578125" bestFit="1" customWidth="1"/>
    <col min="9" max="9" width="15.28515625" bestFit="1" customWidth="1"/>
  </cols>
  <sheetData>
    <row r="1" spans="1:9" ht="15.75" x14ac:dyDescent="0.25">
      <c r="A1" s="47" t="s">
        <v>143</v>
      </c>
      <c r="B1" s="44" t="s">
        <v>199</v>
      </c>
      <c r="C1" s="44" t="s">
        <v>114</v>
      </c>
      <c r="D1" s="44" t="s">
        <v>200</v>
      </c>
      <c r="E1" s="45"/>
      <c r="F1" s="47" t="s">
        <v>198</v>
      </c>
      <c r="G1" s="44" t="s">
        <v>199</v>
      </c>
      <c r="H1" s="44" t="s">
        <v>114</v>
      </c>
      <c r="I1" s="44" t="s">
        <v>200</v>
      </c>
    </row>
    <row r="2" spans="1:9" x14ac:dyDescent="0.25">
      <c r="A2" s="48" t="s">
        <v>201</v>
      </c>
      <c r="B2" s="15"/>
      <c r="C2" s="15"/>
      <c r="D2" s="15"/>
      <c r="F2" s="48" t="s">
        <v>201</v>
      </c>
      <c r="G2" s="15"/>
      <c r="H2" s="15"/>
      <c r="I2" s="15"/>
    </row>
    <row r="3" spans="1:9" x14ac:dyDescent="0.25">
      <c r="A3" s="15" t="s">
        <v>185</v>
      </c>
      <c r="B3" s="35">
        <f>B5+B5*B4</f>
        <v>14500</v>
      </c>
      <c r="C3" s="35">
        <f>C5+C5*C4</f>
        <v>31000</v>
      </c>
      <c r="D3" s="35">
        <f t="shared" ref="C3:D3" si="0">D5+D5*D4</f>
        <v>72000</v>
      </c>
      <c r="F3" s="15" t="s">
        <v>185</v>
      </c>
      <c r="G3" s="35">
        <f>G5+G5*G4</f>
        <v>20300</v>
      </c>
      <c r="H3" s="35">
        <f t="shared" ref="H3:I3" si="1">H5+H5*H4</f>
        <v>43400</v>
      </c>
      <c r="I3" s="35">
        <f t="shared" si="1"/>
        <v>100800</v>
      </c>
    </row>
    <row r="4" spans="1:9" x14ac:dyDescent="0.25">
      <c r="A4" s="15" t="s">
        <v>219</v>
      </c>
      <c r="B4" s="40">
        <v>0</v>
      </c>
      <c r="C4" s="40">
        <v>0</v>
      </c>
      <c r="D4" s="40">
        <v>0</v>
      </c>
      <c r="F4" s="15" t="s">
        <v>219</v>
      </c>
      <c r="G4" s="40">
        <v>0.4</v>
      </c>
      <c r="H4" s="40">
        <v>0.4</v>
      </c>
      <c r="I4" s="40">
        <v>0.4</v>
      </c>
    </row>
    <row r="5" spans="1:9" x14ac:dyDescent="0.25">
      <c r="A5" s="15" t="s">
        <v>220</v>
      </c>
      <c r="B5" s="33">
        <v>14500</v>
      </c>
      <c r="C5" s="33">
        <v>31000</v>
      </c>
      <c r="D5" s="33">
        <v>72000</v>
      </c>
      <c r="F5" s="15" t="s">
        <v>220</v>
      </c>
      <c r="G5" s="33">
        <v>14500</v>
      </c>
      <c r="H5" s="33">
        <v>31000</v>
      </c>
      <c r="I5" s="33">
        <v>72000</v>
      </c>
    </row>
    <row r="6" spans="1:9" x14ac:dyDescent="0.25">
      <c r="A6" s="15" t="s">
        <v>202</v>
      </c>
      <c r="B6" s="35">
        <v>1450</v>
      </c>
      <c r="C6" s="35">
        <v>3100</v>
      </c>
      <c r="D6" s="35">
        <v>7200</v>
      </c>
      <c r="F6" s="15" t="s">
        <v>202</v>
      </c>
      <c r="G6" s="35">
        <v>1450</v>
      </c>
      <c r="H6" s="35">
        <v>3100</v>
      </c>
      <c r="I6" s="35">
        <v>7200</v>
      </c>
    </row>
    <row r="8" spans="1:9" x14ac:dyDescent="0.25">
      <c r="A8" s="48" t="s">
        <v>203</v>
      </c>
      <c r="B8" s="15"/>
      <c r="C8" s="15"/>
      <c r="D8" s="15"/>
      <c r="F8" s="48" t="s">
        <v>203</v>
      </c>
      <c r="G8" s="15"/>
      <c r="H8" s="15"/>
      <c r="I8" s="15"/>
    </row>
    <row r="9" spans="1:9" x14ac:dyDescent="0.25">
      <c r="A9" s="15" t="s">
        <v>204</v>
      </c>
      <c r="B9" s="32">
        <v>1500</v>
      </c>
      <c r="C9" s="32">
        <v>2500</v>
      </c>
      <c r="D9" s="32">
        <v>3100</v>
      </c>
      <c r="F9" s="15" t="s">
        <v>204</v>
      </c>
      <c r="G9" s="32">
        <v>1500</v>
      </c>
      <c r="H9" s="32">
        <v>2500</v>
      </c>
      <c r="I9" s="32">
        <v>3100</v>
      </c>
    </row>
    <row r="10" spans="1:9" x14ac:dyDescent="0.25">
      <c r="A10" s="15" t="s">
        <v>205</v>
      </c>
      <c r="B10" s="32">
        <v>210</v>
      </c>
      <c r="C10" s="32">
        <v>300</v>
      </c>
      <c r="D10" s="32">
        <v>450</v>
      </c>
      <c r="F10" s="15" t="s">
        <v>205</v>
      </c>
      <c r="G10" s="32">
        <v>210</v>
      </c>
      <c r="H10" s="32">
        <v>300</v>
      </c>
      <c r="I10" s="32">
        <v>450</v>
      </c>
    </row>
    <row r="11" spans="1:9" x14ac:dyDescent="0.25">
      <c r="A11" s="15" t="s">
        <v>206</v>
      </c>
      <c r="B11" s="32">
        <f>B17</f>
        <v>3197.1428571428569</v>
      </c>
      <c r="C11" s="32">
        <f t="shared" ref="C11:D11" si="2">C17</f>
        <v>5889.4736842105267</v>
      </c>
      <c r="D11" s="32">
        <f t="shared" si="2"/>
        <v>6582.3529411764703</v>
      </c>
      <c r="F11" s="15" t="s">
        <v>206</v>
      </c>
      <c r="G11" s="32">
        <f>G17</f>
        <v>3197.1428571428569</v>
      </c>
      <c r="H11" s="32">
        <f t="shared" ref="H11:I11" si="3">H17</f>
        <v>5889.4736842105267</v>
      </c>
      <c r="I11" s="32">
        <f t="shared" si="3"/>
        <v>6582.3529411764703</v>
      </c>
    </row>
    <row r="13" spans="1:9" x14ac:dyDescent="0.25">
      <c r="A13" s="48" t="s">
        <v>207</v>
      </c>
      <c r="B13" s="15"/>
      <c r="C13" s="15"/>
      <c r="D13" s="15"/>
      <c r="F13" s="48" t="s">
        <v>207</v>
      </c>
      <c r="G13" s="15"/>
      <c r="H13" s="15"/>
      <c r="I13" s="15"/>
    </row>
    <row r="14" spans="1:9" x14ac:dyDescent="0.25">
      <c r="A14" s="15" t="s">
        <v>208</v>
      </c>
      <c r="B14" s="34">
        <v>30000</v>
      </c>
      <c r="C14" s="34">
        <v>30000</v>
      </c>
      <c r="D14" s="34">
        <v>30000</v>
      </c>
      <c r="F14" s="15" t="s">
        <v>208</v>
      </c>
      <c r="G14" s="34">
        <v>30000</v>
      </c>
      <c r="H14" s="34">
        <v>30000</v>
      </c>
      <c r="I14" s="34">
        <v>30000</v>
      </c>
    </row>
    <row r="15" spans="1:9" x14ac:dyDescent="0.25">
      <c r="A15" s="15" t="s">
        <v>209</v>
      </c>
      <c r="B15" s="15">
        <v>35</v>
      </c>
      <c r="C15" s="15">
        <v>19</v>
      </c>
      <c r="D15" s="15">
        <v>17</v>
      </c>
      <c r="F15" s="15" t="s">
        <v>209</v>
      </c>
      <c r="G15" s="15">
        <v>35</v>
      </c>
      <c r="H15" s="15">
        <v>19</v>
      </c>
      <c r="I15" s="15">
        <v>17</v>
      </c>
    </row>
    <row r="16" spans="1:9" x14ac:dyDescent="0.25">
      <c r="A16" s="15" t="s">
        <v>210</v>
      </c>
      <c r="B16" s="33">
        <v>3.73</v>
      </c>
      <c r="C16" s="33">
        <v>3.73</v>
      </c>
      <c r="D16" s="33">
        <v>3.73</v>
      </c>
      <c r="F16" s="15" t="s">
        <v>210</v>
      </c>
      <c r="G16" s="33">
        <v>3.73</v>
      </c>
      <c r="H16" s="33">
        <v>3.73</v>
      </c>
      <c r="I16" s="33">
        <v>3.73</v>
      </c>
    </row>
    <row r="17" spans="1:9" x14ac:dyDescent="0.25">
      <c r="A17" s="15" t="s">
        <v>211</v>
      </c>
      <c r="B17" s="35">
        <f>B14/B15*B16</f>
        <v>3197.1428571428569</v>
      </c>
      <c r="C17" s="35">
        <f t="shared" ref="C17:D17" si="4">C14/C15*C16</f>
        <v>5889.4736842105267</v>
      </c>
      <c r="D17" s="35">
        <f t="shared" si="4"/>
        <v>6582.3529411764703</v>
      </c>
      <c r="F17" s="15" t="s">
        <v>211</v>
      </c>
      <c r="G17" s="35">
        <f>G14/G15*G16</f>
        <v>3197.1428571428569</v>
      </c>
      <c r="H17" s="35">
        <f t="shared" ref="H17" si="5">H14/H15*H16</f>
        <v>5889.4736842105267</v>
      </c>
      <c r="I17" s="35">
        <f t="shared" ref="I17" si="6">I14/I15*I16</f>
        <v>6582.3529411764703</v>
      </c>
    </row>
    <row r="19" spans="1:9" x14ac:dyDescent="0.25">
      <c r="A19" s="15" t="s">
        <v>212</v>
      </c>
      <c r="B19" s="33">
        <f>SUM(B9:B11)</f>
        <v>4907.1428571428569</v>
      </c>
      <c r="C19" s="33">
        <f t="shared" ref="C19:D19" si="7">SUM(C9:C11)</f>
        <v>8689.4736842105267</v>
      </c>
      <c r="D19" s="33">
        <f t="shared" si="7"/>
        <v>10132.35294117647</v>
      </c>
      <c r="F19" s="15" t="s">
        <v>212</v>
      </c>
      <c r="G19" s="33">
        <f>SUM(G9:G11)</f>
        <v>4907.1428571428569</v>
      </c>
      <c r="H19" s="33">
        <f t="shared" ref="H19:I19" si="8">SUM(H9:H11)</f>
        <v>8689.4736842105267</v>
      </c>
      <c r="I19" s="33">
        <f t="shared" si="8"/>
        <v>10132.35294117647</v>
      </c>
    </row>
    <row r="21" spans="1:9" x14ac:dyDescent="0.25">
      <c r="A21" s="15" t="s">
        <v>213</v>
      </c>
      <c r="B21" s="34">
        <v>30000</v>
      </c>
      <c r="C21" s="34">
        <v>30000</v>
      </c>
      <c r="D21" s="34">
        <v>30000</v>
      </c>
      <c r="F21" s="15" t="s">
        <v>213</v>
      </c>
      <c r="G21" s="34">
        <v>30000</v>
      </c>
      <c r="H21" s="34">
        <v>30000</v>
      </c>
      <c r="I21" s="34">
        <v>30000</v>
      </c>
    </row>
    <row r="22" spans="1:9" x14ac:dyDescent="0.25">
      <c r="A22" s="15" t="s">
        <v>214</v>
      </c>
      <c r="B22" s="34">
        <v>250000</v>
      </c>
      <c r="C22" s="34">
        <v>250000</v>
      </c>
      <c r="D22" s="34">
        <v>250000</v>
      </c>
      <c r="F22" s="15" t="s">
        <v>214</v>
      </c>
      <c r="G22" s="34">
        <v>250000</v>
      </c>
      <c r="H22" s="34">
        <v>250000</v>
      </c>
      <c r="I22" s="34">
        <v>250000</v>
      </c>
    </row>
    <row r="23" spans="1:9" x14ac:dyDescent="0.25">
      <c r="A23" s="15" t="s">
        <v>215</v>
      </c>
      <c r="B23" s="38">
        <f>B22/B21</f>
        <v>8.3333333333333339</v>
      </c>
      <c r="C23" s="38">
        <f t="shared" ref="C23:D23" si="9">C22/C21</f>
        <v>8.3333333333333339</v>
      </c>
      <c r="D23" s="38">
        <f t="shared" si="9"/>
        <v>8.3333333333333339</v>
      </c>
      <c r="F23" s="15" t="s">
        <v>215</v>
      </c>
      <c r="G23" s="38">
        <f>G22/G21</f>
        <v>8.3333333333333339</v>
      </c>
      <c r="H23" s="38">
        <f t="shared" ref="H23" si="10">H22/H21</f>
        <v>8.3333333333333339</v>
      </c>
      <c r="I23" s="38">
        <f t="shared" ref="I23" si="11">I22/I21</f>
        <v>8.3333333333333339</v>
      </c>
    </row>
    <row r="25" spans="1:9" x14ac:dyDescent="0.25">
      <c r="A25" s="26" t="s">
        <v>216</v>
      </c>
      <c r="B25" s="36">
        <f>B23*B19</f>
        <v>40892.857142857145</v>
      </c>
      <c r="C25" s="36">
        <f t="shared" ref="C25:D25" si="12">C23*C19</f>
        <v>72412.280701754396</v>
      </c>
      <c r="D25" s="41">
        <f t="shared" si="12"/>
        <v>84436.27450980393</v>
      </c>
      <c r="F25" s="26" t="s">
        <v>216</v>
      </c>
      <c r="G25" s="36">
        <f>G23*G19</f>
        <v>40892.857142857145</v>
      </c>
      <c r="H25" s="36">
        <f t="shared" ref="H25:I25" si="13">H23*H19</f>
        <v>72412.280701754396</v>
      </c>
      <c r="I25" s="41">
        <f t="shared" si="13"/>
        <v>84436.27450980393</v>
      </c>
    </row>
    <row r="26" spans="1:9" x14ac:dyDescent="0.25">
      <c r="A26" s="27"/>
      <c r="B26" s="28"/>
      <c r="C26" s="28"/>
      <c r="D26" s="29"/>
      <c r="F26" s="27"/>
      <c r="G26" s="28"/>
      <c r="H26" s="28"/>
      <c r="I26" s="29"/>
    </row>
    <row r="27" spans="1:9" x14ac:dyDescent="0.25">
      <c r="A27" s="30" t="s">
        <v>217</v>
      </c>
      <c r="B27" s="37">
        <f>SUM(B3,B6,B25)</f>
        <v>56842.857142857145</v>
      </c>
      <c r="C27" s="37">
        <f t="shared" ref="C27:D27" si="14">SUM(C3,C6,C25)</f>
        <v>106512.2807017544</v>
      </c>
      <c r="D27" s="42">
        <f t="shared" si="14"/>
        <v>163636.27450980392</v>
      </c>
      <c r="F27" s="30" t="s">
        <v>217</v>
      </c>
      <c r="G27" s="37">
        <f>SUM(G3,G6,G25)</f>
        <v>62642.857142857145</v>
      </c>
      <c r="H27" s="37">
        <f t="shared" ref="H27:I27" si="15">SUM(H3,H6,H25)</f>
        <v>118912.2807017544</v>
      </c>
      <c r="I27" s="42">
        <f>SUM(I3,I6,I25)</f>
        <v>192436.27450980392</v>
      </c>
    </row>
    <row r="28" spans="1:9" x14ac:dyDescent="0.25">
      <c r="A28" s="27"/>
      <c r="B28" s="28" t="s">
        <v>199</v>
      </c>
      <c r="C28" s="28" t="s">
        <v>114</v>
      </c>
      <c r="D28" s="29" t="s">
        <v>200</v>
      </c>
      <c r="F28" s="27"/>
      <c r="G28" s="28" t="s">
        <v>199</v>
      </c>
      <c r="H28" s="28" t="s">
        <v>114</v>
      </c>
      <c r="I28" s="29" t="s">
        <v>200</v>
      </c>
    </row>
    <row r="29" spans="1:9" x14ac:dyDescent="0.25">
      <c r="A29" s="31" t="s">
        <v>218</v>
      </c>
      <c r="B29" s="39">
        <f>B27/B23</f>
        <v>6821.1428571428569</v>
      </c>
      <c r="C29" s="39">
        <f t="shared" ref="C29:D29" si="16">C27/C23</f>
        <v>12781.473684210527</v>
      </c>
      <c r="D29" s="43">
        <f t="shared" si="16"/>
        <v>19636.352941176468</v>
      </c>
      <c r="F29" s="31" t="s">
        <v>218</v>
      </c>
      <c r="G29" s="39">
        <f>G27/G23</f>
        <v>7517.1428571428569</v>
      </c>
      <c r="H29" s="39">
        <f>H27/H23</f>
        <v>14269.473684210527</v>
      </c>
      <c r="I29" s="43">
        <f t="shared" ref="H29:I29" si="17">I27/I23</f>
        <v>23092.352941176468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5E86-A434-4645-86E7-58D93B6A9D73}">
  <sheetPr>
    <pageSetUpPr fitToPage="1"/>
  </sheetPr>
  <dimension ref="A1:M18"/>
  <sheetViews>
    <sheetView zoomScale="55" zoomScaleNormal="55" workbookViewId="0">
      <selection activeCell="X14" sqref="X14"/>
    </sheetView>
  </sheetViews>
  <sheetFormatPr defaultRowHeight="15" x14ac:dyDescent="0.25"/>
  <cols>
    <col min="3" max="4" width="7.28515625" customWidth="1"/>
    <col min="5" max="5" width="7.140625" customWidth="1"/>
    <col min="6" max="6" width="5.5703125" customWidth="1"/>
  </cols>
  <sheetData>
    <row r="1" spans="1:13" ht="126.75" x14ac:dyDescent="0.25">
      <c r="A1" t="s">
        <v>258</v>
      </c>
      <c r="C1" s="104" t="s">
        <v>257</v>
      </c>
      <c r="D1" s="104" t="s">
        <v>256</v>
      </c>
      <c r="E1" s="104" t="s">
        <v>255</v>
      </c>
      <c r="F1" s="104" t="s">
        <v>254</v>
      </c>
      <c r="H1" s="104" t="s">
        <v>257</v>
      </c>
      <c r="I1" s="104" t="s">
        <v>256</v>
      </c>
      <c r="J1" s="104" t="s">
        <v>255</v>
      </c>
      <c r="K1" s="104" t="s">
        <v>254</v>
      </c>
      <c r="M1" s="104" t="s">
        <v>253</v>
      </c>
    </row>
    <row r="2" spans="1:13" x14ac:dyDescent="0.25">
      <c r="C2">
        <v>10</v>
      </c>
      <c r="D2">
        <v>20</v>
      </c>
      <c r="E2">
        <v>100</v>
      </c>
      <c r="F2">
        <v>1</v>
      </c>
    </row>
    <row r="4" spans="1:13" x14ac:dyDescent="0.25">
      <c r="A4" t="s">
        <v>245</v>
      </c>
      <c r="B4" t="s">
        <v>244</v>
      </c>
      <c r="H4" s="103"/>
      <c r="I4" s="103"/>
      <c r="J4" s="103"/>
      <c r="K4" s="103"/>
    </row>
    <row r="5" spans="1:13" x14ac:dyDescent="0.25">
      <c r="A5" t="s">
        <v>242</v>
      </c>
      <c r="B5" t="s">
        <v>241</v>
      </c>
      <c r="C5">
        <v>9</v>
      </c>
      <c r="D5">
        <v>12</v>
      </c>
      <c r="E5">
        <v>52</v>
      </c>
      <c r="F5">
        <v>1</v>
      </c>
      <c r="H5" s="103">
        <f>C5/C$2</f>
        <v>0.9</v>
      </c>
      <c r="I5" s="103">
        <f>D5/D$2</f>
        <v>0.6</v>
      </c>
      <c r="J5" s="103">
        <f>E5/E$2</f>
        <v>0.52</v>
      </c>
      <c r="K5" s="103">
        <f>F5/F$2</f>
        <v>1</v>
      </c>
      <c r="M5" t="b">
        <f>OR(H5&lt;0.5,I5&lt;0.5,J5&lt;0.5,K5&lt;0.5)</f>
        <v>0</v>
      </c>
    </row>
    <row r="6" spans="1:13" x14ac:dyDescent="0.25">
      <c r="A6" t="s">
        <v>240</v>
      </c>
      <c r="B6" t="s">
        <v>239</v>
      </c>
      <c r="C6">
        <v>7</v>
      </c>
      <c r="D6">
        <v>6</v>
      </c>
      <c r="E6">
        <v>78</v>
      </c>
      <c r="F6">
        <v>1</v>
      </c>
      <c r="H6" s="103">
        <f>C6/C$2</f>
        <v>0.7</v>
      </c>
      <c r="I6" s="103">
        <f>D6/D$2</f>
        <v>0.3</v>
      </c>
      <c r="J6" s="103">
        <f>E6/E$2</f>
        <v>0.78</v>
      </c>
      <c r="K6" s="103">
        <f>F6/F$2</f>
        <v>1</v>
      </c>
      <c r="M6" t="b">
        <f>OR(H6&lt;0.5,I6&lt;0.5,J6&lt;0.5,K6&lt;0.5)</f>
        <v>1</v>
      </c>
    </row>
    <row r="7" spans="1:13" x14ac:dyDescent="0.25">
      <c r="A7" t="s">
        <v>238</v>
      </c>
      <c r="B7" t="s">
        <v>237</v>
      </c>
      <c r="C7">
        <v>7</v>
      </c>
      <c r="D7">
        <v>13</v>
      </c>
      <c r="E7">
        <v>60</v>
      </c>
      <c r="F7">
        <v>1</v>
      </c>
      <c r="H7" s="103">
        <f>C7/C$2</f>
        <v>0.7</v>
      </c>
      <c r="I7" s="103">
        <f>D7/D$2</f>
        <v>0.65</v>
      </c>
      <c r="J7" s="103">
        <f>E7/E$2</f>
        <v>0.6</v>
      </c>
      <c r="K7" s="103">
        <f>F7/F$2</f>
        <v>1</v>
      </c>
      <c r="M7" t="b">
        <f>OR(H7&lt;0.5,I7&lt;0.5,J7&lt;0.5,K7&lt;0.5)</f>
        <v>0</v>
      </c>
    </row>
    <row r="8" spans="1:13" x14ac:dyDescent="0.25">
      <c r="A8" t="s">
        <v>236</v>
      </c>
      <c r="B8" t="s">
        <v>235</v>
      </c>
      <c r="C8">
        <v>4</v>
      </c>
      <c r="D8">
        <v>8</v>
      </c>
      <c r="E8">
        <v>22</v>
      </c>
      <c r="F8">
        <v>0</v>
      </c>
      <c r="H8" s="103">
        <f>C8/C$2</f>
        <v>0.4</v>
      </c>
      <c r="I8" s="103">
        <f>D8/D$2</f>
        <v>0.4</v>
      </c>
      <c r="J8" s="103">
        <f>E8/E$2</f>
        <v>0.22</v>
      </c>
      <c r="K8" s="103">
        <f>F8/F$2</f>
        <v>0</v>
      </c>
      <c r="M8" t="b">
        <f>OR(H8&lt;0.5,I8&lt;0.5,J8&lt;0.5,K8&lt;0.5)</f>
        <v>1</v>
      </c>
    </row>
    <row r="9" spans="1:13" x14ac:dyDescent="0.25">
      <c r="A9" t="s">
        <v>234</v>
      </c>
      <c r="B9" t="s">
        <v>233</v>
      </c>
      <c r="C9">
        <v>9</v>
      </c>
      <c r="D9">
        <v>12</v>
      </c>
      <c r="E9">
        <v>88</v>
      </c>
      <c r="F9">
        <v>1</v>
      </c>
      <c r="H9" s="103">
        <f>C9/C$2</f>
        <v>0.9</v>
      </c>
      <c r="I9" s="103">
        <f>D9/D$2</f>
        <v>0.6</v>
      </c>
      <c r="J9" s="103">
        <f>E9/E$2</f>
        <v>0.88</v>
      </c>
      <c r="K9" s="103">
        <f>F9/F$2</f>
        <v>1</v>
      </c>
      <c r="M9" t="b">
        <f>OR(H9&lt;0.5,I9&lt;0.5,J9&lt;0.5,K9&lt;0.5)</f>
        <v>0</v>
      </c>
    </row>
    <row r="10" spans="1:13" x14ac:dyDescent="0.25">
      <c r="A10" t="s">
        <v>226</v>
      </c>
      <c r="B10" t="s">
        <v>232</v>
      </c>
      <c r="C10">
        <v>10</v>
      </c>
      <c r="D10">
        <v>17</v>
      </c>
      <c r="E10">
        <v>100</v>
      </c>
      <c r="F10">
        <v>1</v>
      </c>
      <c r="H10" s="103">
        <f>C10/C$2</f>
        <v>1</v>
      </c>
      <c r="I10" s="103">
        <f>D10/D$2</f>
        <v>0.85</v>
      </c>
      <c r="J10" s="103">
        <f>E10/E$2</f>
        <v>1</v>
      </c>
      <c r="K10" s="103">
        <f>F10/F$2</f>
        <v>1</v>
      </c>
      <c r="M10" t="b">
        <f>OR(H10&lt;0.5,I10&lt;0.5,J10&lt;0.5,K10&lt;0.5)</f>
        <v>0</v>
      </c>
    </row>
    <row r="11" spans="1:13" x14ac:dyDescent="0.25">
      <c r="A11" t="s">
        <v>231</v>
      </c>
      <c r="B11" t="s">
        <v>230</v>
      </c>
      <c r="C11">
        <v>7</v>
      </c>
      <c r="D11">
        <v>20</v>
      </c>
      <c r="E11">
        <v>40</v>
      </c>
      <c r="F11">
        <v>1</v>
      </c>
      <c r="H11" s="103">
        <f>C11/C$2</f>
        <v>0.7</v>
      </c>
      <c r="I11" s="103">
        <f>D11/D$2</f>
        <v>1</v>
      </c>
      <c r="J11" s="103">
        <f>E11/E$2</f>
        <v>0.4</v>
      </c>
      <c r="K11" s="103">
        <f>F11/F$2</f>
        <v>1</v>
      </c>
      <c r="M11" t="b">
        <f>OR(H11&lt;0.5,I11&lt;0.5,J11&lt;0.5,K11&lt;0.5)</f>
        <v>1</v>
      </c>
    </row>
    <row r="12" spans="1:13" x14ac:dyDescent="0.25">
      <c r="A12" t="s">
        <v>229</v>
      </c>
      <c r="B12" t="s">
        <v>228</v>
      </c>
      <c r="C12">
        <v>5</v>
      </c>
      <c r="D12">
        <v>16</v>
      </c>
      <c r="E12">
        <v>92</v>
      </c>
      <c r="F12">
        <v>1</v>
      </c>
      <c r="H12" s="103">
        <f>C12/C$2</f>
        <v>0.5</v>
      </c>
      <c r="I12" s="103">
        <f>D12/D$2</f>
        <v>0.8</v>
      </c>
      <c r="J12" s="103">
        <f>E12/E$2</f>
        <v>0.92</v>
      </c>
      <c r="K12" s="103">
        <f>F12/F$2</f>
        <v>1</v>
      </c>
      <c r="M12" t="b">
        <f>OR(H12&lt;0.5,I12&lt;0.5,J12&lt;0.5,K12&lt;0.5)</f>
        <v>0</v>
      </c>
    </row>
    <row r="13" spans="1:13" x14ac:dyDescent="0.25">
      <c r="A13" t="s">
        <v>227</v>
      </c>
      <c r="B13" t="s">
        <v>226</v>
      </c>
      <c r="C13">
        <v>6</v>
      </c>
      <c r="D13">
        <v>19</v>
      </c>
      <c r="E13">
        <v>73</v>
      </c>
      <c r="F13">
        <v>0</v>
      </c>
      <c r="H13" s="103">
        <f>C13/C$2</f>
        <v>0.6</v>
      </c>
      <c r="I13" s="103">
        <f>D13/D$2</f>
        <v>0.95</v>
      </c>
      <c r="J13" s="103">
        <f>E13/E$2</f>
        <v>0.73</v>
      </c>
      <c r="K13" s="103">
        <f>F13/F$2</f>
        <v>0</v>
      </c>
      <c r="M13" t="b">
        <f>OR(H13&lt;0.5,I13&lt;0.5,J13&lt;0.5,K13&lt;0.5)</f>
        <v>1</v>
      </c>
    </row>
    <row r="14" spans="1:13" x14ac:dyDescent="0.25">
      <c r="A14" t="s">
        <v>225</v>
      </c>
      <c r="B14" t="s">
        <v>224</v>
      </c>
      <c r="C14">
        <v>7</v>
      </c>
      <c r="D14">
        <v>16</v>
      </c>
      <c r="E14">
        <v>90</v>
      </c>
      <c r="F14">
        <v>1</v>
      </c>
      <c r="H14" s="103">
        <f>C14/C$2</f>
        <v>0.7</v>
      </c>
      <c r="I14" s="103">
        <f>D14/D$2</f>
        <v>0.8</v>
      </c>
      <c r="J14" s="103">
        <f>E14/E$2</f>
        <v>0.9</v>
      </c>
      <c r="K14" s="103">
        <f>F14/F$2</f>
        <v>1</v>
      </c>
      <c r="M14" t="b">
        <f>OR(H14&lt;0.5,I14&lt;0.5,J14&lt;0.5,K14&lt;0.5)</f>
        <v>0</v>
      </c>
    </row>
    <row r="16" spans="1:13" x14ac:dyDescent="0.25">
      <c r="A16" t="s">
        <v>223</v>
      </c>
      <c r="C16">
        <f>MAX(C4:C14)</f>
        <v>10</v>
      </c>
      <c r="D16">
        <f>MAX(D4:D14)</f>
        <v>20</v>
      </c>
      <c r="E16">
        <f>MAX(E4:E14)</f>
        <v>100</v>
      </c>
      <c r="F16">
        <f>MAX(F4:F14)</f>
        <v>1</v>
      </c>
      <c r="H16" s="103">
        <f>MAX(H4:H14)</f>
        <v>1</v>
      </c>
      <c r="I16" s="103">
        <f>MAX(I4:I14)</f>
        <v>1</v>
      </c>
      <c r="J16" s="103">
        <f>MAX(J4:J14)</f>
        <v>1</v>
      </c>
      <c r="K16" s="103">
        <f>MAX(K4:K14)</f>
        <v>1</v>
      </c>
    </row>
    <row r="17" spans="1:11" x14ac:dyDescent="0.25">
      <c r="A17" t="s">
        <v>222</v>
      </c>
      <c r="C17">
        <f>MIN(C4:C14)</f>
        <v>4</v>
      </c>
      <c r="D17">
        <f>MIN(D4:D14)</f>
        <v>6</v>
      </c>
      <c r="E17">
        <f>MIN(E4:E14)</f>
        <v>22</v>
      </c>
      <c r="F17">
        <f>MIN(F4:F14)</f>
        <v>0</v>
      </c>
      <c r="H17" s="103">
        <f>MIN(H4:H14)</f>
        <v>0.4</v>
      </c>
      <c r="I17" s="103">
        <f>MIN(I4:I14)</f>
        <v>0.3</v>
      </c>
      <c r="J17" s="103">
        <f>MIN(J4:J14)</f>
        <v>0.22</v>
      </c>
      <c r="K17" s="103">
        <f>MIN(K4:K14)</f>
        <v>0</v>
      </c>
    </row>
    <row r="18" spans="1:11" x14ac:dyDescent="0.25">
      <c r="A18" t="s">
        <v>221</v>
      </c>
      <c r="C18">
        <f>AVERAGE(C4:C14)</f>
        <v>7.1</v>
      </c>
      <c r="D18">
        <f>AVERAGE(D4:D14)</f>
        <v>13.9</v>
      </c>
      <c r="E18">
        <f>AVERAGE(E4:E14)</f>
        <v>69.5</v>
      </c>
      <c r="F18">
        <f>AVERAGE(F4:F14)</f>
        <v>0.8</v>
      </c>
      <c r="H18" s="103">
        <f>AVERAGE(H4:H14)</f>
        <v>0.71</v>
      </c>
      <c r="I18" s="103">
        <f>AVERAGE(I4:I14)</f>
        <v>0.69500000000000006</v>
      </c>
      <c r="J18" s="103">
        <f>AVERAGE(J4:J14)</f>
        <v>0.69500000000000006</v>
      </c>
      <c r="K18" s="103">
        <f>AVERAGE(K4:K14)</f>
        <v>0.8</v>
      </c>
    </row>
  </sheetData>
  <conditionalFormatting sqref="C4:C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14">
    <cfRule type="cellIs" dxfId="2" priority="2" operator="lessThan">
      <formula>0.5</formula>
    </cfRule>
  </conditionalFormatting>
  <conditionalFormatting sqref="M4:M14">
    <cfRule type="cellIs" dxfId="1" priority="1" operator="equal">
      <formula>TRUE</formula>
    </cfRule>
  </conditionalFormatting>
  <printOptions verticalCentered="1"/>
  <pageMargins left="0.7" right="0.7" top="0.75" bottom="0.75" header="0.3" footer="0.3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E325-7B64-43A7-A7FF-0CFA03AE40AF}">
  <dimension ref="A1:L8"/>
  <sheetViews>
    <sheetView zoomScale="115" zoomScaleNormal="115" workbookViewId="0">
      <selection activeCell="X14" sqref="X14"/>
    </sheetView>
  </sheetViews>
  <sheetFormatPr defaultRowHeight="15" x14ac:dyDescent="0.25"/>
  <cols>
    <col min="1" max="1" width="11.5703125" customWidth="1"/>
    <col min="4" max="4" width="11" bestFit="1" customWidth="1"/>
    <col min="6" max="6" width="10.5703125" bestFit="1" customWidth="1"/>
    <col min="8" max="8" width="9.85546875" bestFit="1" customWidth="1"/>
    <col min="10" max="10" width="9.5703125" bestFit="1" customWidth="1"/>
  </cols>
  <sheetData>
    <row r="1" spans="1:12" x14ac:dyDescent="0.25">
      <c r="A1" s="18" t="s">
        <v>270</v>
      </c>
      <c r="B1" s="18"/>
      <c r="C1" t="s">
        <v>269</v>
      </c>
      <c r="D1" s="18"/>
    </row>
    <row r="3" spans="1:12" x14ac:dyDescent="0.25">
      <c r="A3" s="140" t="s">
        <v>268</v>
      </c>
      <c r="B3" s="139" t="s">
        <v>248</v>
      </c>
      <c r="C3" s="138">
        <v>3</v>
      </c>
      <c r="D3" s="137" t="s">
        <v>267</v>
      </c>
      <c r="E3" s="136">
        <v>5</v>
      </c>
      <c r="F3" s="135" t="s">
        <v>266</v>
      </c>
      <c r="G3" s="134">
        <v>4</v>
      </c>
      <c r="H3" s="133" t="s">
        <v>265</v>
      </c>
      <c r="I3" s="132">
        <v>3</v>
      </c>
      <c r="J3" s="131" t="s">
        <v>264</v>
      </c>
      <c r="K3" s="130">
        <v>1</v>
      </c>
      <c r="L3" s="129" t="s">
        <v>144</v>
      </c>
    </row>
    <row r="4" spans="1:12" x14ac:dyDescent="0.25">
      <c r="A4" s="128" t="s">
        <v>263</v>
      </c>
      <c r="B4" s="127">
        <v>1</v>
      </c>
      <c r="C4" s="126">
        <f>C$3*B4</f>
        <v>3</v>
      </c>
      <c r="D4" s="125">
        <v>5</v>
      </c>
      <c r="E4" s="124">
        <f>E$3*D4</f>
        <v>25</v>
      </c>
      <c r="F4" s="123">
        <v>1</v>
      </c>
      <c r="G4" s="122">
        <f>G$3*F4</f>
        <v>4</v>
      </c>
      <c r="H4" s="121">
        <v>4</v>
      </c>
      <c r="I4" s="120">
        <f>I$3*H4</f>
        <v>12</v>
      </c>
      <c r="J4" s="119">
        <v>5</v>
      </c>
      <c r="K4" s="118">
        <f>K$3*J4</f>
        <v>5</v>
      </c>
      <c r="L4" s="117">
        <f>C4+E4+G4+I4+K4</f>
        <v>49</v>
      </c>
    </row>
    <row r="5" spans="1:12" x14ac:dyDescent="0.25">
      <c r="A5" s="128" t="s">
        <v>262</v>
      </c>
      <c r="B5" s="127">
        <v>4</v>
      </c>
      <c r="C5" s="126">
        <f>C$3*B5</f>
        <v>12</v>
      </c>
      <c r="D5" s="125">
        <v>4</v>
      </c>
      <c r="E5" s="124">
        <f>E$3*D5</f>
        <v>20</v>
      </c>
      <c r="F5" s="123">
        <v>3</v>
      </c>
      <c r="G5" s="122">
        <f>G$3*F5</f>
        <v>12</v>
      </c>
      <c r="H5" s="121">
        <v>2</v>
      </c>
      <c r="I5" s="120">
        <f>I$3*H5</f>
        <v>6</v>
      </c>
      <c r="J5" s="119">
        <v>1</v>
      </c>
      <c r="K5" s="118">
        <f>K$3*J5</f>
        <v>1</v>
      </c>
      <c r="L5" s="117">
        <f>C5+E5+G5+I5+K5</f>
        <v>51</v>
      </c>
    </row>
    <row r="6" spans="1:12" x14ac:dyDescent="0.25">
      <c r="A6" s="128" t="s">
        <v>261</v>
      </c>
      <c r="B6" s="127">
        <v>5</v>
      </c>
      <c r="C6" s="126">
        <f>C$3*B6</f>
        <v>15</v>
      </c>
      <c r="D6" s="125">
        <v>1</v>
      </c>
      <c r="E6" s="124">
        <f>E$3*D6</f>
        <v>5</v>
      </c>
      <c r="F6" s="123">
        <v>5</v>
      </c>
      <c r="G6" s="122">
        <f>G$3*F6</f>
        <v>20</v>
      </c>
      <c r="H6" s="121">
        <v>3</v>
      </c>
      <c r="I6" s="120">
        <f>I$3*H6</f>
        <v>9</v>
      </c>
      <c r="J6" s="119">
        <v>3</v>
      </c>
      <c r="K6" s="118">
        <f>K$3*J6</f>
        <v>3</v>
      </c>
      <c r="L6" s="117">
        <f>C6+E6+G6+I6+K6</f>
        <v>52</v>
      </c>
    </row>
    <row r="7" spans="1:12" x14ac:dyDescent="0.25">
      <c r="A7" s="128" t="s">
        <v>260</v>
      </c>
      <c r="B7" s="127">
        <v>3</v>
      </c>
      <c r="C7" s="126">
        <f>C$3*B7</f>
        <v>9</v>
      </c>
      <c r="D7" s="125">
        <v>5</v>
      </c>
      <c r="E7" s="124">
        <f>E$3*D7</f>
        <v>25</v>
      </c>
      <c r="F7" s="123">
        <v>4</v>
      </c>
      <c r="G7" s="122">
        <f>G$3*F7</f>
        <v>16</v>
      </c>
      <c r="H7" s="121">
        <v>4</v>
      </c>
      <c r="I7" s="120">
        <f>I$3*H7</f>
        <v>12</v>
      </c>
      <c r="J7" s="119">
        <v>3</v>
      </c>
      <c r="K7" s="118">
        <f>K$3*J7</f>
        <v>3</v>
      </c>
      <c r="L7" s="117">
        <f>C7+E7+G7+I7+K7</f>
        <v>65</v>
      </c>
    </row>
    <row r="8" spans="1:12" ht="15.75" thickBot="1" x14ac:dyDescent="0.3">
      <c r="A8" s="116" t="s">
        <v>259</v>
      </c>
      <c r="B8" s="115">
        <v>3</v>
      </c>
      <c r="C8" s="114">
        <f>C$3*B8</f>
        <v>9</v>
      </c>
      <c r="D8" s="113">
        <v>5</v>
      </c>
      <c r="E8" s="112">
        <f>E$3*D8</f>
        <v>25</v>
      </c>
      <c r="F8" s="111">
        <v>2</v>
      </c>
      <c r="G8" s="110">
        <f>G$3*F8</f>
        <v>8</v>
      </c>
      <c r="H8" s="109">
        <v>2</v>
      </c>
      <c r="I8" s="108">
        <f>I$3*H8</f>
        <v>6</v>
      </c>
      <c r="J8" s="107">
        <v>5</v>
      </c>
      <c r="K8" s="106">
        <f>K$3*J8</f>
        <v>5</v>
      </c>
      <c r="L8" s="105">
        <f>C8+E8+G8+I8+K8</f>
        <v>53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C760-44CA-4B9C-BBC4-1B3AD07E20C5}">
  <dimension ref="A1:K176"/>
  <sheetViews>
    <sheetView zoomScale="70" zoomScaleNormal="70" workbookViewId="0">
      <selection activeCell="X14" sqref="X14"/>
    </sheetView>
  </sheetViews>
  <sheetFormatPr defaultColWidth="14.140625" defaultRowHeight="15" x14ac:dyDescent="0.25"/>
  <cols>
    <col min="4" max="4" width="23.5703125" customWidth="1"/>
    <col min="5" max="5" width="10.5703125" style="54" customWidth="1"/>
    <col min="6" max="6" width="11.42578125" style="54" bestFit="1" customWidth="1"/>
    <col min="7" max="7" width="10.28515625" style="54" bestFit="1" customWidth="1"/>
    <col min="8" max="8" width="17.7109375" style="54" customWidth="1"/>
  </cols>
  <sheetData>
    <row r="1" spans="1:11" ht="90" x14ac:dyDescent="0.25">
      <c r="A1" s="153" t="s">
        <v>319</v>
      </c>
      <c r="B1" s="153" t="s">
        <v>318</v>
      </c>
      <c r="C1" s="153" t="s">
        <v>317</v>
      </c>
      <c r="D1" s="153" t="s">
        <v>316</v>
      </c>
      <c r="E1" s="154" t="s">
        <v>315</v>
      </c>
      <c r="F1" s="154" t="s">
        <v>314</v>
      </c>
      <c r="G1" s="154" t="s">
        <v>313</v>
      </c>
      <c r="H1" s="154" t="s">
        <v>312</v>
      </c>
      <c r="I1" s="153" t="s">
        <v>311</v>
      </c>
      <c r="J1" s="153" t="s">
        <v>310</v>
      </c>
      <c r="K1" s="153" t="s">
        <v>309</v>
      </c>
    </row>
    <row r="2" spans="1:11" x14ac:dyDescent="0.25">
      <c r="A2" s="152" t="s">
        <v>308</v>
      </c>
      <c r="B2" s="151">
        <v>1001</v>
      </c>
      <c r="C2">
        <v>9822</v>
      </c>
      <c r="D2" t="s">
        <v>285</v>
      </c>
      <c r="E2" s="54">
        <v>58.3</v>
      </c>
      <c r="F2" s="54">
        <v>98.4</v>
      </c>
      <c r="G2" s="54">
        <f>F2-E2</f>
        <v>40.100000000000009</v>
      </c>
      <c r="H2" s="54">
        <f>IF(F2&gt;50,G2*0.2,G2*0.1)</f>
        <v>8.0200000000000014</v>
      </c>
      <c r="I2" t="s">
        <v>281</v>
      </c>
      <c r="J2" t="s">
        <v>280</v>
      </c>
      <c r="K2" t="s">
        <v>286</v>
      </c>
    </row>
    <row r="3" spans="1:11" x14ac:dyDescent="0.25">
      <c r="A3" s="152" t="s">
        <v>308</v>
      </c>
      <c r="B3" s="151">
        <v>1002</v>
      </c>
      <c r="C3">
        <v>2877</v>
      </c>
      <c r="D3" t="s">
        <v>300</v>
      </c>
      <c r="E3" s="54">
        <v>11.4</v>
      </c>
      <c r="F3" s="54">
        <v>16.3</v>
      </c>
      <c r="G3" s="54">
        <f>F3-E3</f>
        <v>4.9000000000000004</v>
      </c>
      <c r="H3" s="54">
        <f>IF(F3&gt;50,G3*0.2,G3*0.1)</f>
        <v>0.49000000000000005</v>
      </c>
      <c r="I3" t="s">
        <v>276</v>
      </c>
      <c r="J3" t="s">
        <v>275</v>
      </c>
      <c r="K3" t="s">
        <v>279</v>
      </c>
    </row>
    <row r="4" spans="1:11" x14ac:dyDescent="0.25">
      <c r="A4" s="152" t="s">
        <v>308</v>
      </c>
      <c r="B4" s="151">
        <v>1003</v>
      </c>
      <c r="C4">
        <v>2499</v>
      </c>
      <c r="D4" t="s">
        <v>299</v>
      </c>
      <c r="E4" s="54">
        <v>6.2</v>
      </c>
      <c r="F4" s="54">
        <v>9.1999999999999993</v>
      </c>
      <c r="G4" s="54">
        <f>F4-E4</f>
        <v>2.9999999999999991</v>
      </c>
      <c r="H4" s="54">
        <f>IF(F4&gt;50,G4*0.2,G4*0.1)</f>
        <v>0.29999999999999993</v>
      </c>
      <c r="I4" t="s">
        <v>283</v>
      </c>
      <c r="J4" t="s">
        <v>16</v>
      </c>
      <c r="K4" t="s">
        <v>289</v>
      </c>
    </row>
    <row r="5" spans="1:11" x14ac:dyDescent="0.25">
      <c r="A5" s="152" t="s">
        <v>308</v>
      </c>
      <c r="B5" s="151">
        <v>1004</v>
      </c>
      <c r="C5">
        <v>8722</v>
      </c>
      <c r="D5" t="s">
        <v>284</v>
      </c>
      <c r="E5" s="54">
        <v>344</v>
      </c>
      <c r="F5" s="54">
        <v>502</v>
      </c>
      <c r="G5" s="54">
        <f>F5-E5</f>
        <v>158</v>
      </c>
      <c r="H5" s="54">
        <f>IF(F5&gt;50,G5*0.2,G5*0.1)</f>
        <v>31.6</v>
      </c>
      <c r="I5" t="s">
        <v>281</v>
      </c>
      <c r="J5" t="s">
        <v>280</v>
      </c>
      <c r="K5" t="s">
        <v>289</v>
      </c>
    </row>
    <row r="6" spans="1:11" x14ac:dyDescent="0.25">
      <c r="A6" s="152" t="s">
        <v>308</v>
      </c>
      <c r="B6" s="151">
        <v>1005</v>
      </c>
      <c r="C6">
        <v>1109</v>
      </c>
      <c r="D6" t="s">
        <v>298</v>
      </c>
      <c r="E6" s="54">
        <v>3</v>
      </c>
      <c r="F6" s="54">
        <v>8</v>
      </c>
      <c r="G6" s="54">
        <f>F6-E6</f>
        <v>5</v>
      </c>
      <c r="H6" s="54">
        <f>IF(F6&gt;50,G6*0.2,G6*0.1)</f>
        <v>0.5</v>
      </c>
      <c r="I6" t="s">
        <v>283</v>
      </c>
      <c r="J6" t="s">
        <v>16</v>
      </c>
      <c r="K6" t="s">
        <v>289</v>
      </c>
    </row>
    <row r="7" spans="1:11" x14ac:dyDescent="0.25">
      <c r="A7" s="152" t="s">
        <v>308</v>
      </c>
      <c r="B7" s="151">
        <v>1006</v>
      </c>
      <c r="C7">
        <v>9822</v>
      </c>
      <c r="D7" t="s">
        <v>285</v>
      </c>
      <c r="E7" s="54">
        <v>58.3</v>
      </c>
      <c r="F7" s="54">
        <v>98.4</v>
      </c>
      <c r="G7" s="54">
        <f>F7-E7</f>
        <v>40.100000000000009</v>
      </c>
      <c r="H7" s="54">
        <f>IF(F7&gt;50,G7*0.2,G7*0.1)</f>
        <v>8.0200000000000014</v>
      </c>
      <c r="I7" t="s">
        <v>283</v>
      </c>
      <c r="J7" t="s">
        <v>16</v>
      </c>
      <c r="K7" t="s">
        <v>289</v>
      </c>
    </row>
    <row r="8" spans="1:11" x14ac:dyDescent="0.25">
      <c r="A8" s="152" t="s">
        <v>308</v>
      </c>
      <c r="B8" s="151">
        <v>1007</v>
      </c>
      <c r="C8">
        <v>1109</v>
      </c>
      <c r="D8" t="s">
        <v>298</v>
      </c>
      <c r="E8" s="54">
        <v>3</v>
      </c>
      <c r="F8" s="54">
        <v>8</v>
      </c>
      <c r="G8" s="54">
        <f>F8-E8</f>
        <v>5</v>
      </c>
      <c r="H8" s="54">
        <f>IF(F8&gt;50,G8*0.2,G8*0.1)</f>
        <v>0.5</v>
      </c>
      <c r="I8" t="s">
        <v>292</v>
      </c>
      <c r="J8" t="s">
        <v>291</v>
      </c>
      <c r="K8" t="s">
        <v>286</v>
      </c>
    </row>
    <row r="9" spans="1:11" x14ac:dyDescent="0.25">
      <c r="A9" s="152" t="s">
        <v>308</v>
      </c>
      <c r="B9" s="151">
        <v>1008</v>
      </c>
      <c r="C9">
        <v>2877</v>
      </c>
      <c r="D9" t="s">
        <v>300</v>
      </c>
      <c r="E9" s="54">
        <v>11.4</v>
      </c>
      <c r="F9" s="54">
        <v>16.3</v>
      </c>
      <c r="G9" s="54">
        <f>F9-E9</f>
        <v>4.9000000000000004</v>
      </c>
      <c r="H9" s="54">
        <f>IF(F9&gt;50,G9*0.2,G9*0.1)</f>
        <v>0.49000000000000005</v>
      </c>
      <c r="I9" t="s">
        <v>283</v>
      </c>
      <c r="J9" t="s">
        <v>16</v>
      </c>
      <c r="K9" t="s">
        <v>286</v>
      </c>
    </row>
    <row r="10" spans="1:11" x14ac:dyDescent="0.25">
      <c r="A10" s="152" t="s">
        <v>308</v>
      </c>
      <c r="B10" s="151">
        <v>1009</v>
      </c>
      <c r="C10">
        <v>1109</v>
      </c>
      <c r="D10" t="s">
        <v>298</v>
      </c>
      <c r="E10" s="54">
        <v>3</v>
      </c>
      <c r="F10" s="54">
        <v>8</v>
      </c>
      <c r="G10" s="54">
        <f>F10-E10</f>
        <v>5</v>
      </c>
      <c r="H10" s="54">
        <f>IF(F10&gt;50,G10*0.2,G10*0.1)</f>
        <v>0.5</v>
      </c>
      <c r="I10" t="s">
        <v>283</v>
      </c>
      <c r="J10" t="s">
        <v>16</v>
      </c>
      <c r="K10" t="s">
        <v>289</v>
      </c>
    </row>
    <row r="11" spans="1:11" x14ac:dyDescent="0.25">
      <c r="A11" s="152" t="s">
        <v>308</v>
      </c>
      <c r="B11" s="151">
        <v>1010</v>
      </c>
      <c r="C11">
        <v>2877</v>
      </c>
      <c r="D11" t="s">
        <v>300</v>
      </c>
      <c r="E11" s="54">
        <v>11.4</v>
      </c>
      <c r="F11" s="54">
        <v>16.3</v>
      </c>
      <c r="G11" s="54">
        <f>F11-E11</f>
        <v>4.9000000000000004</v>
      </c>
      <c r="H11" s="54">
        <f>IF(F11&gt;50,G11*0.2,G11*0.1)</f>
        <v>0.49000000000000005</v>
      </c>
      <c r="I11" t="s">
        <v>276</v>
      </c>
      <c r="J11" t="s">
        <v>275</v>
      </c>
      <c r="K11" t="s">
        <v>305</v>
      </c>
    </row>
    <row r="12" spans="1:11" x14ac:dyDescent="0.25">
      <c r="A12" s="152" t="s">
        <v>308</v>
      </c>
      <c r="B12" s="151">
        <v>1011</v>
      </c>
      <c r="C12">
        <v>2877</v>
      </c>
      <c r="D12" t="s">
        <v>300</v>
      </c>
      <c r="E12" s="54">
        <v>11.4</v>
      </c>
      <c r="F12" s="54">
        <v>16.3</v>
      </c>
      <c r="G12" s="54">
        <f>F12-E12</f>
        <v>4.9000000000000004</v>
      </c>
      <c r="H12" s="54">
        <f>IF(F12&gt;50,G12*0.2,G12*0.1)</f>
        <v>0.49000000000000005</v>
      </c>
      <c r="I12" t="s">
        <v>276</v>
      </c>
      <c r="J12" t="s">
        <v>275</v>
      </c>
      <c r="K12" t="s">
        <v>289</v>
      </c>
    </row>
    <row r="13" spans="1:11" x14ac:dyDescent="0.25">
      <c r="A13" s="152" t="s">
        <v>308</v>
      </c>
      <c r="B13" s="151">
        <v>1012</v>
      </c>
      <c r="C13">
        <v>4421</v>
      </c>
      <c r="D13" t="s">
        <v>277</v>
      </c>
      <c r="E13" s="54">
        <v>45</v>
      </c>
      <c r="F13" s="54">
        <v>87</v>
      </c>
      <c r="G13" s="54">
        <f>F13-E13</f>
        <v>42</v>
      </c>
      <c r="H13" s="54">
        <f>IF(F13&gt;50,G13*0.2,G13*0.1)</f>
        <v>8.4</v>
      </c>
      <c r="I13" t="s">
        <v>283</v>
      </c>
      <c r="J13" t="s">
        <v>16</v>
      </c>
      <c r="K13" t="s">
        <v>286</v>
      </c>
    </row>
    <row r="14" spans="1:11" x14ac:dyDescent="0.25">
      <c r="A14" s="152" t="s">
        <v>308</v>
      </c>
      <c r="B14" s="151">
        <v>1013</v>
      </c>
      <c r="C14">
        <v>9212</v>
      </c>
      <c r="D14" t="s">
        <v>290</v>
      </c>
      <c r="E14" s="54">
        <v>4</v>
      </c>
      <c r="F14" s="54">
        <v>7</v>
      </c>
      <c r="G14" s="54">
        <f>F14-E14</f>
        <v>3</v>
      </c>
      <c r="H14" s="54">
        <f>IF(F14&gt;50,G14*0.2,G14*0.1)</f>
        <v>0.30000000000000004</v>
      </c>
      <c r="I14" t="s">
        <v>292</v>
      </c>
      <c r="J14" t="s">
        <v>291</v>
      </c>
      <c r="K14" t="s">
        <v>305</v>
      </c>
    </row>
    <row r="15" spans="1:11" x14ac:dyDescent="0.25">
      <c r="A15" s="152" t="s">
        <v>308</v>
      </c>
      <c r="B15" s="151">
        <v>1014</v>
      </c>
      <c r="C15">
        <v>8722</v>
      </c>
      <c r="D15" t="s">
        <v>284</v>
      </c>
      <c r="E15" s="54">
        <v>344</v>
      </c>
      <c r="F15" s="54">
        <v>502</v>
      </c>
      <c r="G15" s="54">
        <f>F15-E15</f>
        <v>158</v>
      </c>
      <c r="H15" s="54">
        <f>IF(F15&gt;50,G15*0.2,G15*0.1)</f>
        <v>31.6</v>
      </c>
      <c r="I15" t="s">
        <v>281</v>
      </c>
      <c r="J15" t="s">
        <v>280</v>
      </c>
      <c r="K15" t="s">
        <v>279</v>
      </c>
    </row>
    <row r="16" spans="1:11" x14ac:dyDescent="0.25">
      <c r="A16" s="152" t="s">
        <v>308</v>
      </c>
      <c r="B16" s="151">
        <v>1015</v>
      </c>
      <c r="C16">
        <v>2877</v>
      </c>
      <c r="D16" t="s">
        <v>300</v>
      </c>
      <c r="E16" s="54">
        <v>11.4</v>
      </c>
      <c r="F16" s="54">
        <v>16.3</v>
      </c>
      <c r="G16" s="54">
        <f>F16-E16</f>
        <v>4.9000000000000004</v>
      </c>
      <c r="H16" s="54">
        <f>IF(F16&gt;50,G16*0.2,G16*0.1)</f>
        <v>0.49000000000000005</v>
      </c>
      <c r="I16" t="s">
        <v>292</v>
      </c>
      <c r="J16" t="s">
        <v>291</v>
      </c>
      <c r="K16" t="s">
        <v>289</v>
      </c>
    </row>
    <row r="17" spans="1:11" x14ac:dyDescent="0.25">
      <c r="A17" s="152" t="s">
        <v>308</v>
      </c>
      <c r="B17" s="151">
        <v>1016</v>
      </c>
      <c r="C17">
        <v>2499</v>
      </c>
      <c r="D17" t="s">
        <v>299</v>
      </c>
      <c r="E17" s="54">
        <v>6.2</v>
      </c>
      <c r="F17" s="54">
        <v>9.1999999999999993</v>
      </c>
      <c r="G17" s="54">
        <f>F17-E17</f>
        <v>2.9999999999999991</v>
      </c>
      <c r="H17" s="54">
        <f>IF(F17&gt;50,G17*0.2,G17*0.1)</f>
        <v>0.29999999999999993</v>
      </c>
      <c r="I17" t="s">
        <v>283</v>
      </c>
      <c r="J17" t="s">
        <v>16</v>
      </c>
      <c r="K17" t="s">
        <v>279</v>
      </c>
    </row>
    <row r="18" spans="1:11" x14ac:dyDescent="0.25">
      <c r="A18" s="152" t="s">
        <v>307</v>
      </c>
      <c r="B18" s="151">
        <v>1017</v>
      </c>
      <c r="C18">
        <v>2242</v>
      </c>
      <c r="D18" t="s">
        <v>287</v>
      </c>
      <c r="E18" s="54">
        <v>60</v>
      </c>
      <c r="F18" s="54">
        <v>124</v>
      </c>
      <c r="G18" s="54">
        <f>F18-E18</f>
        <v>64</v>
      </c>
      <c r="H18" s="54">
        <f>IF(F18&gt;50,G18*0.2,G18*0.1)</f>
        <v>12.8</v>
      </c>
      <c r="I18" t="s">
        <v>276</v>
      </c>
      <c r="J18" t="s">
        <v>275</v>
      </c>
      <c r="K18" t="s">
        <v>286</v>
      </c>
    </row>
    <row r="19" spans="1:11" x14ac:dyDescent="0.25">
      <c r="A19" s="152" t="s">
        <v>307</v>
      </c>
      <c r="B19" s="151">
        <v>1018</v>
      </c>
      <c r="C19">
        <v>1109</v>
      </c>
      <c r="D19" t="s">
        <v>298</v>
      </c>
      <c r="E19" s="54">
        <v>3</v>
      </c>
      <c r="F19" s="54">
        <v>8</v>
      </c>
      <c r="G19" s="54">
        <f>F19-E19</f>
        <v>5</v>
      </c>
      <c r="H19" s="54">
        <f>IF(F19&gt;50,G19*0.2,G19*0.1)</f>
        <v>0.5</v>
      </c>
      <c r="I19" t="s">
        <v>283</v>
      </c>
      <c r="J19" t="s">
        <v>16</v>
      </c>
      <c r="K19" t="s">
        <v>279</v>
      </c>
    </row>
    <row r="20" spans="1:11" x14ac:dyDescent="0.25">
      <c r="A20" s="152" t="s">
        <v>307</v>
      </c>
      <c r="B20" s="151">
        <v>1019</v>
      </c>
      <c r="C20">
        <v>2499</v>
      </c>
      <c r="D20" t="s">
        <v>299</v>
      </c>
      <c r="E20" s="54">
        <v>6.2</v>
      </c>
      <c r="F20" s="54">
        <v>9.1999999999999993</v>
      </c>
      <c r="G20" s="54">
        <f>F20-E20</f>
        <v>2.9999999999999991</v>
      </c>
      <c r="H20" s="54">
        <f>IF(F20&gt;50,G20*0.2,G20*0.1)</f>
        <v>0.29999999999999993</v>
      </c>
      <c r="I20" t="s">
        <v>283</v>
      </c>
      <c r="J20" t="s">
        <v>16</v>
      </c>
      <c r="K20" t="s">
        <v>305</v>
      </c>
    </row>
    <row r="21" spans="1:11" x14ac:dyDescent="0.25">
      <c r="A21" s="152" t="s">
        <v>307</v>
      </c>
      <c r="B21" s="151">
        <v>1020</v>
      </c>
      <c r="C21">
        <v>2499</v>
      </c>
      <c r="D21" t="s">
        <v>299</v>
      </c>
      <c r="E21" s="54">
        <v>6.2</v>
      </c>
      <c r="F21" s="54">
        <v>9.1999999999999993</v>
      </c>
      <c r="G21" s="54">
        <f>F21-E21</f>
        <v>2.9999999999999991</v>
      </c>
      <c r="H21" s="54">
        <f>IF(F21&gt;50,G21*0.2,G21*0.1)</f>
        <v>0.29999999999999993</v>
      </c>
      <c r="I21" t="s">
        <v>283</v>
      </c>
      <c r="J21" t="s">
        <v>16</v>
      </c>
      <c r="K21" t="s">
        <v>274</v>
      </c>
    </row>
    <row r="22" spans="1:11" x14ac:dyDescent="0.25">
      <c r="A22" s="152" t="s">
        <v>307</v>
      </c>
      <c r="B22" s="151">
        <v>1021</v>
      </c>
      <c r="C22">
        <v>1109</v>
      </c>
      <c r="D22" t="s">
        <v>298</v>
      </c>
      <c r="E22" s="54">
        <v>3</v>
      </c>
      <c r="F22" s="54">
        <v>8</v>
      </c>
      <c r="G22" s="54">
        <f>F22-E22</f>
        <v>5</v>
      </c>
      <c r="H22" s="54">
        <f>IF(F22&gt;50,G22*0.2,G22*0.1)</f>
        <v>0.5</v>
      </c>
      <c r="I22" t="s">
        <v>276</v>
      </c>
      <c r="J22" t="s">
        <v>275</v>
      </c>
      <c r="K22" t="s">
        <v>305</v>
      </c>
    </row>
    <row r="23" spans="1:11" x14ac:dyDescent="0.25">
      <c r="A23" s="152" t="s">
        <v>307</v>
      </c>
      <c r="B23" s="151">
        <v>1022</v>
      </c>
      <c r="C23">
        <v>2877</v>
      </c>
      <c r="D23" t="s">
        <v>300</v>
      </c>
      <c r="E23" s="54">
        <v>11.4</v>
      </c>
      <c r="F23" s="54">
        <v>16.3</v>
      </c>
      <c r="G23" s="54">
        <f>F23-E23</f>
        <v>4.9000000000000004</v>
      </c>
      <c r="H23" s="54">
        <f>IF(F23&gt;50,G23*0.2,G23*0.1)</f>
        <v>0.49000000000000005</v>
      </c>
      <c r="I23" t="s">
        <v>283</v>
      </c>
      <c r="J23" t="s">
        <v>16</v>
      </c>
      <c r="K23" t="s">
        <v>282</v>
      </c>
    </row>
    <row r="24" spans="1:11" x14ac:dyDescent="0.25">
      <c r="A24" s="152" t="s">
        <v>307</v>
      </c>
      <c r="B24" s="151">
        <v>1023</v>
      </c>
      <c r="C24">
        <v>1109</v>
      </c>
      <c r="D24" t="s">
        <v>298</v>
      </c>
      <c r="E24" s="54">
        <v>3</v>
      </c>
      <c r="F24" s="54">
        <v>8</v>
      </c>
      <c r="G24" s="54">
        <f>F24-E24</f>
        <v>5</v>
      </c>
      <c r="H24" s="54">
        <f>IF(F24&gt;50,G24*0.2,G24*0.1)</f>
        <v>0.5</v>
      </c>
      <c r="I24" t="s">
        <v>292</v>
      </c>
      <c r="J24" t="s">
        <v>291</v>
      </c>
      <c r="K24" t="s">
        <v>286</v>
      </c>
    </row>
    <row r="25" spans="1:11" x14ac:dyDescent="0.25">
      <c r="A25" s="152" t="s">
        <v>307</v>
      </c>
      <c r="B25" s="151">
        <v>1024</v>
      </c>
      <c r="C25">
        <v>9212</v>
      </c>
      <c r="D25" t="s">
        <v>290</v>
      </c>
      <c r="E25" s="54">
        <v>4</v>
      </c>
      <c r="F25" s="54">
        <v>7</v>
      </c>
      <c r="G25" s="54">
        <f>F25-E25</f>
        <v>3</v>
      </c>
      <c r="H25" s="54">
        <f>IF(F25&gt;50,G25*0.2,G25*0.1)</f>
        <v>0.30000000000000004</v>
      </c>
      <c r="I25" t="s">
        <v>276</v>
      </c>
      <c r="J25" t="s">
        <v>275</v>
      </c>
      <c r="K25" t="s">
        <v>282</v>
      </c>
    </row>
    <row r="26" spans="1:11" x14ac:dyDescent="0.25">
      <c r="A26" s="152" t="s">
        <v>307</v>
      </c>
      <c r="B26" s="151">
        <v>1025</v>
      </c>
      <c r="C26">
        <v>2877</v>
      </c>
      <c r="D26" t="s">
        <v>300</v>
      </c>
      <c r="E26" s="54">
        <v>11.4</v>
      </c>
      <c r="F26" s="54">
        <v>16.3</v>
      </c>
      <c r="G26" s="54">
        <f>F26-E26</f>
        <v>4.9000000000000004</v>
      </c>
      <c r="H26" s="54">
        <f>IF(F26&gt;50,G26*0.2,G26*0.1)</f>
        <v>0.49000000000000005</v>
      </c>
      <c r="I26" t="s">
        <v>292</v>
      </c>
      <c r="J26" t="s">
        <v>291</v>
      </c>
      <c r="K26" t="s">
        <v>274</v>
      </c>
    </row>
    <row r="27" spans="1:11" x14ac:dyDescent="0.25">
      <c r="A27" s="152" t="s">
        <v>307</v>
      </c>
      <c r="B27" s="151">
        <v>1026</v>
      </c>
      <c r="C27">
        <v>6119</v>
      </c>
      <c r="D27" t="s">
        <v>301</v>
      </c>
      <c r="E27" s="54">
        <v>9</v>
      </c>
      <c r="F27" s="54">
        <v>14</v>
      </c>
      <c r="G27" s="54">
        <f>F27-E27</f>
        <v>5</v>
      </c>
      <c r="H27" s="54">
        <f>IF(F27&gt;50,G27*0.2,G27*0.1)</f>
        <v>0.5</v>
      </c>
      <c r="I27" t="s">
        <v>292</v>
      </c>
      <c r="J27" t="s">
        <v>291</v>
      </c>
      <c r="K27" t="s">
        <v>286</v>
      </c>
    </row>
    <row r="28" spans="1:11" x14ac:dyDescent="0.25">
      <c r="A28" s="152" t="s">
        <v>307</v>
      </c>
      <c r="B28" s="151">
        <v>1027</v>
      </c>
      <c r="C28">
        <v>6119</v>
      </c>
      <c r="D28" t="s">
        <v>301</v>
      </c>
      <c r="E28" s="54">
        <v>9</v>
      </c>
      <c r="F28" s="54">
        <v>14</v>
      </c>
      <c r="G28" s="54">
        <f>F28-E28</f>
        <v>5</v>
      </c>
      <c r="H28" s="54">
        <f>IF(F28&gt;50,G28*0.2,G28*0.1)</f>
        <v>0.5</v>
      </c>
      <c r="I28" t="s">
        <v>281</v>
      </c>
      <c r="J28" t="s">
        <v>280</v>
      </c>
      <c r="K28" t="s">
        <v>274</v>
      </c>
    </row>
    <row r="29" spans="1:11" x14ac:dyDescent="0.25">
      <c r="A29" s="152" t="s">
        <v>307</v>
      </c>
      <c r="B29" s="151">
        <v>1028</v>
      </c>
      <c r="C29">
        <v>8722</v>
      </c>
      <c r="D29" t="s">
        <v>284</v>
      </c>
      <c r="E29" s="54">
        <v>344</v>
      </c>
      <c r="F29" s="54">
        <v>502</v>
      </c>
      <c r="G29" s="54">
        <f>F29-E29</f>
        <v>158</v>
      </c>
      <c r="H29" s="54">
        <f>IF(F29&gt;50,G29*0.2,G29*0.1)</f>
        <v>31.6</v>
      </c>
      <c r="I29" t="s">
        <v>281</v>
      </c>
      <c r="J29" t="s">
        <v>280</v>
      </c>
      <c r="K29" t="s">
        <v>289</v>
      </c>
    </row>
    <row r="30" spans="1:11" x14ac:dyDescent="0.25">
      <c r="A30" s="152" t="s">
        <v>307</v>
      </c>
      <c r="B30" s="151">
        <v>1029</v>
      </c>
      <c r="C30">
        <v>2499</v>
      </c>
      <c r="D30" t="s">
        <v>299</v>
      </c>
      <c r="E30" s="54">
        <v>6.2</v>
      </c>
      <c r="F30" s="54">
        <v>9.1999999999999993</v>
      </c>
      <c r="G30" s="54">
        <f>F30-E30</f>
        <v>2.9999999999999991</v>
      </c>
      <c r="H30" s="54">
        <f>IF(F30&gt;50,G30*0.2,G30*0.1)</f>
        <v>0.29999999999999993</v>
      </c>
      <c r="I30" t="s">
        <v>276</v>
      </c>
      <c r="J30" t="s">
        <v>275</v>
      </c>
      <c r="K30" t="s">
        <v>289</v>
      </c>
    </row>
    <row r="31" spans="1:11" x14ac:dyDescent="0.25">
      <c r="A31" s="152" t="s">
        <v>307</v>
      </c>
      <c r="B31" s="151">
        <v>1030</v>
      </c>
      <c r="C31">
        <v>4421</v>
      </c>
      <c r="D31" t="s">
        <v>277</v>
      </c>
      <c r="E31" s="54">
        <v>45</v>
      </c>
      <c r="F31" s="54">
        <v>87</v>
      </c>
      <c r="G31" s="54">
        <f>F31-E31</f>
        <v>42</v>
      </c>
      <c r="H31" s="54">
        <f>IF(F31&gt;50,G31*0.2,G31*0.1)</f>
        <v>8.4</v>
      </c>
      <c r="I31" t="s">
        <v>276</v>
      </c>
      <c r="J31" t="s">
        <v>275</v>
      </c>
      <c r="K31" t="s">
        <v>274</v>
      </c>
    </row>
    <row r="32" spans="1:11" x14ac:dyDescent="0.25">
      <c r="A32" s="152" t="s">
        <v>307</v>
      </c>
      <c r="B32" s="151">
        <v>1031</v>
      </c>
      <c r="C32">
        <v>1109</v>
      </c>
      <c r="D32" t="s">
        <v>298</v>
      </c>
      <c r="E32" s="54">
        <v>3</v>
      </c>
      <c r="F32" s="54">
        <v>8</v>
      </c>
      <c r="G32" s="54">
        <f>F32-E32</f>
        <v>5</v>
      </c>
      <c r="H32" s="54">
        <f>IF(F32&gt;50,G32*0.2,G32*0.1)</f>
        <v>0.5</v>
      </c>
      <c r="I32" t="s">
        <v>276</v>
      </c>
      <c r="J32" t="s">
        <v>275</v>
      </c>
      <c r="K32" t="s">
        <v>279</v>
      </c>
    </row>
    <row r="33" spans="1:11" x14ac:dyDescent="0.25">
      <c r="A33" s="152" t="s">
        <v>307</v>
      </c>
      <c r="B33" s="151">
        <v>1032</v>
      </c>
      <c r="C33">
        <v>2877</v>
      </c>
      <c r="D33" t="s">
        <v>300</v>
      </c>
      <c r="E33" s="54">
        <v>11.4</v>
      </c>
      <c r="F33" s="54">
        <v>16.3</v>
      </c>
      <c r="G33" s="54">
        <f>F33-E33</f>
        <v>4.9000000000000004</v>
      </c>
      <c r="H33" s="54">
        <f>IF(F33&gt;50,G33*0.2,G33*0.1)</f>
        <v>0.49000000000000005</v>
      </c>
      <c r="I33" t="s">
        <v>281</v>
      </c>
      <c r="J33" t="s">
        <v>280</v>
      </c>
      <c r="K33" t="s">
        <v>289</v>
      </c>
    </row>
    <row r="34" spans="1:11" x14ac:dyDescent="0.25">
      <c r="A34" s="152" t="s">
        <v>307</v>
      </c>
      <c r="B34" s="151">
        <v>1033</v>
      </c>
      <c r="C34">
        <v>9822</v>
      </c>
      <c r="D34" t="s">
        <v>285</v>
      </c>
      <c r="E34" s="54">
        <v>58.3</v>
      </c>
      <c r="F34" s="54">
        <v>98.4</v>
      </c>
      <c r="G34" s="54">
        <f>F34-E34</f>
        <v>40.100000000000009</v>
      </c>
      <c r="H34" s="54">
        <f>IF(F34&gt;50,G34*0.2,G34*0.1)</f>
        <v>8.0200000000000014</v>
      </c>
      <c r="I34" t="s">
        <v>276</v>
      </c>
      <c r="J34" t="s">
        <v>275</v>
      </c>
      <c r="K34" t="s">
        <v>279</v>
      </c>
    </row>
    <row r="35" spans="1:11" x14ac:dyDescent="0.25">
      <c r="A35" s="152" t="s">
        <v>307</v>
      </c>
      <c r="B35" s="151">
        <v>1034</v>
      </c>
      <c r="C35">
        <v>2877</v>
      </c>
      <c r="D35" t="s">
        <v>300</v>
      </c>
      <c r="E35" s="54">
        <v>11.4</v>
      </c>
      <c r="F35" s="54">
        <v>16.3</v>
      </c>
      <c r="G35" s="54">
        <f>F35-E35</f>
        <v>4.9000000000000004</v>
      </c>
      <c r="H35" s="54">
        <f>IF(F35&gt;50,G35*0.2,G35*0.1)</f>
        <v>0.49000000000000005</v>
      </c>
      <c r="I35" t="s">
        <v>276</v>
      </c>
      <c r="J35" t="s">
        <v>275</v>
      </c>
      <c r="K35" t="s">
        <v>305</v>
      </c>
    </row>
    <row r="36" spans="1:11" x14ac:dyDescent="0.25">
      <c r="A36" s="152" t="s">
        <v>306</v>
      </c>
      <c r="B36" s="151">
        <v>1035</v>
      </c>
      <c r="C36">
        <v>2499</v>
      </c>
      <c r="D36" t="s">
        <v>299</v>
      </c>
      <c r="E36" s="54">
        <v>6.2</v>
      </c>
      <c r="F36" s="54">
        <v>9.1999999999999993</v>
      </c>
      <c r="G36" s="54">
        <f>F36-E36</f>
        <v>2.9999999999999991</v>
      </c>
      <c r="H36" s="54">
        <f>IF(F36&gt;50,G36*0.2,G36*0.1)</f>
        <v>0.29999999999999993</v>
      </c>
      <c r="I36" t="s">
        <v>292</v>
      </c>
      <c r="J36" t="s">
        <v>291</v>
      </c>
      <c r="K36" t="s">
        <v>279</v>
      </c>
    </row>
    <row r="37" spans="1:11" x14ac:dyDescent="0.25">
      <c r="A37" s="152" t="s">
        <v>306</v>
      </c>
      <c r="B37" s="151">
        <v>1036</v>
      </c>
      <c r="C37">
        <v>2499</v>
      </c>
      <c r="D37" t="s">
        <v>299</v>
      </c>
      <c r="E37" s="54">
        <v>6.2</v>
      </c>
      <c r="F37" s="54">
        <v>9.1999999999999993</v>
      </c>
      <c r="G37" s="54">
        <f>F37-E37</f>
        <v>2.9999999999999991</v>
      </c>
      <c r="H37" s="54">
        <f>IF(F37&gt;50,G37*0.2,G37*0.1)</f>
        <v>0.29999999999999993</v>
      </c>
      <c r="I37" t="s">
        <v>276</v>
      </c>
      <c r="J37" t="s">
        <v>275</v>
      </c>
      <c r="K37" t="s">
        <v>274</v>
      </c>
    </row>
    <row r="38" spans="1:11" x14ac:dyDescent="0.25">
      <c r="A38" s="152" t="s">
        <v>306</v>
      </c>
      <c r="B38" s="151">
        <v>1037</v>
      </c>
      <c r="C38">
        <v>6622</v>
      </c>
      <c r="D38" t="s">
        <v>293</v>
      </c>
      <c r="E38" s="54">
        <v>42</v>
      </c>
      <c r="F38" s="54">
        <v>77</v>
      </c>
      <c r="G38" s="54">
        <f>F38-E38</f>
        <v>35</v>
      </c>
      <c r="H38" s="54">
        <f>IF(F38&gt;50,G38*0.2,G38*0.1)</f>
        <v>7</v>
      </c>
      <c r="I38" t="s">
        <v>276</v>
      </c>
      <c r="J38" t="s">
        <v>275</v>
      </c>
      <c r="K38" t="s">
        <v>274</v>
      </c>
    </row>
    <row r="39" spans="1:11" x14ac:dyDescent="0.25">
      <c r="A39" s="152" t="s">
        <v>306</v>
      </c>
      <c r="B39" s="151">
        <v>1038</v>
      </c>
      <c r="C39">
        <v>2499</v>
      </c>
      <c r="D39" t="s">
        <v>299</v>
      </c>
      <c r="E39" s="54">
        <v>6.2</v>
      </c>
      <c r="F39" s="54">
        <v>9.1999999999999993</v>
      </c>
      <c r="G39" s="54">
        <f>F39-E39</f>
        <v>2.9999999999999991</v>
      </c>
      <c r="H39" s="54">
        <f>IF(F39&gt;50,G39*0.2,G39*0.1)</f>
        <v>0.29999999999999993</v>
      </c>
      <c r="I39" t="s">
        <v>276</v>
      </c>
      <c r="J39" t="s">
        <v>275</v>
      </c>
      <c r="K39" t="s">
        <v>274</v>
      </c>
    </row>
    <row r="40" spans="1:11" x14ac:dyDescent="0.25">
      <c r="A40" s="152" t="s">
        <v>306</v>
      </c>
      <c r="B40" s="151">
        <v>1039</v>
      </c>
      <c r="C40">
        <v>2877</v>
      </c>
      <c r="D40" t="s">
        <v>300</v>
      </c>
      <c r="E40" s="54">
        <v>11.4</v>
      </c>
      <c r="F40" s="54">
        <v>16.3</v>
      </c>
      <c r="G40" s="54">
        <f>F40-E40</f>
        <v>4.9000000000000004</v>
      </c>
      <c r="H40" s="54">
        <f>IF(F40&gt;50,G40*0.2,G40*0.1)</f>
        <v>0.49000000000000005</v>
      </c>
      <c r="I40" t="s">
        <v>276</v>
      </c>
      <c r="J40" t="s">
        <v>275</v>
      </c>
      <c r="K40" t="s">
        <v>279</v>
      </c>
    </row>
    <row r="41" spans="1:11" x14ac:dyDescent="0.25">
      <c r="A41" s="152" t="s">
        <v>306</v>
      </c>
      <c r="B41" s="151">
        <v>1040</v>
      </c>
      <c r="C41">
        <v>1109</v>
      </c>
      <c r="D41" t="s">
        <v>298</v>
      </c>
      <c r="E41" s="54">
        <v>3</v>
      </c>
      <c r="F41" s="54">
        <v>8</v>
      </c>
      <c r="G41" s="54">
        <f>F41-E41</f>
        <v>5</v>
      </c>
      <c r="H41" s="54">
        <f>IF(F41&gt;50,G41*0.2,G41*0.1)</f>
        <v>0.5</v>
      </c>
      <c r="I41" t="s">
        <v>276</v>
      </c>
      <c r="J41" t="s">
        <v>275</v>
      </c>
      <c r="K41" t="s">
        <v>289</v>
      </c>
    </row>
    <row r="42" spans="1:11" x14ac:dyDescent="0.25">
      <c r="A42" s="152" t="s">
        <v>306</v>
      </c>
      <c r="B42" s="151">
        <v>1041</v>
      </c>
      <c r="C42">
        <v>2499</v>
      </c>
      <c r="D42" t="s">
        <v>299</v>
      </c>
      <c r="E42" s="54">
        <v>6.2</v>
      </c>
      <c r="F42" s="54">
        <v>9.1999999999999993</v>
      </c>
      <c r="G42" s="54">
        <f>F42-E42</f>
        <v>2.9999999999999991</v>
      </c>
      <c r="H42" s="54">
        <f>IF(F42&gt;50,G42*0.2,G42*0.1)</f>
        <v>0.29999999999999993</v>
      </c>
      <c r="I42" t="s">
        <v>281</v>
      </c>
      <c r="J42" t="s">
        <v>280</v>
      </c>
      <c r="K42" t="s">
        <v>286</v>
      </c>
    </row>
    <row r="43" spans="1:11" x14ac:dyDescent="0.25">
      <c r="A43" s="152" t="s">
        <v>306</v>
      </c>
      <c r="B43" s="151">
        <v>1042</v>
      </c>
      <c r="C43">
        <v>8722</v>
      </c>
      <c r="D43" t="s">
        <v>284</v>
      </c>
      <c r="E43" s="54">
        <v>344</v>
      </c>
      <c r="F43" s="54">
        <v>502</v>
      </c>
      <c r="G43" s="54">
        <f>F43-E43</f>
        <v>158</v>
      </c>
      <c r="H43" s="54">
        <f>IF(F43&gt;50,G43*0.2,G43*0.1)</f>
        <v>31.6</v>
      </c>
      <c r="I43" t="s">
        <v>283</v>
      </c>
      <c r="J43" t="s">
        <v>16</v>
      </c>
      <c r="K43" t="s">
        <v>286</v>
      </c>
    </row>
    <row r="44" spans="1:11" x14ac:dyDescent="0.25">
      <c r="A44" s="152" t="s">
        <v>306</v>
      </c>
      <c r="B44" s="151">
        <v>1043</v>
      </c>
      <c r="C44">
        <v>2242</v>
      </c>
      <c r="D44" t="s">
        <v>287</v>
      </c>
      <c r="E44" s="54">
        <v>60</v>
      </c>
      <c r="F44" s="54">
        <v>124</v>
      </c>
      <c r="G44" s="54">
        <f>F44-E44</f>
        <v>64</v>
      </c>
      <c r="H44" s="54">
        <f>IF(F44&gt;50,G44*0.2,G44*0.1)</f>
        <v>12.8</v>
      </c>
      <c r="I44" t="s">
        <v>283</v>
      </c>
      <c r="J44" t="s">
        <v>16</v>
      </c>
      <c r="K44" t="s">
        <v>279</v>
      </c>
    </row>
    <row r="45" spans="1:11" x14ac:dyDescent="0.25">
      <c r="A45" s="152" t="s">
        <v>306</v>
      </c>
      <c r="B45" s="151">
        <v>1044</v>
      </c>
      <c r="C45">
        <v>2877</v>
      </c>
      <c r="D45" t="s">
        <v>300</v>
      </c>
      <c r="E45" s="54">
        <v>11.4</v>
      </c>
      <c r="F45" s="54">
        <v>16.3</v>
      </c>
      <c r="G45" s="54">
        <f>F45-E45</f>
        <v>4.9000000000000004</v>
      </c>
      <c r="H45" s="54">
        <f>IF(F45&gt;50,G45*0.2,G45*0.1)</f>
        <v>0.49000000000000005</v>
      </c>
      <c r="I45" t="s">
        <v>283</v>
      </c>
      <c r="J45" t="s">
        <v>16</v>
      </c>
      <c r="K45" t="s">
        <v>279</v>
      </c>
    </row>
    <row r="46" spans="1:11" x14ac:dyDescent="0.25">
      <c r="A46" s="152" t="s">
        <v>306</v>
      </c>
      <c r="B46" s="151">
        <v>1045</v>
      </c>
      <c r="C46">
        <v>8722</v>
      </c>
      <c r="D46" t="s">
        <v>284</v>
      </c>
      <c r="E46" s="54">
        <v>344</v>
      </c>
      <c r="F46" s="54">
        <v>502</v>
      </c>
      <c r="G46" s="54">
        <f>F46-E46</f>
        <v>158</v>
      </c>
      <c r="H46" s="54">
        <f>IF(F46&gt;50,G46*0.2,G46*0.1)</f>
        <v>31.6</v>
      </c>
      <c r="I46" t="s">
        <v>292</v>
      </c>
      <c r="J46" t="s">
        <v>291</v>
      </c>
      <c r="K46" t="s">
        <v>289</v>
      </c>
    </row>
    <row r="47" spans="1:11" x14ac:dyDescent="0.25">
      <c r="A47" s="152" t="s">
        <v>306</v>
      </c>
      <c r="B47" s="151">
        <v>1046</v>
      </c>
      <c r="C47">
        <v>6119</v>
      </c>
      <c r="D47" t="s">
        <v>301</v>
      </c>
      <c r="E47" s="54">
        <v>9</v>
      </c>
      <c r="F47" s="54">
        <v>14</v>
      </c>
      <c r="G47" s="54">
        <f>F47-E47</f>
        <v>5</v>
      </c>
      <c r="H47" s="54">
        <f>IF(F47&gt;50,G47*0.2,G47*0.1)</f>
        <v>0.5</v>
      </c>
      <c r="I47" t="s">
        <v>276</v>
      </c>
      <c r="J47" t="s">
        <v>275</v>
      </c>
      <c r="K47" t="s">
        <v>282</v>
      </c>
    </row>
    <row r="48" spans="1:11" x14ac:dyDescent="0.25">
      <c r="A48" s="152" t="s">
        <v>306</v>
      </c>
      <c r="B48" s="151">
        <v>1047</v>
      </c>
      <c r="C48">
        <v>6622</v>
      </c>
      <c r="D48" t="s">
        <v>293</v>
      </c>
      <c r="E48" s="54">
        <v>42</v>
      </c>
      <c r="F48" s="54">
        <v>77</v>
      </c>
      <c r="G48" s="54">
        <f>F48-E48</f>
        <v>35</v>
      </c>
      <c r="H48" s="54">
        <f>IF(F48&gt;50,G48*0.2,G48*0.1)</f>
        <v>7</v>
      </c>
      <c r="I48" t="s">
        <v>292</v>
      </c>
      <c r="J48" t="s">
        <v>291</v>
      </c>
      <c r="K48" t="s">
        <v>289</v>
      </c>
    </row>
    <row r="49" spans="1:11" x14ac:dyDescent="0.25">
      <c r="A49" s="152" t="s">
        <v>306</v>
      </c>
      <c r="B49" s="151">
        <v>1048</v>
      </c>
      <c r="C49">
        <v>8722</v>
      </c>
      <c r="D49" t="s">
        <v>284</v>
      </c>
      <c r="E49" s="54">
        <v>344</v>
      </c>
      <c r="F49" s="54">
        <v>502</v>
      </c>
      <c r="G49" s="54">
        <f>F49-E49</f>
        <v>158</v>
      </c>
      <c r="H49" s="54">
        <f>IF(F49&gt;50,G49*0.2,G49*0.1)</f>
        <v>31.6</v>
      </c>
      <c r="I49" t="s">
        <v>281</v>
      </c>
      <c r="J49" t="s">
        <v>280</v>
      </c>
      <c r="K49" t="s">
        <v>289</v>
      </c>
    </row>
    <row r="50" spans="1:11" x14ac:dyDescent="0.25">
      <c r="A50" s="152" t="s">
        <v>304</v>
      </c>
      <c r="B50" s="151">
        <v>1049</v>
      </c>
      <c r="C50">
        <v>2499</v>
      </c>
      <c r="D50" t="s">
        <v>299</v>
      </c>
      <c r="E50" s="54">
        <v>6.2</v>
      </c>
      <c r="F50" s="54">
        <v>9.1999999999999993</v>
      </c>
      <c r="G50" s="54">
        <f>F50-E50</f>
        <v>2.9999999999999991</v>
      </c>
      <c r="H50" s="54">
        <f>IF(F50&gt;50,G50*0.2,G50*0.1)</f>
        <v>0.29999999999999993</v>
      </c>
      <c r="I50" t="s">
        <v>281</v>
      </c>
      <c r="J50" t="s">
        <v>280</v>
      </c>
      <c r="K50" t="s">
        <v>305</v>
      </c>
    </row>
    <row r="51" spans="1:11" x14ac:dyDescent="0.25">
      <c r="A51" s="152" t="s">
        <v>304</v>
      </c>
      <c r="B51" s="151">
        <v>1050</v>
      </c>
      <c r="C51">
        <v>2877</v>
      </c>
      <c r="D51" t="s">
        <v>300</v>
      </c>
      <c r="E51" s="54">
        <v>11.4</v>
      </c>
      <c r="F51" s="54">
        <v>16.3</v>
      </c>
      <c r="G51" s="54">
        <f>F51-E51</f>
        <v>4.9000000000000004</v>
      </c>
      <c r="H51" s="54">
        <f>IF(F51&gt;50,G51*0.2,G51*0.1)</f>
        <v>0.49000000000000005</v>
      </c>
      <c r="I51" t="s">
        <v>281</v>
      </c>
      <c r="J51" t="s">
        <v>280</v>
      </c>
      <c r="K51" t="s">
        <v>289</v>
      </c>
    </row>
    <row r="52" spans="1:11" x14ac:dyDescent="0.25">
      <c r="A52" s="152" t="s">
        <v>304</v>
      </c>
      <c r="B52" s="151">
        <v>1051</v>
      </c>
      <c r="C52">
        <v>6119</v>
      </c>
      <c r="D52" t="s">
        <v>301</v>
      </c>
      <c r="E52" s="54">
        <v>9</v>
      </c>
      <c r="F52" s="54">
        <v>14</v>
      </c>
      <c r="G52" s="54">
        <f>F52-E52</f>
        <v>5</v>
      </c>
      <c r="H52" s="54">
        <f>IF(F52&gt;50,G52*0.2,G52*0.1)</f>
        <v>0.5</v>
      </c>
      <c r="I52" t="s">
        <v>283</v>
      </c>
      <c r="J52" t="s">
        <v>16</v>
      </c>
      <c r="K52" t="s">
        <v>282</v>
      </c>
    </row>
    <row r="53" spans="1:11" x14ac:dyDescent="0.25">
      <c r="A53" s="152" t="s">
        <v>304</v>
      </c>
      <c r="B53" s="151">
        <v>1052</v>
      </c>
      <c r="C53">
        <v>6622</v>
      </c>
      <c r="D53" t="s">
        <v>293</v>
      </c>
      <c r="E53" s="54">
        <v>42</v>
      </c>
      <c r="F53" s="54">
        <v>77</v>
      </c>
      <c r="G53" s="54">
        <f>F53-E53</f>
        <v>35</v>
      </c>
      <c r="H53" s="54">
        <f>IF(F53&gt;50,G53*0.2,G53*0.1)</f>
        <v>7</v>
      </c>
      <c r="I53" t="s">
        <v>283</v>
      </c>
      <c r="J53" t="s">
        <v>16</v>
      </c>
      <c r="K53" t="s">
        <v>289</v>
      </c>
    </row>
    <row r="54" spans="1:11" x14ac:dyDescent="0.25">
      <c r="A54" s="152" t="s">
        <v>304</v>
      </c>
      <c r="B54" s="151">
        <v>1053</v>
      </c>
      <c r="C54">
        <v>2242</v>
      </c>
      <c r="D54" t="s">
        <v>287</v>
      </c>
      <c r="E54" s="54">
        <v>60</v>
      </c>
      <c r="F54" s="54">
        <v>124</v>
      </c>
      <c r="G54" s="54">
        <f>F54-E54</f>
        <v>64</v>
      </c>
      <c r="H54" s="54">
        <f>IF(F54&gt;50,G54*0.2,G54*0.1)</f>
        <v>12.8</v>
      </c>
      <c r="I54" t="s">
        <v>281</v>
      </c>
      <c r="J54" t="s">
        <v>280</v>
      </c>
      <c r="K54" t="s">
        <v>279</v>
      </c>
    </row>
    <row r="55" spans="1:11" x14ac:dyDescent="0.25">
      <c r="A55" s="152" t="s">
        <v>304</v>
      </c>
      <c r="B55" s="151">
        <v>1054</v>
      </c>
      <c r="C55">
        <v>4421</v>
      </c>
      <c r="D55" t="s">
        <v>277</v>
      </c>
      <c r="E55" s="54">
        <v>45</v>
      </c>
      <c r="F55" s="54">
        <v>87</v>
      </c>
      <c r="G55" s="54">
        <f>F55-E55</f>
        <v>42</v>
      </c>
      <c r="H55" s="54">
        <f>IF(F55&gt;50,G55*0.2,G55*0.1)</f>
        <v>8.4</v>
      </c>
      <c r="I55" t="s">
        <v>283</v>
      </c>
      <c r="J55" t="s">
        <v>16</v>
      </c>
      <c r="K55" t="s">
        <v>274</v>
      </c>
    </row>
    <row r="56" spans="1:11" x14ac:dyDescent="0.25">
      <c r="A56" s="152" t="s">
        <v>304</v>
      </c>
      <c r="B56" s="151">
        <v>1055</v>
      </c>
      <c r="C56">
        <v>6119</v>
      </c>
      <c r="D56" t="s">
        <v>301</v>
      </c>
      <c r="E56" s="54">
        <v>9</v>
      </c>
      <c r="F56" s="54">
        <v>14</v>
      </c>
      <c r="G56" s="54">
        <f>F56-E56</f>
        <v>5</v>
      </c>
      <c r="H56" s="54">
        <f>IF(F56&gt;50,G56*0.2,G56*0.1)</f>
        <v>0.5</v>
      </c>
      <c r="I56" t="s">
        <v>276</v>
      </c>
      <c r="J56" t="s">
        <v>275</v>
      </c>
      <c r="K56" t="s">
        <v>274</v>
      </c>
    </row>
    <row r="57" spans="1:11" x14ac:dyDescent="0.25">
      <c r="A57" s="152" t="s">
        <v>304</v>
      </c>
      <c r="B57" s="151">
        <v>1056</v>
      </c>
      <c r="C57">
        <v>1109</v>
      </c>
      <c r="D57" t="s">
        <v>298</v>
      </c>
      <c r="E57" s="54">
        <v>3</v>
      </c>
      <c r="F57" s="54">
        <v>8</v>
      </c>
      <c r="G57" s="54">
        <f>F57-E57</f>
        <v>5</v>
      </c>
      <c r="H57" s="54">
        <f>IF(F57&gt;50,G57*0.2,G57*0.1)</f>
        <v>0.5</v>
      </c>
      <c r="I57" t="s">
        <v>283</v>
      </c>
      <c r="J57" t="s">
        <v>16</v>
      </c>
      <c r="K57" t="s">
        <v>279</v>
      </c>
    </row>
    <row r="58" spans="1:11" x14ac:dyDescent="0.25">
      <c r="A58" s="152" t="s">
        <v>304</v>
      </c>
      <c r="B58" s="151">
        <v>1057</v>
      </c>
      <c r="C58">
        <v>2499</v>
      </c>
      <c r="D58" t="s">
        <v>299</v>
      </c>
      <c r="E58" s="54">
        <v>6.2</v>
      </c>
      <c r="F58" s="54">
        <v>9.1999999999999993</v>
      </c>
      <c r="G58" s="54">
        <f>F58-E58</f>
        <v>2.9999999999999991</v>
      </c>
      <c r="H58" s="54">
        <f>IF(F58&gt;50,G58*0.2,G58*0.1)</f>
        <v>0.29999999999999993</v>
      </c>
      <c r="I58" t="s">
        <v>276</v>
      </c>
      <c r="J58" t="s">
        <v>275</v>
      </c>
      <c r="K58" t="s">
        <v>279</v>
      </c>
    </row>
    <row r="59" spans="1:11" x14ac:dyDescent="0.25">
      <c r="A59" s="152" t="s">
        <v>304</v>
      </c>
      <c r="B59" s="151">
        <v>1058</v>
      </c>
      <c r="C59">
        <v>6119</v>
      </c>
      <c r="D59" t="s">
        <v>301</v>
      </c>
      <c r="E59" s="54">
        <v>9</v>
      </c>
      <c r="F59" s="54">
        <v>14</v>
      </c>
      <c r="G59" s="54">
        <f>F59-E59</f>
        <v>5</v>
      </c>
      <c r="H59" s="54">
        <f>IF(F59&gt;50,G59*0.2,G59*0.1)</f>
        <v>0.5</v>
      </c>
      <c r="I59" t="s">
        <v>292</v>
      </c>
      <c r="J59" t="s">
        <v>291</v>
      </c>
      <c r="K59" t="s">
        <v>289</v>
      </c>
    </row>
    <row r="60" spans="1:11" x14ac:dyDescent="0.25">
      <c r="A60" s="152" t="s">
        <v>304</v>
      </c>
      <c r="B60" s="151">
        <v>1059</v>
      </c>
      <c r="C60">
        <v>2242</v>
      </c>
      <c r="D60" t="s">
        <v>287</v>
      </c>
      <c r="E60" s="54">
        <v>60</v>
      </c>
      <c r="F60" s="54">
        <v>124</v>
      </c>
      <c r="G60" s="54">
        <f>F60-E60</f>
        <v>64</v>
      </c>
      <c r="H60" s="54">
        <f>IF(F60&gt;50,G60*0.2,G60*0.1)</f>
        <v>12.8</v>
      </c>
      <c r="I60" t="s">
        <v>283</v>
      </c>
      <c r="J60" t="s">
        <v>16</v>
      </c>
      <c r="K60" t="s">
        <v>289</v>
      </c>
    </row>
    <row r="61" spans="1:11" x14ac:dyDescent="0.25">
      <c r="A61" s="152" t="s">
        <v>304</v>
      </c>
      <c r="B61" s="151">
        <v>1060</v>
      </c>
      <c r="C61">
        <v>6119</v>
      </c>
      <c r="D61" t="s">
        <v>301</v>
      </c>
      <c r="E61" s="54">
        <v>9</v>
      </c>
      <c r="F61" s="54">
        <v>14</v>
      </c>
      <c r="G61" s="54">
        <f>F61-E61</f>
        <v>5</v>
      </c>
      <c r="H61" s="54">
        <f>IF(F61&gt;50,G61*0.2,G61*0.1)</f>
        <v>0.5</v>
      </c>
      <c r="I61" t="s">
        <v>283</v>
      </c>
      <c r="J61" t="s">
        <v>16</v>
      </c>
      <c r="K61" t="s">
        <v>274</v>
      </c>
    </row>
    <row r="62" spans="1:11" x14ac:dyDescent="0.25">
      <c r="A62" s="152" t="s">
        <v>303</v>
      </c>
      <c r="B62" s="151">
        <v>1061</v>
      </c>
      <c r="C62">
        <v>1109</v>
      </c>
      <c r="D62" t="s">
        <v>298</v>
      </c>
      <c r="E62" s="54">
        <v>3</v>
      </c>
      <c r="F62" s="54">
        <v>8</v>
      </c>
      <c r="G62" s="54">
        <f>F62-E62</f>
        <v>5</v>
      </c>
      <c r="H62" s="54">
        <f>IF(F62&gt;50,G62*0.2,G62*0.1)</f>
        <v>0.5</v>
      </c>
      <c r="I62" t="s">
        <v>283</v>
      </c>
      <c r="J62" t="s">
        <v>16</v>
      </c>
      <c r="K62" t="s">
        <v>274</v>
      </c>
    </row>
    <row r="63" spans="1:11" x14ac:dyDescent="0.25">
      <c r="A63" s="152" t="s">
        <v>303</v>
      </c>
      <c r="B63" s="151">
        <v>1062</v>
      </c>
      <c r="C63">
        <v>2499</v>
      </c>
      <c r="D63" t="s">
        <v>299</v>
      </c>
      <c r="E63" s="54">
        <v>6.2</v>
      </c>
      <c r="F63" s="54">
        <v>9.1999999999999993</v>
      </c>
      <c r="G63" s="54">
        <f>F63-E63</f>
        <v>2.9999999999999991</v>
      </c>
      <c r="H63" s="54">
        <f>IF(F63&gt;50,G63*0.2,G63*0.1)</f>
        <v>0.29999999999999993</v>
      </c>
      <c r="I63" t="s">
        <v>281</v>
      </c>
      <c r="J63" t="s">
        <v>280</v>
      </c>
      <c r="K63" t="s">
        <v>289</v>
      </c>
    </row>
    <row r="64" spans="1:11" x14ac:dyDescent="0.25">
      <c r="A64" s="152" t="s">
        <v>303</v>
      </c>
      <c r="B64" s="151">
        <v>1063</v>
      </c>
      <c r="C64">
        <v>1109</v>
      </c>
      <c r="D64" t="s">
        <v>298</v>
      </c>
      <c r="E64" s="54">
        <v>3</v>
      </c>
      <c r="F64" s="54">
        <v>8</v>
      </c>
      <c r="G64" s="54">
        <f>F64-E64</f>
        <v>5</v>
      </c>
      <c r="H64" s="54">
        <f>IF(F64&gt;50,G64*0.2,G64*0.1)</f>
        <v>0.5</v>
      </c>
      <c r="I64" t="s">
        <v>283</v>
      </c>
      <c r="J64" t="s">
        <v>16</v>
      </c>
      <c r="K64" t="s">
        <v>279</v>
      </c>
    </row>
    <row r="65" spans="1:11" x14ac:dyDescent="0.25">
      <c r="A65" s="152" t="s">
        <v>303</v>
      </c>
      <c r="B65" s="151">
        <v>1064</v>
      </c>
      <c r="C65">
        <v>2499</v>
      </c>
      <c r="D65" t="s">
        <v>299</v>
      </c>
      <c r="E65" s="54">
        <v>6.2</v>
      </c>
      <c r="F65" s="54">
        <v>9.1999999999999993</v>
      </c>
      <c r="G65" s="54">
        <f>F65-E65</f>
        <v>2.9999999999999991</v>
      </c>
      <c r="H65" s="54">
        <f>IF(F65&gt;50,G65*0.2,G65*0.1)</f>
        <v>0.29999999999999993</v>
      </c>
      <c r="I65" t="s">
        <v>292</v>
      </c>
      <c r="J65" t="s">
        <v>291</v>
      </c>
      <c r="K65" t="s">
        <v>289</v>
      </c>
    </row>
    <row r="66" spans="1:11" x14ac:dyDescent="0.25">
      <c r="A66" s="152" t="s">
        <v>303</v>
      </c>
      <c r="B66" s="151">
        <v>1065</v>
      </c>
      <c r="C66">
        <v>2499</v>
      </c>
      <c r="D66" t="s">
        <v>299</v>
      </c>
      <c r="E66" s="54">
        <v>6.2</v>
      </c>
      <c r="F66" s="54">
        <v>9.1999999999999993</v>
      </c>
      <c r="G66" s="54">
        <f>F66-E66</f>
        <v>2.9999999999999991</v>
      </c>
      <c r="H66" s="54">
        <f>IF(F66&gt;50,G66*0.2,G66*0.1)</f>
        <v>0.29999999999999993</v>
      </c>
      <c r="I66" t="s">
        <v>283</v>
      </c>
      <c r="J66" t="s">
        <v>16</v>
      </c>
      <c r="K66" t="s">
        <v>286</v>
      </c>
    </row>
    <row r="67" spans="1:11" x14ac:dyDescent="0.25">
      <c r="A67" s="152" t="s">
        <v>303</v>
      </c>
      <c r="B67" s="151">
        <v>1066</v>
      </c>
      <c r="C67">
        <v>2877</v>
      </c>
      <c r="D67" t="s">
        <v>300</v>
      </c>
      <c r="E67" s="54">
        <v>11.4</v>
      </c>
      <c r="F67" s="54">
        <v>16.3</v>
      </c>
      <c r="G67" s="54">
        <f>F67-E67</f>
        <v>4.9000000000000004</v>
      </c>
      <c r="H67" s="54">
        <f>IF(F67&gt;50,G67*0.2,G67*0.1)</f>
        <v>0.49000000000000005</v>
      </c>
      <c r="I67" t="s">
        <v>283</v>
      </c>
      <c r="J67" t="s">
        <v>16</v>
      </c>
      <c r="K67" t="s">
        <v>274</v>
      </c>
    </row>
    <row r="68" spans="1:11" x14ac:dyDescent="0.25">
      <c r="A68" s="152" t="s">
        <v>303</v>
      </c>
      <c r="B68" s="151">
        <v>1067</v>
      </c>
      <c r="C68">
        <v>2877</v>
      </c>
      <c r="D68" t="s">
        <v>300</v>
      </c>
      <c r="E68" s="54">
        <v>11.4</v>
      </c>
      <c r="F68" s="54">
        <v>16.3</v>
      </c>
      <c r="G68" s="54">
        <f>F68-E68</f>
        <v>4.9000000000000004</v>
      </c>
      <c r="H68" s="54">
        <f>IF(F68&gt;50,G68*0.2,G68*0.1)</f>
        <v>0.49000000000000005</v>
      </c>
      <c r="I68" t="s">
        <v>283</v>
      </c>
      <c r="J68" t="s">
        <v>16</v>
      </c>
      <c r="K68" t="s">
        <v>282</v>
      </c>
    </row>
    <row r="69" spans="1:11" x14ac:dyDescent="0.25">
      <c r="A69" s="152" t="s">
        <v>303</v>
      </c>
      <c r="B69" s="151">
        <v>1068</v>
      </c>
      <c r="C69">
        <v>6119</v>
      </c>
      <c r="D69" t="s">
        <v>301</v>
      </c>
      <c r="E69" s="54">
        <v>9</v>
      </c>
      <c r="F69" s="54">
        <v>14</v>
      </c>
      <c r="G69" s="54">
        <f>F69-E69</f>
        <v>5</v>
      </c>
      <c r="H69" s="54">
        <f>IF(F69&gt;50,G69*0.2,G69*0.1)</f>
        <v>0.5</v>
      </c>
      <c r="I69" t="s">
        <v>276</v>
      </c>
      <c r="J69" t="s">
        <v>275</v>
      </c>
      <c r="K69" t="s">
        <v>279</v>
      </c>
    </row>
    <row r="70" spans="1:11" x14ac:dyDescent="0.25">
      <c r="A70" s="152" t="s">
        <v>303</v>
      </c>
      <c r="B70" s="151">
        <v>1069</v>
      </c>
      <c r="C70">
        <v>1109</v>
      </c>
      <c r="D70" t="s">
        <v>298</v>
      </c>
      <c r="E70" s="54">
        <v>3</v>
      </c>
      <c r="F70" s="54">
        <v>8</v>
      </c>
      <c r="G70" s="54">
        <f>F70-E70</f>
        <v>5</v>
      </c>
      <c r="H70" s="54">
        <f>IF(F70&gt;50,G70*0.2,G70*0.1)</f>
        <v>0.5</v>
      </c>
      <c r="I70" t="s">
        <v>283</v>
      </c>
      <c r="J70" t="s">
        <v>16</v>
      </c>
      <c r="K70" t="s">
        <v>289</v>
      </c>
    </row>
    <row r="71" spans="1:11" x14ac:dyDescent="0.25">
      <c r="A71" s="152" t="s">
        <v>303</v>
      </c>
      <c r="B71" s="151">
        <v>1070</v>
      </c>
      <c r="C71">
        <v>2499</v>
      </c>
      <c r="D71" t="s">
        <v>299</v>
      </c>
      <c r="E71" s="54">
        <v>6.2</v>
      </c>
      <c r="F71" s="54">
        <v>9.1999999999999993</v>
      </c>
      <c r="G71" s="54">
        <f>F71-E71</f>
        <v>2.9999999999999991</v>
      </c>
      <c r="H71" s="54">
        <f>IF(F71&gt;50,G71*0.2,G71*0.1)</f>
        <v>0.29999999999999993</v>
      </c>
      <c r="I71" t="s">
        <v>292</v>
      </c>
      <c r="J71" t="s">
        <v>291</v>
      </c>
      <c r="K71" t="s">
        <v>289</v>
      </c>
    </row>
    <row r="72" spans="1:11" x14ac:dyDescent="0.25">
      <c r="A72" s="152" t="s">
        <v>303</v>
      </c>
      <c r="B72" s="151">
        <v>1071</v>
      </c>
      <c r="C72">
        <v>1109</v>
      </c>
      <c r="D72" t="s">
        <v>298</v>
      </c>
      <c r="E72" s="54">
        <v>3</v>
      </c>
      <c r="F72" s="54">
        <v>8</v>
      </c>
      <c r="G72" s="54">
        <f>F72-E72</f>
        <v>5</v>
      </c>
      <c r="H72" s="54">
        <f>IF(F72&gt;50,G72*0.2,G72*0.1)</f>
        <v>0.5</v>
      </c>
      <c r="I72" t="s">
        <v>281</v>
      </c>
      <c r="J72" t="s">
        <v>280</v>
      </c>
      <c r="K72" t="s">
        <v>289</v>
      </c>
    </row>
    <row r="73" spans="1:11" x14ac:dyDescent="0.25">
      <c r="A73" s="152" t="s">
        <v>303</v>
      </c>
      <c r="B73" s="151">
        <v>1072</v>
      </c>
      <c r="C73">
        <v>1109</v>
      </c>
      <c r="D73" t="s">
        <v>298</v>
      </c>
      <c r="E73" s="54">
        <v>3</v>
      </c>
      <c r="F73" s="54">
        <v>8</v>
      </c>
      <c r="G73" s="54">
        <f>F73-E73</f>
        <v>5</v>
      </c>
      <c r="H73" s="54">
        <f>IF(F73&gt;50,G73*0.2,G73*0.1)</f>
        <v>0.5</v>
      </c>
      <c r="I73" t="s">
        <v>283</v>
      </c>
      <c r="J73" t="s">
        <v>16</v>
      </c>
      <c r="K73" t="s">
        <v>274</v>
      </c>
    </row>
    <row r="74" spans="1:11" x14ac:dyDescent="0.25">
      <c r="A74" s="152" t="s">
        <v>303</v>
      </c>
      <c r="B74" s="151">
        <v>1073</v>
      </c>
      <c r="C74">
        <v>6622</v>
      </c>
      <c r="D74" t="s">
        <v>293</v>
      </c>
      <c r="E74" s="54">
        <v>42</v>
      </c>
      <c r="F74" s="54">
        <v>77</v>
      </c>
      <c r="G74" s="54">
        <f>F74-E74</f>
        <v>35</v>
      </c>
      <c r="H74" s="54">
        <f>IF(F74&gt;50,G74*0.2,G74*0.1)</f>
        <v>7</v>
      </c>
      <c r="I74" t="s">
        <v>283</v>
      </c>
      <c r="J74" t="s">
        <v>16</v>
      </c>
      <c r="K74" t="s">
        <v>279</v>
      </c>
    </row>
    <row r="75" spans="1:11" x14ac:dyDescent="0.25">
      <c r="A75" s="152" t="s">
        <v>303</v>
      </c>
      <c r="B75" s="151">
        <v>1074</v>
      </c>
      <c r="C75">
        <v>2877</v>
      </c>
      <c r="D75" t="s">
        <v>300</v>
      </c>
      <c r="E75" s="54">
        <v>11.4</v>
      </c>
      <c r="F75" s="54">
        <v>16.3</v>
      </c>
      <c r="G75" s="54">
        <f>F75-E75</f>
        <v>4.9000000000000004</v>
      </c>
      <c r="H75" s="54">
        <f>IF(F75&gt;50,G75*0.2,G75*0.1)</f>
        <v>0.49000000000000005</v>
      </c>
      <c r="I75" t="s">
        <v>283</v>
      </c>
      <c r="J75" t="s">
        <v>16</v>
      </c>
      <c r="K75" t="s">
        <v>289</v>
      </c>
    </row>
    <row r="76" spans="1:11" x14ac:dyDescent="0.25">
      <c r="A76" s="152" t="s">
        <v>303</v>
      </c>
      <c r="B76" s="151">
        <v>1075</v>
      </c>
      <c r="C76">
        <v>1109</v>
      </c>
      <c r="D76" t="s">
        <v>298</v>
      </c>
      <c r="E76" s="54">
        <v>3</v>
      </c>
      <c r="F76" s="54">
        <v>8</v>
      </c>
      <c r="G76" s="54">
        <f>F76-E76</f>
        <v>5</v>
      </c>
      <c r="H76" s="54">
        <f>IF(F76&gt;50,G76*0.2,G76*0.1)</f>
        <v>0.5</v>
      </c>
      <c r="I76" t="s">
        <v>292</v>
      </c>
      <c r="J76" t="s">
        <v>291</v>
      </c>
      <c r="K76" t="s">
        <v>279</v>
      </c>
    </row>
    <row r="77" spans="1:11" x14ac:dyDescent="0.25">
      <c r="A77" s="152" t="s">
        <v>303</v>
      </c>
      <c r="B77" s="151">
        <v>1076</v>
      </c>
      <c r="C77">
        <v>1109</v>
      </c>
      <c r="D77" t="s">
        <v>298</v>
      </c>
      <c r="E77" s="54">
        <v>3</v>
      </c>
      <c r="F77" s="54">
        <v>8</v>
      </c>
      <c r="G77" s="54">
        <f>F77-E77</f>
        <v>5</v>
      </c>
      <c r="H77" s="54">
        <f>IF(F77&gt;50,G77*0.2,G77*0.1)</f>
        <v>0.5</v>
      </c>
      <c r="I77" t="s">
        <v>276</v>
      </c>
      <c r="J77" t="s">
        <v>275</v>
      </c>
      <c r="K77" t="s">
        <v>289</v>
      </c>
    </row>
    <row r="78" spans="1:11" x14ac:dyDescent="0.25">
      <c r="A78" s="152" t="s">
        <v>303</v>
      </c>
      <c r="B78" s="151">
        <v>1077</v>
      </c>
      <c r="C78">
        <v>9822</v>
      </c>
      <c r="D78" t="s">
        <v>285</v>
      </c>
      <c r="E78" s="54">
        <v>58.3</v>
      </c>
      <c r="F78" s="54">
        <v>98.4</v>
      </c>
      <c r="G78" s="54">
        <f>F78-E78</f>
        <v>40.100000000000009</v>
      </c>
      <c r="H78" s="54">
        <f>IF(F78&gt;50,G78*0.2,G78*0.1)</f>
        <v>8.0200000000000014</v>
      </c>
      <c r="I78" t="s">
        <v>292</v>
      </c>
      <c r="J78" t="s">
        <v>291</v>
      </c>
      <c r="K78" t="s">
        <v>289</v>
      </c>
    </row>
    <row r="79" spans="1:11" x14ac:dyDescent="0.25">
      <c r="A79" s="152" t="s">
        <v>303</v>
      </c>
      <c r="B79" s="151">
        <v>1078</v>
      </c>
      <c r="C79">
        <v>2877</v>
      </c>
      <c r="D79" t="s">
        <v>300</v>
      </c>
      <c r="E79" s="54">
        <v>11.4</v>
      </c>
      <c r="F79" s="54">
        <v>16.3</v>
      </c>
      <c r="G79" s="54">
        <f>F79-E79</f>
        <v>4.9000000000000004</v>
      </c>
      <c r="H79" s="54">
        <f>IF(F79&gt;50,G79*0.2,G79*0.1)</f>
        <v>0.49000000000000005</v>
      </c>
      <c r="I79" t="s">
        <v>276</v>
      </c>
      <c r="J79" t="s">
        <v>275</v>
      </c>
      <c r="K79" t="s">
        <v>274</v>
      </c>
    </row>
    <row r="80" spans="1:11" x14ac:dyDescent="0.25">
      <c r="A80" s="152" t="s">
        <v>302</v>
      </c>
      <c r="B80" s="151">
        <v>1079</v>
      </c>
      <c r="C80">
        <v>2877</v>
      </c>
      <c r="D80" t="s">
        <v>300</v>
      </c>
      <c r="E80" s="54">
        <v>11.4</v>
      </c>
      <c r="F80" s="54">
        <v>16.3</v>
      </c>
      <c r="G80" s="54">
        <f>F80-E80</f>
        <v>4.9000000000000004</v>
      </c>
      <c r="H80" s="54">
        <f>IF(F80&gt;50,G80*0.2,G80*0.1)</f>
        <v>0.49000000000000005</v>
      </c>
      <c r="I80" t="s">
        <v>276</v>
      </c>
      <c r="J80" t="s">
        <v>275</v>
      </c>
      <c r="K80" t="s">
        <v>286</v>
      </c>
    </row>
    <row r="81" spans="1:11" x14ac:dyDescent="0.25">
      <c r="A81" s="152" t="s">
        <v>302</v>
      </c>
      <c r="B81" s="151">
        <v>1080</v>
      </c>
      <c r="C81">
        <v>4421</v>
      </c>
      <c r="D81" t="s">
        <v>277</v>
      </c>
      <c r="E81" s="54">
        <v>45</v>
      </c>
      <c r="F81" s="54">
        <v>87</v>
      </c>
      <c r="G81" s="54">
        <f>F81-E81</f>
        <v>42</v>
      </c>
      <c r="H81" s="54">
        <f>IF(F81&gt;50,G81*0.2,G81*0.1)</f>
        <v>8.4</v>
      </c>
      <c r="I81" t="s">
        <v>283</v>
      </c>
      <c r="J81" t="s">
        <v>16</v>
      </c>
      <c r="K81" t="s">
        <v>279</v>
      </c>
    </row>
    <row r="82" spans="1:11" x14ac:dyDescent="0.25">
      <c r="A82" s="152" t="s">
        <v>302</v>
      </c>
      <c r="B82" s="151">
        <v>1081</v>
      </c>
      <c r="C82">
        <v>6119</v>
      </c>
      <c r="D82" t="s">
        <v>301</v>
      </c>
      <c r="E82" s="54">
        <v>9</v>
      </c>
      <c r="F82" s="54">
        <v>14</v>
      </c>
      <c r="G82" s="54">
        <f>F82-E82</f>
        <v>5</v>
      </c>
      <c r="H82" s="54">
        <f>IF(F82&gt;50,G82*0.2,G82*0.1)</f>
        <v>0.5</v>
      </c>
      <c r="I82" t="s">
        <v>283</v>
      </c>
      <c r="J82" t="s">
        <v>16</v>
      </c>
      <c r="K82" t="s">
        <v>282</v>
      </c>
    </row>
    <row r="83" spans="1:11" x14ac:dyDescent="0.25">
      <c r="A83" s="152" t="s">
        <v>302</v>
      </c>
      <c r="B83" s="151">
        <v>1082</v>
      </c>
      <c r="C83">
        <v>1109</v>
      </c>
      <c r="D83" t="s">
        <v>298</v>
      </c>
      <c r="E83" s="54">
        <v>3</v>
      </c>
      <c r="F83" s="54">
        <v>8</v>
      </c>
      <c r="G83" s="54">
        <f>F83-E83</f>
        <v>5</v>
      </c>
      <c r="H83" s="54">
        <f>IF(F83&gt;50,G83*0.2,G83*0.1)</f>
        <v>0.5</v>
      </c>
      <c r="I83" t="s">
        <v>281</v>
      </c>
      <c r="J83" t="s">
        <v>280</v>
      </c>
      <c r="K83" t="s">
        <v>279</v>
      </c>
    </row>
    <row r="84" spans="1:11" x14ac:dyDescent="0.25">
      <c r="A84" s="152" t="s">
        <v>302</v>
      </c>
      <c r="B84" s="151">
        <v>1083</v>
      </c>
      <c r="C84">
        <v>1109</v>
      </c>
      <c r="D84" t="s">
        <v>298</v>
      </c>
      <c r="E84" s="54">
        <v>3</v>
      </c>
      <c r="F84" s="54">
        <v>8</v>
      </c>
      <c r="G84" s="54">
        <f>F84-E84</f>
        <v>5</v>
      </c>
      <c r="H84" s="54">
        <f>IF(F84&gt;50,G84*0.2,G84*0.1)</f>
        <v>0.5</v>
      </c>
      <c r="I84" t="s">
        <v>281</v>
      </c>
      <c r="J84" t="s">
        <v>280</v>
      </c>
      <c r="K84" t="s">
        <v>274</v>
      </c>
    </row>
    <row r="85" spans="1:11" x14ac:dyDescent="0.25">
      <c r="A85" s="152" t="s">
        <v>302</v>
      </c>
      <c r="B85" s="151">
        <v>1084</v>
      </c>
      <c r="C85">
        <v>6119</v>
      </c>
      <c r="D85" t="s">
        <v>301</v>
      </c>
      <c r="E85" s="54">
        <v>9</v>
      </c>
      <c r="F85" s="54">
        <v>14</v>
      </c>
      <c r="G85" s="54">
        <f>F85-E85</f>
        <v>5</v>
      </c>
      <c r="H85" s="54">
        <f>IF(F85&gt;50,G85*0.2,G85*0.1)</f>
        <v>0.5</v>
      </c>
      <c r="I85" t="s">
        <v>281</v>
      </c>
      <c r="J85" t="s">
        <v>280</v>
      </c>
      <c r="K85" t="s">
        <v>289</v>
      </c>
    </row>
    <row r="86" spans="1:11" x14ac:dyDescent="0.25">
      <c r="A86" s="152" t="s">
        <v>302</v>
      </c>
      <c r="B86" s="151">
        <v>1085</v>
      </c>
      <c r="C86">
        <v>9822</v>
      </c>
      <c r="D86" t="s">
        <v>285</v>
      </c>
      <c r="E86" s="54">
        <v>58.3</v>
      </c>
      <c r="F86" s="54">
        <v>98.4</v>
      </c>
      <c r="G86" s="54">
        <f>F86-E86</f>
        <v>40.100000000000009</v>
      </c>
      <c r="H86" s="54">
        <f>IF(F86&gt;50,G86*0.2,G86*0.1)</f>
        <v>8.0200000000000014</v>
      </c>
      <c r="I86" t="s">
        <v>283</v>
      </c>
      <c r="J86" t="s">
        <v>16</v>
      </c>
      <c r="K86" t="s">
        <v>274</v>
      </c>
    </row>
    <row r="87" spans="1:11" x14ac:dyDescent="0.25">
      <c r="A87" s="152" t="s">
        <v>302</v>
      </c>
      <c r="B87" s="151">
        <v>1086</v>
      </c>
      <c r="C87">
        <v>1109</v>
      </c>
      <c r="D87" t="s">
        <v>298</v>
      </c>
      <c r="E87" s="54">
        <v>3</v>
      </c>
      <c r="F87" s="54">
        <v>8</v>
      </c>
      <c r="G87" s="54">
        <f>F87-E87</f>
        <v>5</v>
      </c>
      <c r="H87" s="54">
        <f>IF(F87&gt;50,G87*0.2,G87*0.1)</f>
        <v>0.5</v>
      </c>
      <c r="I87" t="s">
        <v>292</v>
      </c>
      <c r="J87" t="s">
        <v>291</v>
      </c>
      <c r="K87" t="s">
        <v>289</v>
      </c>
    </row>
    <row r="88" spans="1:11" x14ac:dyDescent="0.25">
      <c r="A88" s="152" t="s">
        <v>302</v>
      </c>
      <c r="B88" s="151">
        <v>1087</v>
      </c>
      <c r="C88">
        <v>2499</v>
      </c>
      <c r="D88" t="s">
        <v>299</v>
      </c>
      <c r="E88" s="54">
        <v>6.2</v>
      </c>
      <c r="F88" s="54">
        <v>9.1999999999999993</v>
      </c>
      <c r="G88" s="54">
        <f>F88-E88</f>
        <v>2.9999999999999991</v>
      </c>
      <c r="H88" s="54">
        <f>IF(F88&gt;50,G88*0.2,G88*0.1)</f>
        <v>0.29999999999999993</v>
      </c>
      <c r="I88" t="s">
        <v>281</v>
      </c>
      <c r="J88" t="s">
        <v>280</v>
      </c>
      <c r="K88" t="s">
        <v>279</v>
      </c>
    </row>
    <row r="89" spans="1:11" x14ac:dyDescent="0.25">
      <c r="A89" s="152" t="s">
        <v>302</v>
      </c>
      <c r="B89" s="151">
        <v>1088</v>
      </c>
      <c r="C89">
        <v>2499</v>
      </c>
      <c r="D89" t="s">
        <v>299</v>
      </c>
      <c r="E89" s="54">
        <v>6.2</v>
      </c>
      <c r="F89" s="54">
        <v>9.1999999999999993</v>
      </c>
      <c r="G89" s="54">
        <f>F89-E89</f>
        <v>2.9999999999999991</v>
      </c>
      <c r="H89" s="54">
        <f>IF(F89&gt;50,G89*0.2,G89*0.1)</f>
        <v>0.29999999999999993</v>
      </c>
      <c r="I89" t="s">
        <v>281</v>
      </c>
      <c r="J89" t="s">
        <v>280</v>
      </c>
      <c r="K89" t="s">
        <v>286</v>
      </c>
    </row>
    <row r="90" spans="1:11" x14ac:dyDescent="0.25">
      <c r="A90" s="152" t="s">
        <v>302</v>
      </c>
      <c r="B90" s="151">
        <v>1089</v>
      </c>
      <c r="C90">
        <v>6119</v>
      </c>
      <c r="D90" t="s">
        <v>301</v>
      </c>
      <c r="E90" s="54">
        <v>9</v>
      </c>
      <c r="F90" s="54">
        <v>14</v>
      </c>
      <c r="G90" s="54">
        <f>F90-E90</f>
        <v>5</v>
      </c>
      <c r="H90" s="54">
        <f>IF(F90&gt;50,G90*0.2,G90*0.1)</f>
        <v>0.5</v>
      </c>
      <c r="I90" t="s">
        <v>283</v>
      </c>
      <c r="J90" t="s">
        <v>16</v>
      </c>
      <c r="K90" t="s">
        <v>274</v>
      </c>
    </row>
    <row r="91" spans="1:11" x14ac:dyDescent="0.25">
      <c r="A91" s="152" t="s">
        <v>302</v>
      </c>
      <c r="B91" s="151">
        <v>1090</v>
      </c>
      <c r="C91">
        <v>2877</v>
      </c>
      <c r="D91" t="s">
        <v>300</v>
      </c>
      <c r="E91" s="54">
        <v>11.4</v>
      </c>
      <c r="F91" s="54">
        <v>16.3</v>
      </c>
      <c r="G91" s="54">
        <f>F91-E91</f>
        <v>4.9000000000000004</v>
      </c>
      <c r="H91" s="54">
        <f>IF(F91&gt;50,G91*0.2,G91*0.1)</f>
        <v>0.49000000000000005</v>
      </c>
      <c r="I91" t="s">
        <v>281</v>
      </c>
      <c r="J91" t="s">
        <v>280</v>
      </c>
      <c r="K91" t="s">
        <v>279</v>
      </c>
    </row>
    <row r="92" spans="1:11" x14ac:dyDescent="0.25">
      <c r="A92" s="152" t="s">
        <v>302</v>
      </c>
      <c r="B92" s="151">
        <v>1091</v>
      </c>
      <c r="C92">
        <v>2877</v>
      </c>
      <c r="D92" t="s">
        <v>300</v>
      </c>
      <c r="E92" s="54">
        <v>11.4</v>
      </c>
      <c r="F92" s="54">
        <v>16.3</v>
      </c>
      <c r="G92" s="54">
        <f>F92-E92</f>
        <v>4.9000000000000004</v>
      </c>
      <c r="H92" s="54">
        <f>IF(F92&gt;50,G92*0.2,G92*0.1)</f>
        <v>0.49000000000000005</v>
      </c>
      <c r="I92" t="s">
        <v>292</v>
      </c>
      <c r="J92" t="s">
        <v>291</v>
      </c>
      <c r="K92" t="s">
        <v>274</v>
      </c>
    </row>
    <row r="93" spans="1:11" x14ac:dyDescent="0.25">
      <c r="A93" s="152" t="s">
        <v>302</v>
      </c>
      <c r="B93" s="151">
        <v>1092</v>
      </c>
      <c r="C93">
        <v>2877</v>
      </c>
      <c r="D93" t="s">
        <v>300</v>
      </c>
      <c r="E93" s="54">
        <v>11.4</v>
      </c>
      <c r="F93" s="54">
        <v>16.3</v>
      </c>
      <c r="G93" s="54">
        <f>F93-E93</f>
        <v>4.9000000000000004</v>
      </c>
      <c r="H93" s="54">
        <f>IF(F93&gt;50,G93*0.2,G93*0.1)</f>
        <v>0.49000000000000005</v>
      </c>
      <c r="I93" t="s">
        <v>283</v>
      </c>
      <c r="J93" t="s">
        <v>16</v>
      </c>
      <c r="K93" t="s">
        <v>279</v>
      </c>
    </row>
    <row r="94" spans="1:11" x14ac:dyDescent="0.25">
      <c r="A94" s="152" t="s">
        <v>302</v>
      </c>
      <c r="B94" s="151">
        <v>1093</v>
      </c>
      <c r="C94">
        <v>6119</v>
      </c>
      <c r="D94" t="s">
        <v>301</v>
      </c>
      <c r="E94" s="54">
        <v>9</v>
      </c>
      <c r="F94" s="54">
        <v>14</v>
      </c>
      <c r="G94" s="54">
        <f>F94-E94</f>
        <v>5</v>
      </c>
      <c r="H94" s="54">
        <f>IF(F94&gt;50,G94*0.2,G94*0.1)</f>
        <v>0.5</v>
      </c>
      <c r="I94" t="s">
        <v>276</v>
      </c>
      <c r="J94" t="s">
        <v>275</v>
      </c>
      <c r="K94" t="s">
        <v>289</v>
      </c>
    </row>
    <row r="95" spans="1:11" x14ac:dyDescent="0.25">
      <c r="A95" s="152" t="s">
        <v>302</v>
      </c>
      <c r="B95" s="151">
        <v>1094</v>
      </c>
      <c r="C95">
        <v>6119</v>
      </c>
      <c r="D95" t="s">
        <v>301</v>
      </c>
      <c r="E95" s="54">
        <v>9</v>
      </c>
      <c r="F95" s="54">
        <v>14</v>
      </c>
      <c r="G95" s="54">
        <f>F95-E95</f>
        <v>5</v>
      </c>
      <c r="H95" s="54">
        <f>IF(F95&gt;50,G95*0.2,G95*0.1)</f>
        <v>0.5</v>
      </c>
      <c r="I95" t="s">
        <v>283</v>
      </c>
      <c r="J95" t="s">
        <v>16</v>
      </c>
      <c r="K95" t="s">
        <v>279</v>
      </c>
    </row>
    <row r="96" spans="1:11" x14ac:dyDescent="0.25">
      <c r="A96" s="152" t="s">
        <v>302</v>
      </c>
      <c r="B96" s="151">
        <v>1095</v>
      </c>
      <c r="C96">
        <v>2499</v>
      </c>
      <c r="D96" t="s">
        <v>299</v>
      </c>
      <c r="E96" s="54">
        <v>6.2</v>
      </c>
      <c r="F96" s="54">
        <v>9.1999999999999993</v>
      </c>
      <c r="G96" s="54">
        <f>F96-E96</f>
        <v>2.9999999999999991</v>
      </c>
      <c r="H96" s="54">
        <f>IF(F96&gt;50,G96*0.2,G96*0.1)</f>
        <v>0.29999999999999993</v>
      </c>
      <c r="I96" t="s">
        <v>292</v>
      </c>
      <c r="J96" t="s">
        <v>291</v>
      </c>
      <c r="K96" t="s">
        <v>289</v>
      </c>
    </row>
    <row r="97" spans="1:11" x14ac:dyDescent="0.25">
      <c r="A97" s="152" t="s">
        <v>302</v>
      </c>
      <c r="B97" s="151">
        <v>1096</v>
      </c>
      <c r="C97">
        <v>6119</v>
      </c>
      <c r="D97" t="s">
        <v>301</v>
      </c>
      <c r="E97" s="54">
        <v>9</v>
      </c>
      <c r="F97" s="54">
        <v>14</v>
      </c>
      <c r="G97" s="54">
        <f>F97-E97</f>
        <v>5</v>
      </c>
      <c r="H97" s="54">
        <f>IF(F97&gt;50,G97*0.2,G97*0.1)</f>
        <v>0.5</v>
      </c>
      <c r="I97" t="s">
        <v>283</v>
      </c>
      <c r="J97" t="s">
        <v>16</v>
      </c>
      <c r="K97" t="s">
        <v>289</v>
      </c>
    </row>
    <row r="98" spans="1:11" x14ac:dyDescent="0.25">
      <c r="A98" s="152" t="s">
        <v>302</v>
      </c>
      <c r="B98" s="151">
        <v>1097</v>
      </c>
      <c r="C98">
        <v>9212</v>
      </c>
      <c r="D98" t="s">
        <v>290</v>
      </c>
      <c r="E98" s="54">
        <v>4</v>
      </c>
      <c r="F98" s="54">
        <v>7</v>
      </c>
      <c r="G98" s="54">
        <f>F98-E98</f>
        <v>3</v>
      </c>
      <c r="H98" s="54">
        <f>IF(F98&gt;50,G98*0.2,G98*0.1)</f>
        <v>0.30000000000000004</v>
      </c>
      <c r="I98" t="s">
        <v>292</v>
      </c>
      <c r="J98" t="s">
        <v>291</v>
      </c>
      <c r="K98" t="s">
        <v>274</v>
      </c>
    </row>
    <row r="99" spans="1:11" x14ac:dyDescent="0.25">
      <c r="A99" s="152" t="s">
        <v>302</v>
      </c>
      <c r="B99" s="151">
        <v>1098</v>
      </c>
      <c r="C99">
        <v>2877</v>
      </c>
      <c r="D99" t="s">
        <v>300</v>
      </c>
      <c r="E99" s="54">
        <v>11.4</v>
      </c>
      <c r="F99" s="54">
        <v>16.3</v>
      </c>
      <c r="G99" s="54">
        <f>F99-E99</f>
        <v>4.9000000000000004</v>
      </c>
      <c r="H99" s="54">
        <f>IF(F99&gt;50,G99*0.2,G99*0.1)</f>
        <v>0.49000000000000005</v>
      </c>
      <c r="I99" t="s">
        <v>276</v>
      </c>
      <c r="J99" t="s">
        <v>275</v>
      </c>
      <c r="K99" t="s">
        <v>286</v>
      </c>
    </row>
    <row r="100" spans="1:11" x14ac:dyDescent="0.25">
      <c r="A100" s="152" t="s">
        <v>297</v>
      </c>
      <c r="B100" s="151">
        <v>1099</v>
      </c>
      <c r="C100">
        <v>2877</v>
      </c>
      <c r="D100" t="s">
        <v>300</v>
      </c>
      <c r="E100" s="54">
        <v>11.4</v>
      </c>
      <c r="F100" s="54">
        <v>16.3</v>
      </c>
      <c r="G100" s="54">
        <f>F100-E100</f>
        <v>4.9000000000000004</v>
      </c>
      <c r="H100" s="54">
        <f>IF(F100&gt;50,G100*0.2,G100*0.1)</f>
        <v>0.49000000000000005</v>
      </c>
      <c r="I100" t="s">
        <v>283</v>
      </c>
      <c r="J100" t="s">
        <v>16</v>
      </c>
      <c r="K100" t="s">
        <v>279</v>
      </c>
    </row>
    <row r="101" spans="1:11" x14ac:dyDescent="0.25">
      <c r="A101" s="152" t="s">
        <v>297</v>
      </c>
      <c r="B101" s="151">
        <v>1100</v>
      </c>
      <c r="C101">
        <v>6119</v>
      </c>
      <c r="D101" t="s">
        <v>301</v>
      </c>
      <c r="E101" s="54">
        <v>9</v>
      </c>
      <c r="F101" s="54">
        <v>14</v>
      </c>
      <c r="G101" s="54">
        <f>F101-E101</f>
        <v>5</v>
      </c>
      <c r="H101" s="54">
        <f>IF(F101&gt;50,G101*0.2,G101*0.1)</f>
        <v>0.5</v>
      </c>
      <c r="I101" t="s">
        <v>281</v>
      </c>
      <c r="J101" t="s">
        <v>280</v>
      </c>
      <c r="K101" t="s">
        <v>282</v>
      </c>
    </row>
    <row r="102" spans="1:11" x14ac:dyDescent="0.25">
      <c r="A102" s="152" t="s">
        <v>297</v>
      </c>
      <c r="B102" s="151">
        <v>1101</v>
      </c>
      <c r="C102">
        <v>2499</v>
      </c>
      <c r="D102" t="s">
        <v>299</v>
      </c>
      <c r="E102" s="54">
        <v>6.2</v>
      </c>
      <c r="F102" s="54">
        <v>9.1999999999999993</v>
      </c>
      <c r="G102" s="54">
        <f>F102-E102</f>
        <v>2.9999999999999991</v>
      </c>
      <c r="H102" s="54">
        <f>IF(F102&gt;50,G102*0.2,G102*0.1)</f>
        <v>0.29999999999999993</v>
      </c>
      <c r="I102" t="s">
        <v>283</v>
      </c>
      <c r="J102" t="s">
        <v>16</v>
      </c>
      <c r="K102" t="s">
        <v>279</v>
      </c>
    </row>
    <row r="103" spans="1:11" x14ac:dyDescent="0.25">
      <c r="A103" s="152" t="s">
        <v>297</v>
      </c>
      <c r="B103" s="151">
        <v>1102</v>
      </c>
      <c r="C103">
        <v>2242</v>
      </c>
      <c r="D103" t="s">
        <v>287</v>
      </c>
      <c r="E103" s="54">
        <v>60</v>
      </c>
      <c r="F103" s="54">
        <v>124</v>
      </c>
      <c r="G103" s="54">
        <f>F103-E103</f>
        <v>64</v>
      </c>
      <c r="H103" s="54">
        <f>IF(F103&gt;50,G103*0.2,G103*0.1)</f>
        <v>12.8</v>
      </c>
      <c r="I103" t="s">
        <v>276</v>
      </c>
      <c r="J103" t="s">
        <v>275</v>
      </c>
      <c r="K103" t="s">
        <v>274</v>
      </c>
    </row>
    <row r="104" spans="1:11" x14ac:dyDescent="0.25">
      <c r="A104" s="152" t="s">
        <v>297</v>
      </c>
      <c r="B104" s="151">
        <v>1103</v>
      </c>
      <c r="C104">
        <v>2877</v>
      </c>
      <c r="D104" t="s">
        <v>300</v>
      </c>
      <c r="E104" s="54">
        <v>11.4</v>
      </c>
      <c r="F104" s="54">
        <v>16.3</v>
      </c>
      <c r="G104" s="54">
        <f>F104-E104</f>
        <v>4.9000000000000004</v>
      </c>
      <c r="H104" s="54">
        <f>IF(F104&gt;50,G104*0.2,G104*0.1)</f>
        <v>0.49000000000000005</v>
      </c>
      <c r="I104" t="s">
        <v>276</v>
      </c>
      <c r="J104" t="s">
        <v>275</v>
      </c>
      <c r="K104" t="s">
        <v>289</v>
      </c>
    </row>
    <row r="105" spans="1:11" x14ac:dyDescent="0.25">
      <c r="A105" s="152" t="s">
        <v>297</v>
      </c>
      <c r="B105" s="151">
        <v>1104</v>
      </c>
      <c r="C105">
        <v>2877</v>
      </c>
      <c r="D105" t="s">
        <v>300</v>
      </c>
      <c r="E105" s="54">
        <v>11.4</v>
      </c>
      <c r="F105" s="54">
        <v>16.3</v>
      </c>
      <c r="G105" s="54">
        <f>F105-E105</f>
        <v>4.9000000000000004</v>
      </c>
      <c r="H105" s="54">
        <f>IF(F105&gt;50,G105*0.2,G105*0.1)</f>
        <v>0.49000000000000005</v>
      </c>
      <c r="I105" t="s">
        <v>283</v>
      </c>
      <c r="J105" t="s">
        <v>16</v>
      </c>
      <c r="K105" t="s">
        <v>274</v>
      </c>
    </row>
    <row r="106" spans="1:11" x14ac:dyDescent="0.25">
      <c r="A106" s="152" t="s">
        <v>297</v>
      </c>
      <c r="B106" s="151">
        <v>1105</v>
      </c>
      <c r="C106">
        <v>2499</v>
      </c>
      <c r="D106" t="s">
        <v>299</v>
      </c>
      <c r="E106" s="54">
        <v>6.2</v>
      </c>
      <c r="F106" s="54">
        <v>9.1999999999999993</v>
      </c>
      <c r="G106" s="54">
        <f>F106-E106</f>
        <v>2.9999999999999991</v>
      </c>
      <c r="H106" s="54">
        <f>IF(F106&gt;50,G106*0.2,G106*0.1)</f>
        <v>0.29999999999999993</v>
      </c>
      <c r="I106" t="s">
        <v>276</v>
      </c>
      <c r="J106" t="s">
        <v>275</v>
      </c>
      <c r="K106" t="s">
        <v>289</v>
      </c>
    </row>
    <row r="107" spans="1:11" x14ac:dyDescent="0.25">
      <c r="A107" s="152" t="s">
        <v>297</v>
      </c>
      <c r="B107" s="151">
        <v>1106</v>
      </c>
      <c r="C107">
        <v>9822</v>
      </c>
      <c r="D107" t="s">
        <v>285</v>
      </c>
      <c r="E107" s="54">
        <v>58.3</v>
      </c>
      <c r="F107" s="54">
        <v>98.4</v>
      </c>
      <c r="G107" s="54">
        <f>F107-E107</f>
        <v>40.100000000000009</v>
      </c>
      <c r="H107" s="54">
        <f>IF(F107&gt;50,G107*0.2,G107*0.1)</f>
        <v>8.0200000000000014</v>
      </c>
      <c r="I107" t="s">
        <v>276</v>
      </c>
      <c r="J107" t="s">
        <v>275</v>
      </c>
      <c r="K107" t="s">
        <v>279</v>
      </c>
    </row>
    <row r="108" spans="1:11" x14ac:dyDescent="0.25">
      <c r="A108" s="152" t="s">
        <v>297</v>
      </c>
      <c r="B108" s="151">
        <v>1107</v>
      </c>
      <c r="C108">
        <v>1109</v>
      </c>
      <c r="D108" t="s">
        <v>298</v>
      </c>
      <c r="E108" s="54">
        <v>3</v>
      </c>
      <c r="F108" s="54">
        <v>8</v>
      </c>
      <c r="G108" s="54">
        <f>F108-E108</f>
        <v>5</v>
      </c>
      <c r="H108" s="54">
        <f>IF(F108&gt;50,G108*0.2,G108*0.1)</f>
        <v>0.5</v>
      </c>
      <c r="I108" t="s">
        <v>292</v>
      </c>
      <c r="J108" t="s">
        <v>291</v>
      </c>
      <c r="K108" t="s">
        <v>286</v>
      </c>
    </row>
    <row r="109" spans="1:11" x14ac:dyDescent="0.25">
      <c r="A109" s="152" t="s">
        <v>297</v>
      </c>
      <c r="B109" s="151">
        <v>1108</v>
      </c>
      <c r="C109">
        <v>9822</v>
      </c>
      <c r="D109" t="s">
        <v>285</v>
      </c>
      <c r="E109" s="54">
        <v>58.3</v>
      </c>
      <c r="F109" s="54">
        <v>98.4</v>
      </c>
      <c r="G109" s="54">
        <f>F109-E109</f>
        <v>40.100000000000009</v>
      </c>
      <c r="H109" s="54">
        <f>IF(F109&gt;50,G109*0.2,G109*0.1)</f>
        <v>8.0200000000000014</v>
      </c>
      <c r="I109" t="s">
        <v>283</v>
      </c>
      <c r="J109" t="s">
        <v>16</v>
      </c>
      <c r="K109" t="s">
        <v>274</v>
      </c>
    </row>
    <row r="110" spans="1:11" x14ac:dyDescent="0.25">
      <c r="A110" s="152" t="s">
        <v>297</v>
      </c>
      <c r="B110" s="151">
        <v>1109</v>
      </c>
      <c r="C110">
        <v>8722</v>
      </c>
      <c r="D110" t="s">
        <v>284</v>
      </c>
      <c r="E110" s="54">
        <v>344</v>
      </c>
      <c r="F110" s="54">
        <v>502</v>
      </c>
      <c r="G110" s="54">
        <f>F110-E110</f>
        <v>158</v>
      </c>
      <c r="H110" s="54">
        <f>IF(F110&gt;50,G110*0.2,G110*0.1)</f>
        <v>31.6</v>
      </c>
      <c r="I110" t="s">
        <v>276</v>
      </c>
      <c r="J110" t="s">
        <v>275</v>
      </c>
      <c r="K110" t="s">
        <v>279</v>
      </c>
    </row>
    <row r="111" spans="1:11" x14ac:dyDescent="0.25">
      <c r="A111" s="152" t="s">
        <v>297</v>
      </c>
      <c r="B111" s="151">
        <v>1110</v>
      </c>
      <c r="C111">
        <v>8722</v>
      </c>
      <c r="D111" t="s">
        <v>284</v>
      </c>
      <c r="E111" s="54">
        <v>344</v>
      </c>
      <c r="F111" s="54">
        <v>502</v>
      </c>
      <c r="G111" s="54">
        <f>F111-E111</f>
        <v>158</v>
      </c>
      <c r="H111" s="54">
        <f>IF(F111&gt;50,G111*0.2,G111*0.1)</f>
        <v>31.6</v>
      </c>
      <c r="I111" t="s">
        <v>292</v>
      </c>
      <c r="J111" t="s">
        <v>291</v>
      </c>
      <c r="K111" t="s">
        <v>274</v>
      </c>
    </row>
    <row r="112" spans="1:11" x14ac:dyDescent="0.25">
      <c r="A112" s="152" t="s">
        <v>297</v>
      </c>
      <c r="B112" s="151">
        <v>1111</v>
      </c>
      <c r="C112">
        <v>6622</v>
      </c>
      <c r="D112" t="s">
        <v>293</v>
      </c>
      <c r="E112" s="54">
        <v>42</v>
      </c>
      <c r="F112" s="54">
        <v>77</v>
      </c>
      <c r="G112" s="54">
        <f>F112-E112</f>
        <v>35</v>
      </c>
      <c r="H112" s="54">
        <f>IF(F112&gt;50,G112*0.2,G112*0.1)</f>
        <v>7</v>
      </c>
      <c r="I112" t="s">
        <v>292</v>
      </c>
      <c r="J112" t="s">
        <v>291</v>
      </c>
      <c r="K112" t="s">
        <v>279</v>
      </c>
    </row>
    <row r="113" spans="1:11" x14ac:dyDescent="0.25">
      <c r="A113" s="152" t="s">
        <v>297</v>
      </c>
      <c r="B113" s="151">
        <v>1112</v>
      </c>
      <c r="C113">
        <v>6622</v>
      </c>
      <c r="D113" t="s">
        <v>293</v>
      </c>
      <c r="E113" s="54">
        <v>42</v>
      </c>
      <c r="F113" s="54">
        <v>77</v>
      </c>
      <c r="G113" s="54">
        <f>F113-E113</f>
        <v>35</v>
      </c>
      <c r="H113" s="54">
        <f>IF(F113&gt;50,G113*0.2,G113*0.1)</f>
        <v>7</v>
      </c>
      <c r="I113" t="s">
        <v>283</v>
      </c>
      <c r="J113" t="s">
        <v>16</v>
      </c>
      <c r="K113" t="s">
        <v>289</v>
      </c>
    </row>
    <row r="114" spans="1:11" x14ac:dyDescent="0.25">
      <c r="A114" s="152" t="s">
        <v>297</v>
      </c>
      <c r="B114" s="151">
        <v>1113</v>
      </c>
      <c r="C114">
        <v>9822</v>
      </c>
      <c r="D114" t="s">
        <v>285</v>
      </c>
      <c r="E114" s="54">
        <v>58.3</v>
      </c>
      <c r="F114" s="54">
        <v>98.4</v>
      </c>
      <c r="G114" s="54">
        <f>F114-E114</f>
        <v>40.100000000000009</v>
      </c>
      <c r="H114" s="54">
        <f>IF(F114&gt;50,G114*0.2,G114*0.1)</f>
        <v>8.0200000000000014</v>
      </c>
      <c r="I114" t="s">
        <v>281</v>
      </c>
      <c r="J114" t="s">
        <v>280</v>
      </c>
      <c r="K114" t="s">
        <v>279</v>
      </c>
    </row>
    <row r="115" spans="1:11" x14ac:dyDescent="0.25">
      <c r="A115" s="152" t="s">
        <v>297</v>
      </c>
      <c r="B115" s="151">
        <v>1114</v>
      </c>
      <c r="C115">
        <v>2242</v>
      </c>
      <c r="D115" t="s">
        <v>287</v>
      </c>
      <c r="E115" s="54">
        <v>60</v>
      </c>
      <c r="F115" s="54">
        <v>124</v>
      </c>
      <c r="G115" s="54">
        <f>F115-E115</f>
        <v>64</v>
      </c>
      <c r="H115" s="54">
        <f>IF(F115&gt;50,G115*0.2,G115*0.1)</f>
        <v>12.8</v>
      </c>
      <c r="I115" t="s">
        <v>276</v>
      </c>
      <c r="J115" t="s">
        <v>275</v>
      </c>
      <c r="K115" t="s">
        <v>289</v>
      </c>
    </row>
    <row r="116" spans="1:11" x14ac:dyDescent="0.25">
      <c r="A116" s="152" t="s">
        <v>297</v>
      </c>
      <c r="B116" s="151">
        <v>1115</v>
      </c>
      <c r="C116">
        <v>8722</v>
      </c>
      <c r="D116" t="s">
        <v>284</v>
      </c>
      <c r="E116" s="54">
        <v>344</v>
      </c>
      <c r="F116" s="54">
        <v>502</v>
      </c>
      <c r="G116" s="54">
        <f>F116-E116</f>
        <v>158</v>
      </c>
      <c r="H116" s="54">
        <f>IF(F116&gt;50,G116*0.2,G116*0.1)</f>
        <v>31.6</v>
      </c>
      <c r="I116" t="s">
        <v>281</v>
      </c>
      <c r="J116" t="s">
        <v>280</v>
      </c>
      <c r="K116" t="s">
        <v>289</v>
      </c>
    </row>
    <row r="117" spans="1:11" x14ac:dyDescent="0.25">
      <c r="A117" s="152" t="s">
        <v>297</v>
      </c>
      <c r="B117" s="151">
        <v>1116</v>
      </c>
      <c r="C117">
        <v>6622</v>
      </c>
      <c r="D117" t="s">
        <v>293</v>
      </c>
      <c r="E117" s="54">
        <v>42</v>
      </c>
      <c r="F117" s="54">
        <v>77</v>
      </c>
      <c r="G117" s="54">
        <f>F117-E117</f>
        <v>35</v>
      </c>
      <c r="H117" s="54">
        <f>IF(F117&gt;50,G117*0.2,G117*0.1)</f>
        <v>7</v>
      </c>
      <c r="I117" t="s">
        <v>283</v>
      </c>
      <c r="J117" t="s">
        <v>16</v>
      </c>
      <c r="K117" t="s">
        <v>274</v>
      </c>
    </row>
    <row r="118" spans="1:11" x14ac:dyDescent="0.25">
      <c r="A118" s="152" t="s">
        <v>297</v>
      </c>
      <c r="B118" s="151">
        <v>1117</v>
      </c>
      <c r="C118">
        <v>8722</v>
      </c>
      <c r="D118" t="s">
        <v>284</v>
      </c>
      <c r="E118" s="54">
        <v>344</v>
      </c>
      <c r="F118" s="54">
        <v>502</v>
      </c>
      <c r="G118" s="54">
        <f>F118-E118</f>
        <v>158</v>
      </c>
      <c r="H118" s="54">
        <f>IF(F118&gt;50,G118*0.2,G118*0.1)</f>
        <v>31.6</v>
      </c>
      <c r="I118" t="s">
        <v>292</v>
      </c>
      <c r="J118" t="s">
        <v>291</v>
      </c>
      <c r="K118" t="s">
        <v>286</v>
      </c>
    </row>
    <row r="119" spans="1:11" x14ac:dyDescent="0.25">
      <c r="A119" s="152" t="s">
        <v>297</v>
      </c>
      <c r="B119" s="151">
        <v>1118</v>
      </c>
      <c r="C119">
        <v>9822</v>
      </c>
      <c r="D119" t="s">
        <v>285</v>
      </c>
      <c r="E119" s="54">
        <v>58.3</v>
      </c>
      <c r="F119" s="54">
        <v>98.4</v>
      </c>
      <c r="G119" s="54">
        <f>F119-E119</f>
        <v>40.100000000000009</v>
      </c>
      <c r="H119" s="54">
        <f>IF(F119&gt;50,G119*0.2,G119*0.1)</f>
        <v>8.0200000000000014</v>
      </c>
      <c r="I119" t="s">
        <v>276</v>
      </c>
      <c r="J119" t="s">
        <v>275</v>
      </c>
      <c r="K119" t="s">
        <v>279</v>
      </c>
    </row>
    <row r="120" spans="1:11" x14ac:dyDescent="0.25">
      <c r="A120" s="152" t="s">
        <v>297</v>
      </c>
      <c r="B120" s="151">
        <v>1119</v>
      </c>
      <c r="C120">
        <v>2242</v>
      </c>
      <c r="D120" t="s">
        <v>287</v>
      </c>
      <c r="E120" s="54">
        <v>60</v>
      </c>
      <c r="F120" s="54">
        <v>124</v>
      </c>
      <c r="G120" s="54">
        <f>F120-E120</f>
        <v>64</v>
      </c>
      <c r="H120" s="54">
        <f>IF(F120&gt;50,G120*0.2,G120*0.1)</f>
        <v>12.8</v>
      </c>
      <c r="I120" t="s">
        <v>281</v>
      </c>
      <c r="J120" t="s">
        <v>280</v>
      </c>
      <c r="K120" t="s">
        <v>282</v>
      </c>
    </row>
    <row r="121" spans="1:11" x14ac:dyDescent="0.25">
      <c r="A121" s="152" t="s">
        <v>297</v>
      </c>
      <c r="B121" s="151">
        <v>1120</v>
      </c>
      <c r="C121">
        <v>2242</v>
      </c>
      <c r="D121" t="s">
        <v>287</v>
      </c>
      <c r="E121" s="54">
        <v>60</v>
      </c>
      <c r="F121" s="54">
        <v>124</v>
      </c>
      <c r="G121" s="54">
        <f>F121-E121</f>
        <v>64</v>
      </c>
      <c r="H121" s="54">
        <f>IF(F121&gt;50,G121*0.2,G121*0.1)</f>
        <v>12.8</v>
      </c>
      <c r="I121" t="s">
        <v>283</v>
      </c>
      <c r="J121" t="s">
        <v>16</v>
      </c>
      <c r="K121" t="s">
        <v>279</v>
      </c>
    </row>
    <row r="122" spans="1:11" x14ac:dyDescent="0.25">
      <c r="A122" s="152" t="s">
        <v>297</v>
      </c>
      <c r="B122" s="151">
        <v>1121</v>
      </c>
      <c r="C122">
        <v>4421</v>
      </c>
      <c r="D122" t="s">
        <v>277</v>
      </c>
      <c r="E122" s="54">
        <v>45</v>
      </c>
      <c r="F122" s="54">
        <v>87</v>
      </c>
      <c r="G122" s="54">
        <f>F122-E122</f>
        <v>42</v>
      </c>
      <c r="H122" s="54">
        <f>IF(F122&gt;50,G122*0.2,G122*0.1)</f>
        <v>8.4</v>
      </c>
      <c r="I122" t="s">
        <v>283</v>
      </c>
      <c r="J122" t="s">
        <v>16</v>
      </c>
      <c r="K122" t="s">
        <v>274</v>
      </c>
    </row>
    <row r="123" spans="1:11" x14ac:dyDescent="0.25">
      <c r="A123" s="152" t="s">
        <v>297</v>
      </c>
      <c r="B123" s="151">
        <v>1122</v>
      </c>
      <c r="C123">
        <v>8722</v>
      </c>
      <c r="D123" t="s">
        <v>284</v>
      </c>
      <c r="E123" s="54">
        <v>344</v>
      </c>
      <c r="F123" s="54">
        <v>502</v>
      </c>
      <c r="G123" s="54">
        <f>F123-E123</f>
        <v>158</v>
      </c>
      <c r="H123" s="54">
        <f>IF(F123&gt;50,G123*0.2,G123*0.1)</f>
        <v>31.6</v>
      </c>
      <c r="I123" t="s">
        <v>283</v>
      </c>
      <c r="J123" t="s">
        <v>16</v>
      </c>
      <c r="K123" t="s">
        <v>289</v>
      </c>
    </row>
    <row r="124" spans="1:11" x14ac:dyDescent="0.25">
      <c r="A124" s="152" t="s">
        <v>297</v>
      </c>
      <c r="B124" s="151">
        <v>1123</v>
      </c>
      <c r="C124">
        <v>9822</v>
      </c>
      <c r="D124" t="s">
        <v>285</v>
      </c>
      <c r="E124" s="54">
        <v>58.3</v>
      </c>
      <c r="F124" s="54">
        <v>98.4</v>
      </c>
      <c r="G124" s="54">
        <f>F124-E124</f>
        <v>40.100000000000009</v>
      </c>
      <c r="H124" s="54">
        <f>IF(F124&gt;50,G124*0.2,G124*0.1)</f>
        <v>8.0200000000000014</v>
      </c>
      <c r="I124" t="s">
        <v>283</v>
      </c>
      <c r="J124" t="s">
        <v>16</v>
      </c>
      <c r="K124" t="s">
        <v>274</v>
      </c>
    </row>
    <row r="125" spans="1:11" x14ac:dyDescent="0.25">
      <c r="A125" s="152" t="s">
        <v>297</v>
      </c>
      <c r="B125" s="151">
        <v>1124</v>
      </c>
      <c r="C125">
        <v>4421</v>
      </c>
      <c r="D125" t="s">
        <v>277</v>
      </c>
      <c r="E125" s="54">
        <v>45</v>
      </c>
      <c r="F125" s="54">
        <v>87</v>
      </c>
      <c r="G125" s="54">
        <f>F125-E125</f>
        <v>42</v>
      </c>
      <c r="H125" s="54">
        <f>IF(F125&gt;50,G125*0.2,G125*0.1)</f>
        <v>8.4</v>
      </c>
      <c r="I125" t="s">
        <v>283</v>
      </c>
      <c r="J125" t="s">
        <v>16</v>
      </c>
      <c r="K125" t="s">
        <v>289</v>
      </c>
    </row>
    <row r="126" spans="1:11" x14ac:dyDescent="0.25">
      <c r="A126" s="152" t="s">
        <v>296</v>
      </c>
      <c r="B126" s="151">
        <v>1125</v>
      </c>
      <c r="C126">
        <v>2242</v>
      </c>
      <c r="D126" t="s">
        <v>287</v>
      </c>
      <c r="E126" s="54">
        <v>60</v>
      </c>
      <c r="F126" s="54">
        <v>124</v>
      </c>
      <c r="G126" s="54">
        <f>F126-E126</f>
        <v>64</v>
      </c>
      <c r="H126" s="54">
        <f>IF(F126&gt;50,G126*0.2,G126*0.1)</f>
        <v>12.8</v>
      </c>
      <c r="I126" t="s">
        <v>283</v>
      </c>
      <c r="J126" t="s">
        <v>16</v>
      </c>
      <c r="K126" t="s">
        <v>279</v>
      </c>
    </row>
    <row r="127" spans="1:11" x14ac:dyDescent="0.25">
      <c r="A127" s="152" t="s">
        <v>296</v>
      </c>
      <c r="B127" s="151">
        <v>1126</v>
      </c>
      <c r="C127">
        <v>9212</v>
      </c>
      <c r="D127" t="s">
        <v>290</v>
      </c>
      <c r="E127" s="54">
        <v>4</v>
      </c>
      <c r="F127" s="54">
        <v>7</v>
      </c>
      <c r="G127" s="54">
        <f>F127-E127</f>
        <v>3</v>
      </c>
      <c r="H127" s="54">
        <f>IF(F127&gt;50,G127*0.2,G127*0.1)</f>
        <v>0.30000000000000004</v>
      </c>
      <c r="I127" t="s">
        <v>283</v>
      </c>
      <c r="J127" t="s">
        <v>16</v>
      </c>
      <c r="K127" t="s">
        <v>286</v>
      </c>
    </row>
    <row r="128" spans="1:11" x14ac:dyDescent="0.25">
      <c r="A128" s="152" t="s">
        <v>296</v>
      </c>
      <c r="B128" s="151">
        <v>1127</v>
      </c>
      <c r="C128">
        <v>8722</v>
      </c>
      <c r="D128" t="s">
        <v>284</v>
      </c>
      <c r="E128" s="54">
        <v>344</v>
      </c>
      <c r="F128" s="54">
        <v>502</v>
      </c>
      <c r="G128" s="54">
        <f>F128-E128</f>
        <v>158</v>
      </c>
      <c r="H128" s="54">
        <f>IF(F128&gt;50,G128*0.2,G128*0.1)</f>
        <v>31.6</v>
      </c>
      <c r="I128" t="s">
        <v>281</v>
      </c>
      <c r="J128" t="s">
        <v>280</v>
      </c>
      <c r="K128" t="s">
        <v>274</v>
      </c>
    </row>
    <row r="129" spans="1:11" x14ac:dyDescent="0.25">
      <c r="A129" s="152" t="s">
        <v>296</v>
      </c>
      <c r="B129" s="151">
        <v>1128</v>
      </c>
      <c r="C129">
        <v>6622</v>
      </c>
      <c r="D129" t="s">
        <v>293</v>
      </c>
      <c r="E129" s="54">
        <v>42</v>
      </c>
      <c r="F129" s="54">
        <v>77</v>
      </c>
      <c r="G129" s="54">
        <f>F129-E129</f>
        <v>35</v>
      </c>
      <c r="H129" s="54">
        <f>IF(F129&gt;50,G129*0.2,G129*0.1)</f>
        <v>7</v>
      </c>
      <c r="I129" t="s">
        <v>276</v>
      </c>
      <c r="J129" t="s">
        <v>275</v>
      </c>
      <c r="K129" t="s">
        <v>279</v>
      </c>
    </row>
    <row r="130" spans="1:11" x14ac:dyDescent="0.25">
      <c r="A130" s="152" t="s">
        <v>296</v>
      </c>
      <c r="B130" s="151">
        <v>1129</v>
      </c>
      <c r="C130">
        <v>9822</v>
      </c>
      <c r="D130" t="s">
        <v>285</v>
      </c>
      <c r="E130" s="54">
        <v>58.3</v>
      </c>
      <c r="F130" s="54">
        <v>98.4</v>
      </c>
      <c r="G130" s="54">
        <f>F130-E130</f>
        <v>40.100000000000009</v>
      </c>
      <c r="H130" s="54">
        <f>IF(F130&gt;50,G130*0.2,G130*0.1)</f>
        <v>8.0200000000000014</v>
      </c>
      <c r="I130" t="s">
        <v>292</v>
      </c>
      <c r="J130" t="s">
        <v>291</v>
      </c>
      <c r="K130" t="s">
        <v>274</v>
      </c>
    </row>
    <row r="131" spans="1:11" x14ac:dyDescent="0.25">
      <c r="A131" s="152" t="s">
        <v>296</v>
      </c>
      <c r="B131" s="151">
        <v>1130</v>
      </c>
      <c r="C131">
        <v>4421</v>
      </c>
      <c r="D131" t="s">
        <v>277</v>
      </c>
      <c r="E131" s="54">
        <v>45</v>
      </c>
      <c r="F131" s="54">
        <v>87</v>
      </c>
      <c r="G131" s="54">
        <f>F131-E131</f>
        <v>42</v>
      </c>
      <c r="H131" s="54">
        <f>IF(F131&gt;50,G131*0.2,G131*0.1)</f>
        <v>8.4</v>
      </c>
      <c r="I131" t="s">
        <v>292</v>
      </c>
      <c r="J131" t="s">
        <v>291</v>
      </c>
      <c r="K131" t="s">
        <v>279</v>
      </c>
    </row>
    <row r="132" spans="1:11" x14ac:dyDescent="0.25">
      <c r="A132" s="152" t="s">
        <v>296</v>
      </c>
      <c r="B132" s="151">
        <v>1131</v>
      </c>
      <c r="C132">
        <v>9212</v>
      </c>
      <c r="D132" t="s">
        <v>290</v>
      </c>
      <c r="E132" s="54">
        <v>4</v>
      </c>
      <c r="F132" s="54">
        <v>7</v>
      </c>
      <c r="G132" s="54">
        <f>F132-E132</f>
        <v>3</v>
      </c>
      <c r="H132" s="54">
        <f>IF(F132&gt;50,G132*0.2,G132*0.1)</f>
        <v>0.30000000000000004</v>
      </c>
      <c r="I132" t="s">
        <v>292</v>
      </c>
      <c r="J132" t="s">
        <v>291</v>
      </c>
      <c r="K132" t="s">
        <v>289</v>
      </c>
    </row>
    <row r="133" spans="1:11" x14ac:dyDescent="0.25">
      <c r="A133" s="152" t="s">
        <v>296</v>
      </c>
      <c r="B133" s="151">
        <v>1132</v>
      </c>
      <c r="C133">
        <v>9212</v>
      </c>
      <c r="D133" t="s">
        <v>290</v>
      </c>
      <c r="E133" s="54">
        <v>4</v>
      </c>
      <c r="F133" s="54">
        <v>7</v>
      </c>
      <c r="G133" s="54">
        <f>F133-E133</f>
        <v>3</v>
      </c>
      <c r="H133" s="54">
        <f>IF(F133&gt;50,G133*0.2,G133*0.1)</f>
        <v>0.30000000000000004</v>
      </c>
      <c r="I133" t="s">
        <v>292</v>
      </c>
      <c r="J133" t="s">
        <v>291</v>
      </c>
      <c r="K133" t="s">
        <v>279</v>
      </c>
    </row>
    <row r="134" spans="1:11" x14ac:dyDescent="0.25">
      <c r="A134" s="152" t="s">
        <v>296</v>
      </c>
      <c r="B134" s="151">
        <v>1133</v>
      </c>
      <c r="C134">
        <v>9822</v>
      </c>
      <c r="D134" t="s">
        <v>285</v>
      </c>
      <c r="E134" s="54">
        <v>58.3</v>
      </c>
      <c r="F134" s="54">
        <v>98.4</v>
      </c>
      <c r="G134" s="54">
        <f>F134-E134</f>
        <v>40.100000000000009</v>
      </c>
      <c r="H134" s="54">
        <f>IF(F134&gt;50,G134*0.2,G134*0.1)</f>
        <v>8.0200000000000014</v>
      </c>
      <c r="I134" t="s">
        <v>281</v>
      </c>
      <c r="J134" t="s">
        <v>280</v>
      </c>
      <c r="K134" t="s">
        <v>289</v>
      </c>
    </row>
    <row r="135" spans="1:11" x14ac:dyDescent="0.25">
      <c r="A135" s="152" t="s">
        <v>296</v>
      </c>
      <c r="B135" s="151">
        <v>1134</v>
      </c>
      <c r="C135">
        <v>9822</v>
      </c>
      <c r="D135" t="s">
        <v>285</v>
      </c>
      <c r="E135" s="54">
        <v>58.3</v>
      </c>
      <c r="F135" s="54">
        <v>98.4</v>
      </c>
      <c r="G135" s="54">
        <f>F135-E135</f>
        <v>40.100000000000009</v>
      </c>
      <c r="H135" s="54">
        <f>IF(F135&gt;50,G135*0.2,G135*0.1)</f>
        <v>8.0200000000000014</v>
      </c>
      <c r="I135" t="s">
        <v>283</v>
      </c>
      <c r="J135" t="s">
        <v>16</v>
      </c>
      <c r="K135" t="s">
        <v>289</v>
      </c>
    </row>
    <row r="136" spans="1:11" x14ac:dyDescent="0.25">
      <c r="A136" s="152" t="s">
        <v>296</v>
      </c>
      <c r="B136" s="151">
        <v>1135</v>
      </c>
      <c r="C136">
        <v>8722</v>
      </c>
      <c r="D136" t="s">
        <v>284</v>
      </c>
      <c r="E136" s="54">
        <v>344</v>
      </c>
      <c r="F136" s="54">
        <v>502</v>
      </c>
      <c r="G136" s="54">
        <f>F136-E136</f>
        <v>158</v>
      </c>
      <c r="H136" s="54">
        <f>IF(F136&gt;50,G136*0.2,G136*0.1)</f>
        <v>31.6</v>
      </c>
      <c r="I136" t="s">
        <v>281</v>
      </c>
      <c r="J136" t="s">
        <v>280</v>
      </c>
      <c r="K136" t="s">
        <v>274</v>
      </c>
    </row>
    <row r="137" spans="1:11" x14ac:dyDescent="0.25">
      <c r="A137" s="152" t="s">
        <v>296</v>
      </c>
      <c r="B137" s="151">
        <v>1136</v>
      </c>
      <c r="C137">
        <v>2242</v>
      </c>
      <c r="D137" t="s">
        <v>287</v>
      </c>
      <c r="E137" s="54">
        <v>60</v>
      </c>
      <c r="F137" s="54">
        <v>124</v>
      </c>
      <c r="G137" s="54">
        <f>F137-E137</f>
        <v>64</v>
      </c>
      <c r="H137" s="54">
        <f>IF(F137&gt;50,G137*0.2,G137*0.1)</f>
        <v>12.8</v>
      </c>
      <c r="I137" t="s">
        <v>283</v>
      </c>
      <c r="J137" t="s">
        <v>16</v>
      </c>
      <c r="K137" t="s">
        <v>286</v>
      </c>
    </row>
    <row r="138" spans="1:11" x14ac:dyDescent="0.25">
      <c r="A138" s="152" t="s">
        <v>296</v>
      </c>
      <c r="B138" s="151">
        <v>1137</v>
      </c>
      <c r="C138">
        <v>9822</v>
      </c>
      <c r="D138" t="s">
        <v>285</v>
      </c>
      <c r="E138" s="54">
        <v>58.3</v>
      </c>
      <c r="F138" s="54">
        <v>98.4</v>
      </c>
      <c r="G138" s="54">
        <f>F138-E138</f>
        <v>40.100000000000009</v>
      </c>
      <c r="H138" s="54">
        <f>IF(F138&gt;50,G138*0.2,G138*0.1)</f>
        <v>8.0200000000000014</v>
      </c>
      <c r="I138" t="s">
        <v>276</v>
      </c>
      <c r="J138" t="s">
        <v>275</v>
      </c>
      <c r="K138" t="s">
        <v>279</v>
      </c>
    </row>
    <row r="139" spans="1:11" x14ac:dyDescent="0.25">
      <c r="A139" s="152" t="s">
        <v>296</v>
      </c>
      <c r="B139" s="151">
        <v>1138</v>
      </c>
      <c r="C139">
        <v>8722</v>
      </c>
      <c r="D139" t="s">
        <v>284</v>
      </c>
      <c r="E139" s="54">
        <v>344</v>
      </c>
      <c r="F139" s="54">
        <v>502</v>
      </c>
      <c r="G139" s="54">
        <f>F139-E139</f>
        <v>158</v>
      </c>
      <c r="H139" s="54">
        <f>IF(F139&gt;50,G139*0.2,G139*0.1)</f>
        <v>31.6</v>
      </c>
      <c r="I139" t="s">
        <v>281</v>
      </c>
      <c r="J139" t="s">
        <v>280</v>
      </c>
      <c r="K139" t="s">
        <v>282</v>
      </c>
    </row>
    <row r="140" spans="1:11" x14ac:dyDescent="0.25">
      <c r="A140" s="152" t="s">
        <v>296</v>
      </c>
      <c r="B140" s="151">
        <v>1139</v>
      </c>
      <c r="C140">
        <v>4421</v>
      </c>
      <c r="D140" t="s">
        <v>277</v>
      </c>
      <c r="E140" s="54">
        <v>45</v>
      </c>
      <c r="F140" s="54">
        <v>87</v>
      </c>
      <c r="G140" s="54">
        <f>F140-E140</f>
        <v>42</v>
      </c>
      <c r="H140" s="54">
        <f>IF(F140&gt;50,G140*0.2,G140*0.1)</f>
        <v>8.4</v>
      </c>
      <c r="I140" t="s">
        <v>283</v>
      </c>
      <c r="J140" t="s">
        <v>16</v>
      </c>
      <c r="K140" t="s">
        <v>279</v>
      </c>
    </row>
    <row r="141" spans="1:11" x14ac:dyDescent="0.25">
      <c r="A141" s="152" t="s">
        <v>296</v>
      </c>
      <c r="B141" s="151">
        <v>1140</v>
      </c>
      <c r="C141">
        <v>4421</v>
      </c>
      <c r="D141" t="s">
        <v>277</v>
      </c>
      <c r="E141" s="54">
        <v>45</v>
      </c>
      <c r="F141" s="54">
        <v>87</v>
      </c>
      <c r="G141" s="54">
        <f>F141-E141</f>
        <v>42</v>
      </c>
      <c r="H141" s="54">
        <f>IF(F141&gt;50,G141*0.2,G141*0.1)</f>
        <v>8.4</v>
      </c>
      <c r="I141" t="s">
        <v>276</v>
      </c>
      <c r="J141" t="s">
        <v>275</v>
      </c>
      <c r="K141" t="s">
        <v>274</v>
      </c>
    </row>
    <row r="142" spans="1:11" x14ac:dyDescent="0.25">
      <c r="A142" s="152" t="s">
        <v>296</v>
      </c>
      <c r="B142" s="151">
        <v>1141</v>
      </c>
      <c r="C142">
        <v>9212</v>
      </c>
      <c r="D142" t="s">
        <v>290</v>
      </c>
      <c r="E142" s="54">
        <v>4</v>
      </c>
      <c r="F142" s="54">
        <v>7</v>
      </c>
      <c r="G142" s="54">
        <f>F142-E142</f>
        <v>3</v>
      </c>
      <c r="H142" s="54">
        <f>IF(F142&gt;50,G142*0.2,G142*0.1)</f>
        <v>0.30000000000000004</v>
      </c>
      <c r="I142" t="s">
        <v>276</v>
      </c>
      <c r="J142" t="s">
        <v>275</v>
      </c>
      <c r="K142" t="s">
        <v>289</v>
      </c>
    </row>
    <row r="143" spans="1:11" x14ac:dyDescent="0.25">
      <c r="A143" s="152" t="s">
        <v>295</v>
      </c>
      <c r="B143" s="151">
        <v>1142</v>
      </c>
      <c r="C143">
        <v>2242</v>
      </c>
      <c r="D143" t="s">
        <v>287</v>
      </c>
      <c r="E143" s="54">
        <v>60</v>
      </c>
      <c r="F143" s="54">
        <v>124</v>
      </c>
      <c r="G143" s="54">
        <f>F143-E143</f>
        <v>64</v>
      </c>
      <c r="H143" s="54">
        <f>IF(F143&gt;50,G143*0.2,G143*0.1)</f>
        <v>12.8</v>
      </c>
      <c r="I143" t="s">
        <v>276</v>
      </c>
      <c r="J143" t="s">
        <v>275</v>
      </c>
      <c r="K143" t="s">
        <v>274</v>
      </c>
    </row>
    <row r="144" spans="1:11" x14ac:dyDescent="0.25">
      <c r="A144" s="152" t="s">
        <v>295</v>
      </c>
      <c r="B144" s="151">
        <v>1143</v>
      </c>
      <c r="C144">
        <v>9822</v>
      </c>
      <c r="D144" t="s">
        <v>285</v>
      </c>
      <c r="E144" s="54">
        <v>58.3</v>
      </c>
      <c r="F144" s="54">
        <v>98.4</v>
      </c>
      <c r="G144" s="54">
        <f>F144-E144</f>
        <v>40.100000000000009</v>
      </c>
      <c r="H144" s="54">
        <f>IF(F144&gt;50,G144*0.2,G144*0.1)</f>
        <v>8.0200000000000014</v>
      </c>
      <c r="I144" t="s">
        <v>292</v>
      </c>
      <c r="J144" t="s">
        <v>291</v>
      </c>
      <c r="K144" t="s">
        <v>289</v>
      </c>
    </row>
    <row r="145" spans="1:11" x14ac:dyDescent="0.25">
      <c r="A145" s="152" t="s">
        <v>295</v>
      </c>
      <c r="B145" s="151">
        <v>1144</v>
      </c>
      <c r="C145">
        <v>2242</v>
      </c>
      <c r="D145" t="s">
        <v>287</v>
      </c>
      <c r="E145" s="54">
        <v>60</v>
      </c>
      <c r="F145" s="54">
        <v>124</v>
      </c>
      <c r="G145" s="54">
        <f>F145-E145</f>
        <v>64</v>
      </c>
      <c r="H145" s="54">
        <f>IF(F145&gt;50,G145*0.2,G145*0.1)</f>
        <v>12.8</v>
      </c>
      <c r="I145" t="s">
        <v>292</v>
      </c>
      <c r="J145" t="s">
        <v>291</v>
      </c>
      <c r="K145" t="s">
        <v>279</v>
      </c>
    </row>
    <row r="146" spans="1:11" x14ac:dyDescent="0.25">
      <c r="A146" s="152" t="s">
        <v>295</v>
      </c>
      <c r="B146" s="151">
        <v>1145</v>
      </c>
      <c r="C146">
        <v>4421</v>
      </c>
      <c r="D146" t="s">
        <v>277</v>
      </c>
      <c r="E146" s="54">
        <v>45</v>
      </c>
      <c r="F146" s="54">
        <v>87</v>
      </c>
      <c r="G146" s="54">
        <f>F146-E146</f>
        <v>42</v>
      </c>
      <c r="H146" s="54">
        <f>IF(F146&gt;50,G146*0.2,G146*0.1)</f>
        <v>8.4</v>
      </c>
      <c r="I146" t="s">
        <v>292</v>
      </c>
      <c r="J146" t="s">
        <v>291</v>
      </c>
      <c r="K146" t="s">
        <v>286</v>
      </c>
    </row>
    <row r="147" spans="1:11" x14ac:dyDescent="0.25">
      <c r="A147" s="152" t="s">
        <v>295</v>
      </c>
      <c r="B147" s="151">
        <v>1146</v>
      </c>
      <c r="C147">
        <v>8722</v>
      </c>
      <c r="D147" t="s">
        <v>284</v>
      </c>
      <c r="E147" s="54">
        <v>344</v>
      </c>
      <c r="F147" s="54">
        <v>502</v>
      </c>
      <c r="G147" s="54">
        <f>F147-E147</f>
        <v>158</v>
      </c>
      <c r="H147" s="54">
        <f>IF(F147&gt;50,G147*0.2,G147*0.1)</f>
        <v>31.6</v>
      </c>
      <c r="I147" t="s">
        <v>292</v>
      </c>
      <c r="J147" t="s">
        <v>291</v>
      </c>
      <c r="K147" t="s">
        <v>274</v>
      </c>
    </row>
    <row r="148" spans="1:11" x14ac:dyDescent="0.25">
      <c r="A148" s="152" t="s">
        <v>295</v>
      </c>
      <c r="B148" s="151">
        <v>1147</v>
      </c>
      <c r="C148">
        <v>9822</v>
      </c>
      <c r="D148" t="s">
        <v>285</v>
      </c>
      <c r="E148" s="54">
        <v>58.3</v>
      </c>
      <c r="F148" s="54">
        <v>98.4</v>
      </c>
      <c r="G148" s="54">
        <f>F148-E148</f>
        <v>40.100000000000009</v>
      </c>
      <c r="H148" s="54">
        <f>IF(F148&gt;50,G148*0.2,G148*0.1)</f>
        <v>8.0200000000000014</v>
      </c>
      <c r="I148" t="s">
        <v>281</v>
      </c>
      <c r="J148" t="s">
        <v>280</v>
      </c>
      <c r="K148" t="s">
        <v>279</v>
      </c>
    </row>
    <row r="149" spans="1:11" x14ac:dyDescent="0.25">
      <c r="A149" s="152" t="s">
        <v>295</v>
      </c>
      <c r="B149" s="151">
        <v>1148</v>
      </c>
      <c r="C149">
        <v>9212</v>
      </c>
      <c r="D149" t="s">
        <v>290</v>
      </c>
      <c r="E149" s="54">
        <v>4</v>
      </c>
      <c r="F149" s="54">
        <v>7</v>
      </c>
      <c r="G149" s="54">
        <f>F149-E149</f>
        <v>3</v>
      </c>
      <c r="H149" s="54">
        <f>IF(F149&gt;50,G149*0.2,G149*0.1)</f>
        <v>0.30000000000000004</v>
      </c>
      <c r="I149" t="s">
        <v>283</v>
      </c>
      <c r="J149" t="s">
        <v>16</v>
      </c>
      <c r="K149" t="s">
        <v>289</v>
      </c>
    </row>
    <row r="150" spans="1:11" x14ac:dyDescent="0.25">
      <c r="A150" s="152" t="s">
        <v>295</v>
      </c>
      <c r="B150" s="151">
        <v>1149</v>
      </c>
      <c r="C150">
        <v>8722</v>
      </c>
      <c r="D150" t="s">
        <v>284</v>
      </c>
      <c r="E150" s="54">
        <v>344</v>
      </c>
      <c r="F150" s="54">
        <v>502</v>
      </c>
      <c r="G150" s="54">
        <f>F150-E150</f>
        <v>158</v>
      </c>
      <c r="H150" s="54">
        <f>IF(F150&gt;50,G150*0.2,G150*0.1)</f>
        <v>31.6</v>
      </c>
      <c r="I150" t="s">
        <v>281</v>
      </c>
      <c r="J150" t="s">
        <v>280</v>
      </c>
      <c r="K150" t="s">
        <v>289</v>
      </c>
    </row>
    <row r="151" spans="1:11" x14ac:dyDescent="0.25">
      <c r="A151" s="152" t="s">
        <v>294</v>
      </c>
      <c r="B151" s="151">
        <v>1150</v>
      </c>
      <c r="C151">
        <v>2242</v>
      </c>
      <c r="D151" t="s">
        <v>287</v>
      </c>
      <c r="E151" s="54">
        <v>60</v>
      </c>
      <c r="F151" s="54">
        <v>124</v>
      </c>
      <c r="G151" s="54">
        <f>F151-E151</f>
        <v>64</v>
      </c>
      <c r="H151" s="54">
        <f>IF(F151&gt;50,G151*0.2,G151*0.1)</f>
        <v>12.8</v>
      </c>
      <c r="I151" t="s">
        <v>283</v>
      </c>
      <c r="J151" t="s">
        <v>16</v>
      </c>
      <c r="K151" t="s">
        <v>282</v>
      </c>
    </row>
    <row r="152" spans="1:11" x14ac:dyDescent="0.25">
      <c r="A152" s="152" t="s">
        <v>294</v>
      </c>
      <c r="B152" s="151">
        <v>1151</v>
      </c>
      <c r="C152">
        <v>2242</v>
      </c>
      <c r="D152" t="s">
        <v>287</v>
      </c>
      <c r="E152" s="54">
        <v>60</v>
      </c>
      <c r="F152" s="54">
        <v>124</v>
      </c>
      <c r="G152" s="54">
        <f>F152-E152</f>
        <v>64</v>
      </c>
      <c r="H152" s="54">
        <f>IF(F152&gt;50,G152*0.2,G152*0.1)</f>
        <v>12.8</v>
      </c>
      <c r="I152" t="s">
        <v>276</v>
      </c>
      <c r="J152" t="s">
        <v>275</v>
      </c>
      <c r="K152" t="s">
        <v>279</v>
      </c>
    </row>
    <row r="153" spans="1:11" x14ac:dyDescent="0.25">
      <c r="A153" s="152" t="s">
        <v>294</v>
      </c>
      <c r="B153" s="151">
        <v>1152</v>
      </c>
      <c r="C153">
        <v>4421</v>
      </c>
      <c r="D153" t="s">
        <v>277</v>
      </c>
      <c r="E153" s="54">
        <v>45</v>
      </c>
      <c r="F153" s="54">
        <v>87</v>
      </c>
      <c r="G153" s="54">
        <f>F153-E153</f>
        <v>42</v>
      </c>
      <c r="H153" s="54">
        <f>IF(F153&gt;50,G153*0.2,G153*0.1)</f>
        <v>8.4</v>
      </c>
      <c r="I153" t="s">
        <v>281</v>
      </c>
      <c r="J153" t="s">
        <v>280</v>
      </c>
      <c r="K153" t="s">
        <v>274</v>
      </c>
    </row>
    <row r="154" spans="1:11" x14ac:dyDescent="0.25">
      <c r="A154" s="152" t="s">
        <v>294</v>
      </c>
      <c r="B154" s="151">
        <v>1153</v>
      </c>
      <c r="C154">
        <v>8722</v>
      </c>
      <c r="D154" t="s">
        <v>284</v>
      </c>
      <c r="E154" s="54">
        <v>344</v>
      </c>
      <c r="F154" s="54">
        <v>502</v>
      </c>
      <c r="G154" s="54">
        <f>F154-E154</f>
        <v>158</v>
      </c>
      <c r="H154" s="54">
        <f>IF(F154&gt;50,G154*0.2,G154*0.1)</f>
        <v>31.6</v>
      </c>
      <c r="I154" t="s">
        <v>283</v>
      </c>
      <c r="J154" t="s">
        <v>16</v>
      </c>
      <c r="K154" t="s">
        <v>289</v>
      </c>
    </row>
    <row r="155" spans="1:11" x14ac:dyDescent="0.25">
      <c r="A155" s="152" t="s">
        <v>294</v>
      </c>
      <c r="B155" s="151">
        <v>1154</v>
      </c>
      <c r="C155">
        <v>9822</v>
      </c>
      <c r="D155" t="s">
        <v>285</v>
      </c>
      <c r="E155" s="54">
        <v>58.3</v>
      </c>
      <c r="F155" s="54">
        <v>98.4</v>
      </c>
      <c r="G155" s="54">
        <f>F155-E155</f>
        <v>40.100000000000009</v>
      </c>
      <c r="H155" s="54">
        <f>IF(F155&gt;50,G155*0.2,G155*0.1)</f>
        <v>8.0200000000000014</v>
      </c>
      <c r="I155" t="s">
        <v>276</v>
      </c>
      <c r="J155" t="s">
        <v>275</v>
      </c>
      <c r="K155" t="s">
        <v>274</v>
      </c>
    </row>
    <row r="156" spans="1:11" x14ac:dyDescent="0.25">
      <c r="A156" s="152" t="s">
        <v>294</v>
      </c>
      <c r="B156" s="151">
        <v>1155</v>
      </c>
      <c r="C156">
        <v>4421</v>
      </c>
      <c r="D156" t="s">
        <v>277</v>
      </c>
      <c r="E156" s="54">
        <v>45</v>
      </c>
      <c r="F156" s="54">
        <v>87</v>
      </c>
      <c r="G156" s="54">
        <f>F156-E156</f>
        <v>42</v>
      </c>
      <c r="H156" s="54">
        <f>IF(F156&gt;50,G156*0.2,G156*0.1)</f>
        <v>8.4</v>
      </c>
      <c r="I156" t="s">
        <v>283</v>
      </c>
      <c r="J156" t="s">
        <v>16</v>
      </c>
      <c r="K156" t="s">
        <v>289</v>
      </c>
    </row>
    <row r="157" spans="1:11" x14ac:dyDescent="0.25">
      <c r="A157" s="152" t="s">
        <v>294</v>
      </c>
      <c r="B157" s="151">
        <v>1156</v>
      </c>
      <c r="C157">
        <v>2242</v>
      </c>
      <c r="D157" t="s">
        <v>287</v>
      </c>
      <c r="E157" s="54">
        <v>60</v>
      </c>
      <c r="F157" s="54">
        <v>124</v>
      </c>
      <c r="G157" s="54">
        <f>F157-E157</f>
        <v>64</v>
      </c>
      <c r="H157" s="54">
        <f>IF(F157&gt;50,G157*0.2,G157*0.1)</f>
        <v>12.8</v>
      </c>
      <c r="I157" t="s">
        <v>283</v>
      </c>
      <c r="J157" t="s">
        <v>16</v>
      </c>
      <c r="K157" t="s">
        <v>279</v>
      </c>
    </row>
    <row r="158" spans="1:11" x14ac:dyDescent="0.25">
      <c r="A158" s="152" t="s">
        <v>294</v>
      </c>
      <c r="B158" s="151">
        <v>1157</v>
      </c>
      <c r="C158">
        <v>9212</v>
      </c>
      <c r="D158" t="s">
        <v>290</v>
      </c>
      <c r="E158" s="54">
        <v>4</v>
      </c>
      <c r="F158" s="54">
        <v>7</v>
      </c>
      <c r="G158" s="54">
        <f>F158-E158</f>
        <v>3</v>
      </c>
      <c r="H158" s="54">
        <f>IF(F158&gt;50,G158*0.2,G158*0.1)</f>
        <v>0.30000000000000004</v>
      </c>
      <c r="I158" t="s">
        <v>283</v>
      </c>
      <c r="J158" t="s">
        <v>16</v>
      </c>
      <c r="K158" t="s">
        <v>286</v>
      </c>
    </row>
    <row r="159" spans="1:11" x14ac:dyDescent="0.25">
      <c r="A159" s="152" t="s">
        <v>288</v>
      </c>
      <c r="B159" s="151">
        <v>1158</v>
      </c>
      <c r="C159">
        <v>8722</v>
      </c>
      <c r="D159" t="s">
        <v>284</v>
      </c>
      <c r="E159" s="54">
        <v>344</v>
      </c>
      <c r="F159" s="54">
        <v>502</v>
      </c>
      <c r="G159" s="54">
        <f>F159-E159</f>
        <v>158</v>
      </c>
      <c r="H159" s="54">
        <f>IF(F159&gt;50,G159*0.2,G159*0.1)</f>
        <v>31.6</v>
      </c>
      <c r="I159" t="s">
        <v>281</v>
      </c>
      <c r="J159" t="s">
        <v>280</v>
      </c>
      <c r="K159" t="s">
        <v>274</v>
      </c>
    </row>
    <row r="160" spans="1:11" x14ac:dyDescent="0.25">
      <c r="A160" s="152" t="s">
        <v>288</v>
      </c>
      <c r="B160" s="151">
        <v>1159</v>
      </c>
      <c r="C160">
        <v>6622</v>
      </c>
      <c r="D160" t="s">
        <v>293</v>
      </c>
      <c r="E160" s="54">
        <v>42</v>
      </c>
      <c r="F160" s="54">
        <v>77</v>
      </c>
      <c r="G160" s="54">
        <f>F160-E160</f>
        <v>35</v>
      </c>
      <c r="H160" s="54">
        <f>IF(F160&gt;50,G160*0.2,G160*0.1)</f>
        <v>7</v>
      </c>
      <c r="I160" t="s">
        <v>283</v>
      </c>
      <c r="J160" t="s">
        <v>16</v>
      </c>
      <c r="K160" t="s">
        <v>279</v>
      </c>
    </row>
    <row r="161" spans="1:11" x14ac:dyDescent="0.25">
      <c r="A161" s="152" t="s">
        <v>288</v>
      </c>
      <c r="B161" s="151">
        <v>1160</v>
      </c>
      <c r="C161">
        <v>9822</v>
      </c>
      <c r="D161" t="s">
        <v>285</v>
      </c>
      <c r="E161" s="54">
        <v>58.3</v>
      </c>
      <c r="F161" s="54">
        <v>98.4</v>
      </c>
      <c r="G161" s="54">
        <f>F161-E161</f>
        <v>40.100000000000009</v>
      </c>
      <c r="H161" s="54">
        <f>IF(F161&gt;50,G161*0.2,G161*0.1)</f>
        <v>8.0200000000000014</v>
      </c>
      <c r="I161" t="s">
        <v>292</v>
      </c>
      <c r="J161" t="s">
        <v>291</v>
      </c>
      <c r="K161" t="s">
        <v>274</v>
      </c>
    </row>
    <row r="162" spans="1:11" x14ac:dyDescent="0.25">
      <c r="A162" s="152" t="s">
        <v>288</v>
      </c>
      <c r="B162" s="151">
        <v>1161</v>
      </c>
      <c r="C162">
        <v>4421</v>
      </c>
      <c r="D162" t="s">
        <v>277</v>
      </c>
      <c r="E162" s="54">
        <v>45</v>
      </c>
      <c r="F162" s="54">
        <v>87</v>
      </c>
      <c r="G162" s="54">
        <f>F162-E162</f>
        <v>42</v>
      </c>
      <c r="H162" s="54">
        <f>IF(F162&gt;50,G162*0.2,G162*0.1)</f>
        <v>8.4</v>
      </c>
      <c r="I162" t="s">
        <v>276</v>
      </c>
      <c r="J162" t="s">
        <v>275</v>
      </c>
      <c r="K162" t="s">
        <v>279</v>
      </c>
    </row>
    <row r="163" spans="1:11" x14ac:dyDescent="0.25">
      <c r="A163" s="152" t="s">
        <v>288</v>
      </c>
      <c r="B163" s="151">
        <v>1162</v>
      </c>
      <c r="C163">
        <v>9212</v>
      </c>
      <c r="D163" t="s">
        <v>290</v>
      </c>
      <c r="E163" s="54">
        <v>4</v>
      </c>
      <c r="F163" s="54">
        <v>7</v>
      </c>
      <c r="G163" s="54">
        <f>F163-E163</f>
        <v>3</v>
      </c>
      <c r="H163" s="54">
        <f>IF(F163&gt;50,G163*0.2,G163*0.1)</f>
        <v>0.30000000000000004</v>
      </c>
      <c r="I163" t="s">
        <v>281</v>
      </c>
      <c r="J163" t="s">
        <v>280</v>
      </c>
      <c r="K163" t="s">
        <v>289</v>
      </c>
    </row>
    <row r="164" spans="1:11" x14ac:dyDescent="0.25">
      <c r="A164" s="152" t="s">
        <v>288</v>
      </c>
      <c r="B164" s="151">
        <v>1163</v>
      </c>
      <c r="C164">
        <v>9212</v>
      </c>
      <c r="D164" t="s">
        <v>290</v>
      </c>
      <c r="E164" s="54">
        <v>4</v>
      </c>
      <c r="F164" s="54">
        <v>7</v>
      </c>
      <c r="G164" s="54">
        <f>F164-E164</f>
        <v>3</v>
      </c>
      <c r="H164" s="54">
        <f>IF(F164&gt;50,G164*0.2,G164*0.1)</f>
        <v>0.30000000000000004</v>
      </c>
      <c r="I164" t="s">
        <v>283</v>
      </c>
      <c r="J164" t="s">
        <v>16</v>
      </c>
      <c r="K164" t="s">
        <v>279</v>
      </c>
    </row>
    <row r="165" spans="1:11" x14ac:dyDescent="0.25">
      <c r="A165" s="152" t="s">
        <v>288</v>
      </c>
      <c r="B165" s="151">
        <v>1164</v>
      </c>
      <c r="C165">
        <v>9822</v>
      </c>
      <c r="D165" t="s">
        <v>285</v>
      </c>
      <c r="E165" s="54">
        <v>58.3</v>
      </c>
      <c r="F165" s="54">
        <v>98.4</v>
      </c>
      <c r="G165" s="54">
        <f>F165-E165</f>
        <v>40.100000000000009</v>
      </c>
      <c r="H165" s="54">
        <f>IF(F165&gt;50,G165*0.2,G165*0.1)</f>
        <v>8.0200000000000014</v>
      </c>
      <c r="I165" t="s">
        <v>283</v>
      </c>
      <c r="J165" t="s">
        <v>16</v>
      </c>
      <c r="K165" t="s">
        <v>289</v>
      </c>
    </row>
    <row r="166" spans="1:11" x14ac:dyDescent="0.25">
      <c r="A166" s="152" t="s">
        <v>288</v>
      </c>
      <c r="B166" s="151">
        <v>1165</v>
      </c>
      <c r="C166">
        <v>9822</v>
      </c>
      <c r="D166" t="s">
        <v>285</v>
      </c>
      <c r="E166" s="54">
        <v>58.3</v>
      </c>
      <c r="F166" s="54">
        <v>98.4</v>
      </c>
      <c r="G166" s="54">
        <f>F166-E166</f>
        <v>40.100000000000009</v>
      </c>
      <c r="H166" s="54">
        <f>IF(F166&gt;50,G166*0.2,G166*0.1)</f>
        <v>8.0200000000000014</v>
      </c>
      <c r="I166" t="s">
        <v>283</v>
      </c>
      <c r="J166" t="s">
        <v>16</v>
      </c>
      <c r="K166" t="s">
        <v>289</v>
      </c>
    </row>
    <row r="167" spans="1:11" x14ac:dyDescent="0.25">
      <c r="A167" s="152" t="s">
        <v>288</v>
      </c>
      <c r="B167" s="151">
        <v>1166</v>
      </c>
      <c r="C167">
        <v>8722</v>
      </c>
      <c r="D167" t="s">
        <v>284</v>
      </c>
      <c r="E167" s="54">
        <v>344</v>
      </c>
      <c r="F167" s="54">
        <v>502</v>
      </c>
      <c r="G167" s="54">
        <f>F167-E167</f>
        <v>158</v>
      </c>
      <c r="H167" s="54">
        <f>IF(F167&gt;50,G167*0.2,G167*0.1)</f>
        <v>31.6</v>
      </c>
      <c r="I167" t="s">
        <v>283</v>
      </c>
      <c r="J167" t="s">
        <v>16</v>
      </c>
      <c r="K167" t="s">
        <v>274</v>
      </c>
    </row>
    <row r="168" spans="1:11" x14ac:dyDescent="0.25">
      <c r="A168" s="152" t="s">
        <v>278</v>
      </c>
      <c r="B168" s="151">
        <v>1167</v>
      </c>
      <c r="C168">
        <v>2242</v>
      </c>
      <c r="D168" t="s">
        <v>287</v>
      </c>
      <c r="E168" s="54">
        <v>60</v>
      </c>
      <c r="F168" s="54">
        <v>124</v>
      </c>
      <c r="G168" s="54">
        <f>F168-E168</f>
        <v>64</v>
      </c>
      <c r="H168" s="54">
        <f>IF(F168&gt;50,G168*0.2,G168*0.1)</f>
        <v>12.8</v>
      </c>
      <c r="I168" t="s">
        <v>283</v>
      </c>
      <c r="J168" t="s">
        <v>16</v>
      </c>
      <c r="K168" t="s">
        <v>286</v>
      </c>
    </row>
    <row r="169" spans="1:11" x14ac:dyDescent="0.25">
      <c r="A169" s="152" t="s">
        <v>278</v>
      </c>
      <c r="B169" s="151">
        <v>1168</v>
      </c>
      <c r="C169">
        <v>9822</v>
      </c>
      <c r="D169" t="s">
        <v>285</v>
      </c>
      <c r="E169" s="54">
        <v>58.3</v>
      </c>
      <c r="F169" s="54">
        <v>98.4</v>
      </c>
      <c r="G169" s="54">
        <f>F169-E169</f>
        <v>40.100000000000009</v>
      </c>
      <c r="H169" s="54">
        <f>IF(F169&gt;50,G169*0.2,G169*0.1)</f>
        <v>8.0200000000000014</v>
      </c>
      <c r="I169" t="s">
        <v>283</v>
      </c>
      <c r="J169" t="s">
        <v>16</v>
      </c>
      <c r="K169" t="s">
        <v>279</v>
      </c>
    </row>
    <row r="170" spans="1:11" x14ac:dyDescent="0.25">
      <c r="A170" s="152" t="s">
        <v>278</v>
      </c>
      <c r="B170" s="151">
        <v>1169</v>
      </c>
      <c r="C170">
        <v>8722</v>
      </c>
      <c r="D170" t="s">
        <v>284</v>
      </c>
      <c r="E170" s="54">
        <v>344</v>
      </c>
      <c r="F170" s="54">
        <v>502</v>
      </c>
      <c r="G170" s="54">
        <f>F170-E170</f>
        <v>158</v>
      </c>
      <c r="H170" s="54">
        <f>IF(F170&gt;50,G170*0.2,G170*0.1)</f>
        <v>31.6</v>
      </c>
      <c r="I170" t="s">
        <v>283</v>
      </c>
      <c r="J170" t="s">
        <v>16</v>
      </c>
      <c r="K170" t="s">
        <v>282</v>
      </c>
    </row>
    <row r="171" spans="1:11" x14ac:dyDescent="0.25">
      <c r="A171" s="152" t="s">
        <v>278</v>
      </c>
      <c r="B171" s="151">
        <v>1170</v>
      </c>
      <c r="C171">
        <v>4421</v>
      </c>
      <c r="D171" t="s">
        <v>277</v>
      </c>
      <c r="E171" s="54">
        <v>45</v>
      </c>
      <c r="F171" s="54">
        <v>87</v>
      </c>
      <c r="G171" s="54">
        <f>F171-E171</f>
        <v>42</v>
      </c>
      <c r="H171" s="54">
        <f>IF(F171&gt;50,G171*0.2,G171*0.1)</f>
        <v>8.4</v>
      </c>
      <c r="I171" t="s">
        <v>281</v>
      </c>
      <c r="J171" t="s">
        <v>280</v>
      </c>
      <c r="K171" t="s">
        <v>279</v>
      </c>
    </row>
    <row r="172" spans="1:11" x14ac:dyDescent="0.25">
      <c r="A172" s="152" t="s">
        <v>278</v>
      </c>
      <c r="B172" s="151">
        <v>1171</v>
      </c>
      <c r="C172">
        <v>4421</v>
      </c>
      <c r="D172" t="s">
        <v>277</v>
      </c>
      <c r="E172" s="54">
        <v>45</v>
      </c>
      <c r="F172" s="54">
        <v>87</v>
      </c>
      <c r="G172" s="54">
        <f>F172-E172</f>
        <v>42</v>
      </c>
      <c r="H172" s="54">
        <f>IF(F172&gt;50,G172*0.2,G172*0.1)</f>
        <v>8.4</v>
      </c>
      <c r="I172" t="s">
        <v>276</v>
      </c>
      <c r="J172" t="s">
        <v>275</v>
      </c>
      <c r="K172" t="s">
        <v>274</v>
      </c>
    </row>
    <row r="174" spans="1:11" x14ac:dyDescent="0.25">
      <c r="A174" s="150" t="s">
        <v>273</v>
      </c>
      <c r="B174" s="149"/>
      <c r="C174" s="149"/>
      <c r="D174" s="149"/>
      <c r="E174" s="148"/>
      <c r="F174" s="147">
        <f>SUM(F2:F172)</f>
        <v>17110.599999999995</v>
      </c>
    </row>
    <row r="175" spans="1:11" x14ac:dyDescent="0.25">
      <c r="A175" s="146" t="s">
        <v>272</v>
      </c>
      <c r="B175" s="81"/>
      <c r="C175" s="81"/>
      <c r="D175" s="81"/>
      <c r="E175" s="145"/>
      <c r="F175" s="144">
        <f>SUMIF(F2:F172,"&gt;50")</f>
        <v>16088.399999999994</v>
      </c>
    </row>
    <row r="176" spans="1:11" x14ac:dyDescent="0.25">
      <c r="A176" s="143" t="s">
        <v>271</v>
      </c>
      <c r="B176" s="68"/>
      <c r="C176" s="68"/>
      <c r="D176" s="68"/>
      <c r="E176" s="142"/>
      <c r="F176" s="141">
        <f>SUMIF(F2:F172,"&lt;=50")</f>
        <v>1022.1999999999997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zoomScale="55" zoomScaleNormal="55" workbookViewId="0">
      <selection activeCell="I4" sqref="I4"/>
    </sheetView>
  </sheetViews>
  <sheetFormatPr defaultRowHeight="15" x14ac:dyDescent="0.25"/>
  <cols>
    <col min="1" max="1" width="13.5703125" bestFit="1" customWidth="1"/>
    <col min="2" max="2" width="8.42578125" bestFit="1" customWidth="1"/>
    <col min="3" max="3" width="16.85546875" bestFit="1" customWidth="1"/>
    <col min="7" max="7" width="4.42578125" bestFit="1" customWidth="1"/>
    <col min="8" max="9" width="11.5703125" style="6" bestFit="1" customWidth="1"/>
    <col min="10" max="10" width="6.42578125" bestFit="1" customWidth="1"/>
    <col min="11" max="11" width="9.85546875" bestFit="1" customWidth="1"/>
    <col min="12" max="12" width="15.140625" bestFit="1" customWidth="1"/>
    <col min="13" max="13" width="12.140625" bestFit="1" customWidth="1"/>
    <col min="14" max="14" width="16.85546875" bestFit="1" customWidth="1"/>
    <col min="16" max="16" width="13.140625" bestFit="1" customWidth="1"/>
    <col min="17" max="17" width="12.5703125" bestFit="1" customWidth="1"/>
  </cols>
  <sheetData>
    <row r="1" spans="1:17" ht="4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7" x14ac:dyDescent="0.25">
      <c r="A2" s="1" t="s">
        <v>60</v>
      </c>
      <c r="B2" t="str">
        <f t="shared" ref="B2:B33" si="0">LEFT(A2,2)</f>
        <v>TY</v>
      </c>
      <c r="C2" t="str">
        <f t="shared" ref="C2:C33" si="1">VLOOKUP(B2,B$55:C$60,2)</f>
        <v>Toyota</v>
      </c>
      <c r="D2" t="str">
        <f t="shared" ref="D2:D33" si="2">MID(A2,5,3)</f>
        <v>COR</v>
      </c>
      <c r="E2" t="str">
        <f t="shared" ref="E2:E33" si="3">VLOOKUP(D2,D$55:E$65,2)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6">
        <v>17556.3</v>
      </c>
      <c r="I2" s="6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7" x14ac:dyDescent="0.25">
      <c r="A3" s="1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6">
        <v>14289.6</v>
      </c>
      <c r="I3" s="6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7" x14ac:dyDescent="0.25">
      <c r="A4" s="1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6">
        <v>27637.1</v>
      </c>
      <c r="I4" s="6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7" x14ac:dyDescent="0.25">
      <c r="A5" s="1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6">
        <v>27534.799999999999</v>
      </c>
      <c r="I5" s="6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  <c r="P5" s="7" t="s">
        <v>122</v>
      </c>
      <c r="Q5" t="s">
        <v>124</v>
      </c>
    </row>
    <row r="6" spans="1:17" x14ac:dyDescent="0.25">
      <c r="A6" s="1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6">
        <v>22521.599999999999</v>
      </c>
      <c r="I6" s="6">
        <f t="shared" si="6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  <c r="P6" s="8" t="s">
        <v>41</v>
      </c>
      <c r="Q6" s="4">
        <v>144647.69999999998</v>
      </c>
    </row>
    <row r="7" spans="1:17" x14ac:dyDescent="0.25">
      <c r="A7" s="1" t="s">
        <v>83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6">
        <v>22188.5</v>
      </c>
      <c r="I7" s="6">
        <f t="shared" si="6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  <c r="P7" s="8" t="s">
        <v>50</v>
      </c>
      <c r="Q7" s="4">
        <v>150656.40000000002</v>
      </c>
    </row>
    <row r="8" spans="1:17" x14ac:dyDescent="0.25">
      <c r="A8" s="1" t="s">
        <v>82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6">
        <v>20223.900000000001</v>
      </c>
      <c r="I8" s="6">
        <f t="shared" si="6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  <c r="P8" s="8" t="s">
        <v>26</v>
      </c>
      <c r="Q8" s="4">
        <v>154427.9</v>
      </c>
    </row>
    <row r="9" spans="1:17" x14ac:dyDescent="0.25">
      <c r="A9" s="1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6">
        <v>29601.9</v>
      </c>
      <c r="I9" s="6">
        <f t="shared" si="6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  <c r="P9" s="8" t="s">
        <v>58</v>
      </c>
      <c r="Q9" s="4">
        <v>179986</v>
      </c>
    </row>
    <row r="10" spans="1:17" x14ac:dyDescent="0.25">
      <c r="A10" s="1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6">
        <v>24513.200000000001</v>
      </c>
      <c r="I10" s="6">
        <f t="shared" si="6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  <c r="P10" s="8" t="s">
        <v>29</v>
      </c>
      <c r="Q10" s="4">
        <v>143640.70000000001</v>
      </c>
    </row>
    <row r="11" spans="1:17" x14ac:dyDescent="0.25">
      <c r="A11" s="1" t="s">
        <v>69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6">
        <v>13867.6</v>
      </c>
      <c r="I11" s="6">
        <f t="shared" si="6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8"/>
        <v>HO13CIVBLA036</v>
      </c>
      <c r="P11" s="8" t="s">
        <v>45</v>
      </c>
      <c r="Q11" s="4">
        <v>135078.20000000001</v>
      </c>
    </row>
    <row r="12" spans="1:17" x14ac:dyDescent="0.25">
      <c r="A12" s="1" t="s">
        <v>37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6">
        <v>13682.9</v>
      </c>
      <c r="I12" s="6">
        <f t="shared" si="6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8"/>
        <v>FD13FCSBLA013</v>
      </c>
      <c r="P12" s="8" t="s">
        <v>24</v>
      </c>
      <c r="Q12" s="4">
        <v>184693.8</v>
      </c>
    </row>
    <row r="13" spans="1:17" x14ac:dyDescent="0.25">
      <c r="A13" s="1" t="s">
        <v>81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6">
        <v>22282</v>
      </c>
      <c r="I13" s="6">
        <f t="shared" si="6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  <c r="P13" s="8" t="s">
        <v>22</v>
      </c>
      <c r="Q13" s="4">
        <v>127731.3</v>
      </c>
    </row>
    <row r="14" spans="1:17" x14ac:dyDescent="0.25">
      <c r="A14" s="1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6">
        <v>22128.2</v>
      </c>
      <c r="I14" s="6">
        <f t="shared" si="6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  <c r="P14" s="8" t="s">
        <v>19</v>
      </c>
      <c r="Q14" s="4">
        <v>70964.899999999994</v>
      </c>
    </row>
    <row r="15" spans="1:17" x14ac:dyDescent="0.25">
      <c r="A15" s="1" t="s">
        <v>55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6">
        <v>48114.2</v>
      </c>
      <c r="I15" s="6">
        <f t="shared" si="6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8"/>
        <v>TY09CAMWHI024</v>
      </c>
      <c r="P15" s="8" t="s">
        <v>32</v>
      </c>
      <c r="Q15" s="4">
        <v>65315</v>
      </c>
    </row>
    <row r="16" spans="1:17" x14ac:dyDescent="0.25">
      <c r="A16" s="1" t="s">
        <v>67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6">
        <v>30555.3</v>
      </c>
      <c r="I16" s="6">
        <f t="shared" si="6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8"/>
        <v>HO11CIVBLA034</v>
      </c>
      <c r="P16" s="8" t="s">
        <v>38</v>
      </c>
      <c r="Q16" s="4">
        <v>138561.5</v>
      </c>
    </row>
    <row r="17" spans="1:17" x14ac:dyDescent="0.25">
      <c r="A17" s="1" t="s">
        <v>80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6">
        <v>29102.3</v>
      </c>
      <c r="I17" s="6">
        <f t="shared" si="6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8"/>
        <v>HY11ELABLA049</v>
      </c>
      <c r="P17" s="8" t="s">
        <v>39</v>
      </c>
      <c r="Q17" s="4">
        <v>141229.4</v>
      </c>
    </row>
    <row r="18" spans="1:17" x14ac:dyDescent="0.25">
      <c r="A18" s="1" t="s">
        <v>75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6">
        <v>27394.2</v>
      </c>
      <c r="I18" s="6">
        <f t="shared" si="6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8"/>
        <v>CR11PTCBLA044</v>
      </c>
      <c r="P18" s="8" t="s">
        <v>16</v>
      </c>
      <c r="Q18" s="4">
        <v>305432.40000000002</v>
      </c>
    </row>
    <row r="19" spans="1:17" x14ac:dyDescent="0.25">
      <c r="A19" s="1" t="s">
        <v>40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6">
        <v>19421.099999999999</v>
      </c>
      <c r="I19" s="6">
        <f t="shared" si="6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GM12CMRBLA015</v>
      </c>
      <c r="P19" s="8" t="s">
        <v>52</v>
      </c>
      <c r="Q19" s="4">
        <v>177713.9</v>
      </c>
    </row>
    <row r="20" spans="1:17" x14ac:dyDescent="0.25">
      <c r="A20" s="1" t="s">
        <v>33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6">
        <v>19341.7</v>
      </c>
      <c r="I20" s="6">
        <f t="shared" si="6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8"/>
        <v>FD12FCSWHI011</v>
      </c>
      <c r="P20" s="8" t="s">
        <v>43</v>
      </c>
      <c r="Q20" s="4">
        <v>65964.899999999994</v>
      </c>
    </row>
    <row r="21" spans="1:17" x14ac:dyDescent="0.25">
      <c r="A21" s="1" t="s">
        <v>66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6">
        <v>33477.199999999997</v>
      </c>
      <c r="I21" s="6">
        <f t="shared" si="6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8"/>
        <v>HO10CIVBLA033</v>
      </c>
      <c r="P21" s="8" t="s">
        <v>36</v>
      </c>
      <c r="Q21" s="4">
        <v>130601.59999999999</v>
      </c>
    </row>
    <row r="22" spans="1:17" x14ac:dyDescent="0.25">
      <c r="A22" s="1" t="s">
        <v>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6">
        <v>3708.1</v>
      </c>
      <c r="I22" s="6">
        <f t="shared" si="6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8"/>
        <v>HO14ODYBLA041</v>
      </c>
      <c r="P22" s="8" t="s">
        <v>34</v>
      </c>
      <c r="Q22" s="4">
        <v>19341.7</v>
      </c>
    </row>
    <row r="23" spans="1:17" x14ac:dyDescent="0.25">
      <c r="A23" s="1" t="s">
        <v>44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6">
        <v>31144.400000000001</v>
      </c>
      <c r="I23" s="6">
        <f t="shared" si="6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8"/>
        <v>GM10SLVBLA017</v>
      </c>
      <c r="P23" s="8" t="s">
        <v>123</v>
      </c>
      <c r="Q23" s="4">
        <v>2335987.2999999998</v>
      </c>
    </row>
    <row r="24" spans="1:17" x14ac:dyDescent="0.25">
      <c r="A24" s="1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6">
        <v>44946.5</v>
      </c>
      <c r="I24" s="6">
        <f t="shared" si="6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7" x14ac:dyDescent="0.25">
      <c r="A25" s="1" t="s">
        <v>78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6">
        <v>72527.199999999997</v>
      </c>
      <c r="I25" s="6">
        <f t="shared" si="6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7" x14ac:dyDescent="0.25">
      <c r="A26" s="1" t="s">
        <v>70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6">
        <v>50854.1</v>
      </c>
      <c r="I26" s="6">
        <f t="shared" si="6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7" x14ac:dyDescent="0.25">
      <c r="A27" s="1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6">
        <v>42504.6</v>
      </c>
      <c r="I27" s="6">
        <f t="shared" si="6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7" x14ac:dyDescent="0.25">
      <c r="A28" s="1" t="s">
        <v>28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6">
        <v>35137</v>
      </c>
      <c r="I28" s="6">
        <f t="shared" si="6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7" x14ac:dyDescent="0.25">
      <c r="A29" s="1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6">
        <v>73444.399999999994</v>
      </c>
      <c r="I29" s="6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7" x14ac:dyDescent="0.25">
      <c r="A30" s="1" t="s">
        <v>121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6">
        <v>60389.5</v>
      </c>
      <c r="I30" s="6">
        <f t="shared" si="6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7" x14ac:dyDescent="0.25">
      <c r="A31" s="1" t="s">
        <v>49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6">
        <v>114660.6</v>
      </c>
      <c r="I31" s="6">
        <f t="shared" si="6"/>
        <v>6197.8702702702703</v>
      </c>
      <c r="J31" t="s">
        <v>21</v>
      </c>
      <c r="K31" t="s">
        <v>50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7" x14ac:dyDescent="0.25">
      <c r="A32" s="1" t="s">
        <v>73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6">
        <v>64542</v>
      </c>
      <c r="I32" s="6">
        <f t="shared" si="6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25">
      <c r="A33" s="1" t="s">
        <v>27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6">
        <v>52229.5</v>
      </c>
      <c r="I33" s="6">
        <f t="shared" si="6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25">
      <c r="A34" s="1" t="s">
        <v>53</v>
      </c>
      <c r="B34" t="str">
        <f t="shared" ref="B34:B65" si="9">LEFT(A34,2)</f>
        <v>TY</v>
      </c>
      <c r="C34" t="str">
        <f t="shared" ref="C34:C65" si="10">VLOOKUP(B34,B$55:C$60,2)</f>
        <v>Toyota</v>
      </c>
      <c r="D34" t="str">
        <f t="shared" ref="D34:D53" si="11">MID(A34,5,3)</f>
        <v>CAM</v>
      </c>
      <c r="E34" t="str">
        <f t="shared" ref="E34:E65" si="12">VLOOKUP(D34,D$55:E$65,2)</f>
        <v>Camrey</v>
      </c>
      <c r="F34" t="str">
        <f t="shared" ref="F34:F53" si="13">MID(A34,3,2)</f>
        <v>00</v>
      </c>
      <c r="G34">
        <f t="shared" ref="G34:G65" si="14">IF(14-F34&lt;0,100-F34+14,14-F34)</f>
        <v>14</v>
      </c>
      <c r="H34" s="6">
        <v>85928</v>
      </c>
      <c r="I34" s="6">
        <f t="shared" ref="I34:I65" si="15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25">
      <c r="A35" s="1" t="s">
        <v>23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6">
        <v>37558.800000000003</v>
      </c>
      <c r="I35" s="6">
        <f t="shared" si="15"/>
        <v>5778.2769230769236</v>
      </c>
      <c r="J35" t="s">
        <v>15</v>
      </c>
      <c r="K35" t="s">
        <v>24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25">
      <c r="A36" s="1" t="s">
        <v>51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6">
        <v>93382.6</v>
      </c>
      <c r="I36" s="6">
        <f t="shared" si="15"/>
        <v>5659.5515151515156</v>
      </c>
      <c r="J36" t="s">
        <v>15</v>
      </c>
      <c r="K36" t="s">
        <v>52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25">
      <c r="A37" s="1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6">
        <v>42074.2</v>
      </c>
      <c r="I37" s="6">
        <f t="shared" si="15"/>
        <v>5609.8933333333325</v>
      </c>
      <c r="J37" t="s">
        <v>21</v>
      </c>
      <c r="K37" t="s">
        <v>58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25">
      <c r="A38" s="1" t="s">
        <v>25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6">
        <v>36438.5</v>
      </c>
      <c r="I38" s="6">
        <f t="shared" si="15"/>
        <v>5605.9230769230771</v>
      </c>
      <c r="J38" t="s">
        <v>18</v>
      </c>
      <c r="K38" t="s">
        <v>16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25">
      <c r="A39" s="1" t="s">
        <v>47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6">
        <v>80685.8</v>
      </c>
      <c r="I39" s="6">
        <f t="shared" si="15"/>
        <v>5564.5379310344833</v>
      </c>
      <c r="J39" t="s">
        <v>48</v>
      </c>
      <c r="K39" t="s">
        <v>36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25">
      <c r="A40" s="1" t="s">
        <v>119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6">
        <v>46311.4</v>
      </c>
      <c r="I40" s="6">
        <f t="shared" si="15"/>
        <v>5448.4000000000005</v>
      </c>
      <c r="J40" t="s">
        <v>21</v>
      </c>
      <c r="K40" t="s">
        <v>26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25">
      <c r="A41" s="1" t="s">
        <v>54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6">
        <v>67829.100000000006</v>
      </c>
      <c r="I41" s="6">
        <f t="shared" si="15"/>
        <v>5426.3280000000004</v>
      </c>
      <c r="J41" t="s">
        <v>15</v>
      </c>
      <c r="K41" t="s">
        <v>16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25">
      <c r="A42" s="1" t="s">
        <v>77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6">
        <v>77243.100000000006</v>
      </c>
      <c r="I42" s="6">
        <f t="shared" si="15"/>
        <v>5327.1103448275862</v>
      </c>
      <c r="J42" t="s">
        <v>15</v>
      </c>
      <c r="K42" t="s">
        <v>24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25">
      <c r="A43" s="1" t="s">
        <v>63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6">
        <v>82374</v>
      </c>
      <c r="I43" s="6">
        <f t="shared" si="15"/>
        <v>5314.4516129032254</v>
      </c>
      <c r="J43" t="s">
        <v>18</v>
      </c>
      <c r="K43" t="s">
        <v>38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25">
      <c r="A44" s="1" t="s">
        <v>17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6">
        <v>44974.8</v>
      </c>
      <c r="I44" s="6">
        <f t="shared" si="15"/>
        <v>5291.1529411764714</v>
      </c>
      <c r="J44" t="s">
        <v>18</v>
      </c>
      <c r="K44" t="s">
        <v>19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25">
      <c r="A45" s="1" t="s">
        <v>64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6">
        <v>69891.899999999994</v>
      </c>
      <c r="I45" s="6">
        <f t="shared" si="15"/>
        <v>5177.177777777777</v>
      </c>
      <c r="J45" t="s">
        <v>48</v>
      </c>
      <c r="K45" t="s">
        <v>24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25">
      <c r="A46" s="1" t="s">
        <v>120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6">
        <v>28464.799999999999</v>
      </c>
      <c r="I46" s="6">
        <f t="shared" si="15"/>
        <v>5175.4181818181814</v>
      </c>
      <c r="J46" t="s">
        <v>18</v>
      </c>
      <c r="K46" t="s">
        <v>39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25">
      <c r="A47" s="1" t="s">
        <v>56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6">
        <v>64467.4</v>
      </c>
      <c r="I47" s="6">
        <f t="shared" si="15"/>
        <v>5157.3919999999998</v>
      </c>
      <c r="J47" t="s">
        <v>57</v>
      </c>
      <c r="K47" t="s">
        <v>58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25">
      <c r="A48" s="1" t="s">
        <v>76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6">
        <v>79420.600000000006</v>
      </c>
      <c r="I48" s="6">
        <f t="shared" si="15"/>
        <v>5123.9096774193549</v>
      </c>
      <c r="J48" t="s">
        <v>21</v>
      </c>
      <c r="K48" t="s">
        <v>45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25">
      <c r="A49" s="1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OOD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6">
        <v>68658.899999999994</v>
      </c>
      <c r="I49" s="6">
        <f t="shared" si="15"/>
        <v>5085.844444444444</v>
      </c>
      <c r="J49" t="s">
        <v>15</v>
      </c>
      <c r="K49" t="s">
        <v>16</v>
      </c>
      <c r="L49">
        <v>100000</v>
      </c>
      <c r="M49" t="str">
        <f t="shared" si="16"/>
        <v>Y</v>
      </c>
      <c r="N49" t="str">
        <f t="shared" si="17"/>
        <v>HO01OODBLA040</v>
      </c>
    </row>
    <row r="50" spans="1:14" x14ac:dyDescent="0.25">
      <c r="A50" s="1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6">
        <v>83162.7</v>
      </c>
      <c r="I50" s="6">
        <f t="shared" si="15"/>
        <v>5040.1636363636362</v>
      </c>
      <c r="J50" t="s">
        <v>15</v>
      </c>
      <c r="K50" t="s">
        <v>39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25">
      <c r="A51" s="1" t="s">
        <v>79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6">
        <v>52699.4</v>
      </c>
      <c r="I51" s="6">
        <f t="shared" si="15"/>
        <v>5018.9904761904763</v>
      </c>
      <c r="J51" t="s">
        <v>57</v>
      </c>
      <c r="K51" t="s">
        <v>41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25">
      <c r="A52" s="1" t="s">
        <v>65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6">
        <v>22573</v>
      </c>
      <c r="I52" s="6">
        <f t="shared" si="15"/>
        <v>5016.2222222222226</v>
      </c>
      <c r="J52" t="s">
        <v>48</v>
      </c>
      <c r="K52" t="s">
        <v>43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25">
      <c r="A53" s="1" t="s">
        <v>14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6">
        <v>40326.800000000003</v>
      </c>
      <c r="I53" s="6">
        <f t="shared" si="15"/>
        <v>4744.3294117647065</v>
      </c>
      <c r="J53" t="s">
        <v>15</v>
      </c>
      <c r="K53" t="s">
        <v>16</v>
      </c>
      <c r="L53">
        <v>50000</v>
      </c>
      <c r="M53" t="str">
        <f t="shared" si="16"/>
        <v>Y</v>
      </c>
      <c r="N53" t="str">
        <f t="shared" si="17"/>
        <v>FD06MTGBLA001</v>
      </c>
    </row>
    <row r="55" spans="1:14" x14ac:dyDescent="0.25">
      <c r="B55" t="s">
        <v>84</v>
      </c>
      <c r="C55" t="s">
        <v>85</v>
      </c>
      <c r="D55" t="s">
        <v>96</v>
      </c>
      <c r="E55" t="s">
        <v>107</v>
      </c>
    </row>
    <row r="56" spans="1:14" x14ac:dyDescent="0.25">
      <c r="B56" t="s">
        <v>90</v>
      </c>
      <c r="C56" t="s">
        <v>95</v>
      </c>
      <c r="D56" t="s">
        <v>101</v>
      </c>
      <c r="E56" t="s">
        <v>112</v>
      </c>
    </row>
    <row r="57" spans="1:14" x14ac:dyDescent="0.25">
      <c r="B57" t="s">
        <v>89</v>
      </c>
      <c r="C57" t="s">
        <v>94</v>
      </c>
      <c r="D57" t="s">
        <v>102</v>
      </c>
      <c r="E57" t="s">
        <v>113</v>
      </c>
    </row>
    <row r="58" spans="1:14" x14ac:dyDescent="0.25">
      <c r="B58" t="s">
        <v>88</v>
      </c>
      <c r="C58" t="s">
        <v>93</v>
      </c>
      <c r="D58" t="s">
        <v>99</v>
      </c>
      <c r="E58" t="s">
        <v>110</v>
      </c>
    </row>
    <row r="59" spans="1:14" x14ac:dyDescent="0.25">
      <c r="B59" t="s">
        <v>86</v>
      </c>
      <c r="C59" t="s">
        <v>91</v>
      </c>
      <c r="D59" t="s">
        <v>100</v>
      </c>
      <c r="E59" t="s">
        <v>111</v>
      </c>
    </row>
    <row r="60" spans="1:14" x14ac:dyDescent="0.25">
      <c r="B60" t="s">
        <v>87</v>
      </c>
      <c r="C60" t="s">
        <v>92</v>
      </c>
      <c r="D60" t="s">
        <v>97</v>
      </c>
      <c r="E60" t="s">
        <v>108</v>
      </c>
    </row>
    <row r="61" spans="1:14" x14ac:dyDescent="0.25">
      <c r="D61" t="s">
        <v>98</v>
      </c>
      <c r="E61" t="s">
        <v>109</v>
      </c>
    </row>
    <row r="62" spans="1:14" x14ac:dyDescent="0.25">
      <c r="D62" t="s">
        <v>103</v>
      </c>
      <c r="E62" t="s">
        <v>114</v>
      </c>
    </row>
    <row r="63" spans="1:14" x14ac:dyDescent="0.25">
      <c r="D63" t="s">
        <v>104</v>
      </c>
      <c r="E63" t="s">
        <v>115</v>
      </c>
    </row>
    <row r="64" spans="1:14" x14ac:dyDescent="0.25">
      <c r="D64" t="s">
        <v>105</v>
      </c>
      <c r="E64" t="s">
        <v>116</v>
      </c>
    </row>
    <row r="65" spans="4:5" x14ac:dyDescent="0.25">
      <c r="D65" t="s">
        <v>106</v>
      </c>
      <c r="E65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54DF-3C0D-4B9C-896E-91F70B136BE6}">
  <sheetPr>
    <pageSetUpPr fitToPage="1"/>
  </sheetPr>
  <dimension ref="A3:B8"/>
  <sheetViews>
    <sheetView workbookViewId="0">
      <selection activeCell="X14" sqref="X14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0.7109375" bestFit="1" customWidth="1"/>
    <col min="4" max="4" width="8.42578125" bestFit="1" customWidth="1"/>
    <col min="5" max="5" width="7.140625" bestFit="1" customWidth="1"/>
    <col min="6" max="6" width="11.7109375" bestFit="1" customWidth="1"/>
    <col min="7" max="9" width="7.5703125" bestFit="1" customWidth="1"/>
    <col min="10" max="10" width="8.7109375" bestFit="1" customWidth="1"/>
    <col min="11" max="12" width="11.7109375" bestFit="1" customWidth="1"/>
  </cols>
  <sheetData>
    <row r="3" spans="1:2" x14ac:dyDescent="0.25">
      <c r="A3" s="7" t="s">
        <v>310</v>
      </c>
      <c r="B3" t="s">
        <v>320</v>
      </c>
    </row>
    <row r="4" spans="1:2" x14ac:dyDescent="0.25">
      <c r="A4" t="s">
        <v>280</v>
      </c>
      <c r="B4">
        <v>6003.5</v>
      </c>
    </row>
    <row r="5" spans="1:2" x14ac:dyDescent="0.25">
      <c r="A5" t="s">
        <v>275</v>
      </c>
      <c r="B5">
        <v>2410.7000000000003</v>
      </c>
    </row>
    <row r="6" spans="1:2" x14ac:dyDescent="0.25">
      <c r="A6" t="s">
        <v>291</v>
      </c>
      <c r="B6">
        <v>3035.3</v>
      </c>
    </row>
    <row r="7" spans="1:2" x14ac:dyDescent="0.25">
      <c r="A7" t="s">
        <v>16</v>
      </c>
      <c r="B7">
        <v>5661.0999999999985</v>
      </c>
    </row>
    <row r="8" spans="1:2" x14ac:dyDescent="0.25">
      <c r="A8" t="s">
        <v>123</v>
      </c>
      <c r="B8">
        <v>17110.599999999999</v>
      </c>
    </row>
  </sheetData>
  <pageMargins left="0.25" right="0.25" top="0.75" bottom="0.75" header="0.3" footer="0.3"/>
  <pageSetup paperSize="9" fitToHeight="0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9"/>
  <sheetViews>
    <sheetView zoomScaleNormal="100" workbookViewId="0">
      <selection activeCell="L14" sqref="L14"/>
    </sheetView>
  </sheetViews>
  <sheetFormatPr defaultRowHeight="15" x14ac:dyDescent="0.25"/>
  <cols>
    <col min="1" max="1" width="18" style="4" bestFit="1" customWidth="1"/>
    <col min="2" max="2" width="9.28515625" style="4" bestFit="1" customWidth="1"/>
    <col min="3" max="3" width="10.5703125" style="4" bestFit="1" customWidth="1"/>
    <col min="4" max="4" width="11.42578125" style="4" bestFit="1" customWidth="1"/>
    <col min="5" max="6" width="9.140625" style="4"/>
    <col min="7" max="7" width="9.28515625" style="4" bestFit="1" customWidth="1"/>
    <col min="8" max="8" width="10.5703125" style="4" bestFit="1" customWidth="1"/>
    <col min="9" max="9" width="12" style="4" bestFit="1" customWidth="1"/>
    <col min="10" max="16384" width="9.140625" style="4"/>
  </cols>
  <sheetData>
    <row r="2" spans="1:9" x14ac:dyDescent="0.25">
      <c r="B2" s="4" t="s">
        <v>125</v>
      </c>
      <c r="C2" s="4" t="s">
        <v>126</v>
      </c>
      <c r="D2" s="4" t="s">
        <v>127</v>
      </c>
      <c r="F2" s="4" t="s">
        <v>143</v>
      </c>
      <c r="G2" s="4" t="s">
        <v>125</v>
      </c>
      <c r="H2" s="4" t="s">
        <v>126</v>
      </c>
      <c r="I2" s="4" t="s">
        <v>127</v>
      </c>
    </row>
    <row r="3" spans="1:9" x14ac:dyDescent="0.25">
      <c r="A3" s="4" t="s">
        <v>128</v>
      </c>
      <c r="B3" s="9">
        <v>0.5</v>
      </c>
      <c r="C3" s="9">
        <v>0.4</v>
      </c>
      <c r="D3" s="9">
        <v>1.4</v>
      </c>
      <c r="F3" s="4">
        <v>3</v>
      </c>
      <c r="G3" s="9">
        <f>$F3*B3</f>
        <v>1.5</v>
      </c>
      <c r="H3" s="9">
        <f>$F3*C3</f>
        <v>1.2000000000000002</v>
      </c>
      <c r="I3" s="9">
        <f>$F3*D3</f>
        <v>4.1999999999999993</v>
      </c>
    </row>
    <row r="4" spans="1:9" x14ac:dyDescent="0.25">
      <c r="A4" s="4" t="s">
        <v>129</v>
      </c>
      <c r="B4" s="9">
        <v>28</v>
      </c>
      <c r="C4" s="9">
        <v>33</v>
      </c>
      <c r="D4" s="9">
        <v>31</v>
      </c>
      <c r="F4" s="4">
        <v>1</v>
      </c>
      <c r="G4" s="9">
        <f t="shared" ref="G4:G17" si="0">$F4*B4</f>
        <v>28</v>
      </c>
      <c r="H4" s="9">
        <f t="shared" ref="H4:H17" si="1">$F4*C4</f>
        <v>33</v>
      </c>
      <c r="I4" s="9">
        <f t="shared" ref="I4:I17" si="2">$F4*D4</f>
        <v>31</v>
      </c>
    </row>
    <row r="5" spans="1:9" x14ac:dyDescent="0.25">
      <c r="A5" s="4" t="s">
        <v>130</v>
      </c>
      <c r="B5" s="9">
        <v>1.8</v>
      </c>
      <c r="C5" s="9">
        <v>1</v>
      </c>
      <c r="D5" s="9">
        <v>2</v>
      </c>
      <c r="F5" s="4">
        <v>7</v>
      </c>
      <c r="G5" s="9">
        <f t="shared" si="0"/>
        <v>12.6</v>
      </c>
      <c r="H5" s="9">
        <f t="shared" si="1"/>
        <v>7</v>
      </c>
      <c r="I5" s="9">
        <f t="shared" si="2"/>
        <v>14</v>
      </c>
    </row>
    <row r="6" spans="1:9" x14ac:dyDescent="0.25">
      <c r="A6" s="4" t="s">
        <v>131</v>
      </c>
      <c r="B6" s="9">
        <v>1.2</v>
      </c>
      <c r="C6" s="9">
        <v>0.8</v>
      </c>
      <c r="D6" s="9">
        <v>1.5</v>
      </c>
      <c r="F6" s="4">
        <v>1</v>
      </c>
      <c r="G6" s="9">
        <f t="shared" si="0"/>
        <v>1.2</v>
      </c>
      <c r="H6" s="9">
        <f t="shared" si="1"/>
        <v>0.8</v>
      </c>
      <c r="I6" s="9">
        <f t="shared" si="2"/>
        <v>1.5</v>
      </c>
    </row>
    <row r="7" spans="1:9" x14ac:dyDescent="0.25">
      <c r="A7" s="4" t="s">
        <v>132</v>
      </c>
      <c r="B7" s="9">
        <v>2.4</v>
      </c>
      <c r="C7" s="9">
        <v>1.4</v>
      </c>
      <c r="D7" s="9">
        <v>2.4</v>
      </c>
      <c r="F7" s="4">
        <v>2</v>
      </c>
      <c r="G7" s="9">
        <f t="shared" si="0"/>
        <v>4.8</v>
      </c>
      <c r="H7" s="9">
        <f t="shared" si="1"/>
        <v>2.8</v>
      </c>
      <c r="I7" s="9">
        <f t="shared" si="2"/>
        <v>4.8</v>
      </c>
    </row>
    <row r="8" spans="1:9" x14ac:dyDescent="0.25">
      <c r="A8" s="4" t="s">
        <v>133</v>
      </c>
      <c r="B8" s="9">
        <v>0.9</v>
      </c>
      <c r="C8" s="9">
        <v>0.2</v>
      </c>
      <c r="D8" s="9">
        <v>0.8</v>
      </c>
      <c r="F8" s="4">
        <v>2</v>
      </c>
      <c r="G8" s="9">
        <f t="shared" si="0"/>
        <v>1.8</v>
      </c>
      <c r="H8" s="9">
        <f t="shared" si="1"/>
        <v>0.4</v>
      </c>
      <c r="I8" s="9">
        <f t="shared" si="2"/>
        <v>1.6</v>
      </c>
    </row>
    <row r="9" spans="1:9" x14ac:dyDescent="0.25">
      <c r="A9" s="4" t="s">
        <v>134</v>
      </c>
      <c r="B9" s="9">
        <v>0.99</v>
      </c>
      <c r="C9" s="9">
        <v>0.59</v>
      </c>
      <c r="D9" s="9">
        <v>2.59</v>
      </c>
      <c r="F9" s="4">
        <v>1</v>
      </c>
      <c r="G9" s="9">
        <f t="shared" si="0"/>
        <v>0.99</v>
      </c>
      <c r="H9" s="9">
        <f t="shared" si="1"/>
        <v>0.59</v>
      </c>
      <c r="I9" s="9">
        <f t="shared" si="2"/>
        <v>2.59</v>
      </c>
    </row>
    <row r="10" spans="1:9" x14ac:dyDescent="0.25">
      <c r="A10" s="4" t="s">
        <v>135</v>
      </c>
      <c r="B10" s="9">
        <v>1.25</v>
      </c>
      <c r="C10" s="9">
        <v>3.25</v>
      </c>
      <c r="D10" s="9">
        <v>2.15</v>
      </c>
      <c r="F10" s="4">
        <v>4</v>
      </c>
      <c r="G10" s="9">
        <f t="shared" si="0"/>
        <v>5</v>
      </c>
      <c r="H10" s="9">
        <f t="shared" si="1"/>
        <v>13</v>
      </c>
      <c r="I10" s="9">
        <f t="shared" si="2"/>
        <v>8.6</v>
      </c>
    </row>
    <row r="11" spans="1:9" x14ac:dyDescent="0.25">
      <c r="A11" s="4" t="s">
        <v>136</v>
      </c>
      <c r="B11" s="9">
        <v>9.5</v>
      </c>
      <c r="C11" s="9">
        <v>14</v>
      </c>
      <c r="D11" s="9">
        <v>13</v>
      </c>
      <c r="F11" s="4">
        <v>1</v>
      </c>
      <c r="G11" s="9">
        <f t="shared" si="0"/>
        <v>9.5</v>
      </c>
      <c r="H11" s="9">
        <f t="shared" si="1"/>
        <v>14</v>
      </c>
      <c r="I11" s="9">
        <f t="shared" si="2"/>
        <v>13</v>
      </c>
    </row>
    <row r="12" spans="1:9" x14ac:dyDescent="0.25">
      <c r="A12" s="4" t="s">
        <v>137</v>
      </c>
      <c r="B12" s="9">
        <v>4.55</v>
      </c>
      <c r="C12" s="9">
        <v>2.5499999999999998</v>
      </c>
      <c r="D12" s="9">
        <v>6</v>
      </c>
      <c r="F12" s="4">
        <v>1</v>
      </c>
      <c r="G12" s="9">
        <f t="shared" si="0"/>
        <v>4.55</v>
      </c>
      <c r="H12" s="9">
        <f t="shared" si="1"/>
        <v>2.5499999999999998</v>
      </c>
      <c r="I12" s="9">
        <f t="shared" si="2"/>
        <v>6</v>
      </c>
    </row>
    <row r="13" spans="1:9" x14ac:dyDescent="0.25">
      <c r="A13" s="4" t="s">
        <v>138</v>
      </c>
      <c r="B13" s="9">
        <v>4.2</v>
      </c>
      <c r="C13" s="9">
        <v>2.2000000000000002</v>
      </c>
      <c r="D13" s="9">
        <v>2</v>
      </c>
      <c r="F13" s="4">
        <v>1</v>
      </c>
      <c r="G13" s="9">
        <f t="shared" si="0"/>
        <v>4.2</v>
      </c>
      <c r="H13" s="9">
        <f t="shared" si="1"/>
        <v>2.2000000000000002</v>
      </c>
      <c r="I13" s="9">
        <f t="shared" si="2"/>
        <v>2</v>
      </c>
    </row>
    <row r="14" spans="1:9" x14ac:dyDescent="0.25">
      <c r="A14" s="4" t="s">
        <v>139</v>
      </c>
      <c r="B14" s="9">
        <v>3.9</v>
      </c>
      <c r="C14" s="9">
        <v>5</v>
      </c>
      <c r="D14" s="9">
        <v>8</v>
      </c>
      <c r="F14" s="4">
        <v>1</v>
      </c>
      <c r="G14" s="9">
        <f t="shared" si="0"/>
        <v>3.9</v>
      </c>
      <c r="H14" s="9">
        <f t="shared" si="1"/>
        <v>5</v>
      </c>
      <c r="I14" s="9">
        <f t="shared" si="2"/>
        <v>8</v>
      </c>
    </row>
    <row r="15" spans="1:9" x14ac:dyDescent="0.25">
      <c r="A15" s="4" t="s">
        <v>140</v>
      </c>
      <c r="B15" s="9">
        <v>1</v>
      </c>
      <c r="C15" s="9">
        <v>2</v>
      </c>
      <c r="D15" s="9">
        <v>1</v>
      </c>
      <c r="F15" s="4">
        <v>1</v>
      </c>
      <c r="G15" s="9">
        <f t="shared" si="0"/>
        <v>1</v>
      </c>
      <c r="H15" s="9">
        <f t="shared" si="1"/>
        <v>2</v>
      </c>
      <c r="I15" s="9">
        <f t="shared" si="2"/>
        <v>1</v>
      </c>
    </row>
    <row r="16" spans="1:9" x14ac:dyDescent="0.25">
      <c r="A16" s="4" t="s">
        <v>141</v>
      </c>
      <c r="B16" s="9">
        <v>1.75</v>
      </c>
      <c r="C16" s="9">
        <v>2</v>
      </c>
      <c r="D16" s="9">
        <v>1</v>
      </c>
      <c r="F16" s="4">
        <v>1</v>
      </c>
      <c r="G16" s="9">
        <f t="shared" si="0"/>
        <v>1.75</v>
      </c>
      <c r="H16" s="9">
        <f t="shared" si="1"/>
        <v>2</v>
      </c>
      <c r="I16" s="9">
        <f t="shared" si="2"/>
        <v>1</v>
      </c>
    </row>
    <row r="17" spans="1:9" x14ac:dyDescent="0.25">
      <c r="A17" s="4" t="s">
        <v>142</v>
      </c>
      <c r="B17" s="9">
        <v>2</v>
      </c>
      <c r="C17" s="9">
        <v>1</v>
      </c>
      <c r="D17" s="9">
        <v>3</v>
      </c>
      <c r="F17" s="4">
        <v>1</v>
      </c>
      <c r="G17" s="9">
        <f t="shared" si="0"/>
        <v>2</v>
      </c>
      <c r="H17" s="9">
        <f t="shared" si="1"/>
        <v>1</v>
      </c>
      <c r="I17" s="9">
        <f t="shared" si="2"/>
        <v>3</v>
      </c>
    </row>
    <row r="18" spans="1:9" x14ac:dyDescent="0.25">
      <c r="G18" s="4" t="s">
        <v>125</v>
      </c>
      <c r="H18" s="4" t="s">
        <v>126</v>
      </c>
      <c r="I18" s="4" t="s">
        <v>127</v>
      </c>
    </row>
    <row r="19" spans="1:9" x14ac:dyDescent="0.25">
      <c r="F19" s="4" t="s">
        <v>144</v>
      </c>
      <c r="G19" s="9">
        <f>SUM(G3:G17)</f>
        <v>82.79</v>
      </c>
      <c r="H19" s="9">
        <f>SUM(H3:H17)</f>
        <v>87.539999999999992</v>
      </c>
      <c r="I19" s="9">
        <f>SUM(I3:I17)</f>
        <v>102.28999999999999</v>
      </c>
    </row>
  </sheetData>
  <conditionalFormatting sqref="G19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9"/>
  <sheetViews>
    <sheetView zoomScale="70" zoomScaleNormal="70" workbookViewId="0">
      <selection activeCell="D5" sqref="D5"/>
    </sheetView>
  </sheetViews>
  <sheetFormatPr defaultRowHeight="15" x14ac:dyDescent="0.25"/>
  <cols>
    <col min="1" max="1" width="14.28515625" bestFit="1" customWidth="1"/>
  </cols>
  <sheetData>
    <row r="3" spans="1:3" x14ac:dyDescent="0.25">
      <c r="B3" s="12" t="s">
        <v>145</v>
      </c>
      <c r="C3" s="13" t="s">
        <v>146</v>
      </c>
    </row>
    <row r="4" spans="1:3" x14ac:dyDescent="0.25">
      <c r="A4" s="14" t="s">
        <v>147</v>
      </c>
      <c r="B4" s="15"/>
      <c r="C4" s="15"/>
    </row>
    <row r="5" spans="1:3" x14ac:dyDescent="0.25">
      <c r="A5" s="10" t="s">
        <v>148</v>
      </c>
      <c r="B5" s="10">
        <v>50</v>
      </c>
      <c r="C5" s="10">
        <v>90</v>
      </c>
    </row>
    <row r="6" spans="1:3" x14ac:dyDescent="0.25">
      <c r="A6" s="10" t="s">
        <v>149</v>
      </c>
      <c r="B6" s="10">
        <v>2.5</v>
      </c>
      <c r="C6" s="10">
        <v>2</v>
      </c>
    </row>
    <row r="7" spans="1:3" x14ac:dyDescent="0.25">
      <c r="A7" s="10" t="s">
        <v>150</v>
      </c>
      <c r="B7" s="10">
        <v>5.5</v>
      </c>
      <c r="C7" s="10">
        <v>4.5</v>
      </c>
    </row>
    <row r="8" spans="1:3" x14ac:dyDescent="0.25">
      <c r="A8" s="10" t="s">
        <v>151</v>
      </c>
      <c r="B8" s="10">
        <v>7</v>
      </c>
      <c r="C8" s="10">
        <v>7</v>
      </c>
    </row>
    <row r="9" spans="1:3" x14ac:dyDescent="0.25">
      <c r="A9" s="10" t="s">
        <v>152</v>
      </c>
      <c r="B9" s="10">
        <v>3</v>
      </c>
      <c r="C9" s="10">
        <v>0</v>
      </c>
    </row>
    <row r="10" spans="1:3" x14ac:dyDescent="0.25">
      <c r="A10" s="10" t="s">
        <v>153</v>
      </c>
      <c r="B10" s="10">
        <f>SUM(B5:B9)</f>
        <v>68</v>
      </c>
      <c r="C10" s="10">
        <f>SUM(C5:C9)</f>
        <v>103.5</v>
      </c>
    </row>
    <row r="12" spans="1:3" x14ac:dyDescent="0.25">
      <c r="A12" s="14" t="s">
        <v>154</v>
      </c>
      <c r="B12" s="15"/>
      <c r="C12" s="15"/>
    </row>
    <row r="13" spans="1:3" x14ac:dyDescent="0.25">
      <c r="A13" s="10" t="s">
        <v>156</v>
      </c>
      <c r="B13" s="10">
        <v>21</v>
      </c>
      <c r="C13" s="10">
        <v>11</v>
      </c>
    </row>
    <row r="14" spans="1:3" x14ac:dyDescent="0.25">
      <c r="A14" s="10" t="s">
        <v>157</v>
      </c>
      <c r="B14" s="10">
        <v>0</v>
      </c>
      <c r="C14" s="10">
        <v>8</v>
      </c>
    </row>
    <row r="15" spans="1:3" x14ac:dyDescent="0.25">
      <c r="A15" s="10" t="s">
        <v>158</v>
      </c>
      <c r="B15" s="10">
        <v>3</v>
      </c>
      <c r="C15" s="10">
        <v>0</v>
      </c>
    </row>
    <row r="16" spans="1:3" x14ac:dyDescent="0.25">
      <c r="A16" s="10" t="s">
        <v>159</v>
      </c>
      <c r="B16" s="10">
        <f>SUM(B13:B15)</f>
        <v>24</v>
      </c>
      <c r="C16" s="10">
        <f>SUM(C13:C15)</f>
        <v>19</v>
      </c>
    </row>
    <row r="17" spans="1:3" x14ac:dyDescent="0.25">
      <c r="A17" s="10" t="s">
        <v>160</v>
      </c>
      <c r="B17" s="10">
        <f>2*B16</f>
        <v>48</v>
      </c>
      <c r="C17" s="10">
        <f>2*C16</f>
        <v>38</v>
      </c>
    </row>
    <row r="18" spans="1:3" x14ac:dyDescent="0.25">
      <c r="B18" s="11" t="s">
        <v>145</v>
      </c>
      <c r="C18" t="s">
        <v>146</v>
      </c>
    </row>
    <row r="19" spans="1:3" x14ac:dyDescent="0.25">
      <c r="A19" s="10" t="s">
        <v>155</v>
      </c>
      <c r="B19" s="10">
        <f>B10+12*B17</f>
        <v>644</v>
      </c>
      <c r="C19" s="10">
        <f>C10+12*C17</f>
        <v>559.5</v>
      </c>
    </row>
  </sheetData>
  <pageMargins left="0.7" right="0.7" top="0.75" bottom="0.75" header="0.3" footer="0.3"/>
  <pageSetup paperSize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80E-1300-4DB6-B836-E27C2A23A5AF}">
  <dimension ref="A1:D24"/>
  <sheetViews>
    <sheetView zoomScale="70" zoomScaleNormal="70" workbookViewId="0">
      <selection activeCell="C20" sqref="C20"/>
    </sheetView>
  </sheetViews>
  <sheetFormatPr defaultRowHeight="15" x14ac:dyDescent="0.25"/>
  <cols>
    <col min="1" max="1" width="29.28515625" bestFit="1" customWidth="1"/>
    <col min="2" max="2" width="16.140625" bestFit="1" customWidth="1"/>
    <col min="3" max="3" width="19.28515625" bestFit="1" customWidth="1"/>
    <col min="4" max="4" width="12.5703125" bestFit="1" customWidth="1"/>
  </cols>
  <sheetData>
    <row r="1" spans="1:4" x14ac:dyDescent="0.25">
      <c r="A1" s="18" t="s">
        <v>143</v>
      </c>
      <c r="B1" s="19" t="s">
        <v>161</v>
      </c>
      <c r="C1" s="20" t="s">
        <v>162</v>
      </c>
      <c r="D1" s="21" t="s">
        <v>163</v>
      </c>
    </row>
    <row r="3" spans="1:4" x14ac:dyDescent="0.25">
      <c r="A3" s="16" t="s">
        <v>164</v>
      </c>
      <c r="B3" s="17"/>
      <c r="C3" s="17"/>
      <c r="D3" s="17"/>
    </row>
    <row r="4" spans="1:4" x14ac:dyDescent="0.25">
      <c r="A4" s="17" t="s">
        <v>165</v>
      </c>
      <c r="B4" s="22">
        <v>280</v>
      </c>
      <c r="C4" s="22">
        <v>100</v>
      </c>
      <c r="D4" s="22">
        <v>350</v>
      </c>
    </row>
    <row r="5" spans="1:4" x14ac:dyDescent="0.25">
      <c r="A5" s="17" t="s">
        <v>166</v>
      </c>
      <c r="B5" s="22">
        <v>18</v>
      </c>
      <c r="C5" s="22">
        <v>0</v>
      </c>
      <c r="D5" s="22">
        <v>0</v>
      </c>
    </row>
    <row r="6" spans="1:4" x14ac:dyDescent="0.25">
      <c r="A6" s="17" t="s">
        <v>167</v>
      </c>
      <c r="B6" s="22">
        <v>25</v>
      </c>
      <c r="C6" s="22">
        <v>0</v>
      </c>
      <c r="D6" s="22">
        <v>0</v>
      </c>
    </row>
    <row r="7" spans="1:4" x14ac:dyDescent="0.25">
      <c r="A7" s="17" t="s">
        <v>168</v>
      </c>
      <c r="B7" s="22">
        <v>15</v>
      </c>
      <c r="C7" s="22">
        <v>0</v>
      </c>
      <c r="D7" s="22">
        <v>0</v>
      </c>
    </row>
    <row r="8" spans="1:4" x14ac:dyDescent="0.25">
      <c r="A8" s="17" t="s">
        <v>169</v>
      </c>
      <c r="B8" s="22">
        <v>9</v>
      </c>
      <c r="C8" s="22">
        <v>0</v>
      </c>
      <c r="D8" s="22">
        <v>0</v>
      </c>
    </row>
    <row r="9" spans="1:4" x14ac:dyDescent="0.25">
      <c r="A9" s="17" t="s">
        <v>170</v>
      </c>
      <c r="B9" s="22">
        <v>0</v>
      </c>
      <c r="C9" s="22">
        <v>99</v>
      </c>
      <c r="D9" s="22">
        <v>0</v>
      </c>
    </row>
    <row r="10" spans="1:4" x14ac:dyDescent="0.25">
      <c r="A10" s="17" t="s">
        <v>171</v>
      </c>
      <c r="B10" s="22">
        <v>0</v>
      </c>
      <c r="C10" s="22">
        <v>95</v>
      </c>
      <c r="D10" s="22">
        <v>0</v>
      </c>
    </row>
    <row r="11" spans="1:4" x14ac:dyDescent="0.25">
      <c r="A11" s="17" t="s">
        <v>172</v>
      </c>
      <c r="B11" s="22">
        <v>0</v>
      </c>
      <c r="C11" s="22">
        <v>85</v>
      </c>
      <c r="D11" s="22">
        <v>0</v>
      </c>
    </row>
    <row r="12" spans="1:4" x14ac:dyDescent="0.25">
      <c r="A12" s="17" t="s">
        <v>173</v>
      </c>
      <c r="B12" s="22">
        <v>0</v>
      </c>
      <c r="C12" s="22">
        <v>85</v>
      </c>
      <c r="D12" s="22">
        <v>0</v>
      </c>
    </row>
    <row r="13" spans="1:4" x14ac:dyDescent="0.25">
      <c r="A13" s="17" t="s">
        <v>174</v>
      </c>
      <c r="B13" s="22">
        <v>0</v>
      </c>
      <c r="C13" s="22">
        <v>0</v>
      </c>
      <c r="D13" s="22">
        <v>555</v>
      </c>
    </row>
    <row r="15" spans="1:4" x14ac:dyDescent="0.25">
      <c r="A15" s="17" t="s">
        <v>175</v>
      </c>
      <c r="B15" s="22">
        <f>SUM(B4:B13)</f>
        <v>347</v>
      </c>
      <c r="C15" s="22">
        <f t="shared" ref="C15:D15" si="0">SUM(C4:C13)</f>
        <v>464</v>
      </c>
      <c r="D15" s="22">
        <f t="shared" si="0"/>
        <v>905</v>
      </c>
    </row>
    <row r="16" spans="1:4" x14ac:dyDescent="0.25">
      <c r="A16" s="17" t="s">
        <v>176</v>
      </c>
      <c r="B16" s="22">
        <v>2</v>
      </c>
      <c r="C16" s="22">
        <v>2</v>
      </c>
      <c r="D16" s="22">
        <v>2</v>
      </c>
    </row>
    <row r="17" spans="1:4" x14ac:dyDescent="0.25">
      <c r="A17" s="17" t="s">
        <v>177</v>
      </c>
      <c r="B17" s="22">
        <f>B16*B15</f>
        <v>694</v>
      </c>
      <c r="C17" s="22">
        <f t="shared" ref="C17:D17" si="1">C16*C15</f>
        <v>928</v>
      </c>
      <c r="D17" s="22">
        <f t="shared" si="1"/>
        <v>1810</v>
      </c>
    </row>
    <row r="19" spans="1:4" x14ac:dyDescent="0.25">
      <c r="A19" s="16" t="s">
        <v>178</v>
      </c>
      <c r="B19" s="17"/>
      <c r="C19" s="17"/>
      <c r="D19" s="17"/>
    </row>
    <row r="20" spans="1:4" x14ac:dyDescent="0.25">
      <c r="A20" s="17" t="s">
        <v>179</v>
      </c>
      <c r="B20" s="22">
        <v>210</v>
      </c>
      <c r="C20" s="22">
        <v>155</v>
      </c>
      <c r="D20" s="22">
        <v>0</v>
      </c>
    </row>
    <row r="21" spans="1:4" x14ac:dyDescent="0.25">
      <c r="A21" s="17" t="s">
        <v>180</v>
      </c>
      <c r="B21" s="22">
        <v>4</v>
      </c>
      <c r="C21" s="22">
        <v>4</v>
      </c>
      <c r="D21" s="22">
        <v>4</v>
      </c>
    </row>
    <row r="22" spans="1:4" x14ac:dyDescent="0.25">
      <c r="A22" s="17" t="s">
        <v>181</v>
      </c>
      <c r="B22" s="22">
        <f>B20*B21</f>
        <v>840</v>
      </c>
      <c r="C22" s="22">
        <f t="shared" ref="C22:D22" si="2">C20*C21</f>
        <v>620</v>
      </c>
      <c r="D22" s="22">
        <f t="shared" si="2"/>
        <v>0</v>
      </c>
    </row>
    <row r="24" spans="1:4" x14ac:dyDescent="0.25">
      <c r="A24" s="17" t="s">
        <v>144</v>
      </c>
      <c r="B24" s="22">
        <f>B17+B22</f>
        <v>1534</v>
      </c>
      <c r="C24" s="22">
        <f t="shared" ref="C24:D24" si="3">C17+C22</f>
        <v>1548</v>
      </c>
      <c r="D24" s="22">
        <f t="shared" si="3"/>
        <v>1810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Payroll</vt:lpstr>
      <vt:lpstr>Gradebook</vt:lpstr>
      <vt:lpstr>Decision Maker</vt:lpstr>
      <vt:lpstr>Sales Database 1</vt:lpstr>
      <vt:lpstr>car inventory</vt:lpstr>
      <vt:lpstr>Sales Database 2</vt:lpstr>
      <vt:lpstr>Shopping Decision</vt:lpstr>
      <vt:lpstr>Pet Purchase</vt:lpstr>
      <vt:lpstr>Vacation Trip</vt:lpstr>
      <vt:lpstr>Printer Purchase</vt:lpstr>
      <vt:lpstr>Car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aafil shaikh</dc:creator>
  <cp:lastModifiedBy>aafil shaikh</cp:lastModifiedBy>
  <dcterms:created xsi:type="dcterms:W3CDTF">2023-04-01T08:48:32Z</dcterms:created>
  <dcterms:modified xsi:type="dcterms:W3CDTF">2023-04-01T14:46:44Z</dcterms:modified>
</cp:coreProperties>
</file>