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2799dd87ea2b1/Desktop/NRL Project/"/>
    </mc:Choice>
  </mc:AlternateContent>
  <xr:revisionPtr revIDLastSave="0" documentId="8_{C2A3C3B7-75B2-494F-BE3B-2A1C792A103B}" xr6:coauthVersionLast="47" xr6:coauthVersionMax="47" xr10:uidLastSave="{00000000-0000-0000-0000-000000000000}"/>
  <bookViews>
    <workbookView xWindow="-108" yWindow="-108" windowWidth="23256" windowHeight="12456" xr2:uid="{52E8C726-DEA8-485F-97E7-CEE893ADF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1" l="1"/>
  <c r="N46" i="1" s="1"/>
  <c r="H46" i="1"/>
  <c r="J45" i="1"/>
  <c r="K45" i="1" s="1"/>
  <c r="M45" i="1" s="1"/>
  <c r="N45" i="1" s="1"/>
  <c r="O45" i="1" s="1"/>
  <c r="P45" i="1" s="1"/>
  <c r="I45" i="1"/>
  <c r="K44" i="1"/>
  <c r="M44" i="1" s="1"/>
  <c r="N44" i="1" s="1"/>
  <c r="O44" i="1" s="1"/>
  <c r="P44" i="1" s="1"/>
  <c r="J44" i="1"/>
  <c r="I44" i="1"/>
  <c r="I43" i="1"/>
  <c r="J43" i="1" s="1"/>
  <c r="K43" i="1" s="1"/>
  <c r="M43" i="1" s="1"/>
  <c r="N43" i="1" s="1"/>
  <c r="O43" i="1" s="1"/>
  <c r="P43" i="1" s="1"/>
  <c r="I42" i="1"/>
  <c r="J42" i="1" s="1"/>
  <c r="K42" i="1" s="1"/>
  <c r="M42" i="1" s="1"/>
  <c r="N42" i="1" s="1"/>
  <c r="O42" i="1" s="1"/>
  <c r="P42" i="1" s="1"/>
  <c r="I41" i="1"/>
  <c r="J41" i="1" s="1"/>
  <c r="K41" i="1" s="1"/>
  <c r="M41" i="1" s="1"/>
  <c r="N41" i="1" s="1"/>
  <c r="O41" i="1" s="1"/>
  <c r="P41" i="1" s="1"/>
  <c r="I40" i="1"/>
  <c r="J40" i="1" s="1"/>
  <c r="K40" i="1" s="1"/>
  <c r="M40" i="1" s="1"/>
  <c r="N40" i="1" s="1"/>
  <c r="O40" i="1" s="1"/>
  <c r="P40" i="1" s="1"/>
  <c r="J39" i="1"/>
  <c r="K39" i="1" s="1"/>
  <c r="M39" i="1" s="1"/>
  <c r="N39" i="1" s="1"/>
  <c r="O39" i="1" s="1"/>
  <c r="P39" i="1" s="1"/>
  <c r="I39" i="1"/>
  <c r="I38" i="1"/>
  <c r="J38" i="1" s="1"/>
  <c r="K38" i="1" s="1"/>
  <c r="M38" i="1" s="1"/>
  <c r="N38" i="1" s="1"/>
  <c r="O38" i="1" s="1"/>
  <c r="P38" i="1" s="1"/>
  <c r="M37" i="1"/>
  <c r="N37" i="1" s="1"/>
  <c r="O37" i="1" s="1"/>
  <c r="P37" i="1" s="1"/>
  <c r="K37" i="1"/>
  <c r="J37" i="1"/>
  <c r="I37" i="1"/>
  <c r="J36" i="1"/>
  <c r="K36" i="1" s="1"/>
  <c r="M36" i="1" s="1"/>
  <c r="N36" i="1" s="1"/>
  <c r="O36" i="1" s="1"/>
  <c r="P36" i="1" s="1"/>
  <c r="I36" i="1"/>
  <c r="J35" i="1"/>
  <c r="K35" i="1" s="1"/>
  <c r="M35" i="1" s="1"/>
  <c r="N35" i="1" s="1"/>
  <c r="O35" i="1" s="1"/>
  <c r="P35" i="1" s="1"/>
  <c r="I35" i="1"/>
  <c r="I34" i="1"/>
  <c r="J34" i="1" s="1"/>
  <c r="K34" i="1" s="1"/>
  <c r="M34" i="1" s="1"/>
  <c r="N34" i="1" s="1"/>
  <c r="O34" i="1" s="1"/>
  <c r="P34" i="1" s="1"/>
  <c r="J33" i="1"/>
  <c r="K33" i="1" s="1"/>
  <c r="M33" i="1" s="1"/>
  <c r="N33" i="1" s="1"/>
  <c r="O33" i="1" s="1"/>
  <c r="P33" i="1" s="1"/>
  <c r="I33" i="1"/>
  <c r="K32" i="1"/>
  <c r="M32" i="1" s="1"/>
  <c r="N32" i="1" s="1"/>
  <c r="O32" i="1" s="1"/>
  <c r="P32" i="1" s="1"/>
  <c r="J32" i="1"/>
  <c r="I32" i="1"/>
  <c r="I31" i="1"/>
  <c r="J31" i="1" s="1"/>
  <c r="K31" i="1" s="1"/>
  <c r="M31" i="1" s="1"/>
  <c r="N31" i="1" s="1"/>
  <c r="O31" i="1" s="1"/>
  <c r="P31" i="1" s="1"/>
  <c r="I30" i="1"/>
  <c r="J30" i="1" s="1"/>
  <c r="K30" i="1" s="1"/>
  <c r="M30" i="1" s="1"/>
  <c r="N30" i="1" s="1"/>
  <c r="O30" i="1" s="1"/>
  <c r="P30" i="1" s="1"/>
  <c r="I29" i="1"/>
  <c r="J29" i="1" s="1"/>
  <c r="K29" i="1" s="1"/>
  <c r="M29" i="1" s="1"/>
  <c r="N29" i="1" s="1"/>
  <c r="O29" i="1" s="1"/>
  <c r="P29" i="1" s="1"/>
  <c r="I28" i="1"/>
  <c r="J28" i="1" s="1"/>
  <c r="K28" i="1" s="1"/>
  <c r="M28" i="1" s="1"/>
  <c r="N28" i="1" s="1"/>
  <c r="O28" i="1" s="1"/>
  <c r="P28" i="1" s="1"/>
  <c r="J27" i="1"/>
  <c r="K27" i="1" s="1"/>
  <c r="M27" i="1" s="1"/>
  <c r="N27" i="1" s="1"/>
  <c r="O27" i="1" s="1"/>
  <c r="P27" i="1" s="1"/>
  <c r="I27" i="1"/>
  <c r="I26" i="1"/>
  <c r="J26" i="1" s="1"/>
  <c r="K26" i="1" s="1"/>
  <c r="M26" i="1" s="1"/>
  <c r="N26" i="1" s="1"/>
  <c r="O26" i="1" s="1"/>
  <c r="P26" i="1" s="1"/>
  <c r="M25" i="1"/>
  <c r="N25" i="1" s="1"/>
  <c r="O25" i="1" s="1"/>
  <c r="P25" i="1" s="1"/>
  <c r="K25" i="1"/>
  <c r="J25" i="1"/>
  <c r="I25" i="1"/>
  <c r="J24" i="1"/>
  <c r="K24" i="1" s="1"/>
  <c r="M24" i="1" s="1"/>
  <c r="N24" i="1" s="1"/>
  <c r="O24" i="1" s="1"/>
  <c r="P24" i="1" s="1"/>
  <c r="I24" i="1"/>
  <c r="J23" i="1"/>
  <c r="K23" i="1" s="1"/>
  <c r="M23" i="1" s="1"/>
  <c r="N23" i="1" s="1"/>
  <c r="O23" i="1" s="1"/>
  <c r="P23" i="1" s="1"/>
  <c r="I23" i="1"/>
  <c r="I22" i="1"/>
  <c r="J22" i="1" s="1"/>
  <c r="K22" i="1" s="1"/>
  <c r="M22" i="1" s="1"/>
  <c r="N22" i="1" s="1"/>
  <c r="O22" i="1" s="1"/>
  <c r="P22" i="1" s="1"/>
  <c r="J21" i="1"/>
  <c r="K21" i="1" s="1"/>
  <c r="M21" i="1" s="1"/>
  <c r="N21" i="1" s="1"/>
  <c r="O21" i="1" s="1"/>
  <c r="P21" i="1" s="1"/>
  <c r="I21" i="1"/>
  <c r="K20" i="1"/>
  <c r="M20" i="1" s="1"/>
  <c r="N20" i="1" s="1"/>
  <c r="O20" i="1" s="1"/>
  <c r="P20" i="1" s="1"/>
  <c r="J20" i="1"/>
  <c r="I20" i="1"/>
  <c r="I19" i="1"/>
  <c r="J19" i="1" s="1"/>
  <c r="K19" i="1" s="1"/>
  <c r="M19" i="1" s="1"/>
  <c r="N19" i="1" s="1"/>
  <c r="O19" i="1" s="1"/>
  <c r="P19" i="1" s="1"/>
  <c r="I18" i="1"/>
  <c r="J18" i="1" s="1"/>
  <c r="K18" i="1" s="1"/>
  <c r="M18" i="1" s="1"/>
  <c r="N18" i="1" s="1"/>
  <c r="O18" i="1" s="1"/>
  <c r="P18" i="1" s="1"/>
  <c r="I17" i="1"/>
  <c r="J17" i="1" s="1"/>
  <c r="K17" i="1" s="1"/>
  <c r="M17" i="1" s="1"/>
  <c r="N17" i="1" s="1"/>
  <c r="O17" i="1" s="1"/>
  <c r="P17" i="1" s="1"/>
  <c r="I16" i="1"/>
  <c r="J16" i="1" s="1"/>
  <c r="K16" i="1" s="1"/>
  <c r="M16" i="1" s="1"/>
  <c r="N16" i="1" s="1"/>
  <c r="O16" i="1" s="1"/>
  <c r="P16" i="1" s="1"/>
  <c r="J15" i="1"/>
  <c r="K15" i="1" s="1"/>
  <c r="M15" i="1" s="1"/>
  <c r="N15" i="1" s="1"/>
  <c r="O15" i="1" s="1"/>
  <c r="P15" i="1" s="1"/>
  <c r="I15" i="1"/>
  <c r="I14" i="1"/>
  <c r="J14" i="1" s="1"/>
  <c r="K14" i="1" s="1"/>
  <c r="M14" i="1" s="1"/>
  <c r="N14" i="1" s="1"/>
  <c r="O14" i="1" s="1"/>
  <c r="P14" i="1" s="1"/>
  <c r="M13" i="1"/>
  <c r="N13" i="1" s="1"/>
  <c r="O13" i="1" s="1"/>
  <c r="P13" i="1" s="1"/>
  <c r="K13" i="1"/>
  <c r="J13" i="1"/>
  <c r="I13" i="1"/>
  <c r="J12" i="1"/>
  <c r="K12" i="1" s="1"/>
  <c r="M12" i="1" s="1"/>
  <c r="N12" i="1" s="1"/>
  <c r="O12" i="1" s="1"/>
  <c r="P12" i="1" s="1"/>
  <c r="I12" i="1"/>
  <c r="J11" i="1"/>
  <c r="K11" i="1" s="1"/>
  <c r="M11" i="1" s="1"/>
  <c r="N11" i="1" s="1"/>
  <c r="O11" i="1" s="1"/>
  <c r="P11" i="1" s="1"/>
  <c r="I11" i="1"/>
  <c r="I10" i="1"/>
  <c r="J10" i="1" s="1"/>
  <c r="K10" i="1" s="1"/>
  <c r="M10" i="1" s="1"/>
  <c r="N10" i="1" s="1"/>
  <c r="O10" i="1" s="1"/>
  <c r="P10" i="1" s="1"/>
  <c r="J9" i="1"/>
  <c r="K9" i="1" s="1"/>
  <c r="M9" i="1" s="1"/>
  <c r="N9" i="1" s="1"/>
  <c r="O9" i="1" s="1"/>
  <c r="P9" i="1" s="1"/>
  <c r="I9" i="1"/>
  <c r="K8" i="1"/>
  <c r="M8" i="1" s="1"/>
  <c r="N8" i="1" s="1"/>
  <c r="O8" i="1" s="1"/>
  <c r="P8" i="1" s="1"/>
  <c r="J8" i="1"/>
  <c r="I8" i="1"/>
  <c r="I7" i="1"/>
  <c r="J7" i="1" s="1"/>
  <c r="K7" i="1" s="1"/>
  <c r="M7" i="1" s="1"/>
  <c r="N7" i="1" s="1"/>
  <c r="O7" i="1" s="1"/>
  <c r="P7" i="1" s="1"/>
  <c r="I6" i="1"/>
  <c r="J6" i="1" s="1"/>
  <c r="K6" i="1" s="1"/>
  <c r="M6" i="1" s="1"/>
  <c r="N6" i="1" s="1"/>
  <c r="O6" i="1" s="1"/>
  <c r="P6" i="1" s="1"/>
  <c r="I5" i="1"/>
  <c r="J5" i="1" s="1"/>
  <c r="K5" i="1" s="1"/>
  <c r="M5" i="1" s="1"/>
  <c r="N5" i="1" s="1"/>
  <c r="O5" i="1" s="1"/>
  <c r="P5" i="1" s="1"/>
  <c r="I4" i="1"/>
  <c r="J4" i="1" s="1"/>
  <c r="K4" i="1" s="1"/>
  <c r="M4" i="1" s="1"/>
  <c r="N4" i="1" s="1"/>
  <c r="O4" i="1" s="1"/>
  <c r="P4" i="1" s="1"/>
  <c r="J3" i="1"/>
  <c r="K3" i="1" s="1"/>
  <c r="M3" i="1" s="1"/>
  <c r="N3" i="1" s="1"/>
  <c r="O3" i="1" s="1"/>
  <c r="P3" i="1" s="1"/>
  <c r="I3" i="1"/>
  <c r="I2" i="1"/>
  <c r="J2" i="1" s="1"/>
  <c r="K2" i="1" s="1"/>
  <c r="M2" i="1" s="1"/>
  <c r="N2" i="1" s="1"/>
  <c r="O2" i="1" s="1"/>
  <c r="P2" i="1" l="1"/>
  <c r="O46" i="1"/>
  <c r="J57" i="1" l="1"/>
  <c r="I57" i="1"/>
  <c r="H57" i="1"/>
  <c r="G57" i="1"/>
  <c r="F57" i="1"/>
  <c r="L49" i="1"/>
  <c r="L53" i="1" s="1"/>
  <c r="P46" i="1"/>
</calcChain>
</file>

<file path=xl/sharedStrings.xml><?xml version="1.0" encoding="utf-8"?>
<sst xmlns="http://schemas.openxmlformats.org/spreadsheetml/2006/main" count="123" uniqueCount="42">
  <si>
    <t>Corrossion Rate</t>
  </si>
  <si>
    <t>Source</t>
  </si>
  <si>
    <t>Supplier</t>
  </si>
  <si>
    <t>Pipe Type</t>
  </si>
  <si>
    <t>Thickness (mm)</t>
  </si>
  <si>
    <t>PO Quantity (km)</t>
  </si>
  <si>
    <t>Total Corrossion(mm)</t>
  </si>
  <si>
    <t>Residual Thickness(mm)</t>
  </si>
  <si>
    <t>Outer Diameter</t>
  </si>
  <si>
    <t>Inner Diameter After Corrossion</t>
  </si>
  <si>
    <t>Volume(m3)</t>
  </si>
  <si>
    <t>Mass(kg)</t>
  </si>
  <si>
    <t>Scrap Value</t>
  </si>
  <si>
    <t>0.2mm/year</t>
  </si>
  <si>
    <t>Peabody’s Control of Pipeline Corrosion</t>
  </si>
  <si>
    <t>AMNS</t>
  </si>
  <si>
    <t>Coated</t>
  </si>
  <si>
    <t>0.02mm/year</t>
  </si>
  <si>
    <t>CEOCOR, 2021; PMC Study, 2020</t>
  </si>
  <si>
    <t>Bare</t>
  </si>
  <si>
    <t>Jindal</t>
  </si>
  <si>
    <t>Density</t>
  </si>
  <si>
    <t>7850 kg/m^3</t>
  </si>
  <si>
    <t>Price Per Kg</t>
  </si>
  <si>
    <t>Krishna Sheet Processors</t>
  </si>
  <si>
    <t>Man Industries</t>
  </si>
  <si>
    <t>Ratnamani</t>
  </si>
  <si>
    <t>Coating (50 inch)</t>
  </si>
  <si>
    <t>Bare (50 inch)</t>
  </si>
  <si>
    <t>SuryaRoshni</t>
  </si>
  <si>
    <t>Welspun</t>
  </si>
  <si>
    <t>Total</t>
  </si>
  <si>
    <t>Total Value</t>
  </si>
  <si>
    <t>crores</t>
  </si>
  <si>
    <t>Inflation Rate</t>
  </si>
  <si>
    <t>Present Value</t>
  </si>
  <si>
    <t>Price</t>
  </si>
  <si>
    <t>Total Scrap Value</t>
  </si>
  <si>
    <t>Type of Pipe</t>
  </si>
  <si>
    <t>26 inch</t>
  </si>
  <si>
    <t>660.4 mm</t>
  </si>
  <si>
    <t>Corrossion Is being accounted from 2022 as pipes were laid at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</si>
</sst>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1"/>
    <xf numFmtId="2" fontId="0" fillId="0" borderId="0" xfId="0" applyNumberFormat="1"/>
    <xf numFmtId="0" fontId="2" fillId="0" borderId="0" xfId="0" applyFont="1"/>
    <xf numFmtId="0" fontId="1" fillId="3" borderId="0" xfId="0" applyFont="1" applyFill="1"/>
    <xf numFmtId="1" fontId="2" fillId="4" borderId="0" xfId="0" applyNumberFormat="1" applyFont="1" applyFill="1"/>
    <xf numFmtId="164" fontId="0" fillId="0" borderId="0" xfId="0" applyNumberFormat="1"/>
    <xf numFmtId="2" fontId="2" fillId="4" borderId="0" xfId="0" applyNumberFormat="1" applyFont="1" applyFill="1"/>
    <xf numFmtId="0" fontId="0" fillId="5" borderId="0" xfId="0" applyFill="1"/>
    <xf numFmtId="1" fontId="0" fillId="5" borderId="0" xfId="0" applyNumberFormat="1" applyFill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CEA92F-19B3-4BA0-A8B2-96B04F3C8D15}" name="Table13" displayName="Table13" ref="E1:P46" totalsRowShown="0" headerRowDxfId="9">
  <autoFilter ref="E1:P46" xr:uid="{EBCEA92F-19B3-4BA0-A8B2-96B04F3C8D15}"/>
  <tableColumns count="12">
    <tableColumn id="1" xr3:uid="{8A11B969-AAFE-4A9B-9F66-590A722022A7}" name="Supplier" dataDxfId="8"/>
    <tableColumn id="2" xr3:uid="{AD60978A-8DDE-4620-A29C-BEDCAA8D6B47}" name="Pipe Type" dataDxfId="7"/>
    <tableColumn id="3" xr3:uid="{F93732F9-822A-4AFA-927D-16C6F47289D6}" name="Thickness (mm)" dataDxfId="6"/>
    <tableColumn id="4" xr3:uid="{9A3A24EE-A463-4C8D-B43A-C7D3B64095D0}" name="PO Quantity (km)" dataDxfId="5"/>
    <tableColumn id="5" xr3:uid="{1ABE2759-D6C6-455E-8F17-068EEAF05C67}" name="Corrossion Rate"/>
    <tableColumn id="6" xr3:uid="{47BF7267-8D9B-439B-A7F2-0295DB1BDD04}" name="Total Corrossion(mm)"/>
    <tableColumn id="7" xr3:uid="{367FCCC2-5F6D-4385-85D1-C46C49312B08}" name="Residual Thickness(mm)"/>
    <tableColumn id="14" xr3:uid="{B8EA00BB-5F68-4F64-96F7-CB617BB1B310}" name="Outer Diameter" dataDxfId="4">
      <calculatedColumnFormula>(660.4-(Table13[[#This Row],[Total Corrossion(mm)]]*2))/1000</calculatedColumnFormula>
    </tableColumn>
    <tableColumn id="13" xr3:uid="{591BFC63-44CC-432B-A2F9-121CB09ED1E8}" name="Inner Diameter After Corrossion" dataDxfId="3">
      <calculatedColumnFormula>(660.4-(2*Table13[[#This Row],[Residual Thickness(mm)]]))/1000</calculatedColumnFormula>
    </tableColumn>
    <tableColumn id="8" xr3:uid="{1321A1B6-1846-4B42-81FA-36499FEE30B0}" name="Volume(m3)" dataDxfId="2">
      <calculatedColumnFormula>PI()/4 * (Table13[[#This Row],[Outer Diameter]]^2 - Table13[[#This Row],[Inner Diameter After Corrossion]]^2)*Table13[[#This Row],[PO Quantity (km)]]*1000</calculatedColumnFormula>
    </tableColumn>
    <tableColumn id="9" xr3:uid="{83625309-D2A6-4568-90E9-D35078338F72}" name="Mass(kg)" dataDxfId="1">
      <calculatedColumnFormula>Table13[[#This Row],[Volume(m3)]]*7850</calculatedColumnFormula>
    </tableColumn>
    <tableColumn id="10" xr3:uid="{EF377F46-C31B-4417-BDEC-E2A0870795F0}" name="Scrap Value" dataDxfId="0">
      <calculatedColumnFormula>(Table13[[#This Row],[Mass(kg)]]*$C$10)/10000000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kalpatarupiping.com/density-for-carbon-ste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5712-AFBF-45A3-BE9B-ECCBCA2E6F64}">
  <dimension ref="A1:P57"/>
  <sheetViews>
    <sheetView tabSelected="1" topLeftCell="F1" workbookViewId="0">
      <selection activeCell="N13" sqref="N13"/>
    </sheetView>
  </sheetViews>
  <sheetFormatPr defaultRowHeight="14.4" x14ac:dyDescent="0.3"/>
  <cols>
    <col min="1" max="1" width="19.5546875" customWidth="1"/>
    <col min="2" max="2" width="14.109375" bestFit="1" customWidth="1"/>
    <col min="3" max="3" width="21.5546875" bestFit="1" customWidth="1"/>
    <col min="5" max="5" width="18.88671875" customWidth="1"/>
    <col min="6" max="6" width="13.6640625" bestFit="1" customWidth="1"/>
    <col min="7" max="7" width="18.77734375" bestFit="1" customWidth="1"/>
    <col min="8" max="8" width="20.21875" bestFit="1" customWidth="1"/>
    <col min="9" max="9" width="18.6640625" bestFit="1" customWidth="1"/>
    <col min="10" max="10" width="19.109375" bestFit="1" customWidth="1"/>
    <col min="11" max="11" width="21.109375" customWidth="1"/>
    <col min="12" max="12" width="15.109375" bestFit="1" customWidth="1"/>
    <col min="13" max="13" width="12" bestFit="1" customWidth="1"/>
    <col min="15" max="15" width="14.33203125" bestFit="1" customWidth="1"/>
  </cols>
  <sheetData>
    <row r="1" spans="1:16" ht="57.6" x14ac:dyDescent="0.3">
      <c r="A1" s="1" t="s">
        <v>38</v>
      </c>
      <c r="B1" s="1" t="s">
        <v>0</v>
      </c>
      <c r="C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ht="28.8" x14ac:dyDescent="0.3">
      <c r="A2" t="s">
        <v>19</v>
      </c>
      <c r="B2" t="s">
        <v>13</v>
      </c>
      <c r="C2" s="3" t="s">
        <v>14</v>
      </c>
      <c r="E2" s="4" t="s">
        <v>15</v>
      </c>
      <c r="F2" s="5" t="s">
        <v>16</v>
      </c>
      <c r="G2" s="5">
        <v>9.1999999999999993</v>
      </c>
      <c r="H2" s="5">
        <v>133.22999999999999</v>
      </c>
      <c r="I2">
        <f>IF(F2="Coated",0.02,0.2)</f>
        <v>0.02</v>
      </c>
      <c r="J2">
        <f>I2*29</f>
        <v>0.57999999999999996</v>
      </c>
      <c r="K2">
        <f>G2-J2</f>
        <v>8.6199999999999992</v>
      </c>
      <c r="L2">
        <v>0.66039999999999999</v>
      </c>
      <c r="M2">
        <f>(660.4-(2*Table13[[#This Row],[Residual Thickness(mm)]]))/1000</f>
        <v>0.64315999999999995</v>
      </c>
      <c r="N2">
        <f>PI()/4 * (Table13[[#This Row],[Outer Diameter]]^2 - Table13[[#This Row],[Inner Diameter After Corrossion]]^2)*Table13[[#This Row],[PO Quantity (km)]]*1000</f>
        <v>2351.5823740259257</v>
      </c>
      <c r="O2">
        <f>Table13[[#This Row],[Volume(m3)]]*7850</f>
        <v>18459921.636103518</v>
      </c>
      <c r="P2">
        <f>(Table13[[#This Row],[Mass(kg)]]*$C$10)/10000000</f>
        <v>163.37194983452613</v>
      </c>
    </row>
    <row r="3" spans="1:16" ht="28.8" x14ac:dyDescent="0.3">
      <c r="A3" t="s">
        <v>16</v>
      </c>
      <c r="B3" t="s">
        <v>17</v>
      </c>
      <c r="C3" s="5" t="s">
        <v>18</v>
      </c>
      <c r="E3" s="4" t="s">
        <v>15</v>
      </c>
      <c r="F3" s="5" t="s">
        <v>19</v>
      </c>
      <c r="G3" s="5">
        <v>15.9</v>
      </c>
      <c r="H3" s="5">
        <v>6.3</v>
      </c>
      <c r="I3">
        <f t="shared" ref="I3:I45" si="0">IF(F3="Coated",0.02,0.2)</f>
        <v>0.2</v>
      </c>
      <c r="J3">
        <f t="shared" ref="J3:J45" si="1">I3*29</f>
        <v>5.8000000000000007</v>
      </c>
      <c r="K3">
        <f t="shared" ref="K3:K45" si="2">G3-J3</f>
        <v>10.1</v>
      </c>
      <c r="L3">
        <v>0.66039999999999999</v>
      </c>
      <c r="M3">
        <f>(660.4-(2*Table13[[#This Row],[Residual Thickness(mm)]]))/1000</f>
        <v>0.64019999999999988</v>
      </c>
      <c r="N3">
        <f>PI()/4 * (Table13[[#This Row],[Outer Diameter]]^2 - Table13[[#This Row],[Inner Diameter After Corrossion]]^2)*Table13[[#This Row],[PO Quantity (km)]]*1000</f>
        <v>129.99467121831202</v>
      </c>
      <c r="O3">
        <f>Table13[[#This Row],[Volume(m3)]]*7850</f>
        <v>1020458.1690637494</v>
      </c>
      <c r="P3">
        <f>(Table13[[#This Row],[Mass(kg)]]*$C$10)/10000000</f>
        <v>9.0311456403183819</v>
      </c>
    </row>
    <row r="4" spans="1:16" x14ac:dyDescent="0.3">
      <c r="E4" s="4" t="s">
        <v>20</v>
      </c>
      <c r="F4" s="5" t="s">
        <v>16</v>
      </c>
      <c r="G4" s="5">
        <v>9.1999999999999993</v>
      </c>
      <c r="H4" s="5">
        <v>106.62</v>
      </c>
      <c r="I4">
        <f t="shared" si="0"/>
        <v>0.02</v>
      </c>
      <c r="J4">
        <f t="shared" si="1"/>
        <v>0.57999999999999996</v>
      </c>
      <c r="K4">
        <f t="shared" si="2"/>
        <v>8.6199999999999992</v>
      </c>
      <c r="L4">
        <v>0.66039999999999999</v>
      </c>
      <c r="M4">
        <f>(660.4-(2*Table13[[#This Row],[Residual Thickness(mm)]]))/1000</f>
        <v>0.64315999999999995</v>
      </c>
      <c r="N4">
        <f>PI()/4 * (Table13[[#This Row],[Outer Diameter]]^2 - Table13[[#This Row],[Inner Diameter After Corrossion]]^2)*Table13[[#This Row],[PO Quantity (km)]]*1000</f>
        <v>1881.9013189119887</v>
      </c>
      <c r="O4">
        <f>Table13[[#This Row],[Volume(m3)]]*7850</f>
        <v>14772925.35345911</v>
      </c>
      <c r="P4">
        <f>(Table13[[#This Row],[Mass(kg)]]*$C$10)/10000000</f>
        <v>130.74170450617112</v>
      </c>
    </row>
    <row r="5" spans="1:16" x14ac:dyDescent="0.3">
      <c r="E5" s="4" t="s">
        <v>20</v>
      </c>
      <c r="F5" s="5" t="s">
        <v>16</v>
      </c>
      <c r="G5" s="5">
        <v>10.9</v>
      </c>
      <c r="H5" s="5">
        <v>3.64</v>
      </c>
      <c r="I5">
        <f t="shared" si="0"/>
        <v>0.02</v>
      </c>
      <c r="J5">
        <f t="shared" si="1"/>
        <v>0.57999999999999996</v>
      </c>
      <c r="K5">
        <f t="shared" si="2"/>
        <v>10.32</v>
      </c>
      <c r="L5">
        <v>0.66039999999999999</v>
      </c>
      <c r="M5">
        <f>(660.4-(2*Table13[[#This Row],[Residual Thickness(mm)]]))/1000</f>
        <v>0.63976</v>
      </c>
      <c r="N5">
        <f>PI()/4 * (Table13[[#This Row],[Outer Diameter]]^2 - Table13[[#This Row],[Inner Diameter After Corrossion]]^2)*Table13[[#This Row],[PO Quantity (km)]]*1000</f>
        <v>76.718085877797449</v>
      </c>
      <c r="O5">
        <f>Table13[[#This Row],[Volume(m3)]]*7850</f>
        <v>602236.97414070996</v>
      </c>
      <c r="P5">
        <f>(Table13[[#This Row],[Mass(kg)]]*$C$10)/10000000</f>
        <v>5.3298508340028112</v>
      </c>
    </row>
    <row r="6" spans="1:16" x14ac:dyDescent="0.3">
      <c r="A6" s="1" t="s">
        <v>8</v>
      </c>
      <c r="C6" s="1" t="s">
        <v>21</v>
      </c>
      <c r="E6" s="4" t="s">
        <v>20</v>
      </c>
      <c r="F6" s="5" t="s">
        <v>16</v>
      </c>
      <c r="G6" s="5">
        <v>10.9</v>
      </c>
      <c r="H6" s="5">
        <v>6.13</v>
      </c>
      <c r="I6">
        <f t="shared" si="0"/>
        <v>0.02</v>
      </c>
      <c r="J6">
        <f t="shared" si="1"/>
        <v>0.57999999999999996</v>
      </c>
      <c r="K6">
        <f t="shared" si="2"/>
        <v>10.32</v>
      </c>
      <c r="L6">
        <v>0.66039999999999999</v>
      </c>
      <c r="M6">
        <f>(660.4-(2*Table13[[#This Row],[Residual Thickness(mm)]]))/1000</f>
        <v>0.63976</v>
      </c>
      <c r="N6">
        <f>PI()/4 * (Table13[[#This Row],[Outer Diameter]]^2 - Table13[[#This Row],[Inner Diameter After Corrossion]]^2)*Table13[[#This Row],[PO Quantity (km)]]*1000</f>
        <v>129.1983149535435</v>
      </c>
      <c r="O6">
        <f>Table13[[#This Row],[Volume(m3)]]*7850</f>
        <v>1014206.7723853164</v>
      </c>
      <c r="P6">
        <f>(Table13[[#This Row],[Mass(kg)]]*$C$10)/10000000</f>
        <v>8.9758202231970419</v>
      </c>
    </row>
    <row r="7" spans="1:16" x14ac:dyDescent="0.3">
      <c r="A7" t="s">
        <v>39</v>
      </c>
      <c r="C7" s="6" t="s">
        <v>22</v>
      </c>
      <c r="E7" s="4" t="s">
        <v>20</v>
      </c>
      <c r="F7" s="5" t="s">
        <v>16</v>
      </c>
      <c r="G7" s="5">
        <v>10.9</v>
      </c>
      <c r="H7" s="5">
        <v>5.7</v>
      </c>
      <c r="I7">
        <f t="shared" si="0"/>
        <v>0.02</v>
      </c>
      <c r="J7">
        <f t="shared" si="1"/>
        <v>0.57999999999999996</v>
      </c>
      <c r="K7">
        <f t="shared" si="2"/>
        <v>10.32</v>
      </c>
      <c r="L7">
        <v>0.66039999999999999</v>
      </c>
      <c r="M7">
        <f>(660.4-(2*Table13[[#This Row],[Residual Thickness(mm)]]))/1000</f>
        <v>0.63976</v>
      </c>
      <c r="N7">
        <f>PI()/4 * (Table13[[#This Row],[Outer Diameter]]^2 - Table13[[#This Row],[Inner Diameter After Corrossion]]^2)*Table13[[#This Row],[PO Quantity (km)]]*1000</f>
        <v>120.1354641492982</v>
      </c>
      <c r="O7">
        <f>Table13[[#This Row],[Volume(m3)]]*7850</f>
        <v>943063.39357199089</v>
      </c>
      <c r="P7">
        <f>(Table13[[#This Row],[Mass(kg)]]*$C$10)/10000000</f>
        <v>8.3461949873120957</v>
      </c>
    </row>
    <row r="8" spans="1:16" x14ac:dyDescent="0.3">
      <c r="A8" t="s">
        <v>40</v>
      </c>
      <c r="E8" s="4" t="s">
        <v>20</v>
      </c>
      <c r="F8" s="5" t="s">
        <v>16</v>
      </c>
      <c r="G8" s="5">
        <v>10.9</v>
      </c>
      <c r="H8" s="5">
        <v>9.16</v>
      </c>
      <c r="I8">
        <f t="shared" si="0"/>
        <v>0.02</v>
      </c>
      <c r="J8">
        <f t="shared" si="1"/>
        <v>0.57999999999999996</v>
      </c>
      <c r="K8">
        <f t="shared" si="2"/>
        <v>10.32</v>
      </c>
      <c r="L8">
        <v>0.66039999999999999</v>
      </c>
      <c r="M8">
        <f>(660.4-(2*Table13[[#This Row],[Residual Thickness(mm)]]))/1000</f>
        <v>0.63976</v>
      </c>
      <c r="N8">
        <f>PI()/4 * (Table13[[#This Row],[Outer Diameter]]^2 - Table13[[#This Row],[Inner Diameter After Corrossion]]^2)*Table13[[#This Row],[PO Quantity (km)]]*1000</f>
        <v>193.05979852764412</v>
      </c>
      <c r="O8">
        <f>Table13[[#This Row],[Volume(m3)]]*7850</f>
        <v>1515519.4184420062</v>
      </c>
      <c r="P8">
        <f>(Table13[[#This Row],[Mass(kg)]]*$C$10)/10000000</f>
        <v>13.412481769083998</v>
      </c>
    </row>
    <row r="9" spans="1:16" x14ac:dyDescent="0.3">
      <c r="C9" s="1" t="s">
        <v>23</v>
      </c>
      <c r="E9" s="4" t="s">
        <v>20</v>
      </c>
      <c r="F9" s="5" t="s">
        <v>16</v>
      </c>
      <c r="G9" s="5">
        <v>10.9</v>
      </c>
      <c r="H9" s="5">
        <v>11.22</v>
      </c>
      <c r="I9">
        <f t="shared" si="0"/>
        <v>0.02</v>
      </c>
      <c r="J9">
        <f t="shared" si="1"/>
        <v>0.57999999999999996</v>
      </c>
      <c r="K9">
        <f t="shared" si="2"/>
        <v>10.32</v>
      </c>
      <c r="L9">
        <v>0.66039999999999999</v>
      </c>
      <c r="M9">
        <f>(660.4-(2*Table13[[#This Row],[Residual Thickness(mm)]]))/1000</f>
        <v>0.63976</v>
      </c>
      <c r="N9">
        <f>PI()/4 * (Table13[[#This Row],[Outer Diameter]]^2 - Table13[[#This Row],[Inner Diameter After Corrossion]]^2)*Table13[[#This Row],[PO Quantity (km)]]*1000</f>
        <v>236.4771767991449</v>
      </c>
      <c r="O9">
        <f>Table13[[#This Row],[Volume(m3)]]*7850</f>
        <v>1856345.8378732875</v>
      </c>
      <c r="P9">
        <f>(Table13[[#This Row],[Mass(kg)]]*$C$10)/10000000</f>
        <v>16.428825922393283</v>
      </c>
    </row>
    <row r="10" spans="1:16" x14ac:dyDescent="0.3">
      <c r="C10" s="7">
        <v>88.500890228594898</v>
      </c>
      <c r="E10" s="4" t="s">
        <v>20</v>
      </c>
      <c r="F10" s="5" t="s">
        <v>16</v>
      </c>
      <c r="G10" s="5">
        <v>10.9</v>
      </c>
      <c r="H10" s="5">
        <v>9.0500000000000007</v>
      </c>
      <c r="I10">
        <f t="shared" si="0"/>
        <v>0.02</v>
      </c>
      <c r="J10">
        <f t="shared" si="1"/>
        <v>0.57999999999999996</v>
      </c>
      <c r="K10">
        <f t="shared" si="2"/>
        <v>10.32</v>
      </c>
      <c r="L10">
        <v>0.66039999999999999</v>
      </c>
      <c r="M10">
        <f>(660.4-(2*Table13[[#This Row],[Residual Thickness(mm)]]))/1000</f>
        <v>0.63976</v>
      </c>
      <c r="N10">
        <f>PI()/4 * (Table13[[#This Row],[Outer Diameter]]^2 - Table13[[#This Row],[Inner Diameter After Corrossion]]^2)*Table13[[#This Row],[PO Quantity (km)]]*1000</f>
        <v>190.74139483353488</v>
      </c>
      <c r="O10">
        <f>Table13[[#This Row],[Volume(m3)]]*7850</f>
        <v>1497319.9494432488</v>
      </c>
      <c r="P10">
        <f>(Table13[[#This Row],[Mass(kg)]]*$C$10)/10000000</f>
        <v>13.251414848276221</v>
      </c>
    </row>
    <row r="11" spans="1:16" ht="28.8" x14ac:dyDescent="0.3">
      <c r="A11" t="s">
        <v>41</v>
      </c>
      <c r="E11" s="4" t="s">
        <v>24</v>
      </c>
      <c r="F11" s="5" t="s">
        <v>16</v>
      </c>
      <c r="G11" s="5">
        <v>9.1999999999999993</v>
      </c>
      <c r="H11" s="5">
        <v>91.5</v>
      </c>
      <c r="I11">
        <f t="shared" si="0"/>
        <v>0.02</v>
      </c>
      <c r="J11">
        <f t="shared" si="1"/>
        <v>0.57999999999999996</v>
      </c>
      <c r="K11">
        <f t="shared" si="2"/>
        <v>8.6199999999999992</v>
      </c>
      <c r="L11">
        <v>0.66039999999999999</v>
      </c>
      <c r="M11">
        <f>(660.4-(2*Table13[[#This Row],[Residual Thickness(mm)]]))/1000</f>
        <v>0.64315999999999995</v>
      </c>
      <c r="N11">
        <f>PI()/4 * (Table13[[#This Row],[Outer Diameter]]^2 - Table13[[#This Row],[Inner Diameter After Corrossion]]^2)*Table13[[#This Row],[PO Quantity (km)]]*1000</f>
        <v>1615.0250485879474</v>
      </c>
      <c r="O11">
        <f>Table13[[#This Row],[Volume(m3)]]*7850</f>
        <v>12677946.631415388</v>
      </c>
      <c r="P11">
        <f>(Table13[[#This Row],[Mass(kg)]]*$C$10)/10000000</f>
        <v>112.20095631508777</v>
      </c>
    </row>
    <row r="12" spans="1:16" ht="28.8" x14ac:dyDescent="0.3">
      <c r="E12" s="4" t="s">
        <v>24</v>
      </c>
      <c r="F12" s="5" t="s">
        <v>16</v>
      </c>
      <c r="G12" s="5">
        <v>9.1999999999999993</v>
      </c>
      <c r="H12" s="5">
        <v>124.55</v>
      </c>
      <c r="I12">
        <f t="shared" si="0"/>
        <v>0.02</v>
      </c>
      <c r="J12">
        <f t="shared" si="1"/>
        <v>0.57999999999999996</v>
      </c>
      <c r="K12">
        <f t="shared" si="2"/>
        <v>8.6199999999999992</v>
      </c>
      <c r="L12">
        <v>0.66039999999999999</v>
      </c>
      <c r="M12">
        <f>(660.4-(2*Table13[[#This Row],[Residual Thickness(mm)]]))/1000</f>
        <v>0.64315999999999995</v>
      </c>
      <c r="N12">
        <f>PI()/4 * (Table13[[#This Row],[Outer Diameter]]^2 - Table13[[#This Row],[Inner Diameter After Corrossion]]^2)*Table13[[#This Row],[PO Quantity (km)]]*1000</f>
        <v>2198.3756262473094</v>
      </c>
      <c r="O12">
        <f>Table13[[#This Row],[Volume(m3)]]*7850</f>
        <v>17257248.666041378</v>
      </c>
      <c r="P12">
        <f>(Table13[[#This Row],[Mass(kg)]]*$C$10)/10000000</f>
        <v>152.72818698408938</v>
      </c>
    </row>
    <row r="13" spans="1:16" ht="28.8" x14ac:dyDescent="0.3">
      <c r="E13" s="4" t="s">
        <v>24</v>
      </c>
      <c r="F13" s="5" t="s">
        <v>16</v>
      </c>
      <c r="G13" s="5">
        <v>9.1999999999999993</v>
      </c>
      <c r="H13" s="5">
        <v>70.650000000000006</v>
      </c>
      <c r="I13">
        <f t="shared" si="0"/>
        <v>0.02</v>
      </c>
      <c r="J13">
        <f t="shared" si="1"/>
        <v>0.57999999999999996</v>
      </c>
      <c r="K13">
        <f t="shared" si="2"/>
        <v>8.6199999999999992</v>
      </c>
      <c r="L13">
        <v>0.66039999999999999</v>
      </c>
      <c r="M13">
        <f>(660.4-(2*Table13[[#This Row],[Residual Thickness(mm)]]))/1000</f>
        <v>0.64315999999999995</v>
      </c>
      <c r="N13">
        <f>PI()/4 * (Table13[[#This Row],[Outer Diameter]]^2 - Table13[[#This Row],[Inner Diameter After Corrossion]]^2)*Table13[[#This Row],[PO Quantity (km)]]*1000</f>
        <v>1247.0111440736446</v>
      </c>
      <c r="O13">
        <f>Table13[[#This Row],[Volume(m3)]]*7850</f>
        <v>9789037.4809781108</v>
      </c>
      <c r="P13">
        <f>(Table13[[#This Row],[Mass(kg)]]*$C$10)/10000000</f>
        <v>86.633853154764481</v>
      </c>
    </row>
    <row r="14" spans="1:16" x14ac:dyDescent="0.3">
      <c r="E14" s="4" t="s">
        <v>25</v>
      </c>
      <c r="F14" s="5" t="s">
        <v>16</v>
      </c>
      <c r="G14" s="5">
        <v>9.1999999999999993</v>
      </c>
      <c r="H14" s="5">
        <v>89.89</v>
      </c>
      <c r="I14">
        <f t="shared" si="0"/>
        <v>0.02</v>
      </c>
      <c r="J14">
        <f t="shared" si="1"/>
        <v>0.57999999999999996</v>
      </c>
      <c r="K14">
        <f t="shared" si="2"/>
        <v>8.6199999999999992</v>
      </c>
      <c r="L14">
        <v>0.66039999999999999</v>
      </c>
      <c r="M14">
        <f>(660.4-(2*Table13[[#This Row],[Residual Thickness(mm)]]))/1000</f>
        <v>0.64315999999999995</v>
      </c>
      <c r="N14">
        <f>PI()/4 * (Table13[[#This Row],[Outer Diameter]]^2 - Table13[[#This Row],[Inner Diameter After Corrossion]]^2)*Table13[[#This Row],[PO Quantity (km)]]*1000</f>
        <v>1586.6076679515911</v>
      </c>
      <c r="O14">
        <f>Table13[[#This Row],[Volume(m3)]]*7850</f>
        <v>12454870.193419991</v>
      </c>
      <c r="P14">
        <f>(Table13[[#This Row],[Mass(kg)]]*$C$10)/10000000</f>
        <v>110.22670997992611</v>
      </c>
    </row>
    <row r="15" spans="1:16" x14ac:dyDescent="0.3">
      <c r="E15" s="4" t="s">
        <v>25</v>
      </c>
      <c r="F15" s="5" t="s">
        <v>16</v>
      </c>
      <c r="G15" s="5">
        <v>15.9</v>
      </c>
      <c r="H15" s="5">
        <v>20.21</v>
      </c>
      <c r="I15">
        <f t="shared" si="0"/>
        <v>0.02</v>
      </c>
      <c r="J15">
        <f t="shared" si="1"/>
        <v>0.57999999999999996</v>
      </c>
      <c r="K15">
        <f t="shared" si="2"/>
        <v>15.32</v>
      </c>
      <c r="L15">
        <v>0.66039999999999999</v>
      </c>
      <c r="M15">
        <f>(660.4-(2*Table13[[#This Row],[Residual Thickness(mm)]]))/1000</f>
        <v>0.62975999999999999</v>
      </c>
      <c r="N15">
        <f>PI()/4 * (Table13[[#This Row],[Outer Diameter]]^2 - Table13[[#This Row],[Inner Diameter After Corrossion]]^2)*Table13[[#This Row],[PO Quantity (km)]]*1000</f>
        <v>627.46358829922758</v>
      </c>
      <c r="O15">
        <f>Table13[[#This Row],[Volume(m3)]]*7850</f>
        <v>4925589.1681489367</v>
      </c>
      <c r="P15">
        <f>(Table13[[#This Row],[Mass(kg)]]*$C$10)/10000000</f>
        <v>43.591902628150514</v>
      </c>
    </row>
    <row r="16" spans="1:16" x14ac:dyDescent="0.3">
      <c r="E16" s="4" t="s">
        <v>25</v>
      </c>
      <c r="F16" s="5" t="s">
        <v>16</v>
      </c>
      <c r="G16" s="5">
        <v>15.9</v>
      </c>
      <c r="H16" s="5">
        <v>32.97</v>
      </c>
      <c r="I16">
        <f t="shared" si="0"/>
        <v>0.02</v>
      </c>
      <c r="J16">
        <f t="shared" si="1"/>
        <v>0.57999999999999996</v>
      </c>
      <c r="K16">
        <f t="shared" si="2"/>
        <v>15.32</v>
      </c>
      <c r="L16">
        <v>0.66039999999999999</v>
      </c>
      <c r="M16">
        <f>(660.4-(2*Table13[[#This Row],[Residual Thickness(mm)]]))/1000</f>
        <v>0.62975999999999999</v>
      </c>
      <c r="N16">
        <f>PI()/4 * (Table13[[#This Row],[Outer Diameter]]^2 - Table13[[#This Row],[Inner Diameter After Corrossion]]^2)*Table13[[#This Row],[PO Quantity (km)]]*1000</f>
        <v>1023.6256559240737</v>
      </c>
      <c r="O16">
        <f>Table13[[#This Row],[Volume(m3)]]*7850</f>
        <v>8035461.3990039788</v>
      </c>
      <c r="P16">
        <f>(Table13[[#This Row],[Mass(kg)]]*$C$10)/10000000</f>
        <v>71.11454872093627</v>
      </c>
    </row>
    <row r="17" spans="5:16" x14ac:dyDescent="0.3">
      <c r="E17" s="4" t="s">
        <v>25</v>
      </c>
      <c r="F17" s="5" t="s">
        <v>16</v>
      </c>
      <c r="G17" s="5">
        <v>15.9</v>
      </c>
      <c r="H17" s="5">
        <v>112.82</v>
      </c>
      <c r="I17">
        <f t="shared" si="0"/>
        <v>0.02</v>
      </c>
      <c r="J17">
        <f t="shared" si="1"/>
        <v>0.57999999999999996</v>
      </c>
      <c r="K17">
        <f t="shared" si="2"/>
        <v>15.32</v>
      </c>
      <c r="L17">
        <v>0.66039999999999999</v>
      </c>
      <c r="M17">
        <f>(660.4-(2*Table13[[#This Row],[Residual Thickness(mm)]]))/1000</f>
        <v>0.62975999999999999</v>
      </c>
      <c r="N17">
        <f>PI()/4 * (Table13[[#This Row],[Outer Diameter]]^2 - Table13[[#This Row],[Inner Diameter After Corrossion]]^2)*Table13[[#This Row],[PO Quantity (km)]]*1000</f>
        <v>3502.7432969776764</v>
      </c>
      <c r="O17">
        <f>Table13[[#This Row],[Volume(m3)]]*7850</f>
        <v>27496534.88127476</v>
      </c>
      <c r="P17">
        <f>(Table13[[#This Row],[Mass(kg)]]*$C$10)/10000000</f>
        <v>243.3467815194428</v>
      </c>
    </row>
    <row r="18" spans="5:16" x14ac:dyDescent="0.3">
      <c r="E18" s="4" t="s">
        <v>25</v>
      </c>
      <c r="F18" s="5" t="s">
        <v>19</v>
      </c>
      <c r="G18" s="5">
        <v>15.9</v>
      </c>
      <c r="H18" s="5">
        <v>0.82</v>
      </c>
      <c r="I18">
        <f t="shared" si="0"/>
        <v>0.2</v>
      </c>
      <c r="J18">
        <f t="shared" si="1"/>
        <v>5.8000000000000007</v>
      </c>
      <c r="K18">
        <f t="shared" si="2"/>
        <v>10.1</v>
      </c>
      <c r="L18">
        <v>0.66039999999999999</v>
      </c>
      <c r="M18">
        <f>(660.4-(2*Table13[[#This Row],[Residual Thickness(mm)]]))/1000</f>
        <v>0.64019999999999988</v>
      </c>
      <c r="N18">
        <f>PI()/4 * (Table13[[#This Row],[Outer Diameter]]^2 - Table13[[#This Row],[Inner Diameter After Corrossion]]^2)*Table13[[#This Row],[PO Quantity (km)]]*1000</f>
        <v>16.919941333177118</v>
      </c>
      <c r="O18">
        <f>Table13[[#This Row],[Volume(m3)]]*7850</f>
        <v>132821.53946544038</v>
      </c>
      <c r="P18">
        <f>(Table13[[#This Row],[Mass(kg)]]*$C$10)/10000000</f>
        <v>1.1754824484223925</v>
      </c>
    </row>
    <row r="19" spans="5:16" x14ac:dyDescent="0.3">
      <c r="E19" s="4" t="s">
        <v>25</v>
      </c>
      <c r="F19" s="5" t="s">
        <v>19</v>
      </c>
      <c r="G19" s="5">
        <v>15.9</v>
      </c>
      <c r="H19" s="5">
        <v>1.06</v>
      </c>
      <c r="I19">
        <f t="shared" si="0"/>
        <v>0.2</v>
      </c>
      <c r="J19">
        <f t="shared" si="1"/>
        <v>5.8000000000000007</v>
      </c>
      <c r="K19">
        <f t="shared" si="2"/>
        <v>10.1</v>
      </c>
      <c r="L19">
        <v>0.66039999999999999</v>
      </c>
      <c r="M19">
        <f>(660.4-(2*Table13[[#This Row],[Residual Thickness(mm)]]))/1000</f>
        <v>0.64019999999999988</v>
      </c>
      <c r="N19">
        <f>PI()/4 * (Table13[[#This Row],[Outer Diameter]]^2 - Table13[[#This Row],[Inner Diameter After Corrossion]]^2)*Table13[[#This Row],[PO Quantity (km)]]*1000</f>
        <v>21.872119284350912</v>
      </c>
      <c r="O19">
        <f>Table13[[#This Row],[Volume(m3)]]*7850</f>
        <v>171696.13638215465</v>
      </c>
      <c r="P19">
        <f>(Table13[[#This Row],[Mass(kg)]]*$C$10)/10000000</f>
        <v>1.5195260918630928</v>
      </c>
    </row>
    <row r="20" spans="5:16" x14ac:dyDescent="0.3">
      <c r="E20" s="4" t="s">
        <v>25</v>
      </c>
      <c r="F20" s="5" t="s">
        <v>19</v>
      </c>
      <c r="G20" s="5">
        <v>15.9</v>
      </c>
      <c r="H20" s="5">
        <v>0.56000000000000005</v>
      </c>
      <c r="I20">
        <f t="shared" si="0"/>
        <v>0.2</v>
      </c>
      <c r="J20">
        <f t="shared" si="1"/>
        <v>5.8000000000000007</v>
      </c>
      <c r="K20">
        <f t="shared" si="2"/>
        <v>10.1</v>
      </c>
      <c r="L20">
        <v>0.66039999999999999</v>
      </c>
      <c r="M20">
        <f>(660.4-(2*Table13[[#This Row],[Residual Thickness(mm)]]))/1000</f>
        <v>0.64019999999999988</v>
      </c>
      <c r="N20">
        <f>PI()/4 * (Table13[[#This Row],[Outer Diameter]]^2 - Table13[[#This Row],[Inner Diameter After Corrossion]]^2)*Table13[[#This Row],[PO Quantity (km)]]*1000</f>
        <v>11.55508188607218</v>
      </c>
      <c r="O20">
        <f>Table13[[#This Row],[Volume(m3)]]*7850</f>
        <v>90707.392805666619</v>
      </c>
      <c r="P20">
        <f>(Table13[[#This Row],[Mass(kg)]]*$C$10)/10000000</f>
        <v>0.80276850136163402</v>
      </c>
    </row>
    <row r="21" spans="5:16" x14ac:dyDescent="0.3">
      <c r="E21" s="4" t="s">
        <v>25</v>
      </c>
      <c r="F21" s="5" t="s">
        <v>19</v>
      </c>
      <c r="G21" s="5">
        <v>15.9</v>
      </c>
      <c r="H21" s="5">
        <v>0.79</v>
      </c>
      <c r="I21">
        <f t="shared" si="0"/>
        <v>0.2</v>
      </c>
      <c r="J21">
        <f t="shared" si="1"/>
        <v>5.8000000000000007</v>
      </c>
      <c r="K21">
        <f t="shared" si="2"/>
        <v>10.1</v>
      </c>
      <c r="L21">
        <v>0.66039999999999999</v>
      </c>
      <c r="M21">
        <f>(660.4-(2*Table13[[#This Row],[Residual Thickness(mm)]]))/1000</f>
        <v>0.64019999999999988</v>
      </c>
      <c r="N21">
        <f>PI()/4 * (Table13[[#This Row],[Outer Diameter]]^2 - Table13[[#This Row],[Inner Diameter After Corrossion]]^2)*Table13[[#This Row],[PO Quantity (km)]]*1000</f>
        <v>16.300919089280395</v>
      </c>
      <c r="O21">
        <f>Table13[[#This Row],[Volume(m3)]]*7850</f>
        <v>127962.2148508511</v>
      </c>
      <c r="P21">
        <f>(Table13[[#This Row],[Mass(kg)]]*$C$10)/10000000</f>
        <v>1.1324769929923051</v>
      </c>
    </row>
    <row r="22" spans="5:16" x14ac:dyDescent="0.3">
      <c r="E22" s="4" t="s">
        <v>25</v>
      </c>
      <c r="F22" s="5" t="s">
        <v>19</v>
      </c>
      <c r="G22" s="5">
        <v>15.9</v>
      </c>
      <c r="H22" s="5">
        <v>0.73</v>
      </c>
      <c r="I22">
        <f t="shared" si="0"/>
        <v>0.2</v>
      </c>
      <c r="J22">
        <f t="shared" si="1"/>
        <v>5.8000000000000007</v>
      </c>
      <c r="K22">
        <f t="shared" si="2"/>
        <v>10.1</v>
      </c>
      <c r="L22">
        <v>0.66039999999999999</v>
      </c>
      <c r="M22">
        <f>(660.4-(2*Table13[[#This Row],[Residual Thickness(mm)]]))/1000</f>
        <v>0.64019999999999988</v>
      </c>
      <c r="N22">
        <f>PI()/4 * (Table13[[#This Row],[Outer Diameter]]^2 - Table13[[#This Row],[Inner Diameter After Corrossion]]^2)*Table13[[#This Row],[PO Quantity (km)]]*1000</f>
        <v>15.06287460148695</v>
      </c>
      <c r="O22">
        <f>Table13[[#This Row],[Volume(m3)]]*7850</f>
        <v>118243.56562167256</v>
      </c>
      <c r="P22">
        <f>(Table13[[#This Row],[Mass(kg)]]*$C$10)/10000000</f>
        <v>1.0464660821321301</v>
      </c>
    </row>
    <row r="23" spans="5:16" x14ac:dyDescent="0.3">
      <c r="E23" s="4" t="s">
        <v>25</v>
      </c>
      <c r="F23" s="5" t="s">
        <v>19</v>
      </c>
      <c r="G23" s="5">
        <v>15.9</v>
      </c>
      <c r="H23" s="5">
        <v>0.54</v>
      </c>
      <c r="I23">
        <f t="shared" si="0"/>
        <v>0.2</v>
      </c>
      <c r="J23">
        <f t="shared" si="1"/>
        <v>5.8000000000000007</v>
      </c>
      <c r="K23">
        <f t="shared" si="2"/>
        <v>10.1</v>
      </c>
      <c r="L23">
        <v>0.66039999999999999</v>
      </c>
      <c r="M23">
        <f>(660.4-(2*Table13[[#This Row],[Residual Thickness(mm)]]))/1000</f>
        <v>0.64019999999999988</v>
      </c>
      <c r="N23">
        <f>PI()/4 * (Table13[[#This Row],[Outer Diameter]]^2 - Table13[[#This Row],[Inner Diameter After Corrossion]]^2)*Table13[[#This Row],[PO Quantity (km)]]*1000</f>
        <v>11.142400390141031</v>
      </c>
      <c r="O23">
        <f>Table13[[#This Row],[Volume(m3)]]*7850</f>
        <v>87467.843062607091</v>
      </c>
      <c r="P23">
        <f>(Table13[[#This Row],[Mass(kg)]]*$C$10)/10000000</f>
        <v>0.77409819774157562</v>
      </c>
    </row>
    <row r="24" spans="5:16" x14ac:dyDescent="0.3">
      <c r="E24" s="4" t="s">
        <v>26</v>
      </c>
      <c r="F24" s="5" t="s">
        <v>16</v>
      </c>
      <c r="G24" s="5">
        <v>9.1999999999999993</v>
      </c>
      <c r="H24" s="5">
        <v>221.47</v>
      </c>
      <c r="I24">
        <f t="shared" si="0"/>
        <v>0.02</v>
      </c>
      <c r="J24">
        <f t="shared" si="1"/>
        <v>0.57999999999999996</v>
      </c>
      <c r="K24">
        <f t="shared" si="2"/>
        <v>8.6199999999999992</v>
      </c>
      <c r="L24">
        <v>0.66039999999999999</v>
      </c>
      <c r="M24">
        <f>(660.4-(2*Table13[[#This Row],[Residual Thickness(mm)]]))/1000</f>
        <v>0.64315999999999995</v>
      </c>
      <c r="N24">
        <f>PI()/4 * (Table13[[#This Row],[Outer Diameter]]^2 - Table13[[#This Row],[Inner Diameter After Corrossion]]^2)*Table13[[#This Row],[PO Quantity (km)]]*1000</f>
        <v>3909.0666394619971</v>
      </c>
      <c r="O24">
        <f>Table13[[#This Row],[Volume(m3)]]*7850</f>
        <v>30686173.119776677</v>
      </c>
      <c r="P24">
        <f>(Table13[[#This Row],[Mass(kg)]]*$C$10)/10000000</f>
        <v>271.57536388090153</v>
      </c>
    </row>
    <row r="25" spans="5:16" x14ac:dyDescent="0.3">
      <c r="E25" s="4" t="s">
        <v>26</v>
      </c>
      <c r="F25" s="5" t="s">
        <v>16</v>
      </c>
      <c r="G25" s="5">
        <v>9.1999999999999993</v>
      </c>
      <c r="H25" s="5">
        <v>127.19</v>
      </c>
      <c r="I25">
        <f t="shared" si="0"/>
        <v>0.02</v>
      </c>
      <c r="J25">
        <f t="shared" si="1"/>
        <v>0.57999999999999996</v>
      </c>
      <c r="K25">
        <f t="shared" si="2"/>
        <v>8.6199999999999992</v>
      </c>
      <c r="L25">
        <v>0.66039999999999999</v>
      </c>
      <c r="M25">
        <f>(660.4-(2*Table13[[#This Row],[Residual Thickness(mm)]]))/1000</f>
        <v>0.64315999999999995</v>
      </c>
      <c r="N25">
        <f>PI()/4 * (Table13[[#This Row],[Outer Diameter]]^2 - Table13[[#This Row],[Inner Diameter After Corrossion]]^2)*Table13[[#This Row],[PO Quantity (km)]]*1000</f>
        <v>2244.9730702721422</v>
      </c>
      <c r="O25">
        <f>Table13[[#This Row],[Volume(m3)]]*7850</f>
        <v>17623038.601636317</v>
      </c>
      <c r="P25">
        <f>(Table13[[#This Row],[Mass(kg)]]*$C$10)/10000000</f>
        <v>155.96546047777062</v>
      </c>
    </row>
    <row r="26" spans="5:16" x14ac:dyDescent="0.3">
      <c r="E26" s="4" t="s">
        <v>26</v>
      </c>
      <c r="F26" s="5" t="s">
        <v>16</v>
      </c>
      <c r="G26" s="5">
        <v>15.9</v>
      </c>
      <c r="H26" s="5">
        <v>48.53</v>
      </c>
      <c r="I26">
        <f t="shared" si="0"/>
        <v>0.02</v>
      </c>
      <c r="J26">
        <f t="shared" si="1"/>
        <v>0.57999999999999996</v>
      </c>
      <c r="K26">
        <f t="shared" si="2"/>
        <v>15.32</v>
      </c>
      <c r="L26">
        <v>0.66039999999999999</v>
      </c>
      <c r="M26">
        <f>(660.4-(2*Table13[[#This Row],[Residual Thickness(mm)]]))/1000</f>
        <v>0.62975999999999999</v>
      </c>
      <c r="N26">
        <f>PI()/4 * (Table13[[#This Row],[Outer Diameter]]^2 - Table13[[#This Row],[Inner Diameter After Corrossion]]^2)*Table13[[#This Row],[PO Quantity (km)]]*1000</f>
        <v>1506.7198387017077</v>
      </c>
      <c r="O26">
        <f>Table13[[#This Row],[Volume(m3)]]*7850</f>
        <v>11827750.733808406</v>
      </c>
      <c r="P26">
        <f>(Table13[[#This Row],[Mass(kg)]]*$C$10)/10000000</f>
        <v>104.67664693439605</v>
      </c>
    </row>
    <row r="27" spans="5:16" x14ac:dyDescent="0.3">
      <c r="E27" s="4" t="s">
        <v>26</v>
      </c>
      <c r="F27" s="5" t="s">
        <v>16</v>
      </c>
      <c r="G27" s="5">
        <v>15.9</v>
      </c>
      <c r="H27" s="5">
        <v>29.56</v>
      </c>
      <c r="I27">
        <f t="shared" si="0"/>
        <v>0.02</v>
      </c>
      <c r="J27">
        <f t="shared" si="1"/>
        <v>0.57999999999999996</v>
      </c>
      <c r="K27">
        <f t="shared" si="2"/>
        <v>15.32</v>
      </c>
      <c r="L27">
        <v>0.66039999999999999</v>
      </c>
      <c r="M27">
        <f>(660.4-(2*Table13[[#This Row],[Residual Thickness(mm)]]))/1000</f>
        <v>0.62975999999999999</v>
      </c>
      <c r="N27">
        <f>PI()/4 * (Table13[[#This Row],[Outer Diameter]]^2 - Table13[[#This Row],[Inner Diameter After Corrossion]]^2)*Table13[[#This Row],[PO Quantity (km)]]*1000</f>
        <v>917.75475854157162</v>
      </c>
      <c r="O27">
        <f>Table13[[#This Row],[Volume(m3)]]*7850</f>
        <v>7204374.8545513377</v>
      </c>
      <c r="P27">
        <f>(Table13[[#This Row],[Mass(kg)]]*$C$10)/10000000</f>
        <v>63.759358816829732</v>
      </c>
    </row>
    <row r="28" spans="5:16" x14ac:dyDescent="0.3">
      <c r="E28" s="4" t="s">
        <v>26</v>
      </c>
      <c r="F28" s="5" t="s">
        <v>16</v>
      </c>
      <c r="G28" s="5">
        <v>15.9</v>
      </c>
      <c r="H28" s="5">
        <v>50</v>
      </c>
      <c r="I28">
        <f t="shared" si="0"/>
        <v>0.02</v>
      </c>
      <c r="J28">
        <f t="shared" si="1"/>
        <v>0.57999999999999996</v>
      </c>
      <c r="K28">
        <f t="shared" si="2"/>
        <v>15.32</v>
      </c>
      <c r="L28">
        <v>0.66039999999999999</v>
      </c>
      <c r="M28">
        <f>(660.4-(2*Table13[[#This Row],[Residual Thickness(mm)]]))/1000</f>
        <v>0.62975999999999999</v>
      </c>
      <c r="N28">
        <f>PI()/4 * (Table13[[#This Row],[Outer Diameter]]^2 - Table13[[#This Row],[Inner Diameter After Corrossion]]^2)*Table13[[#This Row],[PO Quantity (km)]]*1000</f>
        <v>1552.359199156921</v>
      </c>
      <c r="O28">
        <f>Table13[[#This Row],[Volume(m3)]]*7850</f>
        <v>12186019.713381831</v>
      </c>
      <c r="P28">
        <f>(Table13[[#This Row],[Mass(kg)]]*$C$10)/10000000</f>
        <v>107.84735929774988</v>
      </c>
    </row>
    <row r="29" spans="5:16" x14ac:dyDescent="0.3">
      <c r="E29" s="4" t="s">
        <v>26</v>
      </c>
      <c r="F29" s="5" t="s">
        <v>16</v>
      </c>
      <c r="G29" s="5">
        <v>15.9</v>
      </c>
      <c r="H29" s="5">
        <v>5.94</v>
      </c>
      <c r="I29">
        <f t="shared" si="0"/>
        <v>0.02</v>
      </c>
      <c r="J29">
        <f t="shared" si="1"/>
        <v>0.57999999999999996</v>
      </c>
      <c r="K29">
        <f t="shared" si="2"/>
        <v>15.32</v>
      </c>
      <c r="L29">
        <v>0.66039999999999999</v>
      </c>
      <c r="M29">
        <f>(660.4-(2*Table13[[#This Row],[Residual Thickness(mm)]]))/1000</f>
        <v>0.62975999999999999</v>
      </c>
      <c r="N29">
        <f>PI()/4 * (Table13[[#This Row],[Outer Diameter]]^2 - Table13[[#This Row],[Inner Diameter After Corrossion]]^2)*Table13[[#This Row],[PO Quantity (km)]]*1000</f>
        <v>184.42027285984221</v>
      </c>
      <c r="O29">
        <f>Table13[[#This Row],[Volume(m3)]]*7850</f>
        <v>1447699.1419497614</v>
      </c>
      <c r="P29">
        <f>(Table13[[#This Row],[Mass(kg)]]*$C$10)/10000000</f>
        <v>12.812266284572686</v>
      </c>
    </row>
    <row r="30" spans="5:16" x14ac:dyDescent="0.3">
      <c r="E30" s="4" t="s">
        <v>26</v>
      </c>
      <c r="F30" s="5" t="s">
        <v>16</v>
      </c>
      <c r="G30" s="5">
        <v>15.9</v>
      </c>
      <c r="H30" s="5">
        <v>52.65</v>
      </c>
      <c r="I30">
        <f t="shared" si="0"/>
        <v>0.02</v>
      </c>
      <c r="J30">
        <f t="shared" si="1"/>
        <v>0.57999999999999996</v>
      </c>
      <c r="K30">
        <f t="shared" si="2"/>
        <v>15.32</v>
      </c>
      <c r="L30">
        <v>0.66039999999999999</v>
      </c>
      <c r="M30">
        <f>(660.4-(2*Table13[[#This Row],[Residual Thickness(mm)]]))/1000</f>
        <v>0.62975999999999999</v>
      </c>
      <c r="N30">
        <f>PI()/4 * (Table13[[#This Row],[Outer Diameter]]^2 - Table13[[#This Row],[Inner Diameter After Corrossion]]^2)*Table13[[#This Row],[PO Quantity (km)]]*1000</f>
        <v>1634.6342367122377</v>
      </c>
      <c r="O30">
        <f>Table13[[#This Row],[Volume(m3)]]*7850</f>
        <v>12831878.758191066</v>
      </c>
      <c r="P30">
        <f>(Table13[[#This Row],[Mass(kg)]]*$C$10)/10000000</f>
        <v>113.56326934053061</v>
      </c>
    </row>
    <row r="31" spans="5:16" x14ac:dyDescent="0.3">
      <c r="E31" s="4" t="s">
        <v>26</v>
      </c>
      <c r="F31" s="5" t="s">
        <v>16</v>
      </c>
      <c r="G31" s="5">
        <v>15.9</v>
      </c>
      <c r="H31" s="5">
        <v>1.62</v>
      </c>
      <c r="I31">
        <f t="shared" si="0"/>
        <v>0.02</v>
      </c>
      <c r="J31">
        <f t="shared" si="1"/>
        <v>0.57999999999999996</v>
      </c>
      <c r="K31">
        <f t="shared" si="2"/>
        <v>15.32</v>
      </c>
      <c r="L31">
        <v>0.66039999999999999</v>
      </c>
      <c r="M31">
        <f>(660.4-(2*Table13[[#This Row],[Residual Thickness(mm)]]))/1000</f>
        <v>0.62975999999999999</v>
      </c>
      <c r="N31">
        <f>PI()/4 * (Table13[[#This Row],[Outer Diameter]]^2 - Table13[[#This Row],[Inner Diameter After Corrossion]]^2)*Table13[[#This Row],[PO Quantity (km)]]*1000</f>
        <v>50.296438052684245</v>
      </c>
      <c r="O31">
        <f>Table13[[#This Row],[Volume(m3)]]*7850</f>
        <v>394827.03871357132</v>
      </c>
      <c r="P31">
        <f>(Table13[[#This Row],[Mass(kg)]]*$C$10)/10000000</f>
        <v>3.4942544412470968</v>
      </c>
    </row>
    <row r="32" spans="5:16" ht="28.8" x14ac:dyDescent="0.3">
      <c r="E32" s="4" t="s">
        <v>26</v>
      </c>
      <c r="F32" s="5" t="s">
        <v>27</v>
      </c>
      <c r="G32" s="5">
        <v>17</v>
      </c>
      <c r="H32" s="5">
        <v>4.5</v>
      </c>
      <c r="I32">
        <f t="shared" si="0"/>
        <v>0.2</v>
      </c>
      <c r="J32">
        <f t="shared" si="1"/>
        <v>5.8000000000000007</v>
      </c>
      <c r="K32">
        <f t="shared" si="2"/>
        <v>11.2</v>
      </c>
      <c r="L32">
        <v>0.66039999999999999</v>
      </c>
      <c r="M32">
        <f>(660.4-(2*Table13[[#This Row],[Residual Thickness(mm)]]))/1000</f>
        <v>0.63800000000000001</v>
      </c>
      <c r="N32">
        <f>PI()/4 * (Table13[[#This Row],[Outer Diameter]]^2 - Table13[[#This Row],[Inner Diameter After Corrossion]]^2)*Table13[[#This Row],[PO Quantity (km)]]*1000</f>
        <v>102.79190631580877</v>
      </c>
      <c r="O32">
        <f>Table13[[#This Row],[Volume(m3)]]*7850</f>
        <v>806916.46457909886</v>
      </c>
      <c r="P32">
        <f>(Table13[[#This Row],[Mass(kg)]]*$C$10)/10000000</f>
        <v>7.1412825455360709</v>
      </c>
    </row>
    <row r="33" spans="5:16" x14ac:dyDescent="0.3">
      <c r="E33" s="4" t="s">
        <v>26</v>
      </c>
      <c r="F33" s="5" t="s">
        <v>28</v>
      </c>
      <c r="G33" s="5">
        <v>17</v>
      </c>
      <c r="H33" s="5">
        <v>0.9</v>
      </c>
      <c r="I33">
        <f t="shared" si="0"/>
        <v>0.2</v>
      </c>
      <c r="J33">
        <f t="shared" si="1"/>
        <v>5.8000000000000007</v>
      </c>
      <c r="K33">
        <f t="shared" si="2"/>
        <v>11.2</v>
      </c>
      <c r="L33">
        <v>0.66039999999999999</v>
      </c>
      <c r="M33">
        <f>(660.4-(2*Table13[[#This Row],[Residual Thickness(mm)]]))/1000</f>
        <v>0.63800000000000001</v>
      </c>
      <c r="N33">
        <f>PI()/4 * (Table13[[#This Row],[Outer Diameter]]^2 - Table13[[#This Row],[Inner Diameter After Corrossion]]^2)*Table13[[#This Row],[PO Quantity (km)]]*1000</f>
        <v>20.558381263161753</v>
      </c>
      <c r="O33">
        <f>Table13[[#This Row],[Volume(m3)]]*7850</f>
        <v>161383.29291581977</v>
      </c>
      <c r="P33">
        <f>(Table13[[#This Row],[Mass(kg)]]*$C$10)/10000000</f>
        <v>1.4282565091072141</v>
      </c>
    </row>
    <row r="34" spans="5:16" x14ac:dyDescent="0.3">
      <c r="E34" s="4" t="s">
        <v>29</v>
      </c>
      <c r="F34" s="5" t="s">
        <v>16</v>
      </c>
      <c r="G34" s="5">
        <v>9.1999999999999993</v>
      </c>
      <c r="H34" s="5">
        <v>180</v>
      </c>
      <c r="I34">
        <f t="shared" si="0"/>
        <v>0.02</v>
      </c>
      <c r="J34">
        <f t="shared" si="1"/>
        <v>0.57999999999999996</v>
      </c>
      <c r="K34">
        <f t="shared" si="2"/>
        <v>8.6199999999999992</v>
      </c>
      <c r="L34">
        <v>0.66039999999999999</v>
      </c>
      <c r="M34">
        <f>(660.4-(2*Table13[[#This Row],[Residual Thickness(mm)]]))/1000</f>
        <v>0.64315999999999995</v>
      </c>
      <c r="N34">
        <f>PI()/4 * (Table13[[#This Row],[Outer Diameter]]^2 - Table13[[#This Row],[Inner Diameter After Corrossion]]^2)*Table13[[#This Row],[PO Quantity (km)]]*1000</f>
        <v>3177.0984562385852</v>
      </c>
      <c r="O34">
        <f>Table13[[#This Row],[Volume(m3)]]*7850</f>
        <v>24940222.881472893</v>
      </c>
      <c r="P34">
        <f>(Table13[[#This Row],[Mass(kg)]]*$C$10)/10000000</f>
        <v>220.72319275099235</v>
      </c>
    </row>
    <row r="35" spans="5:16" x14ac:dyDescent="0.3">
      <c r="E35" s="4" t="s">
        <v>30</v>
      </c>
      <c r="F35" s="5" t="s">
        <v>16</v>
      </c>
      <c r="G35" s="5">
        <v>12.8</v>
      </c>
      <c r="H35" s="5">
        <v>8.5500000000000007</v>
      </c>
      <c r="I35">
        <f t="shared" si="0"/>
        <v>0.02</v>
      </c>
      <c r="J35">
        <f t="shared" si="1"/>
        <v>0.57999999999999996</v>
      </c>
      <c r="K35">
        <f t="shared" si="2"/>
        <v>12.22</v>
      </c>
      <c r="L35">
        <v>0.66039999999999999</v>
      </c>
      <c r="M35">
        <f>(660.4-(2*Table13[[#This Row],[Residual Thickness(mm)]]))/1000</f>
        <v>0.63595999999999997</v>
      </c>
      <c r="N35">
        <f>PI()/4 * (Table13[[#This Row],[Outer Diameter]]^2 - Table13[[#This Row],[Inner Diameter After Corrossion]]^2)*Table13[[#This Row],[PO Quantity (km)]]*1000</f>
        <v>212.75649145530281</v>
      </c>
      <c r="O35">
        <f>Table13[[#This Row],[Volume(m3)]]*7850</f>
        <v>1670138.4579241271</v>
      </c>
      <c r="P35">
        <f>(Table13[[#This Row],[Mass(kg)]]*$C$10)/10000000</f>
        <v>14.780874033129793</v>
      </c>
    </row>
    <row r="36" spans="5:16" x14ac:dyDescent="0.3">
      <c r="E36" s="4" t="s">
        <v>30</v>
      </c>
      <c r="F36" s="5" t="s">
        <v>16</v>
      </c>
      <c r="G36" s="5">
        <v>12.8</v>
      </c>
      <c r="H36" s="5">
        <v>9.2799999999999994</v>
      </c>
      <c r="I36">
        <f t="shared" si="0"/>
        <v>0.02</v>
      </c>
      <c r="J36">
        <f t="shared" si="1"/>
        <v>0.57999999999999996</v>
      </c>
      <c r="K36">
        <f t="shared" si="2"/>
        <v>12.22</v>
      </c>
      <c r="L36">
        <v>0.66039999999999999</v>
      </c>
      <c r="M36">
        <f>(660.4-(2*Table13[[#This Row],[Residual Thickness(mm)]]))/1000</f>
        <v>0.63595999999999997</v>
      </c>
      <c r="N36">
        <f>PI()/4 * (Table13[[#This Row],[Outer Diameter]]^2 - Table13[[#This Row],[Inner Diameter After Corrossion]]^2)*Table13[[#This Row],[PO Quantity (km)]]*1000</f>
        <v>230.9216655795567</v>
      </c>
      <c r="O36">
        <f>Table13[[#This Row],[Volume(m3)]]*7850</f>
        <v>1812735.0747995202</v>
      </c>
      <c r="P36">
        <f>(Table13[[#This Row],[Mass(kg)]]*$C$10)/10000000</f>
        <v>16.04286678683561</v>
      </c>
    </row>
    <row r="37" spans="5:16" x14ac:dyDescent="0.3">
      <c r="E37" s="4" t="s">
        <v>30</v>
      </c>
      <c r="F37" s="5" t="s">
        <v>16</v>
      </c>
      <c r="G37" s="5">
        <v>12.8</v>
      </c>
      <c r="H37" s="5">
        <v>1</v>
      </c>
      <c r="I37">
        <f t="shared" si="0"/>
        <v>0.02</v>
      </c>
      <c r="J37">
        <f t="shared" si="1"/>
        <v>0.57999999999999996</v>
      </c>
      <c r="K37">
        <f t="shared" si="2"/>
        <v>12.22</v>
      </c>
      <c r="L37">
        <v>0.66039999999999999</v>
      </c>
      <c r="M37">
        <f>(660.4-(2*Table13[[#This Row],[Residual Thickness(mm)]]))/1000</f>
        <v>0.63595999999999997</v>
      </c>
      <c r="N37">
        <f>PI()/4 * (Table13[[#This Row],[Outer Diameter]]^2 - Table13[[#This Row],[Inner Diameter After Corrossion]]^2)*Table13[[#This Row],[PO Quantity (km)]]*1000</f>
        <v>24.883800170210854</v>
      </c>
      <c r="O37">
        <f>Table13[[#This Row],[Volume(m3)]]*7850</f>
        <v>195337.83133615521</v>
      </c>
      <c r="P37">
        <f>(Table13[[#This Row],[Mass(kg)]]*$C$10)/10000000</f>
        <v>1.7287571968572859</v>
      </c>
    </row>
    <row r="38" spans="5:16" x14ac:dyDescent="0.3">
      <c r="E38" s="4" t="s">
        <v>30</v>
      </c>
      <c r="F38" s="5" t="s">
        <v>16</v>
      </c>
      <c r="G38" s="5">
        <v>12.8</v>
      </c>
      <c r="H38" s="5">
        <v>8.6</v>
      </c>
      <c r="I38">
        <f t="shared" si="0"/>
        <v>0.02</v>
      </c>
      <c r="J38">
        <f t="shared" si="1"/>
        <v>0.57999999999999996</v>
      </c>
      <c r="K38">
        <f t="shared" si="2"/>
        <v>12.22</v>
      </c>
      <c r="L38">
        <v>0.66039999999999999</v>
      </c>
      <c r="M38">
        <f>(660.4-(2*Table13[[#This Row],[Residual Thickness(mm)]]))/1000</f>
        <v>0.63595999999999997</v>
      </c>
      <c r="N38">
        <f>PI()/4 * (Table13[[#This Row],[Outer Diameter]]^2 - Table13[[#This Row],[Inner Diameter After Corrossion]]^2)*Table13[[#This Row],[PO Quantity (km)]]*1000</f>
        <v>214.00068146381332</v>
      </c>
      <c r="O38">
        <f>Table13[[#This Row],[Volume(m3)]]*7850</f>
        <v>1679905.3494909345</v>
      </c>
      <c r="P38">
        <f>(Table13[[#This Row],[Mass(kg)]]*$C$10)/10000000</f>
        <v>14.867311892972655</v>
      </c>
    </row>
    <row r="39" spans="5:16" x14ac:dyDescent="0.3">
      <c r="E39" s="4" t="s">
        <v>30</v>
      </c>
      <c r="F39" s="5" t="s">
        <v>16</v>
      </c>
      <c r="G39" s="5">
        <v>12.8</v>
      </c>
      <c r="H39" s="5">
        <v>18.57</v>
      </c>
      <c r="I39">
        <f t="shared" si="0"/>
        <v>0.02</v>
      </c>
      <c r="J39">
        <f t="shared" si="1"/>
        <v>0.57999999999999996</v>
      </c>
      <c r="K39">
        <f t="shared" si="2"/>
        <v>12.22</v>
      </c>
      <c r="L39">
        <v>0.66039999999999999</v>
      </c>
      <c r="M39">
        <f>(660.4-(2*Table13[[#This Row],[Residual Thickness(mm)]]))/1000</f>
        <v>0.63595999999999997</v>
      </c>
      <c r="N39">
        <f>PI()/4 * (Table13[[#This Row],[Outer Diameter]]^2 - Table13[[#This Row],[Inner Diameter After Corrossion]]^2)*Table13[[#This Row],[PO Quantity (km)]]*1000</f>
        <v>462.09216916081556</v>
      </c>
      <c r="O39">
        <f>Table13[[#This Row],[Volume(m3)]]*7850</f>
        <v>3627423.5279124021</v>
      </c>
      <c r="P39">
        <f>(Table13[[#This Row],[Mass(kg)]]*$C$10)/10000000</f>
        <v>32.103021145639794</v>
      </c>
    </row>
    <row r="40" spans="5:16" x14ac:dyDescent="0.3">
      <c r="E40" s="4" t="s">
        <v>30</v>
      </c>
      <c r="F40" s="5" t="s">
        <v>16</v>
      </c>
      <c r="G40" s="5">
        <v>12.8</v>
      </c>
      <c r="H40" s="5">
        <v>53.3</v>
      </c>
      <c r="I40">
        <f t="shared" si="0"/>
        <v>0.02</v>
      </c>
      <c r="J40">
        <f t="shared" si="1"/>
        <v>0.57999999999999996</v>
      </c>
      <c r="K40">
        <f t="shared" si="2"/>
        <v>12.22</v>
      </c>
      <c r="L40">
        <v>0.66039999999999999</v>
      </c>
      <c r="M40">
        <f>(660.4-(2*Table13[[#This Row],[Residual Thickness(mm)]]))/1000</f>
        <v>0.63595999999999997</v>
      </c>
      <c r="N40">
        <f>PI()/4 * (Table13[[#This Row],[Outer Diameter]]^2 - Table13[[#This Row],[Inner Diameter After Corrossion]]^2)*Table13[[#This Row],[PO Quantity (km)]]*1000</f>
        <v>1326.3065490722383</v>
      </c>
      <c r="O40">
        <f>Table13[[#This Row],[Volume(m3)]]*7850</f>
        <v>10411506.410217071</v>
      </c>
      <c r="P40">
        <f>(Table13[[#This Row],[Mass(kg)]]*$C$10)/10000000</f>
        <v>92.142758592493308</v>
      </c>
    </row>
    <row r="41" spans="5:16" x14ac:dyDescent="0.3">
      <c r="E41" s="4" t="s">
        <v>30</v>
      </c>
      <c r="F41" s="5" t="s">
        <v>16</v>
      </c>
      <c r="G41" s="5">
        <v>12.8</v>
      </c>
      <c r="H41" s="5">
        <v>5.8</v>
      </c>
      <c r="I41">
        <f t="shared" si="0"/>
        <v>0.02</v>
      </c>
      <c r="J41">
        <f t="shared" si="1"/>
        <v>0.57999999999999996</v>
      </c>
      <c r="K41">
        <f t="shared" si="2"/>
        <v>12.22</v>
      </c>
      <c r="L41">
        <v>0.66039999999999999</v>
      </c>
      <c r="M41">
        <f>(660.4-(2*Table13[[#This Row],[Residual Thickness(mm)]]))/1000</f>
        <v>0.63595999999999997</v>
      </c>
      <c r="N41">
        <f>PI()/4 * (Table13[[#This Row],[Outer Diameter]]^2 - Table13[[#This Row],[Inner Diameter After Corrossion]]^2)*Table13[[#This Row],[PO Quantity (km)]]*1000</f>
        <v>144.32604098722297</v>
      </c>
      <c r="O41">
        <f>Table13[[#This Row],[Volume(m3)]]*7850</f>
        <v>1132959.4217497003</v>
      </c>
      <c r="P41">
        <f>(Table13[[#This Row],[Mass(kg)]]*$C$10)/10000000</f>
        <v>10.026791741772259</v>
      </c>
    </row>
    <row r="42" spans="5:16" x14ac:dyDescent="0.3">
      <c r="E42" s="4" t="s">
        <v>30</v>
      </c>
      <c r="F42" s="5" t="s">
        <v>19</v>
      </c>
      <c r="G42" s="5">
        <v>12.8</v>
      </c>
      <c r="H42" s="5">
        <v>0.08</v>
      </c>
      <c r="I42">
        <f t="shared" si="0"/>
        <v>0.2</v>
      </c>
      <c r="J42">
        <f t="shared" si="1"/>
        <v>5.8000000000000007</v>
      </c>
      <c r="K42">
        <f t="shared" si="2"/>
        <v>7</v>
      </c>
      <c r="L42">
        <v>0.66039999999999999</v>
      </c>
      <c r="M42">
        <f>(660.4-(2*Table13[[#This Row],[Residual Thickness(mm)]]))/1000</f>
        <v>0.64639999999999997</v>
      </c>
      <c r="N42">
        <f>PI()/4 * (Table13[[#This Row],[Outer Diameter]]^2 - Table13[[#This Row],[Inner Diameter After Corrossion]]^2)*Table13[[#This Row],[PO Quantity (km)]]*1000</f>
        <v>1.1495213183191204</v>
      </c>
      <c r="O42">
        <f>Table13[[#This Row],[Volume(m3)]]*7850</f>
        <v>9023.7423488050954</v>
      </c>
      <c r="P42">
        <f>(Table13[[#This Row],[Mass(kg)]]*$C$10)/10000000</f>
        <v>7.9860923106272283E-2</v>
      </c>
    </row>
    <row r="43" spans="5:16" x14ac:dyDescent="0.3">
      <c r="E43" s="4" t="s">
        <v>30</v>
      </c>
      <c r="F43" s="5" t="s">
        <v>19</v>
      </c>
      <c r="G43" s="5">
        <v>12.8</v>
      </c>
      <c r="H43" s="5">
        <v>0.05</v>
      </c>
      <c r="I43">
        <f t="shared" si="0"/>
        <v>0.2</v>
      </c>
      <c r="J43">
        <f t="shared" si="1"/>
        <v>5.8000000000000007</v>
      </c>
      <c r="K43">
        <f t="shared" si="2"/>
        <v>7</v>
      </c>
      <c r="L43">
        <v>0.66039999999999999</v>
      </c>
      <c r="M43">
        <f>(660.4-(2*Table13[[#This Row],[Residual Thickness(mm)]]))/1000</f>
        <v>0.64639999999999997</v>
      </c>
      <c r="N43">
        <f>PI()/4 * (Table13[[#This Row],[Outer Diameter]]^2 - Table13[[#This Row],[Inner Diameter After Corrossion]]^2)*Table13[[#This Row],[PO Quantity (km)]]*1000</f>
        <v>0.71845082394945026</v>
      </c>
      <c r="O43">
        <f>Table13[[#This Row],[Volume(m3)]]*7850</f>
        <v>5639.8389680031842</v>
      </c>
      <c r="P43">
        <f>(Table13[[#This Row],[Mass(kg)]]*$C$10)/10000000</f>
        <v>4.9913076941420172E-2</v>
      </c>
    </row>
    <row r="44" spans="5:16" x14ac:dyDescent="0.3">
      <c r="E44" s="4" t="s">
        <v>30</v>
      </c>
      <c r="F44" s="5" t="s">
        <v>19</v>
      </c>
      <c r="G44" s="5">
        <v>12.8</v>
      </c>
      <c r="H44" s="5">
        <v>0.05</v>
      </c>
      <c r="I44">
        <f t="shared" si="0"/>
        <v>0.2</v>
      </c>
      <c r="J44">
        <f t="shared" si="1"/>
        <v>5.8000000000000007</v>
      </c>
      <c r="K44">
        <f t="shared" si="2"/>
        <v>7</v>
      </c>
      <c r="L44">
        <v>0.66039999999999999</v>
      </c>
      <c r="M44">
        <f>(660.4-(2*Table13[[#This Row],[Residual Thickness(mm)]]))/1000</f>
        <v>0.64639999999999997</v>
      </c>
      <c r="N44">
        <f>PI()/4 * (Table13[[#This Row],[Outer Diameter]]^2 - Table13[[#This Row],[Inner Diameter After Corrossion]]^2)*Table13[[#This Row],[PO Quantity (km)]]*1000</f>
        <v>0.71845082394945026</v>
      </c>
      <c r="O44">
        <f>Table13[[#This Row],[Volume(m3)]]*7850</f>
        <v>5639.8389680031842</v>
      </c>
      <c r="P44">
        <f>(Table13[[#This Row],[Mass(kg)]]*$C$10)/10000000</f>
        <v>4.9913076941420172E-2</v>
      </c>
    </row>
    <row r="45" spans="5:16" x14ac:dyDescent="0.3">
      <c r="E45" s="4" t="s">
        <v>30</v>
      </c>
      <c r="F45" s="5" t="s">
        <v>19</v>
      </c>
      <c r="G45" s="5">
        <v>12.8</v>
      </c>
      <c r="H45" s="5">
        <v>0.15</v>
      </c>
      <c r="I45">
        <f t="shared" si="0"/>
        <v>0.2</v>
      </c>
      <c r="J45">
        <f t="shared" si="1"/>
        <v>5.8000000000000007</v>
      </c>
      <c r="K45">
        <f t="shared" si="2"/>
        <v>7</v>
      </c>
      <c r="L45">
        <v>0.66039999999999999</v>
      </c>
      <c r="M45">
        <f>(660.4-(2*Table13[[#This Row],[Residual Thickness(mm)]]))/1000</f>
        <v>0.64639999999999997</v>
      </c>
      <c r="N45">
        <f>PI()/4 * (Table13[[#This Row],[Outer Diameter]]^2 - Table13[[#This Row],[Inner Diameter After Corrossion]]^2)*Table13[[#This Row],[PO Quantity (km)]]*1000</f>
        <v>2.1553524718483503</v>
      </c>
      <c r="O45">
        <f>Table13[[#This Row],[Volume(m3)]]*7850</f>
        <v>16919.51690400955</v>
      </c>
      <c r="P45">
        <f>(Table13[[#This Row],[Mass(kg)]]*$C$10)/10000000</f>
        <v>0.14973923082426049</v>
      </c>
    </row>
    <row r="46" spans="5:16" x14ac:dyDescent="0.3">
      <c r="E46" s="8" t="s">
        <v>31</v>
      </c>
      <c r="H46">
        <f>SUM(H2:H45)</f>
        <v>1665.9299999999996</v>
      </c>
      <c r="L46">
        <v>0.66039999999999999</v>
      </c>
      <c r="M46">
        <f>(660.4-(2*Table13[[#This Row],[Residual Thickness(mm)]]))/1000</f>
        <v>0.66039999999999999</v>
      </c>
      <c r="N46">
        <f>PI()/4 * (Table13[[#This Row],[Outer Diameter]]^2 - Table13[[#This Row],[Inner Diameter After Corrossion]]^2)*Table13[[#This Row],[PO Quantity (km)]]*1000</f>
        <v>0</v>
      </c>
      <c r="O46">
        <f>SUM(O2:O45)</f>
        <v>275725098.2285493</v>
      </c>
      <c r="P46">
        <f>(Table13[[#This Row],[Mass(kg)]]*$C$10)/10000000</f>
        <v>2440.1916651593388</v>
      </c>
    </row>
    <row r="49" spans="5:13" x14ac:dyDescent="0.3">
      <c r="K49" s="9" t="s">
        <v>32</v>
      </c>
      <c r="L49" s="10">
        <f>(O46*C10)/10000000</f>
        <v>2440.1916651593388</v>
      </c>
      <c r="M49" s="10" t="s">
        <v>33</v>
      </c>
    </row>
    <row r="50" spans="5:13" x14ac:dyDescent="0.3">
      <c r="L50" s="11"/>
    </row>
    <row r="52" spans="5:13" x14ac:dyDescent="0.3">
      <c r="K52" s="9" t="s">
        <v>34</v>
      </c>
      <c r="L52" s="12">
        <v>0.05</v>
      </c>
    </row>
    <row r="53" spans="5:13" x14ac:dyDescent="0.3">
      <c r="K53" s="9" t="s">
        <v>35</v>
      </c>
      <c r="L53" s="12">
        <f>L49/(1+L52)^25</f>
        <v>720.59536219533015</v>
      </c>
    </row>
    <row r="56" spans="5:13" x14ac:dyDescent="0.3">
      <c r="E56" s="9" t="s">
        <v>36</v>
      </c>
      <c r="F56" s="13">
        <v>70</v>
      </c>
      <c r="G56" s="13">
        <v>80</v>
      </c>
      <c r="H56" s="13">
        <v>88.5</v>
      </c>
      <c r="I56" s="13">
        <v>90</v>
      </c>
      <c r="J56" s="13">
        <v>100</v>
      </c>
    </row>
    <row r="57" spans="5:13" x14ac:dyDescent="0.3">
      <c r="E57" s="9" t="s">
        <v>37</v>
      </c>
      <c r="F57" s="14">
        <f>($O$46*F56)/10000000</f>
        <v>1930.0756875998452</v>
      </c>
      <c r="G57" s="14">
        <f>($O$46*G56)/10000000</f>
        <v>2205.8007858283945</v>
      </c>
      <c r="H57" s="14">
        <f>($O$46*H56)/10000000</f>
        <v>2440.1671193226612</v>
      </c>
      <c r="I57" s="14">
        <f>($O$46*I56)/10000000</f>
        <v>2481.5258840569441</v>
      </c>
      <c r="J57" s="14">
        <f>($O$46*J56)/10000000</f>
        <v>2757.2509822854931</v>
      </c>
    </row>
  </sheetData>
  <hyperlinks>
    <hyperlink ref="C7" r:id="rId1" xr:uid="{009375A6-B621-42F3-9F43-56A6A315C56A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Aakashneel Kashyapan</dc:creator>
  <cp:lastModifiedBy>Aakashneel Kashyapan</cp:lastModifiedBy>
  <dcterms:created xsi:type="dcterms:W3CDTF">2025-06-19T22:56:34Z</dcterms:created>
  <dcterms:modified xsi:type="dcterms:W3CDTF">2025-06-19T23:00:43Z</dcterms:modified>
</cp:coreProperties>
</file>