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hidePivotFieldList="1"/>
  <mc:AlternateContent xmlns:mc="http://schemas.openxmlformats.org/markup-compatibility/2006">
    <mc:Choice Requires="x15">
      <x15ac:absPath xmlns:x15ac="http://schemas.microsoft.com/office/spreadsheetml/2010/11/ac" url="/Users/bunny/Downloads/"/>
    </mc:Choice>
  </mc:AlternateContent>
  <bookViews>
    <workbookView xWindow="0" yWindow="440" windowWidth="25600" windowHeight="1458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Tests'!$A$2:$S$119</definedName>
    <definedName name="_xlnm.Criteria" localSheetId="0">'Missile Tests'!$A$2:$S$119</definedName>
    <definedName name="_xlnm.Extract" localSheetId="0">'Missile Tests'!#REF!</definedName>
  </definedNames>
  <calcPr calcId="150001" concurrentCalc="0"/>
  <pivotCaches>
    <pivotCache cacheId="3" r:id="rId6"/>
  </pivotCaches>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I3" i="1" l="1"/>
  <c r="C24" i="2" a="1"/>
  <c r="C24" i="2"/>
  <c r="B24" i="2" a="1"/>
  <c r="B24" i="2"/>
  <c r="D24" i="2"/>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I119" i="1"/>
  <c r="K119" i="1"/>
  <c r="L119" i="1"/>
  <c r="C23" i="2" a="1"/>
  <c r="C23" i="2"/>
  <c r="B23" i="2" a="1"/>
  <c r="B23" i="2"/>
  <c r="C22" i="2" a="1"/>
  <c r="C22" i="2"/>
  <c r="B22" i="2" a="1"/>
  <c r="B22" i="2"/>
  <c r="C21" i="2" a="1"/>
  <c r="C21" i="2"/>
  <c r="B21" i="2" a="1"/>
  <c r="B21" i="2"/>
  <c r="C20" i="2" a="1"/>
  <c r="C20" i="2"/>
  <c r="B20" i="2" a="1"/>
  <c r="B20" i="2"/>
  <c r="C19" i="2" a="1"/>
  <c r="C19" i="2"/>
  <c r="B19" i="2" a="1"/>
  <c r="B19" i="2"/>
  <c r="C18" i="2" a="1"/>
  <c r="C18" i="2"/>
  <c r="B18" i="2" a="1"/>
  <c r="B18" i="2"/>
  <c r="B17" i="2" a="1"/>
  <c r="B17" i="2"/>
  <c r="C17" i="2" a="1"/>
  <c r="C17" i="2"/>
  <c r="C16" i="2" a="1"/>
  <c r="C16" i="2"/>
  <c r="B16" i="2" a="1"/>
  <c r="B16" i="2"/>
  <c r="B3" i="2" a="1"/>
  <c r="B3" i="2"/>
  <c r="C10" i="2" a="1"/>
  <c r="C10" i="2"/>
  <c r="B10" i="2" a="1"/>
  <c r="B10" i="2"/>
  <c r="C12" i="2" a="1"/>
  <c r="C12" i="2"/>
  <c r="B12" i="2" a="1"/>
  <c r="B12" i="2"/>
  <c r="B4" i="2" a="1"/>
  <c r="B4" i="2"/>
  <c r="C15" i="2" a="1"/>
  <c r="C15" i="2"/>
  <c r="C11" i="2" a="1"/>
  <c r="C11" i="2"/>
  <c r="C5" i="2" a="1"/>
  <c r="C5" i="2"/>
  <c r="C14" i="2" a="1"/>
  <c r="C14" i="2"/>
  <c r="C13" i="2" a="1"/>
  <c r="C13" i="2"/>
  <c r="C9" i="2" a="1"/>
  <c r="C9" i="2"/>
  <c r="C8" i="2" a="1"/>
  <c r="C8" i="2"/>
  <c r="C7" i="2" a="1"/>
  <c r="C7" i="2"/>
  <c r="C6" i="2" a="1"/>
  <c r="C6" i="2"/>
  <c r="C4" i="2" a="1"/>
  <c r="C4" i="2"/>
  <c r="C3" i="2" a="1"/>
  <c r="C3" i="2"/>
  <c r="B15" i="2" a="1"/>
  <c r="B15" i="2"/>
  <c r="B11" i="2" a="1"/>
  <c r="B11" i="2"/>
  <c r="B5" i="2" a="1"/>
  <c r="B5" i="2"/>
  <c r="B14" i="2" a="1"/>
  <c r="B14" i="2"/>
  <c r="B13" i="2" a="1"/>
  <c r="B13" i="2"/>
  <c r="B9" i="2" a="1"/>
  <c r="B9" i="2"/>
  <c r="B8" i="2" a="1"/>
  <c r="B8" i="2"/>
  <c r="B7" i="2" a="1"/>
  <c r="B7" i="2"/>
  <c r="B6" i="2" a="1"/>
  <c r="B6" i="2"/>
  <c r="I118" i="1"/>
  <c r="K118" i="1"/>
  <c r="L118" i="1"/>
  <c r="D23" i="2"/>
  <c r="I117" i="1"/>
  <c r="K117" i="1"/>
  <c r="L117" i="1"/>
  <c r="I116" i="1"/>
  <c r="K116" i="1"/>
  <c r="L116" i="1"/>
  <c r="I115" i="1"/>
  <c r="K115" i="1"/>
  <c r="L115" i="1"/>
  <c r="I114" i="1"/>
  <c r="K114" i="1"/>
  <c r="L114" i="1"/>
  <c r="D22" i="2"/>
  <c r="D21" i="2"/>
  <c r="I113" i="1"/>
  <c r="K113" i="1"/>
  <c r="L113" i="1"/>
  <c r="D20" i="2"/>
  <c r="I112" i="1"/>
  <c r="K112" i="1"/>
  <c r="L112" i="1"/>
  <c r="I111" i="1"/>
  <c r="K111" i="1"/>
  <c r="L111" i="1"/>
  <c r="D19" i="2"/>
  <c r="I110" i="1"/>
  <c r="K110" i="1"/>
  <c r="L110" i="1"/>
  <c r="D18" i="2"/>
  <c r="I109" i="1"/>
  <c r="K109" i="1"/>
  <c r="L109" i="1"/>
  <c r="D17" i="2"/>
  <c r="I108" i="1"/>
  <c r="K108" i="1"/>
  <c r="L108" i="1"/>
  <c r="I107" i="1"/>
  <c r="K107" i="1"/>
  <c r="L107" i="1"/>
  <c r="I106" i="1"/>
  <c r="K106" i="1"/>
  <c r="L106" i="1"/>
  <c r="I105" i="1"/>
  <c r="K105" i="1"/>
  <c r="L105" i="1"/>
  <c r="L104" i="1"/>
  <c r="K104" i="1"/>
  <c r="I104" i="1"/>
  <c r="I103" i="1"/>
  <c r="K103" i="1"/>
  <c r="L103" i="1"/>
  <c r="I102" i="1"/>
  <c r="K102" i="1"/>
  <c r="L102" i="1"/>
  <c r="I101" i="1"/>
  <c r="K101" i="1"/>
  <c r="L101" i="1"/>
  <c r="L100" i="1"/>
  <c r="K100" i="1"/>
  <c r="I100" i="1"/>
  <c r="D16" i="2"/>
  <c r="K4" i="1"/>
  <c r="I41" i="1"/>
  <c r="K41" i="1"/>
  <c r="L41" i="1"/>
  <c r="I40" i="1"/>
  <c r="K40" i="1"/>
  <c r="L40" i="1"/>
  <c r="I39" i="1"/>
  <c r="K39" i="1"/>
  <c r="L39" i="1"/>
  <c r="I38" i="1"/>
  <c r="K38" i="1"/>
  <c r="L38" i="1"/>
  <c r="I37" i="1"/>
  <c r="K37" i="1"/>
  <c r="L37" i="1"/>
  <c r="I36" i="1"/>
  <c r="K36" i="1"/>
  <c r="L36" i="1"/>
  <c r="I12" i="1"/>
  <c r="L6" i="1"/>
  <c r="K6" i="1"/>
  <c r="I6" i="1"/>
  <c r="L12" i="1"/>
  <c r="K12" i="1"/>
  <c r="I4" i="1"/>
  <c r="I5" i="1"/>
  <c r="I7" i="1"/>
  <c r="I8" i="1"/>
  <c r="I9" i="1"/>
  <c r="I10" i="1"/>
  <c r="I11" i="1"/>
  <c r="I13" i="1"/>
  <c r="I14" i="1"/>
  <c r="I15" i="1"/>
  <c r="I16" i="1"/>
  <c r="I17" i="1"/>
  <c r="I18" i="1"/>
  <c r="I19" i="1"/>
  <c r="I20" i="1"/>
  <c r="I21" i="1"/>
  <c r="I22" i="1"/>
  <c r="I23" i="1"/>
  <c r="I24" i="1"/>
  <c r="I25" i="1"/>
  <c r="I26" i="1"/>
  <c r="I27" i="1"/>
  <c r="I28" i="1"/>
  <c r="I29" i="1"/>
  <c r="I30" i="1"/>
  <c r="I31" i="1"/>
  <c r="I32" i="1"/>
  <c r="I33" i="1"/>
  <c r="I34" i="1"/>
  <c r="I35"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99" i="1"/>
  <c r="L99" i="1"/>
  <c r="K7" i="1"/>
  <c r="L7" i="1"/>
  <c r="K8" i="1"/>
  <c r="L8" i="1"/>
  <c r="K9" i="1"/>
  <c r="L9" i="1"/>
  <c r="K10" i="1"/>
  <c r="L10" i="1"/>
  <c r="K11" i="1"/>
  <c r="L11" i="1"/>
  <c r="K5" i="1"/>
  <c r="L5" i="1"/>
  <c r="L4" i="1"/>
  <c r="L3" i="1"/>
  <c r="K3" i="1"/>
  <c r="D10" i="2"/>
  <c r="D12" i="2"/>
  <c r="D3" i="2"/>
  <c r="D4" i="2"/>
  <c r="D6" i="2"/>
  <c r="D7" i="2"/>
  <c r="D8" i="2"/>
  <c r="D9" i="2"/>
  <c r="D13" i="2"/>
  <c r="D14" i="2"/>
  <c r="D5" i="2"/>
  <c r="D11" i="2"/>
  <c r="D15" i="2"/>
  <c r="B25" i="2"/>
  <c r="C25" i="2"/>
  <c r="D25" i="2"/>
</calcChain>
</file>

<file path=xl/comments1.xml><?xml version="1.0" encoding="utf-8"?>
<comments xmlns="http://schemas.openxmlformats.org/spreadsheetml/2006/main">
  <authors>
    <author>Cotton, Shea M</author>
  </authors>
  <commentList>
    <comment ref="G2" authorId="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<sst xmlns="http://schemas.openxmlformats.org/spreadsheetml/2006/main" count="1110" uniqueCount="225">
  <si>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</si>
  <si>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</si>
  <si>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</si>
  <si>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</si>
  <si>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</si>
  <si>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</si>
  <si>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</si>
  <si>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</si>
  <si>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</si>
  <si>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</si>
  <si>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</si>
  <si>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</si>
  <si>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</si>
  <si>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</si>
  <si>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</si>
  <si>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</si>
  <si>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</si>
  <si>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</si>
  <si>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Distance Travelled</t>
  </si>
  <si>
    <t>Other Name</t>
  </si>
  <si>
    <t>Confirmed</t>
  </si>
  <si>
    <t>Taepodong-1</t>
  </si>
  <si>
    <t>SLV</t>
  </si>
  <si>
    <t>Success</t>
  </si>
  <si>
    <t>Failure</t>
  </si>
  <si>
    <t>North Pyongan</t>
  </si>
  <si>
    <t>Sohae Satellite Launching Station</t>
  </si>
  <si>
    <t>Apogee</t>
  </si>
  <si>
    <t>Additional Information</t>
  </si>
  <si>
    <t>Chihari Missile Base</t>
  </si>
  <si>
    <t>Chiha-ri Taepodong Base</t>
  </si>
  <si>
    <t>Unha</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</si>
  <si>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</si>
  <si>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t>
  </si>
  <si>
    <t>Unha-3</t>
  </si>
  <si>
    <t>http://www.nytimes.com/2012/04/13/world/asia/north-korea-launches-rocket-defying-world-warnings.html; https://en.wikipedia.org/wiki/Kwangmy%C5%8Fngs%C5%8Fng-3; http://www.astronautix.com/k/koreanorth.html</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</si>
  <si>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</si>
  <si>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t>
  </si>
  <si>
    <t>http://www.astronautix.com/k/koreanorth.html; http://www.nytimes.com/2012/12/12/world/asia/north-korea-launches-rocket-defying-likely-sanctions.html</t>
  </si>
  <si>
    <t>Sunchon Airbase</t>
  </si>
  <si>
    <t>Nampo</t>
  </si>
  <si>
    <t>Polaris-1</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</si>
  <si>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</si>
  <si>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</si>
  <si>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</si>
  <si>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</si>
  <si>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</si>
  <si>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</si>
  <si>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</si>
  <si>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</si>
  <si>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http://www.bbc.com/news/world-asia-36119159; https://en.wikipedia.org/wiki/Pukkuksong-1</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</si>
  <si>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</si>
  <si>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</si>
  <si>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</si>
  <si>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</si>
  <si>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</si>
  <si>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</si>
  <si>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</si>
  <si>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</si>
  <si>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ER Scud</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</si>
  <si>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</si>
  <si>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</si>
  <si>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</si>
  <si>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</si>
  <si>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</si>
  <si>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</si>
  <si>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</si>
  <si>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</si>
  <si>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North Hwanghae Province</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</si>
  <si>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</si>
  <si>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</si>
  <si>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</si>
  <si>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</si>
  <si>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</si>
  <si>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</si>
  <si>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</si>
  <si>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</si>
  <si>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</si>
  <si>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</si>
  <si>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</si>
  <si>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</si>
  <si>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</si>
  <si>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</si>
  <si>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</si>
  <si>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</si>
  <si>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</si>
  <si>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Grand Total</t>
  </si>
  <si>
    <t>(All)</t>
  </si>
  <si>
    <t>Column Labels</t>
  </si>
  <si>
    <t>Years</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</si>
  <si>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</si>
  <si>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</si>
  <si>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</si>
  <si>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</si>
  <si>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Test Result</t>
  </si>
  <si>
    <t>Count of Tests</t>
  </si>
  <si>
    <t>Facility</t>
  </si>
  <si>
    <t>Missile Types</t>
  </si>
  <si>
    <t>Kaesong</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</si>
  <si>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</si>
  <si>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</si>
  <si>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</si>
  <si>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</si>
  <si>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</si>
  <si>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KN-02</t>
  </si>
  <si>
    <t>http://www.cnn.com/2016/07/18/asia/north-korea-missiles/; http://www.bbc.com/news/world-asia-36831308; https://www.stratcom.mil/news/2016/624/USSTRATCOM_Detects_Tracks_North_Korean_Missile_Launches/</t>
  </si>
  <si>
    <t>North Wonsan</t>
  </si>
  <si>
    <t>http://www.un.org/ga/search/view_doc.asp?symbol=S/2016/157; http://www.armscontrolwonk.com/archive/207432/geolocating-north-koreas-14-august-toksa-launch/</t>
  </si>
  <si>
    <t>Overall</t>
  </si>
  <si>
    <t>Latitude</t>
  </si>
  <si>
    <t>Longitude</t>
  </si>
  <si>
    <t>Location</t>
  </si>
  <si>
    <t>South Hamgyong province</t>
  </si>
  <si>
    <t>Cholsan County, North Pyongan Province</t>
  </si>
  <si>
    <t>Hwadae County, North Hamgyong Province</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</si>
  <si>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</si>
  <si>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</si>
  <si>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</si>
  <si>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</si>
  <si>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</si>
  <si>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</si>
  <si>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</si>
  <si>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</si>
  <si>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</si>
  <si>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</si>
  <si>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</si>
  <si>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</si>
  <si>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</si>
  <si>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</si>
  <si>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</si>
  <si>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</si>
  <si>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</si>
  <si>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</si>
  <si>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</si>
  <si>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</si>
  <si>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</si>
  <si>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</si>
  <si>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</si>
  <si>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</si>
  <si>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</si>
  <si>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</si>
  <si>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</si>
  <si>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</si>
  <si>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</si>
  <si>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</si>
  <si>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Polaris-2</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</si>
  <si>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</si>
  <si>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</si>
  <si>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</si>
  <si>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</si>
  <si>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</si>
  <si>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</si>
  <si>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Launch Agency/Authority</t>
  </si>
  <si>
    <t>Missile Type</t>
  </si>
  <si>
    <t>Date Entered/Updated</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</si>
  <si>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</si>
  <si>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</si>
  <si>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</si>
  <si>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Hwasong-12</t>
  </si>
  <si>
    <t>North Kusong Testing Ground</t>
  </si>
  <si>
    <t>Lake Yonpung</t>
  </si>
  <si>
    <t>Scud-C MaRV</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</si>
  <si>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</si>
  <si>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</si>
  <si>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t>
  </si>
  <si>
    <t>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t>
  </si>
  <si>
    <t>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t>
  </si>
  <si>
    <t>Hwasong-14</t>
  </si>
  <si>
    <t>ICBM</t>
  </si>
  <si>
    <t>Panghyon</t>
  </si>
  <si>
    <t>Panghyon-Dong, Panghyon-Nodongjagu, Panghyon Testing Site</t>
  </si>
  <si>
    <t>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t>
  </si>
  <si>
    <t>Mupyong-ni Arms Plant</t>
  </si>
  <si>
    <t>Mupyong-ni Missile Base, 2.8 General Machines Plant, Mupyong-ni TEL Facility</t>
  </si>
  <si>
    <t>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t>
  </si>
  <si>
    <t>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"A history of Ballistic Missile Development in the DPRK" by Joseph Bermudez.</t>
  </si>
  <si>
    <t>Test Outcome</t>
  </si>
  <si>
    <t>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t>
  </si>
  <si>
    <t>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t>
  </si>
  <si>
    <t>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</si>
  <si>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t>
  </si>
  <si>
    <t>The exact location of this test is unclear.</t>
  </si>
  <si>
    <t>Masikryong</t>
  </si>
  <si>
    <t>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t>
  </si>
  <si>
    <t>Masikryong Ski Resort, Masik Pass</t>
  </si>
  <si>
    <t>These tests actually took place just outside of Kaesong. A more precise location could not be established.</t>
  </si>
  <si>
    <t>These tests took place slightly south of Nampo. A more precise location could not be established.</t>
  </si>
  <si>
    <t>No report ever provided more specific information beyond "the Wonson area".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t>
  </si>
  <si>
    <t>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t>
  </si>
  <si>
    <t>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t>
  </si>
  <si>
    <t>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t>
  </si>
  <si>
    <t>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t>
  </si>
  <si>
    <t>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t>
  </si>
  <si>
    <t>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</si>
  <si>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 Later reports stated that the missile tested was the Hwasong-12.</t>
  </si>
  <si>
    <t>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t>
  </si>
  <si>
    <t>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t>
  </si>
  <si>
    <t>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"ultra precision" missile. The missile itself appears to be a Scud-C with a Manueverable Re-entry Vehicle, hence the designation "Scud-C MaRV".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t>
  </si>
  <si>
    <t>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t>
  </si>
  <si>
    <t>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"fake out"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t>
  </si>
  <si>
    <t>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"the leap day deal").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t>
  </si>
  <si>
    <t>Pyongyang International Airport</t>
  </si>
  <si>
    <t>Sunan, PY Airport, Pyongyang Sunan International Airport</t>
  </si>
  <si>
    <t>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t>
  </si>
  <si>
    <t>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t>
  </si>
  <si>
    <t>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t>
  </si>
  <si>
    <t>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t>
  </si>
  <si>
    <t>Scud-B MaRV</t>
  </si>
  <si>
    <t>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"several unidentified projectiles".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"Scud-B MaRV", dubbed the KN-21 by the US. It appears to be an attempt to update North Korea's oldest missile system. North Korea likely has lots of these missiles in storage, equipping them with manueverable re-entry vehicles is a cheap and quick way to update an old system.</t>
  </si>
  <si>
    <t>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t>
  </si>
  <si>
    <t>Launch Time (UTC)</t>
  </si>
  <si>
    <t>Launch appears to have taken place at night. Images are similar to other images taken from Hwangju</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</si>
  <si>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t>
  </si>
  <si>
    <t>Hwasong-15</t>
  </si>
  <si>
    <t>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t>
  </si>
  <si>
    <t>Pyongsong Field</t>
  </si>
  <si>
    <t>Pyongsong, South Pyongan Province</t>
  </si>
  <si>
    <t>March 16 Factory</t>
  </si>
  <si>
    <t>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t>
  </si>
  <si>
    <t>Kangwon Province</t>
  </si>
  <si>
    <t>Kittae Pass, Kangwon Province</t>
  </si>
  <si>
    <t>Chiha-ri , Kangwon Province</t>
  </si>
  <si>
    <t>Pyongyang</t>
  </si>
  <si>
    <t>Mup'yong-ni, Chagang Province</t>
  </si>
  <si>
    <t>Sea of Japan/East Sea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</si>
</sst>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numFmt numFmtId="165" formatCode="[$-F400]h:mm:ss\ AM/PM"/>
  </numFmts>
  <fonts count="8"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ont>
    <font>
      <sz val="10"/>
      <color indexed="8"/>
      <name val="Arial"/>
    </font>
    <font>
      <sz val="11"/>
      <color indexed="8"/>
      <name val="Calibri"/>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auto="1"/>
      </right>
      <top/>
      <bottom/>
      <diagonal/>
    </border>
    <border>
      <left style="thin">
        <color auto="1"/>
      </left>
      <right/>
      <top style="thin">
        <color theme="4" tint="0.39994506668294322"/>
      </top>
      <bottom style="thin">
        <color theme="4" tint="0.39994506668294322"/>
      </bottom>
      <diagonal/>
    </border>
    <border>
      <left style="thin">
        <color auto="1"/>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54">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0" fillId="0" borderId="1" xfId="0" applyFill="1" applyBorder="1" applyAlignment="1">
      <alignment wrapText="1"/>
    </xf>
    <xf numFmtId="0" fontId="5" fillId="0" borderId="9" xfId="0" applyFont="1" applyFill="1" applyBorder="1" applyAlignment="1" applyProtection="1">
      <alignment vertical="center" wrapText="1"/>
    </xf>
    <xf numFmtId="0" fontId="5" fillId="0" borderId="9" xfId="0" applyFont="1" applyFill="1" applyBorder="1" applyAlignment="1" applyProtection="1">
      <alignment wrapText="1"/>
    </xf>
    <xf numFmtId="15" fontId="5" fillId="0" borderId="9" xfId="0" applyNumberFormat="1" applyFont="1" applyFill="1" applyBorder="1" applyAlignment="1" applyProtection="1">
      <alignment horizontal="right" wrapText="1"/>
    </xf>
    <xf numFmtId="0" fontId="5" fillId="0" borderId="10" xfId="0" applyFont="1" applyFill="1" applyBorder="1" applyAlignment="1" applyProtection="1">
      <alignment horizontal="left"/>
    </xf>
    <xf numFmtId="0" fontId="5" fillId="0" borderId="10" xfId="0" applyFont="1" applyFill="1" applyBorder="1" applyAlignment="1" applyProtection="1">
      <alignment wrapText="1"/>
    </xf>
    <xf numFmtId="0" fontId="5" fillId="0" borderId="10" xfId="0" applyFont="1" applyFill="1" applyBorder="1" applyAlignment="1" applyProtection="1"/>
    <xf numFmtId="0" fontId="5" fillId="0" borderId="9" xfId="0" applyFont="1" applyFill="1" applyBorder="1" applyAlignment="1" applyProtection="1">
      <alignment horizontal="left"/>
    </xf>
    <xf numFmtId="0" fontId="5" fillId="0" borderId="10" xfId="0" applyFont="1" applyFill="1" applyBorder="1" applyAlignment="1" applyProtection="1">
      <alignment vertical="center" wrapText="1"/>
    </xf>
    <xf numFmtId="0" fontId="5" fillId="0" borderId="10" xfId="0" applyFont="1" applyFill="1" applyBorder="1" applyAlignment="1" applyProtection="1">
      <alignment vertical="center"/>
    </xf>
    <xf numFmtId="0" fontId="5" fillId="0" borderId="10" xfId="0" applyFont="1" applyFill="1" applyBorder="1" applyAlignment="1" applyProtection="1">
      <alignment horizontal="right" vertical="center"/>
    </xf>
    <xf numFmtId="164" fontId="5" fillId="0" borderId="10" xfId="0" applyNumberFormat="1" applyFont="1" applyFill="1" applyBorder="1" applyAlignment="1" applyProtection="1">
      <alignment horizontal="right" wrapText="1"/>
    </xf>
    <xf numFmtId="15" fontId="5" fillId="0" borderId="9" xfId="0" applyNumberFormat="1" applyFont="1" applyFill="1" applyBorder="1" applyAlignment="1" applyProtection="1">
      <alignment wrapText="1"/>
    </xf>
    <xf numFmtId="164" fontId="7" fillId="0" borderId="11"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12" xfId="0" applyFont="1" applyFill="1" applyBorder="1" applyAlignment="1" applyProtection="1">
      <alignment vertical="center" wrapText="1"/>
    </xf>
    <xf numFmtId="164" fontId="7" fillId="0" borderId="0" xfId="1" applyNumberFormat="1" applyFont="1" applyFill="1" applyBorder="1" applyAlignment="1">
      <alignment horizontal="right" wrapText="1"/>
    </xf>
    <xf numFmtId="0" fontId="0" fillId="0" borderId="0" xfId="0" applyFill="1" applyAlignment="1">
      <alignment wrapText="1"/>
    </xf>
    <xf numFmtId="0" fontId="5" fillId="0" borderId="12" xfId="0" applyFont="1" applyFill="1" applyBorder="1" applyAlignment="1" applyProtection="1">
      <alignment wrapText="1"/>
    </xf>
    <xf numFmtId="165" fontId="7" fillId="0" borderId="0" xfId="1" applyNumberFormat="1" applyFont="1" applyFill="1" applyBorder="1" applyAlignment="1">
      <alignment horizontal="right" wrapText="1"/>
    </xf>
    <xf numFmtId="165" fontId="0" fillId="0" borderId="0" xfId="0" applyNumberFormat="1"/>
    <xf numFmtId="165" fontId="0" fillId="0" borderId="1" xfId="0" applyNumberFormat="1" applyFill="1" applyBorder="1"/>
    <xf numFmtId="0" fontId="0" fillId="0" borderId="0" xfId="0" applyFont="1"/>
    <xf numFmtId="3" fontId="0" fillId="0" borderId="0" xfId="0" applyNumberFormat="1"/>
  </cellXfs>
  <cellStyles count="2">
    <cellStyle name="Normal" xfId="0" builtinId="0"/>
    <cellStyle name="Normal_Sheet1" xfId="1"/>
  </cellStyles>
  <dxfs count="31">
    <dxf>
      <numFmt numFmtId="0" formatCode="General"/>
    </dxf>
    <dxf>
      <numFmt numFmtId="0" formatCode="General"/>
    </dxf>
    <dxf>
      <numFmt numFmtId="0" formatCode="General"/>
    </dxf>
    <dxf>
      <numFmt numFmtId="0" formatCode="General"/>
      <border diagonalUp="0" diagonalDown="0" outline="0">
        <left/>
        <right style="thin">
          <color auto="1"/>
        </right>
        <top/>
        <bottom/>
      </border>
    </dxf>
    <dxf>
      <numFmt numFmtId="20" formatCode="d\-mmm\-yy"/>
    </dxf>
    <dxf>
      <numFmt numFmtId="0" formatCode="General"/>
    </dxf>
    <dxf>
      <numFmt numFmtId="20" formatCode="d\-mmm\-yy"/>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5" formatCode="[$-F400]h:mm:ss\ AM/PM"/>
      <fill>
        <patternFill patternType="none">
          <fgColor indexed="64"/>
          <bgColor indexed="65"/>
        </patternFill>
      </fill>
      <alignment horizontal="right" vertical="bottom" textRotation="0" wrapText="1" indent="0" justifyLastLine="0" shrinkToFit="0" readingOrder="0"/>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13607</xdr:colOff>
      <xdr:row>0</xdr:row>
      <xdr:rowOff>68036</xdr:rowOff>
    </xdr:from>
    <xdr:to>
      <xdr:col>15</xdr:col>
      <xdr:colOff>0</xdr:colOff>
      <xdr:row>0</xdr:row>
      <xdr:rowOff>1143000</xdr:rowOff>
    </xdr:to>
    <xdr:sp macro="" textlink="">
      <xdr:nvSpPr>
        <xdr:cNvPr id="2" name="TextBox 1"/>
        <xdr:cNvSpPr txBox="1"/>
      </xdr:nvSpPr>
      <xdr:spPr>
        <a:xfrm>
          <a:off x="13607" y="68036"/>
          <a:ext cx="20383500" cy="1074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chemeClr val="accent1">
                  <a:lumMod val="75000"/>
                </a:schemeClr>
              </a:solidFill>
              <a:effectLst/>
              <a:uLnTx/>
              <a:uFillTx/>
              <a:latin typeface="+mn-lt"/>
              <a:ea typeface="+mn-ea"/>
              <a:cs typeface="+mn-cs"/>
            </a:rPr>
            <a:t>CNS North Korea Missile Testing Database</a:t>
          </a:r>
        </a:p>
      </xdr:txBody>
    </xdr:sp>
    <xdr:clientData/>
  </xdr:twoCellAnchor>
  <xdr:twoCellAnchor editAs="oneCell">
    <xdr:from>
      <xdr:col>0</xdr:col>
      <xdr:colOff>394607</xdr:colOff>
      <xdr:row>0</xdr:row>
      <xdr:rowOff>149678</xdr:rowOff>
    </xdr:from>
    <xdr:to>
      <xdr:col>2</xdr:col>
      <xdr:colOff>1572030</xdr:colOff>
      <xdr:row>0</xdr:row>
      <xdr:rowOff>959416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07" y="149678"/>
          <a:ext cx="2905530" cy="809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238125</xdr:colOff>
      <xdr:row>0</xdr:row>
      <xdr:rowOff>816915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2</xdr:col>
      <xdr:colOff>85725</xdr:colOff>
      <xdr:row>0</xdr:row>
      <xdr:rowOff>775116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otton, Shea M" refreshedDate="43069.69418622685" createdVersion="6" refreshedVersion="6" minRefreshableVersion="3" recordCount="117">
  <cacheSource type="worksheet">
    <worksheetSource ref="B2:S119" sheet="Missile Tests"/>
  </cacheSource>
  <cacheFields count="18">
    <cacheField name="Date" numFmtId="0">
      <sharedItems containsSemiMixedTypes="0" containsNonDate="0" containsDate="1" containsString="0" minDate="1984-04-09T00:00:00" maxDate="2017-11-29T00:00:00"/>
    </cacheField>
    <cacheField name="Date Entered/Updated" numFmtId="164">
      <sharedItems containsSemiMixedTypes="0" containsNonDate="0" containsDate="1" containsString="0" minDate="2016-12-23T00:00:00" maxDate="2017-11-30T00:00:00"/>
    </cacheField>
    <cacheField name="Launch Time (UTC)" numFmtId="165">
      <sharedItems containsNonDate="0" containsDate="1" containsString="0" containsBlank="1" minDate="1899-12-30T00:29:00" maxDate="1899-12-30T23:03:00"/>
    </cacheField>
    <cacheField name="Missile Name" numFmtId="0">
      <sharedItems count="20">
        <s v="Scud-B"/>
        <s v="Unknown"/>
        <s v="Nodong"/>
        <s v="Scud-C"/>
        <s v="Taepodong-1"/>
        <s v="Unha"/>
        <s v="Unha-3"/>
        <s v="KN-02"/>
        <s v="Polaris-1"/>
        <s v="Musudan"/>
        <s v="ER Scud"/>
        <s v="Polaris-2"/>
        <s v="Hwasong-12"/>
        <s v="Scud-C MaRV"/>
        <s v="Hwasong-14"/>
        <s v="Scud-B MaRV"/>
        <s v="Hwasong-15"/>
        <s v="KN-17" u="1"/>
        <s v="?" u="1"/>
        <s v="Taepodong-2" u="1"/>
      </sharedItems>
    </cacheField>
    <cacheField name="Missile Type" numFmtId="0">
      <sharedItems/>
    </cacheField>
    <cacheField name="Launch Agency/Authority" numFmtId="0">
      <sharedItems containsBlank="1"/>
    </cacheField>
    <cacheField name="Facility Name" numFmtId="0">
      <sharedItems count="26">
        <s v="Tonghae Satellite Launching Ground"/>
        <s v="Chihari Missile Base"/>
        <s v="Kittaeryong Missile Base"/>
        <s v="Sohae Satellite Launching Station"/>
        <s v="North Wonsan"/>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Pyongyang Highway" u="1"/>
        <s v="?"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70569999999999" maxValue="129.666664"/>
    </cacheField>
    <cacheField name="Landing Location" numFmtId="0">
      <sharedItems/>
    </cacheField>
    <cacheField name="Apogee" numFmtId="0">
      <sharedItems containsBlank="1"/>
    </cacheField>
    <cacheField name="Distance Travelled" numFmtId="0">
      <sharedItems containsBlank="1"/>
    </cacheField>
    <cacheField name="Confirmation Status" numFmtId="0">
      <sharedItems count="2">
        <s v="Confirmed"/>
        <s v="Unconfirmed"/>
      </sharedItems>
    </cacheField>
    <cacheField name="Test Outcome" numFmtId="0">
      <sharedItems count="3">
        <s v="Success"/>
        <s v="Failure"/>
        <s v="Unknown"/>
      </sharedItems>
    </cacheField>
    <cacheField name="Additional Information" numFmtId="0">
      <sharedItems containsBlank="1" longText="1"/>
    </cacheField>
    <cacheField name="Source(s)" numFmtId="0">
      <sharedItems longText="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7">
  <r>
    <d v="1984-04-09T00:00:0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d v="1984-04-09T00:00:0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d v="1984-04-09T00:00:0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6-05-01T00:00:00"/>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d v="1990-05-01T00:00:00"/>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d v="1990-06-01T00:00:00"/>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d v="1991-07-01T00:00:00"/>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d v="1992-06-01T00:00:00"/>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d v="1993-05-29T00:00:00"/>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30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8-08-31T00:00:00"/>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d v="2006-07-05T00:00:0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d v="2009-04-05T00:00:00"/>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12-04-13T00:00:00"/>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d v="2012-12-12T00:00:00"/>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9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4-02-27T00:00:00"/>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3-03T00:00:00"/>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03T00:00:00"/>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6-26T00:00:00"/>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7-09T00:00:00"/>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09T00:00:00"/>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26T00:00:00"/>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d v="2014-08-14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1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6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4-02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5-08T00:00:00"/>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d v="2015-11-28T00:00:00"/>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d v="2015-12-21T00:00:00"/>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d v="2016-02-07T00:00:00"/>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8T00:00:00"/>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d v="2016-03-18T00:00:00"/>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d v="2016-04-15T00:00:00"/>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d v="2016-04-23T00:00:0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d v="2016-04-27T00:00:00"/>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4-28T00:00:00"/>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5-30T00:00:00"/>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d v="2016-06-21T00:00:00"/>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d v="2016-06-21T00:00:00"/>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d v="2016-07-09T00:00:00"/>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d v="2016-07-18T00:00:00"/>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d v="2016-08-02T00:00:00"/>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d v="2016-08-02T00:00:00"/>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d v="2016-08-23T00:00:00"/>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10-14T00:00:0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d v="2016-10-19T00:00:00"/>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d v="2017-02-11T00:00:00"/>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21T00:00:00"/>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d v="2017-04-04T00:00:00"/>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d v="2017-04-15T00:00:00"/>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d v="2017-04-28T00:00:00"/>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d v="2017-05-14T00:00:00"/>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d v="2017-05-21T00:00:00"/>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d v="2017-05-28T00:00:0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d v="2017-07-04T00:00:00"/>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d v="2017-07-28T00:00:00"/>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d v="2017-08-25T00:00:00"/>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8T00:00:00"/>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d v="2017-09-14T00:00:00"/>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d v="2017-11-28T00:00:00"/>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s" colHeaderCaption="Test Result">
  <location ref="A5:E24" firstHeaderRow="1" firstDataRow="2" firstDataCol="1" rowPageCount="2" colPageCount="1"/>
  <pivotFields count="18">
    <pivotField showAll="0"/>
    <pivotField numFmtId="164" showAll="0" defaultSubtotal="0"/>
    <pivotField showAll="0" defaultSubtotal="0"/>
    <pivotField axis="axisRow" dataField="1" showAll="0">
      <items count="21">
        <item x="10"/>
        <item x="9"/>
        <item x="2"/>
        <item x="8"/>
        <item x="0"/>
        <item x="3"/>
        <item x="4"/>
        <item m="1" x="19"/>
        <item x="5"/>
        <item x="6"/>
        <item x="1"/>
        <item x="7"/>
        <item x="11"/>
        <item m="1" x="17"/>
        <item x="12"/>
        <item x="13"/>
        <item x="14"/>
        <item x="15"/>
        <item m="1" x="18"/>
        <item x="16"/>
        <item t="default"/>
      </items>
    </pivotField>
    <pivotField showAll="0" defaultSubtotal="0"/>
    <pivotField showAll="0" defaultSubtotal="0"/>
    <pivotField name="Facility" axis="axisPage" multipleItemSelectionAllowed="1" showAll="0">
      <items count="27">
        <item x="1"/>
        <item x="2"/>
        <item x="11"/>
        <item x="13"/>
        <item m="1" x="22"/>
        <item x="12"/>
        <item x="3"/>
        <item x="6"/>
        <item x="0"/>
        <item x="10"/>
        <item m="1" x="25"/>
        <item x="5"/>
        <item x="4"/>
        <item x="9"/>
        <item x="8"/>
        <item x="14"/>
        <item x="15"/>
        <item x="16"/>
        <item m="1" x="24"/>
        <item x="17"/>
        <item x="18"/>
        <item x="7"/>
        <item x="19"/>
        <item x="20"/>
        <item m="1" x="23"/>
        <item x="21"/>
        <item t="default"/>
      </items>
    </pivotField>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Col" showAll="0" defaultSubtotal="0">
      <items count="3">
        <item x="1"/>
        <item x="0"/>
        <item x="2"/>
      </items>
    </pivotField>
    <pivotField showAll="0"/>
    <pivotField showAll="0"/>
  </pivotFields>
  <rowFields count="1">
    <field x="3"/>
  </rowFields>
  <rowItems count="18">
    <i>
      <x/>
    </i>
    <i>
      <x v="1"/>
    </i>
    <i>
      <x v="2"/>
    </i>
    <i>
      <x v="3"/>
    </i>
    <i>
      <x v="4"/>
    </i>
    <i>
      <x v="5"/>
    </i>
    <i>
      <x v="6"/>
    </i>
    <i>
      <x v="8"/>
    </i>
    <i>
      <x v="9"/>
    </i>
    <i>
      <x v="10"/>
    </i>
    <i>
      <x v="11"/>
    </i>
    <i>
      <x v="12"/>
    </i>
    <i>
      <x v="14"/>
    </i>
    <i>
      <x v="15"/>
    </i>
    <i>
      <x v="16"/>
    </i>
    <i>
      <x v="17"/>
    </i>
    <i>
      <x v="19"/>
    </i>
    <i t="grand">
      <x/>
    </i>
  </rowItems>
  <colFields count="1">
    <field x="15"/>
  </colFields>
  <colItems count="4">
    <i>
      <x/>
    </i>
    <i>
      <x v="1"/>
    </i>
    <i>
      <x v="2"/>
    </i>
    <i t="grand">
      <x/>
    </i>
  </colItems>
  <pageFields count="2">
    <pageField fld="14" hier="-1"/>
    <pageField fld="6" hier="-1"/>
  </pageFields>
  <dataFields count="1">
    <dataField name="Count of Tests" fld="3" subtotal="count" baseField="0" baseItem="0"/>
  </dataFields>
  <formats count="2">
    <format dxfId="25">
      <pivotArea dataOnly="0" grandCol="1" outline="0" fieldPosition="0"/>
    </format>
    <format dxfId="24">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issile Types">
  <location ref="A5:E24" firstHeaderRow="1" firstDataRow="2" firstDataCol="1" rowPageCount="1" colPageCount="1"/>
  <pivotFields count="18">
    <pivotField showAll="0"/>
    <pivotField numFmtId="164" showAll="0" defaultSubtotal="0"/>
    <pivotField showAll="0" defaultSubtotal="0"/>
    <pivotField axis="axisRow" dataField="1" showAll="0">
      <items count="21">
        <item x="10"/>
        <item x="9"/>
        <item x="2"/>
        <item x="8"/>
        <item x="0"/>
        <item x="3"/>
        <item x="4"/>
        <item m="1" x="19"/>
        <item x="5"/>
        <item x="6"/>
        <item x="1"/>
        <item x="7"/>
        <item x="11"/>
        <item m="1" x="17"/>
        <item x="12"/>
        <item x="13"/>
        <item x="14"/>
        <item x="15"/>
        <item m="1" x="18"/>
        <item x="16"/>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3">
        <item x="0"/>
        <item x="1"/>
        <item t="default"/>
      </items>
    </pivotField>
    <pivotField axis="axisCol" showAll="0" defaultSubtotal="0">
      <items count="3">
        <item x="1"/>
        <item x="0"/>
        <item x="2"/>
      </items>
    </pivotField>
    <pivotField showAll="0"/>
    <pivotField showAll="0"/>
  </pivotFields>
  <rowFields count="1">
    <field x="3"/>
  </rowFields>
  <rowItems count="18">
    <i>
      <x/>
    </i>
    <i>
      <x v="1"/>
    </i>
    <i>
      <x v="2"/>
    </i>
    <i>
      <x v="3"/>
    </i>
    <i>
      <x v="4"/>
    </i>
    <i>
      <x v="5"/>
    </i>
    <i>
      <x v="6"/>
    </i>
    <i>
      <x v="8"/>
    </i>
    <i>
      <x v="9"/>
    </i>
    <i>
      <x v="10"/>
    </i>
    <i>
      <x v="11"/>
    </i>
    <i>
      <x v="12"/>
    </i>
    <i>
      <x v="14"/>
    </i>
    <i>
      <x v="15"/>
    </i>
    <i>
      <x v="16"/>
    </i>
    <i>
      <x v="17"/>
    </i>
    <i>
      <x v="19"/>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23">
      <pivotArea type="all" dataOnly="0" outline="0" fieldPosition="0"/>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type="topRight" dataOnly="0" labelOnly="1" outline="0" fieldPosition="0"/>
    </format>
    <format dxfId="18">
      <pivotArea field="3" type="button" dataOnly="0" labelOnly="1" outline="0" axis="axisRow" fieldPosition="0"/>
    </format>
    <format dxfId="17">
      <pivotArea dataOnly="0" labelOnly="1" fieldPosition="0">
        <references count="1">
          <reference field="3" count="0"/>
        </references>
      </pivotArea>
    </format>
    <format dxfId="16">
      <pivotArea dataOnly="0" labelOnly="1" grandRow="1" outline="0" fieldPosition="0"/>
    </format>
    <format dxfId="15">
      <pivotArea dataOnly="0" labelOnly="1" grandCol="1"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grandCol="1" outline="0" collapsedLevelsAreSubtotals="1" fieldPosition="0"/>
    </format>
    <format dxfId="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2:S119" totalsRowShown="0" headerRowDxfId="30">
  <autoFilter ref="A2:S119"/>
  <tableColumns count="19">
    <tableColumn id="1" name="F1">
      <calculatedColumnFormula>A2+1</calculatedColumnFormula>
    </tableColumn>
    <tableColumn id="2" name="Date" dataDxfId="29"/>
    <tableColumn id="13" name="Date Entered/Updated"/>
    <tableColumn id="14" name="Launch Time (UTC)" dataDxfId="28" dataCellStyle="Normal_Sheet1"/>
    <tableColumn id="3" name="Missile Name"/>
    <tableColumn id="4" name="Missile Type"/>
    <tableColumn id="5" name="Launch Agency/Authority"/>
    <tableColumn id="6" name="Facility Name"/>
    <tableColumn id="7" name="Facility Location">
      <calculatedColumnFormula>VLOOKUP(H3,Table1[#All],7,FALSE)</calculatedColumnFormula>
    </tableColumn>
    <tableColumn id="8" name="Other Name"/>
    <tableColumn id="9" name="Facility Latitude">
      <calculatedColumnFormula>VLOOKUP(H3,Table1[],5,FALSE)</calculatedColumnFormula>
    </tableColumn>
    <tableColumn id="10" name="Facility Longitude">
      <calculatedColumnFormula>VLOOKUP(H3,Table1[],6,FALSE)</calculatedColumnFormula>
    </tableColumn>
    <tableColumn id="11" name="Landing Location"/>
    <tableColumn id="12" name="Apogee"/>
    <tableColumn id="15" name="Distance Travelled"/>
    <tableColumn id="16" name="Confirmation Status"/>
    <tableColumn id="17" name="Test Outcome"/>
    <tableColumn id="18" name="Additional Information" dataDxfId="27"/>
    <tableColumn id="19" name="Source(s)" dataDxfId="26"/>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2:G25" totalsRowCount="1">
  <sortState ref="A2:G14">
    <sortCondition ref="B1"/>
  </sortState>
  <tableColumns count="7">
    <tableColumn id="1" name="Facility" totalsRowLabel="Overall"/>
    <tableColumn id="2" name="Date of First Test" totalsRowFunction="min" dataDxfId="7" totalsRowDxfId="6">
      <calculatedColumnFormula>MAX(IF('Missile Tests'!$H$3:$H$119=Table1[[#This Row],[Facility]],'Missile Tests'!$B$3:$B$119))</calculatedColumnFormula>
    </tableColumn>
    <tableColumn id="3" name="Date of Most Recent Test" totalsRowFunction="max" dataDxfId="5" totalsRowDxfId="4"/>
    <tableColumn id="4" name="Number of Tests" totalsRowFunction="sum" totalsRowDxfId="3">
      <calculatedColumnFormula>COUNTIF('Missile Tests'!H:H,Table1[[#This Row],[Facility]])</calculatedColumnFormula>
    </tableColumn>
    <tableColumn id="5" name="Latitude" dataDxfId="2"/>
    <tableColumn id="6" name="Longitude" dataDxfId="1"/>
    <tableColumn id="7" name="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table" Target="../tables/table1.xml"/><Relationship Id="rId5"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rinterSettings" Target="../printerSettings/printerSettings2.bin"/><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rinterSettings" Target="../printerSettings/printerSettings3.bin"/><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S119"/>
  <sheetViews>
    <sheetView tabSelected="1" topLeftCell="I1" zoomScale="75" zoomScaleNormal="70" zoomScalePageLayoutView="70" workbookViewId="0">
      <pane ySplit="2" topLeftCell="A117" activePane="bottomLeft" state="frozen"/>
      <selection activeCell="L1" sqref="L1"/>
      <selection pane="bottomLeft" activeCell="N119" sqref="N119"/>
    </sheetView>
  </sheetViews>
  <sheetFormatPr baseColWidth="10" defaultColWidth="8.83203125" defaultRowHeight="15" x14ac:dyDescent="0.2"/>
  <cols>
    <col min="1" max="1" width="11" customWidth="1"/>
    <col min="2" max="2" width="14.83203125" customWidth="1"/>
    <col min="3" max="3" width="29.6640625" customWidth="1"/>
    <col min="4" max="4" width="25.5" style="50" customWidth="1"/>
    <col min="5" max="5" width="16.6640625" customWidth="1"/>
    <col min="6" max="6" width="23.5" customWidth="1"/>
    <col min="7" max="7" width="22.83203125" customWidth="1"/>
    <col min="8" max="8" width="37.5" customWidth="1"/>
    <col min="9" max="9" width="46.5" customWidth="1"/>
    <col min="10" max="10" width="22.83203125" customWidth="1"/>
    <col min="11" max="11" width="17.1640625" customWidth="1"/>
    <col min="12" max="12" width="18.6640625" customWidth="1"/>
    <col min="13" max="13" width="24.83203125" customWidth="1"/>
    <col min="14" max="14" width="14.6640625" customWidth="1"/>
    <col min="15" max="15" width="19.5" customWidth="1"/>
    <col min="16" max="16" width="20.6640625" customWidth="1"/>
    <col min="17" max="17" width="21" bestFit="1" customWidth="1"/>
    <col min="18" max="18" width="123.5" style="4" customWidth="1"/>
    <col min="19" max="19" width="98.33203125" style="4" customWidth="1"/>
  </cols>
  <sheetData>
    <row r="1" spans="1:19" ht="92.25" customHeight="1" x14ac:dyDescent="0.2"/>
    <row r="2" spans="1:19" x14ac:dyDescent="0.2">
      <c r="A2" s="3" t="s">
        <v>130</v>
      </c>
      <c r="B2" s="27" t="s">
        <v>4</v>
      </c>
      <c r="C2" s="27" t="s">
        <v>154</v>
      </c>
      <c r="D2" s="51" t="s">
        <v>210</v>
      </c>
      <c r="E2" s="27" t="s">
        <v>0</v>
      </c>
      <c r="F2" s="27" t="s">
        <v>153</v>
      </c>
      <c r="G2" s="27" t="s">
        <v>152</v>
      </c>
      <c r="H2" s="27" t="s">
        <v>12</v>
      </c>
      <c r="I2" s="27" t="s">
        <v>13</v>
      </c>
      <c r="J2" s="27" t="s">
        <v>19</v>
      </c>
      <c r="K2" s="27" t="s">
        <v>1</v>
      </c>
      <c r="L2" s="27" t="s">
        <v>2</v>
      </c>
      <c r="M2" s="27" t="s">
        <v>3</v>
      </c>
      <c r="N2" s="27" t="s">
        <v>27</v>
      </c>
      <c r="O2" s="27" t="s">
        <v>18</v>
      </c>
      <c r="P2" s="27" t="s">
        <v>16</v>
      </c>
      <c r="Q2" s="27" t="s">
        <v>176</v>
      </c>
      <c r="R2" s="28" t="s">
        <v>28</v>
      </c>
      <c r="S2" s="28" t="s">
        <v>11</v>
      </c>
    </row>
    <row r="3" spans="1:19" ht="105" x14ac:dyDescent="0.2">
      <c r="A3">
        <v>1</v>
      </c>
      <c r="B3" s="1">
        <v>30781</v>
      </c>
      <c r="C3" s="41">
        <v>42727</v>
      </c>
      <c r="D3" s="49"/>
      <c r="E3" t="s">
        <v>7</v>
      </c>
      <c r="F3" t="s">
        <v>8</v>
      </c>
      <c r="H3" t="s">
        <v>14</v>
      </c>
      <c r="I3" t="str">
        <f>VLOOKUP(H3,Table1[#All],7,FALSE)</f>
        <v>Hwadae County, North Hamgyong Province</v>
      </c>
      <c r="J3" t="s">
        <v>9</v>
      </c>
      <c r="K3">
        <f>VLOOKUP(H3,Table1[],5,FALSE)</f>
        <v>40.849996599999997</v>
      </c>
      <c r="L3">
        <f>VLOOKUP(H3,Table1[],6,FALSE)</f>
        <v>129.666664</v>
      </c>
      <c r="M3" t="s">
        <v>10</v>
      </c>
      <c r="N3">
        <v>150</v>
      </c>
      <c r="O3" s="52">
        <v>490</v>
      </c>
      <c r="P3" t="s">
        <v>20</v>
      </c>
      <c r="Q3" t="s">
        <v>23</v>
      </c>
      <c r="R3" s="4" t="s">
        <v>175</v>
      </c>
      <c r="S3" s="4" t="s">
        <v>119</v>
      </c>
    </row>
    <row r="4" spans="1:19" ht="30" x14ac:dyDescent="0.2">
      <c r="A4">
        <f>A3+1</f>
        <v>2</v>
      </c>
      <c r="B4" s="1">
        <v>30781</v>
      </c>
      <c r="C4" s="41">
        <v>42727</v>
      </c>
      <c r="D4" s="49"/>
      <c r="E4" t="s">
        <v>7</v>
      </c>
      <c r="F4" t="s">
        <v>8</v>
      </c>
      <c r="H4" t="s">
        <v>14</v>
      </c>
      <c r="I4" t="str">
        <f>VLOOKUP(H4,Table1[#All],7,FALSE)</f>
        <v>Hwadae County, North Hamgyong Province</v>
      </c>
      <c r="J4" t="s">
        <v>9</v>
      </c>
      <c r="K4">
        <f>VLOOKUP(H4,Table1[],5,FALSE)</f>
        <v>40.849996599999997</v>
      </c>
      <c r="L4">
        <f>VLOOKUP(H4,Table1[],6,FALSE)</f>
        <v>129.666664</v>
      </c>
      <c r="M4" t="s">
        <v>10</v>
      </c>
      <c r="N4">
        <v>150</v>
      </c>
      <c r="O4" s="52">
        <v>490</v>
      </c>
      <c r="P4" t="s">
        <v>20</v>
      </c>
      <c r="Q4" t="s">
        <v>23</v>
      </c>
      <c r="S4" s="4" t="s">
        <v>117</v>
      </c>
    </row>
    <row r="5" spans="1:19" ht="45" x14ac:dyDescent="0.2">
      <c r="A5">
        <f t="shared" ref="A5:A35" si="0">A4+1</f>
        <v>3</v>
      </c>
      <c r="B5" s="1">
        <v>30781</v>
      </c>
      <c r="C5" s="41">
        <v>42727</v>
      </c>
      <c r="D5" s="49"/>
      <c r="E5" t="s">
        <v>7</v>
      </c>
      <c r="F5" t="s">
        <v>8</v>
      </c>
      <c r="H5" t="s">
        <v>14</v>
      </c>
      <c r="I5" t="str">
        <f>VLOOKUP(H5,Table1[#All],7,FALSE)</f>
        <v>Hwadae County, North Hamgyong Province</v>
      </c>
      <c r="J5" t="s">
        <v>9</v>
      </c>
      <c r="K5">
        <f>VLOOKUP(H5,Table1[],5,FALSE)</f>
        <v>40.849996599999997</v>
      </c>
      <c r="L5">
        <f>VLOOKUP(H5,Table1[],6,FALSE)</f>
        <v>129.666664</v>
      </c>
      <c r="M5" t="s">
        <v>10</v>
      </c>
      <c r="N5">
        <v>200</v>
      </c>
      <c r="O5" s="52">
        <v>490</v>
      </c>
      <c r="P5" t="s">
        <v>20</v>
      </c>
      <c r="Q5" t="s">
        <v>23</v>
      </c>
      <c r="S5" s="4" t="s">
        <v>118</v>
      </c>
    </row>
    <row r="6" spans="1:19" ht="30" x14ac:dyDescent="0.2">
      <c r="A6">
        <f t="shared" si="0"/>
        <v>4</v>
      </c>
      <c r="B6" s="2">
        <v>30926</v>
      </c>
      <c r="C6" s="41">
        <v>42727</v>
      </c>
      <c r="D6" s="49"/>
      <c r="E6" t="s">
        <v>7</v>
      </c>
      <c r="F6" t="s">
        <v>8</v>
      </c>
      <c r="H6" t="s">
        <v>14</v>
      </c>
      <c r="I6" t="str">
        <f>VLOOKUP(H6,Table1[#All],7,FALSE)</f>
        <v>Hwadae County, North Hamgyong Province</v>
      </c>
      <c r="J6" t="s">
        <v>9</v>
      </c>
      <c r="K6">
        <f>VLOOKUP(H6,Table1[],5,FALSE)</f>
        <v>40.849996599999997</v>
      </c>
      <c r="L6">
        <f>VLOOKUP(H6,Table1[],6,FALSE)</f>
        <v>129.666664</v>
      </c>
      <c r="M6" t="s">
        <v>10</v>
      </c>
      <c r="N6">
        <v>150</v>
      </c>
      <c r="O6" s="52">
        <v>0</v>
      </c>
      <c r="P6" t="s">
        <v>20</v>
      </c>
      <c r="Q6" t="s">
        <v>24</v>
      </c>
      <c r="S6" s="4" t="s">
        <v>121</v>
      </c>
    </row>
    <row r="7" spans="1:19" ht="45" x14ac:dyDescent="0.2">
      <c r="A7">
        <f t="shared" si="0"/>
        <v>5</v>
      </c>
      <c r="B7" s="2">
        <v>30926</v>
      </c>
      <c r="C7" s="41">
        <v>42727</v>
      </c>
      <c r="D7" s="49"/>
      <c r="E7" t="s">
        <v>7</v>
      </c>
      <c r="F7" t="s">
        <v>8</v>
      </c>
      <c r="H7" t="s">
        <v>14</v>
      </c>
      <c r="I7" t="str">
        <f>VLOOKUP(H7,Table1[#All],7,FALSE)</f>
        <v>Hwadae County, North Hamgyong Province</v>
      </c>
      <c r="J7" t="s">
        <v>9</v>
      </c>
      <c r="K7">
        <f>VLOOKUP(H7,Table1[],5,FALSE)</f>
        <v>40.849996599999997</v>
      </c>
      <c r="L7">
        <f>VLOOKUP(H7,Table1[],6,FALSE)</f>
        <v>129.666664</v>
      </c>
      <c r="M7" t="s">
        <v>10</v>
      </c>
      <c r="N7">
        <v>200</v>
      </c>
      <c r="O7" s="52">
        <v>0</v>
      </c>
      <c r="P7" t="s">
        <v>20</v>
      </c>
      <c r="Q7" t="s">
        <v>24</v>
      </c>
      <c r="S7" s="4" t="s">
        <v>118</v>
      </c>
    </row>
    <row r="8" spans="1:19" ht="45" x14ac:dyDescent="0.2">
      <c r="A8">
        <f t="shared" si="0"/>
        <v>6</v>
      </c>
      <c r="B8" s="2">
        <v>30926</v>
      </c>
      <c r="C8" s="41">
        <v>42727</v>
      </c>
      <c r="D8" s="49"/>
      <c r="E8" t="s">
        <v>7</v>
      </c>
      <c r="F8" t="s">
        <v>8</v>
      </c>
      <c r="H8" t="s">
        <v>14</v>
      </c>
      <c r="I8" t="str">
        <f>VLOOKUP(H8,Table1[#All],7,FALSE)</f>
        <v>Hwadae County, North Hamgyong Province</v>
      </c>
      <c r="J8" t="s">
        <v>9</v>
      </c>
      <c r="K8">
        <f>VLOOKUP(H8,Table1[],5,FALSE)</f>
        <v>40.849996599999997</v>
      </c>
      <c r="L8">
        <f>VLOOKUP(H8,Table1[],6,FALSE)</f>
        <v>129.666664</v>
      </c>
      <c r="M8" t="s">
        <v>10</v>
      </c>
      <c r="N8">
        <v>200</v>
      </c>
      <c r="O8" s="52">
        <v>0</v>
      </c>
      <c r="P8" t="s">
        <v>20</v>
      </c>
      <c r="Q8" t="s">
        <v>24</v>
      </c>
      <c r="S8" s="4" t="s">
        <v>118</v>
      </c>
    </row>
    <row r="9" spans="1:19" ht="45" x14ac:dyDescent="0.2">
      <c r="A9">
        <f t="shared" si="0"/>
        <v>7</v>
      </c>
      <c r="B9" s="2">
        <v>31533</v>
      </c>
      <c r="C9" s="41">
        <v>42727</v>
      </c>
      <c r="D9" s="49"/>
      <c r="E9" t="s">
        <v>10</v>
      </c>
      <c r="F9" t="s">
        <v>10</v>
      </c>
      <c r="H9" t="s">
        <v>14</v>
      </c>
      <c r="I9" t="str">
        <f>VLOOKUP(H9,Table1[#All],7,FALSE)</f>
        <v>Hwadae County, North Hamgyong Province</v>
      </c>
      <c r="J9" t="s">
        <v>9</v>
      </c>
      <c r="K9">
        <f>VLOOKUP(H9,Table1[],5,FALSE)</f>
        <v>40.849996599999997</v>
      </c>
      <c r="L9">
        <f>VLOOKUP(H9,Table1[],6,FALSE)</f>
        <v>129.666664</v>
      </c>
      <c r="M9" t="s">
        <v>10</v>
      </c>
      <c r="N9">
        <v>0</v>
      </c>
      <c r="O9" s="52">
        <v>0</v>
      </c>
      <c r="P9" t="s">
        <v>17</v>
      </c>
      <c r="Q9" t="s">
        <v>10</v>
      </c>
      <c r="R9" s="4" t="s">
        <v>122</v>
      </c>
      <c r="S9" s="4" t="s">
        <v>117</v>
      </c>
    </row>
    <row r="10" spans="1:19" ht="60" x14ac:dyDescent="0.2">
      <c r="A10">
        <f t="shared" si="0"/>
        <v>8</v>
      </c>
      <c r="B10" s="2">
        <v>32994</v>
      </c>
      <c r="C10" s="41">
        <v>42727</v>
      </c>
      <c r="D10" s="49"/>
      <c r="E10" t="s">
        <v>5</v>
      </c>
      <c r="F10" t="s">
        <v>6</v>
      </c>
      <c r="H10" t="s">
        <v>14</v>
      </c>
      <c r="I10" t="str">
        <f>VLOOKUP(H10,Table1[#All],7,FALSE)</f>
        <v>Hwadae County, North Hamgyong Province</v>
      </c>
      <c r="J10" t="s">
        <v>9</v>
      </c>
      <c r="K10">
        <f>VLOOKUP(H10,Table1[],5,FALSE)</f>
        <v>40.849996599999997</v>
      </c>
      <c r="L10">
        <f>VLOOKUP(H10,Table1[],6,FALSE)</f>
        <v>129.666664</v>
      </c>
      <c r="M10" t="s">
        <v>10</v>
      </c>
      <c r="N10">
        <v>150</v>
      </c>
      <c r="O10" s="52">
        <v>0</v>
      </c>
      <c r="P10" t="s">
        <v>17</v>
      </c>
      <c r="Q10" t="s">
        <v>24</v>
      </c>
      <c r="R10" s="4" t="s">
        <v>126</v>
      </c>
      <c r="S10" s="4" t="s">
        <v>116</v>
      </c>
    </row>
    <row r="11" spans="1:19" ht="30" x14ac:dyDescent="0.2">
      <c r="A11">
        <f t="shared" si="0"/>
        <v>9</v>
      </c>
      <c r="B11" s="2">
        <v>33025</v>
      </c>
      <c r="C11" s="41">
        <v>42727</v>
      </c>
      <c r="D11" s="49"/>
      <c r="E11" t="s">
        <v>15</v>
      </c>
      <c r="F11" t="s">
        <v>8</v>
      </c>
      <c r="H11" t="s">
        <v>14</v>
      </c>
      <c r="I11" t="str">
        <f>VLOOKUP(H11,Table1[#All],7,FALSE)</f>
        <v>Hwadae County, North Hamgyong Province</v>
      </c>
      <c r="J11" t="s">
        <v>9</v>
      </c>
      <c r="K11">
        <f>VLOOKUP(H11,Table1[],5,FALSE)</f>
        <v>40.849996599999997</v>
      </c>
      <c r="L11">
        <f>VLOOKUP(H11,Table1[],6,FALSE)</f>
        <v>129.666664</v>
      </c>
      <c r="M11" t="s">
        <v>224</v>
      </c>
      <c r="N11">
        <v>200</v>
      </c>
      <c r="O11">
        <v>490</v>
      </c>
      <c r="P11" t="s">
        <v>20</v>
      </c>
      <c r="Q11" t="s">
        <v>23</v>
      </c>
      <c r="R11" s="4" t="s">
        <v>123</v>
      </c>
      <c r="S11" s="4" t="s">
        <v>117</v>
      </c>
    </row>
    <row r="12" spans="1:19" ht="45" x14ac:dyDescent="0.2">
      <c r="A12">
        <f t="shared" si="0"/>
        <v>10</v>
      </c>
      <c r="B12" s="2">
        <v>33420</v>
      </c>
      <c r="C12" s="41">
        <v>42727</v>
      </c>
      <c r="D12" s="49"/>
      <c r="E12" t="s">
        <v>15</v>
      </c>
      <c r="F12" t="s">
        <v>8</v>
      </c>
      <c r="H12" t="s">
        <v>29</v>
      </c>
      <c r="I12" t="str">
        <f>VLOOKUP(H12,Table1[#All],7,FALSE)</f>
        <v>Chiha-ri , Kangwon Province</v>
      </c>
      <c r="J12" t="s">
        <v>30</v>
      </c>
      <c r="K12">
        <f>VLOOKUP(H12,Table1[],5,FALSE)</f>
        <v>38.623330000000003</v>
      </c>
      <c r="L12">
        <f>VLOOKUP(H12,Table1[],6,FALSE)</f>
        <v>126.68470000000001</v>
      </c>
      <c r="M12" t="s">
        <v>224</v>
      </c>
      <c r="N12">
        <v>150</v>
      </c>
      <c r="O12">
        <v>490</v>
      </c>
      <c r="P12" t="s">
        <v>20</v>
      </c>
      <c r="Q12" t="s">
        <v>23</v>
      </c>
      <c r="R12" s="4" t="s">
        <v>124</v>
      </c>
      <c r="S12" s="4" t="s">
        <v>125</v>
      </c>
    </row>
    <row r="13" spans="1:19" ht="45" x14ac:dyDescent="0.2">
      <c r="A13">
        <f t="shared" si="0"/>
        <v>11</v>
      </c>
      <c r="B13" s="2">
        <v>33756</v>
      </c>
      <c r="C13" s="41">
        <v>42727</v>
      </c>
      <c r="D13" s="49"/>
      <c r="E13" t="s">
        <v>5</v>
      </c>
      <c r="F13" t="s">
        <v>6</v>
      </c>
      <c r="H13" t="s">
        <v>14</v>
      </c>
      <c r="I13" t="str">
        <f>VLOOKUP(H13,Table1[#All],7,FALSE)</f>
        <v>Hwadae County, North Hamgyong Province</v>
      </c>
      <c r="J13" t="s">
        <v>9</v>
      </c>
      <c r="K13">
        <f>VLOOKUP(H13,Table1[],5,FALSE)</f>
        <v>40.849996599999997</v>
      </c>
      <c r="L13">
        <f>VLOOKUP(H13,Table1[],6,FALSE)</f>
        <v>129.666664</v>
      </c>
      <c r="M13" t="s">
        <v>10</v>
      </c>
      <c r="N13">
        <v>0</v>
      </c>
      <c r="O13">
        <v>0</v>
      </c>
      <c r="P13" t="s">
        <v>17</v>
      </c>
      <c r="Q13" t="s">
        <v>24</v>
      </c>
      <c r="R13" s="4" t="s">
        <v>128</v>
      </c>
      <c r="S13" s="4" t="s">
        <v>127</v>
      </c>
    </row>
    <row r="14" spans="1:19" ht="60" x14ac:dyDescent="0.2">
      <c r="A14">
        <f t="shared" si="0"/>
        <v>12</v>
      </c>
      <c r="B14" s="1">
        <v>34118</v>
      </c>
      <c r="C14" s="41">
        <v>42727</v>
      </c>
      <c r="D14" s="49"/>
      <c r="E14" t="s">
        <v>5</v>
      </c>
      <c r="F14" t="s">
        <v>6</v>
      </c>
      <c r="H14" t="s">
        <v>14</v>
      </c>
      <c r="I14" t="str">
        <f>VLOOKUP(H14,Table1[#All],7,FALSE)</f>
        <v>Hwadae County, North Hamgyong Province</v>
      </c>
      <c r="J14" t="s">
        <v>9</v>
      </c>
      <c r="K14">
        <f>VLOOKUP(H14,Table1[],5,FALSE)</f>
        <v>40.849996599999997</v>
      </c>
      <c r="L14">
        <f>VLOOKUP(H14,Table1[],6,FALSE)</f>
        <v>129.666664</v>
      </c>
      <c r="M14" t="s">
        <v>224</v>
      </c>
      <c r="N14">
        <v>150</v>
      </c>
      <c r="O14">
        <v>500</v>
      </c>
      <c r="P14" t="s">
        <v>20</v>
      </c>
      <c r="Q14" t="s">
        <v>23</v>
      </c>
      <c r="R14" s="4" t="s">
        <v>177</v>
      </c>
      <c r="S14" s="4" t="s">
        <v>117</v>
      </c>
    </row>
    <row r="15" spans="1:19" ht="60" x14ac:dyDescent="0.2">
      <c r="A15">
        <f t="shared" si="0"/>
        <v>13</v>
      </c>
      <c r="B15" s="1">
        <v>34118</v>
      </c>
      <c r="C15" s="41">
        <v>42727</v>
      </c>
      <c r="D15" s="49"/>
      <c r="E15" t="s">
        <v>15</v>
      </c>
      <c r="F15" t="s">
        <v>8</v>
      </c>
      <c r="H15" t="s">
        <v>14</v>
      </c>
      <c r="I15" t="str">
        <f>VLOOKUP(H15,Table1[#All],7,FALSE)</f>
        <v>Hwadae County, North Hamgyong Province</v>
      </c>
      <c r="J15" t="s">
        <v>9</v>
      </c>
      <c r="K15">
        <f>VLOOKUP(H15,Table1[],5,FALSE)</f>
        <v>40.849996599999997</v>
      </c>
      <c r="L15">
        <f>VLOOKUP(H15,Table1[],6,FALSE)</f>
        <v>129.666664</v>
      </c>
      <c r="M15" t="s">
        <v>224</v>
      </c>
      <c r="N15">
        <v>200</v>
      </c>
      <c r="O15">
        <v>0</v>
      </c>
      <c r="P15" t="s">
        <v>20</v>
      </c>
      <c r="Q15" t="s">
        <v>10</v>
      </c>
      <c r="R15" s="4" t="s">
        <v>177</v>
      </c>
      <c r="S15" s="4" t="s">
        <v>120</v>
      </c>
    </row>
    <row r="16" spans="1:19" ht="60" x14ac:dyDescent="0.2">
      <c r="A16">
        <f t="shared" si="0"/>
        <v>14</v>
      </c>
      <c r="B16" s="1">
        <v>34118</v>
      </c>
      <c r="C16" s="41">
        <v>42727</v>
      </c>
      <c r="D16" s="49"/>
      <c r="E16" t="s">
        <v>15</v>
      </c>
      <c r="F16" t="s">
        <v>8</v>
      </c>
      <c r="H16" t="s">
        <v>14</v>
      </c>
      <c r="I16" t="str">
        <f>VLOOKUP(H16,Table1[#All],7,FALSE)</f>
        <v>Hwadae County, North Hamgyong Province</v>
      </c>
      <c r="J16" t="s">
        <v>9</v>
      </c>
      <c r="K16">
        <f>VLOOKUP(H16,Table1[],5,FALSE)</f>
        <v>40.849996599999997</v>
      </c>
      <c r="L16">
        <f>VLOOKUP(H16,Table1[],6,FALSE)</f>
        <v>129.666664</v>
      </c>
      <c r="M16" t="s">
        <v>224</v>
      </c>
      <c r="N16">
        <v>200</v>
      </c>
      <c r="O16">
        <v>490</v>
      </c>
      <c r="P16" t="s">
        <v>20</v>
      </c>
      <c r="Q16" t="s">
        <v>23</v>
      </c>
      <c r="R16" s="4" t="s">
        <v>177</v>
      </c>
      <c r="S16" s="4" t="s">
        <v>120</v>
      </c>
    </row>
    <row r="17" spans="1:19" ht="60" x14ac:dyDescent="0.2">
      <c r="A17">
        <f t="shared" si="0"/>
        <v>15</v>
      </c>
      <c r="B17" s="1">
        <v>34119</v>
      </c>
      <c r="C17" s="41">
        <v>42727</v>
      </c>
      <c r="D17" s="49"/>
      <c r="E17" t="s">
        <v>15</v>
      </c>
      <c r="F17" t="s">
        <v>8</v>
      </c>
      <c r="H17" t="s">
        <v>14</v>
      </c>
      <c r="I17" t="str">
        <f>VLOOKUP(H17,Table1[#All],7,FALSE)</f>
        <v>Hwadae County, North Hamgyong Province</v>
      </c>
      <c r="J17" t="s">
        <v>9</v>
      </c>
      <c r="K17">
        <f>VLOOKUP(H17,Table1[],5,FALSE)</f>
        <v>40.849996599999997</v>
      </c>
      <c r="L17">
        <f>VLOOKUP(H17,Table1[],6,FALSE)</f>
        <v>129.666664</v>
      </c>
      <c r="M17" t="s">
        <v>224</v>
      </c>
      <c r="N17">
        <v>200</v>
      </c>
      <c r="O17">
        <v>490</v>
      </c>
      <c r="P17" t="s">
        <v>20</v>
      </c>
      <c r="Q17" t="s">
        <v>23</v>
      </c>
      <c r="R17" s="4" t="s">
        <v>177</v>
      </c>
      <c r="S17" s="4" t="s">
        <v>120</v>
      </c>
    </row>
    <row r="18" spans="1:19" ht="150" x14ac:dyDescent="0.2">
      <c r="A18">
        <f t="shared" si="0"/>
        <v>16</v>
      </c>
      <c r="B18" s="1">
        <v>36038</v>
      </c>
      <c r="C18" s="41">
        <v>42727</v>
      </c>
      <c r="D18" s="49"/>
      <c r="E18" t="s">
        <v>21</v>
      </c>
      <c r="F18" t="s">
        <v>22</v>
      </c>
      <c r="H18" t="s">
        <v>14</v>
      </c>
      <c r="I18" t="str">
        <f>VLOOKUP(H18,Table1[#All],7,FALSE)</f>
        <v>Hwadae County, North Hamgyong Province</v>
      </c>
      <c r="J18" t="s">
        <v>9</v>
      </c>
      <c r="K18">
        <f>VLOOKUP(H18,Table1[],5,FALSE)</f>
        <v>40.849996599999997</v>
      </c>
      <c r="L18">
        <f>VLOOKUP(H18,Table1[],6,FALSE)</f>
        <v>129.666664</v>
      </c>
      <c r="M18" s="4" t="s">
        <v>32</v>
      </c>
      <c r="N18">
        <v>0</v>
      </c>
      <c r="O18" s="53">
        <v>1380</v>
      </c>
      <c r="P18" t="s">
        <v>20</v>
      </c>
      <c r="Q18" t="s">
        <v>24</v>
      </c>
      <c r="R18" s="4" t="s">
        <v>178</v>
      </c>
      <c r="S18" s="4" t="s">
        <v>140</v>
      </c>
    </row>
    <row r="19" spans="1:19" ht="60" x14ac:dyDescent="0.2">
      <c r="A19">
        <f t="shared" si="0"/>
        <v>17</v>
      </c>
      <c r="B19" s="1">
        <v>38903</v>
      </c>
      <c r="C19" s="41">
        <v>42740</v>
      </c>
      <c r="D19" s="49"/>
      <c r="E19" t="s">
        <v>31</v>
      </c>
      <c r="F19" t="s">
        <v>22</v>
      </c>
      <c r="H19" t="s">
        <v>14</v>
      </c>
      <c r="I19" t="str">
        <f>VLOOKUP(H19,Table1[#All],7,FALSE)</f>
        <v>Hwadae County, North Hamgyong Province</v>
      </c>
      <c r="J19" t="s">
        <v>9</v>
      </c>
      <c r="K19">
        <f>VLOOKUP(H19,Table1[],5,FALSE)</f>
        <v>40.849996599999997</v>
      </c>
      <c r="L19">
        <f>VLOOKUP(H19,Table1[],6,FALSE)</f>
        <v>129.666664</v>
      </c>
      <c r="M19" t="s">
        <v>224</v>
      </c>
      <c r="N19">
        <v>40</v>
      </c>
      <c r="O19">
        <v>0</v>
      </c>
      <c r="P19" t="s">
        <v>20</v>
      </c>
      <c r="Q19" t="s">
        <v>24</v>
      </c>
      <c r="R19" s="4" t="s">
        <v>179</v>
      </c>
      <c r="S19" s="4" t="s">
        <v>66</v>
      </c>
    </row>
    <row r="20" spans="1:19" ht="60" x14ac:dyDescent="0.2">
      <c r="A20">
        <f t="shared" si="0"/>
        <v>18</v>
      </c>
      <c r="B20" s="1">
        <v>38903</v>
      </c>
      <c r="C20" s="41">
        <v>42740</v>
      </c>
      <c r="D20" s="49"/>
      <c r="E20" t="s">
        <v>15</v>
      </c>
      <c r="F20" t="s">
        <v>8</v>
      </c>
      <c r="H20" t="s">
        <v>64</v>
      </c>
      <c r="I20" t="str">
        <f>VLOOKUP(H20,Table1[#All],7,FALSE)</f>
        <v>Kittae Pass, Kangwon Province</v>
      </c>
      <c r="J20" t="s">
        <v>80</v>
      </c>
      <c r="K20">
        <f>VLOOKUP(H20,Table1[],5,FALSE)</f>
        <v>38.990830000000003</v>
      </c>
      <c r="L20">
        <f>VLOOKUP(H20,Table1[],6,FALSE)</f>
        <v>127.6236</v>
      </c>
      <c r="M20" t="s">
        <v>224</v>
      </c>
      <c r="N20">
        <v>150</v>
      </c>
      <c r="O20">
        <v>490</v>
      </c>
      <c r="P20" t="s">
        <v>20</v>
      </c>
      <c r="Q20" t="s">
        <v>23</v>
      </c>
      <c r="S20" s="4" t="s">
        <v>66</v>
      </c>
    </row>
    <row r="21" spans="1:19" ht="60" x14ac:dyDescent="0.2">
      <c r="A21">
        <f t="shared" si="0"/>
        <v>19</v>
      </c>
      <c r="B21" s="1">
        <v>38903</v>
      </c>
      <c r="C21" s="41">
        <v>42740</v>
      </c>
      <c r="D21" s="49"/>
      <c r="E21" t="s">
        <v>5</v>
      </c>
      <c r="F21" t="s">
        <v>6</v>
      </c>
      <c r="H21" t="s">
        <v>64</v>
      </c>
      <c r="I21" t="str">
        <f>VLOOKUP(H21,Table1[#All],7,FALSE)</f>
        <v>Kittae Pass, Kangwon Province</v>
      </c>
      <c r="J21" t="s">
        <v>80</v>
      </c>
      <c r="K21">
        <f>VLOOKUP(H21,Table1[],5,FALSE)</f>
        <v>38.990830000000003</v>
      </c>
      <c r="L21">
        <f>VLOOKUP(H21,Table1[],6,FALSE)</f>
        <v>127.6236</v>
      </c>
      <c r="M21" t="s">
        <v>224</v>
      </c>
      <c r="N21">
        <v>150</v>
      </c>
      <c r="O21">
        <v>1000</v>
      </c>
      <c r="P21" t="s">
        <v>20</v>
      </c>
      <c r="Q21" t="s">
        <v>23</v>
      </c>
      <c r="S21" s="4" t="s">
        <v>66</v>
      </c>
    </row>
    <row r="22" spans="1:19" ht="60" x14ac:dyDescent="0.2">
      <c r="A22">
        <f t="shared" si="0"/>
        <v>20</v>
      </c>
      <c r="B22" s="1">
        <v>38903</v>
      </c>
      <c r="C22" s="41">
        <v>42740</v>
      </c>
      <c r="D22" s="49"/>
      <c r="E22" t="s">
        <v>15</v>
      </c>
      <c r="F22" t="s">
        <v>8</v>
      </c>
      <c r="H22" t="s">
        <v>64</v>
      </c>
      <c r="I22" t="str">
        <f>VLOOKUP(H22,Table1[#All],7,FALSE)</f>
        <v>Kittae Pass, Kangwon Province</v>
      </c>
      <c r="J22" t="s">
        <v>80</v>
      </c>
      <c r="K22">
        <f>VLOOKUP(H22,Table1[],5,FALSE)</f>
        <v>38.990830000000003</v>
      </c>
      <c r="L22">
        <f>VLOOKUP(H22,Table1[],6,FALSE)</f>
        <v>127.6236</v>
      </c>
      <c r="M22" t="s">
        <v>224</v>
      </c>
      <c r="N22">
        <v>150</v>
      </c>
      <c r="O22">
        <v>490</v>
      </c>
      <c r="P22" t="s">
        <v>20</v>
      </c>
      <c r="Q22" t="s">
        <v>23</v>
      </c>
      <c r="S22" s="4" t="s">
        <v>66</v>
      </c>
    </row>
    <row r="23" spans="1:19" ht="60" x14ac:dyDescent="0.2">
      <c r="A23">
        <f t="shared" si="0"/>
        <v>21</v>
      </c>
      <c r="B23" s="1">
        <v>38903</v>
      </c>
      <c r="C23" s="41">
        <v>42740</v>
      </c>
      <c r="D23" s="49"/>
      <c r="E23" t="s">
        <v>5</v>
      </c>
      <c r="F23" t="s">
        <v>6</v>
      </c>
      <c r="H23" t="s">
        <v>64</v>
      </c>
      <c r="I23" t="str">
        <f>VLOOKUP(H23,Table1[#All],7,FALSE)</f>
        <v>Kittae Pass, Kangwon Province</v>
      </c>
      <c r="J23" t="s">
        <v>80</v>
      </c>
      <c r="K23">
        <f>VLOOKUP(H23,Table1[],5,FALSE)</f>
        <v>38.990830000000003</v>
      </c>
      <c r="L23">
        <f>VLOOKUP(H23,Table1[],6,FALSE)</f>
        <v>127.6236</v>
      </c>
      <c r="M23" t="s">
        <v>224</v>
      </c>
      <c r="N23">
        <v>150</v>
      </c>
      <c r="O23">
        <v>1000</v>
      </c>
      <c r="P23" t="s">
        <v>20</v>
      </c>
      <c r="Q23" t="s">
        <v>23</v>
      </c>
      <c r="S23" s="4" t="s">
        <v>66</v>
      </c>
    </row>
    <row r="24" spans="1:19" ht="60" x14ac:dyDescent="0.2">
      <c r="A24">
        <f t="shared" si="0"/>
        <v>22</v>
      </c>
      <c r="B24" s="1">
        <v>38903</v>
      </c>
      <c r="C24" s="41">
        <v>42740</v>
      </c>
      <c r="D24" s="49"/>
      <c r="E24" t="s">
        <v>5</v>
      </c>
      <c r="F24" t="s">
        <v>6</v>
      </c>
      <c r="H24" t="s">
        <v>64</v>
      </c>
      <c r="I24" t="str">
        <f>VLOOKUP(H24,Table1[#All],7,FALSE)</f>
        <v>Kittae Pass, Kangwon Province</v>
      </c>
      <c r="J24" t="s">
        <v>80</v>
      </c>
      <c r="K24">
        <f>VLOOKUP(H24,Table1[],5,FALSE)</f>
        <v>38.990830000000003</v>
      </c>
      <c r="L24">
        <f>VLOOKUP(H24,Table1[],6,FALSE)</f>
        <v>127.6236</v>
      </c>
      <c r="M24" t="s">
        <v>224</v>
      </c>
      <c r="N24">
        <v>150</v>
      </c>
      <c r="O24">
        <v>1000</v>
      </c>
      <c r="P24" t="s">
        <v>20</v>
      </c>
      <c r="Q24" t="s">
        <v>23</v>
      </c>
      <c r="S24" s="4" t="s">
        <v>66</v>
      </c>
    </row>
    <row r="25" spans="1:19" ht="60" x14ac:dyDescent="0.2">
      <c r="A25">
        <f t="shared" si="0"/>
        <v>23</v>
      </c>
      <c r="B25" s="1">
        <v>38903</v>
      </c>
      <c r="C25" s="41">
        <v>42740</v>
      </c>
      <c r="D25" s="49"/>
      <c r="E25" t="s">
        <v>5</v>
      </c>
      <c r="F25" t="s">
        <v>6</v>
      </c>
      <c r="H25" t="s">
        <v>64</v>
      </c>
      <c r="I25" t="str">
        <f>VLOOKUP(H25,Table1[#All],7,FALSE)</f>
        <v>Kittae Pass, Kangwon Province</v>
      </c>
      <c r="J25" t="s">
        <v>80</v>
      </c>
      <c r="K25">
        <f>VLOOKUP(H25,Table1[],5,FALSE)</f>
        <v>38.990830000000003</v>
      </c>
      <c r="L25">
        <f>VLOOKUP(H25,Table1[],6,FALSE)</f>
        <v>127.6236</v>
      </c>
      <c r="M25" t="s">
        <v>224</v>
      </c>
      <c r="N25">
        <v>150</v>
      </c>
      <c r="O25">
        <v>1000</v>
      </c>
      <c r="P25" t="s">
        <v>20</v>
      </c>
      <c r="Q25" t="s">
        <v>23</v>
      </c>
      <c r="R25" s="4" t="s">
        <v>81</v>
      </c>
      <c r="S25" s="4" t="s">
        <v>66</v>
      </c>
    </row>
    <row r="26" spans="1:19" ht="45" x14ac:dyDescent="0.2">
      <c r="A26">
        <f t="shared" si="0"/>
        <v>24</v>
      </c>
      <c r="B26" s="1">
        <v>39908</v>
      </c>
      <c r="C26" s="41">
        <v>42740</v>
      </c>
      <c r="D26" s="49"/>
      <c r="E26" s="3" t="s">
        <v>31</v>
      </c>
      <c r="F26" t="s">
        <v>22</v>
      </c>
      <c r="H26" t="s">
        <v>14</v>
      </c>
      <c r="I26" t="str">
        <f>VLOOKUP(H26,Table1[#All],7,FALSE)</f>
        <v>Hwadae County, North Hamgyong Province</v>
      </c>
      <c r="J26" t="s">
        <v>9</v>
      </c>
      <c r="K26">
        <f>VLOOKUP(H26,Table1[],5,FALSE)</f>
        <v>40.849996599999997</v>
      </c>
      <c r="L26">
        <f>VLOOKUP(H26,Table1[],6,FALSE)</f>
        <v>129.666664</v>
      </c>
      <c r="M26" t="s">
        <v>32</v>
      </c>
      <c r="N26">
        <v>0</v>
      </c>
      <c r="O26">
        <v>0</v>
      </c>
      <c r="P26" t="s">
        <v>20</v>
      </c>
      <c r="Q26" t="s">
        <v>24</v>
      </c>
      <c r="R26" s="4" t="s">
        <v>33</v>
      </c>
      <c r="S26" s="4" t="s">
        <v>63</v>
      </c>
    </row>
    <row r="27" spans="1:19" ht="45" x14ac:dyDescent="0.2">
      <c r="A27">
        <f t="shared" si="0"/>
        <v>25</v>
      </c>
      <c r="B27" s="1">
        <v>39999</v>
      </c>
      <c r="C27" s="41">
        <v>42740</v>
      </c>
      <c r="D27" s="49"/>
      <c r="E27" t="s">
        <v>5</v>
      </c>
      <c r="F27" t="s">
        <v>6</v>
      </c>
      <c r="H27" s="5" t="s">
        <v>64</v>
      </c>
      <c r="I27" t="str">
        <f>VLOOKUP(H27,Table1[#All],7,FALSE)</f>
        <v>Kittae Pass, Kangwon Province</v>
      </c>
      <c r="J27" t="s">
        <v>80</v>
      </c>
      <c r="K27">
        <f>VLOOKUP(H27,Table1[],5,FALSE)</f>
        <v>38.990830000000003</v>
      </c>
      <c r="L27">
        <f>VLOOKUP(H27,Table1[],6,FALSE)</f>
        <v>127.6236</v>
      </c>
      <c r="M27" t="s">
        <v>224</v>
      </c>
      <c r="N27">
        <v>150</v>
      </c>
      <c r="O27">
        <v>1000</v>
      </c>
      <c r="P27" t="s">
        <v>20</v>
      </c>
      <c r="Q27" t="s">
        <v>23</v>
      </c>
      <c r="S27" s="4" t="s">
        <v>65</v>
      </c>
    </row>
    <row r="28" spans="1:19" ht="45" x14ac:dyDescent="0.2">
      <c r="A28">
        <f t="shared" si="0"/>
        <v>26</v>
      </c>
      <c r="B28" s="1">
        <v>39999</v>
      </c>
      <c r="C28" s="41">
        <v>42740</v>
      </c>
      <c r="D28" s="49"/>
      <c r="E28" t="s">
        <v>5</v>
      </c>
      <c r="F28" t="s">
        <v>6</v>
      </c>
      <c r="H28" s="5" t="s">
        <v>64</v>
      </c>
      <c r="I28" t="str">
        <f>VLOOKUP(H28,Table1[#All],7,FALSE)</f>
        <v>Kittae Pass, Kangwon Province</v>
      </c>
      <c r="J28" t="s">
        <v>80</v>
      </c>
      <c r="K28">
        <f>VLOOKUP(H28,Table1[],5,FALSE)</f>
        <v>38.990830000000003</v>
      </c>
      <c r="L28">
        <f>VLOOKUP(H28,Table1[],6,FALSE)</f>
        <v>127.6236</v>
      </c>
      <c r="M28" t="s">
        <v>224</v>
      </c>
      <c r="N28">
        <v>150</v>
      </c>
      <c r="O28">
        <v>1000</v>
      </c>
      <c r="P28" t="s">
        <v>20</v>
      </c>
      <c r="Q28" t="s">
        <v>23</v>
      </c>
      <c r="S28" s="4" t="s">
        <v>65</v>
      </c>
    </row>
    <row r="29" spans="1:19" ht="60" x14ac:dyDescent="0.2">
      <c r="A29">
        <f t="shared" si="0"/>
        <v>27</v>
      </c>
      <c r="B29" s="1">
        <v>39999</v>
      </c>
      <c r="C29" s="41">
        <v>42740</v>
      </c>
      <c r="D29" s="49"/>
      <c r="E29" t="s">
        <v>15</v>
      </c>
      <c r="F29" t="s">
        <v>8</v>
      </c>
      <c r="H29" s="5" t="s">
        <v>64</v>
      </c>
      <c r="I29" t="str">
        <f>VLOOKUP(H29,Table1[#All],7,FALSE)</f>
        <v>Kittae Pass, Kangwon Province</v>
      </c>
      <c r="J29" t="s">
        <v>80</v>
      </c>
      <c r="K29">
        <f>VLOOKUP(H29,Table1[],5,FALSE)</f>
        <v>38.990830000000003</v>
      </c>
      <c r="L29">
        <f>VLOOKUP(H29,Table1[],6,FALSE)</f>
        <v>127.6236</v>
      </c>
      <c r="M29" t="s">
        <v>224</v>
      </c>
      <c r="N29">
        <v>150</v>
      </c>
      <c r="O29">
        <v>490</v>
      </c>
      <c r="P29" t="s">
        <v>20</v>
      </c>
      <c r="Q29" t="s">
        <v>23</v>
      </c>
      <c r="S29" s="4" t="s">
        <v>74</v>
      </c>
    </row>
    <row r="30" spans="1:19" ht="60" x14ac:dyDescent="0.2">
      <c r="A30">
        <f t="shared" si="0"/>
        <v>28</v>
      </c>
      <c r="B30" s="1">
        <v>39999</v>
      </c>
      <c r="C30" s="41">
        <v>42740</v>
      </c>
      <c r="D30" s="49"/>
      <c r="E30" t="s">
        <v>15</v>
      </c>
      <c r="F30" t="s">
        <v>8</v>
      </c>
      <c r="H30" s="5" t="s">
        <v>64</v>
      </c>
      <c r="I30" t="str">
        <f>VLOOKUP(H30,Table1[#All],7,FALSE)</f>
        <v>Kittae Pass, Kangwon Province</v>
      </c>
      <c r="J30" t="s">
        <v>80</v>
      </c>
      <c r="K30">
        <f>VLOOKUP(H30,Table1[],5,FALSE)</f>
        <v>38.990830000000003</v>
      </c>
      <c r="L30">
        <f>VLOOKUP(H30,Table1[],6,FALSE)</f>
        <v>127.6236</v>
      </c>
      <c r="M30" t="s">
        <v>224</v>
      </c>
      <c r="N30">
        <v>150</v>
      </c>
      <c r="O30">
        <v>490</v>
      </c>
      <c r="P30" t="s">
        <v>20</v>
      </c>
      <c r="Q30" t="s">
        <v>23</v>
      </c>
      <c r="S30" s="4" t="s">
        <v>74</v>
      </c>
    </row>
    <row r="31" spans="1:19" ht="60" x14ac:dyDescent="0.2">
      <c r="A31">
        <f t="shared" si="0"/>
        <v>29</v>
      </c>
      <c r="B31" s="1">
        <v>39999</v>
      </c>
      <c r="C31" s="41">
        <v>42740</v>
      </c>
      <c r="D31" s="49"/>
      <c r="E31" t="s">
        <v>15</v>
      </c>
      <c r="F31" t="s">
        <v>8</v>
      </c>
      <c r="H31" s="5" t="s">
        <v>64</v>
      </c>
      <c r="I31" t="str">
        <f>VLOOKUP(H31,Table1[#All],7,FALSE)</f>
        <v>Kittae Pass, Kangwon Province</v>
      </c>
      <c r="J31" t="s">
        <v>80</v>
      </c>
      <c r="K31">
        <f>VLOOKUP(H31,Table1[],5,FALSE)</f>
        <v>38.990830000000003</v>
      </c>
      <c r="L31">
        <f>VLOOKUP(H31,Table1[],6,FALSE)</f>
        <v>127.6236</v>
      </c>
      <c r="M31" t="s">
        <v>224</v>
      </c>
      <c r="N31">
        <v>150</v>
      </c>
      <c r="O31">
        <v>490</v>
      </c>
      <c r="P31" t="s">
        <v>20</v>
      </c>
      <c r="Q31" t="s">
        <v>23</v>
      </c>
      <c r="S31" s="4" t="s">
        <v>74</v>
      </c>
    </row>
    <row r="32" spans="1:19" ht="60" x14ac:dyDescent="0.2">
      <c r="A32">
        <f t="shared" si="0"/>
        <v>30</v>
      </c>
      <c r="B32" s="1">
        <v>39999</v>
      </c>
      <c r="C32" s="41">
        <v>42740</v>
      </c>
      <c r="D32" s="49"/>
      <c r="E32" t="s">
        <v>15</v>
      </c>
      <c r="F32" t="s">
        <v>8</v>
      </c>
      <c r="H32" s="5" t="s">
        <v>64</v>
      </c>
      <c r="I32" t="str">
        <f>VLOOKUP(H32,Table1[#All],7,FALSE)</f>
        <v>Kittae Pass, Kangwon Province</v>
      </c>
      <c r="J32" t="s">
        <v>80</v>
      </c>
      <c r="K32">
        <f>VLOOKUP(H32,Table1[],5,FALSE)</f>
        <v>38.990830000000003</v>
      </c>
      <c r="L32">
        <f>VLOOKUP(H32,Table1[],6,FALSE)</f>
        <v>127.6236</v>
      </c>
      <c r="M32" t="s">
        <v>224</v>
      </c>
      <c r="N32">
        <v>150</v>
      </c>
      <c r="O32">
        <v>490</v>
      </c>
      <c r="P32" t="s">
        <v>20</v>
      </c>
      <c r="Q32" t="s">
        <v>23</v>
      </c>
      <c r="S32" s="4" t="s">
        <v>74</v>
      </c>
    </row>
    <row r="33" spans="1:19" ht="60" x14ac:dyDescent="0.2">
      <c r="A33">
        <f t="shared" si="0"/>
        <v>31</v>
      </c>
      <c r="B33" s="1">
        <v>39999</v>
      </c>
      <c r="C33" s="41">
        <v>42740</v>
      </c>
      <c r="D33" s="49"/>
      <c r="E33" t="s">
        <v>15</v>
      </c>
      <c r="F33" t="s">
        <v>8</v>
      </c>
      <c r="H33" s="5" t="s">
        <v>64</v>
      </c>
      <c r="I33" t="str">
        <f>VLOOKUP(H33,Table1[#All],7,FALSE)</f>
        <v>Kittae Pass, Kangwon Province</v>
      </c>
      <c r="J33" t="s">
        <v>80</v>
      </c>
      <c r="K33">
        <f>VLOOKUP(H33,Table1[],5,FALSE)</f>
        <v>38.990830000000003</v>
      </c>
      <c r="L33">
        <f>VLOOKUP(H33,Table1[],6,FALSE)</f>
        <v>127.6236</v>
      </c>
      <c r="M33" t="s">
        <v>224</v>
      </c>
      <c r="N33">
        <v>150</v>
      </c>
      <c r="O33">
        <v>490</v>
      </c>
      <c r="P33" t="s">
        <v>20</v>
      </c>
      <c r="Q33" t="s">
        <v>23</v>
      </c>
      <c r="S33" s="4" t="s">
        <v>74</v>
      </c>
    </row>
    <row r="34" spans="1:19" ht="90" x14ac:dyDescent="0.2">
      <c r="A34">
        <f t="shared" si="0"/>
        <v>32</v>
      </c>
      <c r="B34" s="1">
        <v>41012</v>
      </c>
      <c r="C34" s="41">
        <v>42740</v>
      </c>
      <c r="D34" s="49"/>
      <c r="E34" t="s">
        <v>34</v>
      </c>
      <c r="F34" t="s">
        <v>22</v>
      </c>
      <c r="H34" t="s">
        <v>26</v>
      </c>
      <c r="I34" t="str">
        <f>VLOOKUP(H34,Table1[#All],7,FALSE)</f>
        <v>Cholsan County, North Pyongan Province</v>
      </c>
      <c r="J34" t="s">
        <v>25</v>
      </c>
      <c r="K34">
        <f>VLOOKUP(H34,Table1[],5,FALSE)</f>
        <v>39.659599999999998</v>
      </c>
      <c r="L34">
        <f>VLOOKUP(H34,Table1[],6,FALSE)</f>
        <v>124.70569999999999</v>
      </c>
      <c r="M34" t="s">
        <v>32</v>
      </c>
      <c r="N34">
        <v>0</v>
      </c>
      <c r="O34">
        <v>0</v>
      </c>
      <c r="P34" t="s">
        <v>20</v>
      </c>
      <c r="Q34" t="s">
        <v>24</v>
      </c>
      <c r="R34" s="4" t="s">
        <v>200</v>
      </c>
      <c r="S34" s="4" t="s">
        <v>35</v>
      </c>
    </row>
    <row r="35" spans="1:19" ht="45" x14ac:dyDescent="0.2">
      <c r="A35">
        <f t="shared" si="0"/>
        <v>33</v>
      </c>
      <c r="B35" s="1">
        <v>41255</v>
      </c>
      <c r="C35" s="41">
        <v>42740</v>
      </c>
      <c r="D35" s="49"/>
      <c r="E35" t="s">
        <v>34</v>
      </c>
      <c r="F35" t="s">
        <v>22</v>
      </c>
      <c r="H35" t="s">
        <v>26</v>
      </c>
      <c r="I35" t="str">
        <f>VLOOKUP(H35,Table1[#All],7,FALSE)</f>
        <v>Cholsan County, North Pyongan Province</v>
      </c>
      <c r="J35" t="s">
        <v>25</v>
      </c>
      <c r="K35">
        <f>VLOOKUP(H35,Table1[],5,FALSE)</f>
        <v>39.659599999999998</v>
      </c>
      <c r="L35">
        <f>VLOOKUP(H35,Table1[],6,FALSE)</f>
        <v>124.70569999999999</v>
      </c>
      <c r="M35" t="s">
        <v>36</v>
      </c>
      <c r="N35">
        <v>581</v>
      </c>
      <c r="O35">
        <v>1380</v>
      </c>
      <c r="P35" t="s">
        <v>20</v>
      </c>
      <c r="Q35" t="s">
        <v>23</v>
      </c>
      <c r="R35" s="4" t="s">
        <v>37</v>
      </c>
      <c r="S35" s="4" t="s">
        <v>38</v>
      </c>
    </row>
    <row r="36" spans="1:19" ht="45" x14ac:dyDescent="0.2">
      <c r="A36">
        <f t="shared" ref="A36:A41" si="1">A35+1</f>
        <v>34</v>
      </c>
      <c r="B36" s="1">
        <v>41412</v>
      </c>
      <c r="C36" s="41">
        <v>42740</v>
      </c>
      <c r="D36" s="49"/>
      <c r="E36" t="s">
        <v>104</v>
      </c>
      <c r="F36" t="s">
        <v>8</v>
      </c>
      <c r="H36" t="s">
        <v>106</v>
      </c>
      <c r="I36" t="str">
        <f>VLOOKUP(H36,Table1[#All],7,FALSE)</f>
        <v>Kangwon Province</v>
      </c>
      <c r="K36">
        <f>VLOOKUP(H36,Table1[],5,FALSE)</f>
        <v>39.401670000000003</v>
      </c>
      <c r="L36">
        <f>VLOOKUP(H36,Table1[],6,FALSE)</f>
        <v>127.5369</v>
      </c>
      <c r="M36" t="s">
        <v>224</v>
      </c>
      <c r="N36">
        <v>150</v>
      </c>
      <c r="O36">
        <v>490</v>
      </c>
      <c r="P36" t="s">
        <v>17</v>
      </c>
      <c r="Q36" t="s">
        <v>23</v>
      </c>
      <c r="R36" s="4" t="s">
        <v>138</v>
      </c>
      <c r="S36" s="4" t="s">
        <v>137</v>
      </c>
    </row>
    <row r="37" spans="1:19" ht="60" x14ac:dyDescent="0.2">
      <c r="A37">
        <f t="shared" si="1"/>
        <v>35</v>
      </c>
      <c r="B37" s="1">
        <v>41412</v>
      </c>
      <c r="C37" s="41">
        <v>42740</v>
      </c>
      <c r="D37" s="49"/>
      <c r="E37" t="s">
        <v>104</v>
      </c>
      <c r="F37" t="s">
        <v>8</v>
      </c>
      <c r="H37" t="s">
        <v>106</v>
      </c>
      <c r="I37" t="str">
        <f>VLOOKUP(H37,Table1[#All],7,FALSE)</f>
        <v>Kangwon Province</v>
      </c>
      <c r="K37">
        <f>VLOOKUP(H37,Table1[],5,FALSE)</f>
        <v>39.401670000000003</v>
      </c>
      <c r="L37">
        <f>VLOOKUP(H37,Table1[],6,FALSE)</f>
        <v>127.5369</v>
      </c>
      <c r="M37" t="s">
        <v>224</v>
      </c>
      <c r="N37">
        <v>150</v>
      </c>
      <c r="O37">
        <v>490</v>
      </c>
      <c r="P37" t="s">
        <v>17</v>
      </c>
      <c r="Q37" t="s">
        <v>23</v>
      </c>
      <c r="R37" s="4" t="s">
        <v>138</v>
      </c>
      <c r="S37" s="4" t="s">
        <v>139</v>
      </c>
    </row>
    <row r="38" spans="1:19" ht="60" x14ac:dyDescent="0.2">
      <c r="A38">
        <f t="shared" si="1"/>
        <v>36</v>
      </c>
      <c r="B38" s="1">
        <v>41412</v>
      </c>
      <c r="C38" s="41">
        <v>42740</v>
      </c>
      <c r="D38" s="49"/>
      <c r="E38" t="s">
        <v>104</v>
      </c>
      <c r="F38" t="s">
        <v>8</v>
      </c>
      <c r="H38" t="s">
        <v>106</v>
      </c>
      <c r="I38" t="str">
        <f>VLOOKUP(H38,Table1[#All],7,FALSE)</f>
        <v>Kangwon Province</v>
      </c>
      <c r="K38">
        <f>VLOOKUP(H38,Table1[],5,FALSE)</f>
        <v>39.401670000000003</v>
      </c>
      <c r="L38">
        <f>VLOOKUP(H38,Table1[],6,FALSE)</f>
        <v>127.5369</v>
      </c>
      <c r="M38" t="s">
        <v>224</v>
      </c>
      <c r="N38">
        <v>150</v>
      </c>
      <c r="O38">
        <v>490</v>
      </c>
      <c r="P38" t="s">
        <v>17</v>
      </c>
      <c r="Q38" t="s">
        <v>23</v>
      </c>
      <c r="R38" s="4" t="s">
        <v>138</v>
      </c>
      <c r="S38" s="4" t="s">
        <v>139</v>
      </c>
    </row>
    <row r="39" spans="1:19" ht="60" x14ac:dyDescent="0.2">
      <c r="A39">
        <f t="shared" si="1"/>
        <v>37</v>
      </c>
      <c r="B39" s="1">
        <v>41413</v>
      </c>
      <c r="C39" s="41">
        <v>42740</v>
      </c>
      <c r="D39" s="49"/>
      <c r="E39" t="s">
        <v>104</v>
      </c>
      <c r="F39" t="s">
        <v>8</v>
      </c>
      <c r="H39" t="s">
        <v>106</v>
      </c>
      <c r="I39" t="str">
        <f>VLOOKUP(H39,Table1[#All],7,FALSE)</f>
        <v>Kangwon Province</v>
      </c>
      <c r="K39">
        <f>VLOOKUP(H39,Table1[],5,FALSE)</f>
        <v>39.401670000000003</v>
      </c>
      <c r="L39">
        <f>VLOOKUP(H39,Table1[],6,FALSE)</f>
        <v>127.5369</v>
      </c>
      <c r="M39" t="s">
        <v>224</v>
      </c>
      <c r="N39">
        <v>150</v>
      </c>
      <c r="O39">
        <v>490</v>
      </c>
      <c r="P39" t="s">
        <v>17</v>
      </c>
      <c r="Q39" t="s">
        <v>23</v>
      </c>
      <c r="R39" s="4" t="s">
        <v>138</v>
      </c>
      <c r="S39" s="4" t="s">
        <v>139</v>
      </c>
    </row>
    <row r="40" spans="1:19" ht="60" x14ac:dyDescent="0.2">
      <c r="A40">
        <f t="shared" si="1"/>
        <v>38</v>
      </c>
      <c r="B40" s="1">
        <v>41414</v>
      </c>
      <c r="C40" s="41">
        <v>42740</v>
      </c>
      <c r="D40" s="49"/>
      <c r="E40" t="s">
        <v>104</v>
      </c>
      <c r="F40" t="s">
        <v>8</v>
      </c>
      <c r="H40" t="s">
        <v>106</v>
      </c>
      <c r="I40" t="str">
        <f>VLOOKUP(H40,Table1[#All],7,FALSE)</f>
        <v>Kangwon Province</v>
      </c>
      <c r="K40">
        <f>VLOOKUP(H40,Table1[],5,FALSE)</f>
        <v>39.401670000000003</v>
      </c>
      <c r="L40">
        <f>VLOOKUP(H40,Table1[],6,FALSE)</f>
        <v>127.5369</v>
      </c>
      <c r="M40" t="s">
        <v>224</v>
      </c>
      <c r="N40">
        <v>150</v>
      </c>
      <c r="O40">
        <v>490</v>
      </c>
      <c r="P40" t="s">
        <v>17</v>
      </c>
      <c r="Q40" t="s">
        <v>23</v>
      </c>
      <c r="R40" s="4" t="s">
        <v>138</v>
      </c>
      <c r="S40" s="4" t="s">
        <v>139</v>
      </c>
    </row>
    <row r="41" spans="1:19" ht="60" x14ac:dyDescent="0.2">
      <c r="A41">
        <f t="shared" si="1"/>
        <v>39</v>
      </c>
      <c r="B41" s="1">
        <v>41414</v>
      </c>
      <c r="C41" s="41">
        <v>42740</v>
      </c>
      <c r="D41" s="49"/>
      <c r="E41" t="s">
        <v>104</v>
      </c>
      <c r="F41" t="s">
        <v>8</v>
      </c>
      <c r="H41" t="s">
        <v>106</v>
      </c>
      <c r="I41" t="str">
        <f>VLOOKUP(H41,Table1[#All],7,FALSE)</f>
        <v>Kangwon Province</v>
      </c>
      <c r="K41">
        <f>VLOOKUP(H41,Table1[],5,FALSE)</f>
        <v>39.401670000000003</v>
      </c>
      <c r="L41">
        <f>VLOOKUP(H41,Table1[],6,FALSE)</f>
        <v>127.5369</v>
      </c>
      <c r="M41" t="s">
        <v>224</v>
      </c>
      <c r="N41">
        <v>150</v>
      </c>
      <c r="O41">
        <v>490</v>
      </c>
      <c r="P41" t="s">
        <v>17</v>
      </c>
      <c r="Q41" t="s">
        <v>23</v>
      </c>
      <c r="R41" s="4" t="s">
        <v>138</v>
      </c>
      <c r="S41" s="4" t="s">
        <v>139</v>
      </c>
    </row>
    <row r="42" spans="1:19" ht="60" x14ac:dyDescent="0.2">
      <c r="A42">
        <f t="shared" ref="A42:A98" si="2">A41+1</f>
        <v>40</v>
      </c>
      <c r="B42" s="1">
        <v>41697</v>
      </c>
      <c r="C42" s="41">
        <v>42740</v>
      </c>
      <c r="D42" s="49"/>
      <c r="E42" t="s">
        <v>7</v>
      </c>
      <c r="F42" t="s">
        <v>8</v>
      </c>
      <c r="H42" t="s">
        <v>64</v>
      </c>
      <c r="I42" t="str">
        <f>VLOOKUP(H42,Table1[#All],7,FALSE)</f>
        <v>Kittae Pass, Kangwon Province</v>
      </c>
      <c r="J42" s="3" t="s">
        <v>80</v>
      </c>
      <c r="K42">
        <f>VLOOKUP(H42,Table1[],5,FALSE)</f>
        <v>38.990830000000003</v>
      </c>
      <c r="L42">
        <f>VLOOKUP(H42,Table1[],6,FALSE)</f>
        <v>127.6236</v>
      </c>
      <c r="M42" t="s">
        <v>224</v>
      </c>
      <c r="N42">
        <v>80</v>
      </c>
      <c r="O42">
        <v>200</v>
      </c>
      <c r="P42" t="s">
        <v>20</v>
      </c>
      <c r="Q42" t="s">
        <v>23</v>
      </c>
      <c r="R42" s="4" t="s">
        <v>180</v>
      </c>
      <c r="S42" s="4" t="s">
        <v>129</v>
      </c>
    </row>
    <row r="43" spans="1:19" ht="60" x14ac:dyDescent="0.2">
      <c r="A43">
        <f t="shared" si="2"/>
        <v>41</v>
      </c>
      <c r="B43" s="1">
        <v>41697</v>
      </c>
      <c r="C43" s="41">
        <v>42740</v>
      </c>
      <c r="D43" s="49"/>
      <c r="E43" t="s">
        <v>7</v>
      </c>
      <c r="F43" t="s">
        <v>8</v>
      </c>
      <c r="H43" t="s">
        <v>64</v>
      </c>
      <c r="I43" t="str">
        <f>VLOOKUP(H43,Table1[#All],7,FALSE)</f>
        <v>Kittae Pass, Kangwon Province</v>
      </c>
      <c r="J43" s="3" t="s">
        <v>80</v>
      </c>
      <c r="K43">
        <f>VLOOKUP(H43,Table1[],5,FALSE)</f>
        <v>38.990830000000003</v>
      </c>
      <c r="L43">
        <f>VLOOKUP(H43,Table1[],6,FALSE)</f>
        <v>127.6236</v>
      </c>
      <c r="M43" t="s">
        <v>224</v>
      </c>
      <c r="N43">
        <v>150</v>
      </c>
      <c r="O43">
        <v>200</v>
      </c>
      <c r="P43" t="s">
        <v>20</v>
      </c>
      <c r="Q43" t="s">
        <v>23</v>
      </c>
      <c r="R43" s="4" t="s">
        <v>180</v>
      </c>
      <c r="S43" s="4" t="s">
        <v>129</v>
      </c>
    </row>
    <row r="44" spans="1:19" ht="60" x14ac:dyDescent="0.2">
      <c r="A44">
        <f t="shared" si="2"/>
        <v>42</v>
      </c>
      <c r="B44" s="1">
        <v>41697</v>
      </c>
      <c r="C44" s="41">
        <v>42740</v>
      </c>
      <c r="D44" s="49"/>
      <c r="E44" t="s">
        <v>7</v>
      </c>
      <c r="F44" t="s">
        <v>8</v>
      </c>
      <c r="H44" t="s">
        <v>64</v>
      </c>
      <c r="I44" t="str">
        <f>VLOOKUP(H44,Table1[#All],7,FALSE)</f>
        <v>Kittae Pass, Kangwon Province</v>
      </c>
      <c r="J44" s="3" t="s">
        <v>80</v>
      </c>
      <c r="K44">
        <f>VLOOKUP(H44,Table1[],5,FALSE)</f>
        <v>38.990830000000003</v>
      </c>
      <c r="L44">
        <f>VLOOKUP(H44,Table1[],6,FALSE)</f>
        <v>127.6236</v>
      </c>
      <c r="M44" t="s">
        <v>224</v>
      </c>
      <c r="N44">
        <v>150</v>
      </c>
      <c r="O44">
        <v>200</v>
      </c>
      <c r="P44" t="s">
        <v>20</v>
      </c>
      <c r="Q44" t="s">
        <v>23</v>
      </c>
      <c r="R44" s="4" t="s">
        <v>180</v>
      </c>
      <c r="S44" s="4" t="s">
        <v>129</v>
      </c>
    </row>
    <row r="45" spans="1:19" ht="60" x14ac:dyDescent="0.2">
      <c r="A45">
        <f t="shared" si="2"/>
        <v>43</v>
      </c>
      <c r="B45" s="1">
        <v>41697</v>
      </c>
      <c r="C45" s="41">
        <v>42740</v>
      </c>
      <c r="D45" s="49"/>
      <c r="E45" t="s">
        <v>7</v>
      </c>
      <c r="F45" t="s">
        <v>8</v>
      </c>
      <c r="H45" t="s">
        <v>64</v>
      </c>
      <c r="I45" t="str">
        <f>VLOOKUP(H45,Table1[#All],7,FALSE)</f>
        <v>Kittae Pass, Kangwon Province</v>
      </c>
      <c r="J45" s="3" t="s">
        <v>80</v>
      </c>
      <c r="K45">
        <f>VLOOKUP(H45,Table1[],5,FALSE)</f>
        <v>38.990830000000003</v>
      </c>
      <c r="L45">
        <f>VLOOKUP(H45,Table1[],6,FALSE)</f>
        <v>127.6236</v>
      </c>
      <c r="M45" t="s">
        <v>224</v>
      </c>
      <c r="N45">
        <v>150</v>
      </c>
      <c r="O45">
        <v>200</v>
      </c>
      <c r="P45" t="s">
        <v>20</v>
      </c>
      <c r="Q45" t="s">
        <v>23</v>
      </c>
      <c r="R45" s="4" t="s">
        <v>180</v>
      </c>
      <c r="S45" s="4" t="s">
        <v>129</v>
      </c>
    </row>
    <row r="46" spans="1:19" ht="90" x14ac:dyDescent="0.2">
      <c r="A46">
        <f t="shared" si="2"/>
        <v>44</v>
      </c>
      <c r="B46" s="1">
        <v>41701</v>
      </c>
      <c r="C46" s="41">
        <v>42740</v>
      </c>
      <c r="D46" s="49"/>
      <c r="E46" t="s">
        <v>15</v>
      </c>
      <c r="F46" t="s">
        <v>8</v>
      </c>
      <c r="H46" t="s">
        <v>57</v>
      </c>
      <c r="I46" t="str">
        <f>VLOOKUP(H46,Table1[#All],7,FALSE)</f>
        <v>Kangwon Province</v>
      </c>
      <c r="J46" t="s">
        <v>58</v>
      </c>
      <c r="K46">
        <f>VLOOKUP(H46,Table1[],5,FALSE)</f>
        <v>39.167700000000004</v>
      </c>
      <c r="L46">
        <f>VLOOKUP(H46,Table1[],6,FALSE)</f>
        <v>127.4817</v>
      </c>
      <c r="M46" t="s">
        <v>224</v>
      </c>
      <c r="N46">
        <v>150</v>
      </c>
      <c r="O46">
        <v>500</v>
      </c>
      <c r="P46" t="s">
        <v>20</v>
      </c>
      <c r="Q46" t="s">
        <v>23</v>
      </c>
      <c r="S46" s="4" t="s">
        <v>101</v>
      </c>
    </row>
    <row r="47" spans="1:19" ht="90" x14ac:dyDescent="0.2">
      <c r="A47">
        <f t="shared" si="2"/>
        <v>45</v>
      </c>
      <c r="B47" s="1">
        <v>41701</v>
      </c>
      <c r="C47" s="41">
        <v>42740</v>
      </c>
      <c r="D47" s="49"/>
      <c r="E47" t="s">
        <v>15</v>
      </c>
      <c r="F47" t="s">
        <v>8</v>
      </c>
      <c r="H47" t="s">
        <v>57</v>
      </c>
      <c r="I47" t="str">
        <f>VLOOKUP(H47,Table1[#All],7,FALSE)</f>
        <v>Kangwon Province</v>
      </c>
      <c r="J47" t="s">
        <v>58</v>
      </c>
      <c r="K47">
        <f>VLOOKUP(H47,Table1[],5,FALSE)</f>
        <v>39.167700000000004</v>
      </c>
      <c r="L47">
        <f>VLOOKUP(H47,Table1[],6,FALSE)</f>
        <v>127.4817</v>
      </c>
      <c r="M47" t="s">
        <v>224</v>
      </c>
      <c r="N47">
        <v>150</v>
      </c>
      <c r="O47">
        <v>500</v>
      </c>
      <c r="P47" t="s">
        <v>20</v>
      </c>
      <c r="Q47" t="s">
        <v>23</v>
      </c>
      <c r="S47" s="4" t="s">
        <v>101</v>
      </c>
    </row>
    <row r="48" spans="1:19" ht="60" x14ac:dyDescent="0.2">
      <c r="A48">
        <f t="shared" si="2"/>
        <v>46</v>
      </c>
      <c r="B48" s="1">
        <v>41724</v>
      </c>
      <c r="C48" s="41">
        <v>42740</v>
      </c>
      <c r="D48" s="49"/>
      <c r="E48" t="s">
        <v>5</v>
      </c>
      <c r="F48" t="s">
        <v>6</v>
      </c>
      <c r="H48" t="s">
        <v>39</v>
      </c>
      <c r="I48" t="str">
        <f>VLOOKUP(H48,Table1[#All],7,FALSE)</f>
        <v>South Pyongan Province</v>
      </c>
      <c r="J48" s="3"/>
      <c r="K48">
        <f>VLOOKUP(H48,Table1[],5,FALSE)</f>
        <v>39.412593999999999</v>
      </c>
      <c r="L48">
        <f>VLOOKUP(H48,Table1[],6,FALSE)</f>
        <v>125.89031</v>
      </c>
      <c r="M48" t="s">
        <v>224</v>
      </c>
      <c r="N48">
        <v>150</v>
      </c>
      <c r="O48" s="3">
        <v>650</v>
      </c>
      <c r="P48" s="3" t="s">
        <v>20</v>
      </c>
      <c r="Q48" s="3" t="s">
        <v>23</v>
      </c>
      <c r="S48" s="4" t="s">
        <v>73</v>
      </c>
    </row>
    <row r="49" spans="1:19" ht="60" x14ac:dyDescent="0.2">
      <c r="A49">
        <f t="shared" si="2"/>
        <v>47</v>
      </c>
      <c r="B49" s="1">
        <v>41724</v>
      </c>
      <c r="C49" s="41">
        <v>42740</v>
      </c>
      <c r="D49" s="49"/>
      <c r="E49" t="s">
        <v>5</v>
      </c>
      <c r="F49" t="s">
        <v>6</v>
      </c>
      <c r="H49" t="s">
        <v>39</v>
      </c>
      <c r="I49" t="str">
        <f>VLOOKUP(H49,Table1[#All],7,FALSE)</f>
        <v>South Pyongan Province</v>
      </c>
      <c r="J49" s="3"/>
      <c r="K49">
        <f>VLOOKUP(H49,Table1[],5,FALSE)</f>
        <v>39.412593999999999</v>
      </c>
      <c r="L49">
        <f>VLOOKUP(H49,Table1[],6,FALSE)</f>
        <v>125.89031</v>
      </c>
      <c r="M49" t="s">
        <v>224</v>
      </c>
      <c r="N49">
        <v>150</v>
      </c>
      <c r="O49" s="3">
        <v>650</v>
      </c>
      <c r="P49" s="3" t="s">
        <v>20</v>
      </c>
      <c r="Q49" s="3" t="s">
        <v>23</v>
      </c>
      <c r="S49" s="4" t="s">
        <v>73</v>
      </c>
    </row>
    <row r="50" spans="1:19" ht="30" x14ac:dyDescent="0.2">
      <c r="A50">
        <f t="shared" si="2"/>
        <v>48</v>
      </c>
      <c r="B50" s="1">
        <v>41816</v>
      </c>
      <c r="C50" s="41">
        <v>42740</v>
      </c>
      <c r="D50" s="49"/>
      <c r="E50" t="s">
        <v>104</v>
      </c>
      <c r="F50" t="s">
        <v>8</v>
      </c>
      <c r="H50" t="s">
        <v>106</v>
      </c>
      <c r="I50" t="str">
        <f>VLOOKUP(H50,Table1[#All],7,FALSE)</f>
        <v>Kangwon Province</v>
      </c>
      <c r="J50" s="3"/>
      <c r="K50">
        <f>VLOOKUP(H50,Table1[],5,FALSE)</f>
        <v>39.401670000000003</v>
      </c>
      <c r="L50">
        <f>VLOOKUP(H50,Table1[],6,FALSE)</f>
        <v>127.5369</v>
      </c>
      <c r="M50" t="s">
        <v>224</v>
      </c>
      <c r="N50">
        <v>150</v>
      </c>
      <c r="O50" s="3">
        <v>0</v>
      </c>
      <c r="P50" s="3" t="s">
        <v>20</v>
      </c>
      <c r="Q50" s="3" t="s">
        <v>23</v>
      </c>
      <c r="R50" s="47" t="s">
        <v>181</v>
      </c>
      <c r="S50" s="4" t="s">
        <v>107</v>
      </c>
    </row>
    <row r="51" spans="1:19" ht="75" x14ac:dyDescent="0.2">
      <c r="A51">
        <f t="shared" si="2"/>
        <v>49</v>
      </c>
      <c r="B51" s="1">
        <v>41819</v>
      </c>
      <c r="C51" s="41">
        <v>42970</v>
      </c>
      <c r="D51" s="49"/>
      <c r="E51" t="s">
        <v>15</v>
      </c>
      <c r="F51" t="s">
        <v>8</v>
      </c>
      <c r="H51" t="s">
        <v>182</v>
      </c>
      <c r="I51" t="str">
        <f>VLOOKUP(H51,Table1[#All],7,FALSE)</f>
        <v>Kangwon Province</v>
      </c>
      <c r="J51" s="4" t="s">
        <v>184</v>
      </c>
      <c r="K51">
        <f>VLOOKUP(H51,Table1[],5,FALSE)</f>
        <v>39.065961999999999</v>
      </c>
      <c r="L51">
        <f>VLOOKUP(H51,Table1[],6,FALSE)</f>
        <v>127.250257</v>
      </c>
      <c r="M51" t="s">
        <v>224</v>
      </c>
      <c r="N51">
        <v>150</v>
      </c>
      <c r="O51">
        <v>490</v>
      </c>
      <c r="P51" s="3" t="s">
        <v>20</v>
      </c>
      <c r="Q51" s="3" t="s">
        <v>23</v>
      </c>
      <c r="R51" s="4" t="s">
        <v>183</v>
      </c>
      <c r="S51" s="4" t="s">
        <v>72</v>
      </c>
    </row>
    <row r="52" spans="1:19" ht="75" x14ac:dyDescent="0.2">
      <c r="A52">
        <f t="shared" si="2"/>
        <v>50</v>
      </c>
      <c r="B52" s="1">
        <v>41819</v>
      </c>
      <c r="C52" s="41">
        <v>42970</v>
      </c>
      <c r="D52" s="49"/>
      <c r="E52" t="s">
        <v>15</v>
      </c>
      <c r="F52" t="s">
        <v>8</v>
      </c>
      <c r="H52" t="s">
        <v>182</v>
      </c>
      <c r="I52" t="str">
        <f>VLOOKUP(H52,Table1[#All],7,FALSE)</f>
        <v>Kangwon Province</v>
      </c>
      <c r="J52" s="4" t="s">
        <v>184</v>
      </c>
      <c r="K52">
        <f>VLOOKUP(H52,Table1[],5,FALSE)</f>
        <v>39.065961999999999</v>
      </c>
      <c r="L52">
        <f>VLOOKUP(H52,Table1[],6,FALSE)</f>
        <v>127.250257</v>
      </c>
      <c r="M52" t="s">
        <v>224</v>
      </c>
      <c r="N52">
        <v>150</v>
      </c>
      <c r="O52">
        <v>490</v>
      </c>
      <c r="P52" s="3" t="s">
        <v>20</v>
      </c>
      <c r="Q52" s="3" t="s">
        <v>23</v>
      </c>
      <c r="R52" s="4" t="s">
        <v>183</v>
      </c>
      <c r="S52" s="4" t="s">
        <v>72</v>
      </c>
    </row>
    <row r="53" spans="1:19" ht="120" x14ac:dyDescent="0.2">
      <c r="A53">
        <f t="shared" si="2"/>
        <v>51</v>
      </c>
      <c r="B53" s="1">
        <v>41829</v>
      </c>
      <c r="C53" s="41">
        <v>43068</v>
      </c>
      <c r="D53" s="49"/>
      <c r="E53" t="s">
        <v>15</v>
      </c>
      <c r="F53" t="s">
        <v>8</v>
      </c>
      <c r="H53" t="s">
        <v>100</v>
      </c>
      <c r="I53" t="str">
        <f>VLOOKUP(H53,Table1[#All],7,FALSE)</f>
        <v>Hwangju,  North Hwanghae province</v>
      </c>
      <c r="J53" s="3" t="s">
        <v>10</v>
      </c>
      <c r="K53">
        <f>VLOOKUP(H53,Table1[],5,FALSE)</f>
        <v>38.686833999999998</v>
      </c>
      <c r="L53">
        <f>VLOOKUP(H53,Table1[],6,FALSE)</f>
        <v>125.702005</v>
      </c>
      <c r="M53" t="s">
        <v>224</v>
      </c>
      <c r="N53">
        <v>100</v>
      </c>
      <c r="O53">
        <v>500</v>
      </c>
      <c r="P53" t="s">
        <v>20</v>
      </c>
      <c r="Q53" t="s">
        <v>23</v>
      </c>
      <c r="R53" s="4" t="s">
        <v>211</v>
      </c>
      <c r="S53" s="4" t="s">
        <v>212</v>
      </c>
    </row>
    <row r="54" spans="1:19" ht="120" x14ac:dyDescent="0.2">
      <c r="A54">
        <f t="shared" si="2"/>
        <v>52</v>
      </c>
      <c r="B54" s="1">
        <v>41829</v>
      </c>
      <c r="C54" s="41">
        <v>43068</v>
      </c>
      <c r="D54" s="49"/>
      <c r="E54" t="s">
        <v>15</v>
      </c>
      <c r="F54" t="s">
        <v>8</v>
      </c>
      <c r="H54" t="s">
        <v>100</v>
      </c>
      <c r="I54" t="str">
        <f>VLOOKUP(H54,Table1[#All],7,FALSE)</f>
        <v>Hwangju,  North Hwanghae province</v>
      </c>
      <c r="J54" s="3" t="s">
        <v>10</v>
      </c>
      <c r="K54">
        <f>VLOOKUP(H54,Table1[],5,FALSE)</f>
        <v>38.686833999999998</v>
      </c>
      <c r="L54">
        <f>VLOOKUP(H54,Table1[],6,FALSE)</f>
        <v>125.702005</v>
      </c>
      <c r="M54" t="s">
        <v>224</v>
      </c>
      <c r="N54">
        <v>100</v>
      </c>
      <c r="O54">
        <v>500</v>
      </c>
      <c r="P54" t="s">
        <v>20</v>
      </c>
      <c r="Q54" t="s">
        <v>23</v>
      </c>
      <c r="S54" s="4" t="s">
        <v>212</v>
      </c>
    </row>
    <row r="55" spans="1:19" ht="105" x14ac:dyDescent="0.2">
      <c r="A55">
        <f t="shared" si="2"/>
        <v>53</v>
      </c>
      <c r="B55" s="1">
        <v>41833</v>
      </c>
      <c r="C55" s="41">
        <v>42740</v>
      </c>
      <c r="D55" s="49"/>
      <c r="E55" t="s">
        <v>15</v>
      </c>
      <c r="F55" t="s">
        <v>8</v>
      </c>
      <c r="H55" t="s">
        <v>98</v>
      </c>
      <c r="I55" t="str">
        <f>VLOOKUP(H55,Table1[#All],7,FALSE)</f>
        <v>North Hwanghae Province</v>
      </c>
      <c r="J55" s="3"/>
      <c r="K55">
        <f>VLOOKUP(H55,Table1[],5,FALSE)</f>
        <v>37.938200000000002</v>
      </c>
      <c r="L55">
        <f>VLOOKUP(H55,Table1[],6,FALSE)</f>
        <v>126.5878</v>
      </c>
      <c r="M55" t="s">
        <v>224</v>
      </c>
      <c r="N55">
        <v>120</v>
      </c>
      <c r="O55">
        <v>500</v>
      </c>
      <c r="P55" t="s">
        <v>20</v>
      </c>
      <c r="Q55" t="s">
        <v>23</v>
      </c>
      <c r="R55" s="4" t="s">
        <v>185</v>
      </c>
      <c r="S55" s="4" t="s">
        <v>102</v>
      </c>
    </row>
    <row r="56" spans="1:19" ht="105" x14ac:dyDescent="0.2">
      <c r="A56">
        <f t="shared" si="2"/>
        <v>54</v>
      </c>
      <c r="B56" s="1">
        <v>41833</v>
      </c>
      <c r="C56" s="41">
        <v>42740</v>
      </c>
      <c r="D56" s="49"/>
      <c r="E56" t="s">
        <v>15</v>
      </c>
      <c r="F56" t="s">
        <v>8</v>
      </c>
      <c r="H56" t="s">
        <v>98</v>
      </c>
      <c r="I56" t="str">
        <f>VLOOKUP(H56,Table1[#All],7,FALSE)</f>
        <v>North Hwanghae Province</v>
      </c>
      <c r="J56" s="3"/>
      <c r="K56">
        <f>VLOOKUP(H56,Table1[],5,FALSE)</f>
        <v>37.938200000000002</v>
      </c>
      <c r="L56">
        <f>VLOOKUP(H56,Table1[],6,FALSE)</f>
        <v>126.5878</v>
      </c>
      <c r="M56" t="s">
        <v>224</v>
      </c>
      <c r="N56">
        <v>120</v>
      </c>
      <c r="O56">
        <v>500</v>
      </c>
      <c r="P56" t="s">
        <v>20</v>
      </c>
      <c r="Q56" t="s">
        <v>23</v>
      </c>
      <c r="R56" s="4" t="s">
        <v>185</v>
      </c>
      <c r="S56" s="4" t="s">
        <v>102</v>
      </c>
    </row>
    <row r="57" spans="1:19" ht="45" x14ac:dyDescent="0.2">
      <c r="A57">
        <f t="shared" si="2"/>
        <v>55</v>
      </c>
      <c r="B57" s="1">
        <v>41846</v>
      </c>
      <c r="C57" s="41">
        <v>42740</v>
      </c>
      <c r="D57" s="49"/>
      <c r="E57" t="s">
        <v>15</v>
      </c>
      <c r="F57" t="s">
        <v>8</v>
      </c>
      <c r="H57" t="s">
        <v>10</v>
      </c>
      <c r="I57" t="str">
        <f>VLOOKUP(H57,Table1[#All],7,FALSE)</f>
        <v>Unknown</v>
      </c>
      <c r="J57" s="3" t="s">
        <v>10</v>
      </c>
      <c r="K57" t="str">
        <f>VLOOKUP(H57,Table1[],5,FALSE)</f>
        <v>Unknown</v>
      </c>
      <c r="L57" t="str">
        <f>VLOOKUP(H57,Table1[],6,FALSE)</f>
        <v>Unknown</v>
      </c>
      <c r="M57" t="s">
        <v>224</v>
      </c>
      <c r="N57" s="3">
        <v>150</v>
      </c>
      <c r="O57">
        <v>500</v>
      </c>
      <c r="P57" s="3" t="s">
        <v>20</v>
      </c>
      <c r="Q57" s="3" t="s">
        <v>23</v>
      </c>
      <c r="R57" s="47" t="s">
        <v>115</v>
      </c>
      <c r="S57" s="4" t="s">
        <v>71</v>
      </c>
    </row>
    <row r="58" spans="1:19" ht="30" x14ac:dyDescent="0.2">
      <c r="A58">
        <f t="shared" si="2"/>
        <v>56</v>
      </c>
      <c r="B58" s="1">
        <v>41865</v>
      </c>
      <c r="C58" s="41">
        <v>42740</v>
      </c>
      <c r="D58" s="49"/>
      <c r="E58" t="s">
        <v>104</v>
      </c>
      <c r="F58" t="s">
        <v>8</v>
      </c>
      <c r="H58" t="s">
        <v>106</v>
      </c>
      <c r="I58" t="str">
        <f>VLOOKUP(H58,Table1[#All],7,FALSE)</f>
        <v>Kangwon Province</v>
      </c>
      <c r="J58" s="3"/>
      <c r="K58">
        <f>VLOOKUP(H58,Table1[],5,FALSE)</f>
        <v>39.401670000000003</v>
      </c>
      <c r="L58">
        <f>VLOOKUP(H58,Table1[],6,FALSE)</f>
        <v>127.5369</v>
      </c>
      <c r="M58" t="s">
        <v>224</v>
      </c>
      <c r="N58" s="3">
        <v>150</v>
      </c>
      <c r="O58" s="3">
        <v>490</v>
      </c>
      <c r="P58" s="3" t="s">
        <v>20</v>
      </c>
      <c r="Q58" s="3" t="s">
        <v>23</v>
      </c>
      <c r="S58" s="4" t="s">
        <v>107</v>
      </c>
    </row>
    <row r="59" spans="1:19" ht="30" x14ac:dyDescent="0.2">
      <c r="A59">
        <f t="shared" si="2"/>
        <v>57</v>
      </c>
      <c r="B59" s="1">
        <v>41883</v>
      </c>
      <c r="C59" s="41">
        <v>42740</v>
      </c>
      <c r="D59" s="49"/>
      <c r="E59" t="s">
        <v>104</v>
      </c>
      <c r="F59" t="s">
        <v>8</v>
      </c>
      <c r="H59" t="s">
        <v>106</v>
      </c>
      <c r="I59" t="str">
        <f>VLOOKUP(H59,Table1[#All],7,FALSE)</f>
        <v>Kangwon Province</v>
      </c>
      <c r="J59" s="3"/>
      <c r="K59">
        <f>VLOOKUP(H59,Table1[],5,FALSE)</f>
        <v>39.401670000000003</v>
      </c>
      <c r="L59">
        <f>VLOOKUP(H59,Table1[],6,FALSE)</f>
        <v>127.5369</v>
      </c>
      <c r="M59" t="s">
        <v>224</v>
      </c>
      <c r="N59" s="3">
        <v>150</v>
      </c>
      <c r="O59" s="3">
        <v>490</v>
      </c>
      <c r="P59" s="3" t="s">
        <v>20</v>
      </c>
      <c r="Q59" s="3" t="s">
        <v>23</v>
      </c>
      <c r="S59" s="4" t="s">
        <v>107</v>
      </c>
    </row>
    <row r="60" spans="1:19" ht="30" x14ac:dyDescent="0.2">
      <c r="A60">
        <f t="shared" si="2"/>
        <v>58</v>
      </c>
      <c r="B60" s="1">
        <v>41888</v>
      </c>
      <c r="C60" s="41">
        <v>42740</v>
      </c>
      <c r="D60" s="49"/>
      <c r="E60" t="s">
        <v>104</v>
      </c>
      <c r="F60" t="s">
        <v>8</v>
      </c>
      <c r="H60" t="s">
        <v>106</v>
      </c>
      <c r="I60" t="str">
        <f>VLOOKUP(H60,Table1[#All],7,FALSE)</f>
        <v>Kangwon Province</v>
      </c>
      <c r="J60" s="3"/>
      <c r="K60">
        <f>VLOOKUP(H60,Table1[],5,FALSE)</f>
        <v>39.401670000000003</v>
      </c>
      <c r="L60">
        <f>VLOOKUP(H60,Table1[],6,FALSE)</f>
        <v>127.5369</v>
      </c>
      <c r="M60" t="s">
        <v>224</v>
      </c>
      <c r="N60" s="3">
        <v>150</v>
      </c>
      <c r="O60" s="3">
        <v>490</v>
      </c>
      <c r="P60" s="3" t="s">
        <v>20</v>
      </c>
      <c r="Q60" s="3" t="s">
        <v>23</v>
      </c>
      <c r="S60" s="4" t="s">
        <v>107</v>
      </c>
    </row>
    <row r="61" spans="1:19" ht="30" x14ac:dyDescent="0.2">
      <c r="A61">
        <f t="shared" si="2"/>
        <v>59</v>
      </c>
      <c r="B61" s="1">
        <v>42043</v>
      </c>
      <c r="C61" s="41">
        <v>42740</v>
      </c>
      <c r="D61" s="49"/>
      <c r="E61" t="s">
        <v>104</v>
      </c>
      <c r="F61" t="s">
        <v>8</v>
      </c>
      <c r="H61" t="s">
        <v>106</v>
      </c>
      <c r="I61" t="str">
        <f>VLOOKUP(H61,Table1[#All],7,FALSE)</f>
        <v>Kangwon Province</v>
      </c>
      <c r="J61" s="3"/>
      <c r="K61">
        <f>VLOOKUP(H61,Table1[],5,FALSE)</f>
        <v>39.401670000000003</v>
      </c>
      <c r="L61">
        <f>VLOOKUP(H61,Table1[],6,FALSE)</f>
        <v>127.5369</v>
      </c>
      <c r="M61" t="s">
        <v>224</v>
      </c>
      <c r="N61" s="3">
        <v>150</v>
      </c>
      <c r="O61" s="3">
        <v>490</v>
      </c>
      <c r="P61" s="3" t="s">
        <v>20</v>
      </c>
      <c r="Q61" s="3" t="s">
        <v>23</v>
      </c>
      <c r="S61" s="4" t="s">
        <v>107</v>
      </c>
    </row>
    <row r="62" spans="1:19" ht="30" x14ac:dyDescent="0.2">
      <c r="A62">
        <f t="shared" si="2"/>
        <v>60</v>
      </c>
      <c r="B62" s="1">
        <v>42043</v>
      </c>
      <c r="C62" s="41">
        <v>42740</v>
      </c>
      <c r="D62" s="49"/>
      <c r="E62" t="s">
        <v>104</v>
      </c>
      <c r="F62" t="s">
        <v>8</v>
      </c>
      <c r="H62" t="s">
        <v>106</v>
      </c>
      <c r="I62" t="str">
        <f>VLOOKUP(H62,Table1[#All],7,FALSE)</f>
        <v>Kangwon Province</v>
      </c>
      <c r="J62" s="3"/>
      <c r="K62">
        <f>VLOOKUP(H62,Table1[],5,FALSE)</f>
        <v>39.401670000000003</v>
      </c>
      <c r="L62">
        <f>VLOOKUP(H62,Table1[],6,FALSE)</f>
        <v>127.5369</v>
      </c>
      <c r="M62" t="s">
        <v>224</v>
      </c>
      <c r="N62" s="3">
        <v>150</v>
      </c>
      <c r="O62" s="3">
        <v>490</v>
      </c>
      <c r="P62" s="3" t="s">
        <v>20</v>
      </c>
      <c r="Q62" s="3" t="s">
        <v>23</v>
      </c>
      <c r="S62" s="4" t="s">
        <v>107</v>
      </c>
    </row>
    <row r="63" spans="1:19" ht="30" x14ac:dyDescent="0.2">
      <c r="A63">
        <f t="shared" si="2"/>
        <v>61</v>
      </c>
      <c r="B63" s="1">
        <v>42043</v>
      </c>
      <c r="C63" s="41">
        <v>42740</v>
      </c>
      <c r="D63" s="49"/>
      <c r="E63" t="s">
        <v>104</v>
      </c>
      <c r="F63" t="s">
        <v>8</v>
      </c>
      <c r="H63" t="s">
        <v>106</v>
      </c>
      <c r="I63" t="str">
        <f>VLOOKUP(H63,Table1[#All],7,FALSE)</f>
        <v>Kangwon Province</v>
      </c>
      <c r="J63" s="3"/>
      <c r="K63">
        <f>VLOOKUP(H63,Table1[],5,FALSE)</f>
        <v>39.401670000000003</v>
      </c>
      <c r="L63">
        <f>VLOOKUP(H63,Table1[],6,FALSE)</f>
        <v>127.5369</v>
      </c>
      <c r="M63" t="s">
        <v>224</v>
      </c>
      <c r="N63" s="3">
        <v>150</v>
      </c>
      <c r="O63" s="3">
        <v>490</v>
      </c>
      <c r="P63" s="3" t="s">
        <v>20</v>
      </c>
      <c r="Q63" s="3" t="s">
        <v>23</v>
      </c>
      <c r="S63" s="4" t="s">
        <v>107</v>
      </c>
    </row>
    <row r="64" spans="1:19" ht="30" x14ac:dyDescent="0.2">
      <c r="A64">
        <f t="shared" si="2"/>
        <v>62</v>
      </c>
      <c r="B64" s="1">
        <v>42043</v>
      </c>
      <c r="C64" s="41">
        <v>42740</v>
      </c>
      <c r="D64" s="49"/>
      <c r="E64" t="s">
        <v>104</v>
      </c>
      <c r="F64" t="s">
        <v>8</v>
      </c>
      <c r="H64" t="s">
        <v>106</v>
      </c>
      <c r="I64" t="str">
        <f>VLOOKUP(H64,Table1[#All],7,FALSE)</f>
        <v>Kangwon Province</v>
      </c>
      <c r="J64" s="3"/>
      <c r="K64">
        <f>VLOOKUP(H64,Table1[],5,FALSE)</f>
        <v>39.401670000000003</v>
      </c>
      <c r="L64">
        <f>VLOOKUP(H64,Table1[],6,FALSE)</f>
        <v>127.5369</v>
      </c>
      <c r="M64" t="s">
        <v>224</v>
      </c>
      <c r="N64" s="3">
        <v>150</v>
      </c>
      <c r="O64" s="3">
        <v>490</v>
      </c>
      <c r="P64" s="3" t="s">
        <v>20</v>
      </c>
      <c r="Q64" s="3" t="s">
        <v>23</v>
      </c>
      <c r="S64" s="4" t="s">
        <v>107</v>
      </c>
    </row>
    <row r="65" spans="1:19" ht="30" x14ac:dyDescent="0.2">
      <c r="A65">
        <f t="shared" si="2"/>
        <v>63</v>
      </c>
      <c r="B65" s="1">
        <v>42043</v>
      </c>
      <c r="C65" s="41">
        <v>42740</v>
      </c>
      <c r="D65" s="49"/>
      <c r="E65" t="s">
        <v>104</v>
      </c>
      <c r="F65" t="s">
        <v>8</v>
      </c>
      <c r="H65" t="s">
        <v>106</v>
      </c>
      <c r="I65" t="str">
        <f>VLOOKUP(H65,Table1[#All],7,FALSE)</f>
        <v>Kangwon Province</v>
      </c>
      <c r="J65" s="3"/>
      <c r="K65">
        <f>VLOOKUP(H65,Table1[],5,FALSE)</f>
        <v>39.401670000000003</v>
      </c>
      <c r="L65">
        <f>VLOOKUP(H65,Table1[],6,FALSE)</f>
        <v>127.5369</v>
      </c>
      <c r="M65" t="s">
        <v>224</v>
      </c>
      <c r="N65" s="3">
        <v>150</v>
      </c>
      <c r="O65" s="3">
        <v>490</v>
      </c>
      <c r="P65" s="3" t="s">
        <v>20</v>
      </c>
      <c r="Q65" s="3" t="s">
        <v>23</v>
      </c>
      <c r="S65" s="4" t="s">
        <v>107</v>
      </c>
    </row>
    <row r="66" spans="1:19" ht="30" x14ac:dyDescent="0.2">
      <c r="A66">
        <f t="shared" si="2"/>
        <v>64</v>
      </c>
      <c r="B66" s="1">
        <v>42064</v>
      </c>
      <c r="C66" s="41">
        <v>42741</v>
      </c>
      <c r="D66" s="49"/>
      <c r="E66" t="s">
        <v>15</v>
      </c>
      <c r="F66" t="s">
        <v>8</v>
      </c>
      <c r="H66" t="s">
        <v>40</v>
      </c>
      <c r="I66" t="str">
        <f>VLOOKUP(H66,Table1[#All],7,FALSE)</f>
        <v>South Pyongan Province</v>
      </c>
      <c r="K66">
        <f>VLOOKUP(H66,Table1[],5,FALSE)</f>
        <v>38.752299999999998</v>
      </c>
      <c r="L66">
        <f>VLOOKUP(H66,Table1[],6,FALSE)</f>
        <v>125.32470000000001</v>
      </c>
      <c r="M66" t="s">
        <v>224</v>
      </c>
      <c r="N66">
        <v>134</v>
      </c>
      <c r="O66" s="3">
        <v>490</v>
      </c>
      <c r="P66" t="s">
        <v>20</v>
      </c>
      <c r="Q66" t="s">
        <v>23</v>
      </c>
      <c r="R66" s="4" t="s">
        <v>186</v>
      </c>
      <c r="S66" s="4" t="s">
        <v>103</v>
      </c>
    </row>
    <row r="67" spans="1:19" ht="30" x14ac:dyDescent="0.2">
      <c r="A67">
        <f t="shared" si="2"/>
        <v>65</v>
      </c>
      <c r="B67" s="1">
        <v>42064</v>
      </c>
      <c r="C67" s="41">
        <v>42741</v>
      </c>
      <c r="D67" s="49"/>
      <c r="E67" t="s">
        <v>15</v>
      </c>
      <c r="F67" t="s">
        <v>8</v>
      </c>
      <c r="H67" t="s">
        <v>40</v>
      </c>
      <c r="I67" t="str">
        <f>VLOOKUP(H67,Table1[#All],7,FALSE)</f>
        <v>South Pyongan Province</v>
      </c>
      <c r="K67">
        <f>VLOOKUP(H67,Table1[],5,FALSE)</f>
        <v>38.752299999999998</v>
      </c>
      <c r="L67">
        <f>VLOOKUP(H67,Table1[],6,FALSE)</f>
        <v>125.32470000000001</v>
      </c>
      <c r="M67" t="s">
        <v>224</v>
      </c>
      <c r="N67">
        <v>134</v>
      </c>
      <c r="O67" s="3">
        <v>490</v>
      </c>
      <c r="P67" t="s">
        <v>20</v>
      </c>
      <c r="Q67" t="s">
        <v>23</v>
      </c>
      <c r="R67" s="4" t="s">
        <v>186</v>
      </c>
      <c r="S67" s="4" t="s">
        <v>103</v>
      </c>
    </row>
    <row r="68" spans="1:19" ht="30" x14ac:dyDescent="0.2">
      <c r="A68">
        <f t="shared" si="2"/>
        <v>66</v>
      </c>
      <c r="B68" s="1">
        <v>42096</v>
      </c>
      <c r="C68" s="41">
        <v>42741</v>
      </c>
      <c r="D68" s="49"/>
      <c r="E68" t="s">
        <v>104</v>
      </c>
      <c r="F68" t="s">
        <v>8</v>
      </c>
      <c r="H68" t="s">
        <v>106</v>
      </c>
      <c r="I68" t="str">
        <f>VLOOKUP(H68,Table1[#All],7,FALSE)</f>
        <v>Kangwon Province</v>
      </c>
      <c r="J68" s="3"/>
      <c r="K68">
        <f>VLOOKUP(H68,Table1[],5,FALSE)</f>
        <v>39.401670000000003</v>
      </c>
      <c r="L68">
        <f>VLOOKUP(H68,Table1[],6,FALSE)</f>
        <v>127.5369</v>
      </c>
      <c r="M68" t="s">
        <v>224</v>
      </c>
      <c r="N68">
        <v>150</v>
      </c>
      <c r="O68" s="3">
        <v>490</v>
      </c>
      <c r="P68" t="s">
        <v>20</v>
      </c>
      <c r="Q68" t="s">
        <v>23</v>
      </c>
      <c r="S68" s="4" t="s">
        <v>107</v>
      </c>
    </row>
    <row r="69" spans="1:19" ht="30" x14ac:dyDescent="0.2">
      <c r="A69">
        <f t="shared" si="2"/>
        <v>67</v>
      </c>
      <c r="B69" s="1">
        <v>42097</v>
      </c>
      <c r="C69" s="41">
        <v>42741</v>
      </c>
      <c r="D69" s="49"/>
      <c r="E69" t="s">
        <v>104</v>
      </c>
      <c r="F69" t="s">
        <v>8</v>
      </c>
      <c r="H69" t="s">
        <v>106</v>
      </c>
      <c r="I69" t="str">
        <f>VLOOKUP(H69,Table1[#All],7,FALSE)</f>
        <v>Kangwon Province</v>
      </c>
      <c r="J69" s="3"/>
      <c r="K69">
        <f>VLOOKUP(H69,Table1[],5,FALSE)</f>
        <v>39.401670000000003</v>
      </c>
      <c r="L69">
        <f>VLOOKUP(H69,Table1[],6,FALSE)</f>
        <v>127.5369</v>
      </c>
      <c r="M69" t="s">
        <v>224</v>
      </c>
      <c r="N69">
        <v>150</v>
      </c>
      <c r="O69" s="3">
        <v>490</v>
      </c>
      <c r="P69" t="s">
        <v>20</v>
      </c>
      <c r="Q69" t="s">
        <v>23</v>
      </c>
      <c r="S69" s="4" t="s">
        <v>107</v>
      </c>
    </row>
    <row r="70" spans="1:19" ht="30" x14ac:dyDescent="0.2">
      <c r="A70">
        <f t="shared" si="2"/>
        <v>68</v>
      </c>
      <c r="B70" s="1">
        <v>42097</v>
      </c>
      <c r="C70" s="41">
        <v>42741</v>
      </c>
      <c r="D70" s="49"/>
      <c r="E70" t="s">
        <v>104</v>
      </c>
      <c r="F70" t="s">
        <v>8</v>
      </c>
      <c r="H70" t="s">
        <v>106</v>
      </c>
      <c r="I70" t="str">
        <f>VLOOKUP(H70,Table1[#All],7,FALSE)</f>
        <v>Kangwon Province</v>
      </c>
      <c r="J70" s="3"/>
      <c r="K70">
        <f>VLOOKUP(H70,Table1[],5,FALSE)</f>
        <v>39.401670000000003</v>
      </c>
      <c r="L70">
        <f>VLOOKUP(H70,Table1[],6,FALSE)</f>
        <v>127.5369</v>
      </c>
      <c r="M70" t="s">
        <v>224</v>
      </c>
      <c r="N70">
        <v>150</v>
      </c>
      <c r="O70" s="3">
        <v>490</v>
      </c>
      <c r="P70" t="s">
        <v>20</v>
      </c>
      <c r="Q70" t="s">
        <v>23</v>
      </c>
      <c r="S70" s="4" t="s">
        <v>107</v>
      </c>
    </row>
    <row r="71" spans="1:19" ht="30" x14ac:dyDescent="0.2">
      <c r="A71">
        <f t="shared" si="2"/>
        <v>69</v>
      </c>
      <c r="B71" s="1">
        <v>42097</v>
      </c>
      <c r="C71" s="41">
        <v>42741</v>
      </c>
      <c r="D71" s="49"/>
      <c r="E71" t="s">
        <v>104</v>
      </c>
      <c r="F71" t="s">
        <v>8</v>
      </c>
      <c r="H71" t="s">
        <v>106</v>
      </c>
      <c r="I71" t="str">
        <f>VLOOKUP(H71,Table1[#All],7,FALSE)</f>
        <v>Kangwon Province</v>
      </c>
      <c r="J71" s="3"/>
      <c r="K71">
        <f>VLOOKUP(H71,Table1[],5,FALSE)</f>
        <v>39.401670000000003</v>
      </c>
      <c r="L71">
        <f>VLOOKUP(H71,Table1[],6,FALSE)</f>
        <v>127.5369</v>
      </c>
      <c r="M71" t="s">
        <v>224</v>
      </c>
      <c r="N71">
        <v>150</v>
      </c>
      <c r="O71" s="3">
        <v>490</v>
      </c>
      <c r="P71" t="s">
        <v>20</v>
      </c>
      <c r="Q71" t="s">
        <v>23</v>
      </c>
      <c r="S71" s="4" t="s">
        <v>107</v>
      </c>
    </row>
    <row r="72" spans="1:19" ht="30" x14ac:dyDescent="0.2">
      <c r="A72">
        <f t="shared" si="2"/>
        <v>70</v>
      </c>
      <c r="B72" s="1">
        <v>42097</v>
      </c>
      <c r="C72" s="41">
        <v>42741</v>
      </c>
      <c r="D72" s="49"/>
      <c r="E72" t="s">
        <v>104</v>
      </c>
      <c r="F72" t="s">
        <v>8</v>
      </c>
      <c r="H72" t="s">
        <v>106</v>
      </c>
      <c r="I72" t="str">
        <f>VLOOKUP(H72,Table1[#All],7,FALSE)</f>
        <v>Kangwon Province</v>
      </c>
      <c r="J72" s="3"/>
      <c r="K72">
        <f>VLOOKUP(H72,Table1[],5,FALSE)</f>
        <v>39.401670000000003</v>
      </c>
      <c r="L72">
        <f>VLOOKUP(H72,Table1[],6,FALSE)</f>
        <v>127.5369</v>
      </c>
      <c r="M72" t="s">
        <v>224</v>
      </c>
      <c r="N72">
        <v>150</v>
      </c>
      <c r="O72" s="3">
        <v>490</v>
      </c>
      <c r="P72" t="s">
        <v>20</v>
      </c>
      <c r="Q72" t="s">
        <v>23</v>
      </c>
      <c r="S72" s="4" t="s">
        <v>107</v>
      </c>
    </row>
    <row r="73" spans="1:19" ht="45" x14ac:dyDescent="0.2">
      <c r="A73">
        <f t="shared" si="2"/>
        <v>71</v>
      </c>
      <c r="B73" s="1">
        <v>42132</v>
      </c>
      <c r="C73" s="41">
        <v>42741</v>
      </c>
      <c r="D73" s="49"/>
      <c r="E73" t="s">
        <v>41</v>
      </c>
      <c r="F73" t="s">
        <v>42</v>
      </c>
      <c r="H73" t="s">
        <v>43</v>
      </c>
      <c r="I73" t="str">
        <f>VLOOKUP(H73,Table1[#All],7,FALSE)</f>
        <v>South Hamgyong province</v>
      </c>
      <c r="K73">
        <f>VLOOKUP(H73,Table1[],5,FALSE)</f>
        <v>40.036799999999999</v>
      </c>
      <c r="L73">
        <f>VLOOKUP(H73,Table1[],6,FALSE)</f>
        <v>128.18389999999999</v>
      </c>
      <c r="M73" t="s">
        <v>10</v>
      </c>
      <c r="N73">
        <v>10</v>
      </c>
      <c r="O73">
        <v>265</v>
      </c>
      <c r="P73" t="s">
        <v>20</v>
      </c>
      <c r="Q73" t="s">
        <v>23</v>
      </c>
      <c r="R73" s="4" t="s">
        <v>90</v>
      </c>
      <c r="S73" s="4" t="s">
        <v>45</v>
      </c>
    </row>
    <row r="74" spans="1:19" ht="30" x14ac:dyDescent="0.2">
      <c r="A74">
        <f t="shared" si="2"/>
        <v>72</v>
      </c>
      <c r="B74" s="1">
        <v>42336</v>
      </c>
      <c r="C74" s="41">
        <v>42741</v>
      </c>
      <c r="D74" s="49"/>
      <c r="E74" t="s">
        <v>41</v>
      </c>
      <c r="F74" t="s">
        <v>42</v>
      </c>
      <c r="H74" t="s">
        <v>43</v>
      </c>
      <c r="I74" t="str">
        <f>VLOOKUP(H74,Table1[#All],7,FALSE)</f>
        <v>South Hamgyong province</v>
      </c>
      <c r="K74">
        <f>VLOOKUP(H74,Table1[],5,FALSE)</f>
        <v>40.036799999999999</v>
      </c>
      <c r="L74">
        <f>VLOOKUP(H74,Table1[],6,FALSE)</f>
        <v>128.18389999999999</v>
      </c>
      <c r="M74" t="s">
        <v>36</v>
      </c>
      <c r="N74">
        <v>0</v>
      </c>
      <c r="O74">
        <v>0</v>
      </c>
      <c r="P74" t="s">
        <v>20</v>
      </c>
      <c r="Q74" t="s">
        <v>24</v>
      </c>
      <c r="R74" s="4" t="s">
        <v>47</v>
      </c>
      <c r="S74" s="4" t="s">
        <v>46</v>
      </c>
    </row>
    <row r="75" spans="1:19" ht="30" x14ac:dyDescent="0.2">
      <c r="A75">
        <f t="shared" si="2"/>
        <v>73</v>
      </c>
      <c r="B75" s="1">
        <v>42359</v>
      </c>
      <c r="C75" s="41">
        <v>42741</v>
      </c>
      <c r="D75" s="49"/>
      <c r="E75" t="s">
        <v>41</v>
      </c>
      <c r="F75" t="s">
        <v>42</v>
      </c>
      <c r="H75" t="s">
        <v>43</v>
      </c>
      <c r="I75" t="str">
        <f>VLOOKUP(H75,Table1[#All],7,FALSE)</f>
        <v>South Hamgyong province</v>
      </c>
      <c r="K75">
        <f>VLOOKUP(H75,Table1[],5,FALSE)</f>
        <v>40.036799999999999</v>
      </c>
      <c r="L75">
        <f>VLOOKUP(H75,Table1[],6,FALSE)</f>
        <v>128.18389999999999</v>
      </c>
      <c r="M75" t="s">
        <v>36</v>
      </c>
      <c r="N75">
        <v>0</v>
      </c>
      <c r="O75">
        <v>0</v>
      </c>
      <c r="P75" t="s">
        <v>20</v>
      </c>
      <c r="Q75" t="s">
        <v>24</v>
      </c>
      <c r="R75" s="4" t="s">
        <v>48</v>
      </c>
      <c r="S75" s="4" t="s">
        <v>49</v>
      </c>
    </row>
    <row r="76" spans="1:19" ht="30" x14ac:dyDescent="0.2">
      <c r="A76">
        <f t="shared" si="2"/>
        <v>74</v>
      </c>
      <c r="B76" s="1">
        <v>42407</v>
      </c>
      <c r="C76" s="41">
        <v>43067</v>
      </c>
      <c r="D76" s="49">
        <v>2.013888888888889E-2</v>
      </c>
      <c r="E76" t="s">
        <v>34</v>
      </c>
      <c r="F76" t="s">
        <v>22</v>
      </c>
      <c r="H76" t="s">
        <v>26</v>
      </c>
      <c r="I76" t="str">
        <f>VLOOKUP(H76,Table1[#All],7,FALSE)</f>
        <v>Cholsan County, North Pyongan Province</v>
      </c>
      <c r="J76" t="s">
        <v>25</v>
      </c>
      <c r="K76">
        <f>VLOOKUP(H76,Table1[],5,FALSE)</f>
        <v>39.659599999999998</v>
      </c>
      <c r="L76">
        <f>VLOOKUP(H76,Table1[],6,FALSE)</f>
        <v>124.70569999999999</v>
      </c>
      <c r="M76" t="s">
        <v>36</v>
      </c>
      <c r="N76">
        <v>502</v>
      </c>
      <c r="O76">
        <v>30</v>
      </c>
      <c r="P76" t="s">
        <v>20</v>
      </c>
      <c r="Q76" t="s">
        <v>23</v>
      </c>
      <c r="R76" s="4" t="s">
        <v>69</v>
      </c>
      <c r="S76" s="4" t="s">
        <v>70</v>
      </c>
    </row>
    <row r="77" spans="1:19" ht="60" x14ac:dyDescent="0.2">
      <c r="A77">
        <f t="shared" si="2"/>
        <v>75</v>
      </c>
      <c r="B77" s="1">
        <v>42439</v>
      </c>
      <c r="C77" s="41">
        <v>42741</v>
      </c>
      <c r="D77" s="49"/>
      <c r="E77" t="s">
        <v>15</v>
      </c>
      <c r="F77" t="s">
        <v>8</v>
      </c>
      <c r="H77" t="s">
        <v>100</v>
      </c>
      <c r="I77" t="str">
        <f>VLOOKUP(H77,Table1[#All],7,FALSE)</f>
        <v>Hwangju,  North Hwanghae province</v>
      </c>
      <c r="J77" t="s">
        <v>62</v>
      </c>
      <c r="K77">
        <f>VLOOKUP(H77,Table1[],5,FALSE)</f>
        <v>38.686833999999998</v>
      </c>
      <c r="L77">
        <f>VLOOKUP(H77,Table1[],6,FALSE)</f>
        <v>125.702005</v>
      </c>
      <c r="M77" t="s">
        <v>224</v>
      </c>
      <c r="N77">
        <v>150</v>
      </c>
      <c r="O77">
        <v>490</v>
      </c>
      <c r="P77" t="s">
        <v>20</v>
      </c>
      <c r="Q77" t="s">
        <v>23</v>
      </c>
      <c r="R77" s="4" t="s">
        <v>134</v>
      </c>
      <c r="S77" s="4" t="s">
        <v>135</v>
      </c>
    </row>
    <row r="78" spans="1:19" ht="60" x14ac:dyDescent="0.2">
      <c r="A78">
        <f t="shared" si="2"/>
        <v>76</v>
      </c>
      <c r="B78" s="1">
        <v>42439</v>
      </c>
      <c r="C78" s="41">
        <v>42741</v>
      </c>
      <c r="D78" s="49"/>
      <c r="E78" t="s">
        <v>15</v>
      </c>
      <c r="F78" t="s">
        <v>8</v>
      </c>
      <c r="H78" t="s">
        <v>100</v>
      </c>
      <c r="I78" t="str">
        <f>VLOOKUP(H78,Table1[#All],7,FALSE)</f>
        <v>Hwangju,  North Hwanghae province</v>
      </c>
      <c r="J78" t="s">
        <v>62</v>
      </c>
      <c r="K78">
        <f>VLOOKUP(H78,Table1[],5,FALSE)</f>
        <v>38.686833999999998</v>
      </c>
      <c r="L78">
        <f>VLOOKUP(H78,Table1[],6,FALSE)</f>
        <v>125.702005</v>
      </c>
      <c r="M78" t="s">
        <v>224</v>
      </c>
      <c r="N78">
        <v>150</v>
      </c>
      <c r="O78">
        <v>490</v>
      </c>
      <c r="P78" t="s">
        <v>20</v>
      </c>
      <c r="Q78" t="s">
        <v>23</v>
      </c>
      <c r="R78" s="4" t="s">
        <v>134</v>
      </c>
      <c r="S78" s="4" t="s">
        <v>135</v>
      </c>
    </row>
    <row r="79" spans="1:19" ht="45" x14ac:dyDescent="0.2">
      <c r="A79">
        <f t="shared" si="2"/>
        <v>77</v>
      </c>
      <c r="B79" s="1">
        <v>42447</v>
      </c>
      <c r="C79" s="41">
        <v>42741</v>
      </c>
      <c r="D79" s="49"/>
      <c r="E79" t="s">
        <v>5</v>
      </c>
      <c r="F79" t="s">
        <v>6</v>
      </c>
      <c r="H79" t="s">
        <v>39</v>
      </c>
      <c r="I79" t="str">
        <f>VLOOKUP(H79,Table1[#All],7,FALSE)</f>
        <v>South Pyongan Province</v>
      </c>
      <c r="K79">
        <f>VLOOKUP(H79,Table1[],5,FALSE)</f>
        <v>39.412593999999999</v>
      </c>
      <c r="L79">
        <f>VLOOKUP(H79,Table1[],6,FALSE)</f>
        <v>125.89031</v>
      </c>
      <c r="M79" t="s">
        <v>224</v>
      </c>
      <c r="N79">
        <v>0</v>
      </c>
      <c r="O79">
        <v>800</v>
      </c>
      <c r="P79" t="s">
        <v>20</v>
      </c>
      <c r="Q79" t="s">
        <v>23</v>
      </c>
      <c r="R79" s="4" t="s">
        <v>132</v>
      </c>
      <c r="S79" s="4" t="s">
        <v>131</v>
      </c>
    </row>
    <row r="80" spans="1:19" ht="45" x14ac:dyDescent="0.2">
      <c r="A80">
        <f t="shared" si="2"/>
        <v>78</v>
      </c>
      <c r="B80" s="1">
        <v>42447</v>
      </c>
      <c r="C80" s="41">
        <v>42741</v>
      </c>
      <c r="D80" s="49"/>
      <c r="E80" t="s">
        <v>5</v>
      </c>
      <c r="F80" t="s">
        <v>6</v>
      </c>
      <c r="H80" t="s">
        <v>39</v>
      </c>
      <c r="I80" t="str">
        <f>VLOOKUP(H80,Table1[#All],7,FALSE)</f>
        <v>South Pyongan Province</v>
      </c>
      <c r="K80">
        <f>VLOOKUP(H80,Table1[],5,FALSE)</f>
        <v>39.412593999999999</v>
      </c>
      <c r="L80">
        <f>VLOOKUP(H80,Table1[],6,FALSE)</f>
        <v>125.89031</v>
      </c>
      <c r="M80" t="s">
        <v>224</v>
      </c>
      <c r="N80">
        <v>17</v>
      </c>
      <c r="O80">
        <v>0</v>
      </c>
      <c r="P80" t="s">
        <v>20</v>
      </c>
      <c r="Q80" t="s">
        <v>24</v>
      </c>
      <c r="R80" s="4" t="s">
        <v>133</v>
      </c>
      <c r="S80" s="4" t="s">
        <v>131</v>
      </c>
    </row>
    <row r="81" spans="1:19" ht="135" x14ac:dyDescent="0.2">
      <c r="A81">
        <f t="shared" si="2"/>
        <v>79</v>
      </c>
      <c r="B81" s="1">
        <v>42475</v>
      </c>
      <c r="C81" s="41">
        <v>43067</v>
      </c>
      <c r="D81" s="49">
        <v>0.85625000000000007</v>
      </c>
      <c r="E81" t="s">
        <v>55</v>
      </c>
      <c r="F81" t="s">
        <v>56</v>
      </c>
      <c r="H81" t="s">
        <v>57</v>
      </c>
      <c r="I81" t="str">
        <f>VLOOKUP(H81,Table1[#All],7,FALSE)</f>
        <v>Kangwon Province</v>
      </c>
      <c r="J81" t="s">
        <v>58</v>
      </c>
      <c r="K81">
        <f>VLOOKUP(H81,Table1[],5,FALSE)</f>
        <v>39.167700000000004</v>
      </c>
      <c r="L81">
        <f>VLOOKUP(H81,Table1[],6,FALSE)</f>
        <v>127.4817</v>
      </c>
      <c r="M81" t="s">
        <v>10</v>
      </c>
      <c r="N81">
        <v>0</v>
      </c>
      <c r="O81">
        <v>0</v>
      </c>
      <c r="P81" t="s">
        <v>20</v>
      </c>
      <c r="Q81" t="s">
        <v>24</v>
      </c>
      <c r="R81" s="4" t="s">
        <v>187</v>
      </c>
      <c r="S81" s="4" t="s">
        <v>136</v>
      </c>
    </row>
    <row r="82" spans="1:19" ht="45" x14ac:dyDescent="0.2">
      <c r="A82">
        <f t="shared" si="2"/>
        <v>80</v>
      </c>
      <c r="B82" s="1">
        <v>42483</v>
      </c>
      <c r="C82" s="41">
        <v>43067</v>
      </c>
      <c r="D82" s="49">
        <v>0.39513888888888887</v>
      </c>
      <c r="E82" t="s">
        <v>41</v>
      </c>
      <c r="F82" t="s">
        <v>42</v>
      </c>
      <c r="H82" t="s">
        <v>43</v>
      </c>
      <c r="I82" t="str">
        <f>VLOOKUP(H82,Table1[#All],7,FALSE)</f>
        <v>South Hamgyong province</v>
      </c>
      <c r="K82">
        <f>VLOOKUP(H82,Table1[],5,FALSE)</f>
        <v>40.036799999999999</v>
      </c>
      <c r="L82">
        <f>VLOOKUP(H82,Table1[],6,FALSE)</f>
        <v>128.18389999999999</v>
      </c>
      <c r="M82" t="s">
        <v>10</v>
      </c>
      <c r="N82">
        <v>10</v>
      </c>
      <c r="O82">
        <v>30</v>
      </c>
      <c r="P82" t="s">
        <v>20</v>
      </c>
      <c r="Q82" t="s">
        <v>23</v>
      </c>
      <c r="R82" s="4" t="s">
        <v>188</v>
      </c>
      <c r="S82" s="4" t="s">
        <v>50</v>
      </c>
    </row>
    <row r="83" spans="1:19" ht="45" x14ac:dyDescent="0.2">
      <c r="A83">
        <f t="shared" si="2"/>
        <v>81</v>
      </c>
      <c r="B83" s="1">
        <v>42487</v>
      </c>
      <c r="C83" s="41">
        <v>43067</v>
      </c>
      <c r="D83" s="49">
        <v>0.8979166666666667</v>
      </c>
      <c r="E83" t="s">
        <v>55</v>
      </c>
      <c r="F83" t="s">
        <v>56</v>
      </c>
      <c r="H83" t="s">
        <v>57</v>
      </c>
      <c r="I83" t="str">
        <f>VLOOKUP(H83,Table1[#All],7,FALSE)</f>
        <v>Kangwon Province</v>
      </c>
      <c r="J83" t="s">
        <v>58</v>
      </c>
      <c r="K83">
        <f>VLOOKUP(H83,Table1[],5,FALSE)</f>
        <v>39.167700000000004</v>
      </c>
      <c r="L83">
        <f>VLOOKUP(H83,Table1[],6,FALSE)</f>
        <v>127.4817</v>
      </c>
      <c r="M83" t="s">
        <v>36</v>
      </c>
      <c r="N83">
        <v>0</v>
      </c>
      <c r="O83">
        <v>0</v>
      </c>
      <c r="P83" t="s">
        <v>20</v>
      </c>
      <c r="Q83" t="s">
        <v>24</v>
      </c>
      <c r="S83" s="4" t="s">
        <v>76</v>
      </c>
    </row>
    <row r="84" spans="1:19" ht="45" x14ac:dyDescent="0.2">
      <c r="A84">
        <f t="shared" si="2"/>
        <v>82</v>
      </c>
      <c r="B84" s="1">
        <v>42488</v>
      </c>
      <c r="C84" s="41">
        <v>43067</v>
      </c>
      <c r="D84" s="49">
        <v>0.43333333333333335</v>
      </c>
      <c r="E84" t="s">
        <v>55</v>
      </c>
      <c r="F84" t="s">
        <v>56</v>
      </c>
      <c r="H84" t="s">
        <v>57</v>
      </c>
      <c r="I84" t="str">
        <f>VLOOKUP(H84,Table1[#All],7,FALSE)</f>
        <v>Kangwon Province</v>
      </c>
      <c r="J84" t="s">
        <v>58</v>
      </c>
      <c r="K84">
        <f>VLOOKUP(H84,Table1[],5,FALSE)</f>
        <v>39.167700000000004</v>
      </c>
      <c r="L84">
        <f>VLOOKUP(H84,Table1[],6,FALSE)</f>
        <v>127.4817</v>
      </c>
      <c r="M84" t="s">
        <v>36</v>
      </c>
      <c r="N84">
        <v>0</v>
      </c>
      <c r="O84">
        <v>0</v>
      </c>
      <c r="P84" t="s">
        <v>20</v>
      </c>
      <c r="Q84" t="s">
        <v>24</v>
      </c>
      <c r="S84" s="4" t="s">
        <v>76</v>
      </c>
    </row>
    <row r="85" spans="1:19" ht="30" x14ac:dyDescent="0.2">
      <c r="A85">
        <f t="shared" si="2"/>
        <v>83</v>
      </c>
      <c r="B85" s="1">
        <v>42520</v>
      </c>
      <c r="C85" s="41">
        <v>43067</v>
      </c>
      <c r="D85" s="49">
        <v>0.85416666666666663</v>
      </c>
      <c r="E85" t="s">
        <v>55</v>
      </c>
      <c r="F85" t="s">
        <v>56</v>
      </c>
      <c r="H85" t="s">
        <v>57</v>
      </c>
      <c r="I85" t="str">
        <f>VLOOKUP(H85,Table1[#All],7,FALSE)</f>
        <v>Kangwon Province</v>
      </c>
      <c r="J85" t="s">
        <v>58</v>
      </c>
      <c r="K85">
        <f>VLOOKUP(H85,Table1[],5,FALSE)</f>
        <v>39.167700000000004</v>
      </c>
      <c r="L85">
        <f>VLOOKUP(H85,Table1[],6,FALSE)</f>
        <v>127.4817</v>
      </c>
      <c r="M85" t="s">
        <v>36</v>
      </c>
      <c r="N85">
        <v>0</v>
      </c>
      <c r="O85">
        <v>0</v>
      </c>
      <c r="P85" t="s">
        <v>20</v>
      </c>
      <c r="Q85" t="s">
        <v>24</v>
      </c>
      <c r="S85" s="4" t="s">
        <v>77</v>
      </c>
    </row>
    <row r="86" spans="1:19" ht="60" x14ac:dyDescent="0.2">
      <c r="A86">
        <f t="shared" si="2"/>
        <v>84</v>
      </c>
      <c r="B86" s="1">
        <v>42542</v>
      </c>
      <c r="C86" s="41">
        <v>43067</v>
      </c>
      <c r="D86" s="49">
        <v>0.87222222222222223</v>
      </c>
      <c r="E86" t="s">
        <v>55</v>
      </c>
      <c r="F86" t="s">
        <v>56</v>
      </c>
      <c r="H86" t="s">
        <v>57</v>
      </c>
      <c r="I86" t="str">
        <f>VLOOKUP(H86,Table1[#All],7,FALSE)</f>
        <v>Kangwon Province</v>
      </c>
      <c r="J86" t="s">
        <v>58</v>
      </c>
      <c r="K86">
        <f>VLOOKUP(H86,Table1[],5,FALSE)</f>
        <v>39.167700000000004</v>
      </c>
      <c r="L86">
        <f>VLOOKUP(H86,Table1[],6,FALSE)</f>
        <v>127.4817</v>
      </c>
      <c r="M86" t="s">
        <v>224</v>
      </c>
      <c r="N86">
        <v>0</v>
      </c>
      <c r="O86">
        <v>0</v>
      </c>
      <c r="P86" t="s">
        <v>20</v>
      </c>
      <c r="Q86" t="s">
        <v>24</v>
      </c>
      <c r="R86" s="4" t="s">
        <v>75</v>
      </c>
      <c r="S86" s="4" t="s">
        <v>78</v>
      </c>
    </row>
    <row r="87" spans="1:19" ht="45" x14ac:dyDescent="0.2">
      <c r="A87">
        <f t="shared" si="2"/>
        <v>85</v>
      </c>
      <c r="B87" s="1">
        <v>42542</v>
      </c>
      <c r="C87" s="41">
        <v>43067</v>
      </c>
      <c r="D87" s="49">
        <v>0.9604166666666667</v>
      </c>
      <c r="E87" t="s">
        <v>55</v>
      </c>
      <c r="F87" t="s">
        <v>56</v>
      </c>
      <c r="H87" t="s">
        <v>57</v>
      </c>
      <c r="I87" t="str">
        <f>VLOOKUP(H87,Table1[#All],7,FALSE)</f>
        <v>Kangwon Province</v>
      </c>
      <c r="J87" t="s">
        <v>58</v>
      </c>
      <c r="K87">
        <f>VLOOKUP(H87,Table1[],5,FALSE)</f>
        <v>39.167700000000004</v>
      </c>
      <c r="L87">
        <f>VLOOKUP(H87,Table1[],6,FALSE)</f>
        <v>127.4817</v>
      </c>
      <c r="M87" t="s">
        <v>224</v>
      </c>
      <c r="N87">
        <v>1400</v>
      </c>
      <c r="O87">
        <v>400</v>
      </c>
      <c r="P87" t="s">
        <v>20</v>
      </c>
      <c r="Q87" t="s">
        <v>23</v>
      </c>
      <c r="R87" s="4" t="s">
        <v>189</v>
      </c>
      <c r="S87" s="4" t="s">
        <v>79</v>
      </c>
    </row>
    <row r="88" spans="1:19" ht="30" x14ac:dyDescent="0.2">
      <c r="A88">
        <f t="shared" si="2"/>
        <v>86</v>
      </c>
      <c r="B88" s="1">
        <v>42560</v>
      </c>
      <c r="C88" s="41">
        <v>43067</v>
      </c>
      <c r="D88" s="49">
        <v>0.10277777777777779</v>
      </c>
      <c r="E88" t="s">
        <v>41</v>
      </c>
      <c r="F88" t="s">
        <v>42</v>
      </c>
      <c r="H88" t="s">
        <v>43</v>
      </c>
      <c r="I88" t="str">
        <f>VLOOKUP(H88,Table1[#All],7,FALSE)</f>
        <v>South Hamgyong province</v>
      </c>
      <c r="K88">
        <f>VLOOKUP(H88,Table1[],5,FALSE)</f>
        <v>40.036799999999999</v>
      </c>
      <c r="L88">
        <f>VLOOKUP(H88,Table1[],6,FALSE)</f>
        <v>128.18389999999999</v>
      </c>
      <c r="M88" t="s">
        <v>224</v>
      </c>
      <c r="N88">
        <v>10</v>
      </c>
      <c r="O88">
        <v>0</v>
      </c>
      <c r="P88" t="s">
        <v>20</v>
      </c>
      <c r="Q88" t="s">
        <v>24</v>
      </c>
      <c r="R88" s="4" t="s">
        <v>51</v>
      </c>
      <c r="S88" s="4" t="s">
        <v>52</v>
      </c>
    </row>
    <row r="89" spans="1:19" ht="30" x14ac:dyDescent="0.2">
      <c r="A89">
        <f t="shared" si="2"/>
        <v>87</v>
      </c>
      <c r="B89" s="1">
        <v>42569</v>
      </c>
      <c r="C89" s="41">
        <v>43067</v>
      </c>
      <c r="D89" s="49">
        <v>0.86388888888888893</v>
      </c>
      <c r="E89" t="s">
        <v>15</v>
      </c>
      <c r="F89" t="s">
        <v>8</v>
      </c>
      <c r="G89" s="30" t="s">
        <v>146</v>
      </c>
      <c r="H89" t="s">
        <v>100</v>
      </c>
      <c r="I89" t="str">
        <f>VLOOKUP(H89,Table1[#All],7,FALSE)</f>
        <v>Hwangju,  North Hwanghae province</v>
      </c>
      <c r="J89" t="s">
        <v>62</v>
      </c>
      <c r="K89">
        <f>VLOOKUP(H89,Table1[],5,FALSE)</f>
        <v>38.686833999999998</v>
      </c>
      <c r="L89">
        <f>VLOOKUP(H89,Table1[],6,FALSE)</f>
        <v>125.702005</v>
      </c>
      <c r="M89" t="s">
        <v>10</v>
      </c>
      <c r="N89">
        <v>150</v>
      </c>
      <c r="O89">
        <v>490</v>
      </c>
      <c r="P89" t="s">
        <v>20</v>
      </c>
      <c r="Q89" t="s">
        <v>23</v>
      </c>
      <c r="R89" s="4" t="s">
        <v>67</v>
      </c>
      <c r="S89" s="4" t="s">
        <v>105</v>
      </c>
    </row>
    <row r="90" spans="1:19" ht="30" x14ac:dyDescent="0.2">
      <c r="A90">
        <f t="shared" si="2"/>
        <v>88</v>
      </c>
      <c r="B90" s="1">
        <v>42569</v>
      </c>
      <c r="C90" s="41">
        <v>43067</v>
      </c>
      <c r="D90" s="49">
        <v>0.87361111111111101</v>
      </c>
      <c r="E90" t="s">
        <v>15</v>
      </c>
      <c r="F90" t="s">
        <v>8</v>
      </c>
      <c r="G90" s="30" t="s">
        <v>146</v>
      </c>
      <c r="H90" t="s">
        <v>100</v>
      </c>
      <c r="I90" t="str">
        <f>VLOOKUP(H90,Table1[#All],7,FALSE)</f>
        <v>Hwangju,  North Hwanghae province</v>
      </c>
      <c r="J90" t="s">
        <v>62</v>
      </c>
      <c r="K90">
        <f>VLOOKUP(H90,Table1[],5,FALSE)</f>
        <v>38.686833999999998</v>
      </c>
      <c r="L90">
        <f>VLOOKUP(H90,Table1[],6,FALSE)</f>
        <v>125.702005</v>
      </c>
      <c r="M90" t="s">
        <v>10</v>
      </c>
      <c r="N90">
        <v>150</v>
      </c>
      <c r="O90">
        <v>490</v>
      </c>
      <c r="P90" t="s">
        <v>20</v>
      </c>
      <c r="Q90" t="s">
        <v>23</v>
      </c>
      <c r="R90" s="4" t="s">
        <v>67</v>
      </c>
      <c r="S90" s="4" t="s">
        <v>105</v>
      </c>
    </row>
    <row r="91" spans="1:19" ht="30" x14ac:dyDescent="0.2">
      <c r="A91">
        <f t="shared" si="2"/>
        <v>89</v>
      </c>
      <c r="B91" s="1">
        <v>42569</v>
      </c>
      <c r="C91" s="41">
        <v>43067</v>
      </c>
      <c r="D91" s="49">
        <v>0.89930555555555547</v>
      </c>
      <c r="E91" t="s">
        <v>5</v>
      </c>
      <c r="F91" t="s">
        <v>6</v>
      </c>
      <c r="G91" s="30" t="s">
        <v>146</v>
      </c>
      <c r="H91" t="s">
        <v>100</v>
      </c>
      <c r="I91" t="str">
        <f>VLOOKUP(H91,Table1[#All],7,FALSE)</f>
        <v>Hwangju,  North Hwanghae province</v>
      </c>
      <c r="J91" t="s">
        <v>62</v>
      </c>
      <c r="K91">
        <f>VLOOKUP(H91,Table1[],5,FALSE)</f>
        <v>38.686833999999998</v>
      </c>
      <c r="L91">
        <f>VLOOKUP(H91,Table1[],6,FALSE)</f>
        <v>125.702005</v>
      </c>
      <c r="M91" t="s">
        <v>224</v>
      </c>
      <c r="N91">
        <v>150</v>
      </c>
      <c r="O91">
        <v>500</v>
      </c>
      <c r="P91" t="s">
        <v>20</v>
      </c>
      <c r="Q91" t="s">
        <v>23</v>
      </c>
      <c r="S91" s="4" t="s">
        <v>105</v>
      </c>
    </row>
    <row r="92" spans="1:19" ht="30" x14ac:dyDescent="0.2">
      <c r="A92">
        <f t="shared" si="2"/>
        <v>90</v>
      </c>
      <c r="B92" s="1">
        <v>42584</v>
      </c>
      <c r="C92" s="41">
        <v>43067</v>
      </c>
      <c r="D92" s="49">
        <v>0.95347222222222217</v>
      </c>
      <c r="E92" t="s">
        <v>5</v>
      </c>
      <c r="F92" t="s">
        <v>6</v>
      </c>
      <c r="H92" t="s">
        <v>100</v>
      </c>
      <c r="I92" t="str">
        <f>VLOOKUP(H92,Table1[#All],7,FALSE)</f>
        <v>Hwangju,  North Hwanghae province</v>
      </c>
      <c r="J92" t="s">
        <v>62</v>
      </c>
      <c r="K92">
        <f>VLOOKUP(H92,Table1[],5,FALSE)</f>
        <v>38.686833999999998</v>
      </c>
      <c r="L92">
        <f>VLOOKUP(H92,Table1[],6,FALSE)</f>
        <v>125.702005</v>
      </c>
      <c r="M92" t="s">
        <v>224</v>
      </c>
      <c r="N92">
        <v>150</v>
      </c>
      <c r="O92">
        <v>1000</v>
      </c>
      <c r="P92" t="s">
        <v>20</v>
      </c>
      <c r="Q92" t="s">
        <v>23</v>
      </c>
      <c r="S92" s="4" t="s">
        <v>99</v>
      </c>
    </row>
    <row r="93" spans="1:19" ht="30" x14ac:dyDescent="0.2">
      <c r="A93">
        <f t="shared" si="2"/>
        <v>91</v>
      </c>
      <c r="B93" s="1">
        <v>42584</v>
      </c>
      <c r="C93" s="41">
        <v>43067</v>
      </c>
      <c r="D93" s="49">
        <v>0.95347222222222217</v>
      </c>
      <c r="E93" t="s">
        <v>5</v>
      </c>
      <c r="F93" t="s">
        <v>6</v>
      </c>
      <c r="H93" t="s">
        <v>100</v>
      </c>
      <c r="I93" t="str">
        <f>VLOOKUP(H93,Table1[#All],7,FALSE)</f>
        <v>Hwangju,  North Hwanghae province</v>
      </c>
      <c r="J93" t="s">
        <v>62</v>
      </c>
      <c r="K93">
        <f>VLOOKUP(H93,Table1[],5,FALSE)</f>
        <v>38.686833999999998</v>
      </c>
      <c r="L93">
        <f>VLOOKUP(H93,Table1[],6,FALSE)</f>
        <v>125.702005</v>
      </c>
      <c r="M93" t="s">
        <v>10</v>
      </c>
      <c r="N93">
        <v>0</v>
      </c>
      <c r="O93">
        <v>0</v>
      </c>
      <c r="P93" t="s">
        <v>20</v>
      </c>
      <c r="Q93" t="s">
        <v>24</v>
      </c>
      <c r="S93" s="4" t="s">
        <v>99</v>
      </c>
    </row>
    <row r="94" spans="1:19" ht="30" x14ac:dyDescent="0.2">
      <c r="A94">
        <f t="shared" si="2"/>
        <v>92</v>
      </c>
      <c r="B94" s="1">
        <v>42605</v>
      </c>
      <c r="C94" s="41">
        <v>43067</v>
      </c>
      <c r="D94" s="49">
        <v>0.8534722222222223</v>
      </c>
      <c r="E94" t="s">
        <v>41</v>
      </c>
      <c r="F94" t="s">
        <v>42</v>
      </c>
      <c r="H94" t="s">
        <v>43</v>
      </c>
      <c r="I94" t="str">
        <f>VLOOKUP(H94,Table1[#All],7,FALSE)</f>
        <v>South Hamgyong province</v>
      </c>
      <c r="K94">
        <f>VLOOKUP(H94,Table1[],5,FALSE)</f>
        <v>40.036799999999999</v>
      </c>
      <c r="L94">
        <f>VLOOKUP(H94,Table1[],6,FALSE)</f>
        <v>128.18389999999999</v>
      </c>
      <c r="M94" t="s">
        <v>224</v>
      </c>
      <c r="N94">
        <v>10</v>
      </c>
      <c r="O94">
        <v>500</v>
      </c>
      <c r="P94" t="s">
        <v>20</v>
      </c>
      <c r="Q94" t="s">
        <v>23</v>
      </c>
      <c r="R94" s="4" t="s">
        <v>53</v>
      </c>
      <c r="S94" s="4" t="s">
        <v>54</v>
      </c>
    </row>
    <row r="95" spans="1:19" ht="45" x14ac:dyDescent="0.2">
      <c r="A95">
        <f t="shared" si="2"/>
        <v>93</v>
      </c>
      <c r="B95" s="1">
        <v>42618</v>
      </c>
      <c r="C95" s="41">
        <v>43067</v>
      </c>
      <c r="D95" s="49">
        <v>0.13402777777777777</v>
      </c>
      <c r="E95" t="s">
        <v>59</v>
      </c>
      <c r="F95" t="s">
        <v>6</v>
      </c>
      <c r="G95" s="30" t="s">
        <v>146</v>
      </c>
      <c r="H95" t="s">
        <v>100</v>
      </c>
      <c r="I95" t="str">
        <f>VLOOKUP(H95,Table1[#All],7,FALSE)</f>
        <v>Hwangju,  North Hwanghae province</v>
      </c>
      <c r="J95" t="s">
        <v>62</v>
      </c>
      <c r="K95">
        <f>VLOOKUP(H95,Table1[],5,FALSE)</f>
        <v>38.686833999999998</v>
      </c>
      <c r="L95">
        <f>VLOOKUP(H95,Table1[],6,FALSE)</f>
        <v>125.702005</v>
      </c>
      <c r="M95" t="s">
        <v>224</v>
      </c>
      <c r="N95">
        <v>150</v>
      </c>
      <c r="O95">
        <v>1000</v>
      </c>
      <c r="P95" t="s">
        <v>20</v>
      </c>
      <c r="Q95" t="s">
        <v>23</v>
      </c>
      <c r="R95" s="4" t="s">
        <v>190</v>
      </c>
      <c r="S95" s="4" t="s">
        <v>60</v>
      </c>
    </row>
    <row r="96" spans="1:19" ht="45" x14ac:dyDescent="0.2">
      <c r="A96">
        <f t="shared" si="2"/>
        <v>94</v>
      </c>
      <c r="B96" s="1">
        <v>42618</v>
      </c>
      <c r="C96" s="41">
        <v>43067</v>
      </c>
      <c r="D96" s="49">
        <v>0.13402777777777777</v>
      </c>
      <c r="E96" t="s">
        <v>59</v>
      </c>
      <c r="F96" t="s">
        <v>6</v>
      </c>
      <c r="G96" s="30" t="s">
        <v>146</v>
      </c>
      <c r="H96" t="s">
        <v>100</v>
      </c>
      <c r="I96" t="str">
        <f>VLOOKUP(H96,Table1[#All],7,FALSE)</f>
        <v>Hwangju,  North Hwanghae province</v>
      </c>
      <c r="J96" t="s">
        <v>62</v>
      </c>
      <c r="K96">
        <f>VLOOKUP(H96,Table1[],5,FALSE)</f>
        <v>38.686833999999998</v>
      </c>
      <c r="L96">
        <f>VLOOKUP(H96,Table1[],6,FALSE)</f>
        <v>125.702005</v>
      </c>
      <c r="M96" t="s">
        <v>224</v>
      </c>
      <c r="N96">
        <v>150</v>
      </c>
      <c r="O96">
        <v>1000</v>
      </c>
      <c r="P96" t="s">
        <v>20</v>
      </c>
      <c r="Q96" t="s">
        <v>23</v>
      </c>
      <c r="S96" s="4" t="s">
        <v>60</v>
      </c>
    </row>
    <row r="97" spans="1:19" ht="45" x14ac:dyDescent="0.2">
      <c r="A97">
        <f t="shared" si="2"/>
        <v>95</v>
      </c>
      <c r="B97" s="1">
        <v>42618</v>
      </c>
      <c r="C97" s="41">
        <v>43067</v>
      </c>
      <c r="D97" s="49">
        <v>0.13402777777777777</v>
      </c>
      <c r="E97" t="s">
        <v>59</v>
      </c>
      <c r="F97" t="s">
        <v>6</v>
      </c>
      <c r="G97" s="30" t="s">
        <v>146</v>
      </c>
      <c r="H97" t="s">
        <v>100</v>
      </c>
      <c r="I97" t="str">
        <f>VLOOKUP(H97,Table1[#All],7,FALSE)</f>
        <v>Hwangju,  North Hwanghae province</v>
      </c>
      <c r="J97" t="s">
        <v>62</v>
      </c>
      <c r="K97">
        <f>VLOOKUP(H97,Table1[],5,FALSE)</f>
        <v>38.686833999999998</v>
      </c>
      <c r="L97">
        <f>VLOOKUP(H97,Table1[],6,FALSE)</f>
        <v>125.702005</v>
      </c>
      <c r="M97" t="s">
        <v>224</v>
      </c>
      <c r="N97">
        <v>150</v>
      </c>
      <c r="O97">
        <v>1000</v>
      </c>
      <c r="P97" t="s">
        <v>20</v>
      </c>
      <c r="Q97" t="s">
        <v>23</v>
      </c>
      <c r="S97" s="4" t="s">
        <v>60</v>
      </c>
    </row>
    <row r="98" spans="1:19" ht="135" x14ac:dyDescent="0.2">
      <c r="A98">
        <f t="shared" si="2"/>
        <v>96</v>
      </c>
      <c r="B98" s="1">
        <v>42657</v>
      </c>
      <c r="C98" s="41">
        <v>43067</v>
      </c>
      <c r="D98" s="49">
        <v>0.7729166666666667</v>
      </c>
      <c r="E98" t="s">
        <v>55</v>
      </c>
      <c r="F98" t="s">
        <v>56</v>
      </c>
      <c r="H98" t="s">
        <v>82</v>
      </c>
      <c r="I98" t="str">
        <f>VLOOKUP(H98,Table1[#All],7,FALSE)</f>
        <v>Kusong, North Pyongan</v>
      </c>
      <c r="J98" t="s">
        <v>83</v>
      </c>
      <c r="K98">
        <f>VLOOKUP(H98,Table1[],5,FALSE)</f>
        <v>39.927472000000002</v>
      </c>
      <c r="L98">
        <f>VLOOKUP(H98,Table1[],6,FALSE)</f>
        <v>125.20788899999999</v>
      </c>
      <c r="M98" t="s">
        <v>10</v>
      </c>
      <c r="N98">
        <v>550</v>
      </c>
      <c r="O98">
        <v>0</v>
      </c>
      <c r="P98" t="s">
        <v>20</v>
      </c>
      <c r="Q98" t="s">
        <v>24</v>
      </c>
      <c r="R98" s="4" t="s">
        <v>191</v>
      </c>
      <c r="S98" s="4" t="s">
        <v>85</v>
      </c>
    </row>
    <row r="99" spans="1:19" ht="60" x14ac:dyDescent="0.2">
      <c r="A99">
        <f t="shared" ref="A99:A119" si="3">A98+1</f>
        <v>97</v>
      </c>
      <c r="B99" s="1">
        <v>42662</v>
      </c>
      <c r="C99" s="41">
        <v>43067</v>
      </c>
      <c r="D99" s="49">
        <v>0.91666666666666663</v>
      </c>
      <c r="E99" t="s">
        <v>55</v>
      </c>
      <c r="F99" t="s">
        <v>56</v>
      </c>
      <c r="H99" t="s">
        <v>82</v>
      </c>
      <c r="I99" t="str">
        <f>VLOOKUP(H99,Table1[#All],7,FALSE)</f>
        <v>Kusong, North Pyongan</v>
      </c>
      <c r="J99" t="s">
        <v>83</v>
      </c>
      <c r="K99">
        <f>VLOOKUP(H99,Table1[],5,FALSE)</f>
        <v>39.927472000000002</v>
      </c>
      <c r="L99">
        <f>VLOOKUP(H99,Table1[],6,FALSE)</f>
        <v>125.20788899999999</v>
      </c>
      <c r="M99" t="s">
        <v>10</v>
      </c>
      <c r="N99">
        <v>550</v>
      </c>
      <c r="O99">
        <v>0</v>
      </c>
      <c r="P99" t="s">
        <v>20</v>
      </c>
      <c r="Q99" t="s">
        <v>24</v>
      </c>
      <c r="R99" s="4" t="s">
        <v>155</v>
      </c>
      <c r="S99" s="4" t="s">
        <v>84</v>
      </c>
    </row>
    <row r="100" spans="1:19" ht="103.5" customHeight="1" x14ac:dyDescent="0.2">
      <c r="A100">
        <f t="shared" si="3"/>
        <v>98</v>
      </c>
      <c r="B100" s="31">
        <v>42777</v>
      </c>
      <c r="C100" s="41">
        <v>43067</v>
      </c>
      <c r="D100" s="49">
        <v>0.95486111111111116</v>
      </c>
      <c r="E100" s="30" t="s">
        <v>145</v>
      </c>
      <c r="F100" s="30" t="s">
        <v>6</v>
      </c>
      <c r="G100" s="29" t="s">
        <v>141</v>
      </c>
      <c r="H100" s="30" t="s">
        <v>142</v>
      </c>
      <c r="I100" t="str">
        <f>VLOOKUP(H100,Table1[#All],7,FALSE)</f>
        <v>Kusong, North Pyongan</v>
      </c>
      <c r="J100" s="29" t="s">
        <v>141</v>
      </c>
      <c r="K100">
        <f>VLOOKUP(H100,Table1[],5,FALSE)</f>
        <v>40.013249999999999</v>
      </c>
      <c r="L100">
        <f>VLOOKUP(H100,Table1[],6,FALSE)</f>
        <v>125.22302000000001</v>
      </c>
      <c r="M100" t="s">
        <v>224</v>
      </c>
      <c r="N100">
        <v>550</v>
      </c>
      <c r="O100" s="30">
        <v>500</v>
      </c>
      <c r="P100" t="s">
        <v>20</v>
      </c>
      <c r="Q100" s="30" t="s">
        <v>23</v>
      </c>
      <c r="R100" s="30" t="s">
        <v>156</v>
      </c>
      <c r="S100" s="30" t="s">
        <v>144</v>
      </c>
    </row>
    <row r="101" spans="1:19" ht="135" x14ac:dyDescent="0.2">
      <c r="A101">
        <f t="shared" si="3"/>
        <v>99</v>
      </c>
      <c r="B101" s="31">
        <v>42799</v>
      </c>
      <c r="C101" s="41">
        <v>43067</v>
      </c>
      <c r="D101" s="49">
        <v>0.94027777777777777</v>
      </c>
      <c r="E101" s="30" t="s">
        <v>59</v>
      </c>
      <c r="F101" s="30" t="s">
        <v>6</v>
      </c>
      <c r="G101" s="30" t="s">
        <v>146</v>
      </c>
      <c r="H101" s="30" t="s">
        <v>26</v>
      </c>
      <c r="I101" s="9" t="str">
        <f>VLOOKUP(H101,Table1[#All],7,FALSE)</f>
        <v>Cholsan County, North Pyongan Province</v>
      </c>
      <c r="J101" s="9"/>
      <c r="K101" s="9">
        <f>VLOOKUP(H101,Table1[],5,FALSE)</f>
        <v>39.659599999999998</v>
      </c>
      <c r="L101" s="9">
        <f>VLOOKUP(H101,Table1[],6,FALSE)</f>
        <v>124.70569999999999</v>
      </c>
      <c r="M101" t="s">
        <v>224</v>
      </c>
      <c r="N101" s="30">
        <v>260</v>
      </c>
      <c r="O101" s="30">
        <v>1000</v>
      </c>
      <c r="P101" s="32" t="s">
        <v>20</v>
      </c>
      <c r="Q101" s="33" t="s">
        <v>23</v>
      </c>
      <c r="R101" s="33" t="s">
        <v>150</v>
      </c>
      <c r="S101" s="33" t="s">
        <v>147</v>
      </c>
    </row>
    <row r="102" spans="1:19" ht="135" x14ac:dyDescent="0.2">
      <c r="A102">
        <f t="shared" si="3"/>
        <v>100</v>
      </c>
      <c r="B102" s="31">
        <v>42799</v>
      </c>
      <c r="C102" s="41">
        <v>43067</v>
      </c>
      <c r="D102" s="49">
        <v>0.94027777777777777</v>
      </c>
      <c r="E102" s="30" t="s">
        <v>59</v>
      </c>
      <c r="F102" s="30" t="s">
        <v>6</v>
      </c>
      <c r="G102" s="30" t="s">
        <v>146</v>
      </c>
      <c r="H102" s="30" t="s">
        <v>26</v>
      </c>
      <c r="I102" s="9" t="str">
        <f>VLOOKUP(H102,Table1[#All],7,FALSE)</f>
        <v>Cholsan County, North Pyongan Province</v>
      </c>
      <c r="J102" s="9"/>
      <c r="K102" s="9">
        <f>VLOOKUP(H102,Table1[],5,FALSE)</f>
        <v>39.659599999999998</v>
      </c>
      <c r="L102" s="9">
        <f>VLOOKUP(H102,Table1[],6,FALSE)</f>
        <v>124.70569999999999</v>
      </c>
      <c r="M102" t="s">
        <v>224</v>
      </c>
      <c r="N102" s="30">
        <v>260</v>
      </c>
      <c r="O102" s="30">
        <v>1000</v>
      </c>
      <c r="P102" s="32" t="s">
        <v>20</v>
      </c>
      <c r="Q102" s="33" t="s">
        <v>23</v>
      </c>
      <c r="R102" s="33" t="s">
        <v>150</v>
      </c>
      <c r="S102" s="33" t="s">
        <v>147</v>
      </c>
    </row>
    <row r="103" spans="1:19" ht="135" x14ac:dyDescent="0.2">
      <c r="A103">
        <f t="shared" si="3"/>
        <v>101</v>
      </c>
      <c r="B103" s="31">
        <v>42799</v>
      </c>
      <c r="C103" s="41">
        <v>43067</v>
      </c>
      <c r="D103" s="49">
        <v>0.94027777777777777</v>
      </c>
      <c r="E103" s="30" t="s">
        <v>59</v>
      </c>
      <c r="F103" s="30" t="s">
        <v>6</v>
      </c>
      <c r="G103" s="30" t="s">
        <v>146</v>
      </c>
      <c r="H103" s="30" t="s">
        <v>26</v>
      </c>
      <c r="I103" s="9" t="str">
        <f>VLOOKUP(H103,Table1[#All],7,FALSE)</f>
        <v>Cholsan County, North Pyongan Province</v>
      </c>
      <c r="J103" s="9"/>
      <c r="K103" s="9">
        <f>VLOOKUP(H103,Table1[],5,FALSE)</f>
        <v>39.659599999999998</v>
      </c>
      <c r="L103" s="9">
        <f>VLOOKUP(H103,Table1[],6,FALSE)</f>
        <v>124.70569999999999</v>
      </c>
      <c r="M103" t="s">
        <v>224</v>
      </c>
      <c r="N103" s="30">
        <v>260</v>
      </c>
      <c r="O103" s="30">
        <v>1000</v>
      </c>
      <c r="P103" s="32" t="s">
        <v>20</v>
      </c>
      <c r="Q103" s="33" t="s">
        <v>23</v>
      </c>
      <c r="R103" s="33" t="s">
        <v>150</v>
      </c>
      <c r="S103" s="33" t="s">
        <v>147</v>
      </c>
    </row>
    <row r="104" spans="1:19" ht="135" x14ac:dyDescent="0.2">
      <c r="A104" s="9">
        <f t="shared" si="3"/>
        <v>102</v>
      </c>
      <c r="B104" s="31">
        <v>42799</v>
      </c>
      <c r="C104" s="41">
        <v>43067</v>
      </c>
      <c r="D104" s="49">
        <v>0.94027777777777777</v>
      </c>
      <c r="E104" s="30" t="s">
        <v>59</v>
      </c>
      <c r="F104" s="30" t="s">
        <v>6</v>
      </c>
      <c r="G104" s="30" t="s">
        <v>146</v>
      </c>
      <c r="H104" s="30" t="s">
        <v>26</v>
      </c>
      <c r="I104" s="9" t="str">
        <f>VLOOKUP(H104,Table1[#All],7,FALSE)</f>
        <v>Cholsan County, North Pyongan Province</v>
      </c>
      <c r="J104" s="9"/>
      <c r="K104" s="9">
        <f>VLOOKUP(H104,Table1[],5,FALSE)</f>
        <v>39.659599999999998</v>
      </c>
      <c r="L104" s="9">
        <f>VLOOKUP(H104,Table1[],6,FALSE)</f>
        <v>124.70569999999999</v>
      </c>
      <c r="M104" t="s">
        <v>224</v>
      </c>
      <c r="N104" s="30">
        <v>260</v>
      </c>
      <c r="O104" s="30">
        <v>1000</v>
      </c>
      <c r="P104" s="35" t="s">
        <v>20</v>
      </c>
      <c r="Q104" s="30" t="s">
        <v>23</v>
      </c>
      <c r="R104" s="33" t="s">
        <v>150</v>
      </c>
      <c r="S104" s="30" t="s">
        <v>147</v>
      </c>
    </row>
    <row r="105" spans="1:19" ht="60" x14ac:dyDescent="0.2">
      <c r="A105" s="9">
        <f t="shared" si="3"/>
        <v>103</v>
      </c>
      <c r="B105" s="40">
        <v>42815</v>
      </c>
      <c r="C105" s="41">
        <v>43067</v>
      </c>
      <c r="D105" s="49">
        <v>0.91666666666666663</v>
      </c>
      <c r="E105" s="30" t="s">
        <v>10</v>
      </c>
      <c r="F105" s="30" t="s">
        <v>10</v>
      </c>
      <c r="G105" s="29" t="s">
        <v>141</v>
      </c>
      <c r="H105" s="30" t="s">
        <v>57</v>
      </c>
      <c r="I105" s="9" t="str">
        <f>VLOOKUP(H105,Table1[#All],7,FALSE)</f>
        <v>Kangwon Province</v>
      </c>
      <c r="J105" s="9" t="s">
        <v>58</v>
      </c>
      <c r="K105" s="9">
        <f>VLOOKUP(H105,Table1[],5,FALSE)</f>
        <v>39.167700000000004</v>
      </c>
      <c r="L105" s="9">
        <f>VLOOKUP(H105,Table1[],6,FALSE)</f>
        <v>127.4817</v>
      </c>
      <c r="M105" s="37" t="s">
        <v>36</v>
      </c>
      <c r="N105" s="34">
        <v>0</v>
      </c>
      <c r="O105" s="38">
        <v>0</v>
      </c>
      <c r="P105" s="32" t="s">
        <v>20</v>
      </c>
      <c r="Q105" s="34" t="s">
        <v>24</v>
      </c>
      <c r="R105" s="33" t="s">
        <v>148</v>
      </c>
      <c r="S105" s="36" t="s">
        <v>149</v>
      </c>
    </row>
    <row r="106" spans="1:19" ht="120" x14ac:dyDescent="0.2">
      <c r="A106" s="9">
        <f t="shared" si="3"/>
        <v>104</v>
      </c>
      <c r="B106" s="1">
        <v>42829</v>
      </c>
      <c r="C106" s="41">
        <v>43067</v>
      </c>
      <c r="D106" s="49">
        <v>0.90416666666666667</v>
      </c>
      <c r="E106" t="s">
        <v>158</v>
      </c>
      <c r="F106" t="s">
        <v>56</v>
      </c>
      <c r="G106" t="s">
        <v>141</v>
      </c>
      <c r="H106" t="s">
        <v>43</v>
      </c>
      <c r="I106" t="str">
        <f>VLOOKUP(H106,Table1[#All],7,FALSE)</f>
        <v>South Hamgyong province</v>
      </c>
      <c r="K106">
        <f>VLOOKUP(H106,Table1[],5,FALSE)</f>
        <v>40.036799999999999</v>
      </c>
      <c r="L106">
        <f>VLOOKUP(H106,Table1[],6,FALSE)</f>
        <v>128.18389999999999</v>
      </c>
      <c r="M106" t="s">
        <v>224</v>
      </c>
      <c r="N106">
        <v>189</v>
      </c>
      <c r="O106">
        <v>60</v>
      </c>
      <c r="P106" s="32" t="s">
        <v>20</v>
      </c>
      <c r="Q106" t="s">
        <v>24</v>
      </c>
      <c r="R106" s="4" t="s">
        <v>192</v>
      </c>
      <c r="S106" s="4" t="s">
        <v>151</v>
      </c>
    </row>
    <row r="107" spans="1:19" ht="165" x14ac:dyDescent="0.2">
      <c r="A107" s="9">
        <f t="shared" si="3"/>
        <v>105</v>
      </c>
      <c r="B107" s="39">
        <v>42840</v>
      </c>
      <c r="C107" s="41">
        <v>43067</v>
      </c>
      <c r="D107" s="49">
        <v>0.88958333333333339</v>
      </c>
      <c r="E107" s="33" t="s">
        <v>158</v>
      </c>
      <c r="F107" s="33" t="s">
        <v>56</v>
      </c>
      <c r="G107" s="36" t="s">
        <v>141</v>
      </c>
      <c r="H107" s="33" t="s">
        <v>43</v>
      </c>
      <c r="I107" t="str">
        <f>VLOOKUP(H107,Table1[#All],7,FALSE)</f>
        <v>South Hamgyong province</v>
      </c>
      <c r="K107">
        <f>VLOOKUP(H107,Table1[],5,FALSE)</f>
        <v>40.036799999999999</v>
      </c>
      <c r="L107">
        <f>VLOOKUP(H107,Table1[],6,FALSE)</f>
        <v>128.18389999999999</v>
      </c>
      <c r="M107" s="33" t="s">
        <v>36</v>
      </c>
      <c r="N107" s="33">
        <v>0</v>
      </c>
      <c r="O107" s="33">
        <v>0</v>
      </c>
      <c r="P107" s="32" t="s">
        <v>20</v>
      </c>
      <c r="Q107" s="33" t="s">
        <v>24</v>
      </c>
      <c r="R107" s="33" t="s">
        <v>193</v>
      </c>
      <c r="S107" s="36" t="s">
        <v>162</v>
      </c>
    </row>
    <row r="108" spans="1:19" ht="105" x14ac:dyDescent="0.2">
      <c r="A108" s="9">
        <f t="shared" si="3"/>
        <v>106</v>
      </c>
      <c r="B108" s="1">
        <v>42853</v>
      </c>
      <c r="C108" s="41">
        <v>43067</v>
      </c>
      <c r="D108" s="49">
        <v>0.85625000000000007</v>
      </c>
      <c r="E108" t="s">
        <v>158</v>
      </c>
      <c r="F108" s="42" t="s">
        <v>56</v>
      </c>
      <c r="G108" s="43"/>
      <c r="H108" t="s">
        <v>157</v>
      </c>
      <c r="I108" t="str">
        <f>VLOOKUP(H108,Table1[#All],7,FALSE)</f>
        <v>South Pyongan Province</v>
      </c>
      <c r="K108">
        <f>VLOOKUP(H108,Table1[],5,FALSE)</f>
        <v>39.504416999999997</v>
      </c>
      <c r="L108">
        <f>VLOOKUP(H108,Table1[],6,FALSE)</f>
        <v>125.964333</v>
      </c>
      <c r="M108" s="42" t="s">
        <v>36</v>
      </c>
      <c r="N108" s="42">
        <v>71</v>
      </c>
      <c r="O108" s="42">
        <v>0</v>
      </c>
      <c r="P108" s="44" t="s">
        <v>20</v>
      </c>
      <c r="Q108" s="42" t="s">
        <v>24</v>
      </c>
      <c r="R108" s="48" t="s">
        <v>194</v>
      </c>
      <c r="S108" s="45" t="s">
        <v>163</v>
      </c>
    </row>
    <row r="109" spans="1:19" ht="90" x14ac:dyDescent="0.2">
      <c r="A109" s="9">
        <f t="shared" si="3"/>
        <v>107</v>
      </c>
      <c r="B109" s="1">
        <v>42869</v>
      </c>
      <c r="C109" s="41">
        <v>43067</v>
      </c>
      <c r="D109" s="49">
        <v>0.85277777777777775</v>
      </c>
      <c r="E109" t="s">
        <v>158</v>
      </c>
      <c r="F109" s="42" t="s">
        <v>56</v>
      </c>
      <c r="G109" s="43"/>
      <c r="H109" t="s">
        <v>159</v>
      </c>
      <c r="I109" t="str">
        <f>VLOOKUP(H109,Table1[#All],7,FALSE)</f>
        <v>Kusong, North Pyongan</v>
      </c>
      <c r="K109">
        <f>VLOOKUP(H109,Table1[],5,FALSE)</f>
        <v>40.065899999999999</v>
      </c>
      <c r="L109">
        <f>VLOOKUP(H109,Table1[],6,FALSE)</f>
        <v>125.2099</v>
      </c>
      <c r="M109" s="42" t="s">
        <v>224</v>
      </c>
      <c r="N109">
        <v>2111.5</v>
      </c>
      <c r="O109">
        <v>787</v>
      </c>
      <c r="P109" s="44" t="s">
        <v>20</v>
      </c>
      <c r="Q109" s="42" t="s">
        <v>23</v>
      </c>
      <c r="R109" s="4" t="s">
        <v>195</v>
      </c>
      <c r="S109" s="4" t="s">
        <v>164</v>
      </c>
    </row>
    <row r="110" spans="1:19" ht="233.25" customHeight="1" x14ac:dyDescent="0.2">
      <c r="A110" s="9">
        <f t="shared" si="3"/>
        <v>108</v>
      </c>
      <c r="B110" s="1">
        <v>42876</v>
      </c>
      <c r="C110" s="41">
        <v>43067</v>
      </c>
      <c r="D110" s="49">
        <v>0.33263888888888887</v>
      </c>
      <c r="E110" t="s">
        <v>145</v>
      </c>
      <c r="F110" t="s">
        <v>6</v>
      </c>
      <c r="G110" s="43"/>
      <c r="H110" t="s">
        <v>160</v>
      </c>
      <c r="I110" t="str">
        <f>VLOOKUP(H110,Table1[#All],7,FALSE)</f>
        <v>South Pyongan Province</v>
      </c>
      <c r="K110">
        <f>VLOOKUP(H110,Table1[],5,FALSE)</f>
        <v>39.618282999999998</v>
      </c>
      <c r="L110">
        <f>VLOOKUP(H110,Table1[],6,FALSE)</f>
        <v>125.80358510000001</v>
      </c>
      <c r="M110" s="42" t="s">
        <v>224</v>
      </c>
      <c r="N110">
        <v>560</v>
      </c>
      <c r="O110">
        <v>500</v>
      </c>
      <c r="P110" s="44" t="s">
        <v>20</v>
      </c>
      <c r="Q110" s="42" t="s">
        <v>23</v>
      </c>
      <c r="R110" s="4" t="s">
        <v>196</v>
      </c>
      <c r="S110" s="4" t="s">
        <v>165</v>
      </c>
    </row>
    <row r="111" spans="1:19" ht="135" x14ac:dyDescent="0.2">
      <c r="A111" s="9">
        <f t="shared" si="3"/>
        <v>109</v>
      </c>
      <c r="B111" s="1">
        <v>42883</v>
      </c>
      <c r="C111" s="41">
        <v>43067</v>
      </c>
      <c r="D111" s="49">
        <v>0.86111111111111116</v>
      </c>
      <c r="E111" t="s">
        <v>161</v>
      </c>
      <c r="F111" t="s">
        <v>8</v>
      </c>
      <c r="G111" s="43"/>
      <c r="H111" s="30" t="s">
        <v>57</v>
      </c>
      <c r="I111" t="str">
        <f>VLOOKUP(H111,Table1[#All],7,FALSE)</f>
        <v>Kangwon Province</v>
      </c>
      <c r="J111" t="s">
        <v>58</v>
      </c>
      <c r="K111">
        <f>VLOOKUP(H111,Table1[],5,FALSE)</f>
        <v>39.167700000000004</v>
      </c>
      <c r="L111">
        <f>VLOOKUP(H111,Table1[],6,FALSE)</f>
        <v>127.4817</v>
      </c>
      <c r="M111" s="42" t="s">
        <v>224</v>
      </c>
      <c r="N111">
        <v>120</v>
      </c>
      <c r="O111">
        <v>400</v>
      </c>
      <c r="P111" s="44" t="s">
        <v>20</v>
      </c>
      <c r="Q111" s="42" t="s">
        <v>23</v>
      </c>
      <c r="R111" s="4" t="s">
        <v>197</v>
      </c>
      <c r="S111" s="4" t="s">
        <v>166</v>
      </c>
    </row>
    <row r="112" spans="1:19" ht="90" x14ac:dyDescent="0.2">
      <c r="A112" s="9">
        <f t="shared" si="3"/>
        <v>110</v>
      </c>
      <c r="B112" s="1">
        <v>42920</v>
      </c>
      <c r="C112" s="41">
        <v>43067</v>
      </c>
      <c r="D112" s="49">
        <v>2.7777777777777776E-2</v>
      </c>
      <c r="E112" t="s">
        <v>167</v>
      </c>
      <c r="F112" t="s">
        <v>168</v>
      </c>
      <c r="G112" s="43"/>
      <c r="H112" s="42" t="s">
        <v>169</v>
      </c>
      <c r="I112" t="str">
        <f>VLOOKUP(H112,Table1[#All],7,FALSE)</f>
        <v>Kusong, North Pyongan</v>
      </c>
      <c r="J112" t="s">
        <v>170</v>
      </c>
      <c r="K112">
        <f>VLOOKUP(H112,Table1[],5,FALSE)</f>
        <v>39.872152999999997</v>
      </c>
      <c r="L112">
        <f>VLOOKUP(H112,Table1[],6,FALSE)</f>
        <v>125.269192</v>
      </c>
      <c r="M112" s="42" t="s">
        <v>224</v>
      </c>
      <c r="N112">
        <v>2802</v>
      </c>
      <c r="O112">
        <v>933</v>
      </c>
      <c r="P112" s="44" t="s">
        <v>20</v>
      </c>
      <c r="Q112" s="42" t="s">
        <v>23</v>
      </c>
      <c r="R112" s="4" t="s">
        <v>198</v>
      </c>
      <c r="S112" s="4" t="s">
        <v>171</v>
      </c>
    </row>
    <row r="113" spans="1:19" ht="195" x14ac:dyDescent="0.2">
      <c r="A113" s="9">
        <f t="shared" si="3"/>
        <v>111</v>
      </c>
      <c r="B113" s="1">
        <v>42944</v>
      </c>
      <c r="C113" s="41">
        <v>43067</v>
      </c>
      <c r="D113" s="49">
        <v>0.61249999999999993</v>
      </c>
      <c r="E113" t="s">
        <v>167</v>
      </c>
      <c r="F113" t="s">
        <v>168</v>
      </c>
      <c r="G113" s="43"/>
      <c r="H113" s="42" t="s">
        <v>172</v>
      </c>
      <c r="I113" t="str">
        <f>VLOOKUP(H113,Table1[#All],7,FALSE)</f>
        <v>Mup'yong-ni, Chagang Province</v>
      </c>
      <c r="J113" t="s">
        <v>173</v>
      </c>
      <c r="K113">
        <f>VLOOKUP(H113,Table1[],5,FALSE)</f>
        <v>40.611207999999998</v>
      </c>
      <c r="L113">
        <f>VLOOKUP(H113,Table1[],6,FALSE)</f>
        <v>126.425743</v>
      </c>
      <c r="M113" s="42" t="s">
        <v>224</v>
      </c>
      <c r="N113">
        <v>3724.9</v>
      </c>
      <c r="O113">
        <v>998</v>
      </c>
      <c r="P113" s="44" t="s">
        <v>20</v>
      </c>
      <c r="Q113" s="42" t="s">
        <v>23</v>
      </c>
      <c r="R113" s="4" t="s">
        <v>199</v>
      </c>
      <c r="S113" s="4" t="s">
        <v>174</v>
      </c>
    </row>
    <row r="114" spans="1:19" ht="165" x14ac:dyDescent="0.2">
      <c r="A114" s="9">
        <f t="shared" si="3"/>
        <v>112</v>
      </c>
      <c r="B114" s="1">
        <v>42972</v>
      </c>
      <c r="C114" s="41">
        <v>43067</v>
      </c>
      <c r="D114" s="49">
        <v>0.90902777777777777</v>
      </c>
      <c r="E114" t="s">
        <v>207</v>
      </c>
      <c r="F114" t="s">
        <v>8</v>
      </c>
      <c r="G114" s="43"/>
      <c r="H114" s="42" t="s">
        <v>64</v>
      </c>
      <c r="I114" t="str">
        <f>VLOOKUP(H114,Table1[#All],7,FALSE)</f>
        <v>Kittae Pass, Kangwon Province</v>
      </c>
      <c r="J114" s="3" t="s">
        <v>80</v>
      </c>
      <c r="K114">
        <f>VLOOKUP(H114,Table1[],5,FALSE)</f>
        <v>38.990830000000003</v>
      </c>
      <c r="L114">
        <f>VLOOKUP(H114,Table1[],6,FALSE)</f>
        <v>127.6236</v>
      </c>
      <c r="M114" s="42" t="s">
        <v>224</v>
      </c>
      <c r="N114">
        <v>150</v>
      </c>
      <c r="O114">
        <v>250</v>
      </c>
      <c r="P114" s="44" t="s">
        <v>20</v>
      </c>
      <c r="Q114" s="42" t="s">
        <v>23</v>
      </c>
      <c r="R114" s="4" t="s">
        <v>208</v>
      </c>
      <c r="S114" s="4" t="s">
        <v>209</v>
      </c>
    </row>
    <row r="115" spans="1:19" ht="165" x14ac:dyDescent="0.2">
      <c r="A115" s="9">
        <f t="shared" si="3"/>
        <v>113</v>
      </c>
      <c r="B115" s="1">
        <v>42972</v>
      </c>
      <c r="C115" s="41">
        <v>43067</v>
      </c>
      <c r="D115" s="49">
        <v>0.92152777777777783</v>
      </c>
      <c r="E115" t="s">
        <v>207</v>
      </c>
      <c r="F115" t="s">
        <v>8</v>
      </c>
      <c r="G115" s="43"/>
      <c r="H115" s="42" t="s">
        <v>64</v>
      </c>
      <c r="I115" t="str">
        <f>VLOOKUP(H115,Table1[#All],7,FALSE)</f>
        <v>Kittae Pass, Kangwon Province</v>
      </c>
      <c r="J115" s="3" t="s">
        <v>80</v>
      </c>
      <c r="K115">
        <f>VLOOKUP(H115,Table1[],5,FALSE)</f>
        <v>38.990830000000003</v>
      </c>
      <c r="L115">
        <f>VLOOKUP(H115,Table1[],6,FALSE)</f>
        <v>127.6236</v>
      </c>
      <c r="M115" s="42" t="s">
        <v>224</v>
      </c>
      <c r="N115">
        <v>150</v>
      </c>
      <c r="O115">
        <v>0</v>
      </c>
      <c r="P115" s="44" t="s">
        <v>20</v>
      </c>
      <c r="Q115" s="42" t="s">
        <v>24</v>
      </c>
      <c r="R115" s="4" t="s">
        <v>208</v>
      </c>
      <c r="S115" s="4" t="s">
        <v>209</v>
      </c>
    </row>
    <row r="116" spans="1:19" ht="165" x14ac:dyDescent="0.2">
      <c r="A116" s="9">
        <f t="shared" si="3"/>
        <v>114</v>
      </c>
      <c r="B116" s="1">
        <v>42972</v>
      </c>
      <c r="C116" s="41">
        <v>43067</v>
      </c>
      <c r="D116" s="49">
        <v>0.92986111111111114</v>
      </c>
      <c r="E116" t="s">
        <v>207</v>
      </c>
      <c r="F116" t="s">
        <v>8</v>
      </c>
      <c r="G116" s="43"/>
      <c r="H116" s="42" t="s">
        <v>64</v>
      </c>
      <c r="I116" t="str">
        <f>VLOOKUP(H116,Table1[#All],7,FALSE)</f>
        <v>Kittae Pass, Kangwon Province</v>
      </c>
      <c r="J116" s="3" t="s">
        <v>80</v>
      </c>
      <c r="K116">
        <f>VLOOKUP(H116,Table1[],5,FALSE)</f>
        <v>38.990830000000003</v>
      </c>
      <c r="L116">
        <f>VLOOKUP(H116,Table1[],6,FALSE)</f>
        <v>127.6236</v>
      </c>
      <c r="M116" t="s">
        <v>224</v>
      </c>
      <c r="N116">
        <v>150</v>
      </c>
      <c r="O116">
        <v>250</v>
      </c>
      <c r="P116" s="44" t="s">
        <v>20</v>
      </c>
      <c r="Q116" s="42" t="s">
        <v>23</v>
      </c>
      <c r="R116" s="4" t="s">
        <v>208</v>
      </c>
      <c r="S116" s="4" t="s">
        <v>209</v>
      </c>
    </row>
    <row r="117" spans="1:19" ht="150" x14ac:dyDescent="0.2">
      <c r="A117" s="9">
        <f t="shared" si="3"/>
        <v>115</v>
      </c>
      <c r="B117" s="1">
        <v>42975</v>
      </c>
      <c r="C117" s="41">
        <v>43067</v>
      </c>
      <c r="D117" s="49">
        <v>0.87361111111111101</v>
      </c>
      <c r="E117" t="s">
        <v>158</v>
      </c>
      <c r="F117" t="s">
        <v>56</v>
      </c>
      <c r="G117" s="43"/>
      <c r="H117" s="42" t="s">
        <v>201</v>
      </c>
      <c r="I117" t="str">
        <f>VLOOKUP(H117,Table1[#All],7,FALSE)</f>
        <v>Pyongyang</v>
      </c>
      <c r="J117" s="3" t="s">
        <v>202</v>
      </c>
      <c r="K117">
        <f>VLOOKUP(H117,Table1[],5,FALSE)</f>
        <v>39.200158999999999</v>
      </c>
      <c r="L117">
        <f>VLOOKUP(H117,Table1[],6,FALSE)</f>
        <v>125.67325599999999</v>
      </c>
      <c r="M117" s="42" t="s">
        <v>32</v>
      </c>
      <c r="N117">
        <v>550</v>
      </c>
      <c r="O117">
        <v>2700</v>
      </c>
      <c r="P117" s="44" t="s">
        <v>20</v>
      </c>
      <c r="Q117" s="42" t="s">
        <v>10</v>
      </c>
      <c r="R117" s="4" t="s">
        <v>206</v>
      </c>
      <c r="S117" s="4" t="s">
        <v>203</v>
      </c>
    </row>
    <row r="118" spans="1:19" ht="90" x14ac:dyDescent="0.2">
      <c r="A118" s="9">
        <f t="shared" si="3"/>
        <v>116</v>
      </c>
      <c r="B118" s="1">
        <v>42992</v>
      </c>
      <c r="C118" s="41">
        <v>43067</v>
      </c>
      <c r="D118" s="49">
        <v>0.9145833333333333</v>
      </c>
      <c r="E118" t="s">
        <v>158</v>
      </c>
      <c r="F118" t="s">
        <v>56</v>
      </c>
      <c r="G118" s="43"/>
      <c r="H118" s="42" t="s">
        <v>201</v>
      </c>
      <c r="I118" t="str">
        <f>VLOOKUP(H118,Table1[#All],7,FALSE)</f>
        <v>Pyongyang</v>
      </c>
      <c r="J118" s="3" t="s">
        <v>202</v>
      </c>
      <c r="K118">
        <f>VLOOKUP(H118,Table1[],5,FALSE)</f>
        <v>39.200158999999999</v>
      </c>
      <c r="L118">
        <f>VLOOKUP(H118,Table1[],6,FALSE)</f>
        <v>125.67325599999999</v>
      </c>
      <c r="M118" s="42" t="s">
        <v>32</v>
      </c>
      <c r="N118">
        <v>770</v>
      </c>
      <c r="O118">
        <v>3700</v>
      </c>
      <c r="P118" s="44" t="s">
        <v>20</v>
      </c>
      <c r="Q118" s="42" t="s">
        <v>23</v>
      </c>
      <c r="R118" s="4" t="s">
        <v>204</v>
      </c>
      <c r="S118" s="4" t="s">
        <v>205</v>
      </c>
    </row>
    <row r="119" spans="1:19" ht="135" x14ac:dyDescent="0.2">
      <c r="A119" s="9">
        <f t="shared" si="3"/>
        <v>117</v>
      </c>
      <c r="B119" s="1">
        <v>43067</v>
      </c>
      <c r="C119" s="46">
        <v>43068</v>
      </c>
      <c r="D119" s="49">
        <v>0.76250000000000007</v>
      </c>
      <c r="E119" t="s">
        <v>213</v>
      </c>
      <c r="F119" t="s">
        <v>168</v>
      </c>
      <c r="G119" s="43"/>
      <c r="H119" t="s">
        <v>215</v>
      </c>
      <c r="I119" t="str">
        <f>VLOOKUP(H119,Table1[#All],7,FALSE)</f>
        <v>Pyongsong, South Pyongan Province</v>
      </c>
      <c r="J119" s="3" t="s">
        <v>217</v>
      </c>
      <c r="K119">
        <f>VLOOKUP(H119,Table1[],5,FALSE)</f>
        <v>39.281999999999996</v>
      </c>
      <c r="L119">
        <f>VLOOKUP(H119,Table1[],6,FALSE)</f>
        <v>125.869</v>
      </c>
      <c r="M119" t="s">
        <v>224</v>
      </c>
      <c r="N119">
        <v>4475</v>
      </c>
      <c r="O119">
        <v>950</v>
      </c>
      <c r="P119" s="44" t="s">
        <v>20</v>
      </c>
      <c r="Q119" s="42" t="s">
        <v>23</v>
      </c>
      <c r="R119" s="4" t="s">
        <v>218</v>
      </c>
      <c r="S119" s="4" t="s">
        <v>214</v>
      </c>
    </row>
  </sheetData>
  <pageMargins left="0.7" right="0.7" top="0.75" bottom="0.75" header="0.3" footer="0.3"/>
  <pageSetup orientation="landscape" r:id="rId1"/>
  <ignoredErrors>
    <ignoredError sqref="A3" calculatedColumn="1"/>
  </ignoredError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baseColWidth="10" defaultColWidth="8.83203125" defaultRowHeight="15" x14ac:dyDescent="0.2"/>
  <cols>
    <col min="1" max="1" width="18.83203125" customWidth="1"/>
    <col min="2" max="2" width="13" customWidth="1"/>
    <col min="3" max="3" width="7.6640625" bestFit="1" customWidth="1"/>
    <col min="4" max="4" width="9.5" bestFit="1" customWidth="1"/>
    <col min="5" max="5" width="11.33203125" customWidth="1"/>
    <col min="6" max="6" width="12.5" bestFit="1" customWidth="1"/>
    <col min="7" max="7" width="5.6640625" customWidth="1"/>
    <col min="8" max="8" width="7.5" customWidth="1"/>
    <col min="9" max="9" width="12" bestFit="1" customWidth="1"/>
    <col min="10" max="10" width="9.5" bestFit="1" customWidth="1"/>
    <col min="11" max="11" width="9.33203125" bestFit="1" customWidth="1"/>
    <col min="12" max="12" width="8" customWidth="1"/>
    <col min="13" max="13" width="8.6640625" customWidth="1"/>
    <col min="14" max="15" width="7" customWidth="1"/>
    <col min="16" max="16" width="7.5" customWidth="1"/>
    <col min="17" max="17" width="12.5" bestFit="1" customWidth="1"/>
    <col min="18" max="18" width="11.5" bestFit="1" customWidth="1"/>
    <col min="19" max="20" width="7" customWidth="1"/>
    <col min="21" max="21" width="9.5" bestFit="1" customWidth="1"/>
    <col min="22" max="22" width="14.5" bestFit="1" customWidth="1"/>
    <col min="23" max="23" width="11.33203125" bestFit="1" customWidth="1"/>
  </cols>
  <sheetData>
    <row r="1" spans="1:5" ht="81" customHeight="1" x14ac:dyDescent="0.2"/>
    <row r="2" spans="1:5" x14ac:dyDescent="0.2">
      <c r="A2" s="6" t="s">
        <v>16</v>
      </c>
      <c r="B2" t="s">
        <v>87</v>
      </c>
    </row>
    <row r="3" spans="1:5" x14ac:dyDescent="0.2">
      <c r="A3" s="6" t="s">
        <v>96</v>
      </c>
      <c r="B3" t="s">
        <v>87</v>
      </c>
    </row>
    <row r="5" spans="1:5" x14ac:dyDescent="0.2">
      <c r="A5" s="6" t="s">
        <v>95</v>
      </c>
      <c r="B5" s="6" t="s">
        <v>94</v>
      </c>
    </row>
    <row r="6" spans="1:5" x14ac:dyDescent="0.2">
      <c r="A6" s="6" t="s">
        <v>89</v>
      </c>
      <c r="B6" t="s">
        <v>24</v>
      </c>
      <c r="C6" t="s">
        <v>23</v>
      </c>
      <c r="D6" t="s">
        <v>10</v>
      </c>
      <c r="E6" s="19" t="s">
        <v>86</v>
      </c>
    </row>
    <row r="7" spans="1:5" x14ac:dyDescent="0.2">
      <c r="A7" s="7" t="s">
        <v>59</v>
      </c>
      <c r="B7" s="8"/>
      <c r="C7" s="8">
        <v>7</v>
      </c>
      <c r="D7" s="8"/>
      <c r="E7" s="20">
        <v>7</v>
      </c>
    </row>
    <row r="8" spans="1:5" x14ac:dyDescent="0.2">
      <c r="A8" s="7" t="s">
        <v>55</v>
      </c>
      <c r="B8" s="8">
        <v>7</v>
      </c>
      <c r="C8" s="8">
        <v>1</v>
      </c>
      <c r="D8" s="8"/>
      <c r="E8" s="20">
        <v>8</v>
      </c>
    </row>
    <row r="9" spans="1:5" x14ac:dyDescent="0.2">
      <c r="A9" s="7" t="s">
        <v>5</v>
      </c>
      <c r="B9" s="8">
        <v>4</v>
      </c>
      <c r="C9" s="8">
        <v>12</v>
      </c>
      <c r="D9" s="8"/>
      <c r="E9" s="20">
        <v>16</v>
      </c>
    </row>
    <row r="10" spans="1:5" x14ac:dyDescent="0.2">
      <c r="A10" s="7" t="s">
        <v>41</v>
      </c>
      <c r="B10" s="8">
        <v>3</v>
      </c>
      <c r="C10" s="8">
        <v>3</v>
      </c>
      <c r="D10" s="8"/>
      <c r="E10" s="20">
        <v>6</v>
      </c>
    </row>
    <row r="11" spans="1:5" x14ac:dyDescent="0.2">
      <c r="A11" s="7" t="s">
        <v>7</v>
      </c>
      <c r="B11" s="8">
        <v>3</v>
      </c>
      <c r="C11" s="8">
        <v>7</v>
      </c>
      <c r="D11" s="8"/>
      <c r="E11" s="20">
        <v>10</v>
      </c>
    </row>
    <row r="12" spans="1:5" x14ac:dyDescent="0.2">
      <c r="A12" s="7" t="s">
        <v>15</v>
      </c>
      <c r="B12" s="8"/>
      <c r="C12" s="8">
        <v>26</v>
      </c>
      <c r="D12" s="8">
        <v>1</v>
      </c>
      <c r="E12" s="20">
        <v>27</v>
      </c>
    </row>
    <row r="13" spans="1:5" x14ac:dyDescent="0.2">
      <c r="A13" s="7" t="s">
        <v>21</v>
      </c>
      <c r="B13" s="8">
        <v>1</v>
      </c>
      <c r="C13" s="8"/>
      <c r="D13" s="8"/>
      <c r="E13" s="20">
        <v>1</v>
      </c>
    </row>
    <row r="14" spans="1:5" x14ac:dyDescent="0.2">
      <c r="A14" s="7" t="s">
        <v>31</v>
      </c>
      <c r="B14" s="8">
        <v>2</v>
      </c>
      <c r="C14" s="8"/>
      <c r="D14" s="8"/>
      <c r="E14" s="20">
        <v>2</v>
      </c>
    </row>
    <row r="15" spans="1:5" x14ac:dyDescent="0.2">
      <c r="A15" s="7" t="s">
        <v>34</v>
      </c>
      <c r="B15" s="8">
        <v>1</v>
      </c>
      <c r="C15" s="8">
        <v>2</v>
      </c>
      <c r="D15" s="8"/>
      <c r="E15" s="20">
        <v>3</v>
      </c>
    </row>
    <row r="16" spans="1:5" x14ac:dyDescent="0.2">
      <c r="A16" s="7" t="s">
        <v>10</v>
      </c>
      <c r="B16" s="8">
        <v>1</v>
      </c>
      <c r="C16" s="8"/>
      <c r="D16" s="8">
        <v>1</v>
      </c>
      <c r="E16" s="20">
        <v>2</v>
      </c>
    </row>
    <row r="17" spans="1:5" x14ac:dyDescent="0.2">
      <c r="A17" s="7" t="s">
        <v>104</v>
      </c>
      <c r="B17" s="8"/>
      <c r="C17" s="8">
        <v>20</v>
      </c>
      <c r="D17" s="8"/>
      <c r="E17" s="20">
        <v>20</v>
      </c>
    </row>
    <row r="18" spans="1:5" x14ac:dyDescent="0.2">
      <c r="A18" s="7" t="s">
        <v>145</v>
      </c>
      <c r="B18" s="8"/>
      <c r="C18" s="8">
        <v>2</v>
      </c>
      <c r="D18" s="8"/>
      <c r="E18" s="20">
        <v>2</v>
      </c>
    </row>
    <row r="19" spans="1:5" x14ac:dyDescent="0.2">
      <c r="A19" s="7" t="s">
        <v>158</v>
      </c>
      <c r="B19" s="8">
        <v>3</v>
      </c>
      <c r="C19" s="8">
        <v>2</v>
      </c>
      <c r="D19" s="8">
        <v>1</v>
      </c>
      <c r="E19" s="20">
        <v>6</v>
      </c>
    </row>
    <row r="20" spans="1:5" x14ac:dyDescent="0.2">
      <c r="A20" s="7" t="s">
        <v>161</v>
      </c>
      <c r="B20" s="8"/>
      <c r="C20" s="8">
        <v>1</v>
      </c>
      <c r="D20" s="8"/>
      <c r="E20" s="20">
        <v>1</v>
      </c>
    </row>
    <row r="21" spans="1:5" x14ac:dyDescent="0.2">
      <c r="A21" s="7" t="s">
        <v>167</v>
      </c>
      <c r="B21" s="8"/>
      <c r="C21" s="8">
        <v>2</v>
      </c>
      <c r="D21" s="8"/>
      <c r="E21" s="20">
        <v>2</v>
      </c>
    </row>
    <row r="22" spans="1:5" x14ac:dyDescent="0.2">
      <c r="A22" s="7" t="s">
        <v>207</v>
      </c>
      <c r="B22" s="8">
        <v>1</v>
      </c>
      <c r="C22" s="8">
        <v>2</v>
      </c>
      <c r="D22" s="8"/>
      <c r="E22" s="20">
        <v>3</v>
      </c>
    </row>
    <row r="23" spans="1:5" x14ac:dyDescent="0.2">
      <c r="A23" s="7" t="s">
        <v>213</v>
      </c>
      <c r="B23" s="8"/>
      <c r="C23" s="8">
        <v>1</v>
      </c>
      <c r="D23" s="8"/>
      <c r="E23" s="20">
        <v>1</v>
      </c>
    </row>
    <row r="24" spans="1:5" x14ac:dyDescent="0.2">
      <c r="A24" s="7" t="s">
        <v>86</v>
      </c>
      <c r="B24" s="8">
        <v>26</v>
      </c>
      <c r="C24" s="8">
        <v>88</v>
      </c>
      <c r="D24" s="8">
        <v>3</v>
      </c>
      <c r="E24" s="20">
        <v>117</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4" sqref="A4"/>
    </sheetView>
  </sheetViews>
  <sheetFormatPr baseColWidth="10" defaultColWidth="8.83203125" defaultRowHeight="15" x14ac:dyDescent="0.2"/>
  <cols>
    <col min="1" max="1" width="18.83203125" bestFit="1" customWidth="1"/>
    <col min="2" max="2" width="16.33203125" customWidth="1"/>
    <col min="3" max="3" width="7.6640625" customWidth="1"/>
    <col min="4" max="4" width="9.5" bestFit="1" customWidth="1"/>
    <col min="5" max="5" width="11.33203125" bestFit="1" customWidth="1"/>
  </cols>
  <sheetData>
    <row r="1" spans="1:7" ht="74.25" customHeight="1" x14ac:dyDescent="0.2"/>
    <row r="3" spans="1:7" x14ac:dyDescent="0.2">
      <c r="A3" s="10" t="s">
        <v>16</v>
      </c>
      <c r="B3" s="9" t="s">
        <v>87</v>
      </c>
    </row>
    <row r="5" spans="1:7" x14ac:dyDescent="0.2">
      <c r="A5" s="11" t="s">
        <v>95</v>
      </c>
      <c r="B5" s="11" t="s">
        <v>88</v>
      </c>
      <c r="C5" s="12"/>
      <c r="D5" s="12"/>
      <c r="E5" s="12"/>
    </row>
    <row r="6" spans="1:7" x14ac:dyDescent="0.2">
      <c r="A6" s="13" t="s">
        <v>97</v>
      </c>
      <c r="B6" s="14" t="s">
        <v>24</v>
      </c>
      <c r="C6" s="14" t="s">
        <v>23</v>
      </c>
      <c r="D6" s="14" t="s">
        <v>10</v>
      </c>
      <c r="E6" s="26" t="s">
        <v>86</v>
      </c>
    </row>
    <row r="7" spans="1:7" x14ac:dyDescent="0.2">
      <c r="A7" s="15" t="s">
        <v>59</v>
      </c>
      <c r="B7" s="16"/>
      <c r="C7" s="16">
        <v>7</v>
      </c>
      <c r="D7" s="16"/>
      <c r="E7" s="24">
        <v>7</v>
      </c>
      <c r="G7" s="9"/>
    </row>
    <row r="8" spans="1:7" x14ac:dyDescent="0.2">
      <c r="A8" s="15" t="s">
        <v>55</v>
      </c>
      <c r="B8" s="16">
        <v>7</v>
      </c>
      <c r="C8" s="16">
        <v>1</v>
      </c>
      <c r="D8" s="16"/>
      <c r="E8" s="24">
        <v>8</v>
      </c>
    </row>
    <row r="9" spans="1:7" x14ac:dyDescent="0.2">
      <c r="A9" s="15" t="s">
        <v>5</v>
      </c>
      <c r="B9" s="16">
        <v>4</v>
      </c>
      <c r="C9" s="16">
        <v>12</v>
      </c>
      <c r="D9" s="16"/>
      <c r="E9" s="24">
        <v>16</v>
      </c>
    </row>
    <row r="10" spans="1:7" x14ac:dyDescent="0.2">
      <c r="A10" s="15" t="s">
        <v>41</v>
      </c>
      <c r="B10" s="16">
        <v>3</v>
      </c>
      <c r="C10" s="16">
        <v>3</v>
      </c>
      <c r="D10" s="16"/>
      <c r="E10" s="24">
        <v>6</v>
      </c>
    </row>
    <row r="11" spans="1:7" x14ac:dyDescent="0.2">
      <c r="A11" s="15" t="s">
        <v>7</v>
      </c>
      <c r="B11" s="16">
        <v>3</v>
      </c>
      <c r="C11" s="16">
        <v>7</v>
      </c>
      <c r="D11" s="16"/>
      <c r="E11" s="24">
        <v>10</v>
      </c>
    </row>
    <row r="12" spans="1:7" x14ac:dyDescent="0.2">
      <c r="A12" s="15" t="s">
        <v>15</v>
      </c>
      <c r="B12" s="16"/>
      <c r="C12" s="16">
        <v>26</v>
      </c>
      <c r="D12" s="16">
        <v>1</v>
      </c>
      <c r="E12" s="24">
        <v>27</v>
      </c>
    </row>
    <row r="13" spans="1:7" x14ac:dyDescent="0.2">
      <c r="A13" s="15" t="s">
        <v>21</v>
      </c>
      <c r="B13" s="16">
        <v>1</v>
      </c>
      <c r="C13" s="16"/>
      <c r="D13" s="16"/>
      <c r="E13" s="24">
        <v>1</v>
      </c>
    </row>
    <row r="14" spans="1:7" x14ac:dyDescent="0.2">
      <c r="A14" s="15" t="s">
        <v>31</v>
      </c>
      <c r="B14" s="16">
        <v>2</v>
      </c>
      <c r="C14" s="16"/>
      <c r="D14" s="16"/>
      <c r="E14" s="24">
        <v>2</v>
      </c>
    </row>
    <row r="15" spans="1:7" x14ac:dyDescent="0.2">
      <c r="A15" s="15" t="s">
        <v>34</v>
      </c>
      <c r="B15" s="16">
        <v>1</v>
      </c>
      <c r="C15" s="16">
        <v>2</v>
      </c>
      <c r="D15" s="16"/>
      <c r="E15" s="24">
        <v>3</v>
      </c>
    </row>
    <row r="16" spans="1:7" x14ac:dyDescent="0.2">
      <c r="A16" s="15" t="s">
        <v>10</v>
      </c>
      <c r="B16" s="16">
        <v>1</v>
      </c>
      <c r="C16" s="16"/>
      <c r="D16" s="16">
        <v>1</v>
      </c>
      <c r="E16" s="24">
        <v>2</v>
      </c>
    </row>
    <row r="17" spans="1:5" x14ac:dyDescent="0.2">
      <c r="A17" s="15" t="s">
        <v>104</v>
      </c>
      <c r="B17" s="16"/>
      <c r="C17" s="16">
        <v>20</v>
      </c>
      <c r="D17" s="16"/>
      <c r="E17" s="24">
        <v>20</v>
      </c>
    </row>
    <row r="18" spans="1:5" x14ac:dyDescent="0.2">
      <c r="A18" s="15" t="s">
        <v>145</v>
      </c>
      <c r="B18" s="16"/>
      <c r="C18" s="16">
        <v>2</v>
      </c>
      <c r="D18" s="16"/>
      <c r="E18" s="24">
        <v>2</v>
      </c>
    </row>
    <row r="19" spans="1:5" x14ac:dyDescent="0.2">
      <c r="A19" s="15" t="s">
        <v>158</v>
      </c>
      <c r="B19" s="16">
        <v>3</v>
      </c>
      <c r="C19" s="16">
        <v>2</v>
      </c>
      <c r="D19" s="16">
        <v>1</v>
      </c>
      <c r="E19" s="24">
        <v>6</v>
      </c>
    </row>
    <row r="20" spans="1:5" x14ac:dyDescent="0.2">
      <c r="A20" s="15" t="s">
        <v>161</v>
      </c>
      <c r="B20" s="16"/>
      <c r="C20" s="16">
        <v>1</v>
      </c>
      <c r="D20" s="16"/>
      <c r="E20" s="24">
        <v>1</v>
      </c>
    </row>
    <row r="21" spans="1:5" x14ac:dyDescent="0.2">
      <c r="A21" s="15" t="s">
        <v>167</v>
      </c>
      <c r="B21" s="16"/>
      <c r="C21" s="16">
        <v>2</v>
      </c>
      <c r="D21" s="16"/>
      <c r="E21" s="24">
        <v>2</v>
      </c>
    </row>
    <row r="22" spans="1:5" x14ac:dyDescent="0.2">
      <c r="A22" s="15" t="s">
        <v>207</v>
      </c>
      <c r="B22" s="16">
        <v>1</v>
      </c>
      <c r="C22" s="16">
        <v>2</v>
      </c>
      <c r="D22" s="16"/>
      <c r="E22" s="24">
        <v>3</v>
      </c>
    </row>
    <row r="23" spans="1:5" x14ac:dyDescent="0.2">
      <c r="A23" s="15" t="s">
        <v>213</v>
      </c>
      <c r="B23" s="16"/>
      <c r="C23" s="16">
        <v>1</v>
      </c>
      <c r="D23" s="16"/>
      <c r="E23" s="24">
        <v>1</v>
      </c>
    </row>
    <row r="24" spans="1:5" x14ac:dyDescent="0.2">
      <c r="A24" s="17" t="s">
        <v>86</v>
      </c>
      <c r="B24" s="18">
        <v>26</v>
      </c>
      <c r="C24" s="18">
        <v>88</v>
      </c>
      <c r="D24" s="18">
        <v>3</v>
      </c>
      <c r="E24" s="25">
        <v>117</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workbookViewId="0">
      <selection activeCell="G21" sqref="G21"/>
    </sheetView>
  </sheetViews>
  <sheetFormatPr baseColWidth="10" defaultColWidth="8.83203125" defaultRowHeight="15" x14ac:dyDescent="0.2"/>
  <cols>
    <col min="1" max="1" width="34.6640625" customWidth="1"/>
    <col min="2" max="2" width="18" customWidth="1"/>
    <col min="3" max="3" width="25.1640625" customWidth="1"/>
    <col min="4" max="4" width="18.6640625" customWidth="1"/>
    <col min="5" max="5" width="15.5" customWidth="1"/>
    <col min="6" max="6" width="14.83203125" customWidth="1"/>
    <col min="7" max="7" width="44.5" customWidth="1"/>
    <col min="8" max="11" width="5" customWidth="1"/>
    <col min="12" max="12" width="11.33203125" customWidth="1"/>
    <col min="13" max="13" width="6.6640625" customWidth="1"/>
    <col min="14" max="14" width="6.83203125" customWidth="1"/>
    <col min="15" max="15" width="4.5" customWidth="1"/>
    <col min="16" max="17" width="6.6640625" customWidth="1"/>
    <col min="18" max="18" width="6.83203125" customWidth="1"/>
    <col min="19" max="20" width="6.6640625" customWidth="1"/>
    <col min="21" max="21" width="4.33203125" customWidth="1"/>
    <col min="22" max="22" width="6.83203125" customWidth="1"/>
    <col min="23" max="23" width="4.5" customWidth="1"/>
    <col min="24" max="24" width="6.6640625" customWidth="1"/>
    <col min="25" max="25" width="4.83203125" customWidth="1"/>
    <col min="26" max="26" width="4" customWidth="1"/>
    <col min="27" max="27" width="6.6640625" customWidth="1"/>
    <col min="28" max="28" width="4.5" customWidth="1"/>
    <col min="29" max="29" width="4.33203125" customWidth="1"/>
    <col min="30" max="30" width="6.6640625" customWidth="1"/>
    <col min="31" max="31" width="11.33203125" bestFit="1" customWidth="1"/>
  </cols>
  <sheetData>
    <row r="1" spans="1:12" ht="73.5" customHeight="1" x14ac:dyDescent="0.2"/>
    <row r="2" spans="1:12" x14ac:dyDescent="0.2">
      <c r="A2" t="s">
        <v>96</v>
      </c>
      <c r="B2" t="s">
        <v>91</v>
      </c>
      <c r="C2" t="s">
        <v>92</v>
      </c>
      <c r="D2" s="22" t="s">
        <v>93</v>
      </c>
      <c r="E2" t="s">
        <v>109</v>
      </c>
      <c r="F2" t="s">
        <v>110</v>
      </c>
      <c r="G2" t="s">
        <v>111</v>
      </c>
    </row>
    <row r="3" spans="1:12" x14ac:dyDescent="0.2">
      <c r="A3" t="s">
        <v>14</v>
      </c>
      <c r="B3" s="1">
        <f t="array" ref="B3">MIN(IF('Missile Tests'!$H$3:$H$119=Table1[[#This Row],[Facility]], 'Missile Tests'!$B$3:$B$119))</f>
        <v>30781</v>
      </c>
      <c r="C3" s="1">
        <f t="array" ref="C3">MAX(IF('Missile Tests'!$H$3:$H$119=Table1[[#This Row],[Facility]], 'Missile Tests'!$B$3:$B$119))</f>
        <v>39908</v>
      </c>
      <c r="D3" s="22">
        <f>COUNTIF('Missile Tests'!H:H,Table1[[#This Row],[Facility]])</f>
        <v>17</v>
      </c>
      <c r="E3">
        <v>40.849996599999997</v>
      </c>
      <c r="F3">
        <v>129.666664</v>
      </c>
      <c r="G3" s="8" t="s">
        <v>114</v>
      </c>
    </row>
    <row r="4" spans="1:12" x14ac:dyDescent="0.2">
      <c r="A4" t="s">
        <v>29</v>
      </c>
      <c r="B4" s="1">
        <f t="array" ref="B4">MIN(IF('Missile Tests'!$H$3:$H$119=Table1[[#This Row],[Facility]], 'Missile Tests'!$B$3:$B$119))</f>
        <v>33420</v>
      </c>
      <c r="C4" s="1">
        <f t="array" ref="C4">MAX(IF('Missile Tests'!$H$3:$H$119=Table1[[#This Row],[Facility]], 'Missile Tests'!$B$3:$B$119))</f>
        <v>33420</v>
      </c>
      <c r="D4" s="22">
        <f>COUNTIF('Missile Tests'!H:H,Table1[[#This Row],[Facility]])</f>
        <v>1</v>
      </c>
      <c r="E4">
        <v>38.623330000000003</v>
      </c>
      <c r="F4">
        <v>126.68470000000001</v>
      </c>
      <c r="G4" t="s">
        <v>221</v>
      </c>
    </row>
    <row r="5" spans="1:12" x14ac:dyDescent="0.2">
      <c r="A5" t="s">
        <v>10</v>
      </c>
      <c r="B5" s="1">
        <f t="array" ref="B5">MIN(IF('Missile Tests'!$H$3:$H$119=Table1[[#This Row],[Facility]], 'Missile Tests'!$B$3:$B$119))</f>
        <v>41846</v>
      </c>
      <c r="C5" s="1">
        <f t="array" ref="C5">MAX(IF('Missile Tests'!$H$3:$H$119=Table1[[#This Row],[Facility]], 'Missile Tests'!$B$3:$B$119))</f>
        <v>41846</v>
      </c>
      <c r="D5" s="22">
        <f>COUNTIF('Missile Tests'!H:H,Table1[[#This Row],[Facility]])</f>
        <v>1</v>
      </c>
      <c r="E5" s="21" t="s">
        <v>10</v>
      </c>
      <c r="F5" s="21" t="s">
        <v>10</v>
      </c>
      <c r="G5" s="8" t="s">
        <v>10</v>
      </c>
    </row>
    <row r="6" spans="1:12" x14ac:dyDescent="0.2">
      <c r="A6" t="s">
        <v>64</v>
      </c>
      <c r="B6" s="1">
        <f t="array" ref="B6">MIN(IF('Missile Tests'!$H$3:$H$119=Table1[[#This Row],[Facility]], 'Missile Tests'!$B$3:$B$119))</f>
        <v>38903</v>
      </c>
      <c r="C6" s="1">
        <f t="array" ref="C6">MAX(IF('Missile Tests'!$H$3:$H$119=Table1[[#This Row],[Facility]], 'Missile Tests'!$B$3:$B$119))</f>
        <v>42972</v>
      </c>
      <c r="D6" s="22">
        <f>COUNTIF('Missile Tests'!H:H,Table1[[#This Row],[Facility]])</f>
        <v>20</v>
      </c>
      <c r="E6">
        <v>38.990830000000003</v>
      </c>
      <c r="F6">
        <v>127.6236</v>
      </c>
      <c r="G6" s="3" t="s">
        <v>220</v>
      </c>
    </row>
    <row r="7" spans="1:12" x14ac:dyDescent="0.2">
      <c r="A7" t="s">
        <v>26</v>
      </c>
      <c r="B7" s="1">
        <f t="array" ref="B7">MIN(IF('Missile Tests'!$H$3:$H$119=Table1[[#This Row],[Facility]], 'Missile Tests'!$B$3:$B$119))</f>
        <v>41012</v>
      </c>
      <c r="C7" s="1">
        <f t="array" ref="C7">MAX(IF('Missile Tests'!$H$3:$H$119=Table1[[#This Row],[Facility]], 'Missile Tests'!$B$3:$B$119))</f>
        <v>42799</v>
      </c>
      <c r="D7" s="22">
        <f>COUNTIF('Missile Tests'!H:H,Table1[[#This Row],[Facility]])</f>
        <v>7</v>
      </c>
      <c r="E7">
        <v>39.659599999999998</v>
      </c>
      <c r="F7">
        <v>124.70569999999999</v>
      </c>
      <c r="G7" s="8" t="s">
        <v>113</v>
      </c>
    </row>
    <row r="8" spans="1:12" x14ac:dyDescent="0.2">
      <c r="A8" t="s">
        <v>57</v>
      </c>
      <c r="B8" s="1">
        <f t="array" ref="B8">MIN(IF('Missile Tests'!$H$3:$H$119=Table1[[#This Row],[Facility]], 'Missile Tests'!$B$3:$B$119))</f>
        <v>41701</v>
      </c>
      <c r="C8" s="1">
        <f t="array" ref="C8">MAX(IF('Missile Tests'!$H$3:$H$119=Table1[[#This Row],[Facility]], 'Missile Tests'!$B$3:$B$119))</f>
        <v>42883</v>
      </c>
      <c r="D8" s="22">
        <f>COUNTIF('Missile Tests'!H:H,Table1[[#This Row],[Facility]])</f>
        <v>10</v>
      </c>
      <c r="E8">
        <v>39.167700000000004</v>
      </c>
      <c r="F8">
        <v>127.4817</v>
      </c>
      <c r="G8" s="8" t="s">
        <v>219</v>
      </c>
    </row>
    <row r="9" spans="1:12" x14ac:dyDescent="0.2">
      <c r="A9" t="s">
        <v>39</v>
      </c>
      <c r="B9" s="1">
        <f t="array" ref="B9">MIN(IF('Missile Tests'!$H$3:$H$119=Table1[[#This Row],[Facility]], 'Missile Tests'!$B$3:$B$119))</f>
        <v>41724</v>
      </c>
      <c r="C9" s="1">
        <f t="array" ref="C9">MAX(IF('Missile Tests'!$H$3:$H$119=Table1[[#This Row],[Facility]], 'Missile Tests'!$B$3:$B$119))</f>
        <v>42447</v>
      </c>
      <c r="D9" s="22">
        <f>COUNTIF('Missile Tests'!H:H,Table1[[#This Row],[Facility]])</f>
        <v>4</v>
      </c>
      <c r="E9" s="3">
        <v>39.412593999999999</v>
      </c>
      <c r="F9" s="3">
        <v>125.89031</v>
      </c>
      <c r="G9" s="8" t="s">
        <v>44</v>
      </c>
    </row>
    <row r="10" spans="1:12" x14ac:dyDescent="0.2">
      <c r="A10" t="s">
        <v>106</v>
      </c>
      <c r="B10" s="1">
        <f t="array" ref="B10">MIN(IF('Missile Tests'!$H$3:$H$119=Table1[[#This Row],[Facility]], 'Missile Tests'!$B$3:$B$119))</f>
        <v>41412</v>
      </c>
      <c r="C10" s="1">
        <f t="array" ref="C10">MAX(IF('Missile Tests'!$H$3:$H$119=Table1[[#This Row],[Facility]], 'Missile Tests'!$B$3:$B$119))</f>
        <v>42097</v>
      </c>
      <c r="D10" s="23">
        <f>COUNTIF('Missile Tests'!H:H,Table1[[#This Row],[Facility]])</f>
        <v>20</v>
      </c>
      <c r="E10">
        <v>39.401670000000003</v>
      </c>
      <c r="F10">
        <v>127.5369</v>
      </c>
      <c r="G10" s="8" t="s">
        <v>219</v>
      </c>
    </row>
    <row r="11" spans="1:12" x14ac:dyDescent="0.2">
      <c r="A11" t="s">
        <v>100</v>
      </c>
      <c r="B11" s="1">
        <f t="array" ref="B11">MIN(IF('Missile Tests'!$H$3:$H$119=Table1[[#This Row],[Facility]], 'Missile Tests'!$B$3:$B$119))</f>
        <v>41829</v>
      </c>
      <c r="C11" s="1">
        <f t="array" ref="C11">MAX(IF('Missile Tests'!$H$3:$H$119=Table1[[#This Row],[Facility]], 'Missile Tests'!$B$3:$B$119))</f>
        <v>42618</v>
      </c>
      <c r="D11" s="22">
        <f>COUNTIF('Missile Tests'!H:H,Table1[[#This Row],[Facility]])</f>
        <v>12</v>
      </c>
      <c r="E11">
        <v>38.686833999999998</v>
      </c>
      <c r="F11">
        <v>125.702005</v>
      </c>
      <c r="G11" t="s">
        <v>61</v>
      </c>
      <c r="H11" s="8"/>
      <c r="I11" s="8"/>
      <c r="J11" s="8"/>
      <c r="K11" s="8"/>
      <c r="L11" s="8"/>
    </row>
    <row r="12" spans="1:12" x14ac:dyDescent="0.2">
      <c r="A12" t="s">
        <v>98</v>
      </c>
      <c r="B12" s="1">
        <f t="array" ref="B12">MIN(IF('Missile Tests'!$H$3:$H$119=Table1[[#This Row],[Facility]], 'Missile Tests'!$B$3:$B$119))</f>
        <v>41833</v>
      </c>
      <c r="C12" s="1">
        <f t="array" ref="C12">MAX(IF('Missile Tests'!$H$3:$H$119=Table1[[#This Row],[Facility]], 'Missile Tests'!$B$3:$B$119))</f>
        <v>41833</v>
      </c>
      <c r="D12" s="23">
        <f>COUNTIF('Missile Tests'!H:H,Table1[[#This Row],[Facility]])</f>
        <v>2</v>
      </c>
      <c r="E12">
        <v>37.938200000000002</v>
      </c>
      <c r="F12">
        <v>126.5878</v>
      </c>
      <c r="G12" s="3" t="s">
        <v>68</v>
      </c>
      <c r="H12" s="8"/>
      <c r="I12" s="8"/>
      <c r="J12" s="8"/>
      <c r="K12" s="8"/>
      <c r="L12" s="8"/>
    </row>
    <row r="13" spans="1:12" x14ac:dyDescent="0.2">
      <c r="A13" t="s">
        <v>40</v>
      </c>
      <c r="B13" s="1">
        <f t="array" ref="B13">MIN(IF('Missile Tests'!$H$3:$H$119=Table1[[#This Row],[Facility]], 'Missile Tests'!$B$3:$B$119))</f>
        <v>42064</v>
      </c>
      <c r="C13" s="1">
        <f t="array" ref="C13">MAX(IF('Missile Tests'!$H$3:$H$119=Table1[[#This Row],[Facility]], 'Missile Tests'!$B$3:$B$119))</f>
        <v>42064</v>
      </c>
      <c r="D13" s="22">
        <f>COUNTIF('Missile Tests'!H:H,Table1[[#This Row],[Facility]])</f>
        <v>2</v>
      </c>
      <c r="E13">
        <v>38.752299999999998</v>
      </c>
      <c r="F13">
        <v>125.32470000000001</v>
      </c>
      <c r="G13" s="8" t="s">
        <v>44</v>
      </c>
      <c r="H13" s="8"/>
      <c r="I13" s="8"/>
      <c r="J13" s="8"/>
      <c r="K13" s="8"/>
      <c r="L13" s="8"/>
    </row>
    <row r="14" spans="1:12" x14ac:dyDescent="0.2">
      <c r="A14" t="s">
        <v>43</v>
      </c>
      <c r="B14" s="1">
        <f t="array" ref="B14">MIN(IF('Missile Tests'!$H$3:$H$119=Table1[[#This Row],[Facility]], 'Missile Tests'!$B$3:$B$119))</f>
        <v>42132</v>
      </c>
      <c r="C14" s="1">
        <f t="array" ref="C14">MAX(IF('Missile Tests'!$H$3:$H$119=Table1[[#This Row],[Facility]], 'Missile Tests'!$B$3:$B$119))</f>
        <v>42840</v>
      </c>
      <c r="D14" s="22">
        <f>COUNTIF('Missile Tests'!H:H,Table1[[#This Row],[Facility]])</f>
        <v>8</v>
      </c>
      <c r="E14">
        <v>40.036799999999999</v>
      </c>
      <c r="F14">
        <v>128.18389999999999</v>
      </c>
      <c r="G14" s="8" t="s">
        <v>112</v>
      </c>
      <c r="H14" s="8"/>
      <c r="I14" s="8"/>
      <c r="J14" s="8"/>
      <c r="K14" s="8"/>
      <c r="L14" s="8"/>
    </row>
    <row r="15" spans="1:12" x14ac:dyDescent="0.2">
      <c r="A15" t="s">
        <v>82</v>
      </c>
      <c r="B15" s="1">
        <f t="array" ref="B15">MIN(IF('Missile Tests'!$H$3:$H$119=Table1[[#This Row],[Facility]], 'Missile Tests'!$B$3:$B$119))</f>
        <v>42657</v>
      </c>
      <c r="C15" s="1">
        <f t="array" ref="C15">MAX(IF('Missile Tests'!$H$3:$H$119=Table1[[#This Row],[Facility]], 'Missile Tests'!$B$3:$B$119))</f>
        <v>42662</v>
      </c>
      <c r="D15" s="22">
        <f>COUNTIF('Missile Tests'!H:H,Table1[[#This Row],[Facility]])</f>
        <v>2</v>
      </c>
      <c r="E15">
        <v>39.927472000000002</v>
      </c>
      <c r="F15">
        <v>125.20788899999999</v>
      </c>
      <c r="G15" s="8" t="s">
        <v>143</v>
      </c>
      <c r="H15" s="8"/>
      <c r="I15" s="8"/>
      <c r="J15" s="8"/>
      <c r="K15" s="8"/>
      <c r="L15" s="8"/>
    </row>
    <row r="16" spans="1:12" x14ac:dyDescent="0.2">
      <c r="A16" t="s">
        <v>142</v>
      </c>
      <c r="B16" s="1">
        <f t="array" ref="B16">MIN(IF('Missile Tests'!$H$3:$H$119=Table1[[#This Row],[Facility]], 'Missile Tests'!$B$3:$B$119))</f>
        <v>42777</v>
      </c>
      <c r="C16" s="1">
        <f t="array" ref="C16">MAX(IF('Missile Tests'!$H$3:$H$119=Table1[[#This Row],[Facility]], 'Missile Tests'!$B$3:$B$119))</f>
        <v>42777</v>
      </c>
      <c r="D16" s="22">
        <f>COUNTIF('Missile Tests'!H:H,Table1[[#This Row],[Facility]])</f>
        <v>1</v>
      </c>
      <c r="E16" s="8">
        <v>40.013249999999999</v>
      </c>
      <c r="F16" s="8">
        <v>125.22302000000001</v>
      </c>
      <c r="G16" s="8" t="s">
        <v>143</v>
      </c>
      <c r="H16" s="8"/>
      <c r="I16" s="8"/>
      <c r="J16" s="8"/>
      <c r="K16" s="8"/>
      <c r="L16" s="8"/>
    </row>
    <row r="17" spans="1:12" x14ac:dyDescent="0.2">
      <c r="A17" t="s">
        <v>157</v>
      </c>
      <c r="B17" s="1">
        <f t="array" ref="B17">MIN(IF('Missile Tests'!$H$3:$H$119=Table1[[#This Row],[Facility]], 'Missile Tests'!$B$3:$B$119))</f>
        <v>42853</v>
      </c>
      <c r="C17" s="1">
        <f t="array" ref="C17">MAX(IF('Missile Tests'!$H$3:$H$119=Table1[[#This Row],[Facility]], 'Missile Tests'!$B$3:$B$119))</f>
        <v>42853</v>
      </c>
      <c r="D17" s="22">
        <f>COUNTIF('Missile Tests'!H:H,Table1[[#This Row],[Facility]])</f>
        <v>1</v>
      </c>
      <c r="E17" s="8">
        <v>39.504416999999997</v>
      </c>
      <c r="F17" s="8">
        <v>125.964333</v>
      </c>
      <c r="G17" s="8" t="s">
        <v>44</v>
      </c>
      <c r="H17" s="8"/>
      <c r="I17" s="8"/>
      <c r="J17" s="8"/>
      <c r="K17" s="8"/>
      <c r="L17" s="8"/>
    </row>
    <row r="18" spans="1:12" x14ac:dyDescent="0.2">
      <c r="A18" t="s">
        <v>159</v>
      </c>
      <c r="B18" s="1">
        <f t="array" ref="B18">MIN(IF('Missile Tests'!$H$3:$H$119=Table1[[#This Row],[Facility]], 'Missile Tests'!$B$3:$B$119))</f>
        <v>42869</v>
      </c>
      <c r="C18" s="1">
        <f t="array" ref="C18">MAX(IF('Missile Tests'!$H$3:$H$119=Table1[[#This Row],[Facility]], 'Missile Tests'!$B$3:$B$119))</f>
        <v>42869</v>
      </c>
      <c r="D18" s="22">
        <f>COUNTIF('Missile Tests'!H:H,Table1[[#This Row],[Facility]])</f>
        <v>1</v>
      </c>
      <c r="E18" s="8">
        <v>40.065899999999999</v>
      </c>
      <c r="F18" s="8">
        <v>125.2099</v>
      </c>
      <c r="G18" s="8" t="s">
        <v>143</v>
      </c>
      <c r="H18" s="8"/>
      <c r="I18" s="8"/>
      <c r="J18" s="8"/>
      <c r="K18" s="8"/>
      <c r="L18" s="8"/>
    </row>
    <row r="19" spans="1:12" x14ac:dyDescent="0.2">
      <c r="A19" t="s">
        <v>160</v>
      </c>
      <c r="B19" s="1">
        <f t="array" ref="B19">MIN(IF('Missile Tests'!$H$3:$H$119=Table1[[#This Row],[Facility]], 'Missile Tests'!$B$3:$B$119))</f>
        <v>42876</v>
      </c>
      <c r="C19" s="1">
        <f t="array" ref="C19">MAX(IF('Missile Tests'!$H$3:$H$119=Table1[[#This Row],[Facility]], 'Missile Tests'!$B$3:$B$119))</f>
        <v>42876</v>
      </c>
      <c r="D19" s="22">
        <f>COUNTIF('Missile Tests'!H:H,Table1[[#This Row],[Facility]])</f>
        <v>1</v>
      </c>
      <c r="E19" s="8">
        <v>39.618282999999998</v>
      </c>
      <c r="F19" s="8">
        <v>125.80358510000001</v>
      </c>
      <c r="G19" s="8" t="s">
        <v>44</v>
      </c>
      <c r="H19" s="8"/>
      <c r="I19" s="8"/>
      <c r="J19" s="8"/>
      <c r="K19" s="8"/>
      <c r="L19" s="8"/>
    </row>
    <row r="20" spans="1:12" x14ac:dyDescent="0.2">
      <c r="A20" t="s">
        <v>169</v>
      </c>
      <c r="B20" s="1">
        <f t="array" ref="B20">MIN(IF('Missile Tests'!$H$3:$H$119=Table1[[#This Row],[Facility]], 'Missile Tests'!$B$3:$B$119))</f>
        <v>42920</v>
      </c>
      <c r="C20" s="1">
        <f t="array" ref="C20">MAX(IF('Missile Tests'!$H$3:$H$119=Table1[[#This Row],[Facility]], 'Missile Tests'!$B$3:$B$119))</f>
        <v>42920</v>
      </c>
      <c r="D20" s="22">
        <f>COUNTIF('Missile Tests'!H:H,Table1[[#This Row],[Facility]])</f>
        <v>1</v>
      </c>
      <c r="E20" s="8">
        <v>39.872152999999997</v>
      </c>
      <c r="F20" s="8">
        <v>125.269192</v>
      </c>
      <c r="G20" s="8" t="s">
        <v>143</v>
      </c>
      <c r="H20" s="8"/>
      <c r="I20" s="8"/>
      <c r="J20" s="8"/>
      <c r="K20" s="8"/>
      <c r="L20" s="8"/>
    </row>
    <row r="21" spans="1:12" x14ac:dyDescent="0.2">
      <c r="A21" t="s">
        <v>172</v>
      </c>
      <c r="B21" s="1">
        <f t="array" ref="B21">MIN(IF('Missile Tests'!$H$3:$H$119=Table1[[#This Row],[Facility]], 'Missile Tests'!$B$3:$B$119))</f>
        <v>42944</v>
      </c>
      <c r="C21" s="1">
        <f t="array" ref="C21">MAX(IF('Missile Tests'!$H$3:$H$119=Table1[[#This Row],[Facility]], 'Missile Tests'!$B$3:$B$119))</f>
        <v>42944</v>
      </c>
      <c r="D21" s="22">
        <f>COUNTIF('Missile Tests'!H:H,Table1[[#This Row],[Facility]])</f>
        <v>1</v>
      </c>
      <c r="E21" s="8">
        <v>40.611207999999998</v>
      </c>
      <c r="F21" s="8">
        <v>126.425743</v>
      </c>
      <c r="G21" s="8" t="s">
        <v>223</v>
      </c>
      <c r="H21" s="8"/>
      <c r="I21" s="8"/>
      <c r="J21" s="8"/>
      <c r="K21" s="8"/>
      <c r="L21" s="8"/>
    </row>
    <row r="22" spans="1:12" x14ac:dyDescent="0.2">
      <c r="A22" t="s">
        <v>182</v>
      </c>
      <c r="B22" s="1">
        <f t="array" ref="B22">MIN(IF('Missile Tests'!$H$3:$H$119=Table1[[#This Row],[Facility]], 'Missile Tests'!$B$3:$B$119))</f>
        <v>41819</v>
      </c>
      <c r="C22" s="1">
        <f t="array" ref="C22">MAX(IF('Missile Tests'!$H$3:$H$119=Table1[[#This Row],[Facility]], 'Missile Tests'!$B$3:$B$119))</f>
        <v>41819</v>
      </c>
      <c r="D22" s="22">
        <f>COUNTIF('Missile Tests'!H:H,Table1[[#This Row],[Facility]])</f>
        <v>2</v>
      </c>
      <c r="E22" s="8">
        <v>39.065961999999999</v>
      </c>
      <c r="F22" s="8">
        <v>127.250257</v>
      </c>
      <c r="G22" s="8" t="s">
        <v>219</v>
      </c>
      <c r="H22" s="8"/>
      <c r="I22" s="8"/>
      <c r="J22" s="8"/>
      <c r="K22" s="8"/>
      <c r="L22" s="8"/>
    </row>
    <row r="23" spans="1:12" x14ac:dyDescent="0.2">
      <c r="A23" t="s">
        <v>201</v>
      </c>
      <c r="B23" s="1">
        <f t="array" ref="B23">MIN(IF('Missile Tests'!$H$3:$H$119=Table1[[#This Row],[Facility]], 'Missile Tests'!$B$3:$B$119))</f>
        <v>42975</v>
      </c>
      <c r="C23" s="1">
        <f t="array" ref="C23">MAX(IF('Missile Tests'!$H$3:$H$119=Table1[[#This Row],[Facility]], 'Missile Tests'!$B$3:$B$119))</f>
        <v>42992</v>
      </c>
      <c r="D23" s="22">
        <f>COUNTIF('Missile Tests'!H:H,Table1[[#This Row],[Facility]])</f>
        <v>2</v>
      </c>
      <c r="E23" s="8">
        <v>39.200158999999999</v>
      </c>
      <c r="F23" s="8">
        <v>125.67325599999999</v>
      </c>
      <c r="G23" s="8" t="s">
        <v>222</v>
      </c>
      <c r="H23" s="8"/>
      <c r="I23" s="8"/>
      <c r="J23" s="8"/>
      <c r="K23" s="8"/>
      <c r="L23" s="8"/>
    </row>
    <row r="24" spans="1:12" x14ac:dyDescent="0.2">
      <c r="A24" t="s">
        <v>215</v>
      </c>
      <c r="B24" s="1">
        <f t="array" ref="B24">MIN(IF('Missile Tests'!$H$3:$H$119=Table1[[#This Row],[Facility]], 'Missile Tests'!$B$3:$B$119))</f>
        <v>43067</v>
      </c>
      <c r="C24" s="1">
        <f t="array" ref="C24">MAX(IF('Missile Tests'!$H$3:$H$119=Table1[[#This Row],[Facility]], 'Missile Tests'!$B$3:$B$119))</f>
        <v>43067</v>
      </c>
      <c r="D24" s="22">
        <f>COUNTIF('Missile Tests'!H:H,Table1[[#This Row],[Facility]])</f>
        <v>1</v>
      </c>
      <c r="E24" s="8">
        <v>39.281999999999996</v>
      </c>
      <c r="F24" s="8">
        <v>125.869</v>
      </c>
      <c r="G24" s="8" t="s">
        <v>216</v>
      </c>
      <c r="H24" s="8"/>
      <c r="I24" s="8"/>
      <c r="J24" s="8"/>
      <c r="K24" s="8"/>
      <c r="L24" s="8"/>
    </row>
    <row r="25" spans="1:12" x14ac:dyDescent="0.2">
      <c r="A25" t="s">
        <v>108</v>
      </c>
      <c r="B25" s="1">
        <f>SUBTOTAL(105,Table1[Date of First Test])</f>
        <v>30781</v>
      </c>
      <c r="C25" s="1">
        <f>SUBTOTAL(104,Table1[Date of Most Recent Test])</f>
        <v>43067</v>
      </c>
      <c r="D25" s="23">
        <f>SUBTOTAL(109,Table1[Number of Tests])</f>
        <v>117</v>
      </c>
      <c r="H25" s="8"/>
      <c r="I25" s="8"/>
      <c r="J25" s="8"/>
      <c r="K25" s="8"/>
      <c r="L25" s="8"/>
    </row>
    <row r="26" spans="1:12" x14ac:dyDescent="0.2">
      <c r="B26" s="7"/>
      <c r="C26" s="8"/>
      <c r="D26" s="8"/>
      <c r="E26" s="8"/>
      <c r="F26" s="8"/>
      <c r="G26" s="8"/>
      <c r="H26" s="8"/>
      <c r="I26" s="8"/>
      <c r="J26" s="8"/>
      <c r="K26" s="8"/>
      <c r="L26" s="8"/>
    </row>
    <row r="27" spans="1:12" x14ac:dyDescent="0.2">
      <c r="B27" s="7"/>
      <c r="C27" s="8"/>
      <c r="D27" s="8"/>
      <c r="E27" s="8"/>
      <c r="F27" s="8"/>
      <c r="G27" s="8"/>
      <c r="H27" s="8"/>
      <c r="I27" s="8"/>
      <c r="J27" s="8"/>
      <c r="K27" s="8"/>
      <c r="L27" s="8"/>
    </row>
    <row r="28" spans="1:12" x14ac:dyDescent="0.2">
      <c r="B28" s="7"/>
      <c r="C28" s="8"/>
      <c r="D28" s="8"/>
      <c r="E28" s="8"/>
      <c r="F28" s="8"/>
      <c r="G28" s="8"/>
      <c r="H28" s="8"/>
      <c r="I28" s="8"/>
      <c r="J28" s="8"/>
      <c r="K28" s="8"/>
      <c r="L28" s="8"/>
    </row>
    <row r="29" spans="1:12" x14ac:dyDescent="0.2">
      <c r="B29" s="7"/>
      <c r="C29" s="8"/>
      <c r="D29" s="8"/>
      <c r="E29" s="8"/>
      <c r="F29" s="8"/>
      <c r="G29" s="8"/>
      <c r="H29" s="8"/>
      <c r="I29" s="8"/>
      <c r="J29" s="8"/>
      <c r="K29" s="8"/>
      <c r="L29" s="8"/>
    </row>
    <row r="30" spans="1:12" x14ac:dyDescent="0.2">
      <c r="B30" s="7"/>
      <c r="C30" s="8"/>
      <c r="D30" s="8"/>
      <c r="E30" s="8"/>
      <c r="F30" s="8"/>
      <c r="G30" s="8"/>
      <c r="H30" s="8"/>
      <c r="I30" s="8"/>
      <c r="J30" s="8"/>
      <c r="K30" s="8"/>
      <c r="L30" s="8"/>
    </row>
    <row r="31" spans="1:12" x14ac:dyDescent="0.2">
      <c r="B31" s="7"/>
      <c r="C31" s="8"/>
      <c r="D31" s="8"/>
      <c r="E31" s="8"/>
      <c r="F31" s="8"/>
      <c r="G31" s="8"/>
      <c r="H31" s="8"/>
      <c r="I31" s="8"/>
      <c r="J31" s="8"/>
      <c r="K31" s="8"/>
      <c r="L31" s="8"/>
    </row>
    <row r="32" spans="1:12" x14ac:dyDescent="0.2">
      <c r="B32" s="7"/>
      <c r="C32" s="8"/>
      <c r="D32" s="8"/>
      <c r="E32" s="8"/>
      <c r="F32" s="8"/>
      <c r="G32" s="8"/>
      <c r="H32" s="8"/>
      <c r="I32" s="8"/>
      <c r="J32" s="8"/>
      <c r="K32" s="8"/>
      <c r="L32" s="8"/>
    </row>
  </sheetData>
  <dataConsolidate/>
  <pageMargins left="0.7" right="0.7" top="0.75" bottom="0.75" header="0.3" footer="0.3"/>
  <pageSetup orientation="portrait" verticalDpi="0" r:id="rId1"/>
  <ignoredErrors>
    <ignoredError sqref="B3:B24"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Missile Tests</vt:lpstr>
      <vt:lpstr>Data Summary</vt:lpstr>
      <vt:lpstr>Missile Summary</vt:lpstr>
      <vt:lpstr>Facilities</vt:lpstr>
      <vt:lpstr>Terms and 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Microsoft Office User</cp:lastModifiedBy>
  <cp:lastPrinted>2016-11-02T21:33:34Z</cp:lastPrinted>
  <dcterms:created xsi:type="dcterms:W3CDTF">2016-09-09T20:07:59Z</dcterms:created>
  <dcterms:modified xsi:type="dcterms:W3CDTF">2018-01-17T05:58:58Z</dcterms:modified>
</cp:coreProperties>
</file>