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A2A3D9A1-42F8-4744-9976-EA8854CDB645}" xr6:coauthVersionLast="47" xr6:coauthVersionMax="47" xr10:uidLastSave="{00000000-0000-0000-0000-000000000000}"/>
  <bookViews>
    <workbookView xWindow="780" yWindow="1000" windowWidth="27640" windowHeight="15440" activeTab="1" xr2:uid="{C3E13246-B7DE-A04D-BAD6-1C676257C7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G21" i="2"/>
  <c r="G22" i="2"/>
  <c r="G23" i="2"/>
  <c r="G24" i="2"/>
  <c r="G25" i="2"/>
  <c r="G20" i="2"/>
  <c r="G30" i="2" s="1"/>
  <c r="F21" i="2"/>
  <c r="F22" i="2"/>
  <c r="F23" i="2"/>
  <c r="F24" i="2"/>
  <c r="F25" i="2"/>
  <c r="F20" i="2"/>
  <c r="F30" i="2" s="1"/>
  <c r="E30" i="2"/>
  <c r="E21" i="2"/>
  <c r="E22" i="2"/>
  <c r="E23" i="2"/>
  <c r="E24" i="2"/>
  <c r="E25" i="2"/>
  <c r="E20" i="2"/>
  <c r="D21" i="2"/>
  <c r="D22" i="2"/>
  <c r="D23" i="2"/>
  <c r="D24" i="2"/>
  <c r="D25" i="2"/>
  <c r="D20" i="2"/>
  <c r="D30" i="2" s="1"/>
  <c r="C21" i="2"/>
  <c r="C22" i="2"/>
  <c r="C23" i="2"/>
  <c r="C24" i="2"/>
  <c r="C25" i="2"/>
  <c r="C20" i="2"/>
  <c r="C30" i="2" s="1"/>
  <c r="C31" i="2" s="1"/>
  <c r="C32" i="2" s="1"/>
  <c r="C33" i="2" s="1"/>
  <c r="C34" i="2" s="1"/>
  <c r="C35" i="2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8" i="1"/>
  <c r="F8" i="1" s="1"/>
  <c r="F9" i="1" s="1"/>
  <c r="F10" i="1" s="1"/>
  <c r="F11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9" i="1"/>
  <c r="C10" i="1"/>
  <c r="C11" i="1"/>
  <c r="C8" i="1"/>
  <c r="I22" i="1"/>
  <c r="I21" i="1"/>
  <c r="I20" i="1"/>
  <c r="I13" i="1"/>
  <c r="I14" i="1" s="1"/>
  <c r="D31" i="2" l="1"/>
  <c r="D32" i="2" s="1"/>
  <c r="D33" i="2" s="1"/>
  <c r="D34" i="2" s="1"/>
  <c r="D35" i="2" s="1"/>
  <c r="G31" i="2"/>
  <c r="G32" i="2" s="1"/>
  <c r="G33" i="2" s="1"/>
  <c r="G34" i="2" s="1"/>
  <c r="G35" i="2" s="1"/>
  <c r="E31" i="2"/>
  <c r="E32" i="2" s="1"/>
  <c r="E33" i="2" s="1"/>
  <c r="E34" i="2" s="1"/>
  <c r="E35" i="2" s="1"/>
  <c r="F31" i="2"/>
  <c r="F32" i="2" s="1"/>
  <c r="F33" i="2" s="1"/>
  <c r="F34" i="2" s="1"/>
  <c r="F35" i="2" s="1"/>
  <c r="F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15" i="1"/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I16" i="1"/>
  <c r="I17" i="1" s="1"/>
</calcChain>
</file>

<file path=xl/sharedStrings.xml><?xml version="1.0" encoding="utf-8"?>
<sst xmlns="http://schemas.openxmlformats.org/spreadsheetml/2006/main" count="41" uniqueCount="34">
  <si>
    <t>A</t>
  </si>
  <si>
    <t>B</t>
  </si>
  <si>
    <t>Loan Amount</t>
  </si>
  <si>
    <t>Annual Rate</t>
  </si>
  <si>
    <t>Term (Years)</t>
  </si>
  <si>
    <t>Payments/Year</t>
  </si>
  <si>
    <t>calculating monthly payments</t>
  </si>
  <si>
    <t>Rate calculation per month</t>
  </si>
  <si>
    <t>Nper</t>
  </si>
  <si>
    <t>Present value</t>
  </si>
  <si>
    <t>Future value</t>
  </si>
  <si>
    <t>PMT monthly</t>
  </si>
  <si>
    <t>PMT annually(default)</t>
  </si>
  <si>
    <t>PMT quaterly</t>
  </si>
  <si>
    <t xml:space="preserve">Payment number </t>
  </si>
  <si>
    <t xml:space="preserve">payment </t>
  </si>
  <si>
    <t>prinicipal</t>
  </si>
  <si>
    <t>interest</t>
  </si>
  <si>
    <t>balance</t>
  </si>
  <si>
    <t>Purchase amount</t>
  </si>
  <si>
    <t>salvage value</t>
  </si>
  <si>
    <t>useful time</t>
  </si>
  <si>
    <t>time peroid</t>
  </si>
  <si>
    <t xml:space="preserve">time peroid </t>
  </si>
  <si>
    <t>VDB</t>
  </si>
  <si>
    <t>SLN</t>
  </si>
  <si>
    <t>DDB</t>
  </si>
  <si>
    <t>DB</t>
  </si>
  <si>
    <t>SYD</t>
  </si>
  <si>
    <t>loan amortization analysis</t>
  </si>
  <si>
    <t>Asset Depreciation</t>
  </si>
  <si>
    <t>Enter the value in yellow cell</t>
  </si>
  <si>
    <t>Depriciation</t>
  </si>
  <si>
    <t xml:space="preserve">Asset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</si>
</sst>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#,##0_);[Red]\(&quot;₹&quot;#,##0\)"/>
    <numFmt numFmtId="8" formatCode="&quot;₹&quot;#,##0.00_);[Red]\(&quot;₹&quot;#,##0.00\)"/>
    <numFmt numFmtId="164" formatCode="0.0%"/>
    <numFmt numFmtId="165" formatCode="#&quot;months&quot;"/>
  </numFmts>
  <fonts count="14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2"/>
      <color theme="1"/>
      <name val="Aptos Narrow (Body)"/>
    </font>
    <font>
      <sz val="20"/>
      <color theme="1"/>
      <name val="Aptos Narrow"/>
      <family val="2"/>
      <scheme val="minor"/>
    </font>
    <font>
      <b/>
      <sz val="20"/>
      <color rgb="FF000000"/>
      <name val="Aptos Narrow"/>
      <family val="2"/>
      <scheme val="minor"/>
    </font>
    <font>
      <sz val="20"/>
      <color rgb="FF000000"/>
      <name val="Aptos Narrow"/>
      <family val="2"/>
      <scheme val="minor"/>
    </font>
    <font>
      <b/>
      <sz val="20"/>
      <color theme="1"/>
      <name val="Aptos Narrow"/>
      <scheme val="minor"/>
    </font>
    <font>
      <sz val="36"/>
      <color theme="1"/>
      <name val="AkayaTelivigala-Regular"/>
    </font>
    <font>
      <sz val="36"/>
      <color theme="1"/>
      <name val="Arial Rounded MT Bold"/>
      <family val="2"/>
    </font>
    <font>
      <sz val="24"/>
      <color theme="1"/>
      <name val="Aptos Narrow (Body)"/>
    </font>
    <font>
      <sz val="20"/>
      <color theme="1"/>
      <name val="Aptos Narrow"/>
      <scheme val="minor"/>
    </font>
    <font>
      <sz val="24"/>
      <color theme="1"/>
      <name val="Aptos Narrow"/>
      <scheme val="minor"/>
    </font>
    <font>
      <sz val="2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8" fontId="4" fillId="0" borderId="1" xfId="0" applyNumberFormat="1" applyFont="1" applyBorder="1"/>
    <xf numFmtId="8" fontId="4" fillId="0" borderId="3" xfId="0" applyNumberFormat="1" applyFont="1" applyBorder="1"/>
    <xf numFmtId="8" fontId="4" fillId="0" borderId="8" xfId="0" applyNumberFormat="1" applyFont="1" applyBorder="1"/>
    <xf numFmtId="8" fontId="4" fillId="0" borderId="9" xfId="0" applyNumberFormat="1" applyFont="1" applyBorder="1"/>
    <xf numFmtId="0" fontId="5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6" fontId="4" fillId="0" borderId="1" xfId="0" applyNumberFormat="1" applyFont="1" applyBorder="1"/>
    <xf numFmtId="0" fontId="5" fillId="0" borderId="2" xfId="0" applyFont="1" applyBorder="1"/>
    <xf numFmtId="3" fontId="6" fillId="0" borderId="3" xfId="0" applyNumberFormat="1" applyFont="1" applyBorder="1"/>
    <xf numFmtId="0" fontId="5" fillId="0" borderId="4" xfId="0" applyFont="1" applyBorder="1"/>
    <xf numFmtId="0" fontId="5" fillId="0" borderId="6" xfId="0" applyFont="1" applyBorder="1"/>
    <xf numFmtId="0" fontId="5" fillId="4" borderId="1" xfId="0" applyFont="1" applyFill="1" applyBorder="1"/>
    <xf numFmtId="6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4" fillId="4" borderId="1" xfId="0" applyNumberFormat="1" applyFont="1" applyFill="1" applyBorder="1"/>
    <xf numFmtId="8" fontId="4" fillId="4" borderId="1" xfId="0" applyNumberFormat="1" applyFont="1" applyFill="1" applyBorder="1"/>
    <xf numFmtId="0" fontId="7" fillId="5" borderId="4" xfId="0" applyFont="1" applyFill="1" applyBorder="1"/>
    <xf numFmtId="0" fontId="7" fillId="5" borderId="5" xfId="0" applyFont="1" applyFill="1" applyBorder="1"/>
    <xf numFmtId="0" fontId="7" fillId="5" borderId="6" xfId="0" applyFont="1" applyFill="1" applyBorder="1"/>
    <xf numFmtId="0" fontId="7" fillId="4" borderId="2" xfId="0" applyFont="1" applyFill="1" applyBorder="1"/>
    <xf numFmtId="0" fontId="7" fillId="4" borderId="7" xfId="0" applyFont="1" applyFill="1" applyBorder="1"/>
    <xf numFmtId="0" fontId="3" fillId="0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1" xfId="0" applyBorder="1"/>
    <xf numFmtId="0" fontId="0" fillId="0" borderId="0" xfId="0" applyBorder="1"/>
    <xf numFmtId="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6" fontId="4" fillId="0" borderId="1" xfId="0" applyNumberFormat="1" applyFont="1" applyBorder="1" applyAlignment="1">
      <alignment vertical="center"/>
    </xf>
    <xf numFmtId="6" fontId="4" fillId="2" borderId="1" xfId="0" applyNumberFormat="1" applyFont="1" applyFill="1" applyBorder="1" applyAlignment="1">
      <alignment vertical="center"/>
    </xf>
    <xf numFmtId="0" fontId="7" fillId="0" borderId="1" xfId="0" applyFont="1" applyBorder="1"/>
    <xf numFmtId="0" fontId="11" fillId="2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2" xfId="0" applyBorder="1"/>
    <xf numFmtId="0" fontId="0" fillId="0" borderId="4" xfId="0" applyBorder="1"/>
    <xf numFmtId="0" fontId="1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2" formatCode="&quot;₹&quot;#,##0.00_);[Red]\(&quot;₹&quot;#,##0.00\)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2" formatCode="&quot;₹&quot;#,##0.00_);[Red]\(&quot;₹&quot;#,##0.0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2" formatCode="&quot;₹&quot;#,##0.00_);[Red]\(&quot;₹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2" formatCode="&quot;₹&quot;#,##0.00_);[Red]\(&quot;₹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TIME</a:t>
            </a:r>
            <a:r>
              <a:rPr lang="en-GB" sz="2000" baseline="0"/>
              <a:t> PEROID VS ASSET VALUE DEPRECIATION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2659924229198"/>
          <c:y val="0.13503120490722789"/>
          <c:w val="0.83708777675180812"/>
          <c:h val="0.63458903748882933"/>
        </c:manualLayout>
      </c:layout>
      <c:lineChart>
        <c:grouping val="standard"/>
        <c:varyColors val="0"/>
        <c:ser>
          <c:idx val="0"/>
          <c:order val="0"/>
          <c:tx>
            <c:strRef>
              <c:f>Sheet2!$B$29</c:f>
              <c:strCache>
                <c:ptCount val="1"/>
                <c:pt idx="0">
                  <c:v>time peroid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Sheet2!$B$30:$B$35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7F43-BF7A-DB98CE1A55C7}"/>
            </c:ext>
          </c:extLst>
        </c:ser>
        <c:ser>
          <c:idx val="1"/>
          <c:order val="1"/>
          <c:tx>
            <c:strRef>
              <c:f>Sheet2!$C$29</c:f>
              <c:strCache>
                <c:ptCount val="1"/>
                <c:pt idx="0">
                  <c:v>VDB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Sheet2!$C$30:$C$35</c:f>
              <c:numCache>
                <c:formatCode>"₹"#,##0_);[Red]\("₹"#,##0\)</c:formatCode>
                <c:ptCount val="6"/>
                <c:pt idx="0">
                  <c:v>80000</c:v>
                </c:pt>
                <c:pt idx="1">
                  <c:v>53333.333333333336</c:v>
                </c:pt>
                <c:pt idx="2">
                  <c:v>35555.555555555562</c:v>
                </c:pt>
                <c:pt idx="3">
                  <c:v>23703.703703703708</c:v>
                </c:pt>
                <c:pt idx="4">
                  <c:v>20000</c:v>
                </c:pt>
                <c:pt idx="5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7F43-BF7A-DB98CE1A55C7}"/>
            </c:ext>
          </c:extLst>
        </c:ser>
        <c:ser>
          <c:idx val="2"/>
          <c:order val="2"/>
          <c:tx>
            <c:strRef>
              <c:f>Sheet2!$D$29</c:f>
              <c:strCache>
                <c:ptCount val="1"/>
                <c:pt idx="0">
                  <c:v>SLN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Sheet2!$D$30:$D$35</c:f>
              <c:numCache>
                <c:formatCode>"₹"#,##0_);[Red]\("₹"#,##0\)</c:formatCode>
                <c:ptCount val="6"/>
                <c:pt idx="0">
                  <c:v>103333.33333333333</c:v>
                </c:pt>
                <c:pt idx="1">
                  <c:v>86666.666666666657</c:v>
                </c:pt>
                <c:pt idx="2">
                  <c:v>69999.999999999985</c:v>
                </c:pt>
                <c:pt idx="3">
                  <c:v>53333.333333333314</c:v>
                </c:pt>
                <c:pt idx="4">
                  <c:v>36666.666666666642</c:v>
                </c:pt>
                <c:pt idx="5">
                  <c:v>19999.999999999975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7F43-BF7A-DB98CE1A55C7}"/>
            </c:ext>
          </c:extLst>
        </c:ser>
        <c:ser>
          <c:idx val="3"/>
          <c:order val="3"/>
          <c:tx>
            <c:strRef>
              <c:f>Sheet2!$E$29</c:f>
              <c:strCache>
                <c:ptCount val="1"/>
                <c:pt idx="0">
                  <c:v>DDB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Sheet2!$E$30:$E$35</c:f>
              <c:numCache>
                <c:formatCode>"₹"#,##0_);[Red]\("₹"#,##0\)</c:formatCode>
                <c:ptCount val="6"/>
                <c:pt idx="0">
                  <c:v>80000</c:v>
                </c:pt>
                <c:pt idx="1">
                  <c:v>53333.333333333328</c:v>
                </c:pt>
                <c:pt idx="2">
                  <c:v>35555.555555555547</c:v>
                </c:pt>
                <c:pt idx="3">
                  <c:v>23703.703703703693</c:v>
                </c:pt>
                <c:pt idx="4">
                  <c:v>19999.999999999982</c:v>
                </c:pt>
                <c:pt idx="5">
                  <c:v>19999.999999999982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7F43-BF7A-DB98CE1A55C7}"/>
            </c:ext>
          </c:extLst>
        </c:ser>
        <c:ser>
          <c:idx val="4"/>
          <c:order val="4"/>
          <c:tx>
            <c:strRef>
              <c:f>Sheet2!$F$29</c:f>
              <c:strCache>
                <c:ptCount val="1"/>
                <c:pt idx="0">
                  <c:v>DB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Sheet2!$F$30:$F$35</c:f>
              <c:numCache>
                <c:formatCode>"₹"#,##0_);[Red]\("₹"#,##0\)</c:formatCode>
                <c:ptCount val="6"/>
                <c:pt idx="0">
                  <c:v>89040</c:v>
                </c:pt>
                <c:pt idx="1">
                  <c:v>66067.679999999993</c:v>
                </c:pt>
                <c:pt idx="2">
                  <c:v>49022.218559999994</c:v>
                </c:pt>
                <c:pt idx="3">
                  <c:v>36374.486171519995</c:v>
                </c:pt>
                <c:pt idx="4">
                  <c:v>26989.868739267837</c:v>
                </c:pt>
                <c:pt idx="5">
                  <c:v>20026.482604536734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B-7F43-BF7A-DB98CE1A55C7}"/>
            </c:ext>
          </c:extLst>
        </c:ser>
        <c:ser>
          <c:idx val="5"/>
          <c:order val="5"/>
          <c:tx>
            <c:strRef>
              <c:f>Sheet2!$G$29</c:f>
              <c:strCache>
                <c:ptCount val="1"/>
                <c:pt idx="0">
                  <c:v>SYD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Sheet2!$G$30:$G$35</c:f>
              <c:numCache>
                <c:formatCode>"₹"#,##0_);[Red]\("₹"#,##0\)</c:formatCode>
                <c:ptCount val="6"/>
                <c:pt idx="0">
                  <c:v>91428.57142857142</c:v>
                </c:pt>
                <c:pt idx="1">
                  <c:v>67619.047619047604</c:v>
                </c:pt>
                <c:pt idx="2">
                  <c:v>48571.428571428558</c:v>
                </c:pt>
                <c:pt idx="3">
                  <c:v>34285.714285714275</c:v>
                </c:pt>
                <c:pt idx="4">
                  <c:v>24761.904761904752</c:v>
                </c:pt>
                <c:pt idx="5">
                  <c:v>19999.999999999993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B-7F43-BF7A-DB98CE1A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695232"/>
        <c:axId val="1968479328"/>
      </c:lineChart>
      <c:catAx>
        <c:axId val="196869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</a:t>
                </a:r>
                <a:r>
                  <a:rPr lang="en-GB" sz="1200" baseline="0"/>
                  <a:t> PEROID 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79328"/>
        <c:crosses val="autoZero"/>
        <c:auto val="1"/>
        <c:lblAlgn val="ctr"/>
        <c:lblOffset val="100"/>
        <c:noMultiLvlLbl val="0"/>
      </c:catAx>
      <c:valAx>
        <c:axId val="196847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DEPRECIATION</a:t>
                </a:r>
                <a:r>
                  <a:rPr lang="en-GB" sz="1200" baseline="0"/>
                  <a:t> IN ASSET VALUE</a:t>
                </a:r>
              </a:p>
              <a:p>
                <a:pPr>
                  <a:defRPr sz="1200"/>
                </a:pPr>
                <a:endParaRPr lang="en-GB" sz="1200"/>
              </a:p>
            </c:rich>
          </c:tx>
          <c:layout>
            <c:manualLayout>
              <c:xMode val="edge"/>
              <c:yMode val="edge"/>
              <c:x val="1.3514383507344322E-2"/>
              <c:y val="0.31869644250962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559405</xdr:colOff>
      <xdr:row>10</xdr:row>
      <xdr:rowOff>15119</xdr:rowOff>
    </xdr:from>
    <xdr:to>
      <xdr:col>20</xdr:col>
      <xdr:colOff>0</xdr:colOff>
      <xdr:row>35</xdr:row>
      <xdr:rowOff>147843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5339B-3096-D091-43E7-CE9614CA9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D76FE-29E1-5745-84E4-2AB6B19EFB62}" name="Table1" displayName="Table1" ref="B7:F67" totalsRowShown="0" headerRowDxfId="2" dataDxfId="8" headerRowBorderDxfId="13" tableBorderDxfId="14" totalsRowBorderDxfId="12">
  <autoFilter ref="B7:F67" xr:uid="{D46D76FE-29E1-5745-84E4-2AB6B19EFB62}"/>
  <tableColumns count="5">
    <tableColumn id="1" xr3:uid="{21445D29-A1FD-3841-BF70-380D43347B24}" name="Payment number " dataDxfId="0"/>
    <tableColumn id="2" xr3:uid="{F30C1030-66EA-CB44-8FA9-61F524F0AE7F}" name="payment " dataDxfId="1">
      <calculatedColumnFormula>PMT($I$9/12,$I$10*12,$I$8,0)</calculatedColumnFormula>
    </tableColumn>
    <tableColumn id="3" xr3:uid="{E9262375-7961-D744-9AA5-17611C491BF3}" name="prinicipal" dataDxfId="11">
      <calculatedColumnFormula>PPMT($I$9/12,B8,$I$10*12,$I$8,0)</calculatedColumnFormula>
    </tableColumn>
    <tableColumn id="4" xr3:uid="{AF3149FC-5398-9D42-90E5-44902C9969B3}" name="interest" dataDxfId="10">
      <calculatedColumnFormula>IPMT($I$9/12,B8,$I$10*12,$I$8,0)</calculatedColumnFormula>
    </tableColumn>
    <tableColumn id="5" xr3:uid="{23BDA3AC-853E-3349-BF84-C1D9CDFF31F0}" name="balance" dataDxfId="9">
      <calculatedColumnFormula>F7+D8</calculatedColumnFormula>
    </tableColumn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65677-7793-8D42-910E-A885C496DB33}" name="Table2" displayName="Table2" ref="H7:I11" totalsRowShown="0" headerRowDxfId="3" headerRowBorderDxfId="6" tableBorderDxfId="7" totalsRowBorderDxfId="5">
  <autoFilter ref="H7:I11" xr:uid="{B9665677-7793-8D42-910E-A885C496DB33}"/>
  <tableColumns count="2">
    <tableColumn id="1" xr3:uid="{00293601-D801-774A-8CFA-F239798F5338}" name="A" dataDxfId="4"/>
    <tableColumn id="2" xr3:uid="{9B48D4FA-CCD0-7B49-91C3-36E0C4D608FB}" name="B"/>
  </tableColumns>
  <tableStyleInfo name="TableStyleMedium2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34E8-F796-AF4E-8D88-BABEF787F7BD}">
  <dimension ref="B1:N67"/>
  <sheetViews>
    <sheetView zoomScale="59" workbookViewId="0">
      <selection activeCell="H49" sqref="H49"/>
    </sheetView>
  </sheetViews>
  <sheetFormatPr baseColWidth="10" defaultRowHeight="16"/>
  <cols>
    <col min="1" max="6" width="26.83203125" customWidth="1"/>
    <col min="7" max="7" width="13.83203125" customWidth="1"/>
    <col min="8" max="8" width="48.5" customWidth="1"/>
    <col min="9" max="9" width="26.83203125" customWidth="1"/>
    <col min="10" max="10" width="33" customWidth="1"/>
    <col min="11" max="11" width="27.33203125" customWidth="1"/>
    <col min="12" max="12" width="24" customWidth="1"/>
  </cols>
  <sheetData>
    <row r="1" spans="2:14" ht="62" customHeight="1">
      <c r="B1" s="28" t="s">
        <v>29</v>
      </c>
      <c r="C1" s="29"/>
      <c r="D1" s="29"/>
      <c r="E1" s="29"/>
      <c r="F1" s="29"/>
      <c r="G1" s="29"/>
      <c r="H1" s="29"/>
      <c r="I1" s="29"/>
    </row>
    <row r="2" spans="2:14" ht="29" customHeight="1">
      <c r="B2" s="29"/>
      <c r="C2" s="29"/>
      <c r="D2" s="29"/>
      <c r="E2" s="29"/>
      <c r="F2" s="29"/>
      <c r="G2" s="29"/>
      <c r="H2" s="29"/>
      <c r="I2" s="29"/>
    </row>
    <row r="3" spans="2:14" ht="29">
      <c r="D3" s="27"/>
      <c r="E3" s="27"/>
      <c r="F3" s="27"/>
      <c r="G3" s="27"/>
      <c r="H3" s="27"/>
    </row>
    <row r="6" spans="2:14" ht="29">
      <c r="M6" s="4"/>
      <c r="N6" s="3"/>
    </row>
    <row r="7" spans="2:14" ht="27">
      <c r="B7" s="22" t="s">
        <v>14</v>
      </c>
      <c r="C7" s="23" t="s">
        <v>15</v>
      </c>
      <c r="D7" s="23" t="s">
        <v>16</v>
      </c>
      <c r="E7" s="23" t="s">
        <v>17</v>
      </c>
      <c r="F7" s="24" t="s">
        <v>18</v>
      </c>
      <c r="H7" s="15" t="s">
        <v>0</v>
      </c>
      <c r="I7" s="16" t="s">
        <v>1</v>
      </c>
      <c r="M7" s="3"/>
      <c r="N7" s="3"/>
    </row>
    <row r="8" spans="2:14" ht="27">
      <c r="B8" s="25">
        <v>1</v>
      </c>
      <c r="C8" s="5">
        <f>PMT($I$9/12,$I$10*12,$I$8,0)</f>
        <v>-10138.197144206841</v>
      </c>
      <c r="D8" s="5">
        <f>PPMT($I$9/12,B8,$I$10*12,$I$8,0)</f>
        <v>-6804.8638108735076</v>
      </c>
      <c r="E8" s="5">
        <f>IPMT($I$9/12,B8,$I$10*12,$I$8,0)</f>
        <v>-3333.3333333333335</v>
      </c>
      <c r="F8" s="6">
        <f>I8+D8</f>
        <v>493195.13618912647</v>
      </c>
      <c r="H8" s="13" t="s">
        <v>2</v>
      </c>
      <c r="I8" s="14">
        <v>500000</v>
      </c>
    </row>
    <row r="9" spans="2:14" ht="27">
      <c r="B9" s="25">
        <v>2</v>
      </c>
      <c r="C9" s="5">
        <f>PMT($I$9/12,$I$10*12,$I$8,0)</f>
        <v>-10138.197144206841</v>
      </c>
      <c r="D9" s="5">
        <f>PPMT($I$9/12,B9,$I$10*12,$I$8,0)</f>
        <v>-6850.2295696126639</v>
      </c>
      <c r="E9" s="5">
        <f>IPMT($I$9/12,B9,$I$10*12,$I$8,0)</f>
        <v>-3287.9675745941768</v>
      </c>
      <c r="F9" s="6">
        <f>F8+D9</f>
        <v>486344.90661951381</v>
      </c>
      <c r="H9" s="9" t="s">
        <v>3</v>
      </c>
      <c r="I9" s="5">
        <v>0.08</v>
      </c>
    </row>
    <row r="10" spans="2:14" ht="27">
      <c r="B10" s="25">
        <v>3</v>
      </c>
      <c r="C10" s="5">
        <f>PMT($I$9/12,$I$10*12,$I$8,0)</f>
        <v>-10138.197144206841</v>
      </c>
      <c r="D10" s="5">
        <f>PPMT($I$9/12,B10,$I$10*12,$I$8,0)</f>
        <v>-6895.8977667434156</v>
      </c>
      <c r="E10" s="5">
        <f>IPMT($I$9/12,B10,$I$10*12,$I$8,0)</f>
        <v>-3242.2993774634256</v>
      </c>
      <c r="F10" s="6">
        <f>F9+D10</f>
        <v>479449.00885277038</v>
      </c>
      <c r="H10" s="9" t="s">
        <v>4</v>
      </c>
      <c r="I10" s="10">
        <v>5</v>
      </c>
    </row>
    <row r="11" spans="2:14" ht="27">
      <c r="B11" s="25">
        <v>4</v>
      </c>
      <c r="C11" s="5">
        <f>PMT($I$9/12,$I$10*12,$I$8,0)</f>
        <v>-10138.197144206841</v>
      </c>
      <c r="D11" s="5">
        <f>PPMT($I$9/12,B11,$I$10*12,$I$8,0)</f>
        <v>-6941.8704185217039</v>
      </c>
      <c r="E11" s="5">
        <f>IPMT($I$9/12,B11,$I$10*12,$I$8,0)</f>
        <v>-3196.3267256851359</v>
      </c>
      <c r="F11" s="6">
        <f t="shared" ref="F11:F67" si="0">F10+D11</f>
        <v>472507.13843424869</v>
      </c>
      <c r="H11" s="9" t="s">
        <v>5</v>
      </c>
      <c r="I11" s="11">
        <v>12</v>
      </c>
    </row>
    <row r="12" spans="2:14" ht="27">
      <c r="B12" s="25">
        <v>5</v>
      </c>
      <c r="C12" s="5">
        <f>PMT($I$9/12,$I$10*12,$I$8,0)</f>
        <v>-10138.197144206841</v>
      </c>
      <c r="D12" s="5">
        <f>PPMT($I$9/12,B12,$I$10*12,$I$8,0)</f>
        <v>-6988.1495546451824</v>
      </c>
      <c r="E12" s="5">
        <f>IPMT($I$9/12,B12,$I$10*12,$I$8,0)</f>
        <v>-3150.0475895616578</v>
      </c>
      <c r="F12" s="6">
        <f t="shared" si="0"/>
        <v>465518.98887960351</v>
      </c>
      <c r="H12" s="9"/>
      <c r="I12" s="12"/>
    </row>
    <row r="13" spans="2:14" ht="27">
      <c r="B13" s="25">
        <v>6</v>
      </c>
      <c r="C13" s="5">
        <f>PMT($I$9/12,$I$10*12,$I$8,0)</f>
        <v>-10138.197144206841</v>
      </c>
      <c r="D13" s="5">
        <f>PPMT($I$9/12,B13,$I$10*12,$I$8,0)</f>
        <v>-7034.737218342817</v>
      </c>
      <c r="E13" s="5">
        <f>IPMT($I$9/12,B13,$I$10*12,$I$8,0)</f>
        <v>-3103.4599258640233</v>
      </c>
      <c r="F13" s="6">
        <f t="shared" si="0"/>
        <v>458484.25166126067</v>
      </c>
      <c r="H13" s="17" t="s">
        <v>6</v>
      </c>
      <c r="I13" s="18">
        <f>PMT(I9/12,I10*12,I8,0)</f>
        <v>-10138.197144206841</v>
      </c>
    </row>
    <row r="14" spans="2:14" ht="27">
      <c r="B14" s="25">
        <v>7</v>
      </c>
      <c r="C14" s="5">
        <f>PMT($I$9/12,$I$10*12,$I$8,0)</f>
        <v>-10138.197144206841</v>
      </c>
      <c r="D14" s="5">
        <f>PPMT($I$9/12,B14,$I$10*12,$I$8,0)</f>
        <v>-7081.6354664651026</v>
      </c>
      <c r="E14" s="5">
        <f>IPMT($I$9/12,B14,$I$10*12,$I$8,0)</f>
        <v>-3056.5616777417381</v>
      </c>
      <c r="F14" s="6">
        <f t="shared" si="0"/>
        <v>451402.61619479558</v>
      </c>
      <c r="H14" s="17" t="s">
        <v>7</v>
      </c>
      <c r="I14" s="19">
        <f>RATE(I10*12,I13,I8)</f>
        <v>6.6666666666667287E-3</v>
      </c>
    </row>
    <row r="15" spans="2:14" ht="27">
      <c r="B15" s="25">
        <v>8</v>
      </c>
      <c r="C15" s="5">
        <f>PMT($I$9/12,$I$10*12,$I$8,0)</f>
        <v>-10138.197144206841</v>
      </c>
      <c r="D15" s="5">
        <f>PPMT($I$9/12,B15,$I$10*12,$I$8,0)</f>
        <v>-7128.8463695748696</v>
      </c>
      <c r="E15" s="5">
        <f>IPMT($I$9/12,B15,$I$10*12,$I$8,0)</f>
        <v>-3009.3507746319706</v>
      </c>
      <c r="F15" s="6">
        <f t="shared" si="0"/>
        <v>444273.76982522069</v>
      </c>
      <c r="H15" s="17" t="s">
        <v>8</v>
      </c>
      <c r="I15" s="20">
        <f>NPER(I9/12,I13,I8,0)</f>
        <v>60.000000000000639</v>
      </c>
    </row>
    <row r="16" spans="2:14" ht="27">
      <c r="B16" s="25">
        <v>9</v>
      </c>
      <c r="C16" s="5">
        <f>PMT($I$9/12,$I$10*12,$I$8,0)</f>
        <v>-10138.197144206841</v>
      </c>
      <c r="D16" s="5">
        <f>PPMT($I$9/12,B16,$I$10*12,$I$8,0)</f>
        <v>-7176.3720120387015</v>
      </c>
      <c r="E16" s="5">
        <f>IPMT($I$9/12,B16,$I$10*12,$I$8,0)</f>
        <v>-2961.8251321681378</v>
      </c>
      <c r="F16" s="6">
        <f t="shared" si="0"/>
        <v>437097.39781318197</v>
      </c>
      <c r="H16" s="17" t="s">
        <v>9</v>
      </c>
      <c r="I16" s="18">
        <f>PV(I14,I15,I13,0)</f>
        <v>500000.00000000902</v>
      </c>
    </row>
    <row r="17" spans="2:11" ht="27">
      <c r="B17" s="25">
        <v>10</v>
      </c>
      <c r="C17" s="5">
        <f>PMT($I$9/12,$I$10*12,$I$8,0)</f>
        <v>-10138.197144206841</v>
      </c>
      <c r="D17" s="5">
        <f>PPMT($I$9/12,B17,$I$10*12,$I$8,0)</f>
        <v>-7224.2144921189602</v>
      </c>
      <c r="E17" s="5">
        <f>IPMT($I$9/12,B17,$I$10*12,$I$8,0)</f>
        <v>-2913.9826520878801</v>
      </c>
      <c r="F17" s="6">
        <f t="shared" si="0"/>
        <v>429873.183321063</v>
      </c>
      <c r="H17" s="17" t="s">
        <v>10</v>
      </c>
      <c r="I17" s="18">
        <f>FV(I14,I15,I13,I16)</f>
        <v>0</v>
      </c>
    </row>
    <row r="18" spans="2:11" ht="27">
      <c r="B18" s="25">
        <v>11</v>
      </c>
      <c r="C18" s="5">
        <f>PMT($I$9/12,$I$10*12,$I$8,0)</f>
        <v>-10138.197144206841</v>
      </c>
      <c r="D18" s="5">
        <f>PPMT($I$9/12,B18,$I$10*12,$I$8,0)</f>
        <v>-7272.3759220664197</v>
      </c>
      <c r="E18" s="5">
        <f>IPMT($I$9/12,B18,$I$10*12,$I$8,0)</f>
        <v>-2865.8212221404201</v>
      </c>
      <c r="F18" s="6">
        <f t="shared" si="0"/>
        <v>422600.80739899661</v>
      </c>
    </row>
    <row r="19" spans="2:11" ht="27">
      <c r="B19" s="25">
        <v>12</v>
      </c>
      <c r="C19" s="5">
        <f>PMT($I$9/12,$I$10*12,$I$8,0)</f>
        <v>-10138.197144206841</v>
      </c>
      <c r="D19" s="5">
        <f>PPMT($I$9/12,B19,$I$10*12,$I$8,0)</f>
        <v>-7320.8584282135298</v>
      </c>
      <c r="E19" s="5">
        <f>IPMT($I$9/12,B19,$I$10*12,$I$8,0)</f>
        <v>-2817.3387159933113</v>
      </c>
      <c r="F19" s="6">
        <f t="shared" si="0"/>
        <v>415279.94897078309</v>
      </c>
    </row>
    <row r="20" spans="2:11" ht="27">
      <c r="B20" s="25">
        <v>13</v>
      </c>
      <c r="C20" s="5">
        <f>PMT($I$9/12,$I$10*12,$I$8,0)</f>
        <v>-10138.197144206841</v>
      </c>
      <c r="D20" s="5">
        <f>PPMT($I$9/12,B20,$I$10*12,$I$8,0)</f>
        <v>-7369.6641510682866</v>
      </c>
      <c r="E20" s="5">
        <f>IPMT($I$9/12,B20,$I$10*12,$I$8,0)</f>
        <v>-2768.5329931385536</v>
      </c>
      <c r="F20" s="6">
        <f t="shared" si="0"/>
        <v>407910.28481971478</v>
      </c>
      <c r="H20" s="17" t="s">
        <v>12</v>
      </c>
      <c r="I20" s="21">
        <f>PMT(I9,I10,I8,0)</f>
        <v>-125228.22728341829</v>
      </c>
    </row>
    <row r="21" spans="2:11" ht="27">
      <c r="B21" s="25">
        <v>14</v>
      </c>
      <c r="C21" s="5">
        <f>PMT($I$9/12,$I$10*12,$I$8,0)</f>
        <v>-10138.197144206841</v>
      </c>
      <c r="D21" s="5">
        <f>PPMT($I$9/12,B21,$I$10*12,$I$8,0)</f>
        <v>-7418.7952454087426</v>
      </c>
      <c r="E21" s="5">
        <f>IPMT($I$9/12,B21,$I$10*12,$I$8,0)</f>
        <v>-2719.401898798099</v>
      </c>
      <c r="F21" s="6">
        <f t="shared" si="0"/>
        <v>400491.48957430606</v>
      </c>
      <c r="H21" s="17" t="s">
        <v>13</v>
      </c>
      <c r="I21" s="21">
        <f>PMT(I9/4,I10*4,I8,0)</f>
        <v>-30578.359062645199</v>
      </c>
    </row>
    <row r="22" spans="2:11" ht="27">
      <c r="B22" s="25">
        <v>15</v>
      </c>
      <c r="C22" s="5">
        <f>PMT($I$9/12,$I$10*12,$I$8,0)</f>
        <v>-10138.197144206841</v>
      </c>
      <c r="D22" s="5">
        <f>PPMT($I$9/12,B22,$I$10*12,$I$8,0)</f>
        <v>-7468.2538803781326</v>
      </c>
      <c r="E22" s="5">
        <f>IPMT($I$9/12,B22,$I$10*12,$I$8,0)</f>
        <v>-2669.9432638287076</v>
      </c>
      <c r="F22" s="6">
        <f t="shared" si="0"/>
        <v>393023.23569392791</v>
      </c>
      <c r="H22" s="17" t="s">
        <v>11</v>
      </c>
      <c r="I22" s="21">
        <f>PMT(I9/12,I10*12,I8,0)</f>
        <v>-10138.197144206841</v>
      </c>
    </row>
    <row r="23" spans="2:11" ht="27">
      <c r="B23" s="25">
        <v>16</v>
      </c>
      <c r="C23" s="5">
        <f>PMT($I$9/12,$I$10*12,$I$8,0)</f>
        <v>-10138.197144206841</v>
      </c>
      <c r="D23" s="5">
        <f>PPMT($I$9/12,B23,$I$10*12,$I$8,0)</f>
        <v>-7518.0422395806536</v>
      </c>
      <c r="E23" s="5">
        <f>IPMT($I$9/12,B23,$I$10*12,$I$8,0)</f>
        <v>-2620.1549046261862</v>
      </c>
      <c r="F23" s="6">
        <f t="shared" si="0"/>
        <v>385505.19345434726</v>
      </c>
    </row>
    <row r="24" spans="2:11" ht="27">
      <c r="B24" s="25">
        <v>17</v>
      </c>
      <c r="C24" s="5">
        <f>PMT($I$9/12,$I$10*12,$I$8,0)</f>
        <v>-10138.197144206841</v>
      </c>
      <c r="D24" s="5">
        <f>PPMT($I$9/12,B24,$I$10*12,$I$8,0)</f>
        <v>-7568.1625211778583</v>
      </c>
      <c r="E24" s="5">
        <f>IPMT($I$9/12,B24,$I$10*12,$I$8,0)</f>
        <v>-2570.0346230289824</v>
      </c>
      <c r="F24" s="6">
        <f t="shared" si="0"/>
        <v>377937.03093316942</v>
      </c>
    </row>
    <row r="25" spans="2:11" ht="27">
      <c r="B25" s="25">
        <v>18</v>
      </c>
      <c r="C25" s="5">
        <f>PMT($I$9/12,$I$10*12,$I$8,0)</f>
        <v>-10138.197144206841</v>
      </c>
      <c r="D25" s="5">
        <f>PPMT($I$9/12,B25,$I$10*12,$I$8,0)</f>
        <v>-7618.616937985711</v>
      </c>
      <c r="E25" s="5">
        <f>IPMT($I$9/12,B25,$I$10*12,$I$8,0)</f>
        <v>-2519.5802062211301</v>
      </c>
      <c r="F25" s="6">
        <f t="shared" si="0"/>
        <v>370318.41399518371</v>
      </c>
      <c r="J25" s="1"/>
      <c r="K25" s="2"/>
    </row>
    <row r="26" spans="2:11" ht="27">
      <c r="B26" s="25">
        <v>19</v>
      </c>
      <c r="C26" s="5">
        <f>PMT($I$9/12,$I$10*12,$I$8,0)</f>
        <v>-10138.197144206841</v>
      </c>
      <c r="D26" s="5">
        <f>PPMT($I$9/12,B26,$I$10*12,$I$8,0)</f>
        <v>-7669.4077175722832</v>
      </c>
      <c r="E26" s="5">
        <f>IPMT($I$9/12,B26,$I$10*12,$I$8,0)</f>
        <v>-2468.7894266345584</v>
      </c>
      <c r="F26" s="6">
        <f t="shared" ref="F26" si="1">F25+D26</f>
        <v>362649.00627761142</v>
      </c>
    </row>
    <row r="27" spans="2:11" ht="27">
      <c r="B27" s="25">
        <v>20</v>
      </c>
      <c r="C27" s="5">
        <f>PMT($I$9/12,$I$10*12,$I$8,0)</f>
        <v>-10138.197144206841</v>
      </c>
      <c r="D27" s="5">
        <f>PPMT($I$9/12,B27,$I$10*12,$I$8,0)</f>
        <v>-7720.5371023560974</v>
      </c>
      <c r="E27" s="5">
        <f>IPMT($I$9/12,B27,$I$10*12,$I$8,0)</f>
        <v>-2417.6600418507433</v>
      </c>
      <c r="F27" s="6">
        <f t="shared" si="0"/>
        <v>354928.46917525533</v>
      </c>
    </row>
    <row r="28" spans="2:11" ht="27">
      <c r="B28" s="25">
        <v>21</v>
      </c>
      <c r="C28" s="5">
        <f>PMT($I$9/12,$I$10*12,$I$8,0)</f>
        <v>-10138.197144206841</v>
      </c>
      <c r="D28" s="5">
        <f>PPMT($I$9/12,B28,$I$10*12,$I$8,0)</f>
        <v>-7772.007349705138</v>
      </c>
      <c r="E28" s="5">
        <f>IPMT($I$9/12,B28,$I$10*12,$I$8,0)</f>
        <v>-2366.1897945017022</v>
      </c>
      <c r="F28" s="6">
        <f t="shared" si="0"/>
        <v>347156.46182555018</v>
      </c>
    </row>
    <row r="29" spans="2:11" ht="27">
      <c r="B29" s="25">
        <v>22</v>
      </c>
      <c r="C29" s="5">
        <f>PMT($I$9/12,$I$10*12,$I$8,0)</f>
        <v>-10138.197144206841</v>
      </c>
      <c r="D29" s="5">
        <f>PPMT($I$9/12,B29,$I$10*12,$I$8,0)</f>
        <v>-7823.8207320365063</v>
      </c>
      <c r="E29" s="5">
        <f>IPMT($I$9/12,B29,$I$10*12,$I$8,0)</f>
        <v>-2314.3764121703343</v>
      </c>
      <c r="F29" s="6">
        <f t="shared" si="0"/>
        <v>339332.6410935137</v>
      </c>
    </row>
    <row r="30" spans="2:11" ht="27">
      <c r="B30" s="25">
        <v>23</v>
      </c>
      <c r="C30" s="5">
        <f>PMT($I$9/12,$I$10*12,$I$8,0)</f>
        <v>-10138.197144206841</v>
      </c>
      <c r="D30" s="5">
        <f>PPMT($I$9/12,B30,$I$10*12,$I$8,0)</f>
        <v>-7875.9795369167496</v>
      </c>
      <c r="E30" s="5">
        <f>IPMT($I$9/12,B30,$I$10*12,$I$8,0)</f>
        <v>-2262.2176072900916</v>
      </c>
      <c r="F30" s="6">
        <f t="shared" si="0"/>
        <v>331456.66155659693</v>
      </c>
    </row>
    <row r="31" spans="2:11" ht="27">
      <c r="B31" s="25">
        <v>24</v>
      </c>
      <c r="C31" s="5">
        <f>PMT($I$9/12,$I$10*12,$I$8,0)</f>
        <v>-10138.197144206841</v>
      </c>
      <c r="D31" s="5">
        <f>PPMT($I$9/12,B31,$I$10*12,$I$8,0)</f>
        <v>-7928.4860671628594</v>
      </c>
      <c r="E31" s="5">
        <f>IPMT($I$9/12,B31,$I$10*12,$I$8,0)</f>
        <v>-2209.7110770439795</v>
      </c>
      <c r="F31" s="6">
        <f t="shared" si="0"/>
        <v>323528.17548943404</v>
      </c>
    </row>
    <row r="32" spans="2:11" ht="27">
      <c r="B32" s="25">
        <v>25</v>
      </c>
      <c r="C32" s="5">
        <f>PMT($I$9/12,$I$10*12,$I$8,0)</f>
        <v>-10138.197144206841</v>
      </c>
      <c r="D32" s="5">
        <f>PPMT($I$9/12,B32,$I$10*12,$I$8,0)</f>
        <v>-7981.3426409439471</v>
      </c>
      <c r="E32" s="5">
        <f>IPMT($I$9/12,B32,$I$10*12,$I$8,0)</f>
        <v>-2156.8545032628936</v>
      </c>
      <c r="F32" s="6">
        <f t="shared" si="0"/>
        <v>315546.8328484901</v>
      </c>
    </row>
    <row r="33" spans="2:6" ht="27">
      <c r="B33" s="25">
        <v>26</v>
      </c>
      <c r="C33" s="5">
        <f>PMT($I$9/12,$I$10*12,$I$8,0)</f>
        <v>-10138.197144206841</v>
      </c>
      <c r="D33" s="5">
        <f>PPMT($I$9/12,B33,$I$10*12,$I$8,0)</f>
        <v>-8034.5515918835727</v>
      </c>
      <c r="E33" s="5">
        <f>IPMT($I$9/12,B33,$I$10*12,$I$8,0)</f>
        <v>-2103.645552323268</v>
      </c>
      <c r="F33" s="6">
        <f t="shared" si="0"/>
        <v>307512.28125660651</v>
      </c>
    </row>
    <row r="34" spans="2:6" ht="27">
      <c r="B34" s="25">
        <v>27</v>
      </c>
      <c r="C34" s="5">
        <f>PMT($I$9/12,$I$10*12,$I$8,0)</f>
        <v>-10138.197144206841</v>
      </c>
      <c r="D34" s="5">
        <f>PPMT($I$9/12,B34,$I$10*12,$I$8,0)</f>
        <v>-8088.1152691627967</v>
      </c>
      <c r="E34" s="5">
        <f>IPMT($I$9/12,B34,$I$10*12,$I$8,0)</f>
        <v>-2050.0818750440435</v>
      </c>
      <c r="F34" s="6">
        <f t="shared" si="0"/>
        <v>299424.1659874437</v>
      </c>
    </row>
    <row r="35" spans="2:6" ht="27">
      <c r="B35" s="25">
        <v>28</v>
      </c>
      <c r="C35" s="5">
        <f>PMT($I$9/12,$I$10*12,$I$8,0)</f>
        <v>-10138.197144206841</v>
      </c>
      <c r="D35" s="5">
        <f>PPMT($I$9/12,B35,$I$10*12,$I$8,0)</f>
        <v>-8142.0360376238832</v>
      </c>
      <c r="E35" s="5">
        <f>IPMT($I$9/12,B35,$I$10*12,$I$8,0)</f>
        <v>-1996.1611065829582</v>
      </c>
      <c r="F35" s="6">
        <f t="shared" si="0"/>
        <v>291282.12994981982</v>
      </c>
    </row>
    <row r="36" spans="2:6" ht="27">
      <c r="B36" s="25">
        <v>29</v>
      </c>
      <c r="C36" s="5">
        <f>PMT($I$9/12,$I$10*12,$I$8,0)</f>
        <v>-10138.197144206841</v>
      </c>
      <c r="D36" s="5">
        <f>PPMT($I$9/12,B36,$I$10*12,$I$8,0)</f>
        <v>-8196.3162778747064</v>
      </c>
      <c r="E36" s="5">
        <f>IPMT($I$9/12,B36,$I$10*12,$I$8,0)</f>
        <v>-1941.8808663321327</v>
      </c>
      <c r="F36" s="6">
        <f t="shared" si="0"/>
        <v>283085.81367194513</v>
      </c>
    </row>
    <row r="37" spans="2:6" ht="27">
      <c r="B37" s="25">
        <v>30</v>
      </c>
      <c r="C37" s="5">
        <f>PMT($I$9/12,$I$10*12,$I$8,0)</f>
        <v>-10138.197144206841</v>
      </c>
      <c r="D37" s="5">
        <f>PPMT($I$9/12,B37,$I$10*12,$I$8,0)</f>
        <v>-8250.9583863938715</v>
      </c>
      <c r="E37" s="5">
        <f>IPMT($I$9/12,B37,$I$10*12,$I$8,0)</f>
        <v>-1887.2387578129681</v>
      </c>
      <c r="F37" s="6">
        <f t="shared" si="0"/>
        <v>274834.85528555128</v>
      </c>
    </row>
    <row r="38" spans="2:6" ht="27">
      <c r="B38" s="25">
        <v>31</v>
      </c>
      <c r="C38" s="5">
        <f>PMT($I$9/12,$I$10*12,$I$8,0)</f>
        <v>-10138.197144206841</v>
      </c>
      <c r="D38" s="5">
        <f>PPMT($I$9/12,B38,$I$10*12,$I$8,0)</f>
        <v>-8305.9647756364975</v>
      </c>
      <c r="E38" s="5">
        <f>IPMT($I$9/12,B38,$I$10*12,$I$8,0)</f>
        <v>-1832.232368570342</v>
      </c>
      <c r="F38" s="6">
        <f t="shared" si="0"/>
        <v>266528.89050991478</v>
      </c>
    </row>
    <row r="39" spans="2:6" ht="27">
      <c r="B39" s="25">
        <v>32</v>
      </c>
      <c r="C39" s="5">
        <f>PMT($I$9/12,$I$10*12,$I$8,0)</f>
        <v>-10138.197144206841</v>
      </c>
      <c r="D39" s="5">
        <f>PPMT($I$9/12,B39,$I$10*12,$I$8,0)</f>
        <v>-8361.3378741407432</v>
      </c>
      <c r="E39" s="5">
        <f>IPMT($I$9/12,B39,$I$10*12,$I$8,0)</f>
        <v>-1776.8592700660986</v>
      </c>
      <c r="F39" s="6">
        <f t="shared" si="0"/>
        <v>258167.55263577405</v>
      </c>
    </row>
    <row r="40" spans="2:6" ht="27">
      <c r="B40" s="25">
        <v>33</v>
      </c>
      <c r="C40" s="5">
        <f>PMT($I$9/12,$I$10*12,$I$8,0)</f>
        <v>-10138.197144206841</v>
      </c>
      <c r="D40" s="5">
        <f>PPMT($I$9/12,B40,$I$10*12,$I$8,0)</f>
        <v>-8417.0801266350136</v>
      </c>
      <c r="E40" s="5">
        <f>IPMT($I$9/12,B40,$I$10*12,$I$8,0)</f>
        <v>-1721.1170175718271</v>
      </c>
      <c r="F40" s="6">
        <f t="shared" si="0"/>
        <v>249750.47250913904</v>
      </c>
    </row>
    <row r="41" spans="2:6" ht="27">
      <c r="B41" s="25">
        <v>34</v>
      </c>
      <c r="C41" s="5">
        <f>PMT($I$9/12,$I$10*12,$I$8,0)</f>
        <v>-10138.197144206841</v>
      </c>
      <c r="D41" s="5">
        <f>PPMT($I$9/12,B41,$I$10*12,$I$8,0)</f>
        <v>-8473.1939941459132</v>
      </c>
      <c r="E41" s="5">
        <f>IPMT($I$9/12,B41,$I$10*12,$I$8,0)</f>
        <v>-1665.0031500609271</v>
      </c>
      <c r="F41" s="6">
        <f t="shared" si="0"/>
        <v>241277.27851499314</v>
      </c>
    </row>
    <row r="42" spans="2:6" ht="27">
      <c r="B42" s="25">
        <v>35</v>
      </c>
      <c r="C42" s="5">
        <f>PMT($I$9/12,$I$10*12,$I$8,0)</f>
        <v>-10138.197144206841</v>
      </c>
      <c r="D42" s="5">
        <f>PPMT($I$9/12,B42,$I$10*12,$I$8,0)</f>
        <v>-8529.6819541068853</v>
      </c>
      <c r="E42" s="5">
        <f>IPMT($I$9/12,B42,$I$10*12,$I$8,0)</f>
        <v>-1608.5151900999542</v>
      </c>
      <c r="F42" s="6">
        <f t="shared" si="0"/>
        <v>232747.59656088625</v>
      </c>
    </row>
    <row r="43" spans="2:6" ht="27">
      <c r="B43" s="25">
        <v>36</v>
      </c>
      <c r="C43" s="5">
        <f>PMT($I$9/12,$I$10*12,$I$8,0)</f>
        <v>-10138.197144206841</v>
      </c>
      <c r="D43" s="5">
        <f>PPMT($I$9/12,B43,$I$10*12,$I$8,0)</f>
        <v>-8586.5465004675989</v>
      </c>
      <c r="E43" s="5">
        <f>IPMT($I$9/12,B43,$I$10*12,$I$8,0)</f>
        <v>-1551.6506437392418</v>
      </c>
      <c r="F43" s="6">
        <f t="shared" si="0"/>
        <v>224161.05006041864</v>
      </c>
    </row>
    <row r="44" spans="2:6" ht="27">
      <c r="B44" s="25">
        <v>37</v>
      </c>
      <c r="C44" s="5">
        <f>PMT($I$9/12,$I$10*12,$I$8,0)</f>
        <v>-10138.197144206841</v>
      </c>
      <c r="D44" s="5">
        <f>PPMT($I$9/12,B44,$I$10*12,$I$8,0)</f>
        <v>-8643.7901438040499</v>
      </c>
      <c r="E44" s="5">
        <f>IPMT($I$9/12,B44,$I$10*12,$I$8,0)</f>
        <v>-1494.407000402791</v>
      </c>
      <c r="F44" s="6">
        <f t="shared" si="0"/>
        <v>215517.2599166146</v>
      </c>
    </row>
    <row r="45" spans="2:6" ht="27">
      <c r="B45" s="25">
        <v>38</v>
      </c>
      <c r="C45" s="5">
        <f>PMT($I$9/12,$I$10*12,$I$8,0)</f>
        <v>-10138.197144206841</v>
      </c>
      <c r="D45" s="5">
        <f>PPMT($I$9/12,B45,$I$10*12,$I$8,0)</f>
        <v>-8701.4154114294106</v>
      </c>
      <c r="E45" s="5">
        <f>IPMT($I$9/12,B45,$I$10*12,$I$8,0)</f>
        <v>-1436.7817327774305</v>
      </c>
      <c r="F45" s="6">
        <f t="shared" si="0"/>
        <v>206815.84450518517</v>
      </c>
    </row>
    <row r="46" spans="2:6" ht="27">
      <c r="B46" s="25">
        <v>39</v>
      </c>
      <c r="C46" s="5">
        <f>PMT($I$9/12,$I$10*12,$I$8,0)</f>
        <v>-10138.197144206841</v>
      </c>
      <c r="D46" s="5">
        <f>PPMT($I$9/12,B46,$I$10*12,$I$8,0)</f>
        <v>-8759.4248475056047</v>
      </c>
      <c r="E46" s="5">
        <f>IPMT($I$9/12,B46,$I$10*12,$I$8,0)</f>
        <v>-1378.7722967012348</v>
      </c>
      <c r="F46" s="6">
        <f t="shared" si="0"/>
        <v>198056.41965767957</v>
      </c>
    </row>
    <row r="47" spans="2:6" ht="27">
      <c r="B47" s="25">
        <v>40</v>
      </c>
      <c r="C47" s="5">
        <f>PMT($I$9/12,$I$10*12,$I$8,0)</f>
        <v>-10138.197144206841</v>
      </c>
      <c r="D47" s="5">
        <f>PPMT($I$9/12,B47,$I$10*12,$I$8,0)</f>
        <v>-8817.8210131556443</v>
      </c>
      <c r="E47" s="5">
        <f>IPMT($I$9/12,B47,$I$10*12,$I$8,0)</f>
        <v>-1320.3761310511973</v>
      </c>
      <c r="F47" s="6">
        <f t="shared" si="0"/>
        <v>189238.59864452391</v>
      </c>
    </row>
    <row r="48" spans="2:6" ht="27">
      <c r="B48" s="25">
        <v>41</v>
      </c>
      <c r="C48" s="5">
        <f>PMT($I$9/12,$I$10*12,$I$8,0)</f>
        <v>-10138.197144206841</v>
      </c>
      <c r="D48" s="5">
        <f>PPMT($I$9/12,B48,$I$10*12,$I$8,0)</f>
        <v>-8876.6064865766821</v>
      </c>
      <c r="E48" s="5">
        <f>IPMT($I$9/12,B48,$I$10*12,$I$8,0)</f>
        <v>-1261.5906576301597</v>
      </c>
      <c r="F48" s="6">
        <f t="shared" si="0"/>
        <v>180361.99215794721</v>
      </c>
    </row>
    <row r="49" spans="2:6" ht="27">
      <c r="B49" s="25">
        <v>42</v>
      </c>
      <c r="C49" s="5">
        <f>PMT($I$9/12,$I$10*12,$I$8,0)</f>
        <v>-10138.197144206841</v>
      </c>
      <c r="D49" s="5">
        <f>PPMT($I$9/12,B49,$I$10*12,$I$8,0)</f>
        <v>-8935.783863153858</v>
      </c>
      <c r="E49" s="5">
        <f>IPMT($I$9/12,B49,$I$10*12,$I$8,0)</f>
        <v>-1202.4132810529818</v>
      </c>
      <c r="F49" s="6">
        <f t="shared" si="0"/>
        <v>171426.20829479335</v>
      </c>
    </row>
    <row r="50" spans="2:6" ht="27">
      <c r="B50" s="25">
        <v>43</v>
      </c>
      <c r="C50" s="5">
        <f>PMT($I$9/12,$I$10*12,$I$8,0)</f>
        <v>-10138.197144206841</v>
      </c>
      <c r="D50" s="5">
        <f>PPMT($I$9/12,B50,$I$10*12,$I$8,0)</f>
        <v>-8995.3557555748848</v>
      </c>
      <c r="E50" s="5">
        <f>IPMT($I$9/12,B50,$I$10*12,$I$8,0)</f>
        <v>-1142.8413886319561</v>
      </c>
      <c r="F50" s="6">
        <f t="shared" si="0"/>
        <v>162430.85253921847</v>
      </c>
    </row>
    <row r="51" spans="2:6" ht="27">
      <c r="B51" s="25">
        <v>44</v>
      </c>
      <c r="C51" s="5">
        <f>PMT($I$9/12,$I$10*12,$I$8,0)</f>
        <v>-10138.197144206841</v>
      </c>
      <c r="D51" s="5">
        <f>PPMT($I$9/12,B51,$I$10*12,$I$8,0)</f>
        <v>-9055.3247939453831</v>
      </c>
      <c r="E51" s="5">
        <f>IPMT($I$9/12,B51,$I$10*12,$I$8,0)</f>
        <v>-1082.8723502614566</v>
      </c>
      <c r="F51" s="6">
        <f t="shared" si="0"/>
        <v>153375.52774527308</v>
      </c>
    </row>
    <row r="52" spans="2:6" ht="27">
      <c r="B52" s="25">
        <v>45</v>
      </c>
      <c r="C52" s="5">
        <f>PMT($I$9/12,$I$10*12,$I$8,0)</f>
        <v>-10138.197144206841</v>
      </c>
      <c r="D52" s="5">
        <f>PPMT($I$9/12,B52,$I$10*12,$I$8,0)</f>
        <v>-9115.6936259050199</v>
      </c>
      <c r="E52" s="5">
        <f>IPMT($I$9/12,B52,$I$10*12,$I$8,0)</f>
        <v>-1022.503518301821</v>
      </c>
      <c r="F52" s="6">
        <f t="shared" si="0"/>
        <v>144259.83411936805</v>
      </c>
    </row>
    <row r="53" spans="2:6" ht="27">
      <c r="B53" s="25">
        <v>46</v>
      </c>
      <c r="C53" s="5">
        <f>PMT($I$9/12,$I$10*12,$I$8,0)</f>
        <v>-10138.197144206841</v>
      </c>
      <c r="D53" s="5">
        <f>PPMT($I$9/12,B53,$I$10*12,$I$8,0)</f>
        <v>-9176.4649167443858</v>
      </c>
      <c r="E53" s="5">
        <f>IPMT($I$9/12,B53,$I$10*12,$I$8,0)</f>
        <v>-961.73222746245415</v>
      </c>
      <c r="F53" s="6">
        <f t="shared" si="0"/>
        <v>135083.36920262367</v>
      </c>
    </row>
    <row r="54" spans="2:6" ht="27">
      <c r="B54" s="25">
        <v>47</v>
      </c>
      <c r="C54" s="5">
        <f>PMT($I$9/12,$I$10*12,$I$8,0)</f>
        <v>-10138.197144206841</v>
      </c>
      <c r="D54" s="5">
        <f>PPMT($I$9/12,B54,$I$10*12,$I$8,0)</f>
        <v>-9237.6413495226825</v>
      </c>
      <c r="E54" s="5">
        <f>IPMT($I$9/12,B54,$I$10*12,$I$8,0)</f>
        <v>-900.55579468415829</v>
      </c>
      <c r="F54" s="6">
        <f t="shared" si="0"/>
        <v>125845.72785310098</v>
      </c>
    </row>
    <row r="55" spans="2:6" ht="27">
      <c r="B55" s="25">
        <v>48</v>
      </c>
      <c r="C55" s="5">
        <f>PMT($I$9/12,$I$10*12,$I$8,0)</f>
        <v>-10138.197144206841</v>
      </c>
      <c r="D55" s="5">
        <f>PPMT($I$9/12,B55,$I$10*12,$I$8,0)</f>
        <v>-9299.2256251861672</v>
      </c>
      <c r="E55" s="5">
        <f>IPMT($I$9/12,B55,$I$10*12,$I$8,0)</f>
        <v>-838.97151902067355</v>
      </c>
      <c r="F55" s="6">
        <f t="shared" si="0"/>
        <v>116546.50222791481</v>
      </c>
    </row>
    <row r="56" spans="2:6" ht="27">
      <c r="B56" s="25">
        <v>49</v>
      </c>
      <c r="C56" s="5">
        <f>PMT($I$9/12,$I$10*12,$I$8,0)</f>
        <v>-10138.197144206841</v>
      </c>
      <c r="D56" s="5">
        <f>PPMT($I$9/12,B56,$I$10*12,$I$8,0)</f>
        <v>-9361.2204626874081</v>
      </c>
      <c r="E56" s="5">
        <f>IPMT($I$9/12,B56,$I$10*12,$I$8,0)</f>
        <v>-776.97668151943253</v>
      </c>
      <c r="F56" s="6">
        <f t="shared" si="0"/>
        <v>107185.28176522741</v>
      </c>
    </row>
    <row r="57" spans="2:6" ht="27">
      <c r="B57" s="25">
        <v>50</v>
      </c>
      <c r="C57" s="5">
        <f>PMT($I$9/12,$I$10*12,$I$8,0)</f>
        <v>-10138.197144206841</v>
      </c>
      <c r="D57" s="5">
        <f>PPMT($I$9/12,B57,$I$10*12,$I$8,0)</f>
        <v>-9423.6285991053246</v>
      </c>
      <c r="E57" s="5">
        <f>IPMT($I$9/12,B57,$I$10*12,$I$8,0)</f>
        <v>-714.56854510151652</v>
      </c>
      <c r="F57" s="6">
        <f t="shared" si="0"/>
        <v>97761.65316612208</v>
      </c>
    </row>
    <row r="58" spans="2:6" ht="27">
      <c r="B58" s="25">
        <v>51</v>
      </c>
      <c r="C58" s="5">
        <f>PMT($I$9/12,$I$10*12,$I$8,0)</f>
        <v>-10138.197144206841</v>
      </c>
      <c r="D58" s="5">
        <f>PPMT($I$9/12,B58,$I$10*12,$I$8,0)</f>
        <v>-9486.4527897660246</v>
      </c>
      <c r="E58" s="5">
        <f>IPMT($I$9/12,B58,$I$10*12,$I$8,0)</f>
        <v>-651.74435444081416</v>
      </c>
      <c r="F58" s="6">
        <f t="shared" si="0"/>
        <v>88275.20037635605</v>
      </c>
    </row>
    <row r="59" spans="2:6" ht="27">
      <c r="B59" s="25">
        <v>52</v>
      </c>
      <c r="C59" s="5">
        <f>PMT($I$9/12,$I$10*12,$I$8,0)</f>
        <v>-10138.197144206841</v>
      </c>
      <c r="D59" s="5">
        <f>PPMT($I$9/12,B59,$I$10*12,$I$8,0)</f>
        <v>-9549.6958083644658</v>
      </c>
      <c r="E59" s="5">
        <f>IPMT($I$9/12,B59,$I$10*12,$I$8,0)</f>
        <v>-588.50133584237415</v>
      </c>
      <c r="F59" s="6">
        <f t="shared" si="0"/>
        <v>78725.504567991578</v>
      </c>
    </row>
    <row r="60" spans="2:6" ht="27">
      <c r="B60" s="25">
        <v>53</v>
      </c>
      <c r="C60" s="5">
        <f>PMT($I$9/12,$I$10*12,$I$8,0)</f>
        <v>-10138.197144206841</v>
      </c>
      <c r="D60" s="5">
        <f>PPMT($I$9/12,B60,$I$10*12,$I$8,0)</f>
        <v>-9613.3604470868959</v>
      </c>
      <c r="E60" s="5">
        <f>IPMT($I$9/12,B60,$I$10*12,$I$8,0)</f>
        <v>-524.83669711994423</v>
      </c>
      <c r="F60" s="6">
        <f t="shared" si="0"/>
        <v>69112.144120904675</v>
      </c>
    </row>
    <row r="61" spans="2:6" ht="27">
      <c r="B61" s="25">
        <v>54</v>
      </c>
      <c r="C61" s="5">
        <f>PMT($I$9/12,$I$10*12,$I$8,0)</f>
        <v>-10138.197144206841</v>
      </c>
      <c r="D61" s="5">
        <f>PPMT($I$9/12,B61,$I$10*12,$I$8,0)</f>
        <v>-9677.4495167341429</v>
      </c>
      <c r="E61" s="5">
        <f>IPMT($I$9/12,B61,$I$10*12,$I$8,0)</f>
        <v>-460.74762747269835</v>
      </c>
      <c r="F61" s="6">
        <f t="shared" si="0"/>
        <v>59434.694604170531</v>
      </c>
    </row>
    <row r="62" spans="2:6" ht="27">
      <c r="B62" s="25">
        <v>55</v>
      </c>
      <c r="C62" s="5">
        <f>PMT($I$9/12,$I$10*12,$I$8,0)</f>
        <v>-10138.197144206841</v>
      </c>
      <c r="D62" s="5">
        <f>PPMT($I$9/12,B62,$I$10*12,$I$8,0)</f>
        <v>-9741.9658468457037</v>
      </c>
      <c r="E62" s="5">
        <f>IPMT($I$9/12,B62,$I$10*12,$I$8,0)</f>
        <v>-396.23129736113736</v>
      </c>
      <c r="F62" s="6">
        <f t="shared" si="0"/>
        <v>49692.728757324825</v>
      </c>
    </row>
    <row r="63" spans="2:6" ht="27">
      <c r="B63" s="25">
        <v>56</v>
      </c>
      <c r="C63" s="5">
        <f>PMT($I$9/12,$I$10*12,$I$8,0)</f>
        <v>-10138.197144206841</v>
      </c>
      <c r="D63" s="5">
        <f>PPMT($I$9/12,B63,$I$10*12,$I$8,0)</f>
        <v>-9806.9122858246756</v>
      </c>
      <c r="E63" s="5">
        <f>IPMT($I$9/12,B63,$I$10*12,$I$8,0)</f>
        <v>-331.28485838216602</v>
      </c>
      <c r="F63" s="6">
        <f t="shared" si="0"/>
        <v>39885.816471500148</v>
      </c>
    </row>
    <row r="64" spans="2:6" ht="27">
      <c r="B64" s="25">
        <v>57</v>
      </c>
      <c r="C64" s="5">
        <f>PMT($I$9/12,$I$10*12,$I$8,0)</f>
        <v>-10138.197144206841</v>
      </c>
      <c r="D64" s="5">
        <f>PPMT($I$9/12,B64,$I$10*12,$I$8,0)</f>
        <v>-9872.2917010635065</v>
      </c>
      <c r="E64" s="5">
        <f>IPMT($I$9/12,B64,$I$10*12,$I$8,0)</f>
        <v>-265.90544314333482</v>
      </c>
      <c r="F64" s="6">
        <f t="shared" si="0"/>
        <v>30013.524770436641</v>
      </c>
    </row>
    <row r="65" spans="2:6" ht="27">
      <c r="B65" s="25">
        <v>58</v>
      </c>
      <c r="C65" s="5">
        <f>PMT($I$9/12,$I$10*12,$I$8,0)</f>
        <v>-10138.197144206841</v>
      </c>
      <c r="D65" s="5">
        <f>PPMT($I$9/12,B65,$I$10*12,$I$8,0)</f>
        <v>-9938.1069790705969</v>
      </c>
      <c r="E65" s="5">
        <f>IPMT($I$9/12,B65,$I$10*12,$I$8,0)</f>
        <v>-200.09016513624476</v>
      </c>
      <c r="F65" s="6">
        <f t="shared" si="0"/>
        <v>20075.417791366046</v>
      </c>
    </row>
    <row r="66" spans="2:6" ht="27">
      <c r="B66" s="25">
        <v>59</v>
      </c>
      <c r="C66" s="5">
        <f>PMT($I$9/12,$I$10*12,$I$8,0)</f>
        <v>-10138.197144206841</v>
      </c>
      <c r="D66" s="5">
        <f>PPMT($I$9/12,B66,$I$10*12,$I$8,0)</f>
        <v>-10004.361025597733</v>
      </c>
      <c r="E66" s="5">
        <f>IPMT($I$9/12,B66,$I$10*12,$I$8,0)</f>
        <v>-133.83611860910747</v>
      </c>
      <c r="F66" s="6">
        <f t="shared" si="0"/>
        <v>10071.056765768313</v>
      </c>
    </row>
    <row r="67" spans="2:6" ht="27">
      <c r="B67" s="26">
        <v>60</v>
      </c>
      <c r="C67" s="7">
        <f>PMT($I$9/12,$I$10*12,$I$8,0)</f>
        <v>-10138.197144206841</v>
      </c>
      <c r="D67" s="7">
        <f>PPMT($I$9/12,B67,$I$10*12,$I$8,0)</f>
        <v>-10071.056765768384</v>
      </c>
      <c r="E67" s="7">
        <f>IPMT($I$9/12,B67,$I$10*12,$I$8,0)</f>
        <v>-67.140378438455897</v>
      </c>
      <c r="F67" s="8">
        <f t="shared" si="0"/>
        <v>-7.0940586738288403E-11</v>
      </c>
    </row>
  </sheetData>
  <mergeCells count="1">
    <mergeCell ref="B1:I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936C-16D3-934A-9BD8-A417279B78CC}">
  <dimension ref="B5:P35"/>
  <sheetViews>
    <sheetView tabSelected="1" zoomScale="75" workbookViewId="0">
      <selection activeCell="D5" sqref="D5:P8"/>
    </sheetView>
  </sheetViews>
  <sheetFormatPr baseColWidth="10" defaultRowHeight="16"/>
  <cols>
    <col min="2" max="2" width="16.83203125" customWidth="1"/>
    <col min="3" max="3" width="22.5" customWidth="1"/>
    <col min="4" max="4" width="17" customWidth="1"/>
    <col min="5" max="7" width="13.83203125" bestFit="1" customWidth="1"/>
  </cols>
  <sheetData>
    <row r="5" spans="3:16">
      <c r="D5" s="50" t="s">
        <v>30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3:16"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3:16"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3:16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</row>
    <row r="13" spans="3:16" ht="27">
      <c r="C13" s="36" t="s">
        <v>19</v>
      </c>
      <c r="D13" s="37">
        <v>120000</v>
      </c>
      <c r="E13" s="42" t="s">
        <v>31</v>
      </c>
      <c r="F13" s="43"/>
      <c r="G13" s="44"/>
    </row>
    <row r="14" spans="3:16" ht="27">
      <c r="C14" s="36" t="s">
        <v>20</v>
      </c>
      <c r="D14" s="37">
        <v>20000</v>
      </c>
      <c r="E14" s="30" t="s">
        <v>31</v>
      </c>
      <c r="F14" s="31"/>
      <c r="G14" s="45"/>
    </row>
    <row r="15" spans="3:16" ht="27">
      <c r="C15" s="36" t="s">
        <v>21</v>
      </c>
      <c r="D15" s="37">
        <v>6</v>
      </c>
      <c r="E15" s="40" t="s">
        <v>31</v>
      </c>
      <c r="F15" s="41"/>
      <c r="G15" s="46"/>
    </row>
    <row r="17" spans="2:7" ht="32">
      <c r="D17" s="47" t="s">
        <v>32</v>
      </c>
      <c r="E17" s="47"/>
    </row>
    <row r="19" spans="2:7" ht="27">
      <c r="B19" s="38" t="s">
        <v>22</v>
      </c>
      <c r="C19" s="38" t="s">
        <v>24</v>
      </c>
      <c r="D19" s="38" t="s">
        <v>25</v>
      </c>
      <c r="E19" s="38" t="s">
        <v>26</v>
      </c>
      <c r="F19" s="38" t="s">
        <v>27</v>
      </c>
      <c r="G19" s="38" t="s">
        <v>28</v>
      </c>
    </row>
    <row r="20" spans="2:7" ht="27">
      <c r="B20" s="38">
        <v>1</v>
      </c>
      <c r="C20" s="32">
        <f>VDB($D$13,$D$14,$D$15,B20-1,B20)</f>
        <v>40000</v>
      </c>
      <c r="D20" s="32">
        <f>SLN($D$13,$D$14,$D$15)</f>
        <v>16666.666666666668</v>
      </c>
      <c r="E20" s="32">
        <f>DDB($D$13,$D$14,$D$15,B20)</f>
        <v>40000</v>
      </c>
      <c r="F20" s="32">
        <f>DB($D$13,$D$14,$D$15,B20)</f>
        <v>30960</v>
      </c>
      <c r="G20" s="32">
        <f>SYD($D$13,$D$14,$D$15,B20)</f>
        <v>28571.428571428572</v>
      </c>
    </row>
    <row r="21" spans="2:7" ht="27">
      <c r="B21" s="38">
        <v>2</v>
      </c>
      <c r="C21" s="32">
        <f>VDB($D$13,$D$14,$D$15,B21-1,B21)</f>
        <v>26666.666666666664</v>
      </c>
      <c r="D21" s="32">
        <f>SLN($D$13,$D$14,$D$15)</f>
        <v>16666.666666666668</v>
      </c>
      <c r="E21" s="32">
        <f>DDB($D$13,$D$14,$D$15,B21)</f>
        <v>26666.666666666672</v>
      </c>
      <c r="F21" s="32">
        <f>DB($D$13,$D$14,$D$15,B21)</f>
        <v>22972.32</v>
      </c>
      <c r="G21" s="32">
        <f>SYD($D$13,$D$14,$D$15,B21)</f>
        <v>23809.523809523809</v>
      </c>
    </row>
    <row r="22" spans="2:7" ht="27">
      <c r="B22" s="38">
        <v>3</v>
      </c>
      <c r="C22" s="32">
        <f>VDB($D$13,$D$14,$D$15,B22-1,B22)</f>
        <v>17777.777777777777</v>
      </c>
      <c r="D22" s="32">
        <f>SLN($D$13,$D$14,$D$15)</f>
        <v>16666.666666666668</v>
      </c>
      <c r="E22" s="32">
        <f>DDB($D$13,$D$14,$D$15,B22)</f>
        <v>17777.777777777781</v>
      </c>
      <c r="F22" s="32">
        <f>DB($D$13,$D$14,$D$15,B22)</f>
        <v>17045.461439999999</v>
      </c>
      <c r="G22" s="32">
        <f>SYD($D$13,$D$14,$D$15,B22)</f>
        <v>19047.619047619046</v>
      </c>
    </row>
    <row r="23" spans="2:7" ht="27">
      <c r="B23" s="38">
        <v>4</v>
      </c>
      <c r="C23" s="32">
        <f>VDB($D$13,$D$14,$D$15,B23-1,B23)</f>
        <v>11851.851851851854</v>
      </c>
      <c r="D23" s="32">
        <f>SLN($D$13,$D$14,$D$15)</f>
        <v>16666.666666666668</v>
      </c>
      <c r="E23" s="32">
        <f>DDB($D$13,$D$14,$D$15,B23)</f>
        <v>11851.851851851856</v>
      </c>
      <c r="F23" s="32">
        <f>DB($D$13,$D$14,$D$15,B23)</f>
        <v>12647.732388479999</v>
      </c>
      <c r="G23" s="32">
        <f>SYD($D$13,$D$14,$D$15,B23)</f>
        <v>14285.714285714286</v>
      </c>
    </row>
    <row r="24" spans="2:7" ht="27">
      <c r="B24" s="38">
        <v>5</v>
      </c>
      <c r="C24" s="32">
        <f>VDB($D$13,$D$14,$D$15,B24-1,B24)</f>
        <v>3703.703703703708</v>
      </c>
      <c r="D24" s="32">
        <f>SLN($D$13,$D$14,$D$15)</f>
        <v>16666.666666666668</v>
      </c>
      <c r="E24" s="32">
        <f>DDB($D$13,$D$14,$D$15,B24)</f>
        <v>3703.7037037037117</v>
      </c>
      <c r="F24" s="32">
        <f>DB($D$13,$D$14,$D$15,B24)</f>
        <v>9384.6174322521583</v>
      </c>
      <c r="G24" s="32">
        <f>SYD($D$13,$D$14,$D$15,B24)</f>
        <v>9523.8095238095229</v>
      </c>
    </row>
    <row r="25" spans="2:7" ht="27">
      <c r="B25" s="38">
        <v>6</v>
      </c>
      <c r="C25" s="32">
        <f>VDB($D$13,$D$14,$D$15,B25-1,B25)</f>
        <v>0</v>
      </c>
      <c r="D25" s="32">
        <f>SLN($D$13,$D$14,$D$15)</f>
        <v>16666.666666666668</v>
      </c>
      <c r="E25" s="32">
        <f>DDB($D$13,$D$14,$D$15,B25)</f>
        <v>0</v>
      </c>
      <c r="F25" s="32">
        <f>DB($D$13,$D$14,$D$15,B25)</f>
        <v>6963.3861347311022</v>
      </c>
      <c r="G25" s="32">
        <f>SYD($D$13,$D$14,$D$15,B25)</f>
        <v>4761.9047619047615</v>
      </c>
    </row>
    <row r="27" spans="2:7" ht="32">
      <c r="D27" s="48" t="s">
        <v>33</v>
      </c>
      <c r="E27" s="49"/>
    </row>
    <row r="29" spans="2:7" ht="27">
      <c r="B29" s="39" t="s">
        <v>23</v>
      </c>
      <c r="C29" s="33" t="s">
        <v>24</v>
      </c>
      <c r="D29" s="33" t="s">
        <v>25</v>
      </c>
      <c r="E29" s="33" t="s">
        <v>26</v>
      </c>
      <c r="F29" s="33" t="s">
        <v>27</v>
      </c>
      <c r="G29" s="33" t="s">
        <v>28</v>
      </c>
    </row>
    <row r="30" spans="2:7" ht="27">
      <c r="B30" s="39">
        <v>1</v>
      </c>
      <c r="C30" s="34">
        <f>D13-C20</f>
        <v>80000</v>
      </c>
      <c r="D30" s="34">
        <f>D13-D20</f>
        <v>103333.33333333333</v>
      </c>
      <c r="E30" s="34">
        <f>D13-E20</f>
        <v>80000</v>
      </c>
      <c r="F30" s="34">
        <f>D13-F20</f>
        <v>89040</v>
      </c>
      <c r="G30" s="34">
        <f>D13-G20</f>
        <v>91428.57142857142</v>
      </c>
    </row>
    <row r="31" spans="2:7" ht="27">
      <c r="B31" s="39">
        <v>2</v>
      </c>
      <c r="C31" s="34">
        <f t="shared" ref="C31:G32" si="0">C30-C21</f>
        <v>53333.333333333336</v>
      </c>
      <c r="D31" s="34">
        <f t="shared" si="0"/>
        <v>86666.666666666657</v>
      </c>
      <c r="E31" s="34">
        <f t="shared" si="0"/>
        <v>53333.333333333328</v>
      </c>
      <c r="F31" s="34">
        <f t="shared" si="0"/>
        <v>66067.679999999993</v>
      </c>
      <c r="G31" s="34">
        <f t="shared" si="0"/>
        <v>67619.047619047604</v>
      </c>
    </row>
    <row r="32" spans="2:7" ht="27">
      <c r="B32" s="39">
        <v>3</v>
      </c>
      <c r="C32" s="34">
        <f t="shared" si="0"/>
        <v>35555.555555555562</v>
      </c>
      <c r="D32" s="34">
        <f t="shared" si="0"/>
        <v>69999.999999999985</v>
      </c>
      <c r="E32" s="34">
        <f t="shared" si="0"/>
        <v>35555.555555555547</v>
      </c>
      <c r="F32" s="34">
        <f t="shared" si="0"/>
        <v>49022.218559999994</v>
      </c>
      <c r="G32" s="34">
        <f t="shared" si="0"/>
        <v>48571.428571428558</v>
      </c>
    </row>
    <row r="33" spans="2:7" ht="27">
      <c r="B33" s="39">
        <v>4</v>
      </c>
      <c r="C33" s="34">
        <f t="shared" ref="C33:C35" si="1">C32-C23</f>
        <v>23703.703703703708</v>
      </c>
      <c r="D33" s="34">
        <f t="shared" ref="D33:D35" si="2">D32-D23</f>
        <v>53333.333333333314</v>
      </c>
      <c r="E33" s="34">
        <f t="shared" ref="E33:E35" si="3">E32-E23</f>
        <v>23703.703703703693</v>
      </c>
      <c r="F33" s="34">
        <f t="shared" ref="F33:F35" si="4">F32-F23</f>
        <v>36374.486171519995</v>
      </c>
      <c r="G33" s="34">
        <f t="shared" ref="G33:G35" si="5">G32-G23</f>
        <v>34285.714285714275</v>
      </c>
    </row>
    <row r="34" spans="2:7" ht="27">
      <c r="B34" s="39">
        <v>5</v>
      </c>
      <c r="C34" s="35">
        <f t="shared" si="1"/>
        <v>20000</v>
      </c>
      <c r="D34" s="34">
        <f t="shared" si="2"/>
        <v>36666.666666666642</v>
      </c>
      <c r="E34" s="34">
        <f t="shared" si="3"/>
        <v>19999.999999999982</v>
      </c>
      <c r="F34" s="34">
        <f t="shared" si="4"/>
        <v>26989.868739267837</v>
      </c>
      <c r="G34" s="34">
        <f t="shared" si="5"/>
        <v>24761.904761904752</v>
      </c>
    </row>
    <row r="35" spans="2:7" ht="27">
      <c r="B35" s="39">
        <v>6</v>
      </c>
      <c r="C35" s="35">
        <f t="shared" si="1"/>
        <v>20000</v>
      </c>
      <c r="D35" s="34">
        <f t="shared" si="2"/>
        <v>19999.999999999975</v>
      </c>
      <c r="E35" s="34">
        <f t="shared" si="3"/>
        <v>19999.999999999982</v>
      </c>
      <c r="F35" s="34">
        <f t="shared" si="4"/>
        <v>20026.482604536734</v>
      </c>
      <c r="G35" s="34">
        <f t="shared" si="5"/>
        <v>19999.999999999993</v>
      </c>
    </row>
  </sheetData>
  <mergeCells count="6">
    <mergeCell ref="D5:P8"/>
    <mergeCell ref="E13:G13"/>
    <mergeCell ref="E14:G14"/>
    <mergeCell ref="E15:G15"/>
    <mergeCell ref="D17:E17"/>
    <mergeCell ref="D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Rajput</dc:creator>
  <cp:lastModifiedBy>Prithvi Rajput</cp:lastModifiedBy>
  <dcterms:created xsi:type="dcterms:W3CDTF">2025-07-13T05:00:41Z</dcterms:created>
  <dcterms:modified xsi:type="dcterms:W3CDTF">2025-07-14T12:29:18Z</dcterms:modified>
</cp:coreProperties>
</file>