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5\Documents\AAKRITI 4-5\"/>
    </mc:Choice>
  </mc:AlternateContent>
  <xr:revisionPtr revIDLastSave="0" documentId="13_ncr:1_{15FC3FEE-8E06-4554-89E3-258A6CAB874E}" xr6:coauthVersionLast="47" xr6:coauthVersionMax="47" xr10:uidLastSave="{00000000-0000-0000-0000-000000000000}"/>
  <bookViews>
    <workbookView xWindow="-110" yWindow="-110" windowWidth="19420" windowHeight="10420" xr2:uid="{7F390942-FBA8-4EE4-BECC-A0CDC91F3C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R7" i="1"/>
  <c r="A109" i="1"/>
  <c r="A107" i="1"/>
  <c r="A105" i="1"/>
  <c r="A103" i="1"/>
  <c r="A101" i="1"/>
  <c r="A99" i="1"/>
  <c r="A97" i="1"/>
  <c r="A95" i="1"/>
  <c r="A93" i="1"/>
  <c r="A91" i="1"/>
  <c r="A89" i="1"/>
  <c r="A87" i="1"/>
  <c r="A85" i="1"/>
  <c r="A83" i="1"/>
  <c r="A81" i="1"/>
  <c r="A75" i="1"/>
  <c r="A71" i="1"/>
  <c r="A69" i="1"/>
  <c r="A65" i="1"/>
  <c r="A63" i="1"/>
  <c r="A61" i="1"/>
  <c r="B43" i="1"/>
  <c r="B42" i="1"/>
  <c r="A40" i="1"/>
  <c r="A36" i="1"/>
  <c r="A34" i="1"/>
  <c r="A32" i="1"/>
  <c r="F25" i="1"/>
  <c r="E25" i="1"/>
  <c r="A24" i="1"/>
  <c r="D25" i="1"/>
  <c r="N17" i="1"/>
  <c r="N18" i="1"/>
  <c r="N19" i="1"/>
  <c r="N20" i="1"/>
  <c r="N21" i="1"/>
  <c r="N22" i="1"/>
  <c r="N23" i="1"/>
  <c r="N4" i="1"/>
  <c r="M21" i="1"/>
  <c r="M22" i="1"/>
  <c r="M23" i="1"/>
  <c r="M17" i="1"/>
  <c r="M18" i="1"/>
  <c r="M19" i="1"/>
  <c r="M20" i="1"/>
  <c r="M4" i="1"/>
  <c r="L18" i="1"/>
  <c r="L19" i="1"/>
  <c r="L20" i="1"/>
  <c r="L21" i="1"/>
  <c r="L22" i="1"/>
  <c r="L23" i="1"/>
  <c r="L10" i="1"/>
  <c r="M10" i="1" s="1"/>
  <c r="L14" i="1"/>
  <c r="M14" i="1" s="1"/>
  <c r="L17" i="1"/>
  <c r="L4" i="1"/>
  <c r="K21" i="1"/>
  <c r="K22" i="1"/>
  <c r="K2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J20" i="1"/>
  <c r="J21" i="1"/>
  <c r="J22" i="1"/>
  <c r="J23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I20" i="1"/>
  <c r="I21" i="1"/>
  <c r="I22" i="1"/>
  <c r="I23" i="1"/>
  <c r="I15" i="1"/>
  <c r="I16" i="1"/>
  <c r="I17" i="1"/>
  <c r="I18" i="1"/>
  <c r="I19" i="1"/>
  <c r="I5" i="1"/>
  <c r="I6" i="1"/>
  <c r="I7" i="1"/>
  <c r="I8" i="1"/>
  <c r="I9" i="1"/>
  <c r="I10" i="1"/>
  <c r="I11" i="1"/>
  <c r="I12" i="1"/>
  <c r="I13" i="1"/>
  <c r="I14" i="1"/>
  <c r="I4" i="1"/>
  <c r="G22" i="1"/>
  <c r="G23" i="1"/>
  <c r="G19" i="1"/>
  <c r="G20" i="1"/>
  <c r="G21" i="1"/>
  <c r="G14" i="1"/>
  <c r="G15" i="1"/>
  <c r="G16" i="1"/>
  <c r="G17" i="1"/>
  <c r="G18" i="1"/>
  <c r="G10" i="1"/>
  <c r="G11" i="1"/>
  <c r="G12" i="1"/>
  <c r="G13" i="1"/>
  <c r="G5" i="1"/>
  <c r="G6" i="1"/>
  <c r="L6" i="1" s="1"/>
  <c r="G7" i="1"/>
  <c r="G8" i="1"/>
  <c r="G9" i="1"/>
  <c r="G4" i="1"/>
  <c r="F22" i="1"/>
  <c r="F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  <c r="E5" i="1"/>
  <c r="L5" i="1" s="1"/>
  <c r="E6" i="1"/>
  <c r="E7" i="1"/>
  <c r="L7" i="1" s="1"/>
  <c r="A67" i="1" s="1"/>
  <c r="E8" i="1"/>
  <c r="L8" i="1" s="1"/>
  <c r="E9" i="1"/>
  <c r="L9" i="1" s="1"/>
  <c r="E10" i="1"/>
  <c r="E11" i="1"/>
  <c r="L11" i="1" s="1"/>
  <c r="E12" i="1"/>
  <c r="L12" i="1" s="1"/>
  <c r="E13" i="1"/>
  <c r="L13" i="1" s="1"/>
  <c r="E14" i="1"/>
  <c r="E15" i="1"/>
  <c r="L15" i="1" s="1"/>
  <c r="E16" i="1"/>
  <c r="L16" i="1" s="1"/>
  <c r="E17" i="1"/>
  <c r="E18" i="1"/>
  <c r="E19" i="1"/>
  <c r="E20" i="1"/>
  <c r="E21" i="1"/>
  <c r="E22" i="1"/>
  <c r="E23" i="1"/>
  <c r="E4" i="1"/>
  <c r="A51" i="1" l="1"/>
  <c r="A55" i="1"/>
  <c r="A45" i="1"/>
  <c r="A30" i="1"/>
  <c r="A73" i="1"/>
  <c r="N13" i="1"/>
  <c r="M13" i="1"/>
  <c r="N8" i="1"/>
  <c r="M8" i="1"/>
  <c r="M9" i="1"/>
  <c r="N9" i="1"/>
  <c r="N16" i="1"/>
  <c r="M16" i="1"/>
  <c r="M15" i="1"/>
  <c r="N15" i="1"/>
  <c r="M6" i="1"/>
  <c r="N6" i="1"/>
  <c r="N5" i="1"/>
  <c r="M5" i="1"/>
  <c r="N12" i="1"/>
  <c r="M12" i="1"/>
  <c r="M11" i="1"/>
  <c r="N11" i="1"/>
  <c r="N7" i="1"/>
  <c r="M7" i="1"/>
  <c r="N14" i="1"/>
  <c r="N10" i="1"/>
  <c r="A59" i="1" l="1"/>
  <c r="A49" i="1"/>
  <c r="A57" i="1"/>
  <c r="A79" i="1"/>
  <c r="A77" i="1"/>
  <c r="A53" i="1"/>
  <c r="A38" i="1"/>
  <c r="A47" i="1"/>
</calcChain>
</file>

<file path=xl/sharedStrings.xml><?xml version="1.0" encoding="utf-8"?>
<sst xmlns="http://schemas.openxmlformats.org/spreadsheetml/2006/main" count="131" uniqueCount="129">
  <si>
    <t>SALARY SHEET</t>
  </si>
  <si>
    <t>Empl.ID</t>
  </si>
  <si>
    <t>Empl.no.</t>
  </si>
  <si>
    <t>Designation</t>
  </si>
  <si>
    <t>Basic salary</t>
  </si>
  <si>
    <t>HRA</t>
  </si>
  <si>
    <t>TA</t>
  </si>
  <si>
    <t>P.F</t>
  </si>
  <si>
    <t>E.S.I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</si>
  <si>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</si>
  <si>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</si>
  <si>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</si>
  <si>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</si>
  <si>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</si>
  <si>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</si>
  <si>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</si>
  <si>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</si>
  <si>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</si>
  <si>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</si>
  <si>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</si>
  <si>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</si>
  <si>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E14</t>
  </si>
  <si>
    <t>E15</t>
  </si>
  <si>
    <t>E16</t>
  </si>
  <si>
    <t>E17</t>
  </si>
  <si>
    <t>E18</t>
  </si>
  <si>
    <t>E19</t>
  </si>
  <si>
    <t>E20</t>
  </si>
  <si>
    <t>AANYA</t>
  </si>
  <si>
    <t>AAYUSHI</t>
  </si>
  <si>
    <t>MADHAV</t>
  </si>
  <si>
    <t>KAVYA</t>
  </si>
  <si>
    <t>PREETI</t>
  </si>
  <si>
    <t>NEHA</t>
  </si>
  <si>
    <t>VIRAT</t>
  </si>
  <si>
    <t>ABHILASH</t>
  </si>
  <si>
    <t>POOJA</t>
  </si>
  <si>
    <t>MAYA</t>
  </si>
  <si>
    <t>ANKIT</t>
  </si>
  <si>
    <t>RAHUL</t>
  </si>
  <si>
    <t>VASU</t>
  </si>
  <si>
    <t>KOMAL</t>
  </si>
  <si>
    <t>SHEETAL</t>
  </si>
  <si>
    <t>WARINA</t>
  </si>
  <si>
    <t>SAKSHI</t>
  </si>
  <si>
    <t>ISHA</t>
  </si>
  <si>
    <t>AASTHA</t>
  </si>
  <si>
    <t>MD</t>
  </si>
  <si>
    <t>CEO</t>
  </si>
  <si>
    <t>CMO</t>
  </si>
  <si>
    <t>Manager</t>
  </si>
  <si>
    <t>supervisor</t>
  </si>
  <si>
    <t>coordinator</t>
  </si>
  <si>
    <t>specialist</t>
  </si>
  <si>
    <t>GM</t>
  </si>
  <si>
    <t>VP</t>
  </si>
  <si>
    <t>Director</t>
  </si>
  <si>
    <t>Sn.manager</t>
  </si>
  <si>
    <t>CIO</t>
  </si>
  <si>
    <t>CTO</t>
  </si>
  <si>
    <t>overtime hrs.</t>
  </si>
  <si>
    <t>overtime amount</t>
  </si>
  <si>
    <t>assitant</t>
  </si>
  <si>
    <t>ARUN</t>
  </si>
  <si>
    <t>counsellor</t>
  </si>
  <si>
    <t>P.A</t>
  </si>
  <si>
    <t>CPO</t>
  </si>
  <si>
    <t>CRO</t>
  </si>
  <si>
    <t>CSO</t>
  </si>
  <si>
    <t>Leader</t>
  </si>
  <si>
    <t>Gross  Salary</t>
  </si>
  <si>
    <t>In-Hand Salary</t>
  </si>
  <si>
    <t>other Allowance</t>
  </si>
  <si>
    <t>CATEGORY</t>
  </si>
  <si>
    <t>COUNT</t>
  </si>
  <si>
    <t>MAX</t>
  </si>
  <si>
    <t>MIN</t>
  </si>
  <si>
    <t>QUESTIONS</t>
  </si>
  <si>
    <t>Q1 WHAT IS THE HIGHEST GROSS SALARY?</t>
  </si>
  <si>
    <t>Q2 MAX AMOUNT GENERATED BY OVERTIME IS</t>
  </si>
  <si>
    <t>Q3 AVERAGE BASIC SALARY OF ALL THE EMPLOYEE</t>
  </si>
  <si>
    <t>Q4 DIFFERENCE OF GROSS SALARY AND BASIC SALARY OF  FIFTH EMPLOYEE IN YOUR EXCEL SHEET</t>
  </si>
  <si>
    <t>Q5 FIND SUM OF IN HAND SALARY OF ALL THE EMPLOYEE</t>
  </si>
  <si>
    <t>Q6 AVERAGE  OVERTIME HOURS OF THE EMPLOYEE</t>
  </si>
  <si>
    <t>Q7 FIND WHAT PERCENTAGE OF IN HAND SALARY OF 6TH AND 8TH EMPLOYEE GENERATED BY OVERTIME WORK</t>
  </si>
  <si>
    <t>6TH</t>
  </si>
  <si>
    <t>8TH</t>
  </si>
  <si>
    <t>Q8 FIND THE  SUM OF GROSS SALARY OF HIGHEST AND LOWEST EARNING EMPLOYEE</t>
  </si>
  <si>
    <t>Q9 FIND NO. OF EMPLOYEE WHOSE IN HAND SALARY IS GREATER THAN 35000</t>
  </si>
  <si>
    <t>Q10FIND SUM OF IN HAND SALARY OF EMPLOYEES WHOSE IN HAND SALARY IS GREATER THAN 30000</t>
  </si>
  <si>
    <t>Q11 FIND THE AVERAGE GROSS SALARY OF EMPLOYEE WHOSE GROSS SALARY IS LESS THAN 80000</t>
  </si>
  <si>
    <t>Q12 FIND THE NUMBER OF EMPLOYEE WHOSE BASIC SALARY IS GREATER THAN 40000 AND HAVE DONE MORE THAN 2 HOURS OF OVERTIME</t>
  </si>
  <si>
    <t xml:space="preserve">Q13 FIND THE SUM OF GROSS SALARY OF EMPLOYEE WHOSE GROSS SALARY IS GREATER THAN 70000 AND HAVE DONE MORE THAN 4 HOURS OF OVERTIME </t>
  </si>
  <si>
    <t>Q14  FIND THE AVERAGE OF BASIC SALARY OF EMPLOYEE WHOSE IN HAND SALARY IS MORE THAN 40000 AND HAVE DONE MORE THAN 4 HOURS OF OVERTIME WORK</t>
  </si>
  <si>
    <t>Q15 FIND SUMOF INHAND SALARY OF EMPLOYEES WHOSE GROSS SALARY IS GREATER THAN 30000</t>
  </si>
  <si>
    <t>Q16 HOW MANY EMPLOYEES HAVE A BASIC SALARY GREATER THAN 20000</t>
  </si>
  <si>
    <t>Q17 HOW MANY EMPLOYEES RECEIVED EXACTLY 3000AS TA?</t>
  </si>
  <si>
    <t>Q18 HOW MANY EMPLOYEES WORKED MORE THAN 10 OVERTIME HOURS?</t>
  </si>
  <si>
    <t>Q19 WHAT IS THE TOTAL GROSS SALARY OF EMPLOYEES WHOSE BASIC SALARY IS MORE THAN 30000?</t>
  </si>
  <si>
    <t>Q20 WHAT IS THE TOTAL OVERTIME AMOUNT FOR EMPLOYEES WHO WORKED MORE THAN 4 HOURS?</t>
  </si>
  <si>
    <t>Q21 WHAT IS THE TOTAL PF FOR EMPLOYEES WHOSE ESI IS LESS THAN 1000?</t>
  </si>
  <si>
    <t>Q22 WHAT IS THE AVERAGE BASIC SALARY OF EMPLOYEES WHOSE GROSS SALARY IS MORE THAN 2500?</t>
  </si>
  <si>
    <t>25000?</t>
  </si>
  <si>
    <t>Q23 WHAT IS THE AVERAGE OVERTIME AMOUNT FOR EMPLOYEES WHO WORKED MORE THAN 4 HOURS</t>
  </si>
  <si>
    <t>4 HOURS?</t>
  </si>
  <si>
    <t>Q24 WHAT IS THE AVERAGE IN HAND SALARY OF EMPLOYEES WHOSE HRA IS GREATER THAN 40000?</t>
  </si>
  <si>
    <t>00?</t>
  </si>
  <si>
    <t>Q25 WHAT IS THE TOTAL IN HAND SALARY OF EMPLOYEES WHO WORKED MORE THAN 4 OVERTIME HOURS AND HAVE PF GREATER THAN 3000?</t>
  </si>
  <si>
    <t>Q26 WHAT IS THE TOTAL BASIC SALARY OF EMPLOYEES WHOSE TA IS MORE THAN 5000 AND HRA IS LESS THAN 15000?</t>
  </si>
  <si>
    <t>Q27 HOW MANY EMPLOYEES HAVE THE DESIGNATION 'GM" AND WORKED MORE THAN 5 HOURS ?</t>
  </si>
  <si>
    <t>Q28 HOW MANY EMPLOYEEES WITH THE DESIGNATION" MANAGER" HAVE AN OVERTIME AMOUNT GREATER THAN 1000?</t>
  </si>
  <si>
    <t>Q29 WHAT IS THE AVERAGE TA OF EMPLOYEES WHOSE" BASIC SALARY " IS LESS THAN 30000AND DESIGNATION IS "ASSITANT"?</t>
  </si>
  <si>
    <t>Q30 WHAT IS THE AVERAGE IN HAND SALARY OF EMPLOYEES WHO WORKED MORE THAN 4 OVERTIME HOURS AND HAVE GROSS SALARY ABOVE 40000?</t>
  </si>
  <si>
    <t>Q31 FIND THE NAME OF THE EMPLOYEE WITH ID  E08</t>
  </si>
  <si>
    <t>Q32 WHAT IS THE SALARY OF THE EMPLOYEE NAMED ARUN?</t>
  </si>
  <si>
    <t>Q33 FIND THE DESIGNATION OF THE EMPLOYEE WITH ID E04?</t>
  </si>
  <si>
    <t>Q34 WHAT IS THE OVERTIME AMOUNT OF EMPLOYEE ID E11?</t>
  </si>
  <si>
    <t>Q35 FIND THE NAME OF THE EMPLOYEE WITH HIGHEST ID?</t>
  </si>
  <si>
    <t>Q36 WHICH DESIGNATION DOES EMPLOYEE ID E12 BELONG TO?</t>
  </si>
  <si>
    <t>Q37 WHAT IS THE GROSS SALARY OF EMPLOYEE NAMED VASU?</t>
  </si>
  <si>
    <t>E13</t>
  </si>
  <si>
    <t>Q38  WHAT IS ESI OF THE EMPLOYEE WITH DESIGNATION ASSITANT?</t>
  </si>
  <si>
    <t>Q39 WHAT IS THE PF OF EMPLOYEE WITH ID E01?</t>
  </si>
  <si>
    <t xml:space="preserve">Q40 WHAT IS THE </t>
  </si>
  <si>
    <t>HRA OFEMPLOYEE WITH</t>
  </si>
  <si>
    <t>NAME NEHA?</t>
  </si>
  <si>
    <t>ID</t>
  </si>
  <si>
    <t>NAME</t>
  </si>
  <si>
    <t>EMPLOYEE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</si>
</sst>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5D81-356B-4CA7-AD97-2CE863A01642}">
  <dimension ref="A1:S109"/>
  <sheetViews>
    <sheetView tabSelected="1" topLeftCell="A16" zoomScale="115" zoomScaleNormal="115" workbookViewId="0">
      <selection activeCell="S6" sqref="S6"/>
    </sheetView>
  </sheetViews>
  <sheetFormatPr defaultRowHeight="14.5" x14ac:dyDescent="0.35"/>
  <cols>
    <col min="1" max="1" width="9" bestFit="1" customWidth="1"/>
    <col min="2" max="2" width="8.26953125" bestFit="1" customWidth="1"/>
    <col min="3" max="3" width="10.6328125" bestFit="1" customWidth="1"/>
    <col min="4" max="4" width="10.36328125" bestFit="1" customWidth="1"/>
    <col min="5" max="5" width="5.81640625" bestFit="1" customWidth="1"/>
    <col min="6" max="6" width="4.81640625" bestFit="1" customWidth="1"/>
    <col min="7" max="8" width="14.26953125" bestFit="1" customWidth="1"/>
    <col min="9" max="10" width="15.36328125" bestFit="1" customWidth="1"/>
    <col min="11" max="13" width="14.26953125" bestFit="1" customWidth="1"/>
    <col min="15" max="15" width="3.26953125" bestFit="1" customWidth="1"/>
    <col min="16" max="16" width="4.36328125" bestFit="1" customWidth="1"/>
    <col min="17" max="17" width="9.1796875" bestFit="1" customWidth="1"/>
    <col min="19" max="19" width="16.453125" bestFit="1" customWidth="1"/>
  </cols>
  <sheetData>
    <row r="1" spans="1:19" x14ac:dyDescent="0.35">
      <c r="A1" s="3" t="s">
        <v>0</v>
      </c>
      <c r="B1" s="4"/>
    </row>
    <row r="2" spans="1:1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72</v>
      </c>
      <c r="H2" s="2" t="s">
        <v>60</v>
      </c>
      <c r="I2" s="2" t="s">
        <v>61</v>
      </c>
      <c r="J2" s="2" t="s">
        <v>7</v>
      </c>
      <c r="K2" s="2" t="s">
        <v>8</v>
      </c>
      <c r="L2" s="2" t="s">
        <v>70</v>
      </c>
      <c r="M2" s="2" t="s">
        <v>71</v>
      </c>
      <c r="N2" s="2" t="s">
        <v>73</v>
      </c>
    </row>
    <row r="4" spans="1:19" x14ac:dyDescent="0.35">
      <c r="A4" t="s">
        <v>9</v>
      </c>
      <c r="B4" t="s">
        <v>28</v>
      </c>
      <c r="C4" t="s">
        <v>47</v>
      </c>
      <c r="D4" s="1">
        <v>50000</v>
      </c>
      <c r="E4">
        <f>D4*25%</f>
        <v>12500</v>
      </c>
      <c r="F4">
        <f>D4*10%</f>
        <v>5000</v>
      </c>
      <c r="G4">
        <f>D4*15%</f>
        <v>7500</v>
      </c>
      <c r="H4">
        <v>1</v>
      </c>
      <c r="I4">
        <f>H4*300</f>
        <v>300</v>
      </c>
      <c r="J4">
        <f>D4*12%</f>
        <v>6000</v>
      </c>
      <c r="K4">
        <f>D4*5%</f>
        <v>2500</v>
      </c>
      <c r="L4" s="1">
        <f>D4+E4+F4+G4</f>
        <v>75000</v>
      </c>
      <c r="M4" s="1">
        <f>L4-J4-K4+I4</f>
        <v>66800</v>
      </c>
      <c r="N4" t="str">
        <f>_xlfn.IFS(L4&gt;80000,"HIGH",L4&gt;50000,"MEDIUM",L4&lt;=50000,"LOW")</f>
        <v>MEDIUM</v>
      </c>
    </row>
    <row r="5" spans="1:19" x14ac:dyDescent="0.35">
      <c r="A5" t="s">
        <v>10</v>
      </c>
      <c r="B5" t="s">
        <v>29</v>
      </c>
      <c r="C5" t="s">
        <v>48</v>
      </c>
      <c r="D5" s="1">
        <v>50000</v>
      </c>
      <c r="E5">
        <f t="shared" ref="E5:E23" si="0">D5*25%</f>
        <v>12500</v>
      </c>
      <c r="F5">
        <f t="shared" ref="F5:F23" si="1">D5*10%</f>
        <v>5000</v>
      </c>
      <c r="G5">
        <f t="shared" ref="G5:G23" si="2">D5*15%</f>
        <v>7500</v>
      </c>
      <c r="H5">
        <v>2</v>
      </c>
      <c r="I5">
        <f t="shared" ref="I5:I23" si="3">H5*300</f>
        <v>600</v>
      </c>
      <c r="J5">
        <f t="shared" ref="J5:J23" si="4">D5*12%</f>
        <v>6000</v>
      </c>
      <c r="K5">
        <f t="shared" ref="K5:K23" si="5">D5*5%</f>
        <v>2500</v>
      </c>
      <c r="L5" s="1">
        <f t="shared" ref="L5:L23" si="6">D5+E5+F5+G5</f>
        <v>75000</v>
      </c>
      <c r="M5" s="1">
        <f t="shared" ref="M5:M23" si="7">L5-J5-K5+I5</f>
        <v>67100</v>
      </c>
      <c r="N5" t="str">
        <f t="shared" ref="N5:N23" si="8">_xlfn.IFS(L5&gt;80000,"HIGH",L5&gt;50000,"MEDIUM",L5&lt;=50000,"LOW")</f>
        <v>MEDIUM</v>
      </c>
    </row>
    <row r="6" spans="1:19" x14ac:dyDescent="0.35">
      <c r="A6" t="s">
        <v>11</v>
      </c>
      <c r="B6" t="s">
        <v>30</v>
      </c>
      <c r="C6" t="s">
        <v>49</v>
      </c>
      <c r="D6" s="1">
        <v>50000</v>
      </c>
      <c r="E6">
        <f t="shared" si="0"/>
        <v>12500</v>
      </c>
      <c r="F6">
        <f t="shared" si="1"/>
        <v>5000</v>
      </c>
      <c r="G6">
        <f t="shared" si="2"/>
        <v>7500</v>
      </c>
      <c r="H6">
        <v>4</v>
      </c>
      <c r="I6">
        <f t="shared" si="3"/>
        <v>1200</v>
      </c>
      <c r="J6">
        <f t="shared" si="4"/>
        <v>6000</v>
      </c>
      <c r="K6">
        <f t="shared" si="5"/>
        <v>2500</v>
      </c>
      <c r="L6" s="1">
        <f t="shared" si="6"/>
        <v>75000</v>
      </c>
      <c r="M6" s="1">
        <f t="shared" si="7"/>
        <v>67700</v>
      </c>
      <c r="N6" t="str">
        <f t="shared" si="8"/>
        <v>MEDIUM</v>
      </c>
      <c r="Q6" s="2" t="s">
        <v>126</v>
      </c>
      <c r="R6" s="2" t="s">
        <v>127</v>
      </c>
      <c r="S6" s="2" t="s">
        <v>128</v>
      </c>
    </row>
    <row r="7" spans="1:19" x14ac:dyDescent="0.35">
      <c r="A7" t="s">
        <v>12</v>
      </c>
      <c r="B7" t="s">
        <v>31</v>
      </c>
      <c r="C7" t="s">
        <v>50</v>
      </c>
      <c r="D7" s="1">
        <v>50000</v>
      </c>
      <c r="E7">
        <f t="shared" si="0"/>
        <v>12500</v>
      </c>
      <c r="F7">
        <f t="shared" si="1"/>
        <v>5000</v>
      </c>
      <c r="G7">
        <f t="shared" si="2"/>
        <v>7500</v>
      </c>
      <c r="H7">
        <v>5</v>
      </c>
      <c r="I7">
        <f t="shared" si="3"/>
        <v>1500</v>
      </c>
      <c r="J7">
        <v>6000</v>
      </c>
      <c r="K7">
        <f t="shared" si="5"/>
        <v>2500</v>
      </c>
      <c r="L7" s="1">
        <f t="shared" si="6"/>
        <v>75000</v>
      </c>
      <c r="M7" s="1">
        <f t="shared" si="7"/>
        <v>68000</v>
      </c>
      <c r="N7" t="str">
        <f t="shared" si="8"/>
        <v>MEDIUM</v>
      </c>
      <c r="Q7" t="s">
        <v>16</v>
      </c>
      <c r="R7" t="str">
        <f>VLOOKUP(Q7,A4:B23,2,0)</f>
        <v>ABHILASH</v>
      </c>
      <c r="S7">
        <f>VLOOKUP(Q7,A4:M23,13,0)</f>
        <v>68000</v>
      </c>
    </row>
    <row r="8" spans="1:19" x14ac:dyDescent="0.35">
      <c r="A8" t="s">
        <v>13</v>
      </c>
      <c r="B8" t="s">
        <v>32</v>
      </c>
      <c r="C8" t="s">
        <v>51</v>
      </c>
      <c r="D8" s="1">
        <v>50000</v>
      </c>
      <c r="E8">
        <f t="shared" si="0"/>
        <v>12500</v>
      </c>
      <c r="F8">
        <f t="shared" si="1"/>
        <v>5000</v>
      </c>
      <c r="G8">
        <f t="shared" si="2"/>
        <v>7500</v>
      </c>
      <c r="H8">
        <v>3</v>
      </c>
      <c r="I8">
        <f t="shared" si="3"/>
        <v>900</v>
      </c>
      <c r="J8">
        <f t="shared" si="4"/>
        <v>6000</v>
      </c>
      <c r="K8">
        <f t="shared" si="5"/>
        <v>2500</v>
      </c>
      <c r="L8" s="1">
        <f t="shared" si="6"/>
        <v>75000</v>
      </c>
      <c r="M8" s="1">
        <f t="shared" si="7"/>
        <v>67400</v>
      </c>
      <c r="N8" t="str">
        <f t="shared" si="8"/>
        <v>MEDIUM</v>
      </c>
    </row>
    <row r="9" spans="1:19" x14ac:dyDescent="0.35">
      <c r="A9" t="s">
        <v>14</v>
      </c>
      <c r="B9" t="s">
        <v>33</v>
      </c>
      <c r="C9" t="s">
        <v>69</v>
      </c>
      <c r="D9" s="1">
        <v>50000</v>
      </c>
      <c r="E9">
        <f t="shared" si="0"/>
        <v>12500</v>
      </c>
      <c r="F9">
        <f t="shared" si="1"/>
        <v>5000</v>
      </c>
      <c r="G9">
        <f t="shared" si="2"/>
        <v>7500</v>
      </c>
      <c r="H9">
        <v>1</v>
      </c>
      <c r="I9">
        <f t="shared" si="3"/>
        <v>300</v>
      </c>
      <c r="J9">
        <f t="shared" si="4"/>
        <v>6000</v>
      </c>
      <c r="K9">
        <f t="shared" si="5"/>
        <v>2500</v>
      </c>
      <c r="L9" s="1">
        <f t="shared" si="6"/>
        <v>75000</v>
      </c>
      <c r="M9" s="1">
        <f t="shared" si="7"/>
        <v>66800</v>
      </c>
      <c r="N9" t="str">
        <f t="shared" si="8"/>
        <v>MEDIUM</v>
      </c>
    </row>
    <row r="10" spans="1:19" x14ac:dyDescent="0.35">
      <c r="A10" t="s">
        <v>15</v>
      </c>
      <c r="B10" t="s">
        <v>34</v>
      </c>
      <c r="C10" t="s">
        <v>52</v>
      </c>
      <c r="D10" s="1">
        <v>50000</v>
      </c>
      <c r="E10">
        <f t="shared" si="0"/>
        <v>12500</v>
      </c>
      <c r="F10">
        <f t="shared" si="1"/>
        <v>5000</v>
      </c>
      <c r="G10">
        <f t="shared" si="2"/>
        <v>7500</v>
      </c>
      <c r="H10">
        <v>3</v>
      </c>
      <c r="I10">
        <f t="shared" si="3"/>
        <v>900</v>
      </c>
      <c r="J10">
        <f t="shared" si="4"/>
        <v>6000</v>
      </c>
      <c r="K10">
        <f t="shared" si="5"/>
        <v>2500</v>
      </c>
      <c r="L10" s="1">
        <f t="shared" si="6"/>
        <v>75000</v>
      </c>
      <c r="M10" s="1">
        <f t="shared" si="7"/>
        <v>67400</v>
      </c>
      <c r="N10" t="str">
        <f t="shared" si="8"/>
        <v>MEDIUM</v>
      </c>
    </row>
    <row r="11" spans="1:19" x14ac:dyDescent="0.35">
      <c r="A11" t="s">
        <v>16</v>
      </c>
      <c r="B11" t="s">
        <v>35</v>
      </c>
      <c r="C11" t="s">
        <v>53</v>
      </c>
      <c r="D11" s="1">
        <v>50000</v>
      </c>
      <c r="E11">
        <f t="shared" si="0"/>
        <v>12500</v>
      </c>
      <c r="F11">
        <f t="shared" si="1"/>
        <v>5000</v>
      </c>
      <c r="G11">
        <f t="shared" si="2"/>
        <v>7500</v>
      </c>
      <c r="H11">
        <v>5</v>
      </c>
      <c r="I11">
        <f t="shared" si="3"/>
        <v>1500</v>
      </c>
      <c r="J11">
        <f t="shared" si="4"/>
        <v>6000</v>
      </c>
      <c r="K11">
        <f t="shared" si="5"/>
        <v>2500</v>
      </c>
      <c r="L11" s="1">
        <f t="shared" si="6"/>
        <v>75000</v>
      </c>
      <c r="M11" s="1">
        <f t="shared" si="7"/>
        <v>68000</v>
      </c>
      <c r="N11" t="str">
        <f t="shared" si="8"/>
        <v>MEDIUM</v>
      </c>
    </row>
    <row r="12" spans="1:19" x14ac:dyDescent="0.35">
      <c r="A12" t="s">
        <v>17</v>
      </c>
      <c r="B12" t="s">
        <v>36</v>
      </c>
      <c r="C12" t="s">
        <v>54</v>
      </c>
      <c r="D12" s="1">
        <v>50000</v>
      </c>
      <c r="E12">
        <f t="shared" si="0"/>
        <v>12500</v>
      </c>
      <c r="F12">
        <f t="shared" si="1"/>
        <v>5000</v>
      </c>
      <c r="G12">
        <f t="shared" si="2"/>
        <v>7500</v>
      </c>
      <c r="H12">
        <v>6</v>
      </c>
      <c r="I12">
        <f t="shared" si="3"/>
        <v>1800</v>
      </c>
      <c r="J12">
        <f t="shared" si="4"/>
        <v>6000</v>
      </c>
      <c r="K12">
        <f t="shared" si="5"/>
        <v>2500</v>
      </c>
      <c r="L12" s="1">
        <f t="shared" si="6"/>
        <v>75000</v>
      </c>
      <c r="M12" s="1">
        <f t="shared" si="7"/>
        <v>68300</v>
      </c>
      <c r="N12" t="str">
        <f t="shared" si="8"/>
        <v>MEDIUM</v>
      </c>
    </row>
    <row r="13" spans="1:19" x14ac:dyDescent="0.35">
      <c r="A13" t="s">
        <v>18</v>
      </c>
      <c r="B13" t="s">
        <v>37</v>
      </c>
      <c r="C13" t="s">
        <v>55</v>
      </c>
      <c r="D13" s="1">
        <v>50000</v>
      </c>
      <c r="E13">
        <f t="shared" si="0"/>
        <v>12500</v>
      </c>
      <c r="F13">
        <f t="shared" si="1"/>
        <v>5000</v>
      </c>
      <c r="G13">
        <f t="shared" si="2"/>
        <v>7500</v>
      </c>
      <c r="H13">
        <v>4</v>
      </c>
      <c r="I13">
        <f t="shared" si="3"/>
        <v>1200</v>
      </c>
      <c r="J13">
        <f t="shared" si="4"/>
        <v>6000</v>
      </c>
      <c r="K13">
        <f t="shared" si="5"/>
        <v>2500</v>
      </c>
      <c r="L13" s="1">
        <f t="shared" si="6"/>
        <v>75000</v>
      </c>
      <c r="M13" s="1">
        <f t="shared" si="7"/>
        <v>67700</v>
      </c>
      <c r="N13" t="str">
        <f t="shared" si="8"/>
        <v>MEDIUM</v>
      </c>
    </row>
    <row r="14" spans="1:19" x14ac:dyDescent="0.35">
      <c r="A14" t="s">
        <v>19</v>
      </c>
      <c r="B14" t="s">
        <v>38</v>
      </c>
      <c r="C14" t="s">
        <v>56</v>
      </c>
      <c r="D14" s="1">
        <v>50000</v>
      </c>
      <c r="E14">
        <f t="shared" si="0"/>
        <v>12500</v>
      </c>
      <c r="F14">
        <f t="shared" si="1"/>
        <v>5000</v>
      </c>
      <c r="G14">
        <f t="shared" si="2"/>
        <v>7500</v>
      </c>
      <c r="H14">
        <v>2</v>
      </c>
      <c r="I14">
        <f t="shared" si="3"/>
        <v>600</v>
      </c>
      <c r="J14">
        <f t="shared" si="4"/>
        <v>6000</v>
      </c>
      <c r="K14">
        <f t="shared" si="5"/>
        <v>2500</v>
      </c>
      <c r="L14" s="1">
        <f t="shared" si="6"/>
        <v>75000</v>
      </c>
      <c r="M14" s="1">
        <f t="shared" si="7"/>
        <v>67100</v>
      </c>
      <c r="N14" t="str">
        <f t="shared" si="8"/>
        <v>MEDIUM</v>
      </c>
    </row>
    <row r="15" spans="1:19" x14ac:dyDescent="0.35">
      <c r="A15" t="s">
        <v>20</v>
      </c>
      <c r="B15" t="s">
        <v>39</v>
      </c>
      <c r="C15" t="s">
        <v>57</v>
      </c>
      <c r="D15" s="1">
        <v>50000</v>
      </c>
      <c r="E15">
        <f t="shared" si="0"/>
        <v>12500</v>
      </c>
      <c r="F15">
        <f t="shared" si="1"/>
        <v>5000</v>
      </c>
      <c r="G15">
        <f t="shared" si="2"/>
        <v>7500</v>
      </c>
      <c r="H15">
        <v>4</v>
      </c>
      <c r="I15">
        <f t="shared" si="3"/>
        <v>1200</v>
      </c>
      <c r="J15">
        <f t="shared" si="4"/>
        <v>6000</v>
      </c>
      <c r="K15">
        <f t="shared" si="5"/>
        <v>2500</v>
      </c>
      <c r="L15" s="1">
        <f t="shared" si="6"/>
        <v>75000</v>
      </c>
      <c r="M15" s="1">
        <f t="shared" si="7"/>
        <v>67700</v>
      </c>
      <c r="N15" t="str">
        <f t="shared" si="8"/>
        <v>MEDIUM</v>
      </c>
    </row>
    <row r="16" spans="1:19" x14ac:dyDescent="0.35">
      <c r="A16" t="s">
        <v>120</v>
      </c>
      <c r="B16" t="s">
        <v>40</v>
      </c>
      <c r="C16" t="s">
        <v>58</v>
      </c>
      <c r="D16" s="1">
        <v>50000</v>
      </c>
      <c r="E16">
        <f t="shared" si="0"/>
        <v>12500</v>
      </c>
      <c r="F16">
        <f t="shared" si="1"/>
        <v>5000</v>
      </c>
      <c r="G16">
        <f t="shared" si="2"/>
        <v>7500</v>
      </c>
      <c r="H16">
        <v>6</v>
      </c>
      <c r="I16">
        <f t="shared" si="3"/>
        <v>1800</v>
      </c>
      <c r="J16">
        <f t="shared" si="4"/>
        <v>6000</v>
      </c>
      <c r="K16">
        <f t="shared" si="5"/>
        <v>2500</v>
      </c>
      <c r="L16" s="1">
        <f t="shared" si="6"/>
        <v>75000</v>
      </c>
      <c r="M16" s="1">
        <f>L16-J16-K16+I16</f>
        <v>68300</v>
      </c>
      <c r="N16" t="str">
        <f t="shared" si="8"/>
        <v>MEDIUM</v>
      </c>
    </row>
    <row r="17" spans="1:14" x14ac:dyDescent="0.35">
      <c r="A17" t="s">
        <v>21</v>
      </c>
      <c r="B17" t="s">
        <v>41</v>
      </c>
      <c r="C17" t="s">
        <v>59</v>
      </c>
      <c r="D17" s="1">
        <v>25000</v>
      </c>
      <c r="E17">
        <f t="shared" si="0"/>
        <v>6250</v>
      </c>
      <c r="F17">
        <f t="shared" si="1"/>
        <v>2500</v>
      </c>
      <c r="G17">
        <f t="shared" si="2"/>
        <v>3750</v>
      </c>
      <c r="H17">
        <v>2</v>
      </c>
      <c r="I17">
        <f t="shared" si="3"/>
        <v>600</v>
      </c>
      <c r="J17">
        <f t="shared" si="4"/>
        <v>3000</v>
      </c>
      <c r="K17">
        <f t="shared" si="5"/>
        <v>1250</v>
      </c>
      <c r="L17" s="1">
        <f t="shared" si="6"/>
        <v>37500</v>
      </c>
      <c r="M17" s="1">
        <f t="shared" si="7"/>
        <v>33850</v>
      </c>
      <c r="N17" t="str">
        <f t="shared" si="8"/>
        <v>LOW</v>
      </c>
    </row>
    <row r="18" spans="1:14" x14ac:dyDescent="0.35">
      <c r="A18" t="s">
        <v>22</v>
      </c>
      <c r="B18" t="s">
        <v>42</v>
      </c>
      <c r="C18" t="s">
        <v>62</v>
      </c>
      <c r="D18" s="1">
        <v>20000</v>
      </c>
      <c r="E18">
        <f t="shared" si="0"/>
        <v>5000</v>
      </c>
      <c r="F18">
        <f t="shared" si="1"/>
        <v>2000</v>
      </c>
      <c r="G18">
        <f t="shared" si="2"/>
        <v>3000</v>
      </c>
      <c r="H18">
        <v>2</v>
      </c>
      <c r="I18">
        <f t="shared" si="3"/>
        <v>600</v>
      </c>
      <c r="J18">
        <f t="shared" si="4"/>
        <v>2400</v>
      </c>
      <c r="K18">
        <f t="shared" si="5"/>
        <v>1000</v>
      </c>
      <c r="L18" s="1">
        <f>D18+E18+F18+G18</f>
        <v>30000</v>
      </c>
      <c r="M18" s="1">
        <f t="shared" si="7"/>
        <v>27200</v>
      </c>
      <c r="N18" t="str">
        <f t="shared" si="8"/>
        <v>LOW</v>
      </c>
    </row>
    <row r="19" spans="1:14" x14ac:dyDescent="0.35">
      <c r="A19" t="s">
        <v>23</v>
      </c>
      <c r="B19" t="s">
        <v>63</v>
      </c>
      <c r="C19" t="s">
        <v>64</v>
      </c>
      <c r="D19" s="1">
        <v>15000</v>
      </c>
      <c r="E19">
        <f t="shared" si="0"/>
        <v>3750</v>
      </c>
      <c r="F19">
        <f t="shared" si="1"/>
        <v>1500</v>
      </c>
      <c r="G19">
        <f t="shared" si="2"/>
        <v>2250</v>
      </c>
      <c r="H19">
        <v>1</v>
      </c>
      <c r="I19">
        <f t="shared" si="3"/>
        <v>300</v>
      </c>
      <c r="J19">
        <f t="shared" si="4"/>
        <v>1800</v>
      </c>
      <c r="K19">
        <f t="shared" si="5"/>
        <v>750</v>
      </c>
      <c r="L19" s="1">
        <f t="shared" si="6"/>
        <v>22500</v>
      </c>
      <c r="M19" s="1">
        <f t="shared" si="7"/>
        <v>20250</v>
      </c>
      <c r="N19" t="str">
        <f t="shared" si="8"/>
        <v>LOW</v>
      </c>
    </row>
    <row r="20" spans="1:14" x14ac:dyDescent="0.35">
      <c r="A20" t="s">
        <v>24</v>
      </c>
      <c r="B20" t="s">
        <v>43</v>
      </c>
      <c r="C20" t="s">
        <v>65</v>
      </c>
      <c r="D20" s="1">
        <v>30000</v>
      </c>
      <c r="E20">
        <f t="shared" si="0"/>
        <v>7500</v>
      </c>
      <c r="F20">
        <f t="shared" si="1"/>
        <v>3000</v>
      </c>
      <c r="G20">
        <f t="shared" si="2"/>
        <v>4500</v>
      </c>
      <c r="H20">
        <v>3</v>
      </c>
      <c r="I20">
        <f t="shared" si="3"/>
        <v>900</v>
      </c>
      <c r="J20">
        <f t="shared" si="4"/>
        <v>3600</v>
      </c>
      <c r="K20">
        <f t="shared" si="5"/>
        <v>1500</v>
      </c>
      <c r="L20" s="1">
        <f t="shared" si="6"/>
        <v>45000</v>
      </c>
      <c r="M20" s="1">
        <f t="shared" si="7"/>
        <v>40800</v>
      </c>
      <c r="N20" t="str">
        <f t="shared" si="8"/>
        <v>LOW</v>
      </c>
    </row>
    <row r="21" spans="1:14" x14ac:dyDescent="0.35">
      <c r="A21" t="s">
        <v>25</v>
      </c>
      <c r="B21" t="s">
        <v>44</v>
      </c>
      <c r="C21" t="s">
        <v>66</v>
      </c>
      <c r="D21" s="1">
        <v>25000</v>
      </c>
      <c r="E21">
        <f t="shared" si="0"/>
        <v>6250</v>
      </c>
      <c r="F21">
        <f t="shared" si="1"/>
        <v>2500</v>
      </c>
      <c r="G21">
        <f t="shared" si="2"/>
        <v>3750</v>
      </c>
      <c r="H21">
        <v>1</v>
      </c>
      <c r="I21">
        <f t="shared" si="3"/>
        <v>300</v>
      </c>
      <c r="J21">
        <f t="shared" si="4"/>
        <v>3000</v>
      </c>
      <c r="K21">
        <f>D21*5%</f>
        <v>1250</v>
      </c>
      <c r="L21" s="1">
        <f t="shared" si="6"/>
        <v>37500</v>
      </c>
      <c r="M21" s="1">
        <f t="shared" si="7"/>
        <v>33550</v>
      </c>
      <c r="N21" t="str">
        <f t="shared" si="8"/>
        <v>LOW</v>
      </c>
    </row>
    <row r="22" spans="1:14" x14ac:dyDescent="0.35">
      <c r="A22" t="s">
        <v>26</v>
      </c>
      <c r="B22" t="s">
        <v>45</v>
      </c>
      <c r="C22" t="s">
        <v>67</v>
      </c>
      <c r="D22" s="1">
        <v>40000</v>
      </c>
      <c r="E22">
        <f t="shared" si="0"/>
        <v>10000</v>
      </c>
      <c r="F22">
        <f t="shared" si="1"/>
        <v>4000</v>
      </c>
      <c r="G22">
        <f t="shared" si="2"/>
        <v>6000</v>
      </c>
      <c r="H22">
        <v>4</v>
      </c>
      <c r="I22">
        <f t="shared" si="3"/>
        <v>1200</v>
      </c>
      <c r="J22">
        <f t="shared" si="4"/>
        <v>4800</v>
      </c>
      <c r="K22">
        <f t="shared" si="5"/>
        <v>2000</v>
      </c>
      <c r="L22" s="1">
        <f t="shared" si="6"/>
        <v>60000</v>
      </c>
      <c r="M22" s="1">
        <f t="shared" si="7"/>
        <v>54400</v>
      </c>
      <c r="N22" t="str">
        <f t="shared" si="8"/>
        <v>MEDIUM</v>
      </c>
    </row>
    <row r="23" spans="1:14" x14ac:dyDescent="0.35">
      <c r="A23" t="s">
        <v>27</v>
      </c>
      <c r="B23" t="s">
        <v>46</v>
      </c>
      <c r="C23" t="s">
        <v>68</v>
      </c>
      <c r="D23" s="1">
        <v>35000</v>
      </c>
      <c r="E23">
        <f t="shared" si="0"/>
        <v>8750</v>
      </c>
      <c r="F23">
        <f t="shared" si="1"/>
        <v>3500</v>
      </c>
      <c r="G23">
        <f t="shared" si="2"/>
        <v>5250</v>
      </c>
      <c r="H23">
        <v>3</v>
      </c>
      <c r="I23">
        <f t="shared" si="3"/>
        <v>900</v>
      </c>
      <c r="J23">
        <f t="shared" si="4"/>
        <v>4200</v>
      </c>
      <c r="K23">
        <f t="shared" si="5"/>
        <v>1750</v>
      </c>
      <c r="L23" s="1">
        <f t="shared" si="6"/>
        <v>52500</v>
      </c>
      <c r="M23" s="1">
        <f t="shared" si="7"/>
        <v>47450</v>
      </c>
      <c r="N23" t="str">
        <f t="shared" si="8"/>
        <v>MEDIUM</v>
      </c>
    </row>
    <row r="24" spans="1:14" x14ac:dyDescent="0.35">
      <c r="A24">
        <f>COUNTA(A4:A23)</f>
        <v>20</v>
      </c>
      <c r="D24" s="1" t="s">
        <v>74</v>
      </c>
      <c r="E24" t="s">
        <v>75</v>
      </c>
      <c r="F24" t="s">
        <v>76</v>
      </c>
      <c r="L24" s="1"/>
      <c r="M24" s="1"/>
    </row>
    <row r="25" spans="1:14" x14ac:dyDescent="0.35">
      <c r="D25">
        <f>COUNT(D4:D24)</f>
        <v>20</v>
      </c>
      <c r="E25">
        <f>MAX(E4:E23)</f>
        <v>12500</v>
      </c>
      <c r="F25">
        <f>MIN(F4:F23)</f>
        <v>1500</v>
      </c>
      <c r="M25" s="1"/>
    </row>
    <row r="28" spans="1:14" x14ac:dyDescent="0.35">
      <c r="A28" s="2" t="s">
        <v>77</v>
      </c>
    </row>
    <row r="29" spans="1:14" x14ac:dyDescent="0.35">
      <c r="A29" t="s">
        <v>78</v>
      </c>
    </row>
    <row r="30" spans="1:14" x14ac:dyDescent="0.35">
      <c r="A30" s="1">
        <f>MAX(L4:L23)</f>
        <v>75000</v>
      </c>
    </row>
    <row r="31" spans="1:14" x14ac:dyDescent="0.35">
      <c r="A31" t="s">
        <v>79</v>
      </c>
    </row>
    <row r="32" spans="1:14" x14ac:dyDescent="0.35">
      <c r="A32">
        <f>MAX(I4:I23)</f>
        <v>1800</v>
      </c>
    </row>
    <row r="33" spans="1:2" x14ac:dyDescent="0.35">
      <c r="A33" t="s">
        <v>80</v>
      </c>
    </row>
    <row r="34" spans="1:2" x14ac:dyDescent="0.35">
      <c r="A34" s="1">
        <f>AVERAGE(D4:D23)</f>
        <v>42000</v>
      </c>
    </row>
    <row r="35" spans="1:2" x14ac:dyDescent="0.35">
      <c r="A35" t="s">
        <v>81</v>
      </c>
    </row>
    <row r="36" spans="1:2" x14ac:dyDescent="0.35">
      <c r="A36" s="1">
        <f>(L8-D8)</f>
        <v>25000</v>
      </c>
    </row>
    <row r="37" spans="1:2" x14ac:dyDescent="0.35">
      <c r="A37" t="s">
        <v>82</v>
      </c>
    </row>
    <row r="38" spans="1:2" x14ac:dyDescent="0.35">
      <c r="A38" s="1">
        <f>SUM(M4:M23)</f>
        <v>1135800</v>
      </c>
    </row>
    <row r="39" spans="1:2" x14ac:dyDescent="0.35">
      <c r="A39" t="s">
        <v>83</v>
      </c>
    </row>
    <row r="40" spans="1:2" x14ac:dyDescent="0.35">
      <c r="A40">
        <f>AVERAGE(H4:H23)</f>
        <v>3.1</v>
      </c>
    </row>
    <row r="41" spans="1:2" x14ac:dyDescent="0.35">
      <c r="A41" t="s">
        <v>84</v>
      </c>
    </row>
    <row r="42" spans="1:2" x14ac:dyDescent="0.35">
      <c r="A42" t="s">
        <v>85</v>
      </c>
      <c r="B42">
        <f>I9/M9*100%</f>
        <v>4.4910179640718561E-3</v>
      </c>
    </row>
    <row r="43" spans="1:2" x14ac:dyDescent="0.35">
      <c r="A43" t="s">
        <v>86</v>
      </c>
      <c r="B43">
        <f>I11/M11*100%</f>
        <v>2.2058823529411766E-2</v>
      </c>
    </row>
    <row r="44" spans="1:2" x14ac:dyDescent="0.35">
      <c r="A44" t="s">
        <v>87</v>
      </c>
    </row>
    <row r="45" spans="1:2" x14ac:dyDescent="0.35">
      <c r="A45">
        <f>SUM(MAX(L4:L23),MIN(L4:L23))</f>
        <v>97500</v>
      </c>
    </row>
    <row r="46" spans="1:2" x14ac:dyDescent="0.35">
      <c r="A46" t="s">
        <v>88</v>
      </c>
    </row>
    <row r="47" spans="1:2" x14ac:dyDescent="0.35">
      <c r="A47">
        <f>COUNTIF(M4:M23,"&gt;35000")</f>
        <v>16</v>
      </c>
    </row>
    <row r="48" spans="1:2" x14ac:dyDescent="0.35">
      <c r="A48" t="s">
        <v>89</v>
      </c>
    </row>
    <row r="49" spans="1:2" x14ac:dyDescent="0.35">
      <c r="A49">
        <f>SUMIF(M4:M23,"&gt;30000")</f>
        <v>1088350</v>
      </c>
    </row>
    <row r="50" spans="1:2" x14ac:dyDescent="0.35">
      <c r="A50" t="s">
        <v>90</v>
      </c>
    </row>
    <row r="51" spans="1:2" x14ac:dyDescent="0.35">
      <c r="A51">
        <f>AVERAGEIF(L4:L23,"&lt;80000")</f>
        <v>63000</v>
      </c>
    </row>
    <row r="52" spans="1:2" x14ac:dyDescent="0.35">
      <c r="A52" t="s">
        <v>91</v>
      </c>
    </row>
    <row r="53" spans="1:2" x14ac:dyDescent="0.35">
      <c r="A53">
        <f>COUNTIFS(M4:M23,"&gt;40000",H4:H23,"&gt;2")</f>
        <v>12</v>
      </c>
    </row>
    <row r="54" spans="1:2" x14ac:dyDescent="0.35">
      <c r="A54" t="s">
        <v>92</v>
      </c>
    </row>
    <row r="55" spans="1:2" x14ac:dyDescent="0.35">
      <c r="A55">
        <f>SUMIFS(L4:L23,L4:L23,"&gt;70000",H4:H23,"&gt;4")</f>
        <v>300000</v>
      </c>
    </row>
    <row r="56" spans="1:2" x14ac:dyDescent="0.35">
      <c r="A56" t="s">
        <v>93</v>
      </c>
      <c r="B56" t="s">
        <v>93</v>
      </c>
    </row>
    <row r="57" spans="1:2" x14ac:dyDescent="0.35">
      <c r="A57">
        <f>AVERAGEIFS(D4:D23,M4:M23,"&gt;40000",H4:H23,"4")</f>
        <v>47500</v>
      </c>
    </row>
    <row r="58" spans="1:2" x14ac:dyDescent="0.35">
      <c r="A58" t="s">
        <v>94</v>
      </c>
    </row>
    <row r="59" spans="1:2" x14ac:dyDescent="0.35">
      <c r="A59">
        <f>SUMIFS(M4:M23,L4:L23,"&gt;30000")</f>
        <v>1088350</v>
      </c>
    </row>
    <row r="60" spans="1:2" x14ac:dyDescent="0.35">
      <c r="A60" t="s">
        <v>95</v>
      </c>
    </row>
    <row r="61" spans="1:2" x14ac:dyDescent="0.35">
      <c r="A61">
        <f>COUNTIF(D4:D23,"&gt;20000")</f>
        <v>18</v>
      </c>
    </row>
    <row r="62" spans="1:2" x14ac:dyDescent="0.35">
      <c r="A62" t="s">
        <v>96</v>
      </c>
    </row>
    <row r="63" spans="1:2" x14ac:dyDescent="0.35">
      <c r="A63">
        <f>COUNTIF(F4:F23,"=3000")</f>
        <v>1</v>
      </c>
    </row>
    <row r="64" spans="1:2" x14ac:dyDescent="0.35">
      <c r="A64" t="s">
        <v>97</v>
      </c>
    </row>
    <row r="65" spans="1:9" x14ac:dyDescent="0.35">
      <c r="A65">
        <f>COUNTIF(H4:H23,"&gt;10")</f>
        <v>0</v>
      </c>
    </row>
    <row r="66" spans="1:9" x14ac:dyDescent="0.35">
      <c r="A66" t="s">
        <v>98</v>
      </c>
    </row>
    <row r="67" spans="1:9" x14ac:dyDescent="0.35">
      <c r="A67">
        <f>SUMIFS(L4:L23,D4:D23,"&gt;30000")</f>
        <v>1087500</v>
      </c>
    </row>
    <row r="68" spans="1:9" x14ac:dyDescent="0.35">
      <c r="A68" t="s">
        <v>99</v>
      </c>
    </row>
    <row r="69" spans="1:9" x14ac:dyDescent="0.35">
      <c r="A69">
        <f>SUMIFS(I4:I23 I4:I23,H4:H23,"&gt;4")</f>
        <v>6600</v>
      </c>
    </row>
    <row r="70" spans="1:9" x14ac:dyDescent="0.35">
      <c r="A70" t="s">
        <v>100</v>
      </c>
    </row>
    <row r="71" spans="1:9" x14ac:dyDescent="0.35">
      <c r="A71">
        <f>SUMIFS(J4:J23,K4:K23,"&lt;1000")</f>
        <v>1800</v>
      </c>
    </row>
    <row r="72" spans="1:9" x14ac:dyDescent="0.35">
      <c r="A72" t="s">
        <v>101</v>
      </c>
      <c r="I72" t="s">
        <v>102</v>
      </c>
    </row>
    <row r="73" spans="1:9" x14ac:dyDescent="0.35">
      <c r="A73">
        <f>AVERAGEIFS(D4:D23,L4:L23,"&gt;25000")</f>
        <v>43421.052631578947</v>
      </c>
    </row>
    <row r="74" spans="1:9" x14ac:dyDescent="0.35">
      <c r="A74" t="s">
        <v>103</v>
      </c>
      <c r="I74" t="s">
        <v>104</v>
      </c>
    </row>
    <row r="75" spans="1:9" x14ac:dyDescent="0.35">
      <c r="A75">
        <f>AVERAGEIFS(I4:I23,H4:H23,"4")</f>
        <v>1200</v>
      </c>
    </row>
    <row r="76" spans="1:9" x14ac:dyDescent="0.35">
      <c r="A76" t="s">
        <v>105</v>
      </c>
      <c r="I76" t="s">
        <v>106</v>
      </c>
    </row>
    <row r="77" spans="1:9" x14ac:dyDescent="0.35">
      <c r="A77">
        <f>AVERAGEIFS(M4:M23,E4:E23,"&gt;4000")</f>
        <v>58713.15789473684</v>
      </c>
    </row>
    <row r="78" spans="1:9" x14ac:dyDescent="0.35">
      <c r="A78" t="s">
        <v>107</v>
      </c>
    </row>
    <row r="79" spans="1:9" x14ac:dyDescent="0.35">
      <c r="A79">
        <f>SUMIFS(M4:M23,H4:H23,"&gt;4",J4:J23,"&gt;3000")</f>
        <v>272600</v>
      </c>
    </row>
    <row r="80" spans="1:9" x14ac:dyDescent="0.35">
      <c r="A80" t="s">
        <v>108</v>
      </c>
    </row>
    <row r="81" spans="1:1" x14ac:dyDescent="0.35">
      <c r="A81">
        <f>SUMIFS(D4:D23,F4:F23,"&gt;5000",E4:E23,"&lt;15000")</f>
        <v>0</v>
      </c>
    </row>
    <row r="82" spans="1:1" x14ac:dyDescent="0.35">
      <c r="A82" t="s">
        <v>109</v>
      </c>
    </row>
    <row r="83" spans="1:1" x14ac:dyDescent="0.35">
      <c r="A83">
        <f>COUNTIFS(C4:C23,"GM",H4:H23,"&gt;5")</f>
        <v>1</v>
      </c>
    </row>
    <row r="84" spans="1:1" x14ac:dyDescent="0.35">
      <c r="A84" t="s">
        <v>110</v>
      </c>
    </row>
    <row r="85" spans="1:1" x14ac:dyDescent="0.35">
      <c r="A85">
        <f>COUNTIFS(C4:C23,"MANAGER",I4:I23,"&gt;1000")</f>
        <v>1</v>
      </c>
    </row>
    <row r="86" spans="1:1" x14ac:dyDescent="0.35">
      <c r="A86" t="s">
        <v>111</v>
      </c>
    </row>
    <row r="87" spans="1:1" x14ac:dyDescent="0.35">
      <c r="A87">
        <f>AVERAGEIFS(F4:F23,D4:D23,"&lt;30000",C4:C23,"ASSITANT")</f>
        <v>2000</v>
      </c>
    </row>
    <row r="88" spans="1:1" x14ac:dyDescent="0.35">
      <c r="A88" t="s">
        <v>112</v>
      </c>
    </row>
    <row r="89" spans="1:1" x14ac:dyDescent="0.35">
      <c r="A89">
        <f>AVERAGEIFS(M4:M23,H4:H23,"4",L4:L23,"&gt;40000")</f>
        <v>64375</v>
      </c>
    </row>
    <row r="90" spans="1:1" x14ac:dyDescent="0.35">
      <c r="A90" t="s">
        <v>113</v>
      </c>
    </row>
    <row r="91" spans="1:1" x14ac:dyDescent="0.35">
      <c r="A91" t="str">
        <f>VLOOKUP(A11,A4:B23,2,0)</f>
        <v>ABHILASH</v>
      </c>
    </row>
    <row r="92" spans="1:1" x14ac:dyDescent="0.35">
      <c r="A92" t="s">
        <v>114</v>
      </c>
    </row>
    <row r="93" spans="1:1" x14ac:dyDescent="0.35">
      <c r="A93">
        <f>VLOOKUP(B19,B4:M23,12,0)</f>
        <v>20250</v>
      </c>
    </row>
    <row r="94" spans="1:1" x14ac:dyDescent="0.35">
      <c r="A94" t="s">
        <v>115</v>
      </c>
    </row>
    <row r="95" spans="1:1" x14ac:dyDescent="0.35">
      <c r="A95" t="str">
        <f>VLOOKUP(A7,A4:C23,3,0)</f>
        <v>Manager</v>
      </c>
    </row>
    <row r="96" spans="1:1" x14ac:dyDescent="0.35">
      <c r="A96" t="s">
        <v>116</v>
      </c>
    </row>
    <row r="97" spans="1:5" x14ac:dyDescent="0.35">
      <c r="A97">
        <f>VLOOKUP(A14,A4:I23,9,0)</f>
        <v>600</v>
      </c>
    </row>
    <row r="98" spans="1:5" x14ac:dyDescent="0.35">
      <c r="A98" t="s">
        <v>117</v>
      </c>
    </row>
    <row r="99" spans="1:5" x14ac:dyDescent="0.35">
      <c r="A99" t="str">
        <f>VLOOKUP(A23,A4:B23,2,0)</f>
        <v>AASTHA</v>
      </c>
    </row>
    <row r="100" spans="1:5" x14ac:dyDescent="0.35">
      <c r="A100" t="s">
        <v>118</v>
      </c>
    </row>
    <row r="101" spans="1:5" x14ac:dyDescent="0.35">
      <c r="A101" t="str">
        <f>VLOOKUP(A15,A4:C23,3,0)</f>
        <v>Sn.manager</v>
      </c>
    </row>
    <row r="102" spans="1:5" x14ac:dyDescent="0.35">
      <c r="A102" t="s">
        <v>119</v>
      </c>
    </row>
    <row r="103" spans="1:5" x14ac:dyDescent="0.35">
      <c r="A103">
        <f>VLOOKUP(B16,B4:L23,11,0)</f>
        <v>75000</v>
      </c>
    </row>
    <row r="104" spans="1:5" x14ac:dyDescent="0.35">
      <c r="A104" t="s">
        <v>121</v>
      </c>
    </row>
    <row r="105" spans="1:5" x14ac:dyDescent="0.35">
      <c r="A105">
        <f>VLOOKUP(C18,C4:K23,9,0)</f>
        <v>1000</v>
      </c>
    </row>
    <row r="106" spans="1:5" x14ac:dyDescent="0.35">
      <c r="A106" t="s">
        <v>122</v>
      </c>
    </row>
    <row r="107" spans="1:5" x14ac:dyDescent="0.35">
      <c r="A107">
        <f>VLOOKUP(A4,A4:J23,10,0)</f>
        <v>6000</v>
      </c>
    </row>
    <row r="108" spans="1:5" x14ac:dyDescent="0.35">
      <c r="A108" t="s">
        <v>123</v>
      </c>
      <c r="C108" t="s">
        <v>124</v>
      </c>
      <c r="E108" t="s">
        <v>125</v>
      </c>
    </row>
    <row r="109" spans="1:5" x14ac:dyDescent="0.35">
      <c r="A109">
        <f>VLOOKUP(B9,B4:E23,4,0)</f>
        <v>12500</v>
      </c>
    </row>
  </sheetData>
  <phoneticPr fontId="2" type="noConversion"/>
  <dataValidations count="1">
    <dataValidation type="list" allowBlank="1" showInputMessage="1" showErrorMessage="1" sqref="Q7" xr:uid="{A3E81F31-B4C5-4BBD-A6FF-39B5D1AC38D7}">
      <formula1>A4:A23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BIJWASAN5</dc:creator>
  <cp:lastModifiedBy>BIJWASAN5</cp:lastModifiedBy>
  <dcterms:created xsi:type="dcterms:W3CDTF">2025-06-09T11:02:54Z</dcterms:created>
  <dcterms:modified xsi:type="dcterms:W3CDTF">2025-06-26T10:59:05Z</dcterms:modified>
</cp:coreProperties>
</file>