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EVO TECH\Downloads\"/>
    </mc:Choice>
  </mc:AlternateContent>
  <xr:revisionPtr revIDLastSave="0" documentId="13_ncr:1_{BC285A35-65FD-4EF6-8093-6C9A011CEC0C}" xr6:coauthVersionLast="47" xr6:coauthVersionMax="47" xr10:uidLastSave="{00000000-0000-0000-0000-000000000000}"/>
  <bookViews>
    <workbookView xWindow="-110" yWindow="-110" windowWidth="19420" windowHeight="10300" xr2:uid="{66C389C3-8CB3-4F04-9D6B-87A681814F6E}"/>
  </bookViews>
  <sheets>
    <sheet name="Appendix 1" sheetId="1" r:id="rId1"/>
    <sheet name="Appendix 2" sheetId="4" r:id="rId2"/>
    <sheet name="Appendix 3" sheetId="2" r:id="rId3"/>
    <sheet name="Appendix 4"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 i="2" l="1"/>
  <c r="D13" i="2" s="1"/>
  <c r="D15" i="2" s="1"/>
  <c r="C11" i="2"/>
  <c r="C13" i="2" s="1"/>
  <c r="C15" i="2" s="1"/>
  <c r="B11" i="2"/>
  <c r="B13" i="2" s="1"/>
  <c r="B15" i="2" s="1"/>
  <c r="G8" i="1"/>
  <c r="R14" i="1" s="1"/>
  <c r="J14" i="1"/>
  <c r="E15" i="1"/>
  <c r="E16" i="1" s="1"/>
  <c r="J16" i="1" s="1"/>
  <c r="C15" i="1"/>
  <c r="C16" i="1" s="1"/>
  <c r="C17" i="1" s="1"/>
  <c r="C18" i="1" s="1"/>
  <c r="C19" i="1" s="1"/>
  <c r="C20" i="1" s="1"/>
  <c r="C21" i="1" s="1"/>
  <c r="C22" i="1" s="1"/>
  <c r="D22" i="1" s="1"/>
  <c r="R15" i="1" l="1"/>
  <c r="K14" i="1"/>
  <c r="D17" i="1"/>
  <c r="G24" i="1"/>
  <c r="D18" i="1"/>
  <c r="J15" i="1"/>
  <c r="D15" i="1"/>
  <c r="D19" i="1"/>
  <c r="D16" i="1"/>
  <c r="D20" i="1"/>
  <c r="D21" i="1"/>
  <c r="E17" i="1"/>
  <c r="J17" i="1" s="1"/>
  <c r="K15" i="1" l="1"/>
  <c r="E18" i="1"/>
  <c r="J18" i="1" s="1"/>
  <c r="E19" i="1" l="1"/>
  <c r="J19" i="1" s="1"/>
  <c r="E20" i="1" l="1"/>
  <c r="J20" i="1" s="1"/>
  <c r="E21" i="1" l="1"/>
  <c r="J21" i="1" s="1"/>
  <c r="E22" i="1" l="1"/>
  <c r="J22" i="1" s="1"/>
  <c r="K16" i="1" l="1"/>
  <c r="M14" i="1"/>
  <c r="N14" i="1" l="1"/>
  <c r="O14" i="1" s="1"/>
  <c r="S14" i="1" s="1"/>
  <c r="K17" i="1"/>
  <c r="K18" i="1" l="1"/>
  <c r="G15" i="1"/>
  <c r="M15" i="1" s="1"/>
  <c r="T14" i="1"/>
  <c r="N15" i="1" l="1"/>
  <c r="O15" i="1"/>
  <c r="S15" i="1" s="1"/>
  <c r="T16" i="1" s="1"/>
  <c r="T17" i="1" s="1"/>
  <c r="T18" i="1" s="1"/>
  <c r="T19" i="1" s="1"/>
  <c r="T20" i="1" s="1"/>
  <c r="T21" i="1" s="1"/>
  <c r="T22" i="1" s="1"/>
  <c r="K19" i="1"/>
  <c r="K20" i="1" l="1"/>
  <c r="T15" i="1"/>
  <c r="G16" i="1"/>
  <c r="M16" i="1" s="1"/>
  <c r="O24" i="1"/>
  <c r="N16" i="1" l="1"/>
  <c r="O16" i="1"/>
  <c r="G17" i="1" s="1"/>
  <c r="M17" i="1" s="1"/>
  <c r="K21" i="1"/>
  <c r="K22" i="1" l="1"/>
  <c r="N17" i="1"/>
  <c r="O17" i="1" s="1"/>
  <c r="G18" i="1" s="1"/>
  <c r="M18" i="1" s="1"/>
  <c r="N18" i="1" l="1"/>
  <c r="O18" i="1" s="1"/>
  <c r="G19" i="1" s="1"/>
  <c r="M19" i="1" s="1"/>
  <c r="N19" i="1" l="1"/>
  <c r="O19" i="1"/>
  <c r="G20" i="1" s="1"/>
  <c r="M20" i="1" s="1"/>
  <c r="N20" i="1" l="1"/>
  <c r="O20" i="1" s="1"/>
  <c r="G21" i="1" s="1"/>
  <c r="M21" i="1" s="1"/>
  <c r="N21" i="1" l="1"/>
  <c r="O21" i="1" s="1"/>
  <c r="G22" i="1" s="1"/>
  <c r="M22" i="1" s="1"/>
  <c r="N22" i="1" l="1"/>
  <c r="O22" i="1" s="1"/>
</calcChain>
</file>

<file path=xl/sharedStrings.xml><?xml version="1.0" encoding="utf-8"?>
<sst xmlns="http://schemas.openxmlformats.org/spreadsheetml/2006/main" count="120" uniqueCount="82">
  <si>
    <t>Premium</t>
  </si>
  <si>
    <t>Policy Setting</t>
  </si>
  <si>
    <t>Premium Paid</t>
  </si>
  <si>
    <t>Opening Account Balance</t>
  </si>
  <si>
    <t>Policyholders Account</t>
  </si>
  <si>
    <t>Premium Allocated to Account</t>
  </si>
  <si>
    <t>Start of the Period</t>
  </si>
  <si>
    <t>Investment Income Earned</t>
  </si>
  <si>
    <t>Closing Account Balance</t>
  </si>
  <si>
    <t>Policy Year</t>
  </si>
  <si>
    <t>Closing Time</t>
  </si>
  <si>
    <t>Sum Assured</t>
  </si>
  <si>
    <t>Allocation Percentage</t>
  </si>
  <si>
    <t>Bid Offer Spread</t>
  </si>
  <si>
    <t>Age of PH</t>
  </si>
  <si>
    <t>Mortality Charge</t>
  </si>
  <si>
    <t>Paid in Case of Death</t>
  </si>
  <si>
    <t>Sum at Risk</t>
  </si>
  <si>
    <t>Policy Admin Fee</t>
  </si>
  <si>
    <t>Cover Multiple</t>
  </si>
  <si>
    <t>Investment Management Charge</t>
  </si>
  <si>
    <t>During</t>
  </si>
  <si>
    <t>Total Premium Paid</t>
  </si>
  <si>
    <t>Sum Assured + CV</t>
  </si>
  <si>
    <t>Scenario 1</t>
  </si>
  <si>
    <t>Scenario 2</t>
  </si>
  <si>
    <t>Scenario 3</t>
  </si>
  <si>
    <t>Fund Value + Sum Assured</t>
  </si>
  <si>
    <t>Higher of Fund Value and Sum Assured</t>
  </si>
  <si>
    <t>Payment Option in case of death</t>
  </si>
  <si>
    <t>Fund Value</t>
  </si>
  <si>
    <t>Chance of Death During the Year</t>
  </si>
  <si>
    <t>Surrender Penalty</t>
  </si>
  <si>
    <t>Year 1</t>
  </si>
  <si>
    <t>Year 2</t>
  </si>
  <si>
    <t>50% of Account Value</t>
  </si>
  <si>
    <t>Paid in Case of Surrender- Year End</t>
  </si>
  <si>
    <t>10% of Account Value</t>
  </si>
  <si>
    <t>Sum At Risk</t>
  </si>
  <si>
    <t>Age</t>
  </si>
  <si>
    <t>Allocation Charges</t>
  </si>
  <si>
    <t>Admin Charge</t>
  </si>
  <si>
    <t>Policy Fee</t>
  </si>
  <si>
    <t>Charges</t>
  </si>
  <si>
    <t>Benefit in Case of Death</t>
  </si>
  <si>
    <t>Cover Multiples</t>
  </si>
  <si>
    <t>Term</t>
  </si>
  <si>
    <t>Product Choices</t>
  </si>
  <si>
    <t>Assumptions</t>
  </si>
  <si>
    <t>Appendix 4</t>
  </si>
  <si>
    <t>Partial Surrender Charges</t>
  </si>
  <si>
    <t>Total Surrender Charges</t>
  </si>
  <si>
    <t>Conversion to PKR</t>
  </si>
  <si>
    <t>N/A</t>
  </si>
  <si>
    <t>PKR</t>
  </si>
  <si>
    <t>As per Marketing Material</t>
  </si>
  <si>
    <t>ICICI Prudential</t>
  </si>
  <si>
    <t>Between 5 and 250</t>
  </si>
  <si>
    <t>Indian Rupees</t>
  </si>
  <si>
    <t>Nil</t>
  </si>
  <si>
    <t>This appendix should give a basic working on how to make an illustration. Use the principles here to construct your own workings for the products</t>
  </si>
  <si>
    <t>This appendix provides the working for Sum at Risk and the impact of payment options on the Sum at Risk. It is important to note that mortality charges are applied on the Sum at Risk.</t>
  </si>
  <si>
    <t>JLI Life Plan</t>
  </si>
  <si>
    <t>Allianz Premier</t>
  </si>
  <si>
    <t xml:space="preserve">As per Marketing Material </t>
  </si>
  <si>
    <t xml:space="preserve">Bid Offer Spread </t>
  </si>
  <si>
    <t>As per Marketing Material, Choose one appropriate Fund based on your policyholder</t>
  </si>
  <si>
    <t xml:space="preserve">5% of investment income </t>
  </si>
  <si>
    <t>Rs.100 only once at the start of the policy</t>
  </si>
  <si>
    <t>As given in Marketing Material</t>
  </si>
  <si>
    <t>Although plan is whole life, you can choose any appropriate term</t>
  </si>
  <si>
    <t>As given in Marketing Material. You make the choice between whole life and Other than Whole Life</t>
  </si>
  <si>
    <t>Other Benefit</t>
  </si>
  <si>
    <t>Continuity / Wealth Booster Bonus</t>
  </si>
  <si>
    <t xml:space="preserve">Investment Income </t>
  </si>
  <si>
    <t xml:space="preserve">Policy Denomination </t>
  </si>
  <si>
    <t xml:space="preserve">10% Annually </t>
  </si>
  <si>
    <t>1 Indian Rupee = 3.5 PKR</t>
  </si>
  <si>
    <t>10% Annually</t>
  </si>
  <si>
    <t xml:space="preserve">Malaysian Ringgit </t>
  </si>
  <si>
    <t>1 MR = 60 PKR</t>
  </si>
  <si>
    <t>e(x) (Life Expectancy)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</si>
</sst>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
      <b/>
      <sz val="8"/>
      <color theme="1"/>
      <name val="Calibri"/>
      <family val="2"/>
      <scheme val="minor"/>
    </font>
    <font>
      <b/>
      <sz val="10"/>
      <color theme="1"/>
      <name val="Calibri"/>
      <family val="2"/>
      <scheme val="minor"/>
    </font>
    <font>
      <sz val="10"/>
      <color theme="1"/>
      <name val="Calibri"/>
      <family val="2"/>
      <scheme val="minor"/>
    </font>
    <font>
      <b/>
      <sz val="10"/>
      <color rgb="FF000000"/>
      <name val="Calibri"/>
      <family val="2"/>
      <scheme val="minor"/>
    </font>
  </fonts>
  <fills count="3">
    <fill>
      <patternFill patternType="none"/>
    </fill>
    <fill>
      <patternFill patternType="gray125"/>
    </fill>
    <fill>
      <patternFill patternType="solid">
        <fgColor rgb="FFD9D9D9"/>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2">
    <xf numFmtId="0" fontId="0" fillId="0" borderId="0"/>
    <xf numFmtId="9" fontId="1" fillId="0" borderId="0" applyFont="0" applyFill="0" applyBorder="0" applyAlignment="0" applyProtection="0"/>
  </cellStyleXfs>
  <cellXfs count="78">
    <xf numFmtId="0" fontId="0" fillId="0" borderId="0" xfId="0"/>
    <xf numFmtId="0" fontId="3" fillId="0" borderId="0" xfId="0" applyFont="1"/>
    <xf numFmtId="0" fontId="3" fillId="0" borderId="0" xfId="0" applyFont="1" applyAlignment="1">
      <alignment horizontal="center"/>
    </xf>
    <xf numFmtId="0" fontId="4" fillId="0" borderId="1" xfId="0" applyFont="1" applyBorder="1" applyAlignment="1">
      <alignment horizontal="center" vertical="center" wrapText="1"/>
    </xf>
    <xf numFmtId="0" fontId="3" fillId="0" borderId="10" xfId="0" applyFont="1" applyBorder="1"/>
    <xf numFmtId="3" fontId="3" fillId="0" borderId="11" xfId="0" applyNumberFormat="1" applyFont="1" applyBorder="1"/>
    <xf numFmtId="3" fontId="3" fillId="0" borderId="12" xfId="0" applyNumberFormat="1" applyFont="1" applyBorder="1"/>
    <xf numFmtId="3" fontId="3" fillId="0" borderId="10" xfId="0" applyNumberFormat="1" applyFont="1" applyBorder="1"/>
    <xf numFmtId="0" fontId="3" fillId="0" borderId="2" xfId="0" applyFont="1" applyBorder="1"/>
    <xf numFmtId="3" fontId="3" fillId="0" borderId="3" xfId="0" applyNumberFormat="1" applyFont="1" applyBorder="1"/>
    <xf numFmtId="0" fontId="3" fillId="0" borderId="4" xfId="0" applyFont="1" applyBorder="1"/>
    <xf numFmtId="3" fontId="3" fillId="0" borderId="5" xfId="0" applyNumberFormat="1" applyFont="1" applyBorder="1"/>
    <xf numFmtId="3" fontId="3" fillId="0" borderId="0" xfId="0" applyNumberFormat="1" applyFont="1"/>
    <xf numFmtId="3" fontId="3" fillId="0" borderId="7" xfId="0" applyNumberFormat="1" applyFont="1" applyBorder="1"/>
    <xf numFmtId="3" fontId="3" fillId="0" borderId="8" xfId="0" applyNumberFormat="1" applyFont="1" applyBorder="1"/>
    <xf numFmtId="3" fontId="3" fillId="0" borderId="2" xfId="0" applyNumberFormat="1" applyFont="1" applyBorder="1"/>
    <xf numFmtId="3" fontId="3" fillId="0" borderId="4" xfId="0" applyNumberFormat="1" applyFont="1" applyBorder="1"/>
    <xf numFmtId="3" fontId="3" fillId="0" borderId="6" xfId="0" applyNumberFormat="1" applyFont="1" applyBorder="1"/>
    <xf numFmtId="3" fontId="3" fillId="0" borderId="9" xfId="0" applyNumberFormat="1" applyFont="1" applyBorder="1"/>
    <xf numFmtId="0" fontId="3" fillId="0" borderId="11" xfId="0" applyFont="1" applyBorder="1"/>
    <xf numFmtId="0" fontId="3" fillId="0" borderId="12" xfId="0" applyFont="1" applyBorder="1"/>
    <xf numFmtId="0" fontId="3" fillId="0" borderId="5" xfId="0" applyFont="1" applyBorder="1"/>
    <xf numFmtId="0" fontId="3" fillId="0" borderId="6" xfId="0" applyFont="1" applyBorder="1"/>
    <xf numFmtId="0" fontId="3" fillId="0" borderId="3" xfId="0" applyFont="1" applyBorder="1"/>
    <xf numFmtId="9" fontId="3" fillId="0" borderId="3" xfId="1" applyFont="1" applyBorder="1"/>
    <xf numFmtId="9" fontId="3" fillId="0" borderId="0" xfId="1" applyFont="1" applyBorder="1"/>
    <xf numFmtId="9" fontId="3" fillId="0" borderId="8" xfId="1" applyFont="1" applyBorder="1"/>
    <xf numFmtId="0" fontId="4" fillId="0" borderId="1" xfId="0" applyFont="1" applyBorder="1" applyAlignment="1">
      <alignment horizontal="center"/>
    </xf>
    <xf numFmtId="0" fontId="3" fillId="0" borderId="0" xfId="0" applyFont="1" applyAlignment="1">
      <alignment horizontal="left"/>
    </xf>
    <xf numFmtId="0" fontId="3" fillId="0" borderId="0" xfId="0" applyFont="1" applyAlignment="1">
      <alignment horizontal="center" vertical="center" wrapText="1"/>
    </xf>
    <xf numFmtId="0" fontId="3" fillId="0" borderId="7" xfId="0" applyFont="1" applyBorder="1"/>
    <xf numFmtId="0" fontId="3" fillId="0" borderId="8" xfId="0" applyFont="1" applyBorder="1"/>
    <xf numFmtId="0" fontId="3" fillId="0" borderId="9" xfId="0" applyFont="1" applyBorder="1"/>
    <xf numFmtId="3" fontId="4" fillId="0" borderId="1" xfId="0" applyNumberFormat="1" applyFont="1" applyBorder="1"/>
    <xf numFmtId="164" fontId="3" fillId="0" borderId="11" xfId="0" applyNumberFormat="1" applyFont="1" applyBorder="1"/>
    <xf numFmtId="3" fontId="3" fillId="0" borderId="1" xfId="0" applyNumberFormat="1" applyFont="1" applyBorder="1"/>
    <xf numFmtId="0" fontId="3" fillId="0" borderId="0" xfId="0" applyFont="1" applyAlignment="1">
      <alignment vertical="center" wrapText="1"/>
    </xf>
    <xf numFmtId="0" fontId="3" fillId="0" borderId="13" xfId="0" applyFont="1" applyBorder="1"/>
    <xf numFmtId="164" fontId="3" fillId="0" borderId="6" xfId="0" applyNumberFormat="1" applyFont="1" applyBorder="1"/>
    <xf numFmtId="0" fontId="3" fillId="0" borderId="13" xfId="0" applyFont="1" applyBorder="1" applyAlignment="1">
      <alignment vertical="center" wrapText="1"/>
    </xf>
    <xf numFmtId="0" fontId="3" fillId="0" borderId="1" xfId="0" applyFont="1" applyBorder="1" applyAlignment="1">
      <alignment horizontal="center" vertical="center" wrapText="1"/>
    </xf>
    <xf numFmtId="0" fontId="3" fillId="0" borderId="14" xfId="0" applyFont="1" applyBorder="1" applyAlignment="1">
      <alignment horizontal="center" vertical="center" wrapText="1"/>
    </xf>
    <xf numFmtId="0" fontId="4" fillId="0" borderId="0" xfId="0" applyFont="1"/>
    <xf numFmtId="0" fontId="5" fillId="0" borderId="1" xfId="0" applyFont="1" applyBorder="1" applyAlignment="1">
      <alignment horizontal="center" vertical="center" wrapText="1"/>
    </xf>
    <xf numFmtId="0" fontId="5" fillId="0" borderId="0" xfId="0" applyFont="1" applyAlignment="1">
      <alignment horizontal="center" vertical="center" wrapText="1"/>
    </xf>
    <xf numFmtId="0" fontId="3" fillId="0" borderId="11" xfId="0" applyFont="1" applyBorder="1" applyAlignment="1">
      <alignment horizontal="center" vertical="center" wrapText="1"/>
    </xf>
    <xf numFmtId="0" fontId="4" fillId="0" borderId="0" xfId="0" applyFont="1" applyAlignment="1">
      <alignment horizontal="center"/>
    </xf>
    <xf numFmtId="0" fontId="3" fillId="0" borderId="1" xfId="0" applyFont="1" applyBorder="1"/>
    <xf numFmtId="0" fontId="3" fillId="0" borderId="0" xfId="0" applyFont="1"/>
    <xf numFmtId="0" fontId="3" fillId="0" borderId="6" xfId="0" applyFont="1" applyBorder="1"/>
    <xf numFmtId="0" fontId="4" fillId="0" borderId="1" xfId="0" applyFont="1" applyBorder="1" applyAlignment="1">
      <alignment horizontal="center"/>
    </xf>
    <xf numFmtId="0" fontId="2" fillId="0" borderId="1" xfId="0" applyFont="1" applyBorder="1" applyAlignment="1">
      <alignment horizontal="center"/>
    </xf>
    <xf numFmtId="0" fontId="3" fillId="0" borderId="0" xfId="0" applyFont="1" applyAlignment="1">
      <alignment horizontal="left"/>
    </xf>
    <xf numFmtId="0" fontId="7" fillId="2" borderId="17" xfId="0" applyFont="1" applyFill="1" applyBorder="1" applyAlignment="1">
      <alignment horizontal="center" vertic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0" fillId="0" borderId="0" xfId="0" applyAlignment="1">
      <alignment horizontal="center"/>
    </xf>
    <xf numFmtId="0" fontId="6" fillId="0" borderId="21"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20" xfId="0" applyFont="1" applyBorder="1" applyAlignment="1">
      <alignment horizontal="center" vertical="center" wrapText="1"/>
    </xf>
    <xf numFmtId="9" fontId="6" fillId="0" borderId="20" xfId="0" applyNumberFormat="1" applyFont="1" applyBorder="1" applyAlignment="1">
      <alignment horizontal="center" vertical="center" wrapText="1"/>
    </xf>
    <xf numFmtId="10" fontId="6" fillId="0" borderId="20" xfId="0" applyNumberFormat="1" applyFont="1" applyBorder="1" applyAlignment="1">
      <alignment horizontal="center" vertical="center" wrapText="1"/>
    </xf>
    <xf numFmtId="0" fontId="0" fillId="0" borderId="16" xfId="0" applyBorder="1" applyAlignment="1">
      <alignment horizontal="center" vertical="top" wrapText="1"/>
    </xf>
    <xf numFmtId="0" fontId="6" fillId="0" borderId="0" xfId="0" applyFont="1" applyAlignment="1">
      <alignment horizontal="center" vertical="center"/>
    </xf>
    <xf numFmtId="0" fontId="6" fillId="0" borderId="22" xfId="0" applyFont="1" applyBorder="1" applyAlignment="1">
      <alignment horizontal="center" vertical="center" wrapText="1"/>
    </xf>
    <xf numFmtId="0" fontId="0" fillId="0" borderId="20" xfId="0" applyBorder="1" applyAlignment="1">
      <alignment horizontal="center" vertical="top" wrapText="1"/>
    </xf>
    <xf numFmtId="0" fontId="5" fillId="0" borderId="19"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20" xfId="0" applyFont="1" applyBorder="1" applyAlignment="1">
      <alignment horizontal="center" vertical="center" wrapText="1"/>
    </xf>
    <xf numFmtId="0" fontId="2" fillId="0" borderId="16" xfId="0" applyFont="1" applyBorder="1" applyAlignment="1">
      <alignment horizontal="center" vertical="top" wrapText="1"/>
    </xf>
    <xf numFmtId="0" fontId="5" fillId="0" borderId="16" xfId="0" applyFont="1" applyBorder="1" applyAlignment="1">
      <alignment horizontal="center" vertical="center" wrapText="1"/>
    </xf>
    <xf numFmtId="0" fontId="5" fillId="0" borderId="22" xfId="0" applyFont="1" applyBorder="1" applyAlignment="1">
      <alignment horizontal="center" vertical="center" wrapText="1"/>
    </xf>
    <xf numFmtId="0" fontId="2" fillId="0" borderId="0" xfId="0" applyFont="1" applyAlignment="1">
      <alignment horizontal="center"/>
    </xf>
    <xf numFmtId="0" fontId="6" fillId="0" borderId="0" xfId="0" applyFont="1" applyAlignment="1">
      <alignment horizontal="center"/>
    </xf>
    <xf numFmtId="0" fontId="6" fillId="0" borderId="1" xfId="0" applyFont="1" applyBorder="1" applyAlignment="1">
      <alignment horizontal="center"/>
    </xf>
    <xf numFmtId="2" fontId="6" fillId="0" borderId="1" xfId="0" applyNumberFormat="1"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02ECA-5250-4749-8E3C-DB9045F9CD30}">
  <dimension ref="A1:U25"/>
  <sheetViews>
    <sheetView showGridLines="0" tabSelected="1" workbookViewId="0"/>
  </sheetViews>
  <sheetFormatPr defaultColWidth="9.1796875" defaultRowHeight="10.5" x14ac:dyDescent="0.25"/>
  <cols>
    <col min="1" max="1" width="9.1796875" style="1"/>
    <col min="2" max="2" width="1.54296875" style="1" customWidth="1"/>
    <col min="3" max="4" width="4.7265625" style="1" customWidth="1"/>
    <col min="5" max="5" width="9.1796875" style="1" customWidth="1"/>
    <col min="6" max="6" width="1.54296875" style="1" customWidth="1"/>
    <col min="7" max="7" width="7.54296875" style="1" customWidth="1"/>
    <col min="8" max="8" width="8.453125" style="1" customWidth="1"/>
    <col min="9" max="9" width="6.54296875" style="1" customWidth="1"/>
    <col min="10" max="10" width="8.1796875" style="1" customWidth="1"/>
    <col min="11" max="11" width="7" style="1" customWidth="1"/>
    <col min="12" max="12" width="5.7265625" style="1" customWidth="1"/>
    <col min="13" max="13" width="8.453125" style="1" customWidth="1"/>
    <col min="14" max="14" width="9.7265625" style="1" customWidth="1"/>
    <col min="15" max="15" width="7.54296875" style="1" customWidth="1"/>
    <col min="16" max="17" width="2.26953125" style="1" customWidth="1"/>
    <col min="18" max="20" width="8.453125" style="1" customWidth="1"/>
    <col min="21" max="21" width="2" style="1" customWidth="1"/>
    <col min="22" max="16384" width="9.1796875" style="1"/>
  </cols>
  <sheetData>
    <row r="1" spans="1:21" x14ac:dyDescent="0.25">
      <c r="A1" s="1" t="s">
        <v>60</v>
      </c>
    </row>
    <row r="4" spans="1:21" x14ac:dyDescent="0.25">
      <c r="B4" s="8"/>
      <c r="C4" s="23"/>
      <c r="D4" s="23"/>
      <c r="E4" s="23"/>
      <c r="F4" s="23"/>
      <c r="G4" s="23"/>
      <c r="H4" s="23"/>
      <c r="I4" s="23"/>
      <c r="J4" s="23"/>
      <c r="K4" s="23"/>
      <c r="L4" s="23"/>
      <c r="M4" s="23"/>
      <c r="N4" s="23"/>
      <c r="O4" s="23"/>
      <c r="P4" s="23"/>
      <c r="Q4" s="23"/>
      <c r="R4" s="23"/>
      <c r="S4" s="23"/>
      <c r="T4" s="23"/>
      <c r="U4" s="10"/>
    </row>
    <row r="5" spans="1:21" x14ac:dyDescent="0.25">
      <c r="B5" s="21"/>
      <c r="C5" s="46" t="s">
        <v>1</v>
      </c>
      <c r="D5" s="46"/>
      <c r="E5" s="46"/>
      <c r="F5" s="46"/>
      <c r="G5" s="46"/>
      <c r="H5" s="42"/>
      <c r="I5" s="42"/>
      <c r="J5" s="42" t="s">
        <v>32</v>
      </c>
      <c r="U5" s="22"/>
    </row>
    <row r="6" spans="1:21" x14ac:dyDescent="0.25">
      <c r="B6" s="21"/>
      <c r="C6" s="52" t="s">
        <v>0</v>
      </c>
      <c r="D6" s="52"/>
      <c r="E6" s="52"/>
      <c r="F6" s="52"/>
      <c r="G6" s="12">
        <v>50000</v>
      </c>
      <c r="J6" s="1" t="s">
        <v>33</v>
      </c>
      <c r="K6" s="48" t="s">
        <v>35</v>
      </c>
      <c r="L6" s="48"/>
      <c r="M6" s="48"/>
      <c r="U6" s="22"/>
    </row>
    <row r="7" spans="1:21" x14ac:dyDescent="0.25">
      <c r="B7" s="21"/>
      <c r="C7" s="52" t="s">
        <v>19</v>
      </c>
      <c r="D7" s="52"/>
      <c r="E7" s="52"/>
      <c r="F7" s="52"/>
      <c r="G7" s="1">
        <v>100</v>
      </c>
      <c r="J7" s="1" t="s">
        <v>34</v>
      </c>
      <c r="K7" s="48" t="s">
        <v>37</v>
      </c>
      <c r="L7" s="48"/>
      <c r="M7" s="48"/>
      <c r="U7" s="22"/>
    </row>
    <row r="8" spans="1:21" x14ac:dyDescent="0.25">
      <c r="B8" s="21"/>
      <c r="C8" s="52" t="s">
        <v>11</v>
      </c>
      <c r="D8" s="52"/>
      <c r="E8" s="52"/>
      <c r="F8" s="28"/>
      <c r="G8" s="12">
        <f>+G6*G7</f>
        <v>5000000</v>
      </c>
      <c r="U8" s="22"/>
    </row>
    <row r="9" spans="1:21" x14ac:dyDescent="0.25">
      <c r="B9" s="21"/>
      <c r="C9" s="52" t="s">
        <v>16</v>
      </c>
      <c r="D9" s="52"/>
      <c r="E9" s="52"/>
      <c r="F9" s="28"/>
      <c r="G9" s="1" t="s">
        <v>23</v>
      </c>
      <c r="U9" s="22"/>
    </row>
    <row r="10" spans="1:21" x14ac:dyDescent="0.25">
      <c r="B10" s="21"/>
      <c r="U10" s="22"/>
    </row>
    <row r="11" spans="1:21" ht="14.5" x14ac:dyDescent="0.35">
      <c r="B11" s="21"/>
      <c r="G11" s="51" t="s">
        <v>4</v>
      </c>
      <c r="H11" s="51"/>
      <c r="I11" s="51"/>
      <c r="J11" s="51"/>
      <c r="K11" s="51"/>
      <c r="L11" s="51"/>
      <c r="M11" s="51"/>
      <c r="N11" s="51"/>
      <c r="O11" s="51"/>
      <c r="U11" s="22"/>
    </row>
    <row r="12" spans="1:21" x14ac:dyDescent="0.25">
      <c r="B12" s="21"/>
      <c r="G12" s="50" t="s">
        <v>6</v>
      </c>
      <c r="H12" s="50"/>
      <c r="I12" s="50"/>
      <c r="J12" s="50"/>
      <c r="K12" s="50"/>
      <c r="L12" s="50"/>
      <c r="M12" s="27" t="s">
        <v>21</v>
      </c>
      <c r="N12" s="50" t="s">
        <v>10</v>
      </c>
      <c r="O12" s="50"/>
      <c r="P12" s="2"/>
      <c r="Q12" s="2"/>
      <c r="R12" s="2"/>
      <c r="S12" s="2"/>
      <c r="U12" s="22"/>
    </row>
    <row r="13" spans="1:21" ht="42" x14ac:dyDescent="0.25">
      <c r="B13" s="21"/>
      <c r="C13" s="3" t="s">
        <v>9</v>
      </c>
      <c r="D13" s="3" t="s">
        <v>14</v>
      </c>
      <c r="E13" s="3" t="s">
        <v>2</v>
      </c>
      <c r="F13" s="29"/>
      <c r="G13" s="3" t="s">
        <v>3</v>
      </c>
      <c r="H13" s="3" t="s">
        <v>12</v>
      </c>
      <c r="I13" s="3" t="s">
        <v>13</v>
      </c>
      <c r="J13" s="3" t="s">
        <v>5</v>
      </c>
      <c r="K13" s="3" t="s">
        <v>15</v>
      </c>
      <c r="L13" s="3" t="s">
        <v>18</v>
      </c>
      <c r="M13" s="3" t="s">
        <v>7</v>
      </c>
      <c r="N13" s="3" t="s">
        <v>20</v>
      </c>
      <c r="O13" s="3" t="s">
        <v>8</v>
      </c>
      <c r="R13" s="3" t="s">
        <v>38</v>
      </c>
      <c r="S13" s="3" t="s">
        <v>16</v>
      </c>
      <c r="T13" s="3" t="s">
        <v>36</v>
      </c>
      <c r="U13" s="22"/>
    </row>
    <row r="14" spans="1:21" x14ac:dyDescent="0.25">
      <c r="B14" s="21"/>
      <c r="C14" s="4">
        <v>1</v>
      </c>
      <c r="D14" s="4">
        <v>40</v>
      </c>
      <c r="E14" s="7">
        <v>50000</v>
      </c>
      <c r="G14" s="8">
        <v>0</v>
      </c>
      <c r="H14" s="24">
        <v>0.75</v>
      </c>
      <c r="I14" s="24">
        <v>0.95</v>
      </c>
      <c r="J14" s="9">
        <f>+H14*I14*E14</f>
        <v>35624.999999999993</v>
      </c>
      <c r="K14" s="9">
        <f>-R14*0.0001</f>
        <v>-500</v>
      </c>
      <c r="L14" s="9">
        <v>-150</v>
      </c>
      <c r="M14" s="7">
        <f>+(G14+SUM(J14:L14))*0.08</f>
        <v>2797.9999999999995</v>
      </c>
      <c r="N14" s="15">
        <f>-(M14+G14+J14+K14+L14)*0.015</f>
        <v>-566.59499999999991</v>
      </c>
      <c r="O14" s="16">
        <f>+SUM(J14:L14)+M14+N14+G14</f>
        <v>37206.404999999992</v>
      </c>
      <c r="R14" s="7">
        <f>+$G$8</f>
        <v>5000000</v>
      </c>
      <c r="S14" s="7">
        <f>+R14+O14</f>
        <v>5037206.4050000003</v>
      </c>
      <c r="T14" s="7">
        <f>0.5*O14</f>
        <v>18603.202499999996</v>
      </c>
      <c r="U14" s="22"/>
    </row>
    <row r="15" spans="1:21" x14ac:dyDescent="0.25">
      <c r="B15" s="21"/>
      <c r="C15" s="20">
        <f>+C14+1</f>
        <v>2</v>
      </c>
      <c r="D15" s="20">
        <f>+$D$14+C15-1</f>
        <v>41</v>
      </c>
      <c r="E15" s="6">
        <f>+E14</f>
        <v>50000</v>
      </c>
      <c r="G15" s="13">
        <f>+O14</f>
        <v>37206.404999999992</v>
      </c>
      <c r="H15" s="26">
        <v>0.85</v>
      </c>
      <c r="I15" s="26">
        <v>0.95</v>
      </c>
      <c r="J15" s="14">
        <f t="shared" ref="J15:J22" si="0">+H15*I15*E15</f>
        <v>40375</v>
      </c>
      <c r="K15" s="14">
        <f>-R15*0.00011</f>
        <v>-550</v>
      </c>
      <c r="L15" s="14">
        <v>-150</v>
      </c>
      <c r="M15" s="6">
        <f t="shared" ref="M15:M22" si="1">+(G15+SUM(J15:L15))*0.08</f>
        <v>6150.5123999999996</v>
      </c>
      <c r="N15" s="13">
        <f>-(M15+G15+J15+K15+L15)*0.015</f>
        <v>-1245.4787609999998</v>
      </c>
      <c r="O15" s="18">
        <f t="shared" ref="O15:O22" si="2">+SUM(J15:L15)+M15+N15+G15</f>
        <v>81786.438639</v>
      </c>
      <c r="R15" s="6">
        <f>+R14</f>
        <v>5000000</v>
      </c>
      <c r="S15" s="6">
        <f>+R15+O15</f>
        <v>5081786.4386390001</v>
      </c>
      <c r="T15" s="6">
        <f>0.9*O15</f>
        <v>73607.794775100003</v>
      </c>
      <c r="U15" s="22"/>
    </row>
    <row r="16" spans="1:21" hidden="1" x14ac:dyDescent="0.25">
      <c r="B16" s="21"/>
      <c r="C16" s="19">
        <f t="shared" ref="C16:C22" si="3">+C15+1</f>
        <v>3</v>
      </c>
      <c r="D16" s="19">
        <f t="shared" ref="D16:D22" si="4">+$D$14+C16-1</f>
        <v>42</v>
      </c>
      <c r="E16" s="5">
        <f t="shared" ref="E16:E22" si="5">+E15</f>
        <v>50000</v>
      </c>
      <c r="G16" s="11">
        <f t="shared" ref="G16:G22" si="6">+O15</f>
        <v>81786.438639</v>
      </c>
      <c r="H16" s="25">
        <v>0.9</v>
      </c>
      <c r="I16" s="25">
        <v>0.95</v>
      </c>
      <c r="J16" s="12">
        <f t="shared" si="0"/>
        <v>42750</v>
      </c>
      <c r="K16" s="12">
        <f t="shared" ref="K16:K22" si="7">+K15*1.005</f>
        <v>-552.74999999999989</v>
      </c>
      <c r="L16" s="12">
        <v>-150</v>
      </c>
      <c r="M16" s="5">
        <f t="shared" si="1"/>
        <v>9906.6950911200001</v>
      </c>
      <c r="N16" s="11">
        <f t="shared" ref="N16:N22" si="8">+(M16+G16+J16+K16+L16)*0.015</f>
        <v>2006.1057559517999</v>
      </c>
      <c r="O16" s="17">
        <f t="shared" si="2"/>
        <v>135746.48948607181</v>
      </c>
      <c r="T16" s="5">
        <f>+S15</f>
        <v>5081786.4386390001</v>
      </c>
      <c r="U16" s="22"/>
    </row>
    <row r="17" spans="2:21" hidden="1" x14ac:dyDescent="0.25">
      <c r="B17" s="21"/>
      <c r="C17" s="19">
        <f t="shared" si="3"/>
        <v>4</v>
      </c>
      <c r="D17" s="19">
        <f t="shared" si="4"/>
        <v>43</v>
      </c>
      <c r="E17" s="5">
        <f t="shared" si="5"/>
        <v>50000</v>
      </c>
      <c r="G17" s="11">
        <f t="shared" si="6"/>
        <v>135746.48948607181</v>
      </c>
      <c r="H17" s="25">
        <v>0.9</v>
      </c>
      <c r="I17" s="25">
        <v>0.95</v>
      </c>
      <c r="J17" s="12">
        <f t="shared" si="0"/>
        <v>42750</v>
      </c>
      <c r="K17" s="12">
        <f t="shared" si="7"/>
        <v>-555.51374999999985</v>
      </c>
      <c r="L17" s="12">
        <v>-150</v>
      </c>
      <c r="M17" s="5">
        <f t="shared" si="1"/>
        <v>14223.278058885746</v>
      </c>
      <c r="N17" s="11">
        <f t="shared" si="8"/>
        <v>2880.2138069243629</v>
      </c>
      <c r="O17" s="17">
        <f t="shared" si="2"/>
        <v>194894.46760188192</v>
      </c>
      <c r="T17" s="5">
        <f t="shared" ref="T17:T22" si="9">+T16</f>
        <v>5081786.4386390001</v>
      </c>
      <c r="U17" s="22"/>
    </row>
    <row r="18" spans="2:21" hidden="1" x14ac:dyDescent="0.25">
      <c r="B18" s="21"/>
      <c r="C18" s="19">
        <f t="shared" si="3"/>
        <v>5</v>
      </c>
      <c r="D18" s="19">
        <f t="shared" si="4"/>
        <v>44</v>
      </c>
      <c r="E18" s="5">
        <f t="shared" si="5"/>
        <v>50000</v>
      </c>
      <c r="G18" s="11">
        <f t="shared" si="6"/>
        <v>194894.46760188192</v>
      </c>
      <c r="H18" s="25">
        <v>1</v>
      </c>
      <c r="I18" s="25">
        <v>0.95</v>
      </c>
      <c r="J18" s="12">
        <f t="shared" si="0"/>
        <v>47500</v>
      </c>
      <c r="K18" s="12">
        <f t="shared" si="7"/>
        <v>-558.29131874999973</v>
      </c>
      <c r="L18" s="12">
        <v>-150</v>
      </c>
      <c r="M18" s="5">
        <f t="shared" si="1"/>
        <v>19334.894102650553</v>
      </c>
      <c r="N18" s="11">
        <f t="shared" si="8"/>
        <v>3915.3160557867368</v>
      </c>
      <c r="O18" s="17">
        <f t="shared" si="2"/>
        <v>264936.38644156919</v>
      </c>
      <c r="T18" s="5">
        <f t="shared" si="9"/>
        <v>5081786.4386390001</v>
      </c>
      <c r="U18" s="22"/>
    </row>
    <row r="19" spans="2:21" hidden="1" x14ac:dyDescent="0.25">
      <c r="B19" s="21"/>
      <c r="C19" s="19">
        <f t="shared" si="3"/>
        <v>6</v>
      </c>
      <c r="D19" s="19">
        <f t="shared" si="4"/>
        <v>45</v>
      </c>
      <c r="E19" s="5">
        <f t="shared" si="5"/>
        <v>50000</v>
      </c>
      <c r="G19" s="11">
        <f t="shared" si="6"/>
        <v>264936.38644156919</v>
      </c>
      <c r="H19" s="25">
        <v>1</v>
      </c>
      <c r="I19" s="25">
        <v>0.95</v>
      </c>
      <c r="J19" s="12">
        <f t="shared" si="0"/>
        <v>47500</v>
      </c>
      <c r="K19" s="12">
        <f t="shared" si="7"/>
        <v>-561.08277534374963</v>
      </c>
      <c r="L19" s="12">
        <v>-150</v>
      </c>
      <c r="M19" s="5">
        <f t="shared" si="1"/>
        <v>24938.024293298036</v>
      </c>
      <c r="N19" s="11">
        <f t="shared" si="8"/>
        <v>5049.9499193928523</v>
      </c>
      <c r="O19" s="17">
        <f t="shared" si="2"/>
        <v>341713.27787891636</v>
      </c>
      <c r="T19" s="5">
        <f t="shared" si="9"/>
        <v>5081786.4386390001</v>
      </c>
      <c r="U19" s="22"/>
    </row>
    <row r="20" spans="2:21" hidden="1" x14ac:dyDescent="0.25">
      <c r="B20" s="21"/>
      <c r="C20" s="19">
        <f t="shared" si="3"/>
        <v>7</v>
      </c>
      <c r="D20" s="19">
        <f t="shared" si="4"/>
        <v>46</v>
      </c>
      <c r="E20" s="5">
        <f t="shared" si="5"/>
        <v>50000</v>
      </c>
      <c r="G20" s="11">
        <f t="shared" si="6"/>
        <v>341713.27787891636</v>
      </c>
      <c r="H20" s="25">
        <v>1.03</v>
      </c>
      <c r="I20" s="25">
        <v>0.95</v>
      </c>
      <c r="J20" s="12">
        <f t="shared" si="0"/>
        <v>48924.999999999993</v>
      </c>
      <c r="K20" s="12">
        <f t="shared" si="7"/>
        <v>-563.88818922046835</v>
      </c>
      <c r="L20" s="12">
        <v>-150</v>
      </c>
      <c r="M20" s="5">
        <f t="shared" si="1"/>
        <v>31193.951175175673</v>
      </c>
      <c r="N20" s="11">
        <f t="shared" si="8"/>
        <v>6316.7751129730732</v>
      </c>
      <c r="O20" s="17">
        <f t="shared" si="2"/>
        <v>427435.11597784463</v>
      </c>
      <c r="T20" s="5">
        <f t="shared" si="9"/>
        <v>5081786.4386390001</v>
      </c>
      <c r="U20" s="22"/>
    </row>
    <row r="21" spans="2:21" hidden="1" x14ac:dyDescent="0.25">
      <c r="B21" s="21"/>
      <c r="C21" s="19">
        <f t="shared" si="3"/>
        <v>8</v>
      </c>
      <c r="D21" s="19">
        <f t="shared" si="4"/>
        <v>47</v>
      </c>
      <c r="E21" s="5">
        <f t="shared" si="5"/>
        <v>50000</v>
      </c>
      <c r="G21" s="11">
        <f t="shared" si="6"/>
        <v>427435.11597784463</v>
      </c>
      <c r="H21" s="25">
        <v>1.03</v>
      </c>
      <c r="I21" s="25">
        <v>0.95</v>
      </c>
      <c r="J21" s="12">
        <f t="shared" si="0"/>
        <v>48924.999999999993</v>
      </c>
      <c r="K21" s="12">
        <f t="shared" si="7"/>
        <v>-566.70763016657065</v>
      </c>
      <c r="L21" s="12">
        <v>-150</v>
      </c>
      <c r="M21" s="5">
        <f t="shared" si="1"/>
        <v>38051.47266781424</v>
      </c>
      <c r="N21" s="11">
        <f t="shared" si="8"/>
        <v>7705.4232152323848</v>
      </c>
      <c r="O21" s="17">
        <f t="shared" si="2"/>
        <v>521400.30423072469</v>
      </c>
      <c r="T21" s="5">
        <f t="shared" si="9"/>
        <v>5081786.4386390001</v>
      </c>
      <c r="U21" s="22"/>
    </row>
    <row r="22" spans="2:21" hidden="1" x14ac:dyDescent="0.25">
      <c r="B22" s="21"/>
      <c r="C22" s="20">
        <f t="shared" si="3"/>
        <v>9</v>
      </c>
      <c r="D22" s="20">
        <f t="shared" si="4"/>
        <v>48</v>
      </c>
      <c r="E22" s="6">
        <f t="shared" si="5"/>
        <v>50000</v>
      </c>
      <c r="G22" s="13">
        <f t="shared" si="6"/>
        <v>521400.30423072469</v>
      </c>
      <c r="H22" s="26">
        <v>1.03</v>
      </c>
      <c r="I22" s="26">
        <v>0.95</v>
      </c>
      <c r="J22" s="14">
        <f t="shared" si="0"/>
        <v>48924.999999999993</v>
      </c>
      <c r="K22" s="14">
        <f t="shared" si="7"/>
        <v>-569.54116831740339</v>
      </c>
      <c r="L22" s="14">
        <v>-150</v>
      </c>
      <c r="M22" s="6">
        <f t="shared" si="1"/>
        <v>45568.461044992582</v>
      </c>
      <c r="N22" s="13">
        <f t="shared" si="8"/>
        <v>9227.6133616109964</v>
      </c>
      <c r="O22" s="18">
        <f t="shared" si="2"/>
        <v>624401.83746901085</v>
      </c>
      <c r="T22" s="6">
        <f t="shared" si="9"/>
        <v>5081786.4386390001</v>
      </c>
      <c r="U22" s="22"/>
    </row>
    <row r="23" spans="2:21" x14ac:dyDescent="0.25">
      <c r="B23" s="21"/>
      <c r="U23" s="22"/>
    </row>
    <row r="24" spans="2:21" x14ac:dyDescent="0.25">
      <c r="B24" s="21"/>
      <c r="C24" s="47" t="s">
        <v>22</v>
      </c>
      <c r="D24" s="47"/>
      <c r="E24" s="47"/>
      <c r="G24" s="33">
        <f>+SUM(E14:E15)</f>
        <v>100000</v>
      </c>
      <c r="M24" s="48" t="s">
        <v>8</v>
      </c>
      <c r="N24" s="49"/>
      <c r="O24" s="33">
        <f>+O15</f>
        <v>81786.438639</v>
      </c>
      <c r="U24" s="22"/>
    </row>
    <row r="25" spans="2:21" x14ac:dyDescent="0.25">
      <c r="B25" s="30"/>
      <c r="C25" s="31"/>
      <c r="D25" s="31"/>
      <c r="E25" s="31"/>
      <c r="F25" s="31"/>
      <c r="G25" s="31"/>
      <c r="H25" s="31"/>
      <c r="I25" s="31"/>
      <c r="J25" s="31"/>
      <c r="K25" s="31"/>
      <c r="L25" s="31"/>
      <c r="M25" s="31"/>
      <c r="N25" s="31"/>
      <c r="O25" s="31"/>
      <c r="P25" s="31"/>
      <c r="Q25" s="31"/>
      <c r="R25" s="31"/>
      <c r="S25" s="31"/>
      <c r="T25" s="31"/>
      <c r="U25" s="32"/>
    </row>
  </sheetData>
  <mergeCells count="12">
    <mergeCell ref="C5:G5"/>
    <mergeCell ref="C24:E24"/>
    <mergeCell ref="M24:N24"/>
    <mergeCell ref="K6:M6"/>
    <mergeCell ref="K7:M7"/>
    <mergeCell ref="G12:L12"/>
    <mergeCell ref="N12:O12"/>
    <mergeCell ref="G11:O11"/>
    <mergeCell ref="C8:E8"/>
    <mergeCell ref="C9:E9"/>
    <mergeCell ref="C6:F6"/>
    <mergeCell ref="C7:F7"/>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9D347-729D-4F6F-85BF-22A4B7DD2D8D}">
  <dimension ref="B2:XFA42"/>
  <sheetViews>
    <sheetView showGridLines="0" workbookViewId="0"/>
  </sheetViews>
  <sheetFormatPr defaultColWidth="9.1796875" defaultRowHeight="10.5" x14ac:dyDescent="0.25"/>
  <cols>
    <col min="1" max="1" width="9.1796875" style="2"/>
    <col min="2" max="2" width="23.453125" style="2" bestFit="1" customWidth="1"/>
    <col min="3" max="6" width="19.1796875" style="2" customWidth="1"/>
    <col min="7" max="16384" width="9.1796875" style="2"/>
  </cols>
  <sheetData>
    <row r="2" spans="2:6 16381:16381" ht="11" thickBot="1" x14ac:dyDescent="0.3"/>
    <row r="3" spans="2:6 16381:16381" ht="13.5" thickBot="1" x14ac:dyDescent="0.3">
      <c r="B3" s="54"/>
      <c r="C3" s="55"/>
      <c r="D3" s="53" t="s">
        <v>62</v>
      </c>
      <c r="E3" s="53" t="s">
        <v>56</v>
      </c>
      <c r="F3" s="53" t="s">
        <v>63</v>
      </c>
    </row>
    <row r="4" spans="2:6 16381:16381" ht="13" customHeight="1" x14ac:dyDescent="0.25">
      <c r="B4" s="68" t="s">
        <v>43</v>
      </c>
      <c r="C4" s="68" t="s">
        <v>40</v>
      </c>
      <c r="D4" s="57" t="s">
        <v>64</v>
      </c>
      <c r="E4" s="57" t="s">
        <v>55</v>
      </c>
      <c r="F4" s="57" t="s">
        <v>55</v>
      </c>
    </row>
    <row r="5" spans="2:6 16381:16381" ht="14.5" customHeight="1" x14ac:dyDescent="0.25">
      <c r="B5" s="67"/>
      <c r="C5" s="67"/>
      <c r="D5" s="58"/>
      <c r="E5" s="58"/>
      <c r="F5" s="58"/>
    </row>
    <row r="6" spans="2:6 16381:16381" ht="14.5" customHeight="1" x14ac:dyDescent="0.25">
      <c r="B6" s="67"/>
      <c r="C6" s="67"/>
      <c r="D6" s="58"/>
      <c r="E6" s="58"/>
      <c r="F6" s="58"/>
    </row>
    <row r="7" spans="2:6 16381:16381" ht="15" customHeight="1" thickBot="1" x14ac:dyDescent="0.3">
      <c r="B7" s="67"/>
      <c r="C7" s="69"/>
      <c r="D7" s="59"/>
      <c r="E7" s="59"/>
      <c r="F7" s="59"/>
    </row>
    <row r="8" spans="2:6 16381:16381" ht="26" x14ac:dyDescent="0.25">
      <c r="B8" s="67"/>
      <c r="C8" s="70" t="s">
        <v>65</v>
      </c>
      <c r="D8" s="60" t="s">
        <v>55</v>
      </c>
      <c r="E8" s="61">
        <v>0.05</v>
      </c>
      <c r="F8" s="62">
        <v>1.4999999999999999E-2</v>
      </c>
    </row>
    <row r="9" spans="2:6 16381:16381" ht="14.5" customHeight="1" x14ac:dyDescent="0.25">
      <c r="B9" s="67"/>
      <c r="C9" s="70"/>
      <c r="D9" s="60"/>
      <c r="E9" s="60"/>
      <c r="F9" s="60"/>
    </row>
    <row r="10" spans="2:6 16381:16381" ht="14.5" customHeight="1" x14ac:dyDescent="0.25">
      <c r="B10" s="67"/>
      <c r="C10" s="70"/>
      <c r="D10" s="60"/>
      <c r="E10" s="60"/>
      <c r="F10" s="60"/>
    </row>
    <row r="11" spans="2:6 16381:16381" ht="26" x14ac:dyDescent="0.25">
      <c r="B11" s="67"/>
      <c r="C11" s="70" t="s">
        <v>41</v>
      </c>
      <c r="D11" s="60" t="s">
        <v>55</v>
      </c>
      <c r="E11" s="60" t="s">
        <v>55</v>
      </c>
      <c r="F11" s="60" t="s">
        <v>55</v>
      </c>
    </row>
    <row r="12" spans="2:6 16381:16381" ht="15" thickBot="1" x14ac:dyDescent="0.3">
      <c r="B12" s="67"/>
      <c r="C12" s="71"/>
      <c r="D12" s="63"/>
      <c r="E12" s="55"/>
      <c r="F12" s="63"/>
    </row>
    <row r="13" spans="2:6 16381:16381" ht="37" customHeight="1" x14ac:dyDescent="0.25">
      <c r="B13" s="67"/>
      <c r="C13" s="68" t="s">
        <v>20</v>
      </c>
      <c r="D13" s="57" t="s">
        <v>55</v>
      </c>
      <c r="E13" s="57" t="s">
        <v>66</v>
      </c>
      <c r="F13" s="57" t="s">
        <v>67</v>
      </c>
      <c r="XFA13" s="45"/>
    </row>
    <row r="14" spans="2:6 16381:16381" ht="15" customHeight="1" thickBot="1" x14ac:dyDescent="0.3">
      <c r="B14" s="67"/>
      <c r="C14" s="69"/>
      <c r="D14" s="59"/>
      <c r="E14" s="59"/>
      <c r="F14" s="59"/>
    </row>
    <row r="15" spans="2:6 16381:16381" ht="14.5" customHeight="1" x14ac:dyDescent="0.25">
      <c r="B15" s="67"/>
      <c r="C15" s="70" t="s">
        <v>15</v>
      </c>
      <c r="D15" s="60" t="s">
        <v>49</v>
      </c>
      <c r="E15" s="60" t="s">
        <v>49</v>
      </c>
      <c r="F15" s="60" t="s">
        <v>49</v>
      </c>
    </row>
    <row r="16" spans="2:6 16381:16381" ht="14.5" customHeight="1" x14ac:dyDescent="0.25">
      <c r="B16" s="67"/>
      <c r="C16" s="70"/>
      <c r="D16" s="60"/>
      <c r="E16" s="60"/>
      <c r="F16" s="60"/>
    </row>
    <row r="17" spans="2:6" ht="26.5" thickBot="1" x14ac:dyDescent="0.3">
      <c r="B17" s="69"/>
      <c r="C17" s="72" t="s">
        <v>42</v>
      </c>
      <c r="D17" s="55" t="s">
        <v>68</v>
      </c>
      <c r="E17" s="55" t="s">
        <v>59</v>
      </c>
      <c r="F17" s="55" t="s">
        <v>59</v>
      </c>
    </row>
    <row r="18" spans="2:6" ht="15" thickBot="1" x14ac:dyDescent="0.4">
      <c r="B18" s="64"/>
      <c r="C18" s="56"/>
      <c r="D18" s="56"/>
      <c r="E18" s="56"/>
      <c r="F18" s="56"/>
    </row>
    <row r="19" spans="2:6" ht="26" x14ac:dyDescent="0.25">
      <c r="B19" s="68" t="s">
        <v>47</v>
      </c>
      <c r="C19" s="73" t="s">
        <v>44</v>
      </c>
      <c r="D19" s="65" t="s">
        <v>69</v>
      </c>
      <c r="E19" s="65" t="s">
        <v>69</v>
      </c>
      <c r="F19" s="65" t="s">
        <v>69</v>
      </c>
    </row>
    <row r="20" spans="2:6" ht="14.5" customHeight="1" x14ac:dyDescent="0.25">
      <c r="B20" s="67"/>
      <c r="C20" s="70"/>
      <c r="D20" s="60"/>
      <c r="E20" s="60"/>
      <c r="F20" s="60"/>
    </row>
    <row r="21" spans="2:6" ht="26" x14ac:dyDescent="0.25">
      <c r="B21" s="67"/>
      <c r="C21" s="70"/>
      <c r="D21" s="60" t="s">
        <v>57</v>
      </c>
      <c r="E21" s="60" t="s">
        <v>55</v>
      </c>
      <c r="F21" s="60" t="s">
        <v>69</v>
      </c>
    </row>
    <row r="22" spans="2:6" ht="14.5" customHeight="1" x14ac:dyDescent="0.25">
      <c r="B22" s="67"/>
      <c r="C22" s="70" t="s">
        <v>45</v>
      </c>
      <c r="D22" s="60"/>
      <c r="E22" s="60"/>
      <c r="F22" s="60"/>
    </row>
    <row r="23" spans="2:6" ht="26" x14ac:dyDescent="0.25">
      <c r="B23" s="67"/>
      <c r="C23" s="70"/>
      <c r="D23" s="60"/>
      <c r="E23" s="60"/>
      <c r="F23" s="60" t="s">
        <v>69</v>
      </c>
    </row>
    <row r="24" spans="2:6" ht="65" x14ac:dyDescent="0.25">
      <c r="B24" s="67"/>
      <c r="C24" s="70"/>
      <c r="D24" s="60" t="s">
        <v>70</v>
      </c>
      <c r="E24" s="60" t="s">
        <v>71</v>
      </c>
      <c r="F24" s="60"/>
    </row>
    <row r="25" spans="2:6" ht="14.5" customHeight="1" x14ac:dyDescent="0.25">
      <c r="B25" s="67"/>
      <c r="C25" s="70" t="s">
        <v>46</v>
      </c>
      <c r="D25" s="60"/>
      <c r="E25" s="60"/>
      <c r="F25" s="60"/>
    </row>
    <row r="26" spans="2:6" ht="26" x14ac:dyDescent="0.25">
      <c r="B26" s="67"/>
      <c r="C26" s="70"/>
      <c r="D26" s="60"/>
      <c r="E26" s="60" t="s">
        <v>69</v>
      </c>
      <c r="F26" s="60"/>
    </row>
    <row r="27" spans="2:6" ht="26" x14ac:dyDescent="0.25">
      <c r="B27" s="67"/>
      <c r="C27" s="70"/>
      <c r="D27" s="60" t="s">
        <v>69</v>
      </c>
      <c r="E27" s="60"/>
      <c r="F27" s="60" t="s">
        <v>69</v>
      </c>
    </row>
    <row r="28" spans="2:6" ht="26" x14ac:dyDescent="0.25">
      <c r="B28" s="67"/>
      <c r="C28" s="70"/>
      <c r="D28" s="60"/>
      <c r="E28" s="60" t="s">
        <v>69</v>
      </c>
      <c r="F28" s="60"/>
    </row>
    <row r="29" spans="2:6" ht="26" x14ac:dyDescent="0.25">
      <c r="B29" s="67"/>
      <c r="C29" s="70"/>
      <c r="D29" s="60" t="s">
        <v>69</v>
      </c>
      <c r="E29" s="60"/>
      <c r="F29" s="60" t="s">
        <v>69</v>
      </c>
    </row>
    <row r="30" spans="2:6" ht="26" x14ac:dyDescent="0.25">
      <c r="B30" s="67"/>
      <c r="C30" s="70" t="s">
        <v>50</v>
      </c>
      <c r="D30" s="66"/>
      <c r="E30" s="66"/>
      <c r="F30" s="60"/>
    </row>
    <row r="31" spans="2:6" ht="14.5" x14ac:dyDescent="0.25">
      <c r="B31" s="67"/>
      <c r="C31" s="70"/>
      <c r="D31" s="66"/>
      <c r="E31" s="66"/>
      <c r="F31" s="66"/>
    </row>
    <row r="32" spans="2:6" ht="26.5" thickBot="1" x14ac:dyDescent="0.3">
      <c r="B32" s="69"/>
      <c r="C32" s="72" t="s">
        <v>51</v>
      </c>
      <c r="D32" s="63"/>
      <c r="E32" s="63"/>
      <c r="F32" s="63"/>
    </row>
    <row r="33" spans="2:6" ht="15" thickBot="1" x14ac:dyDescent="0.4">
      <c r="B33" s="64"/>
      <c r="C33" s="74"/>
      <c r="D33" s="56"/>
      <c r="E33" s="56"/>
      <c r="F33" s="56"/>
    </row>
    <row r="34" spans="2:6" ht="15" customHeight="1" x14ac:dyDescent="0.25">
      <c r="B34" s="68" t="s">
        <v>72</v>
      </c>
      <c r="C34" s="68" t="s">
        <v>73</v>
      </c>
      <c r="D34" s="57" t="s">
        <v>69</v>
      </c>
      <c r="E34" s="57" t="s">
        <v>69</v>
      </c>
      <c r="F34" s="57" t="s">
        <v>59</v>
      </c>
    </row>
    <row r="35" spans="2:6" ht="11" thickBot="1" x14ac:dyDescent="0.3">
      <c r="B35" s="69"/>
      <c r="C35" s="69"/>
      <c r="D35" s="59"/>
      <c r="E35" s="59"/>
      <c r="F35" s="59"/>
    </row>
    <row r="36" spans="2:6" ht="15" thickBot="1" x14ac:dyDescent="0.4">
      <c r="B36" s="64"/>
      <c r="C36" s="74"/>
      <c r="D36" s="56"/>
      <c r="E36" s="56"/>
      <c r="F36" s="56"/>
    </row>
    <row r="37" spans="2:6" ht="13" x14ac:dyDescent="0.25">
      <c r="B37" s="68" t="s">
        <v>48</v>
      </c>
      <c r="C37" s="73" t="s">
        <v>74</v>
      </c>
      <c r="D37" s="65" t="s">
        <v>76</v>
      </c>
      <c r="E37" s="65" t="s">
        <v>76</v>
      </c>
      <c r="F37" s="65" t="s">
        <v>78</v>
      </c>
    </row>
    <row r="38" spans="2:6" ht="14.5" customHeight="1" x14ac:dyDescent="0.25">
      <c r="B38" s="67"/>
      <c r="C38" s="70"/>
      <c r="D38" s="60"/>
      <c r="E38" s="60"/>
      <c r="F38" s="60"/>
    </row>
    <row r="39" spans="2:6" ht="14.5" customHeight="1" x14ac:dyDescent="0.25">
      <c r="B39" s="67"/>
      <c r="C39" s="70" t="s">
        <v>75</v>
      </c>
      <c r="D39" s="60" t="s">
        <v>54</v>
      </c>
      <c r="E39" s="60" t="s">
        <v>58</v>
      </c>
      <c r="F39" s="60" t="s">
        <v>79</v>
      </c>
    </row>
    <row r="40" spans="2:6" ht="14.5" customHeight="1" x14ac:dyDescent="0.25">
      <c r="B40" s="67"/>
      <c r="C40" s="70"/>
      <c r="D40" s="60"/>
      <c r="E40" s="60"/>
      <c r="F40" s="60"/>
    </row>
    <row r="41" spans="2:6" ht="26.5" thickBot="1" x14ac:dyDescent="0.3">
      <c r="B41" s="69"/>
      <c r="C41" s="72" t="s">
        <v>52</v>
      </c>
      <c r="D41" s="55" t="s">
        <v>53</v>
      </c>
      <c r="E41" s="55" t="s">
        <v>77</v>
      </c>
      <c r="F41" s="55" t="s">
        <v>80</v>
      </c>
    </row>
    <row r="42" spans="2:6" ht="14.5" x14ac:dyDescent="0.35">
      <c r="B42" s="64"/>
      <c r="C42" s="56"/>
      <c r="D42" s="56"/>
      <c r="E42" s="56"/>
      <c r="F42" s="56"/>
    </row>
  </sheetData>
  <mergeCells count="16">
    <mergeCell ref="B37:B41"/>
    <mergeCell ref="B34:B35"/>
    <mergeCell ref="C34:C35"/>
    <mergeCell ref="D34:D35"/>
    <mergeCell ref="E34:E35"/>
    <mergeCell ref="F34:F35"/>
    <mergeCell ref="E4:E7"/>
    <mergeCell ref="F4:F7"/>
    <mergeCell ref="C13:C14"/>
    <mergeCell ref="D13:D14"/>
    <mergeCell ref="E13:E14"/>
    <mergeCell ref="F13:F14"/>
    <mergeCell ref="C4:C7"/>
    <mergeCell ref="D4:D7"/>
    <mergeCell ref="B4:B17"/>
    <mergeCell ref="B19:B3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96576-A609-44CC-A750-A989BD314CF1}">
  <dimension ref="A1:D15"/>
  <sheetViews>
    <sheetView showGridLines="0" workbookViewId="0"/>
  </sheetViews>
  <sheetFormatPr defaultColWidth="9.1796875" defaultRowHeight="10.5" x14ac:dyDescent="0.25"/>
  <cols>
    <col min="1" max="1" width="23" style="1" bestFit="1" customWidth="1"/>
    <col min="2" max="4" width="12.453125" style="1" customWidth="1"/>
    <col min="5" max="16384" width="9.1796875" style="1"/>
  </cols>
  <sheetData>
    <row r="1" spans="1:4" x14ac:dyDescent="0.25">
      <c r="A1" s="1" t="s">
        <v>61</v>
      </c>
    </row>
    <row r="4" spans="1:4" x14ac:dyDescent="0.25">
      <c r="B4" s="27" t="s">
        <v>24</v>
      </c>
      <c r="C4" s="27" t="s">
        <v>25</v>
      </c>
      <c r="D4" s="27" t="s">
        <v>26</v>
      </c>
    </row>
    <row r="6" spans="1:4" ht="31.5" x14ac:dyDescent="0.25">
      <c r="A6" s="39" t="s">
        <v>29</v>
      </c>
      <c r="B6" s="40" t="s">
        <v>28</v>
      </c>
      <c r="C6" s="40" t="s">
        <v>28</v>
      </c>
      <c r="D6" s="41" t="s">
        <v>27</v>
      </c>
    </row>
    <row r="7" spans="1:4" x14ac:dyDescent="0.25">
      <c r="A7" s="36"/>
      <c r="B7" s="29"/>
      <c r="C7" s="29"/>
      <c r="D7" s="29"/>
    </row>
    <row r="8" spans="1:4" x14ac:dyDescent="0.25">
      <c r="A8" s="8" t="s">
        <v>11</v>
      </c>
      <c r="B8" s="7">
        <v>5000000</v>
      </c>
      <c r="C8" s="7">
        <v>5000000</v>
      </c>
      <c r="D8" s="16">
        <v>5000000</v>
      </c>
    </row>
    <row r="9" spans="1:4" x14ac:dyDescent="0.25">
      <c r="A9" s="30" t="s">
        <v>30</v>
      </c>
      <c r="B9" s="6">
        <v>6000000</v>
      </c>
      <c r="C9" s="6">
        <v>4000000</v>
      </c>
      <c r="D9" s="18">
        <v>6000000</v>
      </c>
    </row>
    <row r="11" spans="1:4" x14ac:dyDescent="0.25">
      <c r="A11" s="37" t="s">
        <v>16</v>
      </c>
      <c r="B11" s="35">
        <f>+MAX(B8:B9)</f>
        <v>6000000</v>
      </c>
      <c r="C11" s="35">
        <f t="shared" ref="C11" si="0">+MAX(C8:C9)</f>
        <v>5000000</v>
      </c>
      <c r="D11" s="35">
        <f>+D8+D9</f>
        <v>11000000</v>
      </c>
    </row>
    <row r="13" spans="1:4" x14ac:dyDescent="0.25">
      <c r="A13" s="8" t="s">
        <v>17</v>
      </c>
      <c r="B13" s="7">
        <f>+B11-B9</f>
        <v>0</v>
      </c>
      <c r="C13" s="7">
        <f t="shared" ref="C13:D13" si="1">+C11-C9</f>
        <v>1000000</v>
      </c>
      <c r="D13" s="16">
        <f t="shared" si="1"/>
        <v>5000000</v>
      </c>
    </row>
    <row r="14" spans="1:4" x14ac:dyDescent="0.25">
      <c r="A14" s="21" t="s">
        <v>31</v>
      </c>
      <c r="B14" s="34">
        <v>1E-3</v>
      </c>
      <c r="C14" s="34">
        <v>1E-3</v>
      </c>
      <c r="D14" s="38">
        <v>1E-3</v>
      </c>
    </row>
    <row r="15" spans="1:4" x14ac:dyDescent="0.25">
      <c r="A15" s="30" t="s">
        <v>15</v>
      </c>
      <c r="B15" s="20">
        <f>+B14*B13</f>
        <v>0</v>
      </c>
      <c r="C15" s="6">
        <f t="shared" ref="C15:D15" si="2">+C14*C13</f>
        <v>1000</v>
      </c>
      <c r="D15" s="18">
        <f t="shared" si="2"/>
        <v>5000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5F082-FC5F-44D2-B1EE-F7DD9EB69403}">
  <dimension ref="B4:L35"/>
  <sheetViews>
    <sheetView showGridLines="0" workbookViewId="0"/>
  </sheetViews>
  <sheetFormatPr defaultColWidth="9.1796875" defaultRowHeight="13" x14ac:dyDescent="0.3"/>
  <cols>
    <col min="1" max="1" width="3.26953125" style="75" customWidth="1"/>
    <col min="2" max="2" width="3.7265625" style="75" bestFit="1" customWidth="1"/>
    <col min="3" max="3" width="11.7265625" style="75" customWidth="1"/>
    <col min="4" max="4" width="2.81640625" style="75" customWidth="1"/>
    <col min="5" max="5" width="3.7265625" style="75" bestFit="1" customWidth="1"/>
    <col min="6" max="6" width="11.7265625" style="75" customWidth="1"/>
    <col min="7" max="7" width="3" style="75" customWidth="1"/>
    <col min="8" max="8" width="3.7265625" style="75" bestFit="1" customWidth="1"/>
    <col min="9" max="9" width="11.7265625" style="75" customWidth="1"/>
    <col min="10" max="10" width="2.453125" style="75" customWidth="1"/>
    <col min="11" max="11" width="4" style="75" bestFit="1" customWidth="1"/>
    <col min="12" max="12" width="11.7265625" style="75" customWidth="1"/>
    <col min="13" max="16384" width="9.1796875" style="75"/>
  </cols>
  <sheetData>
    <row r="4" spans="2:12" ht="26" x14ac:dyDescent="0.3">
      <c r="B4" s="43" t="s">
        <v>39</v>
      </c>
      <c r="C4" s="43" t="s">
        <v>81</v>
      </c>
      <c r="D4" s="44"/>
      <c r="E4" s="43" t="s">
        <v>39</v>
      </c>
      <c r="F4" s="43" t="s">
        <v>81</v>
      </c>
      <c r="G4" s="44"/>
      <c r="H4" s="43" t="s">
        <v>39</v>
      </c>
      <c r="I4" s="43" t="s">
        <v>81</v>
      </c>
      <c r="J4" s="44"/>
      <c r="K4" s="43" t="s">
        <v>39</v>
      </c>
      <c r="L4" s="43" t="s">
        <v>81</v>
      </c>
    </row>
    <row r="5" spans="2:12" x14ac:dyDescent="0.3">
      <c r="B5" s="76">
        <v>0</v>
      </c>
      <c r="C5" s="76">
        <v>74.14</v>
      </c>
      <c r="E5" s="76">
        <v>31</v>
      </c>
      <c r="F5" s="76">
        <v>44.96</v>
      </c>
      <c r="H5" s="76">
        <v>62</v>
      </c>
      <c r="I5" s="76">
        <v>18.21</v>
      </c>
      <c r="K5" s="76">
        <v>93</v>
      </c>
      <c r="L5" s="76">
        <v>3.01</v>
      </c>
    </row>
    <row r="6" spans="2:12" x14ac:dyDescent="0.3">
      <c r="B6" s="76">
        <v>1</v>
      </c>
      <c r="C6" s="76">
        <v>73.7</v>
      </c>
      <c r="E6" s="76">
        <v>32</v>
      </c>
      <c r="F6" s="76">
        <v>44.03</v>
      </c>
      <c r="H6" s="76">
        <v>63</v>
      </c>
      <c r="I6" s="76">
        <v>17.48</v>
      </c>
      <c r="K6" s="76">
        <v>94</v>
      </c>
      <c r="L6" s="76">
        <v>2.82</v>
      </c>
    </row>
    <row r="7" spans="2:12" x14ac:dyDescent="0.3">
      <c r="B7" s="76">
        <v>2</v>
      </c>
      <c r="C7" s="76">
        <v>72.739999999999995</v>
      </c>
      <c r="E7" s="76">
        <v>33</v>
      </c>
      <c r="F7" s="76">
        <v>43.09</v>
      </c>
      <c r="H7" s="76">
        <v>64</v>
      </c>
      <c r="I7" s="76">
        <v>16.760000000000002</v>
      </c>
      <c r="K7" s="76">
        <v>95</v>
      </c>
      <c r="L7" s="76">
        <v>2.64</v>
      </c>
    </row>
    <row r="8" spans="2:12" x14ac:dyDescent="0.3">
      <c r="B8" s="76">
        <v>3</v>
      </c>
      <c r="C8" s="76">
        <v>71.77</v>
      </c>
      <c r="E8" s="76">
        <v>34</v>
      </c>
      <c r="F8" s="76">
        <v>42.16</v>
      </c>
      <c r="H8" s="76">
        <v>65</v>
      </c>
      <c r="I8" s="76">
        <v>16.05</v>
      </c>
      <c r="K8" s="76">
        <v>96</v>
      </c>
      <c r="L8" s="76">
        <v>2.4900000000000002</v>
      </c>
    </row>
    <row r="9" spans="2:12" x14ac:dyDescent="0.3">
      <c r="B9" s="76">
        <v>4</v>
      </c>
      <c r="C9" s="76">
        <v>70.790000000000006</v>
      </c>
      <c r="E9" s="76">
        <v>35</v>
      </c>
      <c r="F9" s="76">
        <v>41.23</v>
      </c>
      <c r="H9" s="76">
        <v>66</v>
      </c>
      <c r="I9" s="76">
        <v>15.36</v>
      </c>
      <c r="K9" s="76">
        <v>97</v>
      </c>
      <c r="L9" s="76">
        <v>2.35</v>
      </c>
    </row>
    <row r="10" spans="2:12" x14ac:dyDescent="0.3">
      <c r="B10" s="76">
        <v>5</v>
      </c>
      <c r="C10" s="76">
        <v>69.81</v>
      </c>
      <c r="E10" s="76">
        <v>36</v>
      </c>
      <c r="F10" s="76">
        <v>40.299999999999997</v>
      </c>
      <c r="H10" s="76">
        <v>67</v>
      </c>
      <c r="I10" s="76">
        <v>14.68</v>
      </c>
      <c r="K10" s="76">
        <v>98</v>
      </c>
      <c r="L10" s="76">
        <v>2.2200000000000002</v>
      </c>
    </row>
    <row r="11" spans="2:12" x14ac:dyDescent="0.3">
      <c r="B11" s="76">
        <v>6</v>
      </c>
      <c r="C11" s="76">
        <v>68.819999999999993</v>
      </c>
      <c r="E11" s="76">
        <v>37</v>
      </c>
      <c r="F11" s="76">
        <v>39.380000000000003</v>
      </c>
      <c r="H11" s="76">
        <v>68</v>
      </c>
      <c r="I11" s="76">
        <v>14.02</v>
      </c>
      <c r="K11" s="76">
        <v>99</v>
      </c>
      <c r="L11" s="76">
        <v>2.11</v>
      </c>
    </row>
    <row r="12" spans="2:12" x14ac:dyDescent="0.3">
      <c r="B12" s="76">
        <v>7</v>
      </c>
      <c r="C12" s="76">
        <v>67.83</v>
      </c>
      <c r="E12" s="76">
        <v>38</v>
      </c>
      <c r="F12" s="76">
        <v>38.46</v>
      </c>
      <c r="H12" s="76">
        <v>69</v>
      </c>
      <c r="I12" s="76">
        <v>13.38</v>
      </c>
      <c r="K12" s="76">
        <v>100</v>
      </c>
      <c r="L12" s="77">
        <v>2</v>
      </c>
    </row>
    <row r="13" spans="2:12" x14ac:dyDescent="0.3">
      <c r="B13" s="76">
        <v>8</v>
      </c>
      <c r="C13" s="76">
        <v>66.84</v>
      </c>
      <c r="E13" s="76">
        <v>39</v>
      </c>
      <c r="F13" s="76">
        <v>37.549999999999997</v>
      </c>
      <c r="H13" s="76">
        <v>70</v>
      </c>
      <c r="I13" s="76">
        <v>12.75</v>
      </c>
      <c r="K13" s="76">
        <v>101</v>
      </c>
      <c r="L13" s="76">
        <v>1.89</v>
      </c>
    </row>
    <row r="14" spans="2:12" x14ac:dyDescent="0.3">
      <c r="B14" s="76">
        <v>9</v>
      </c>
      <c r="C14" s="76">
        <v>65.849999999999994</v>
      </c>
      <c r="E14" s="76">
        <v>40</v>
      </c>
      <c r="F14" s="76">
        <v>36.64</v>
      </c>
      <c r="H14" s="76">
        <v>71</v>
      </c>
      <c r="I14" s="76">
        <v>12.13</v>
      </c>
    </row>
    <row r="15" spans="2:12" x14ac:dyDescent="0.3">
      <c r="B15" s="76">
        <v>10</v>
      </c>
      <c r="C15" s="76">
        <v>64.86</v>
      </c>
      <c r="E15" s="76">
        <v>41</v>
      </c>
      <c r="F15" s="76">
        <v>35.729999999999997</v>
      </c>
      <c r="H15" s="76">
        <v>72</v>
      </c>
      <c r="I15" s="76">
        <v>11.53</v>
      </c>
    </row>
    <row r="16" spans="2:12" x14ac:dyDescent="0.3">
      <c r="B16" s="76">
        <v>11</v>
      </c>
      <c r="C16" s="76">
        <v>63.87</v>
      </c>
      <c r="E16" s="76">
        <v>42</v>
      </c>
      <c r="F16" s="76">
        <v>34.83</v>
      </c>
      <c r="H16" s="76">
        <v>73</v>
      </c>
      <c r="I16" s="76">
        <v>10.95</v>
      </c>
    </row>
    <row r="17" spans="2:9" x14ac:dyDescent="0.3">
      <c r="B17" s="76">
        <v>12</v>
      </c>
      <c r="C17" s="76">
        <v>62.88</v>
      </c>
      <c r="E17" s="76">
        <v>43</v>
      </c>
      <c r="F17" s="76">
        <v>33.94</v>
      </c>
      <c r="H17" s="76">
        <v>74</v>
      </c>
      <c r="I17" s="76">
        <v>10.38</v>
      </c>
    </row>
    <row r="18" spans="2:9" x14ac:dyDescent="0.3">
      <c r="B18" s="76">
        <v>13</v>
      </c>
      <c r="C18" s="76">
        <v>61.89</v>
      </c>
      <c r="E18" s="76">
        <v>44</v>
      </c>
      <c r="F18" s="76">
        <v>33.049999999999997</v>
      </c>
      <c r="H18" s="76">
        <v>75</v>
      </c>
      <c r="I18" s="76">
        <v>9.83</v>
      </c>
    </row>
    <row r="19" spans="2:9" x14ac:dyDescent="0.3">
      <c r="B19" s="76">
        <v>14</v>
      </c>
      <c r="C19" s="76">
        <v>60.91</v>
      </c>
      <c r="E19" s="76">
        <v>45</v>
      </c>
      <c r="F19" s="76">
        <v>32.159999999999997</v>
      </c>
      <c r="H19" s="76">
        <v>76</v>
      </c>
      <c r="I19" s="76">
        <v>9.2899999999999991</v>
      </c>
    </row>
    <row r="20" spans="2:9" x14ac:dyDescent="0.3">
      <c r="B20" s="76">
        <v>15</v>
      </c>
      <c r="C20" s="76">
        <v>59.93</v>
      </c>
      <c r="E20" s="76">
        <v>46</v>
      </c>
      <c r="F20" s="76">
        <v>31.29</v>
      </c>
      <c r="H20" s="76">
        <v>77</v>
      </c>
      <c r="I20" s="76">
        <v>8.77</v>
      </c>
    </row>
    <row r="21" spans="2:9" x14ac:dyDescent="0.3">
      <c r="B21" s="76">
        <v>16</v>
      </c>
      <c r="C21" s="76">
        <v>58.97</v>
      </c>
      <c r="E21" s="76">
        <v>47</v>
      </c>
      <c r="F21" s="76">
        <v>30.42</v>
      </c>
      <c r="H21" s="76">
        <v>78</v>
      </c>
      <c r="I21" s="76">
        <v>8.27</v>
      </c>
    </row>
    <row r="22" spans="2:9" x14ac:dyDescent="0.3">
      <c r="B22" s="76">
        <v>17</v>
      </c>
      <c r="C22" s="76">
        <v>58.02</v>
      </c>
      <c r="E22" s="76">
        <v>48</v>
      </c>
      <c r="F22" s="76">
        <v>29.56</v>
      </c>
      <c r="H22" s="76">
        <v>79</v>
      </c>
      <c r="I22" s="76">
        <v>7.78</v>
      </c>
    </row>
    <row r="23" spans="2:9" x14ac:dyDescent="0.3">
      <c r="B23" s="76">
        <v>18</v>
      </c>
      <c r="C23" s="76">
        <v>57.07</v>
      </c>
      <c r="E23" s="76">
        <v>49</v>
      </c>
      <c r="F23" s="76">
        <v>28.7</v>
      </c>
      <c r="H23" s="76">
        <v>80</v>
      </c>
      <c r="I23" s="76">
        <v>7.31</v>
      </c>
    </row>
    <row r="24" spans="2:9" x14ac:dyDescent="0.3">
      <c r="B24" s="76">
        <v>19</v>
      </c>
      <c r="C24" s="76">
        <v>56.14</v>
      </c>
      <c r="E24" s="76">
        <v>50</v>
      </c>
      <c r="F24" s="76">
        <v>27.85</v>
      </c>
      <c r="H24" s="76">
        <v>81</v>
      </c>
      <c r="I24" s="76">
        <v>6.85</v>
      </c>
    </row>
    <row r="25" spans="2:9" x14ac:dyDescent="0.3">
      <c r="B25" s="76">
        <v>20</v>
      </c>
      <c r="C25" s="76">
        <v>55.2</v>
      </c>
      <c r="E25" s="76">
        <v>51</v>
      </c>
      <c r="F25" s="77">
        <v>27</v>
      </c>
      <c r="H25" s="76">
        <v>82</v>
      </c>
      <c r="I25" s="76">
        <v>6.42</v>
      </c>
    </row>
    <row r="26" spans="2:9" x14ac:dyDescent="0.3">
      <c r="B26" s="76">
        <v>21</v>
      </c>
      <c r="C26" s="76">
        <v>54.27</v>
      </c>
      <c r="E26" s="76">
        <v>52</v>
      </c>
      <c r="F26" s="76">
        <v>26.16</v>
      </c>
      <c r="H26" s="76">
        <v>83</v>
      </c>
      <c r="I26" s="77">
        <v>6</v>
      </c>
    </row>
    <row r="27" spans="2:9" x14ac:dyDescent="0.3">
      <c r="B27" s="76">
        <v>22</v>
      </c>
      <c r="C27" s="76">
        <v>53.35</v>
      </c>
      <c r="E27" s="76">
        <v>53</v>
      </c>
      <c r="F27" s="76">
        <v>25.32</v>
      </c>
      <c r="H27" s="76">
        <v>84</v>
      </c>
      <c r="I27" s="76">
        <v>5.61</v>
      </c>
    </row>
    <row r="28" spans="2:9" x14ac:dyDescent="0.3">
      <c r="B28" s="76">
        <v>23</v>
      </c>
      <c r="C28" s="76">
        <v>52.42</v>
      </c>
      <c r="E28" s="76">
        <v>54</v>
      </c>
      <c r="F28" s="76">
        <v>24.5</v>
      </c>
      <c r="H28" s="76">
        <v>85</v>
      </c>
      <c r="I28" s="76">
        <v>5.24</v>
      </c>
    </row>
    <row r="29" spans="2:9" x14ac:dyDescent="0.3">
      <c r="B29" s="76">
        <v>24</v>
      </c>
      <c r="C29" s="76">
        <v>51.5</v>
      </c>
      <c r="E29" s="76">
        <v>55</v>
      </c>
      <c r="F29" s="76">
        <v>23.68</v>
      </c>
      <c r="H29" s="76">
        <v>86</v>
      </c>
      <c r="I29" s="76">
        <v>4.8899999999999997</v>
      </c>
    </row>
    <row r="30" spans="2:9" x14ac:dyDescent="0.3">
      <c r="B30" s="76">
        <v>25</v>
      </c>
      <c r="C30" s="76">
        <v>50.57</v>
      </c>
      <c r="E30" s="76">
        <v>56</v>
      </c>
      <c r="F30" s="76">
        <v>22.86</v>
      </c>
      <c r="H30" s="76">
        <v>87</v>
      </c>
      <c r="I30" s="76">
        <v>4.5599999999999996</v>
      </c>
    </row>
    <row r="31" spans="2:9" x14ac:dyDescent="0.3">
      <c r="B31" s="76">
        <v>26</v>
      </c>
      <c r="C31" s="76">
        <v>49.64</v>
      </c>
      <c r="E31" s="76">
        <v>57</v>
      </c>
      <c r="F31" s="76">
        <v>22.06</v>
      </c>
      <c r="H31" s="76">
        <v>88</v>
      </c>
      <c r="I31" s="76">
        <v>4.25</v>
      </c>
    </row>
    <row r="32" spans="2:9" x14ac:dyDescent="0.3">
      <c r="B32" s="76">
        <v>27</v>
      </c>
      <c r="C32" s="76">
        <v>48.71</v>
      </c>
      <c r="E32" s="76">
        <v>58</v>
      </c>
      <c r="F32" s="76">
        <v>21.27</v>
      </c>
      <c r="H32" s="76">
        <v>89</v>
      </c>
      <c r="I32" s="76">
        <v>3.97</v>
      </c>
    </row>
    <row r="33" spans="2:9" x14ac:dyDescent="0.3">
      <c r="B33" s="76">
        <v>28</v>
      </c>
      <c r="C33" s="76">
        <v>47.77</v>
      </c>
      <c r="E33" s="76">
        <v>59</v>
      </c>
      <c r="F33" s="76">
        <v>20.49</v>
      </c>
      <c r="H33" s="76">
        <v>90</v>
      </c>
      <c r="I33" s="76">
        <v>3.7</v>
      </c>
    </row>
    <row r="34" spans="2:9" x14ac:dyDescent="0.3">
      <c r="B34" s="76">
        <v>29</v>
      </c>
      <c r="C34" s="76">
        <v>46.84</v>
      </c>
      <c r="E34" s="76">
        <v>60</v>
      </c>
      <c r="F34" s="76">
        <v>19.72</v>
      </c>
      <c r="H34" s="76">
        <v>91</v>
      </c>
      <c r="I34" s="76">
        <v>3.45</v>
      </c>
    </row>
    <row r="35" spans="2:9" x14ac:dyDescent="0.3">
      <c r="B35" s="76">
        <v>30</v>
      </c>
      <c r="C35" s="76">
        <v>45.9</v>
      </c>
      <c r="E35" s="76">
        <v>61</v>
      </c>
      <c r="F35" s="76">
        <v>18.96</v>
      </c>
      <c r="H35" s="76">
        <v>92</v>
      </c>
      <c r="I35" s="76">
        <v>3.22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Appendix 1</vt:lpstr>
      <vt:lpstr>Appendix 2</vt:lpstr>
      <vt:lpstr>Appendix 3</vt:lpstr>
      <vt:lpstr>Appendix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Farhan Cheema</dc:creator>
  <cp:lastModifiedBy>Fatima  Sajid</cp:lastModifiedBy>
  <dcterms:created xsi:type="dcterms:W3CDTF">2020-02-06T09:19:13Z</dcterms:created>
  <dcterms:modified xsi:type="dcterms:W3CDTF">2023-10-24T11:48:00Z</dcterms:modified>
</cp:coreProperties>
</file>