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d297915e9a08dcf/Master of Energy Research/Github/ArchEnSys/data_source/"/>
    </mc:Choice>
  </mc:AlternateContent>
  <xr:revisionPtr revIDLastSave="1778" documentId="8_{1E511FD5-44D5-4A5C-AFC6-8A6C23DEAFB0}" xr6:coauthVersionLast="47" xr6:coauthVersionMax="47" xr10:uidLastSave="{9CCAE4B6-262C-4357-898A-8C5F60DECBD5}"/>
  <bookViews>
    <workbookView xWindow="-120" yWindow="-120" windowWidth="29040" windowHeight="15840" activeTab="1" xr2:uid="{E381FED2-81D3-455B-82EC-B895A53151FB}"/>
  </bookViews>
  <sheets>
    <sheet name="Front Page" sheetId="5" r:id="rId1"/>
    <sheet name="Potential" sheetId="19" r:id="rId2"/>
    <sheet name="Geothermal" sheetId="13" r:id="rId3"/>
    <sheet name="Hydro" sheetId="14" r:id="rId4"/>
    <sheet name="Bioenergy" sheetId="15" r:id="rId5"/>
    <sheet name="Solar" sheetId="16" r:id="rId6"/>
    <sheet name="Wind" sheetId="17" r:id="rId7"/>
    <sheet name="Ocean" sheetId="18" r:id="rId8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1" i="19" l="1"/>
  <c r="I7" i="19"/>
  <c r="I6" i="19"/>
  <c r="I5" i="19"/>
  <c r="G6" i="19"/>
  <c r="G11" i="19"/>
  <c r="G10" i="19"/>
  <c r="G9" i="19"/>
  <c r="G7" i="19"/>
  <c r="G8" i="19"/>
  <c r="G5" i="19"/>
  <c r="F5" i="19"/>
  <c r="F11" i="19"/>
  <c r="F10" i="19"/>
  <c r="F9" i="19"/>
  <c r="F8" i="19"/>
  <c r="F7" i="19"/>
  <c r="F6" i="19"/>
  <c r="H11" i="19"/>
  <c r="H10" i="19"/>
  <c r="H9" i="19"/>
  <c r="H8" i="19"/>
  <c r="H7" i="19"/>
  <c r="H6" i="19"/>
  <c r="H5" i="19"/>
  <c r="E5" i="19"/>
  <c r="E11" i="19"/>
  <c r="E10" i="19"/>
  <c r="E9" i="19"/>
  <c r="E8" i="19"/>
  <c r="E7" i="19"/>
  <c r="E6" i="19"/>
  <c r="D5" i="19"/>
  <c r="D11" i="19"/>
  <c r="D10" i="19"/>
  <c r="D9" i="19"/>
  <c r="D8" i="19"/>
  <c r="D7" i="19"/>
  <c r="D6" i="19"/>
  <c r="C9" i="19"/>
  <c r="C10" i="19"/>
  <c r="C11" i="19"/>
  <c r="C8" i="19"/>
  <c r="C7" i="19"/>
  <c r="C6" i="19"/>
  <c r="C5" i="19"/>
  <c r="I7" i="13"/>
  <c r="I8" i="13"/>
  <c r="I9" i="13"/>
  <c r="I10" i="13"/>
  <c r="I11" i="13"/>
  <c r="I12" i="13"/>
  <c r="I13" i="13"/>
  <c r="I6" i="13"/>
  <c r="I14" i="13" s="1"/>
  <c r="E12" i="19" l="1"/>
  <c r="I12" i="19"/>
  <c r="J11" i="19"/>
  <c r="J10" i="19"/>
  <c r="J9" i="19"/>
  <c r="J8" i="19"/>
  <c r="J7" i="19"/>
  <c r="G12" i="19"/>
  <c r="J6" i="19"/>
  <c r="J5" i="19"/>
  <c r="F12" i="19"/>
  <c r="H12" i="19"/>
  <c r="D12" i="19"/>
  <c r="C12" i="19"/>
  <c r="J12" i="19" l="1"/>
  <c r="E11" i="18"/>
  <c r="D11" i="18"/>
  <c r="C11" i="18"/>
  <c r="C39" i="17" l="1"/>
  <c r="C39" i="16"/>
  <c r="E23" i="15"/>
  <c r="D23" i="15"/>
  <c r="C23" i="15"/>
  <c r="M6" i="15"/>
  <c r="M7" i="15"/>
  <c r="M8" i="15"/>
  <c r="M9" i="15"/>
  <c r="M10" i="15"/>
  <c r="M11" i="15"/>
  <c r="M5" i="15"/>
  <c r="F12" i="15"/>
  <c r="L12" i="15"/>
  <c r="K12" i="15"/>
  <c r="J12" i="15"/>
  <c r="I12" i="15"/>
  <c r="H12" i="15"/>
  <c r="G12" i="15"/>
  <c r="E12" i="15"/>
  <c r="D12" i="15"/>
  <c r="C12" i="15"/>
  <c r="I8" i="14"/>
  <c r="M12" i="15" l="1"/>
  <c r="F36" i="14"/>
  <c r="C28" i="14"/>
  <c r="D14" i="13" l="1"/>
  <c r="E14" i="13"/>
  <c r="F14" i="13"/>
  <c r="G14" i="13"/>
  <c r="H14" i="13"/>
  <c r="J14" i="13"/>
  <c r="C14" i="13"/>
</calcChain>
</file>

<file path=xl/sharedStrings.xml><?xml version="1.0" encoding="utf-8"?>
<sst xmlns="http://schemas.openxmlformats.org/spreadsheetml/2006/main" count="239" uniqueCount="114">
  <si>
    <t>Created by</t>
  </si>
  <si>
    <t>Anggara Brajamusthi</t>
  </si>
  <si>
    <t>Data Source</t>
  </si>
  <si>
    <t>URL</t>
  </si>
  <si>
    <t>Aceh</t>
  </si>
  <si>
    <t>Sumatera Utara</t>
  </si>
  <si>
    <t>Sumatera Barat</t>
  </si>
  <si>
    <t>Sumatera Selatan</t>
  </si>
  <si>
    <t>Bengkulu</t>
  </si>
  <si>
    <t>Lampung</t>
  </si>
  <si>
    <t>Bangka Belitung</t>
  </si>
  <si>
    <t>Kepulauan Riau</t>
  </si>
  <si>
    <t>DKI Jakarta</t>
  </si>
  <si>
    <t>Jawa Barat</t>
  </si>
  <si>
    <t>Jawa Tengah</t>
  </si>
  <si>
    <t>DI Yogyakarta</t>
  </si>
  <si>
    <t>Jawa Timur</t>
  </si>
  <si>
    <t>Banten</t>
  </si>
  <si>
    <t>Bali</t>
  </si>
  <si>
    <t>Nusa Tenggara Barat</t>
  </si>
  <si>
    <t>Nusa Tenggara Timur</t>
  </si>
  <si>
    <t>Kalimantan Barat</t>
  </si>
  <si>
    <t>Kalimantan Tengah</t>
  </si>
  <si>
    <t>Kalimantan Selatan</t>
  </si>
  <si>
    <t>Kalimantan Timur</t>
  </si>
  <si>
    <t>Kalimantan Utara</t>
  </si>
  <si>
    <t>Sulawesi Utara</t>
  </si>
  <si>
    <t>Sulawesi Tengah</t>
  </si>
  <si>
    <t>Sulawesi Selatan</t>
  </si>
  <si>
    <t>Sulawesi Tenggara</t>
  </si>
  <si>
    <t>Gorontalo</t>
  </si>
  <si>
    <t>Sulawesi Barat</t>
  </si>
  <si>
    <t>Maluku</t>
  </si>
  <si>
    <t>Maluku Utara</t>
  </si>
  <si>
    <t>Papua Barat</t>
  </si>
  <si>
    <t>Papua</t>
  </si>
  <si>
    <t>Province</t>
  </si>
  <si>
    <t>MW</t>
  </si>
  <si>
    <t>Jambi</t>
  </si>
  <si>
    <t>Riau</t>
  </si>
  <si>
    <t>Total</t>
  </si>
  <si>
    <t>Potential Data</t>
  </si>
  <si>
    <t>Buku bauran energi nasional 2020</t>
  </si>
  <si>
    <t>Dewan Energi Nasional | Publikasi (den.go.id)</t>
  </si>
  <si>
    <t>Sumatera</t>
  </si>
  <si>
    <t>Number of locations</t>
  </si>
  <si>
    <t>Speculative</t>
  </si>
  <si>
    <t>Hypothetical</t>
  </si>
  <si>
    <t>Possible</t>
  </si>
  <si>
    <t>Proven</t>
  </si>
  <si>
    <t>Jawa</t>
  </si>
  <si>
    <t>Nusa Tenggara</t>
  </si>
  <si>
    <t>Kalimantan</t>
  </si>
  <si>
    <t>Sulawesi</t>
  </si>
  <si>
    <t>Probable Reserve</t>
  </si>
  <si>
    <t>Geothermal Potential 2019</t>
  </si>
  <si>
    <t>Indonesia Energy Potentials 2019</t>
  </si>
  <si>
    <t>Area</t>
  </si>
  <si>
    <t>Potantials (MW)</t>
  </si>
  <si>
    <t xml:space="preserve">Maluku </t>
  </si>
  <si>
    <t>Large Hydro</t>
  </si>
  <si>
    <t>SulawesiBarat</t>
  </si>
  <si>
    <t>Type</t>
  </si>
  <si>
    <t>Capacity (MW)</t>
  </si>
  <si>
    <t>Minihydro</t>
  </si>
  <si>
    <t>Microhydro</t>
  </si>
  <si>
    <t>Resources (MW)</t>
  </si>
  <si>
    <t>Installed (MW)</t>
  </si>
  <si>
    <t>Region</t>
  </si>
  <si>
    <t>Jawa, Madura, Bali</t>
  </si>
  <si>
    <t>Palm Oil</t>
  </si>
  <si>
    <t>Canes</t>
  </si>
  <si>
    <t>Caoutchouc</t>
  </si>
  <si>
    <t>Coconut</t>
  </si>
  <si>
    <t>Rice husk</t>
  </si>
  <si>
    <t>Corn</t>
  </si>
  <si>
    <t>Cassava</t>
  </si>
  <si>
    <t>Wood</t>
  </si>
  <si>
    <t>Farm waste</t>
  </si>
  <si>
    <t>Urban Waste</t>
  </si>
  <si>
    <t>Total (Mwe)</t>
  </si>
  <si>
    <t>Paddy</t>
  </si>
  <si>
    <t>Pulp &amp; paper</t>
  </si>
  <si>
    <t>Tapioca</t>
  </si>
  <si>
    <t>Theoretical</t>
  </si>
  <si>
    <t>Internal</t>
  </si>
  <si>
    <t>Technical</t>
  </si>
  <si>
    <t>Wind Potential 2017</t>
  </si>
  <si>
    <t>Solar Potential 2017</t>
  </si>
  <si>
    <t>Bio &amp; Waste 2013</t>
  </si>
  <si>
    <t>Comodity Based Potential for Electricity Generation 2020</t>
  </si>
  <si>
    <t>Large Hydro 2019</t>
  </si>
  <si>
    <t>Mini- and Micro- Hydro 2019</t>
  </si>
  <si>
    <t>Installed 2019</t>
  </si>
  <si>
    <t>Practical</t>
  </si>
  <si>
    <t>Kapulauan Riau</t>
  </si>
  <si>
    <t>Jawa Barat - Lampung</t>
  </si>
  <si>
    <t>Ocean Energy* Potential 2017</t>
  </si>
  <si>
    <t>*) Ocean Current, Wave, Tide, &amp; Thermal</t>
  </si>
  <si>
    <t>Potential per Island</t>
  </si>
  <si>
    <t>Total potential</t>
  </si>
  <si>
    <t>Sumatera Region</t>
  </si>
  <si>
    <t>Jawa Region</t>
  </si>
  <si>
    <t>Bali &amp; Nusa Tenggara Region</t>
  </si>
  <si>
    <t>Kalimantan Region</t>
  </si>
  <si>
    <t>Sulawesi Region</t>
  </si>
  <si>
    <t>Maluku Region</t>
  </si>
  <si>
    <t>Papua Region</t>
  </si>
  <si>
    <t>Geothermal</t>
  </si>
  <si>
    <t>Small Hydro</t>
  </si>
  <si>
    <t>Solar</t>
  </si>
  <si>
    <t>Wind</t>
  </si>
  <si>
    <t>Bio</t>
  </si>
  <si>
    <t>Ocean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</si>
</sst>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43" fontId="3" fillId="0" borderId="0" applyFont="0" applyFill="0" applyBorder="0" applyAlignment="0" applyProtection="0"/>
  </cellStyleXfs>
  <cellXfs count="27">
    <xf numFmtId="0" fontId="0" fillId="0" borderId="0" xfId="0"/>
    <xf numFmtId="0" fontId="1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1" fontId="0" fillId="0" borderId="0" xfId="0" applyNumberFormat="1" applyAlignment="1">
      <alignment vertical="center"/>
    </xf>
    <xf numFmtId="0" fontId="2" fillId="0" borderId="0" xfId="1"/>
    <xf numFmtId="4" fontId="0" fillId="0" borderId="0" xfId="0" applyNumberFormat="1" applyAlignment="1">
      <alignment vertical="center"/>
    </xf>
    <xf numFmtId="0" fontId="0" fillId="2" borderId="0" xfId="0" applyFont="1" applyFill="1" applyAlignment="1">
      <alignment horizontal="center" vertical="center" wrapText="1"/>
    </xf>
    <xf numFmtId="0" fontId="0" fillId="2" borderId="0" xfId="0" applyFont="1" applyFill="1" applyAlignment="1">
      <alignment horizontal="center" vertical="center" wrapText="1"/>
    </xf>
    <xf numFmtId="3" fontId="0" fillId="0" borderId="0" xfId="0" applyNumberFormat="1" applyAlignment="1">
      <alignment vertical="center"/>
    </xf>
    <xf numFmtId="0" fontId="0" fillId="0" borderId="0" xfId="0" applyFont="1" applyAlignment="1">
      <alignment horizontal="center" vertical="center" wrapText="1"/>
    </xf>
    <xf numFmtId="0" fontId="0" fillId="2" borderId="0" xfId="0" applyFont="1" applyFill="1" applyAlignment="1">
      <alignment horizontal="center" vertical="center" wrapText="1"/>
    </xf>
    <xf numFmtId="0" fontId="0" fillId="2" borderId="0" xfId="0" applyFill="1" applyAlignment="1">
      <alignment vertical="center"/>
    </xf>
    <xf numFmtId="4" fontId="0" fillId="2" borderId="0" xfId="0" applyNumberFormat="1" applyFill="1" applyAlignment="1">
      <alignment vertical="center"/>
    </xf>
    <xf numFmtId="3" fontId="0" fillId="0" borderId="0" xfId="0" applyNumberFormat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3" fontId="0" fillId="2" borderId="0" xfId="0" applyNumberFormat="1" applyFill="1" applyAlignment="1">
      <alignment vertical="center"/>
    </xf>
    <xf numFmtId="43" fontId="0" fillId="0" borderId="0" xfId="2" applyFont="1" applyAlignment="1">
      <alignment vertical="center"/>
    </xf>
    <xf numFmtId="0" fontId="0" fillId="2" borderId="1" xfId="0" applyFill="1" applyBorder="1" applyAlignment="1">
      <alignment horizontal="left" vertical="center"/>
    </xf>
    <xf numFmtId="4" fontId="0" fillId="2" borderId="1" xfId="0" applyNumberFormat="1" applyFill="1" applyBorder="1" applyAlignment="1">
      <alignment horizontal="right" vertical="center"/>
    </xf>
    <xf numFmtId="4" fontId="0" fillId="2" borderId="1" xfId="0" applyNumberFormat="1" applyFill="1" applyBorder="1" applyAlignment="1">
      <alignment vertical="center"/>
    </xf>
    <xf numFmtId="4" fontId="0" fillId="2" borderId="1" xfId="0" applyNumberForma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3" fontId="0" fillId="0" borderId="0" xfId="0" applyNumberFormat="1" applyAlignment="1">
      <alignment vertical="center"/>
    </xf>
    <xf numFmtId="0" fontId="0" fillId="2" borderId="0" xfId="0" applyFont="1" applyFill="1" applyAlignment="1">
      <alignment horizontal="center" vertical="center" wrapText="1"/>
    </xf>
    <xf numFmtId="4" fontId="0" fillId="0" borderId="0" xfId="0" applyNumberFormat="1" applyAlignment="1">
      <alignment horizontal="right" vertical="center"/>
    </xf>
    <xf numFmtId="3" fontId="0" fillId="0" borderId="0" xfId="0" applyNumberFormat="1" applyAlignment="1">
      <alignment horizontal="right" vertical="center"/>
    </xf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den.go.id/index.php/publikasi/index/BauranEnergi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81CA3-94B9-4DEB-A928-C9EF15EFCB33}">
  <dimension ref="B2:D8"/>
  <sheetViews>
    <sheetView workbookViewId="0">
      <selection activeCell="C19" sqref="C19"/>
    </sheetView>
  </sheetViews>
  <sheetFormatPr defaultRowHeight="18" customHeight="1" x14ac:dyDescent="0.25"/>
  <cols>
    <col min="1" max="1" width="7" style="2" customWidth="1"/>
    <col min="2" max="2" width="20.28515625" style="2" customWidth="1"/>
    <col min="3" max="3" width="22.5703125" style="2" customWidth="1"/>
    <col min="4" max="4" width="9.140625" style="3"/>
    <col min="5" max="16384" width="9.140625" style="2"/>
  </cols>
  <sheetData>
    <row r="2" spans="2:3" ht="18" customHeight="1" x14ac:dyDescent="0.25">
      <c r="B2" s="1" t="s">
        <v>56</v>
      </c>
    </row>
    <row r="3" spans="2:3" ht="18" customHeight="1" x14ac:dyDescent="0.25">
      <c r="B3" s="1"/>
    </row>
    <row r="4" spans="2:3" ht="18" customHeight="1" x14ac:dyDescent="0.25">
      <c r="B4" s="2" t="s">
        <v>0</v>
      </c>
      <c r="C4" s="4" t="s">
        <v>1</v>
      </c>
    </row>
    <row r="6" spans="2:3" ht="18" customHeight="1" x14ac:dyDescent="0.25">
      <c r="B6" s="2" t="s">
        <v>41</v>
      </c>
    </row>
    <row r="7" spans="2:3" ht="18" customHeight="1" x14ac:dyDescent="0.25">
      <c r="B7" s="2" t="s">
        <v>2</v>
      </c>
      <c r="C7" s="4" t="s">
        <v>42</v>
      </c>
    </row>
    <row r="8" spans="2:3" ht="18" customHeight="1" x14ac:dyDescent="0.25">
      <c r="B8" s="2" t="s">
        <v>3</v>
      </c>
      <c r="C8" s="5" t="s">
        <v>43</v>
      </c>
    </row>
  </sheetData>
  <hyperlinks>
    <hyperlink ref="C8" r:id="rId1" display="https://www.den.go.id/index.php/publikasi/index/BauranEnergi" xr:uid="{FAB81707-8A64-485C-9E16-AECC665558FE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C7AB21-0ECA-472B-9A1E-81E48EFF4EBC}">
  <dimension ref="B2:J26"/>
  <sheetViews>
    <sheetView tabSelected="1" workbookViewId="0">
      <pane xSplit="2" ySplit="4" topLeftCell="C5" activePane="bottomRight" state="frozen"/>
      <selection activeCell="C29" sqref="C29"/>
      <selection pane="topRight" activeCell="C29" sqref="C29"/>
      <selection pane="bottomLeft" activeCell="C29" sqref="C29"/>
      <selection pane="bottomRight" activeCell="M9" sqref="M9"/>
    </sheetView>
  </sheetViews>
  <sheetFormatPr defaultRowHeight="18" customHeight="1" x14ac:dyDescent="0.25"/>
  <cols>
    <col min="1" max="1" width="4.28515625" style="2" customWidth="1"/>
    <col min="2" max="2" width="25.28515625" style="2" customWidth="1"/>
    <col min="3" max="3" width="15.140625" style="3" customWidth="1"/>
    <col min="4" max="5" width="15.140625" style="2" customWidth="1"/>
    <col min="6" max="6" width="12.7109375" style="2" customWidth="1"/>
    <col min="7" max="7" width="12.85546875" style="2" customWidth="1"/>
    <col min="8" max="8" width="15.140625" style="2" customWidth="1"/>
    <col min="9" max="9" width="13.140625" style="2" customWidth="1"/>
    <col min="10" max="10" width="15.140625" style="2" customWidth="1"/>
    <col min="11" max="16384" width="9.140625" style="2"/>
  </cols>
  <sheetData>
    <row r="2" spans="2:10" ht="18" customHeight="1" x14ac:dyDescent="0.25">
      <c r="B2" s="1" t="s">
        <v>99</v>
      </c>
      <c r="C2" s="22"/>
    </row>
    <row r="3" spans="2:10" ht="18" customHeight="1" x14ac:dyDescent="0.25">
      <c r="B3" s="1"/>
      <c r="C3" s="22"/>
    </row>
    <row r="4" spans="2:10" s="3" customFormat="1" ht="33" customHeight="1" x14ac:dyDescent="0.25">
      <c r="B4" s="11" t="s">
        <v>57</v>
      </c>
      <c r="C4" s="11" t="s">
        <v>108</v>
      </c>
      <c r="D4" s="11" t="s">
        <v>60</v>
      </c>
      <c r="E4" s="11" t="s">
        <v>109</v>
      </c>
      <c r="F4" s="11" t="s">
        <v>110</v>
      </c>
      <c r="G4" s="11" t="s">
        <v>111</v>
      </c>
      <c r="H4" s="11" t="s">
        <v>112</v>
      </c>
      <c r="I4" s="11" t="s">
        <v>113</v>
      </c>
      <c r="J4" s="11" t="s">
        <v>40</v>
      </c>
    </row>
    <row r="5" spans="2:10" ht="18" customHeight="1" x14ac:dyDescent="0.25">
      <c r="B5" s="2" t="s">
        <v>101</v>
      </c>
      <c r="C5" s="14">
        <f>Geothermal!I6</f>
        <v>9679</v>
      </c>
      <c r="D5" s="14">
        <f>SUM(Hydro!C15,Hydro!C16,Hydro!C18,Hydro!C11)</f>
        <v>15579</v>
      </c>
      <c r="E5" s="14">
        <f>SUM(Hydro!F7,Hydro!F8,Hydro!F9,,Hydro!F16,Hydro!F17,Hydro!F19,Hydro!F21,Hydro!F27)</f>
        <v>5734</v>
      </c>
      <c r="F5" s="14">
        <f>SUM(Solar!C6,Solar!C8,Solar!C12,Solar!C15,Solar!C16,Solar!C25,Solar!C27,Solar!C37,Solar!C22,Solar!C29)</f>
        <v>68749</v>
      </c>
      <c r="G5" s="14">
        <f>SUM(Wind!C12,Wind!C14,Wind!C18,Wind!C24,Wind!C30:C32,Wind!C36,Wind!C37,Wind!C22)</f>
        <v>7397</v>
      </c>
      <c r="H5" s="14">
        <f>Bioenergy!M5</f>
        <v>15589</v>
      </c>
      <c r="I5" s="14">
        <f>Ocean!E6</f>
        <v>6027</v>
      </c>
      <c r="J5" s="14">
        <f t="shared" ref="J5:J11" si="0">SUM(C5:I5)</f>
        <v>128754</v>
      </c>
    </row>
    <row r="6" spans="2:10" ht="18" customHeight="1" x14ac:dyDescent="0.25">
      <c r="B6" s="2" t="s">
        <v>102</v>
      </c>
      <c r="C6" s="14">
        <f>Geothermal!I7</f>
        <v>8107</v>
      </c>
      <c r="D6" s="14">
        <f>SUM(Hydro!C21,Hydro!C22,Hydro!C26)</f>
        <v>4199</v>
      </c>
      <c r="E6" s="14">
        <f>SUM(Hydro!F10,Hydro!F11,Hydro!F14,Hydro!F29,Hydro!F34)</f>
        <v>2910</v>
      </c>
      <c r="F6" s="14">
        <f>SUM(Solar!C9,Solar!C11,Solar!C13,Solar!C38,Solar!C36,Solar!C28)</f>
        <v>31869</v>
      </c>
      <c r="G6" s="14">
        <f>SUM(Wind!C6,Wind!C7,Wind!C8,Wind!C13,Wind!C19,Wind!C38)</f>
        <v>22992</v>
      </c>
      <c r="H6" s="14">
        <f>Bioenergy!M7</f>
        <v>9215</v>
      </c>
      <c r="I6" s="14">
        <f>Ocean!E7</f>
        <v>2273</v>
      </c>
      <c r="J6" s="14">
        <f t="shared" si="0"/>
        <v>81565</v>
      </c>
    </row>
    <row r="7" spans="2:10" ht="18" customHeight="1" x14ac:dyDescent="0.25">
      <c r="B7" s="2" t="s">
        <v>103</v>
      </c>
      <c r="C7" s="14">
        <f>SUM(Geothermal!I8:I9)</f>
        <v>1698.8</v>
      </c>
      <c r="D7" s="14">
        <f>SUM(Hydro!C23)</f>
        <v>624</v>
      </c>
      <c r="E7" s="14">
        <f>SUM(Hydro!F28,Hydro!F30,Hydro!F32)</f>
        <v>141</v>
      </c>
      <c r="F7" s="14">
        <f>SUM(Solar!C10,Solar!C18,Solar!C34)</f>
        <v>18457</v>
      </c>
      <c r="G7" s="14">
        <f>SUM(Wind!C5,Wind!C11,Wind!C20)</f>
        <v>13812</v>
      </c>
      <c r="H7" s="14">
        <f>Bioenergy!M8</f>
        <v>635</v>
      </c>
      <c r="I7" s="14">
        <f>SUM(Ocean!E9:E10,Ocean!E5)</f>
        <v>9297</v>
      </c>
      <c r="J7" s="14">
        <f t="shared" si="0"/>
        <v>44664.800000000003</v>
      </c>
    </row>
    <row r="8" spans="2:10" ht="18" customHeight="1" x14ac:dyDescent="0.25">
      <c r="B8" s="2" t="s">
        <v>104</v>
      </c>
      <c r="C8" s="14">
        <f>Geothermal!I10</f>
        <v>182</v>
      </c>
      <c r="D8" s="14">
        <f>SUM(Hydro!C6,Hydro!C12)</f>
        <v>21581</v>
      </c>
      <c r="E8" s="14">
        <f>SUM(Hydro!F5,Hydro!F6,Hydro!F12,Hydro!F23,Hydro!F24)</f>
        <v>8100</v>
      </c>
      <c r="F8" s="14">
        <f>SUM(Solar!C5,Solar!C7,Solar!C14,Solar!C21,Solar!C23)</f>
        <v>52725</v>
      </c>
      <c r="G8" s="14">
        <f>SUM(Wind!C21,Wind!C25,Wind!C26,Wind!C33,Wind!C35)</f>
        <v>2526</v>
      </c>
      <c r="H8" s="14">
        <f>Bioenergy!M6</f>
        <v>5061</v>
      </c>
      <c r="I8" s="14">
        <v>0</v>
      </c>
      <c r="J8" s="14">
        <f t="shared" si="0"/>
        <v>90175</v>
      </c>
    </row>
    <row r="9" spans="2:10" ht="18" customHeight="1" x14ac:dyDescent="0.25">
      <c r="B9" s="2" t="s">
        <v>105</v>
      </c>
      <c r="C9" s="14">
        <f>Geothermal!I11</f>
        <v>3068</v>
      </c>
      <c r="D9" s="14">
        <f>SUM(Hydro!C9,Hydro!C13)</f>
        <v>10307</v>
      </c>
      <c r="E9" s="14">
        <f>SUM(Hydro!F13,Hydro!F18,Hydro!F20,Hydro!F25,Hydro!F26,Hydro!F33)</f>
        <v>1668</v>
      </c>
      <c r="F9" s="14">
        <f>SUM(Solar!C17,Solar!C20,Solar!C24,Solar!C30,Solar!C33,Solar!C35)</f>
        <v>22700</v>
      </c>
      <c r="G9" s="14">
        <f>SUM(Wind!C9,Wind!C15,Wind!C17,Wind!C23,Wind!C27,Wind!C34)</f>
        <v>8380</v>
      </c>
      <c r="H9" s="14">
        <f>Bioenergy!M9</f>
        <v>1937</v>
      </c>
      <c r="I9" s="14">
        <v>0</v>
      </c>
      <c r="J9" s="14">
        <f t="shared" si="0"/>
        <v>48060</v>
      </c>
    </row>
    <row r="10" spans="2:10" ht="18" customHeight="1" x14ac:dyDescent="0.25">
      <c r="B10" s="2" t="s">
        <v>106</v>
      </c>
      <c r="C10" s="14">
        <f>Geothermal!I12</f>
        <v>1156</v>
      </c>
      <c r="D10" s="14">
        <f>SUM(Hydro!C27)</f>
        <v>430</v>
      </c>
      <c r="E10" s="14">
        <f>SUM(Hydro!F31,Hydro!F22)</f>
        <v>214</v>
      </c>
      <c r="F10" s="14">
        <f>SUM(Solar!C32,Solar!C26)</f>
        <v>5056</v>
      </c>
      <c r="G10" s="14">
        <f>SUM(Wind!C28,Wind!C10)</f>
        <v>3692</v>
      </c>
      <c r="H10" s="14">
        <f>Bioenergy!M10</f>
        <v>67</v>
      </c>
      <c r="I10" s="14">
        <v>0</v>
      </c>
      <c r="J10" s="14">
        <f t="shared" si="0"/>
        <v>10615</v>
      </c>
    </row>
    <row r="11" spans="2:10" ht="18" customHeight="1" x14ac:dyDescent="0.25">
      <c r="B11" s="2" t="s">
        <v>107</v>
      </c>
      <c r="C11" s="14">
        <f>Geothermal!I13</f>
        <v>75</v>
      </c>
      <c r="D11" s="14">
        <f>SUM(Hydro!C5)</f>
        <v>22371</v>
      </c>
      <c r="E11" s="14">
        <f>SUM(Hydro!F15,Hydro!F35)</f>
        <v>618</v>
      </c>
      <c r="F11" s="14">
        <f>SUM(Solar!C31,Solar!C19)</f>
        <v>8342</v>
      </c>
      <c r="G11" s="14">
        <f>SUM(Wind!C16,Wind!C29)</f>
        <v>1848</v>
      </c>
      <c r="H11" s="14">
        <f>Bioenergy!M11</f>
        <v>150</v>
      </c>
      <c r="I11" s="14">
        <f>Ocean!E8</f>
        <v>391</v>
      </c>
      <c r="J11" s="14">
        <f t="shared" si="0"/>
        <v>33795</v>
      </c>
    </row>
    <row r="12" spans="2:10" ht="18" customHeight="1" x14ac:dyDescent="0.25">
      <c r="B12" s="18" t="s">
        <v>40</v>
      </c>
      <c r="C12" s="21">
        <f>SUM(C5:C11)</f>
        <v>23965.8</v>
      </c>
      <c r="D12" s="21">
        <f>SUM(D5:D11)</f>
        <v>75091</v>
      </c>
      <c r="E12" s="21">
        <f t="shared" ref="E12:J12" si="1">SUM(E5:E11)</f>
        <v>19385</v>
      </c>
      <c r="F12" s="21">
        <f>SUM(F5:F11)</f>
        <v>207898</v>
      </c>
      <c r="G12" s="21">
        <f>SUM(G5:G11)</f>
        <v>60647</v>
      </c>
      <c r="H12" s="21">
        <f t="shared" si="1"/>
        <v>32654</v>
      </c>
      <c r="I12" s="21">
        <f t="shared" si="1"/>
        <v>17988</v>
      </c>
      <c r="J12" s="21">
        <f t="shared" si="1"/>
        <v>437628.8</v>
      </c>
    </row>
    <row r="13" spans="2:10" ht="18" customHeight="1" x14ac:dyDescent="0.25">
      <c r="C13" s="15"/>
    </row>
    <row r="14" spans="2:10" ht="18" customHeight="1" x14ac:dyDescent="0.25">
      <c r="C14" s="15"/>
    </row>
    <row r="15" spans="2:10" ht="18" customHeight="1" x14ac:dyDescent="0.25">
      <c r="C15" s="15"/>
    </row>
    <row r="16" spans="2:10" ht="18" customHeight="1" x14ac:dyDescent="0.25">
      <c r="C16" s="15"/>
    </row>
    <row r="17" spans="3:3" ht="18" customHeight="1" x14ac:dyDescent="0.25">
      <c r="C17" s="15"/>
    </row>
    <row r="18" spans="3:3" ht="18" customHeight="1" x14ac:dyDescent="0.25">
      <c r="C18" s="15"/>
    </row>
    <row r="19" spans="3:3" ht="18" customHeight="1" x14ac:dyDescent="0.25">
      <c r="C19" s="15"/>
    </row>
    <row r="20" spans="3:3" ht="18" customHeight="1" x14ac:dyDescent="0.25">
      <c r="C20" s="15"/>
    </row>
    <row r="21" spans="3:3" ht="18" customHeight="1" x14ac:dyDescent="0.25">
      <c r="C21" s="15"/>
    </row>
    <row r="22" spans="3:3" ht="18" customHeight="1" x14ac:dyDescent="0.25">
      <c r="C22" s="15"/>
    </row>
    <row r="23" spans="3:3" ht="18" customHeight="1" x14ac:dyDescent="0.25">
      <c r="C23" s="15"/>
    </row>
    <row r="24" spans="3:3" ht="18" customHeight="1" x14ac:dyDescent="0.25">
      <c r="C24" s="15"/>
    </row>
    <row r="25" spans="3:3" ht="18" customHeight="1" x14ac:dyDescent="0.25">
      <c r="C25" s="15"/>
    </row>
    <row r="26" spans="3:3" ht="18" customHeight="1" x14ac:dyDescent="0.25">
      <c r="C26" s="15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26CE2-D720-4741-911A-EB92FDC6A410}">
  <dimension ref="B2:J38"/>
  <sheetViews>
    <sheetView workbookViewId="0">
      <pane xSplit="2" ySplit="5" topLeftCell="C6" activePane="bottomRight" state="frozen"/>
      <selection activeCell="C29" sqref="C29"/>
      <selection pane="topRight" activeCell="C29" sqref="C29"/>
      <selection pane="bottomLeft" activeCell="C29" sqref="C29"/>
      <selection pane="bottomRight" activeCell="G18" sqref="G18"/>
    </sheetView>
  </sheetViews>
  <sheetFormatPr defaultRowHeight="18" customHeight="1" x14ac:dyDescent="0.25"/>
  <cols>
    <col min="1" max="1" width="9.140625" style="2"/>
    <col min="2" max="2" width="22.42578125" style="2" customWidth="1"/>
    <col min="3" max="3" width="16.28515625" style="3" customWidth="1"/>
    <col min="4" max="9" width="13.28515625" style="2" customWidth="1"/>
    <col min="10" max="10" width="11.7109375" style="2" customWidth="1"/>
    <col min="11" max="16384" width="9.140625" style="2"/>
  </cols>
  <sheetData>
    <row r="2" spans="2:10" ht="18" customHeight="1" x14ac:dyDescent="0.25">
      <c r="B2" s="1" t="s">
        <v>55</v>
      </c>
      <c r="C2" s="22"/>
    </row>
    <row r="3" spans="2:10" ht="18" customHeight="1" x14ac:dyDescent="0.25">
      <c r="B3" s="1"/>
      <c r="C3" s="22"/>
    </row>
    <row r="4" spans="2:10" s="3" customFormat="1" ht="24.75" customHeight="1" x14ac:dyDescent="0.25">
      <c r="B4" s="24" t="s">
        <v>57</v>
      </c>
      <c r="C4" s="24" t="s">
        <v>45</v>
      </c>
      <c r="D4" s="24" t="s">
        <v>66</v>
      </c>
      <c r="E4" s="24"/>
      <c r="F4" s="24"/>
      <c r="G4" s="24"/>
      <c r="H4" s="24"/>
      <c r="I4" s="24" t="s">
        <v>100</v>
      </c>
      <c r="J4" s="24" t="s">
        <v>67</v>
      </c>
    </row>
    <row r="5" spans="2:10" s="10" customFormat="1" ht="39" customHeight="1" x14ac:dyDescent="0.25">
      <c r="B5" s="24"/>
      <c r="C5" s="24"/>
      <c r="D5" s="7" t="s">
        <v>46</v>
      </c>
      <c r="E5" s="7" t="s">
        <v>47</v>
      </c>
      <c r="F5" s="7" t="s">
        <v>48</v>
      </c>
      <c r="G5" s="7" t="s">
        <v>54</v>
      </c>
      <c r="H5" s="7" t="s">
        <v>49</v>
      </c>
      <c r="I5" s="24"/>
      <c r="J5" s="24"/>
    </row>
    <row r="6" spans="2:10" ht="18" customHeight="1" x14ac:dyDescent="0.25">
      <c r="B6" s="2" t="s">
        <v>44</v>
      </c>
      <c r="C6" s="14">
        <v>101</v>
      </c>
      <c r="D6" s="6">
        <v>2276</v>
      </c>
      <c r="E6" s="6">
        <v>1557</v>
      </c>
      <c r="F6" s="6">
        <v>3735</v>
      </c>
      <c r="G6" s="6">
        <v>1040.7</v>
      </c>
      <c r="H6" s="6">
        <v>1070.3</v>
      </c>
      <c r="I6" s="6">
        <f>SUM(D6:H6)</f>
        <v>9679</v>
      </c>
      <c r="J6" s="6">
        <v>744.3</v>
      </c>
    </row>
    <row r="7" spans="2:10" ht="18" customHeight="1" x14ac:dyDescent="0.25">
      <c r="B7" s="2" t="s">
        <v>50</v>
      </c>
      <c r="C7" s="14">
        <v>73</v>
      </c>
      <c r="D7" s="6">
        <v>1265</v>
      </c>
      <c r="E7" s="6">
        <v>1190</v>
      </c>
      <c r="F7" s="6">
        <v>3414</v>
      </c>
      <c r="G7" s="6">
        <v>418</v>
      </c>
      <c r="H7" s="6">
        <v>1820</v>
      </c>
      <c r="I7" s="6">
        <f t="shared" ref="I7:I13" si="0">SUM(D7:H7)</f>
        <v>8107</v>
      </c>
      <c r="J7" s="6">
        <v>1253.8</v>
      </c>
    </row>
    <row r="8" spans="2:10" ht="18" customHeight="1" x14ac:dyDescent="0.25">
      <c r="B8" s="2" t="s">
        <v>18</v>
      </c>
      <c r="C8" s="14">
        <v>6</v>
      </c>
      <c r="D8" s="6">
        <v>70</v>
      </c>
      <c r="E8" s="6">
        <v>21</v>
      </c>
      <c r="F8" s="6">
        <v>104</v>
      </c>
      <c r="G8" s="6">
        <v>110</v>
      </c>
      <c r="H8" s="6">
        <v>30</v>
      </c>
      <c r="I8" s="6">
        <f t="shared" si="0"/>
        <v>335</v>
      </c>
      <c r="J8" s="6">
        <v>0</v>
      </c>
    </row>
    <row r="9" spans="2:10" ht="18" customHeight="1" x14ac:dyDescent="0.25">
      <c r="B9" s="2" t="s">
        <v>51</v>
      </c>
      <c r="C9" s="14">
        <v>31</v>
      </c>
      <c r="D9" s="6">
        <v>190</v>
      </c>
      <c r="E9" s="6">
        <v>148</v>
      </c>
      <c r="F9" s="6">
        <v>892</v>
      </c>
      <c r="G9" s="6">
        <v>121</v>
      </c>
      <c r="H9" s="6">
        <v>12.8</v>
      </c>
      <c r="I9" s="6">
        <f t="shared" si="0"/>
        <v>1363.8</v>
      </c>
      <c r="J9" s="6">
        <v>12.5</v>
      </c>
    </row>
    <row r="10" spans="2:10" ht="18" customHeight="1" x14ac:dyDescent="0.25">
      <c r="B10" s="2" t="s">
        <v>52</v>
      </c>
      <c r="C10" s="14">
        <v>14</v>
      </c>
      <c r="D10" s="6">
        <v>151</v>
      </c>
      <c r="E10" s="6">
        <v>18</v>
      </c>
      <c r="F10" s="6">
        <v>13</v>
      </c>
      <c r="G10" s="6"/>
      <c r="H10" s="6"/>
      <c r="I10" s="6">
        <f t="shared" si="0"/>
        <v>182</v>
      </c>
      <c r="J10" s="6"/>
    </row>
    <row r="11" spans="2:10" ht="18" customHeight="1" x14ac:dyDescent="0.25">
      <c r="B11" s="2" t="s">
        <v>53</v>
      </c>
      <c r="C11" s="14">
        <v>90</v>
      </c>
      <c r="D11" s="6">
        <v>1365</v>
      </c>
      <c r="E11" s="6">
        <v>362</v>
      </c>
      <c r="F11" s="6">
        <v>1041</v>
      </c>
      <c r="G11" s="6">
        <v>180</v>
      </c>
      <c r="H11" s="6">
        <v>120</v>
      </c>
      <c r="I11" s="6">
        <f t="shared" si="0"/>
        <v>3068</v>
      </c>
      <c r="J11" s="6">
        <v>120</v>
      </c>
    </row>
    <row r="12" spans="2:10" ht="18" customHeight="1" x14ac:dyDescent="0.25">
      <c r="B12" s="2" t="s">
        <v>32</v>
      </c>
      <c r="C12" s="14">
        <v>33</v>
      </c>
      <c r="D12" s="6">
        <v>560</v>
      </c>
      <c r="E12" s="6">
        <v>91</v>
      </c>
      <c r="F12" s="6">
        <v>497</v>
      </c>
      <c r="G12" s="6">
        <v>6</v>
      </c>
      <c r="H12" s="6">
        <v>2</v>
      </c>
      <c r="I12" s="6">
        <f t="shared" si="0"/>
        <v>1156</v>
      </c>
      <c r="J12" s="6"/>
    </row>
    <row r="13" spans="2:10" ht="18" customHeight="1" x14ac:dyDescent="0.25">
      <c r="B13" s="2" t="s">
        <v>35</v>
      </c>
      <c r="C13" s="14">
        <v>3</v>
      </c>
      <c r="D13" s="6">
        <v>75</v>
      </c>
      <c r="E13" s="6"/>
      <c r="F13" s="6"/>
      <c r="G13" s="6"/>
      <c r="H13" s="6"/>
      <c r="I13" s="6">
        <f t="shared" si="0"/>
        <v>75</v>
      </c>
      <c r="J13" s="6"/>
    </row>
    <row r="14" spans="2:10" ht="18" customHeight="1" x14ac:dyDescent="0.25">
      <c r="B14" s="18" t="s">
        <v>40</v>
      </c>
      <c r="C14" s="21">
        <f>SUM(C6:C13)</f>
        <v>351</v>
      </c>
      <c r="D14" s="20">
        <f t="shared" ref="D14:J14" si="1">SUM(D6:D13)</f>
        <v>5952</v>
      </c>
      <c r="E14" s="20">
        <f t="shared" si="1"/>
        <v>3387</v>
      </c>
      <c r="F14" s="20">
        <f t="shared" si="1"/>
        <v>9696</v>
      </c>
      <c r="G14" s="20">
        <f t="shared" si="1"/>
        <v>1875.7</v>
      </c>
      <c r="H14" s="20">
        <f t="shared" si="1"/>
        <v>3055.1000000000004</v>
      </c>
      <c r="I14" s="20">
        <f>SUM(I6:I13)</f>
        <v>23965.8</v>
      </c>
      <c r="J14" s="19">
        <f t="shared" si="1"/>
        <v>2130.6</v>
      </c>
    </row>
    <row r="15" spans="2:10" ht="18" customHeight="1" x14ac:dyDescent="0.25">
      <c r="C15" s="15"/>
    </row>
    <row r="16" spans="2:10" ht="18" customHeight="1" x14ac:dyDescent="0.25">
      <c r="C16" s="15"/>
    </row>
    <row r="17" spans="3:3" ht="18" customHeight="1" x14ac:dyDescent="0.25">
      <c r="C17" s="15"/>
    </row>
    <row r="18" spans="3:3" ht="18" customHeight="1" x14ac:dyDescent="0.25">
      <c r="C18" s="15"/>
    </row>
    <row r="19" spans="3:3" ht="18" customHeight="1" x14ac:dyDescent="0.25">
      <c r="C19" s="15"/>
    </row>
    <row r="20" spans="3:3" ht="18" customHeight="1" x14ac:dyDescent="0.25">
      <c r="C20" s="15"/>
    </row>
    <row r="21" spans="3:3" ht="18" customHeight="1" x14ac:dyDescent="0.25">
      <c r="C21" s="15"/>
    </row>
    <row r="22" spans="3:3" ht="18" customHeight="1" x14ac:dyDescent="0.25">
      <c r="C22" s="15"/>
    </row>
    <row r="23" spans="3:3" ht="18" customHeight="1" x14ac:dyDescent="0.25">
      <c r="C23" s="15"/>
    </row>
    <row r="24" spans="3:3" ht="18" customHeight="1" x14ac:dyDescent="0.25">
      <c r="C24" s="15"/>
    </row>
    <row r="25" spans="3:3" ht="18" customHeight="1" x14ac:dyDescent="0.25">
      <c r="C25" s="15"/>
    </row>
    <row r="26" spans="3:3" ht="18" customHeight="1" x14ac:dyDescent="0.25">
      <c r="C26" s="15"/>
    </row>
    <row r="27" spans="3:3" ht="18" customHeight="1" x14ac:dyDescent="0.25">
      <c r="C27" s="15"/>
    </row>
    <row r="28" spans="3:3" ht="18" customHeight="1" x14ac:dyDescent="0.25">
      <c r="C28" s="15"/>
    </row>
    <row r="29" spans="3:3" ht="18" customHeight="1" x14ac:dyDescent="0.25">
      <c r="C29" s="15"/>
    </row>
    <row r="30" spans="3:3" ht="18" customHeight="1" x14ac:dyDescent="0.25">
      <c r="C30" s="15"/>
    </row>
    <row r="31" spans="3:3" ht="18" customHeight="1" x14ac:dyDescent="0.25">
      <c r="C31" s="15"/>
    </row>
    <row r="32" spans="3:3" ht="18" customHeight="1" x14ac:dyDescent="0.25">
      <c r="C32" s="15"/>
    </row>
    <row r="33" spans="3:3" ht="18" customHeight="1" x14ac:dyDescent="0.25">
      <c r="C33" s="15"/>
    </row>
    <row r="34" spans="3:3" ht="18" customHeight="1" x14ac:dyDescent="0.25">
      <c r="C34" s="15"/>
    </row>
    <row r="35" spans="3:3" ht="18" customHeight="1" x14ac:dyDescent="0.25">
      <c r="C35" s="15"/>
    </row>
    <row r="36" spans="3:3" ht="18" customHeight="1" x14ac:dyDescent="0.25">
      <c r="C36" s="15"/>
    </row>
    <row r="37" spans="3:3" ht="18" customHeight="1" x14ac:dyDescent="0.25">
      <c r="C37" s="15"/>
    </row>
    <row r="38" spans="3:3" ht="18" customHeight="1" x14ac:dyDescent="0.25">
      <c r="C38" s="15"/>
    </row>
  </sheetData>
  <mergeCells count="5">
    <mergeCell ref="C4:C5"/>
    <mergeCell ref="B4:B5"/>
    <mergeCell ref="D4:H4"/>
    <mergeCell ref="J4:J5"/>
    <mergeCell ref="I4:I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58F03-0F54-4FFC-9103-7D6AC8F2572A}">
  <dimension ref="B2:I36"/>
  <sheetViews>
    <sheetView workbookViewId="0">
      <selection activeCell="H15" sqref="H15"/>
    </sheetView>
  </sheetViews>
  <sheetFormatPr defaultRowHeight="18" customHeight="1" x14ac:dyDescent="0.25"/>
  <cols>
    <col min="1" max="1" width="5.42578125" style="2" customWidth="1"/>
    <col min="2" max="2" width="33.42578125" style="2" customWidth="1"/>
    <col min="3" max="3" width="16.28515625" style="2" customWidth="1"/>
    <col min="4" max="4" width="9.140625" style="2"/>
    <col min="5" max="5" width="33.42578125" style="2" customWidth="1"/>
    <col min="6" max="6" width="16.28515625" style="2" customWidth="1"/>
    <col min="7" max="7" width="9.140625" style="2"/>
    <col min="8" max="8" width="24.85546875" style="2" customWidth="1"/>
    <col min="9" max="9" width="16.140625" style="2" customWidth="1"/>
    <col min="10" max="16384" width="9.140625" style="2"/>
  </cols>
  <sheetData>
    <row r="2" spans="2:9" ht="18" customHeight="1" x14ac:dyDescent="0.25">
      <c r="B2" s="1" t="s">
        <v>91</v>
      </c>
      <c r="C2" s="1"/>
      <c r="E2" s="1" t="s">
        <v>92</v>
      </c>
      <c r="F2" s="1"/>
      <c r="H2" s="1" t="s">
        <v>93</v>
      </c>
      <c r="I2" s="1"/>
    </row>
    <row r="3" spans="2:9" ht="18" customHeight="1" x14ac:dyDescent="0.25">
      <c r="B3" s="1"/>
      <c r="C3" s="1"/>
      <c r="E3" s="1"/>
      <c r="F3" s="1"/>
      <c r="H3" s="1"/>
      <c r="I3" s="1"/>
    </row>
    <row r="4" spans="2:9" s="3" customFormat="1" ht="24.75" customHeight="1" x14ac:dyDescent="0.25">
      <c r="B4" s="8" t="s">
        <v>36</v>
      </c>
      <c r="C4" s="8" t="s">
        <v>58</v>
      </c>
      <c r="E4" s="8" t="s">
        <v>36</v>
      </c>
      <c r="F4" s="8" t="s">
        <v>58</v>
      </c>
      <c r="H4" s="8" t="s">
        <v>62</v>
      </c>
      <c r="I4" s="8" t="s">
        <v>63</v>
      </c>
    </row>
    <row r="5" spans="2:9" ht="18" customHeight="1" x14ac:dyDescent="0.25">
      <c r="B5" s="2" t="s">
        <v>35</v>
      </c>
      <c r="C5" s="9">
        <v>22371</v>
      </c>
      <c r="E5" s="2" t="s">
        <v>24</v>
      </c>
      <c r="F5" s="17">
        <v>3562</v>
      </c>
      <c r="H5" s="2" t="s">
        <v>60</v>
      </c>
      <c r="I5" s="17">
        <v>5558.52</v>
      </c>
    </row>
    <row r="6" spans="2:9" ht="18" customHeight="1" x14ac:dyDescent="0.25">
      <c r="B6" s="2" t="s">
        <v>23</v>
      </c>
      <c r="C6" s="26">
        <v>16844</v>
      </c>
      <c r="E6" s="2" t="s">
        <v>22</v>
      </c>
      <c r="F6" s="17">
        <v>3313</v>
      </c>
      <c r="H6" s="2" t="s">
        <v>64</v>
      </c>
      <c r="I6" s="17">
        <v>311.14</v>
      </c>
    </row>
    <row r="7" spans="2:9" ht="18" customHeight="1" x14ac:dyDescent="0.25">
      <c r="B7" s="2" t="s">
        <v>22</v>
      </c>
      <c r="C7" s="26"/>
      <c r="E7" s="2" t="s">
        <v>4</v>
      </c>
      <c r="F7" s="17">
        <v>1538</v>
      </c>
      <c r="H7" s="2" t="s">
        <v>65</v>
      </c>
      <c r="I7" s="17">
        <v>106.36</v>
      </c>
    </row>
    <row r="8" spans="2:9" ht="18" customHeight="1" x14ac:dyDescent="0.25">
      <c r="B8" s="2" t="s">
        <v>24</v>
      </c>
      <c r="C8" s="26"/>
      <c r="E8" s="2" t="s">
        <v>6</v>
      </c>
      <c r="F8" s="17">
        <v>1353</v>
      </c>
      <c r="H8" s="12" t="s">
        <v>40</v>
      </c>
      <c r="I8" s="13">
        <f>SUM(I5:I7)</f>
        <v>5976.02</v>
      </c>
    </row>
    <row r="9" spans="2:9" ht="18" customHeight="1" x14ac:dyDescent="0.25">
      <c r="B9" s="2" t="s">
        <v>28</v>
      </c>
      <c r="C9" s="26">
        <v>6340</v>
      </c>
      <c r="E9" s="2" t="s">
        <v>5</v>
      </c>
      <c r="F9" s="17">
        <v>1204</v>
      </c>
    </row>
    <row r="10" spans="2:9" ht="18" customHeight="1" x14ac:dyDescent="0.25">
      <c r="B10" s="2" t="s">
        <v>29</v>
      </c>
      <c r="C10" s="26"/>
      <c r="E10" s="2" t="s">
        <v>16</v>
      </c>
      <c r="F10" s="17">
        <v>1142</v>
      </c>
    </row>
    <row r="11" spans="2:9" ht="18" customHeight="1" x14ac:dyDescent="0.25">
      <c r="B11" s="2" t="s">
        <v>4</v>
      </c>
      <c r="C11" s="9">
        <v>5062</v>
      </c>
      <c r="E11" s="2" t="s">
        <v>14</v>
      </c>
      <c r="F11" s="17">
        <v>1044</v>
      </c>
    </row>
    <row r="12" spans="2:9" ht="18" customHeight="1" x14ac:dyDescent="0.25">
      <c r="B12" s="2" t="s">
        <v>21</v>
      </c>
      <c r="C12" s="9">
        <v>4737</v>
      </c>
      <c r="E12" s="2" t="s">
        <v>25</v>
      </c>
      <c r="F12" s="17">
        <v>943</v>
      </c>
    </row>
    <row r="13" spans="2:9" ht="18" customHeight="1" x14ac:dyDescent="0.25">
      <c r="B13" s="2" t="s">
        <v>26</v>
      </c>
      <c r="C13" s="26">
        <v>3967</v>
      </c>
      <c r="E13" s="2" t="s">
        <v>28</v>
      </c>
      <c r="F13" s="17">
        <v>762</v>
      </c>
    </row>
    <row r="14" spans="2:9" ht="18" customHeight="1" x14ac:dyDescent="0.25">
      <c r="B14" s="2" t="s">
        <v>27</v>
      </c>
      <c r="C14" s="26"/>
      <c r="E14" s="2" t="s">
        <v>13</v>
      </c>
      <c r="F14" s="17">
        <v>647</v>
      </c>
    </row>
    <row r="15" spans="2:9" ht="18" customHeight="1" x14ac:dyDescent="0.25">
      <c r="B15" s="2" t="s">
        <v>5</v>
      </c>
      <c r="C15" s="9">
        <v>3808</v>
      </c>
      <c r="E15" s="2" t="s">
        <v>35</v>
      </c>
      <c r="F15" s="17">
        <v>615</v>
      </c>
    </row>
    <row r="16" spans="2:9" ht="18" customHeight="1" x14ac:dyDescent="0.25">
      <c r="B16" s="2" t="s">
        <v>6</v>
      </c>
      <c r="C16" s="26">
        <v>3607</v>
      </c>
      <c r="E16" s="2" t="s">
        <v>7</v>
      </c>
      <c r="F16" s="17">
        <v>448</v>
      </c>
    </row>
    <row r="17" spans="2:9" ht="18" customHeight="1" x14ac:dyDescent="0.25">
      <c r="B17" s="2" t="s">
        <v>39</v>
      </c>
      <c r="C17" s="26"/>
      <c r="E17" s="2" t="s">
        <v>38</v>
      </c>
      <c r="F17" s="17">
        <v>447</v>
      </c>
      <c r="I17" s="23"/>
    </row>
    <row r="18" spans="2:9" ht="18" customHeight="1" x14ac:dyDescent="0.25">
      <c r="B18" s="2" t="s">
        <v>8</v>
      </c>
      <c r="C18" s="25">
        <v>3102</v>
      </c>
      <c r="E18" s="2" t="s">
        <v>28</v>
      </c>
      <c r="F18" s="17">
        <v>370</v>
      </c>
      <c r="I18" s="23"/>
    </row>
    <row r="19" spans="2:9" ht="18" customHeight="1" x14ac:dyDescent="0.25">
      <c r="B19" s="2" t="s">
        <v>38</v>
      </c>
      <c r="C19" s="25"/>
      <c r="E19" s="2" t="s">
        <v>9</v>
      </c>
      <c r="F19" s="17">
        <v>352</v>
      </c>
      <c r="I19" s="23"/>
    </row>
    <row r="20" spans="2:9" ht="18" customHeight="1" x14ac:dyDescent="0.25">
      <c r="B20" s="2" t="s">
        <v>9</v>
      </c>
      <c r="C20" s="25"/>
      <c r="E20" s="2" t="s">
        <v>29</v>
      </c>
      <c r="F20" s="17">
        <v>301</v>
      </c>
      <c r="I20" s="23"/>
    </row>
    <row r="21" spans="2:9" ht="18" customHeight="1" x14ac:dyDescent="0.25">
      <c r="B21" s="2" t="s">
        <v>13</v>
      </c>
      <c r="C21" s="6">
        <v>2861</v>
      </c>
      <c r="E21" s="2" t="s">
        <v>39</v>
      </c>
      <c r="F21" s="17">
        <v>284</v>
      </c>
      <c r="I21" s="23"/>
    </row>
    <row r="22" spans="2:9" ht="18" customHeight="1" x14ac:dyDescent="0.25">
      <c r="B22" s="2" t="s">
        <v>14</v>
      </c>
      <c r="C22" s="6">
        <v>813</v>
      </c>
      <c r="E22" s="2" t="s">
        <v>32</v>
      </c>
      <c r="F22" s="17">
        <v>190</v>
      </c>
    </row>
    <row r="23" spans="2:9" ht="18" customHeight="1" x14ac:dyDescent="0.25">
      <c r="B23" s="2" t="s">
        <v>18</v>
      </c>
      <c r="C23" s="25">
        <v>624</v>
      </c>
      <c r="E23" s="2" t="s">
        <v>23</v>
      </c>
      <c r="F23" s="17">
        <v>158</v>
      </c>
    </row>
    <row r="24" spans="2:9" ht="18" customHeight="1" x14ac:dyDescent="0.25">
      <c r="B24" s="2" t="s">
        <v>19</v>
      </c>
      <c r="C24" s="25"/>
      <c r="E24" s="2" t="s">
        <v>21</v>
      </c>
      <c r="F24" s="17">
        <v>124</v>
      </c>
    </row>
    <row r="25" spans="2:9" ht="18" customHeight="1" x14ac:dyDescent="0.25">
      <c r="B25" s="2" t="s">
        <v>20</v>
      </c>
      <c r="C25" s="25"/>
      <c r="E25" s="2" t="s">
        <v>30</v>
      </c>
      <c r="F25" s="17">
        <v>117</v>
      </c>
    </row>
    <row r="26" spans="2:9" ht="18" customHeight="1" x14ac:dyDescent="0.25">
      <c r="B26" s="2" t="s">
        <v>16</v>
      </c>
      <c r="C26" s="6">
        <v>525</v>
      </c>
      <c r="E26" s="2" t="s">
        <v>26</v>
      </c>
      <c r="F26" s="17">
        <v>111</v>
      </c>
    </row>
    <row r="27" spans="2:9" ht="18" customHeight="1" x14ac:dyDescent="0.25">
      <c r="B27" s="2" t="s">
        <v>59</v>
      </c>
      <c r="C27" s="6">
        <v>430</v>
      </c>
      <c r="E27" s="2" t="s">
        <v>8</v>
      </c>
      <c r="F27" s="17">
        <v>108</v>
      </c>
    </row>
    <row r="28" spans="2:9" ht="18" customHeight="1" x14ac:dyDescent="0.25">
      <c r="B28" s="12" t="s">
        <v>40</v>
      </c>
      <c r="C28" s="13">
        <f>SUM(C5:C27)</f>
        <v>75091</v>
      </c>
      <c r="E28" s="2" t="s">
        <v>20</v>
      </c>
      <c r="F28" s="17">
        <v>95</v>
      </c>
    </row>
    <row r="29" spans="2:9" ht="18" customHeight="1" x14ac:dyDescent="0.25">
      <c r="C29" s="6"/>
      <c r="E29" s="2" t="s">
        <v>17</v>
      </c>
      <c r="F29" s="17">
        <v>72</v>
      </c>
    </row>
    <row r="30" spans="2:9" ht="18" customHeight="1" x14ac:dyDescent="0.25">
      <c r="C30" s="6"/>
      <c r="E30" s="2" t="s">
        <v>19</v>
      </c>
      <c r="F30" s="17">
        <v>31</v>
      </c>
    </row>
    <row r="31" spans="2:9" ht="18" customHeight="1" x14ac:dyDescent="0.25">
      <c r="E31" s="2" t="s">
        <v>33</v>
      </c>
      <c r="F31" s="17">
        <v>24</v>
      </c>
    </row>
    <row r="32" spans="2:9" ht="18" customHeight="1" x14ac:dyDescent="0.25">
      <c r="E32" s="2" t="s">
        <v>18</v>
      </c>
      <c r="F32" s="17">
        <v>15</v>
      </c>
    </row>
    <row r="33" spans="5:6" ht="18" customHeight="1" x14ac:dyDescent="0.25">
      <c r="E33" s="2" t="s">
        <v>61</v>
      </c>
      <c r="F33" s="17">
        <v>7</v>
      </c>
    </row>
    <row r="34" spans="5:6" ht="18" customHeight="1" x14ac:dyDescent="0.25">
      <c r="E34" s="2" t="s">
        <v>15</v>
      </c>
      <c r="F34" s="17">
        <v>5</v>
      </c>
    </row>
    <row r="35" spans="5:6" ht="18" customHeight="1" x14ac:dyDescent="0.25">
      <c r="E35" s="2" t="s">
        <v>34</v>
      </c>
      <c r="F35" s="17">
        <v>3</v>
      </c>
    </row>
    <row r="36" spans="5:6" ht="18" customHeight="1" x14ac:dyDescent="0.25">
      <c r="E36" s="12" t="s">
        <v>40</v>
      </c>
      <c r="F36" s="16">
        <f>SUM(F5:F35)</f>
        <v>19385</v>
      </c>
    </row>
  </sheetData>
  <mergeCells count="6">
    <mergeCell ref="C23:C25"/>
    <mergeCell ref="C6:C8"/>
    <mergeCell ref="C9:C10"/>
    <mergeCell ref="C13:C14"/>
    <mergeCell ref="C16:C17"/>
    <mergeCell ref="C18:C20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E7A95-56C1-4F10-B767-0C515970E52D}">
  <dimension ref="B2:M23"/>
  <sheetViews>
    <sheetView workbookViewId="0">
      <selection activeCell="E18" sqref="E18"/>
    </sheetView>
  </sheetViews>
  <sheetFormatPr defaultRowHeight="18" customHeight="1" x14ac:dyDescent="0.25"/>
  <cols>
    <col min="1" max="1" width="5.42578125" style="2" customWidth="1"/>
    <col min="2" max="2" width="22.42578125" style="2" customWidth="1"/>
    <col min="3" max="11" width="13.5703125" style="2" customWidth="1"/>
    <col min="12" max="12" width="16" style="2" customWidth="1"/>
    <col min="13" max="13" width="17" style="2" customWidth="1"/>
    <col min="14" max="16384" width="9.140625" style="2"/>
  </cols>
  <sheetData>
    <row r="2" spans="2:13" ht="18" customHeight="1" x14ac:dyDescent="0.25">
      <c r="B2" s="1" t="s">
        <v>89</v>
      </c>
      <c r="C2" s="1"/>
      <c r="D2" s="1"/>
      <c r="E2" s="1"/>
      <c r="F2" s="1"/>
      <c r="G2" s="1"/>
      <c r="H2" s="1"/>
      <c r="I2" s="1"/>
      <c r="J2" s="1"/>
    </row>
    <row r="3" spans="2:13" ht="18" customHeight="1" x14ac:dyDescent="0.25">
      <c r="B3" s="1"/>
      <c r="C3" s="1"/>
      <c r="D3" s="1"/>
      <c r="E3" s="1"/>
      <c r="F3" s="1"/>
      <c r="G3" s="1"/>
      <c r="H3" s="1"/>
      <c r="I3" s="1"/>
      <c r="J3" s="1"/>
    </row>
    <row r="4" spans="2:13" s="3" customFormat="1" ht="24.75" customHeight="1" x14ac:dyDescent="0.25">
      <c r="B4" s="8" t="s">
        <v>68</v>
      </c>
      <c r="C4" s="8" t="s">
        <v>70</v>
      </c>
      <c r="D4" s="8" t="s">
        <v>71</v>
      </c>
      <c r="E4" s="8" t="s">
        <v>72</v>
      </c>
      <c r="F4" s="8" t="s">
        <v>73</v>
      </c>
      <c r="G4" s="8" t="s">
        <v>74</v>
      </c>
      <c r="H4" s="8" t="s">
        <v>75</v>
      </c>
      <c r="I4" s="8" t="s">
        <v>76</v>
      </c>
      <c r="J4" s="8" t="s">
        <v>77</v>
      </c>
      <c r="K4" s="8" t="s">
        <v>78</v>
      </c>
      <c r="L4" s="8" t="s">
        <v>79</v>
      </c>
      <c r="M4" s="8" t="s">
        <v>80</v>
      </c>
    </row>
    <row r="5" spans="2:13" ht="18" customHeight="1" x14ac:dyDescent="0.25">
      <c r="B5" s="2" t="s">
        <v>44</v>
      </c>
      <c r="C5" s="9">
        <v>8812</v>
      </c>
      <c r="D5" s="9">
        <v>399</v>
      </c>
      <c r="E5" s="9">
        <v>1918</v>
      </c>
      <c r="F5" s="9">
        <v>53</v>
      </c>
      <c r="G5" s="9">
        <v>2255</v>
      </c>
      <c r="H5" s="9">
        <v>408</v>
      </c>
      <c r="I5" s="9">
        <v>110</v>
      </c>
      <c r="J5" s="9">
        <v>1212</v>
      </c>
      <c r="K5" s="9">
        <v>96</v>
      </c>
      <c r="L5" s="9">
        <v>326</v>
      </c>
      <c r="M5" s="9">
        <f>SUM(C5:L5)</f>
        <v>15589</v>
      </c>
    </row>
    <row r="6" spans="2:13" ht="18" customHeight="1" x14ac:dyDescent="0.25">
      <c r="B6" s="2" t="s">
        <v>52</v>
      </c>
      <c r="C6" s="9">
        <v>3384</v>
      </c>
      <c r="D6" s="9"/>
      <c r="E6" s="9">
        <v>862</v>
      </c>
      <c r="F6" s="9">
        <v>10</v>
      </c>
      <c r="G6" s="9">
        <v>642</v>
      </c>
      <c r="H6" s="9">
        <v>30</v>
      </c>
      <c r="I6" s="9">
        <v>7</v>
      </c>
      <c r="J6" s="9">
        <v>44</v>
      </c>
      <c r="K6" s="9">
        <v>16</v>
      </c>
      <c r="L6" s="9">
        <v>66</v>
      </c>
      <c r="M6" s="9">
        <f t="shared" ref="M6:M11" si="0">SUM(C6:L6)</f>
        <v>5061</v>
      </c>
    </row>
    <row r="7" spans="2:13" ht="18" customHeight="1" x14ac:dyDescent="0.25">
      <c r="B7" s="2" t="s">
        <v>69</v>
      </c>
      <c r="C7" s="9">
        <v>60</v>
      </c>
      <c r="D7" s="9">
        <v>854</v>
      </c>
      <c r="E7" s="9"/>
      <c r="F7" s="9">
        <v>37</v>
      </c>
      <c r="G7" s="9">
        <v>5353</v>
      </c>
      <c r="H7" s="9">
        <v>954</v>
      </c>
      <c r="I7" s="9">
        <v>120</v>
      </c>
      <c r="J7" s="9">
        <v>14</v>
      </c>
      <c r="K7" s="9">
        <v>296</v>
      </c>
      <c r="L7" s="9">
        <v>1527</v>
      </c>
      <c r="M7" s="9">
        <f t="shared" si="0"/>
        <v>9215</v>
      </c>
    </row>
    <row r="8" spans="2:13" ht="18" customHeight="1" x14ac:dyDescent="0.25">
      <c r="B8" s="2" t="s">
        <v>51</v>
      </c>
      <c r="C8" s="9"/>
      <c r="D8" s="9"/>
      <c r="E8" s="9"/>
      <c r="F8" s="9">
        <v>7</v>
      </c>
      <c r="G8" s="9">
        <v>405</v>
      </c>
      <c r="H8" s="9">
        <v>85</v>
      </c>
      <c r="I8" s="9">
        <v>18</v>
      </c>
      <c r="J8" s="9">
        <v>19</v>
      </c>
      <c r="K8" s="9">
        <v>53</v>
      </c>
      <c r="L8" s="9">
        <v>48</v>
      </c>
      <c r="M8" s="9">
        <f t="shared" si="0"/>
        <v>635</v>
      </c>
    </row>
    <row r="9" spans="2:13" ht="18" customHeight="1" x14ac:dyDescent="0.25">
      <c r="B9" s="2" t="s">
        <v>53</v>
      </c>
      <c r="C9" s="9">
        <v>323</v>
      </c>
      <c r="D9" s="9">
        <v>42</v>
      </c>
      <c r="E9" s="9"/>
      <c r="F9" s="9">
        <v>38</v>
      </c>
      <c r="G9" s="9">
        <v>1111</v>
      </c>
      <c r="H9" s="9">
        <v>251</v>
      </c>
      <c r="I9" s="9">
        <v>12</v>
      </c>
      <c r="J9" s="9">
        <v>21</v>
      </c>
      <c r="K9" s="9">
        <v>65</v>
      </c>
      <c r="L9" s="9">
        <v>74</v>
      </c>
      <c r="M9" s="9">
        <f t="shared" si="0"/>
        <v>1937</v>
      </c>
    </row>
    <row r="10" spans="2:13" ht="18" customHeight="1" x14ac:dyDescent="0.25">
      <c r="B10" s="2" t="s">
        <v>59</v>
      </c>
      <c r="C10" s="9"/>
      <c r="D10" s="9"/>
      <c r="E10" s="9"/>
      <c r="F10" s="9">
        <v>19</v>
      </c>
      <c r="G10" s="9">
        <v>22</v>
      </c>
      <c r="H10" s="9">
        <v>4</v>
      </c>
      <c r="I10" s="9">
        <v>2</v>
      </c>
      <c r="J10" s="9">
        <v>4</v>
      </c>
      <c r="K10" s="9">
        <v>5</v>
      </c>
      <c r="L10" s="9">
        <v>11</v>
      </c>
      <c r="M10" s="9">
        <f t="shared" si="0"/>
        <v>67</v>
      </c>
    </row>
    <row r="11" spans="2:13" ht="18" customHeight="1" x14ac:dyDescent="0.25">
      <c r="B11" s="2" t="s">
        <v>35</v>
      </c>
      <c r="C11" s="9">
        <v>75</v>
      </c>
      <c r="D11" s="9"/>
      <c r="E11" s="9"/>
      <c r="F11" s="9">
        <v>14</v>
      </c>
      <c r="G11" s="9">
        <v>20</v>
      </c>
      <c r="H11" s="9">
        <v>1</v>
      </c>
      <c r="I11" s="9">
        <v>1</v>
      </c>
      <c r="J11" s="9">
        <v>21</v>
      </c>
      <c r="K11" s="9">
        <v>4</v>
      </c>
      <c r="L11" s="9">
        <v>14</v>
      </c>
      <c r="M11" s="9">
        <f t="shared" si="0"/>
        <v>150</v>
      </c>
    </row>
    <row r="12" spans="2:13" ht="18" customHeight="1" x14ac:dyDescent="0.25">
      <c r="B12" s="12" t="s">
        <v>40</v>
      </c>
      <c r="C12" s="13">
        <f t="shared" ref="C12:M12" si="1">SUM(C5:C11)</f>
        <v>12654</v>
      </c>
      <c r="D12" s="13">
        <f t="shared" si="1"/>
        <v>1295</v>
      </c>
      <c r="E12" s="13">
        <f t="shared" si="1"/>
        <v>2780</v>
      </c>
      <c r="F12" s="13">
        <f t="shared" si="1"/>
        <v>178</v>
      </c>
      <c r="G12" s="13">
        <f t="shared" si="1"/>
        <v>9808</v>
      </c>
      <c r="H12" s="13">
        <f t="shared" si="1"/>
        <v>1733</v>
      </c>
      <c r="I12" s="13">
        <f t="shared" si="1"/>
        <v>270</v>
      </c>
      <c r="J12" s="13">
        <f t="shared" si="1"/>
        <v>1335</v>
      </c>
      <c r="K12" s="13">
        <f t="shared" si="1"/>
        <v>535</v>
      </c>
      <c r="L12" s="13">
        <f t="shared" si="1"/>
        <v>2066</v>
      </c>
      <c r="M12" s="13">
        <f t="shared" si="1"/>
        <v>32654</v>
      </c>
    </row>
    <row r="13" spans="2:13" ht="18" customHeight="1" x14ac:dyDescent="0.25">
      <c r="C13" s="6"/>
      <c r="D13" s="6"/>
      <c r="E13" s="6"/>
      <c r="F13" s="6"/>
      <c r="G13" s="6"/>
      <c r="H13" s="6"/>
      <c r="I13" s="6"/>
      <c r="J13" s="6"/>
    </row>
    <row r="14" spans="2:13" ht="27.75" customHeight="1" x14ac:dyDescent="0.25">
      <c r="B14" s="1" t="s">
        <v>90</v>
      </c>
      <c r="C14" s="6"/>
      <c r="D14" s="6"/>
      <c r="E14" s="6"/>
      <c r="F14" s="6"/>
      <c r="G14" s="6"/>
      <c r="H14" s="6"/>
      <c r="I14" s="6"/>
      <c r="J14" s="6"/>
    </row>
    <row r="15" spans="2:13" ht="19.5" customHeight="1" x14ac:dyDescent="0.25">
      <c r="B15" s="1"/>
      <c r="C15" s="6"/>
      <c r="D15" s="6"/>
      <c r="E15" s="6" t="s">
        <v>37</v>
      </c>
      <c r="F15" s="6"/>
      <c r="G15" s="6"/>
      <c r="H15" s="6"/>
      <c r="I15" s="6"/>
      <c r="J15" s="6"/>
    </row>
    <row r="16" spans="2:13" ht="18" customHeight="1" x14ac:dyDescent="0.25">
      <c r="B16" s="8" t="s">
        <v>68</v>
      </c>
      <c r="C16" s="8" t="s">
        <v>84</v>
      </c>
      <c r="D16" s="8" t="s">
        <v>85</v>
      </c>
      <c r="E16" s="8" t="s">
        <v>86</v>
      </c>
    </row>
    <row r="17" spans="2:5" ht="18" customHeight="1" x14ac:dyDescent="0.25">
      <c r="B17" s="2" t="s">
        <v>71</v>
      </c>
      <c r="C17" s="6">
        <v>451.52</v>
      </c>
      <c r="D17" s="6">
        <v>334.09</v>
      </c>
      <c r="E17" s="6">
        <v>117.43</v>
      </c>
    </row>
    <row r="18" spans="2:5" ht="18" customHeight="1" x14ac:dyDescent="0.25">
      <c r="B18" s="2" t="s">
        <v>77</v>
      </c>
      <c r="C18" s="6">
        <v>168.37</v>
      </c>
      <c r="D18" s="6">
        <v>149.69</v>
      </c>
      <c r="E18" s="6">
        <v>18.690000000000001</v>
      </c>
    </row>
    <row r="19" spans="2:5" ht="18" customHeight="1" x14ac:dyDescent="0.25">
      <c r="B19" s="2" t="s">
        <v>70</v>
      </c>
      <c r="C19" s="6">
        <v>6614.7</v>
      </c>
      <c r="D19" s="6">
        <v>1192.3900000000001</v>
      </c>
      <c r="E19" s="6">
        <v>5422.31</v>
      </c>
    </row>
    <row r="20" spans="2:5" ht="18" customHeight="1" x14ac:dyDescent="0.25">
      <c r="B20" s="2" t="s">
        <v>81</v>
      </c>
      <c r="C20" s="6">
        <v>283.63</v>
      </c>
      <c r="D20" s="6">
        <v>111.19</v>
      </c>
      <c r="E20" s="6">
        <v>172.44</v>
      </c>
    </row>
    <row r="21" spans="2:5" ht="18" customHeight="1" x14ac:dyDescent="0.25">
      <c r="B21" s="2" t="s">
        <v>82</v>
      </c>
      <c r="C21" s="6">
        <v>7563.72</v>
      </c>
      <c r="D21" s="6">
        <v>735.96</v>
      </c>
      <c r="E21" s="6">
        <v>206.77</v>
      </c>
    </row>
    <row r="22" spans="2:5" ht="18" customHeight="1" x14ac:dyDescent="0.25">
      <c r="B22" s="2" t="s">
        <v>83</v>
      </c>
      <c r="C22" s="6">
        <v>128.62</v>
      </c>
      <c r="D22" s="6">
        <v>128.62</v>
      </c>
      <c r="E22" s="6">
        <v>0</v>
      </c>
    </row>
    <row r="23" spans="2:5" ht="18" customHeight="1" x14ac:dyDescent="0.25">
      <c r="B23" s="12" t="s">
        <v>40</v>
      </c>
      <c r="C23" s="13">
        <f>SUM(C17:C22)</f>
        <v>15210.560000000001</v>
      </c>
      <c r="D23" s="13">
        <f>SUM(D17:D22)</f>
        <v>2651.94</v>
      </c>
      <c r="E23" s="13">
        <f>SUM(E17:E22)</f>
        <v>5937.64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B0A8E-3812-4804-8B0D-A23C7839A5D9}">
  <dimension ref="B2:F39"/>
  <sheetViews>
    <sheetView workbookViewId="0">
      <selection activeCell="F8" sqref="F8"/>
    </sheetView>
  </sheetViews>
  <sheetFormatPr defaultRowHeight="18" customHeight="1" x14ac:dyDescent="0.25"/>
  <cols>
    <col min="1" max="1" width="5.42578125" style="2" customWidth="1"/>
    <col min="2" max="2" width="33.42578125" style="2" customWidth="1"/>
    <col min="3" max="3" width="16.28515625" style="2" customWidth="1"/>
    <col min="4" max="4" width="9.140625" style="2"/>
    <col min="5" max="5" width="26.5703125" style="2" bestFit="1" customWidth="1"/>
    <col min="6" max="6" width="19.28515625" style="2" customWidth="1"/>
    <col min="7" max="16384" width="9.140625" style="2"/>
  </cols>
  <sheetData>
    <row r="2" spans="2:6" ht="18" customHeight="1" x14ac:dyDescent="0.25">
      <c r="B2" s="1" t="s">
        <v>88</v>
      </c>
      <c r="C2" s="1"/>
    </row>
    <row r="3" spans="2:6" ht="18" customHeight="1" x14ac:dyDescent="0.25">
      <c r="B3" s="1"/>
      <c r="C3" s="1"/>
    </row>
    <row r="4" spans="2:6" s="3" customFormat="1" ht="24.75" customHeight="1" x14ac:dyDescent="0.25">
      <c r="B4" s="8" t="s">
        <v>36</v>
      </c>
      <c r="C4" s="8" t="s">
        <v>58</v>
      </c>
    </row>
    <row r="5" spans="2:6" ht="18" customHeight="1" x14ac:dyDescent="0.25">
      <c r="B5" s="2" t="s">
        <v>21</v>
      </c>
      <c r="C5" s="17">
        <v>20113</v>
      </c>
      <c r="F5" s="14"/>
    </row>
    <row r="6" spans="2:6" ht="18" customHeight="1" x14ac:dyDescent="0.25">
      <c r="B6" s="2" t="s">
        <v>7</v>
      </c>
      <c r="C6" s="17">
        <v>17233</v>
      </c>
      <c r="F6" s="14"/>
    </row>
    <row r="7" spans="2:6" ht="18" customHeight="1" x14ac:dyDescent="0.25">
      <c r="B7" s="2" t="s">
        <v>24</v>
      </c>
      <c r="C7" s="17">
        <v>13479</v>
      </c>
      <c r="F7" s="14"/>
    </row>
    <row r="8" spans="2:6" ht="18" customHeight="1" x14ac:dyDescent="0.25">
      <c r="B8" s="2" t="s">
        <v>5</v>
      </c>
      <c r="C8" s="17">
        <v>11851</v>
      </c>
      <c r="F8" s="14"/>
    </row>
    <row r="9" spans="2:6" ht="18" customHeight="1" x14ac:dyDescent="0.25">
      <c r="B9" s="2" t="s">
        <v>16</v>
      </c>
      <c r="C9" s="17">
        <v>10335</v>
      </c>
      <c r="F9" s="14"/>
    </row>
    <row r="10" spans="2:6" ht="18" customHeight="1" x14ac:dyDescent="0.25">
      <c r="B10" s="2" t="s">
        <v>19</v>
      </c>
      <c r="C10" s="17">
        <v>9931</v>
      </c>
      <c r="F10" s="14"/>
    </row>
    <row r="11" spans="2:6" ht="18" customHeight="1" x14ac:dyDescent="0.25">
      <c r="B11" s="2" t="s">
        <v>13</v>
      </c>
      <c r="C11" s="17">
        <v>9099</v>
      </c>
      <c r="F11" s="14"/>
    </row>
    <row r="12" spans="2:6" ht="18" customHeight="1" x14ac:dyDescent="0.25">
      <c r="B12" s="2" t="s">
        <v>38</v>
      </c>
      <c r="C12" s="17">
        <v>8847</v>
      </c>
    </row>
    <row r="13" spans="2:6" ht="18" customHeight="1" x14ac:dyDescent="0.25">
      <c r="B13" s="2" t="s">
        <v>14</v>
      </c>
      <c r="C13" s="17">
        <v>8753</v>
      </c>
    </row>
    <row r="14" spans="2:6" ht="18" customHeight="1" x14ac:dyDescent="0.25">
      <c r="B14" s="2" t="s">
        <v>22</v>
      </c>
      <c r="C14" s="17">
        <v>8459</v>
      </c>
    </row>
    <row r="15" spans="2:6" ht="18" customHeight="1" x14ac:dyDescent="0.25">
      <c r="B15" s="2" t="s">
        <v>4</v>
      </c>
      <c r="C15" s="17">
        <v>7881</v>
      </c>
    </row>
    <row r="16" spans="2:6" ht="18" customHeight="1" x14ac:dyDescent="0.25">
      <c r="B16" s="2" t="s">
        <v>11</v>
      </c>
      <c r="C16" s="17">
        <v>7763</v>
      </c>
    </row>
    <row r="17" spans="2:3" ht="18" customHeight="1" x14ac:dyDescent="0.25">
      <c r="B17" s="2" t="s">
        <v>28</v>
      </c>
      <c r="C17" s="17">
        <v>7588</v>
      </c>
    </row>
    <row r="18" spans="2:3" ht="18" customHeight="1" x14ac:dyDescent="0.25">
      <c r="B18" s="2" t="s">
        <v>20</v>
      </c>
      <c r="C18" s="17">
        <v>7272</v>
      </c>
    </row>
    <row r="19" spans="2:3" ht="18" customHeight="1" x14ac:dyDescent="0.25">
      <c r="B19" s="2" t="s">
        <v>34</v>
      </c>
      <c r="C19" s="17">
        <v>6307</v>
      </c>
    </row>
    <row r="20" spans="2:3" ht="18" customHeight="1" x14ac:dyDescent="0.25">
      <c r="B20" s="2" t="s">
        <v>27</v>
      </c>
      <c r="C20" s="17">
        <v>6187</v>
      </c>
    </row>
    <row r="21" spans="2:3" ht="18" customHeight="1" x14ac:dyDescent="0.25">
      <c r="B21" s="2" t="s">
        <v>23</v>
      </c>
      <c r="C21" s="17">
        <v>6031</v>
      </c>
    </row>
    <row r="22" spans="2:3" ht="18" customHeight="1" x14ac:dyDescent="0.25">
      <c r="B22" s="2" t="s">
        <v>6</v>
      </c>
      <c r="C22" s="17">
        <v>5898</v>
      </c>
    </row>
    <row r="23" spans="2:3" ht="18" customHeight="1" x14ac:dyDescent="0.25">
      <c r="B23" s="2" t="s">
        <v>25</v>
      </c>
      <c r="C23" s="17">
        <v>4643</v>
      </c>
    </row>
    <row r="24" spans="2:3" ht="18" customHeight="1" x14ac:dyDescent="0.25">
      <c r="B24" s="2" t="s">
        <v>29</v>
      </c>
      <c r="C24" s="17">
        <v>3917</v>
      </c>
    </row>
    <row r="25" spans="2:3" ht="18" customHeight="1" x14ac:dyDescent="0.25">
      <c r="B25" s="2" t="s">
        <v>8</v>
      </c>
      <c r="C25" s="17">
        <v>3475</v>
      </c>
    </row>
    <row r="26" spans="2:3" ht="18" customHeight="1" x14ac:dyDescent="0.25">
      <c r="B26" s="2" t="s">
        <v>33</v>
      </c>
      <c r="C26" s="17">
        <v>3036</v>
      </c>
    </row>
    <row r="27" spans="2:3" ht="18" customHeight="1" x14ac:dyDescent="0.25">
      <c r="B27" s="2" t="s">
        <v>10</v>
      </c>
      <c r="C27" s="17">
        <v>2810</v>
      </c>
    </row>
    <row r="28" spans="2:3" ht="18" customHeight="1" x14ac:dyDescent="0.25">
      <c r="B28" s="2" t="s">
        <v>17</v>
      </c>
      <c r="C28" s="17">
        <v>2461</v>
      </c>
    </row>
    <row r="29" spans="2:3" ht="18" customHeight="1" x14ac:dyDescent="0.25">
      <c r="B29" s="2" t="s">
        <v>9</v>
      </c>
      <c r="C29" s="17">
        <v>2238</v>
      </c>
    </row>
    <row r="30" spans="2:3" ht="18" customHeight="1" x14ac:dyDescent="0.25">
      <c r="B30" s="2" t="s">
        <v>26</v>
      </c>
      <c r="C30" s="17">
        <v>2113</v>
      </c>
    </row>
    <row r="31" spans="2:3" ht="18" customHeight="1" x14ac:dyDescent="0.25">
      <c r="B31" s="2" t="s">
        <v>35</v>
      </c>
      <c r="C31" s="17">
        <v>2035</v>
      </c>
    </row>
    <row r="32" spans="2:3" ht="18" customHeight="1" x14ac:dyDescent="0.25">
      <c r="B32" s="2" t="s">
        <v>32</v>
      </c>
      <c r="C32" s="17">
        <v>2020</v>
      </c>
    </row>
    <row r="33" spans="2:3" ht="18" customHeight="1" x14ac:dyDescent="0.25">
      <c r="B33" s="2" t="s">
        <v>31</v>
      </c>
      <c r="C33" s="17">
        <v>1677</v>
      </c>
    </row>
    <row r="34" spans="2:3" ht="18" customHeight="1" x14ac:dyDescent="0.25">
      <c r="B34" s="2" t="s">
        <v>18</v>
      </c>
      <c r="C34" s="17">
        <v>1254</v>
      </c>
    </row>
    <row r="35" spans="2:3" ht="18" customHeight="1" x14ac:dyDescent="0.25">
      <c r="B35" s="2" t="s">
        <v>30</v>
      </c>
      <c r="C35" s="17">
        <v>1218</v>
      </c>
    </row>
    <row r="36" spans="2:3" ht="18" customHeight="1" x14ac:dyDescent="0.25">
      <c r="B36" s="2" t="s">
        <v>15</v>
      </c>
      <c r="C36" s="17">
        <v>996</v>
      </c>
    </row>
    <row r="37" spans="2:3" ht="18" customHeight="1" x14ac:dyDescent="0.25">
      <c r="B37" s="2" t="s">
        <v>39</v>
      </c>
      <c r="C37" s="17">
        <v>753</v>
      </c>
    </row>
    <row r="38" spans="2:3" ht="18" customHeight="1" x14ac:dyDescent="0.25">
      <c r="B38" s="2" t="s">
        <v>12</v>
      </c>
      <c r="C38" s="17">
        <v>225</v>
      </c>
    </row>
    <row r="39" spans="2:3" ht="18" customHeight="1" x14ac:dyDescent="0.25">
      <c r="B39" s="12" t="s">
        <v>40</v>
      </c>
      <c r="C39" s="13">
        <f>SUM(C5:C38)</f>
        <v>207898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B232E1-9303-4265-9816-81B28938D3AC}">
  <dimension ref="B2:I39"/>
  <sheetViews>
    <sheetView workbookViewId="0">
      <selection activeCell="C9" sqref="C9"/>
    </sheetView>
  </sheetViews>
  <sheetFormatPr defaultRowHeight="18" customHeight="1" x14ac:dyDescent="0.25"/>
  <cols>
    <col min="1" max="1" width="5.42578125" style="2" customWidth="1"/>
    <col min="2" max="2" width="33.42578125" style="2" customWidth="1"/>
    <col min="3" max="3" width="16.28515625" style="2" customWidth="1"/>
    <col min="4" max="4" width="9.140625" style="2"/>
    <col min="5" max="5" width="26.5703125" style="2" bestFit="1" customWidth="1"/>
    <col min="6" max="6" width="19" style="2" customWidth="1"/>
    <col min="7" max="8" width="9.140625" style="2"/>
    <col min="9" max="9" width="10.5703125" style="2" bestFit="1" customWidth="1"/>
    <col min="10" max="16384" width="9.140625" style="2"/>
  </cols>
  <sheetData>
    <row r="2" spans="2:9" ht="18" customHeight="1" x14ac:dyDescent="0.25">
      <c r="B2" s="1" t="s">
        <v>87</v>
      </c>
      <c r="C2" s="1"/>
    </row>
    <row r="3" spans="2:9" ht="18" customHeight="1" x14ac:dyDescent="0.25">
      <c r="B3" s="1"/>
      <c r="C3" s="1"/>
    </row>
    <row r="4" spans="2:9" s="3" customFormat="1" ht="24.75" customHeight="1" x14ac:dyDescent="0.25">
      <c r="B4" s="8" t="s">
        <v>36</v>
      </c>
      <c r="C4" s="8" t="s">
        <v>58</v>
      </c>
    </row>
    <row r="5" spans="2:9" ht="18" customHeight="1" x14ac:dyDescent="0.25">
      <c r="B5" s="2" t="s">
        <v>20</v>
      </c>
      <c r="C5" s="17">
        <v>10188</v>
      </c>
      <c r="F5" s="14"/>
      <c r="G5" s="14"/>
      <c r="H5" s="14"/>
    </row>
    <row r="6" spans="2:9" ht="18" customHeight="1" x14ac:dyDescent="0.25">
      <c r="B6" s="2" t="s">
        <v>16</v>
      </c>
      <c r="C6" s="17">
        <v>7907</v>
      </c>
      <c r="F6" s="14"/>
      <c r="G6" s="14"/>
      <c r="H6" s="14"/>
    </row>
    <row r="7" spans="2:9" ht="18" customHeight="1" x14ac:dyDescent="0.25">
      <c r="B7" s="2" t="s">
        <v>13</v>
      </c>
      <c r="C7" s="17">
        <v>7036</v>
      </c>
      <c r="F7" s="14"/>
      <c r="G7" s="14"/>
      <c r="H7" s="14"/>
    </row>
    <row r="8" spans="2:9" ht="18" customHeight="1" x14ac:dyDescent="0.25">
      <c r="B8" s="2" t="s">
        <v>14</v>
      </c>
      <c r="C8" s="17">
        <v>5213</v>
      </c>
      <c r="F8" s="14"/>
      <c r="G8" s="14"/>
      <c r="H8" s="14"/>
    </row>
    <row r="9" spans="2:9" ht="18" customHeight="1" x14ac:dyDescent="0.25">
      <c r="B9" s="2" t="s">
        <v>28</v>
      </c>
      <c r="C9" s="17">
        <v>4193</v>
      </c>
      <c r="F9" s="14"/>
      <c r="G9" s="14"/>
      <c r="H9" s="14"/>
    </row>
    <row r="10" spans="2:9" ht="18" customHeight="1" x14ac:dyDescent="0.25">
      <c r="B10" s="2" t="s">
        <v>32</v>
      </c>
      <c r="C10" s="17">
        <v>3188</v>
      </c>
      <c r="F10" s="14"/>
      <c r="G10" s="14"/>
      <c r="H10" s="14"/>
    </row>
    <row r="11" spans="2:9" ht="18" customHeight="1" x14ac:dyDescent="0.25">
      <c r="B11" s="2" t="s">
        <v>19</v>
      </c>
      <c r="C11" s="17">
        <v>2605</v>
      </c>
      <c r="F11" s="14"/>
      <c r="G11" s="14"/>
      <c r="H11" s="14"/>
      <c r="I11" s="23"/>
    </row>
    <row r="12" spans="2:9" ht="18" customHeight="1" x14ac:dyDescent="0.25">
      <c r="B12" s="2" t="s">
        <v>10</v>
      </c>
      <c r="C12" s="17">
        <v>1787</v>
      </c>
      <c r="H12" s="9"/>
    </row>
    <row r="13" spans="2:9" ht="18" customHeight="1" x14ac:dyDescent="0.25">
      <c r="B13" s="2" t="s">
        <v>17</v>
      </c>
      <c r="C13" s="17">
        <v>1753</v>
      </c>
      <c r="H13" s="6"/>
    </row>
    <row r="14" spans="2:9" ht="18" customHeight="1" x14ac:dyDescent="0.25">
      <c r="B14" s="2" t="s">
        <v>8</v>
      </c>
      <c r="C14" s="17">
        <v>1513</v>
      </c>
    </row>
    <row r="15" spans="2:9" ht="18" customHeight="1" x14ac:dyDescent="0.25">
      <c r="B15" s="2" t="s">
        <v>29</v>
      </c>
      <c r="C15" s="17">
        <v>1414</v>
      </c>
    </row>
    <row r="16" spans="2:9" ht="18" customHeight="1" x14ac:dyDescent="0.25">
      <c r="B16" s="2" t="s">
        <v>35</v>
      </c>
      <c r="C16" s="17">
        <v>1411</v>
      </c>
    </row>
    <row r="17" spans="2:3" ht="18" customHeight="1" x14ac:dyDescent="0.25">
      <c r="B17" s="2" t="s">
        <v>26</v>
      </c>
      <c r="C17" s="17">
        <v>1214</v>
      </c>
    </row>
    <row r="18" spans="2:3" ht="18" customHeight="1" x14ac:dyDescent="0.25">
      <c r="B18" s="2" t="s">
        <v>9</v>
      </c>
      <c r="C18" s="17">
        <v>1137</v>
      </c>
    </row>
    <row r="19" spans="2:3" ht="18" customHeight="1" x14ac:dyDescent="0.25">
      <c r="B19" s="2" t="s">
        <v>15</v>
      </c>
      <c r="C19" s="17">
        <v>1079</v>
      </c>
    </row>
    <row r="20" spans="2:3" ht="18" customHeight="1" x14ac:dyDescent="0.25">
      <c r="B20" s="2" t="s">
        <v>18</v>
      </c>
      <c r="C20" s="17">
        <v>1019</v>
      </c>
    </row>
    <row r="21" spans="2:3" ht="18" customHeight="1" x14ac:dyDescent="0.25">
      <c r="B21" s="2" t="s">
        <v>23</v>
      </c>
      <c r="C21" s="17">
        <v>1006</v>
      </c>
    </row>
    <row r="22" spans="2:3" ht="18" customHeight="1" x14ac:dyDescent="0.25">
      <c r="B22" s="2" t="s">
        <v>11</v>
      </c>
      <c r="C22" s="17">
        <v>922</v>
      </c>
    </row>
    <row r="23" spans="2:3" ht="18" customHeight="1" x14ac:dyDescent="0.25">
      <c r="B23" s="2" t="s">
        <v>27</v>
      </c>
      <c r="C23" s="17">
        <v>908</v>
      </c>
    </row>
    <row r="24" spans="2:3" ht="18" customHeight="1" x14ac:dyDescent="0.25">
      <c r="B24" s="2" t="s">
        <v>4</v>
      </c>
      <c r="C24" s="17">
        <v>894</v>
      </c>
    </row>
    <row r="25" spans="2:3" ht="18" customHeight="1" x14ac:dyDescent="0.25">
      <c r="B25" s="2" t="s">
        <v>22</v>
      </c>
      <c r="C25" s="17">
        <v>681</v>
      </c>
    </row>
    <row r="26" spans="2:3" ht="18" customHeight="1" x14ac:dyDescent="0.25">
      <c r="B26" s="2" t="s">
        <v>21</v>
      </c>
      <c r="C26" s="17">
        <v>554</v>
      </c>
    </row>
    <row r="27" spans="2:3" ht="18" customHeight="1" x14ac:dyDescent="0.25">
      <c r="B27" s="2" t="s">
        <v>31</v>
      </c>
      <c r="C27" s="17">
        <v>514</v>
      </c>
    </row>
    <row r="28" spans="2:3" ht="18" customHeight="1" x14ac:dyDescent="0.25">
      <c r="B28" s="2" t="s">
        <v>33</v>
      </c>
      <c r="C28" s="17">
        <v>504</v>
      </c>
    </row>
    <row r="29" spans="2:3" ht="18" customHeight="1" x14ac:dyDescent="0.25">
      <c r="B29" s="2" t="s">
        <v>34</v>
      </c>
      <c r="C29" s="17">
        <v>437</v>
      </c>
    </row>
    <row r="30" spans="2:3" ht="18" customHeight="1" x14ac:dyDescent="0.25">
      <c r="B30" s="2" t="s">
        <v>6</v>
      </c>
      <c r="C30" s="17">
        <v>428</v>
      </c>
    </row>
    <row r="31" spans="2:3" ht="18" customHeight="1" x14ac:dyDescent="0.25">
      <c r="B31" s="2" t="s">
        <v>5</v>
      </c>
      <c r="C31" s="17">
        <v>356</v>
      </c>
    </row>
    <row r="32" spans="2:3" ht="18" customHeight="1" x14ac:dyDescent="0.25">
      <c r="B32" s="2" t="s">
        <v>7</v>
      </c>
      <c r="C32" s="17">
        <v>301</v>
      </c>
    </row>
    <row r="33" spans="2:3" ht="18" customHeight="1" x14ac:dyDescent="0.25">
      <c r="B33" s="2" t="s">
        <v>24</v>
      </c>
      <c r="C33" s="17">
        <v>212</v>
      </c>
    </row>
    <row r="34" spans="2:3" ht="18" customHeight="1" x14ac:dyDescent="0.25">
      <c r="B34" s="2" t="s">
        <v>30</v>
      </c>
      <c r="C34" s="17">
        <v>137</v>
      </c>
    </row>
    <row r="35" spans="2:3" ht="18" customHeight="1" x14ac:dyDescent="0.25">
      <c r="B35" s="2" t="s">
        <v>25</v>
      </c>
      <c r="C35" s="17">
        <v>73</v>
      </c>
    </row>
    <row r="36" spans="2:3" ht="18" customHeight="1" x14ac:dyDescent="0.25">
      <c r="B36" s="2" t="s">
        <v>38</v>
      </c>
      <c r="C36" s="17">
        <v>37</v>
      </c>
    </row>
    <row r="37" spans="2:3" ht="18" customHeight="1" x14ac:dyDescent="0.25">
      <c r="B37" s="2" t="s">
        <v>39</v>
      </c>
      <c r="C37" s="17">
        <v>22</v>
      </c>
    </row>
    <row r="38" spans="2:3" ht="18" customHeight="1" x14ac:dyDescent="0.25">
      <c r="B38" s="2" t="s">
        <v>12</v>
      </c>
      <c r="C38" s="17">
        <v>4</v>
      </c>
    </row>
    <row r="39" spans="2:3" ht="18" customHeight="1" x14ac:dyDescent="0.25">
      <c r="B39" s="12" t="s">
        <v>40</v>
      </c>
      <c r="C39" s="13">
        <f>SUM(C5:C38)</f>
        <v>60647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3B7FA-7A58-490C-BE0D-85E48D85D6EC}">
  <dimension ref="B2:E13"/>
  <sheetViews>
    <sheetView workbookViewId="0">
      <selection activeCell="B10" sqref="B10"/>
    </sheetView>
  </sheetViews>
  <sheetFormatPr defaultRowHeight="18" customHeight="1" x14ac:dyDescent="0.25"/>
  <cols>
    <col min="1" max="1" width="5.42578125" style="2" customWidth="1"/>
    <col min="2" max="2" width="33.42578125" style="2" customWidth="1"/>
    <col min="3" max="5" width="17.42578125" style="2" customWidth="1"/>
    <col min="6" max="16384" width="9.140625" style="2"/>
  </cols>
  <sheetData>
    <row r="2" spans="2:5" ht="18" customHeight="1" x14ac:dyDescent="0.25">
      <c r="B2" s="1" t="s">
        <v>97</v>
      </c>
      <c r="C2" s="1"/>
    </row>
    <row r="3" spans="2:5" ht="18" customHeight="1" x14ac:dyDescent="0.25">
      <c r="B3" s="1"/>
      <c r="C3" s="1"/>
      <c r="E3" s="2" t="s">
        <v>37</v>
      </c>
    </row>
    <row r="4" spans="2:5" s="3" customFormat="1" ht="24.75" customHeight="1" x14ac:dyDescent="0.25">
      <c r="B4" s="8" t="s">
        <v>36</v>
      </c>
      <c r="C4" s="8" t="s">
        <v>84</v>
      </c>
      <c r="D4" s="8" t="s">
        <v>86</v>
      </c>
      <c r="E4" s="8" t="s">
        <v>94</v>
      </c>
    </row>
    <row r="5" spans="2:5" ht="18" customHeight="1" x14ac:dyDescent="0.25">
      <c r="B5" s="2" t="s">
        <v>19</v>
      </c>
      <c r="C5" s="17">
        <v>138308</v>
      </c>
      <c r="D5" s="17">
        <v>34577</v>
      </c>
      <c r="E5" s="17">
        <v>8644</v>
      </c>
    </row>
    <row r="6" spans="2:5" ht="18" customHeight="1" x14ac:dyDescent="0.25">
      <c r="B6" s="2" t="s">
        <v>95</v>
      </c>
      <c r="C6" s="17">
        <v>96432</v>
      </c>
      <c r="D6" s="17">
        <v>24108</v>
      </c>
      <c r="E6" s="17">
        <v>6027</v>
      </c>
    </row>
    <row r="7" spans="2:5" ht="18" customHeight="1" x14ac:dyDescent="0.25">
      <c r="B7" s="2" t="s">
        <v>96</v>
      </c>
      <c r="C7" s="17">
        <v>36367</v>
      </c>
      <c r="D7" s="17">
        <v>9092</v>
      </c>
      <c r="E7" s="17">
        <v>2273</v>
      </c>
    </row>
    <row r="8" spans="2:5" ht="18" customHeight="1" x14ac:dyDescent="0.25">
      <c r="B8" s="2" t="s">
        <v>34</v>
      </c>
      <c r="C8" s="17">
        <v>6261</v>
      </c>
      <c r="D8" s="17">
        <v>1565</v>
      </c>
      <c r="E8" s="17">
        <v>391</v>
      </c>
    </row>
    <row r="9" spans="2:5" ht="18" customHeight="1" x14ac:dyDescent="0.25">
      <c r="B9" s="2" t="s">
        <v>20</v>
      </c>
      <c r="C9" s="17">
        <v>5335</v>
      </c>
      <c r="D9" s="17">
        <v>1334</v>
      </c>
      <c r="E9" s="17">
        <v>333</v>
      </c>
    </row>
    <row r="10" spans="2:5" ht="18" customHeight="1" x14ac:dyDescent="0.25">
      <c r="B10" s="2" t="s">
        <v>18</v>
      </c>
      <c r="C10" s="17">
        <v>5119</v>
      </c>
      <c r="D10" s="17">
        <v>1280</v>
      </c>
      <c r="E10" s="17">
        <v>320</v>
      </c>
    </row>
    <row r="11" spans="2:5" ht="18" customHeight="1" x14ac:dyDescent="0.25">
      <c r="B11" s="12" t="s">
        <v>40</v>
      </c>
      <c r="C11" s="13">
        <f>SUM(C5:C10)</f>
        <v>287822</v>
      </c>
      <c r="D11" s="13">
        <f>SUM(D5:D10)</f>
        <v>71956</v>
      </c>
      <c r="E11" s="13">
        <f>SUM(E5:E10)</f>
        <v>17988</v>
      </c>
    </row>
    <row r="13" spans="2:5" ht="18" customHeight="1" x14ac:dyDescent="0.25">
      <c r="B13" s="2" t="s">
        <v>98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Front Page</vt:lpstr>
      <vt:lpstr>Potential</vt:lpstr>
      <vt:lpstr>Geothermal</vt:lpstr>
      <vt:lpstr>Hydro</vt:lpstr>
      <vt:lpstr>Bioenergy</vt:lpstr>
      <vt:lpstr>Solar</vt:lpstr>
      <vt:lpstr>Wind</vt:lpstr>
      <vt:lpstr>Ocean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Brajamusthi</dc:creator>
  <cp:lastModifiedBy>Anggara Brajamusthi</cp:lastModifiedBy>
  <dcterms:created xsi:type="dcterms:W3CDTF">2021-01-07T20:15:19Z</dcterms:created>
  <dcterms:modified xsi:type="dcterms:W3CDTF">2021-06-24T13:30:44Z</dcterms:modified>
</cp:coreProperties>
</file>