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0" yWindow="60" windowWidth="15360" windowHeight="5610" tabRatio="943" activeTab="1"/>
  </bookViews>
  <sheets>
    <sheet name="HomePage" sheetId="6" r:id="rId1"/>
    <sheet name="Inputs" sheetId="5" r:id="rId2"/>
    <sheet name="Score" sheetId="10" r:id="rId3"/>
    <sheet name="Background of Variables" sheetId="2" r:id="rId4"/>
    <sheet name="Report" sheetId="17" r:id="rId5"/>
  </sheets>
  <definedNames>
    <definedName name="_xlnm.Print_Area" localSheetId="4">Report!$A$1:$H$21</definedName>
  </definedNames>
  <calcPr calcId="144525"/>
  <fileRecoveryPr repairLoad="1"/>
</workbook>
</file>

<file path=xl/calcChain.xml><?xml version="1.0" encoding="utf-8"?>
<calcChain xmlns="http://schemas.openxmlformats.org/spreadsheetml/2006/main">
  <c r="K34" i="2" l="1"/>
  <c r="L34" i="2"/>
  <c r="L19" i="2"/>
  <c r="L16" i="2"/>
  <c r="L13" i="2"/>
  <c r="L9" i="2"/>
  <c r="J21" i="6"/>
  <c r="F9" i="17" l="1"/>
  <c r="N13" i="10" l="1"/>
  <c r="L23" i="2"/>
  <c r="L27" i="2"/>
  <c r="L31" i="2"/>
  <c r="L38" i="2"/>
  <c r="L50" i="2"/>
  <c r="L46" i="2"/>
  <c r="L42" i="2"/>
  <c r="S42" i="5"/>
  <c r="N56" i="2"/>
  <c r="L56" i="2" l="1"/>
  <c r="N12" i="10" s="1"/>
  <c r="J12" i="10" s="1"/>
  <c r="S48" i="5"/>
  <c r="S40" i="5"/>
  <c r="S38" i="5"/>
  <c r="S36" i="5"/>
  <c r="J16" i="10" l="1"/>
  <c r="J23" i="10"/>
  <c r="K37" i="10"/>
  <c r="C19" i="10" l="1"/>
  <c r="G11" i="17"/>
  <c r="G8" i="17"/>
  <c r="F14" i="17"/>
  <c r="F11" i="17"/>
  <c r="F8" i="17"/>
  <c r="F5" i="17"/>
  <c r="E2" i="17"/>
  <c r="G14" i="17"/>
  <c r="G9" i="17"/>
  <c r="G5" i="17" l="1"/>
  <c r="C4" i="17" l="1"/>
  <c r="L3" i="17" l="1"/>
  <c r="D4" i="17" l="1"/>
  <c r="J3" i="17"/>
  <c r="M7" i="17"/>
  <c r="C8" i="17" l="1"/>
  <c r="N7" i="17"/>
</calcChain>
</file>

<file path=xl/sharedStrings.xml><?xml version="1.0" encoding="utf-8"?>
<sst xmlns="http://schemas.openxmlformats.org/spreadsheetml/2006/main" count="162" uniqueCount="147">
  <si>
    <t>VSLA Credit Scorecard Tool</t>
  </si>
  <si>
    <t>Version</t>
  </si>
  <si>
    <t>v1</t>
  </si>
  <si>
    <t>Developed by</t>
  </si>
  <si>
    <t>Sources</t>
  </si>
  <si>
    <t>Grameen Foundation Mobile Financial Services Team Uganda</t>
  </si>
  <si>
    <t>Technical Support:</t>
  </si>
  <si>
    <t>Risk Variable</t>
  </si>
  <si>
    <t>Entity</t>
  </si>
  <si>
    <t>Release Date</t>
  </si>
  <si>
    <t xml:space="preserve">For additional technical support, please email: </t>
  </si>
  <si>
    <t>Final Score</t>
  </si>
  <si>
    <t xml:space="preserve"> Score</t>
  </si>
  <si>
    <t>Owner of the Tool</t>
  </si>
  <si>
    <t>Considerations</t>
  </si>
  <si>
    <t>Name of the VSLA</t>
  </si>
  <si>
    <t>DENIED</t>
  </si>
  <si>
    <t>Grading Scale</t>
  </si>
  <si>
    <t>Decision</t>
  </si>
  <si>
    <t>Grameen Foundation</t>
  </si>
  <si>
    <t>APPROVED</t>
  </si>
  <si>
    <t>Groups under this classification will face with high likelihood troubles with the repayment of the OD. The score may reflect a combination of undesirable characteristics on a VSLA such as disorganization, lack of commitment from the members, credit/savings patterns that reflect instability, notoriously delayed payments, disruption among members and bad historical performance with the bank.</t>
  </si>
  <si>
    <t>VSLA Credit Report</t>
  </si>
  <si>
    <t>Score</t>
  </si>
  <si>
    <t>VSLA Name</t>
  </si>
  <si>
    <t>Grado</t>
  </si>
  <si>
    <t>x</t>
  </si>
  <si>
    <t>y</t>
  </si>
  <si>
    <t>Points</t>
  </si>
  <si>
    <t>Start</t>
  </si>
  <si>
    <t>End</t>
  </si>
  <si>
    <t>Banking History Repayment</t>
  </si>
  <si>
    <t>VSLA Credit Risk Variables</t>
  </si>
  <si>
    <t xml:space="preserve">For this information, please see Group Bank Statement. This data is available on Flex Cube. </t>
  </si>
  <si>
    <t>OD Application Form</t>
  </si>
  <si>
    <t>Amount requested by the VSLA for the Overdraft facility</t>
  </si>
  <si>
    <t>No credit History</t>
  </si>
  <si>
    <t>Default</t>
  </si>
  <si>
    <t>Delinquent</t>
  </si>
  <si>
    <t>Regular- Never Delinquent</t>
  </si>
  <si>
    <t>Ledger Link</t>
  </si>
  <si>
    <t>Average Attendance Rate</t>
  </si>
  <si>
    <t>Critery (From Riskiest to Less Risky)</t>
  </si>
  <si>
    <t>Average Attendance Rate during the Current Cycle</t>
  </si>
  <si>
    <t>The overall sense of belonging and commitment of the members to the group can be measured with the average of members present en each meeting during the current cycle. The value of the services and VSLA methodology that the members found on the group also can be viewed in this variable. 
Taking in consideration that the decisions are taken and approved by the present members on the meeting, this variable has a strong power reflecting how well the choices of the group reflects a general consensus among the members.
Although for this variable a seasonal component could impact due to lower attendance rates on harvest times, the experience shows that among rural areas a 95% of attendance is very common during the year.
Even though field knowledge shows that lately some members send the money with other member, a group which half of its members don’t assist regularly to the meeting is a less reliable.
Before 3 months, the field experts do not consider this response reliable because it can be inflated as a consequence of the starting of the cycle when all members usually attend the early meetings and then stop.</t>
  </si>
  <si>
    <t xml:space="preserve">Variable Calculation </t>
  </si>
  <si>
    <t>Delinquent situation</t>
  </si>
  <si>
    <t xml:space="preserve">To answer to this variable the analyst need to identify if on the previous OD the group was at least one time on one of this situation (being default more important than delinquent).
This variable is a proxy for stability – Wider and better history equates to stability. This variable refers to the situation of the last (previous) OD that the group obtained from the bank.
This information can be obtained easily from Barclays Internal System.
Just for information, Barclays Bank Uganda has the following default timeframes in days: 
1+ Past Due --&gt; Delinquent
90+ Past Due --&gt; Defaulted
455+ Past Due--&gt; Written-Off
</t>
  </si>
  <si>
    <t>No Delinquent situation</t>
  </si>
  <si>
    <t>Default situation</t>
  </si>
  <si>
    <t>Official name of the VSLA  as it is shown in the Form- which must coincide with the Barclays Bank System</t>
  </si>
  <si>
    <t>Maximum</t>
  </si>
  <si>
    <t>APPROVED WITH LIMITED AMOUNT</t>
  </si>
  <si>
    <r>
      <rPr>
        <i/>
        <sz val="14"/>
        <rFont val="Calibri"/>
        <family val="2"/>
        <scheme val="minor"/>
      </rPr>
      <t>Select from the List the most appropiate response</t>
    </r>
    <r>
      <rPr>
        <sz val="14"/>
        <rFont val="Calibri"/>
        <family val="2"/>
        <scheme val="minor"/>
      </rPr>
      <t xml:space="preserve">
 It refers to the status of the </t>
    </r>
    <r>
      <rPr>
        <b/>
        <sz val="14"/>
        <rFont val="Calibri"/>
        <family val="2"/>
        <scheme val="minor"/>
      </rPr>
      <t>Previous OD</t>
    </r>
    <r>
      <rPr>
        <sz val="14"/>
        <rFont val="Calibri"/>
        <family val="2"/>
        <scheme val="minor"/>
      </rPr>
      <t xml:space="preserve"> disbursed to the Group. Please identify if on the previous OD the group was at least one time on one of this situation (being default more important than delinquent).</t>
    </r>
  </si>
  <si>
    <r>
      <t xml:space="preserve">Calculated on Ledger Link and extracted from the Credit Scoring Summary.
</t>
    </r>
    <r>
      <rPr>
        <i/>
        <sz val="14"/>
        <rFont val="Calibri"/>
        <family val="2"/>
        <scheme val="minor"/>
      </rPr>
      <t>Introduce Percentage</t>
    </r>
    <r>
      <rPr>
        <sz val="14"/>
        <rFont val="Calibri"/>
        <family val="2"/>
        <scheme val="minor"/>
      </rPr>
      <t xml:space="preserve">
</t>
    </r>
  </si>
  <si>
    <r>
      <t xml:space="preserve">Calculated on Ledger Link and extracted from the Credit Scoring Summary.
</t>
    </r>
    <r>
      <rPr>
        <i/>
        <sz val="14"/>
        <rFont val="Calibri"/>
        <family val="2"/>
        <scheme val="minor"/>
      </rPr>
      <t>Introduce Percentage or NA</t>
    </r>
    <r>
      <rPr>
        <sz val="14"/>
        <rFont val="Calibri"/>
        <family val="2"/>
        <scheme val="minor"/>
      </rPr>
      <t xml:space="preserve">
</t>
    </r>
  </si>
  <si>
    <t xml:space="preserve">&gt;=50 and &lt;75% </t>
  </si>
  <si>
    <t>&gt;=75%</t>
  </si>
  <si>
    <r>
      <t xml:space="preserve">Calculated on Ledger Link and extracted from the Credit Scoring Summary.
</t>
    </r>
    <r>
      <rPr>
        <i/>
        <sz val="14"/>
        <rFont val="Calibri"/>
        <family val="2"/>
        <scheme val="minor"/>
      </rPr>
      <t xml:space="preserve">Introduce number. Please be aware that should be the </t>
    </r>
    <r>
      <rPr>
        <i/>
        <u/>
        <sz val="14"/>
        <rFont val="Calibri"/>
        <family val="2"/>
        <scheme val="minor"/>
      </rPr>
      <t>Last Cycle</t>
    </r>
    <r>
      <rPr>
        <sz val="14"/>
        <rFont val="Calibri"/>
        <family val="2"/>
        <scheme val="minor"/>
      </rPr>
      <t xml:space="preserve">
</t>
    </r>
  </si>
  <si>
    <t>Loan Losses Rate within the group on the last cycle</t>
  </si>
  <si>
    <t>Variable</t>
  </si>
  <si>
    <t>Answer</t>
  </si>
  <si>
    <t>Socre</t>
  </si>
  <si>
    <t xml:space="preserve">Comparison of the Average level of Available Funds to Share Out on the Last Cycle vs Second Last </t>
  </si>
  <si>
    <t>Savings Rate within the group on the Current Cycle</t>
  </si>
  <si>
    <t>Performance</t>
  </si>
  <si>
    <t>See Final Score</t>
  </si>
  <si>
    <t xml:space="preserve">  Inputs </t>
  </si>
  <si>
    <t>OD Amount Approved</t>
  </si>
  <si>
    <r>
      <t xml:space="preserve">Credits can be granted with precaution to this group that shows some flaws in their organization, commitment or banking history repayment. Though the operation is approved the OD Amount granted has been </t>
    </r>
    <r>
      <rPr>
        <b/>
        <sz val="11"/>
        <rFont val="Calibri"/>
        <family val="2"/>
        <scheme val="minor"/>
      </rPr>
      <t>restricted</t>
    </r>
    <r>
      <rPr>
        <sz val="11"/>
        <rFont val="Calibri"/>
        <family val="2"/>
        <scheme val="minor"/>
      </rPr>
      <t xml:space="preserve">, looking forward that for the next application the conditions have improved.
</t>
    </r>
  </si>
  <si>
    <r>
      <t xml:space="preserve">Credits can be granted with </t>
    </r>
    <r>
      <rPr>
        <b/>
        <sz val="11"/>
        <rFont val="Calibri"/>
        <family val="2"/>
        <scheme val="minor"/>
      </rPr>
      <t>high confidence</t>
    </r>
    <r>
      <rPr>
        <sz val="11"/>
        <rFont val="Calibri"/>
        <family val="2"/>
        <scheme val="minor"/>
      </rPr>
      <t xml:space="preserve"> to this group that shows commitment under most circumstances. This kind of groups usually possess a strong operational base, organization, good banking performance and good patterns of repayment and savings  within the group. 
</t>
    </r>
  </si>
  <si>
    <r>
      <t xml:space="preserve">Calculated on Ledger Link and extracted from the Credit Scoring Summary.
</t>
    </r>
    <r>
      <rPr>
        <i/>
        <sz val="14"/>
        <rFont val="Calibri"/>
        <family val="2"/>
        <scheme val="minor"/>
      </rPr>
      <t>Introduce Percentage or NA if the group has no previous cycle</t>
    </r>
    <r>
      <rPr>
        <sz val="14"/>
        <rFont val="Calibri"/>
        <family val="2"/>
        <scheme val="minor"/>
      </rPr>
      <t xml:space="preserve">
</t>
    </r>
  </si>
  <si>
    <t>Credit Analyst</t>
  </si>
  <si>
    <t>Name</t>
  </si>
  <si>
    <t>Date of the analysis</t>
  </si>
  <si>
    <t>Number of Years of Operation</t>
  </si>
  <si>
    <t>RUFI MIS Platform (Loan Performer)</t>
  </si>
  <si>
    <t>Loan Repayment History</t>
  </si>
  <si>
    <t>Number of Previous Loans</t>
  </si>
  <si>
    <t>To answer this variable the analyst needs to verify from loan performer the number of loans that have been disbursed to the saving group</t>
  </si>
  <si>
    <t>Amount in Arrears</t>
  </si>
  <si>
    <t>It refers to the outstanding amount of money in arrears that the current loan has accumulated from the date of repayment</t>
  </si>
  <si>
    <t>Loan Repayment Rate</t>
  </si>
  <si>
    <t>This is calculated from the Loan Performer platform</t>
  </si>
  <si>
    <t>Refers to the number of loans that have been disbursed to the group</t>
  </si>
  <si>
    <t>Rural Finance Initiative</t>
  </si>
  <si>
    <t>Grameen Foundation (according to FSDU Contract)</t>
  </si>
  <si>
    <t>Bindi Jhaveri</t>
  </si>
  <si>
    <t>jcapito@grameenfoundation.org</t>
  </si>
  <si>
    <t>Loan Request Amount</t>
  </si>
  <si>
    <t xml:space="preserve">Loan Amount </t>
  </si>
  <si>
    <t>It refers to the number of days in arrears the previous oan had exceeded from the date of repayment</t>
  </si>
  <si>
    <t>Portfolio at Risk</t>
  </si>
  <si>
    <t>Number of Loans Disbursed</t>
  </si>
  <si>
    <t>Volume of Savings in Previous Cycle</t>
  </si>
  <si>
    <t>Loan Fund Utilization</t>
  </si>
  <si>
    <t>Percentage of members with an active loan</t>
  </si>
  <si>
    <t>Percentage of Members with an Active Loan</t>
  </si>
  <si>
    <t>Number of members with active loans compared to total members</t>
  </si>
  <si>
    <t xml:space="preserve">Total amount of loans defaulted in last savings cycle divided by total volume of last share out </t>
  </si>
  <si>
    <t>Loan Write Off in Previous Cycle</t>
  </si>
  <si>
    <r>
      <t xml:space="preserve">Value of loans outstanding divided by total assets i.e total savings and loan funds 
</t>
    </r>
    <r>
      <rPr>
        <i/>
        <sz val="14"/>
        <rFont val="Calibri"/>
        <family val="2"/>
        <scheme val="minor"/>
      </rPr>
      <t xml:space="preserve">Introduce number  (0 if the group has no previous information). Please be aware that should be the </t>
    </r>
    <r>
      <rPr>
        <i/>
        <u/>
        <sz val="14"/>
        <rFont val="Calibri"/>
        <family val="2"/>
        <scheme val="minor"/>
      </rPr>
      <t>Second Last Cycle</t>
    </r>
    <r>
      <rPr>
        <sz val="14"/>
        <rFont val="Calibri"/>
        <family val="2"/>
        <scheme val="minor"/>
      </rPr>
      <t xml:space="preserve">
</t>
    </r>
  </si>
  <si>
    <t>Loan Write off in Previous Cycle</t>
  </si>
  <si>
    <t>Client Code</t>
  </si>
  <si>
    <t>No previous loan</t>
  </si>
  <si>
    <t>1 - 3 loans</t>
  </si>
  <si>
    <t>4 - 5 loans</t>
  </si>
  <si>
    <t>6 &lt; aboe</t>
  </si>
  <si>
    <t>Previous Loan Amount</t>
  </si>
  <si>
    <t>Volume of Savings in Current Cycle</t>
  </si>
  <si>
    <t>&lt;1M</t>
  </si>
  <si>
    <t>&gt;3M</t>
  </si>
  <si>
    <t>&gt;=1 M and &lt;=3M</t>
  </si>
  <si>
    <t>Value of loans outstanding divided by total assets i.e total savings and loan funds '</t>
  </si>
  <si>
    <t xml:space="preserve">Total volume of late loans divided by total volume of loans outstanding </t>
  </si>
  <si>
    <t>LedgerLink Loan Fund Utilization</t>
  </si>
  <si>
    <t>&lt;40%</t>
  </si>
  <si>
    <t>&gt;=40% and 60%&lt;</t>
  </si>
  <si>
    <t>&gt;=60% and 80%&lt;</t>
  </si>
  <si>
    <t>&gt;=80%</t>
  </si>
  <si>
    <t>&gt;5%</t>
  </si>
  <si>
    <t>&gt;=2% and 5%&lt;</t>
  </si>
  <si>
    <t>&gt;=1% and 2%&lt;</t>
  </si>
  <si>
    <t>&lt;1%</t>
  </si>
  <si>
    <t>&gt;=3% and 5%&lt;</t>
  </si>
  <si>
    <t>&gt;=5% and 15%&lt;</t>
  </si>
  <si>
    <t>&gt;=0% and 30%&lt;</t>
  </si>
  <si>
    <t>&gt;=30% and 60%&lt;</t>
  </si>
  <si>
    <t>&gt;=60% and 90%&lt;</t>
  </si>
  <si>
    <t>&gt;=90%</t>
  </si>
  <si>
    <t>&gt;=40% and &lt;60%</t>
  </si>
  <si>
    <t>&lt;20%</t>
  </si>
  <si>
    <t>&gt;=20 % and 50%&lt;</t>
  </si>
  <si>
    <t xml:space="preserve">Less than 0.5 M =0
0.5 to 1M=3
More than 1M = 5
Less than 0.5 M =0
0.5 to 1M=3
More than 1M = 5
</t>
  </si>
  <si>
    <t>&lt;0.5M</t>
  </si>
  <si>
    <t>&gt;=0.5M and 1M&lt;</t>
  </si>
  <si>
    <t>&gt;= 1M</t>
  </si>
  <si>
    <t>&gt;=1% and 3%&lt;</t>
  </si>
  <si>
    <t>&gt;=5% and 10%&lt;</t>
  </si>
  <si>
    <t>&gt;=10%</t>
  </si>
  <si>
    <t>&lt;1</t>
  </si>
  <si>
    <t>&gt;=1 and 2&lt;</t>
  </si>
  <si>
    <t>&gt;=2</t>
  </si>
  <si>
    <t>Percentage of Amount in Arrears</t>
  </si>
  <si>
    <t>5%&lt;</t>
  </si>
  <si>
    <t>&gt;=15% and 30%&lt;</t>
  </si>
  <si>
    <t>&gt;30%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</si>
</sst>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_-* #,##0\ _€_-;\-* #,##0\ _€_-;_-* &quot;-&quot;??\ _€_-;_-@_-"/>
    <numFmt numFmtId="166" formatCode="#,##0\ [$UGX];\-#,##0\ [$UGX]"/>
    <numFmt numFmtId="167" formatCode="0.0"/>
    <numFmt numFmtId="168" formatCode="0.0%"/>
  </numFmts>
  <fonts count="7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2"/>
      <color theme="1"/>
      <name val="Calibri"/>
      <family val="2"/>
      <scheme val="minor"/>
    </font>
    <font>
      <sz val="10"/>
      <name val="Arial"/>
      <family val="2"/>
    </font>
    <font>
      <b/>
      <sz val="40"/>
      <color theme="0"/>
      <name val="Calibri"/>
      <family val="2"/>
      <scheme val="minor"/>
    </font>
    <font>
      <i/>
      <sz val="11"/>
      <color theme="1"/>
      <name val="Calibri"/>
      <family val="2"/>
      <scheme val="minor"/>
    </font>
    <font>
      <b/>
      <sz val="18"/>
      <color theme="1"/>
      <name val="Calibri"/>
      <family val="2"/>
      <scheme val="minor"/>
    </font>
    <font>
      <sz val="14"/>
      <color theme="1"/>
      <name val="Calibri"/>
      <family val="2"/>
      <scheme val="minor"/>
    </font>
    <font>
      <sz val="9"/>
      <color theme="1"/>
      <name val="Calibri"/>
      <family val="2"/>
      <scheme val="minor"/>
    </font>
    <font>
      <i/>
      <sz val="14"/>
      <color theme="1"/>
      <name val="Calibri"/>
      <family val="2"/>
      <scheme val="minor"/>
    </font>
    <font>
      <b/>
      <sz val="16"/>
      <color theme="1"/>
      <name val="Calibri"/>
      <family val="2"/>
      <scheme val="minor"/>
    </font>
    <font>
      <b/>
      <sz val="26"/>
      <color theme="1"/>
      <name val="Calibri"/>
      <family val="2"/>
      <scheme val="minor"/>
    </font>
    <font>
      <b/>
      <u val="double"/>
      <sz val="26"/>
      <color theme="1"/>
      <name val="Calibri"/>
      <family val="2"/>
      <scheme val="minor"/>
    </font>
    <font>
      <sz val="9"/>
      <name val="Calibri"/>
      <family val="2"/>
      <scheme val="minor"/>
    </font>
    <font>
      <sz val="10"/>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26"/>
      <name val="Calibri"/>
      <family val="2"/>
      <scheme val="minor"/>
    </font>
    <font>
      <b/>
      <sz val="36"/>
      <color theme="0"/>
      <name val="Calibri"/>
      <family val="2"/>
      <scheme val="minor"/>
    </font>
    <font>
      <b/>
      <sz val="18"/>
      <color theme="0"/>
      <name val="Calibri"/>
      <family val="2"/>
      <scheme val="minor"/>
    </font>
    <font>
      <sz val="12"/>
      <name val="Calibri"/>
      <family val="2"/>
      <scheme val="minor"/>
    </font>
    <font>
      <b/>
      <sz val="16"/>
      <color theme="0"/>
      <name val="Calibri"/>
      <family val="2"/>
      <scheme val="minor"/>
    </font>
    <font>
      <b/>
      <sz val="12"/>
      <name val="Calibri"/>
      <family val="2"/>
      <scheme val="minor"/>
    </font>
    <font>
      <b/>
      <sz val="12"/>
      <color theme="1"/>
      <name val="Calibri"/>
      <family val="2"/>
      <scheme val="minor"/>
    </font>
    <font>
      <sz val="20"/>
      <color theme="1"/>
      <name val="Calibri"/>
      <family val="2"/>
      <scheme val="minor"/>
    </font>
    <font>
      <b/>
      <sz val="10"/>
      <name val="Calibri"/>
      <family val="2"/>
      <scheme val="minor"/>
    </font>
    <font>
      <b/>
      <sz val="10"/>
      <color theme="0"/>
      <name val="Calibri"/>
      <family val="2"/>
      <scheme val="minor"/>
    </font>
    <font>
      <sz val="10"/>
      <color theme="0"/>
      <name val="Calibri"/>
      <family val="2"/>
      <scheme val="minor"/>
    </font>
    <font>
      <b/>
      <sz val="18"/>
      <name val="Calibri"/>
      <family val="2"/>
      <scheme val="minor"/>
    </font>
    <font>
      <sz val="14"/>
      <name val="Calibri"/>
      <family val="2"/>
      <scheme val="minor"/>
    </font>
    <font>
      <b/>
      <sz val="24"/>
      <color theme="1"/>
      <name val="Calibri"/>
      <family val="2"/>
      <scheme val="minor"/>
    </font>
    <font>
      <b/>
      <sz val="48"/>
      <color theme="0"/>
      <name val="Calibri"/>
      <family val="2"/>
      <scheme val="minor"/>
    </font>
    <font>
      <sz val="13"/>
      <name val="Calibri"/>
      <family val="2"/>
      <scheme val="minor"/>
    </font>
    <font>
      <b/>
      <sz val="20"/>
      <name val="Calibri"/>
      <family val="2"/>
      <scheme val="minor"/>
    </font>
    <font>
      <sz val="20"/>
      <color theme="0"/>
      <name val="Calibri"/>
      <family val="2"/>
      <scheme val="minor"/>
    </font>
    <font>
      <b/>
      <sz val="15"/>
      <color theme="1"/>
      <name val="Calibri"/>
      <family val="2"/>
      <scheme val="minor"/>
    </font>
    <font>
      <sz val="36"/>
      <color theme="1"/>
      <name val="Calibri"/>
      <family val="2"/>
      <scheme val="minor"/>
    </font>
    <font>
      <sz val="18"/>
      <color theme="1"/>
      <name val="Calibri"/>
      <family val="2"/>
      <scheme val="minor"/>
    </font>
    <font>
      <i/>
      <sz val="14"/>
      <name val="Calibri"/>
      <family val="2"/>
      <scheme val="minor"/>
    </font>
    <font>
      <b/>
      <sz val="14"/>
      <name val="Calibri"/>
      <family val="2"/>
      <scheme val="minor"/>
    </font>
    <font>
      <i/>
      <u/>
      <sz val="14"/>
      <name val="Calibri"/>
      <family val="2"/>
      <scheme val="minor"/>
    </font>
    <font>
      <b/>
      <sz val="36"/>
      <color theme="1"/>
      <name val="Calibri"/>
      <family val="2"/>
      <scheme val="minor"/>
    </font>
    <font>
      <b/>
      <sz val="21"/>
      <name val="Calibri"/>
      <family val="2"/>
      <scheme val="minor"/>
    </font>
    <font>
      <b/>
      <sz val="28"/>
      <name val="Calibri"/>
      <family val="2"/>
      <scheme val="minor"/>
    </font>
    <font>
      <b/>
      <sz val="20"/>
      <color rgb="FF000000"/>
      <name val="Calibri"/>
      <family val="2"/>
    </font>
    <font>
      <b/>
      <sz val="10"/>
      <color theme="0" tint="-0.34998626667073579"/>
      <name val="Calibri"/>
      <family val="2"/>
      <scheme val="minor"/>
    </font>
    <font>
      <sz val="10"/>
      <color theme="0" tint="-0.34998626667073579"/>
      <name val="Calibri"/>
      <family val="2"/>
      <scheme val="minor"/>
    </font>
    <font>
      <sz val="11"/>
      <color theme="0" tint="-0.34998626667073579"/>
      <name val="Calibri"/>
      <family val="2"/>
      <scheme val="minor"/>
    </font>
    <font>
      <b/>
      <sz val="36"/>
      <name val="Calibri"/>
      <family val="2"/>
      <scheme val="minor"/>
    </font>
    <font>
      <b/>
      <sz val="40"/>
      <color theme="1"/>
      <name val="Calibri"/>
      <family val="2"/>
      <scheme val="minor"/>
    </font>
    <font>
      <b/>
      <sz val="72"/>
      <color theme="0"/>
      <name val="Calibri"/>
      <family val="2"/>
      <scheme val="minor"/>
    </font>
    <font>
      <b/>
      <sz val="11"/>
      <name val="Calibri"/>
      <family val="2"/>
      <scheme val="minor"/>
    </font>
    <font>
      <b/>
      <sz val="10"/>
      <color rgb="FFFF0000"/>
      <name val="Calibri"/>
      <family val="2"/>
      <scheme val="minor"/>
    </font>
    <font>
      <sz val="10"/>
      <color rgb="FFFF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3" tint="0.79998168889431442"/>
        <bgColor indexed="64"/>
      </patternFill>
    </fill>
  </fills>
  <borders count="8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bottom style="medium">
        <color indexed="64"/>
      </bottom>
      <diagonal/>
    </border>
    <border>
      <left/>
      <right/>
      <top style="thin">
        <color indexed="64"/>
      </top>
      <bottom style="double">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right style="thin">
        <color auto="1"/>
      </right>
      <top style="medium">
        <color indexed="64"/>
      </top>
      <bottom/>
      <diagonal/>
    </border>
    <border>
      <left style="thin">
        <color auto="1"/>
      </left>
      <right style="thin">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style="thin">
        <color theme="0" tint="-0.249977111117893"/>
      </right>
      <top/>
      <bottom style="medium">
        <color indexed="64"/>
      </bottom>
      <diagonal/>
    </border>
    <border>
      <left style="thin">
        <color theme="0" tint="-0.249977111117893"/>
      </left>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1" tint="0.14999847407452621"/>
      </left>
      <right/>
      <top style="medium">
        <color theme="1" tint="0.14999847407452621"/>
      </top>
      <bottom/>
      <diagonal/>
    </border>
    <border>
      <left/>
      <right style="thin">
        <color theme="0" tint="-0.249977111117893"/>
      </right>
      <top style="medium">
        <color theme="1" tint="0.14999847407452621"/>
      </top>
      <bottom/>
      <diagonal/>
    </border>
    <border>
      <left style="thin">
        <color theme="0" tint="-0.249977111117893"/>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style="medium">
        <color theme="1" tint="0.14999847407452621"/>
      </left>
      <right/>
      <top/>
      <bottom style="medium">
        <color indexed="64"/>
      </bottom>
      <diagonal/>
    </border>
    <border>
      <left/>
      <right style="medium">
        <color theme="1" tint="0.14999847407452621"/>
      </right>
      <top/>
      <bottom style="medium">
        <color indexed="64"/>
      </bottom>
      <diagonal/>
    </border>
    <border>
      <left style="medium">
        <color theme="1" tint="0.14999847407452621"/>
      </left>
      <right style="thin">
        <color theme="0" tint="-0.249977111117893"/>
      </right>
      <top/>
      <bottom/>
      <diagonal/>
    </border>
    <border>
      <left style="thin">
        <color theme="0" tint="-0.249977111117893"/>
      </left>
      <right style="medium">
        <color theme="1" tint="0.14999847407452621"/>
      </right>
      <top/>
      <bottom/>
      <diagonal/>
    </border>
    <border>
      <left style="thin">
        <color theme="0" tint="-0.249977111117893"/>
      </left>
      <right style="medium">
        <color theme="1" tint="0.14999847407452621"/>
      </right>
      <top/>
      <bottom style="thin">
        <color theme="0" tint="-0.249977111117893"/>
      </bottom>
      <diagonal/>
    </border>
    <border>
      <left style="medium">
        <color theme="1" tint="0.14999847407452621"/>
      </left>
      <right style="thin">
        <color theme="0" tint="-0.249977111117893"/>
      </right>
      <top style="thin">
        <color theme="0" tint="-0.249977111117893"/>
      </top>
      <bottom/>
      <diagonal/>
    </border>
    <border>
      <left style="thin">
        <color theme="0" tint="-0.249977111117893"/>
      </left>
      <right style="medium">
        <color theme="1" tint="0.14999847407452621"/>
      </right>
      <top style="thin">
        <color theme="0" tint="-0.249977111117893"/>
      </top>
      <bottom style="thin">
        <color theme="0" tint="-0.249977111117893"/>
      </bottom>
      <diagonal/>
    </border>
    <border>
      <left style="thin">
        <color theme="0" tint="-0.249977111117893"/>
      </left>
      <right style="medium">
        <color theme="1" tint="0.14999847407452621"/>
      </right>
      <top style="thin">
        <color theme="0" tint="-0.249977111117893"/>
      </top>
      <bottom/>
      <diagonal/>
    </border>
    <border>
      <left/>
      <right style="medium">
        <color theme="1" tint="0.14999847407452621"/>
      </right>
      <top style="thin">
        <color theme="0" tint="-0.249977111117893"/>
      </top>
      <bottom style="thin">
        <color theme="0" tint="-0.249977111117893"/>
      </bottom>
      <diagonal/>
    </border>
    <border>
      <left/>
      <right style="medium">
        <color theme="1" tint="0.14999847407452621"/>
      </right>
      <top/>
      <bottom/>
      <diagonal/>
    </border>
    <border>
      <left style="thin">
        <color theme="0" tint="-0.249977111117893"/>
      </left>
      <right/>
      <top/>
      <bottom style="medium">
        <color theme="1" tint="0.14999847407452621"/>
      </bottom>
      <diagonal/>
    </border>
    <border>
      <left/>
      <right/>
      <top/>
      <bottom style="medium">
        <color theme="1" tint="0.14999847407452621"/>
      </bottom>
      <diagonal/>
    </border>
    <border>
      <left/>
      <right style="medium">
        <color theme="1" tint="0.14999847407452621"/>
      </right>
      <top/>
      <bottom style="medium">
        <color theme="1" tint="0.14999847407452621"/>
      </bottom>
      <diagonal/>
    </border>
    <border>
      <left style="medium">
        <color theme="1" tint="0.14999847407452621"/>
      </left>
      <right style="thin">
        <color theme="0" tint="-0.249977111117893"/>
      </right>
      <top/>
      <bottom style="medium">
        <color theme="1" tint="0.14999847407452621"/>
      </bottom>
      <diagonal/>
    </border>
    <border>
      <left style="thin">
        <color theme="0" tint="-0.249977111117893"/>
      </left>
      <right style="thin">
        <color theme="0" tint="-0.249977111117893"/>
      </right>
      <top style="medium">
        <color indexed="64"/>
      </top>
      <bottom/>
      <diagonal/>
    </border>
    <border>
      <left style="medium">
        <color indexed="64"/>
      </left>
      <right style="medium">
        <color indexed="64"/>
      </right>
      <top/>
      <bottom/>
      <diagonal/>
    </border>
  </borders>
  <cellStyleXfs count="5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xf numFmtId="9" fontId="18"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 fillId="0" borderId="0"/>
    <xf numFmtId="0" fontId="19"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33" fillId="0" borderId="0" applyNumberFormat="0" applyFill="0" applyBorder="0" applyAlignment="0" applyProtection="0"/>
  </cellStyleXfs>
  <cellXfs count="352">
    <xf numFmtId="0" fontId="0" fillId="0" borderId="0" xfId="0"/>
    <xf numFmtId="0" fontId="15" fillId="0" borderId="0" xfId="0" applyFont="1"/>
    <xf numFmtId="0" fontId="0" fillId="0" borderId="0" xfId="0"/>
    <xf numFmtId="0" fontId="21" fillId="0" borderId="0" xfId="0" applyFont="1"/>
    <xf numFmtId="0" fontId="0" fillId="0" borderId="0" xfId="0" applyBorder="1"/>
    <xf numFmtId="0" fontId="0" fillId="33" borderId="0" xfId="0" applyFill="1"/>
    <xf numFmtId="0" fontId="0" fillId="0" borderId="0" xfId="0" applyFill="1"/>
    <xf numFmtId="0" fontId="0" fillId="0" borderId="0" xfId="0" applyFill="1" applyBorder="1"/>
    <xf numFmtId="0" fontId="25" fillId="0" borderId="0" xfId="0" applyFont="1"/>
    <xf numFmtId="0" fontId="23" fillId="0" borderId="0" xfId="0" applyFont="1"/>
    <xf numFmtId="0" fontId="25" fillId="0" borderId="0" xfId="0" applyFont="1" applyAlignment="1">
      <alignment vertical="top"/>
    </xf>
    <xf numFmtId="0" fontId="0" fillId="0" borderId="0" xfId="0" applyAlignment="1">
      <alignment vertical="top" wrapText="1"/>
    </xf>
    <xf numFmtId="0" fontId="26" fillId="0" borderId="0" xfId="0" applyFont="1"/>
    <xf numFmtId="0" fontId="15" fillId="0" borderId="0" xfId="0" applyFont="1" applyFill="1" applyAlignment="1"/>
    <xf numFmtId="0" fontId="24" fillId="0" borderId="0" xfId="0" applyFont="1" applyAlignment="1">
      <alignment wrapText="1"/>
    </xf>
    <xf numFmtId="0" fontId="28" fillId="0" borderId="0" xfId="0" applyFont="1" applyFill="1" applyBorder="1" applyAlignment="1">
      <alignment horizontal="center" vertical="center" wrapText="1"/>
    </xf>
    <xf numFmtId="0" fontId="0" fillId="0" borderId="0" xfId="0" applyFill="1" applyBorder="1" applyAlignment="1">
      <alignment vertical="top" wrapText="1"/>
    </xf>
    <xf numFmtId="9" fontId="24" fillId="0" borderId="0" xfId="0" applyNumberFormat="1" applyFont="1" applyAlignment="1">
      <alignment wrapText="1"/>
    </xf>
    <xf numFmtId="0" fontId="23" fillId="0" borderId="0" xfId="0" applyFont="1" applyAlignment="1">
      <alignment horizontal="left"/>
    </xf>
    <xf numFmtId="0" fontId="33" fillId="0" borderId="0" xfId="52"/>
    <xf numFmtId="0" fontId="0" fillId="0" borderId="0" xfId="0" applyAlignment="1">
      <alignment wrapText="1"/>
    </xf>
    <xf numFmtId="0" fontId="0" fillId="35" borderId="32" xfId="0" applyFill="1" applyBorder="1"/>
    <xf numFmtId="0" fontId="0" fillId="35" borderId="21" xfId="0" applyFill="1" applyBorder="1"/>
    <xf numFmtId="0" fontId="22" fillId="0" borderId="0" xfId="0" applyFont="1" applyAlignment="1">
      <alignment horizontal="center"/>
    </xf>
    <xf numFmtId="165" fontId="29" fillId="0" borderId="0" xfId="51" applyNumberFormat="1" applyFont="1" applyBorder="1" applyAlignment="1">
      <alignment wrapText="1"/>
    </xf>
    <xf numFmtId="0" fontId="36" fillId="34" borderId="40" xfId="0" applyFont="1" applyFill="1" applyBorder="1" applyAlignment="1">
      <alignment horizontal="center" vertical="center"/>
    </xf>
    <xf numFmtId="0" fontId="36" fillId="0" borderId="0" xfId="0" applyFont="1" applyFill="1" applyBorder="1" applyAlignment="1">
      <alignment horizontal="center" vertical="center"/>
    </xf>
    <xf numFmtId="0" fontId="35" fillId="0" borderId="0" xfId="0" applyFont="1" applyFill="1" applyBorder="1" applyAlignment="1">
      <alignment vertical="center"/>
    </xf>
    <xf numFmtId="0" fontId="18" fillId="0" borderId="0" xfId="0" applyFont="1" applyFill="1" applyAlignment="1">
      <alignment vertical="center"/>
    </xf>
    <xf numFmtId="0" fontId="0" fillId="0" borderId="0" xfId="0" applyFont="1"/>
    <xf numFmtId="0" fontId="23" fillId="0" borderId="0" xfId="0" applyFont="1" applyFill="1" applyBorder="1" applyAlignment="1">
      <alignment horizontal="left" vertical="center" wrapText="1" indent="1"/>
    </xf>
    <xf numFmtId="0" fontId="31" fillId="0" borderId="32" xfId="0" applyFont="1" applyFill="1" applyBorder="1" applyAlignment="1">
      <alignment vertical="top" wrapText="1"/>
    </xf>
    <xf numFmtId="0" fontId="31" fillId="0" borderId="0" xfId="0" applyFont="1" applyFill="1" applyBorder="1" applyAlignment="1">
      <alignment vertical="top" wrapText="1"/>
    </xf>
    <xf numFmtId="0" fontId="31" fillId="0" borderId="21" xfId="0" applyFont="1" applyFill="1" applyBorder="1" applyAlignment="1">
      <alignment vertical="top"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48" xfId="0" applyBorder="1" applyAlignment="1">
      <alignment vertical="center" wrapText="1"/>
    </xf>
    <xf numFmtId="0" fontId="18" fillId="0" borderId="0" xfId="0" applyFont="1" applyBorder="1" applyAlignment="1">
      <alignment vertical="center" wrapText="1"/>
    </xf>
    <xf numFmtId="9" fontId="18" fillId="0" borderId="0" xfId="0" applyNumberFormat="1" applyFont="1" applyBorder="1" applyAlignment="1">
      <alignment horizontal="center" vertical="center" wrapText="1"/>
    </xf>
    <xf numFmtId="0" fontId="18" fillId="0" borderId="0" xfId="0" applyFont="1" applyBorder="1" applyAlignment="1">
      <alignment horizontal="center" vertical="center" wrapText="1"/>
    </xf>
    <xf numFmtId="0" fontId="31" fillId="0" borderId="0" xfId="0" applyFont="1"/>
    <xf numFmtId="0" fontId="31" fillId="0" borderId="0" xfId="0" applyFont="1" applyFill="1"/>
    <xf numFmtId="0" fontId="42" fillId="0" borderId="0" xfId="0" applyFont="1" applyFill="1" applyBorder="1" applyAlignment="1">
      <alignment vertical="center"/>
    </xf>
    <xf numFmtId="0" fontId="30" fillId="0" borderId="0" xfId="0" applyFont="1" applyFill="1" applyBorder="1"/>
    <xf numFmtId="0" fontId="42" fillId="0" borderId="0" xfId="0" applyFont="1" applyBorder="1" applyAlignment="1">
      <alignment horizontal="center" vertical="center"/>
    </xf>
    <xf numFmtId="0" fontId="43" fillId="0" borderId="0" xfId="0" applyFont="1" applyFill="1" applyBorder="1" applyAlignment="1">
      <alignment vertical="center"/>
    </xf>
    <xf numFmtId="0" fontId="44" fillId="0" borderId="0" xfId="0" applyFont="1"/>
    <xf numFmtId="0" fontId="44" fillId="0" borderId="0" xfId="0" applyFont="1" applyFill="1" applyBorder="1"/>
    <xf numFmtId="0" fontId="23" fillId="0" borderId="0" xfId="0" applyFont="1" applyAlignment="1">
      <alignment vertical="top"/>
    </xf>
    <xf numFmtId="0" fontId="0" fillId="35" borderId="27" xfId="0" applyFill="1" applyBorder="1"/>
    <xf numFmtId="0" fontId="23" fillId="35" borderId="27" xfId="0" applyFont="1" applyFill="1" applyBorder="1" applyAlignment="1">
      <alignment vertical="top"/>
    </xf>
    <xf numFmtId="0" fontId="23" fillId="35" borderId="40" xfId="0" applyFont="1" applyFill="1" applyBorder="1" applyAlignment="1">
      <alignment vertical="top"/>
    </xf>
    <xf numFmtId="0" fontId="45" fillId="0" borderId="0" xfId="0" applyFont="1" applyFill="1" applyBorder="1" applyAlignment="1">
      <alignment vertical="center"/>
    </xf>
    <xf numFmtId="0" fontId="23" fillId="0" borderId="0" xfId="0" applyFont="1" applyBorder="1" applyAlignment="1">
      <alignment horizontal="center" vertical="top"/>
    </xf>
    <xf numFmtId="0" fontId="45" fillId="0" borderId="0" xfId="0" applyFont="1" applyFill="1" applyBorder="1" applyAlignment="1">
      <alignment horizontal="left" vertical="center"/>
    </xf>
    <xf numFmtId="0" fontId="23" fillId="0" borderId="0" xfId="0" applyFont="1" applyBorder="1" applyAlignment="1">
      <alignment horizontal="center"/>
    </xf>
    <xf numFmtId="0" fontId="22" fillId="0" borderId="0" xfId="0" applyFont="1" applyFill="1" applyBorder="1" applyAlignment="1">
      <alignment vertical="top"/>
    </xf>
    <xf numFmtId="0" fontId="23" fillId="0" borderId="0" xfId="0" applyFont="1" applyFill="1" applyBorder="1" applyAlignment="1">
      <alignment vertical="top"/>
    </xf>
    <xf numFmtId="0" fontId="45" fillId="0" borderId="12" xfId="0" applyFont="1" applyFill="1" applyBorder="1" applyAlignment="1">
      <alignment vertical="center"/>
    </xf>
    <xf numFmtId="0" fontId="46" fillId="0" borderId="0" xfId="0" applyFont="1" applyFill="1" applyBorder="1" applyAlignment="1">
      <alignment vertical="center" wrapText="1"/>
    </xf>
    <xf numFmtId="0" fontId="47" fillId="35" borderId="47" xfId="0" applyFont="1" applyFill="1" applyBorder="1" applyAlignment="1">
      <alignment vertical="center"/>
    </xf>
    <xf numFmtId="0" fontId="50" fillId="0" borderId="0" xfId="0" applyFont="1" applyFill="1" applyBorder="1" applyAlignment="1">
      <alignment vertical="center"/>
    </xf>
    <xf numFmtId="0" fontId="41" fillId="0" borderId="0" xfId="0" applyFont="1" applyAlignment="1">
      <alignment wrapText="1"/>
    </xf>
    <xf numFmtId="0" fontId="51" fillId="0" borderId="0" xfId="0" applyFont="1" applyAlignment="1">
      <alignment wrapText="1"/>
    </xf>
    <xf numFmtId="9" fontId="18" fillId="38" borderId="41" xfId="0" applyNumberFormat="1" applyFont="1" applyFill="1" applyBorder="1" applyAlignment="1">
      <alignment vertical="center" wrapText="1"/>
    </xf>
    <xf numFmtId="9" fontId="18" fillId="38" borderId="11" xfId="0" applyNumberFormat="1" applyFont="1" applyFill="1" applyBorder="1" applyAlignment="1">
      <alignment vertical="center" wrapText="1"/>
    </xf>
    <xf numFmtId="9" fontId="18" fillId="38" borderId="13" xfId="0" applyNumberFormat="1" applyFont="1" applyFill="1" applyBorder="1" applyAlignment="1">
      <alignment vertical="center" wrapText="1"/>
    </xf>
    <xf numFmtId="0" fontId="18" fillId="38" borderId="16" xfId="0" applyFont="1" applyFill="1" applyBorder="1" applyAlignment="1">
      <alignment vertical="center" wrapText="1"/>
    </xf>
    <xf numFmtId="0" fontId="18" fillId="38" borderId="11" xfId="0" applyFont="1" applyFill="1" applyBorder="1" applyAlignment="1">
      <alignment vertical="center" wrapText="1"/>
    </xf>
    <xf numFmtId="0" fontId="18" fillId="38" borderId="13" xfId="0" applyFont="1" applyFill="1" applyBorder="1" applyAlignment="1">
      <alignment vertical="center" wrapText="1"/>
    </xf>
    <xf numFmtId="0" fontId="18" fillId="38" borderId="34" xfId="0" applyFont="1" applyFill="1" applyBorder="1" applyAlignment="1">
      <alignment vertical="center" wrapText="1"/>
    </xf>
    <xf numFmtId="0" fontId="50" fillId="0" borderId="0" xfId="0" applyFont="1" applyFill="1" applyBorder="1" applyAlignment="1">
      <alignment vertical="center" wrapText="1"/>
    </xf>
    <xf numFmtId="0" fontId="23" fillId="0" borderId="0" xfId="0" applyFont="1" applyFill="1" applyBorder="1"/>
    <xf numFmtId="0" fontId="16" fillId="0" borderId="0" xfId="0" applyFont="1"/>
    <xf numFmtId="0" fontId="45" fillId="39" borderId="49" xfId="0" applyFont="1" applyFill="1" applyBorder="1" applyAlignment="1">
      <alignment horizontal="center" vertical="center"/>
    </xf>
    <xf numFmtId="0" fontId="22" fillId="39" borderId="51" xfId="0" applyFont="1" applyFill="1" applyBorder="1" applyAlignment="1">
      <alignment horizontal="center" vertical="center"/>
    </xf>
    <xf numFmtId="0" fontId="39" fillId="40" borderId="61" xfId="0" applyFont="1" applyFill="1" applyBorder="1" applyAlignment="1">
      <alignment vertical="center"/>
    </xf>
    <xf numFmtId="0" fontId="40" fillId="0" borderId="0" xfId="0" applyFont="1" applyBorder="1" applyAlignment="1">
      <alignment vertical="center"/>
    </xf>
    <xf numFmtId="0" fontId="0" fillId="0" borderId="62" xfId="51" applyNumberFormat="1" applyFont="1" applyBorder="1" applyAlignment="1">
      <alignment vertical="center" wrapText="1"/>
    </xf>
    <xf numFmtId="166" fontId="0" fillId="0" borderId="62" xfId="51" applyNumberFormat="1" applyFont="1" applyBorder="1" applyAlignment="1">
      <alignment horizontal="center" vertical="center"/>
    </xf>
    <xf numFmtId="0" fontId="15" fillId="0" borderId="48" xfId="0" applyFont="1" applyBorder="1" applyAlignment="1">
      <alignment wrapText="1"/>
    </xf>
    <xf numFmtId="0" fontId="0" fillId="0" borderId="48" xfId="0" applyBorder="1"/>
    <xf numFmtId="0" fontId="0" fillId="39" borderId="53" xfId="0" applyFill="1" applyBorder="1"/>
    <xf numFmtId="0" fontId="0" fillId="39" borderId="54" xfId="0" applyFill="1" applyBorder="1"/>
    <xf numFmtId="0" fontId="39" fillId="40" borderId="66" xfId="0" applyFont="1" applyFill="1" applyBorder="1" applyAlignment="1">
      <alignment vertical="center"/>
    </xf>
    <xf numFmtId="0" fontId="22" fillId="39" borderId="72" xfId="0" applyFont="1" applyFill="1" applyBorder="1" applyAlignment="1">
      <alignment horizontal="center" vertical="center"/>
    </xf>
    <xf numFmtId="0" fontId="0" fillId="39" borderId="77" xfId="0" applyFill="1" applyBorder="1"/>
    <xf numFmtId="0" fontId="0" fillId="0" borderId="78" xfId="0" applyBorder="1"/>
    <xf numFmtId="0" fontId="15" fillId="0" borderId="79" xfId="0" applyFont="1" applyBorder="1"/>
    <xf numFmtId="9" fontId="40" fillId="0" borderId="80" xfId="0" applyNumberFormat="1" applyFont="1" applyBorder="1" applyAlignment="1">
      <alignment vertical="center"/>
    </xf>
    <xf numFmtId="0" fontId="0" fillId="0" borderId="81" xfId="0" applyBorder="1" applyAlignment="1">
      <alignment horizontal="center"/>
    </xf>
    <xf numFmtId="9" fontId="23" fillId="39" borderId="75" xfId="0" applyNumberFormat="1" applyFont="1" applyFill="1" applyBorder="1" applyAlignment="1">
      <alignment horizontal="center" vertical="center"/>
    </xf>
    <xf numFmtId="0" fontId="62" fillId="0" borderId="0" xfId="0" applyFont="1" applyFill="1" applyBorder="1" applyAlignment="1">
      <alignment vertical="center"/>
    </xf>
    <xf numFmtId="0" fontId="63" fillId="0" borderId="0" xfId="0" applyFont="1"/>
    <xf numFmtId="0" fontId="64" fillId="0" borderId="0" xfId="0" applyFont="1"/>
    <xf numFmtId="9" fontId="62" fillId="0" borderId="0" xfId="50" applyFont="1" applyFill="1" applyBorder="1" applyAlignment="1">
      <alignment vertical="center"/>
    </xf>
    <xf numFmtId="165" fontId="63" fillId="0" borderId="0" xfId="51" applyNumberFormat="1" applyFont="1" applyFill="1" applyBorder="1" applyAlignment="1">
      <alignment vertical="center"/>
    </xf>
    <xf numFmtId="164" fontId="63" fillId="0" borderId="0" xfId="51" applyFont="1" applyFill="1" applyBorder="1" applyAlignment="1">
      <alignment vertical="center"/>
    </xf>
    <xf numFmtId="0" fontId="63" fillId="0" borderId="0" xfId="0" applyFont="1" applyFill="1" applyBorder="1" applyAlignment="1">
      <alignment vertical="center"/>
    </xf>
    <xf numFmtId="9" fontId="63" fillId="0" borderId="0" xfId="0" applyNumberFormat="1" applyFont="1" applyFill="1" applyBorder="1" applyAlignment="1">
      <alignment vertical="center"/>
    </xf>
    <xf numFmtId="0" fontId="63" fillId="0" borderId="0" xfId="0" applyFont="1" applyFill="1"/>
    <xf numFmtId="0" fontId="64" fillId="0" borderId="0" xfId="0" applyFont="1" applyFill="1"/>
    <xf numFmtId="164" fontId="63" fillId="0" borderId="0" xfId="0" applyNumberFormat="1" applyFont="1" applyFill="1"/>
    <xf numFmtId="0" fontId="63" fillId="0" borderId="0" xfId="0" applyFont="1" applyFill="1" applyBorder="1"/>
    <xf numFmtId="9" fontId="63" fillId="0" borderId="0" xfId="0" applyNumberFormat="1" applyFont="1" applyFill="1" applyBorder="1"/>
    <xf numFmtId="0" fontId="26" fillId="39" borderId="74" xfId="0" applyFont="1" applyFill="1" applyBorder="1" applyAlignment="1">
      <alignment vertical="center" textRotation="90" wrapText="1"/>
    </xf>
    <xf numFmtId="0" fontId="31" fillId="0" borderId="0" xfId="0" applyFont="1" applyBorder="1" applyAlignment="1">
      <alignment horizontal="center" vertical="center"/>
    </xf>
    <xf numFmtId="9" fontId="31" fillId="0" borderId="0" xfId="0" applyNumberFormat="1" applyFont="1" applyBorder="1" applyAlignment="1">
      <alignment horizontal="center" vertical="center"/>
    </xf>
    <xf numFmtId="0" fontId="68" fillId="0" borderId="0" xfId="0" applyFont="1" applyBorder="1" applyAlignment="1">
      <alignment vertical="center" wrapText="1"/>
    </xf>
    <xf numFmtId="9" fontId="31" fillId="0" borderId="0" xfId="50" applyFont="1" applyAlignment="1">
      <alignment wrapText="1"/>
    </xf>
    <xf numFmtId="0" fontId="31" fillId="0" borderId="0" xfId="0" applyFont="1" applyAlignment="1">
      <alignment wrapText="1"/>
    </xf>
    <xf numFmtId="0" fontId="31" fillId="0" borderId="0" xfId="0" applyFont="1" applyAlignment="1">
      <alignment vertical="center"/>
    </xf>
    <xf numFmtId="164" fontId="31" fillId="0" borderId="0" xfId="51" applyFont="1"/>
    <xf numFmtId="0" fontId="69" fillId="0" borderId="0" xfId="0" applyFont="1" applyFill="1" applyBorder="1" applyAlignment="1">
      <alignment vertical="center"/>
    </xf>
    <xf numFmtId="0" fontId="70" fillId="0" borderId="0" xfId="0" applyFont="1" applyFill="1" applyBorder="1"/>
    <xf numFmtId="0" fontId="69" fillId="0" borderId="0" xfId="0" applyFont="1" applyBorder="1" applyAlignment="1">
      <alignment horizontal="center" vertical="center"/>
    </xf>
    <xf numFmtId="164" fontId="24" fillId="0" borderId="0" xfId="51" applyFont="1" applyAlignment="1">
      <alignment wrapText="1"/>
    </xf>
    <xf numFmtId="0" fontId="50" fillId="0" borderId="0" xfId="0" applyFont="1" applyFill="1" applyBorder="1" applyAlignment="1">
      <alignment horizontal="left" vertical="center" wrapText="1"/>
    </xf>
    <xf numFmtId="9" fontId="18" fillId="38" borderId="16" xfId="50" applyFont="1" applyFill="1" applyBorder="1" applyAlignment="1">
      <alignment vertical="center" wrapText="1"/>
    </xf>
    <xf numFmtId="1" fontId="18" fillId="38" borderId="55" xfId="50" applyNumberFormat="1" applyFont="1" applyFill="1" applyBorder="1" applyAlignment="1">
      <alignment horizontal="center" vertical="center" wrapText="1"/>
    </xf>
    <xf numFmtId="1" fontId="18" fillId="38" borderId="19" xfId="0" applyNumberFormat="1" applyFont="1" applyFill="1" applyBorder="1" applyAlignment="1">
      <alignment horizontal="center" vertical="center" wrapText="1"/>
    </xf>
    <xf numFmtId="1" fontId="18" fillId="38" borderId="55" xfId="0" applyNumberFormat="1" applyFont="1" applyFill="1" applyBorder="1" applyAlignment="1">
      <alignment horizontal="center" vertical="center" wrapText="1"/>
    </xf>
    <xf numFmtId="1" fontId="18" fillId="38" borderId="22" xfId="0" applyNumberFormat="1" applyFont="1" applyFill="1" applyBorder="1" applyAlignment="1">
      <alignment horizontal="center" vertical="center" wrapText="1"/>
    </xf>
    <xf numFmtId="1" fontId="18" fillId="38" borderId="59" xfId="0" applyNumberFormat="1" applyFont="1" applyFill="1" applyBorder="1" applyAlignment="1">
      <alignment horizontal="center" vertical="center" wrapText="1"/>
    </xf>
    <xf numFmtId="1" fontId="18" fillId="38" borderId="33" xfId="0" applyNumberFormat="1" applyFont="1" applyFill="1" applyBorder="1" applyAlignment="1">
      <alignment horizontal="center" vertical="center" wrapText="1"/>
    </xf>
    <xf numFmtId="9" fontId="0" fillId="0" borderId="0" xfId="0" applyNumberFormat="1"/>
    <xf numFmtId="2" fontId="23" fillId="0" borderId="0" xfId="0" applyNumberFormat="1" applyFont="1" applyFill="1" applyBorder="1" applyAlignment="1">
      <alignment vertical="top"/>
    </xf>
    <xf numFmtId="10" fontId="0" fillId="0" borderId="0" xfId="0" applyNumberFormat="1"/>
    <xf numFmtId="1" fontId="16" fillId="0" borderId="0" xfId="0" applyNumberFormat="1" applyFont="1"/>
    <xf numFmtId="0" fontId="23" fillId="37" borderId="0" xfId="46" applyFont="1" applyFill="1" applyAlignment="1">
      <alignment horizontal="left" vertical="center"/>
    </xf>
    <xf numFmtId="0" fontId="48" fillId="34" borderId="16" xfId="0" applyFont="1" applyFill="1" applyBorder="1" applyAlignment="1">
      <alignment horizontal="center" vertical="center"/>
    </xf>
    <xf numFmtId="0" fontId="48" fillId="34" borderId="15" xfId="0" applyFont="1" applyFill="1" applyBorder="1" applyAlignment="1">
      <alignment horizontal="center" vertical="center"/>
    </xf>
    <xf numFmtId="0" fontId="48" fillId="34" borderId="17" xfId="0" applyFont="1" applyFill="1" applyBorder="1" applyAlignment="1">
      <alignment horizontal="center" vertical="center"/>
    </xf>
    <xf numFmtId="0" fontId="48" fillId="34" borderId="11" xfId="0" applyFont="1" applyFill="1" applyBorder="1" applyAlignment="1">
      <alignment horizontal="center" vertical="center"/>
    </xf>
    <xf numFmtId="0" fontId="48" fillId="34" borderId="0" xfId="0" applyFont="1" applyFill="1" applyBorder="1" applyAlignment="1">
      <alignment horizontal="center" vertical="center"/>
    </xf>
    <xf numFmtId="0" fontId="48" fillId="34" borderId="12" xfId="0" applyFont="1" applyFill="1" applyBorder="1" applyAlignment="1">
      <alignment horizontal="center" vertical="center"/>
    </xf>
    <xf numFmtId="0" fontId="48" fillId="34" borderId="13" xfId="0" applyFont="1" applyFill="1" applyBorder="1" applyAlignment="1">
      <alignment horizontal="center" vertical="center"/>
    </xf>
    <xf numFmtId="0" fontId="48" fillId="34" borderId="10" xfId="0" applyFont="1" applyFill="1" applyBorder="1" applyAlignment="1">
      <alignment horizontal="center" vertical="center"/>
    </xf>
    <xf numFmtId="0" fontId="48" fillId="34" borderId="14" xfId="0" applyFont="1" applyFill="1" applyBorder="1" applyAlignment="1">
      <alignment horizontal="center" vertical="center"/>
    </xf>
    <xf numFmtId="0" fontId="23" fillId="0" borderId="0" xfId="0" applyFont="1" applyAlignment="1">
      <alignment horizontal="left" wrapText="1"/>
    </xf>
    <xf numFmtId="0" fontId="65" fillId="35" borderId="0" xfId="52" applyFont="1" applyFill="1" applyBorder="1" applyAlignment="1">
      <alignment horizontal="center" vertical="center" wrapText="1"/>
    </xf>
    <xf numFmtId="166" fontId="53" fillId="0" borderId="56" xfId="51" applyNumberFormat="1" applyFont="1" applyBorder="1" applyAlignment="1">
      <alignment horizontal="center" vertical="center"/>
    </xf>
    <xf numFmtId="166" fontId="53" fillId="0" borderId="57" xfId="51" applyNumberFormat="1" applyFont="1" applyBorder="1" applyAlignment="1">
      <alignment horizontal="center" vertical="center"/>
    </xf>
    <xf numFmtId="166" fontId="53" fillId="0" borderId="58" xfId="51" applyNumberFormat="1" applyFont="1" applyBorder="1" applyAlignment="1">
      <alignment horizontal="center" vertical="center"/>
    </xf>
    <xf numFmtId="0" fontId="46" fillId="0" borderId="0" xfId="0" applyFont="1" applyFill="1" applyBorder="1" applyAlignment="1">
      <alignment horizontal="left" vertical="center" wrapText="1"/>
    </xf>
    <xf numFmtId="0" fontId="67" fillId="34" borderId="16" xfId="0" applyFont="1" applyFill="1" applyBorder="1" applyAlignment="1">
      <alignment horizontal="center" vertical="center"/>
    </xf>
    <xf numFmtId="0" fontId="67" fillId="34" borderId="15" xfId="0" applyFont="1" applyFill="1" applyBorder="1" applyAlignment="1">
      <alignment horizontal="center" vertical="center"/>
    </xf>
    <xf numFmtId="0" fontId="67" fillId="34" borderId="17" xfId="0" applyFont="1" applyFill="1" applyBorder="1" applyAlignment="1">
      <alignment horizontal="center" vertical="center"/>
    </xf>
    <xf numFmtId="0" fontId="67" fillId="34" borderId="11" xfId="0" applyFont="1" applyFill="1" applyBorder="1" applyAlignment="1">
      <alignment horizontal="center" vertical="center"/>
    </xf>
    <xf numFmtId="0" fontId="67" fillId="34" borderId="0" xfId="0" applyFont="1" applyFill="1" applyBorder="1" applyAlignment="1">
      <alignment horizontal="center" vertical="center"/>
    </xf>
    <xf numFmtId="0" fontId="67" fillId="34" borderId="12" xfId="0" applyFont="1" applyFill="1" applyBorder="1" applyAlignment="1">
      <alignment horizontal="center" vertical="center"/>
    </xf>
    <xf numFmtId="0" fontId="67" fillId="34" borderId="13" xfId="0" applyFont="1" applyFill="1" applyBorder="1" applyAlignment="1">
      <alignment horizontal="center" vertical="center"/>
    </xf>
    <xf numFmtId="0" fontId="67" fillId="34" borderId="10" xfId="0" applyFont="1" applyFill="1" applyBorder="1" applyAlignment="1">
      <alignment horizontal="center" vertical="center"/>
    </xf>
    <xf numFmtId="0" fontId="67" fillId="34" borderId="14" xfId="0" applyFont="1" applyFill="1" applyBorder="1" applyAlignment="1">
      <alignment horizontal="center" vertical="center"/>
    </xf>
    <xf numFmtId="0" fontId="53" fillId="0" borderId="56" xfId="51" applyNumberFormat="1" applyFont="1" applyBorder="1" applyAlignment="1">
      <alignment horizontal="center" vertical="center"/>
    </xf>
    <xf numFmtId="0" fontId="53" fillId="0" borderId="57" xfId="51" applyNumberFormat="1" applyFont="1" applyBorder="1" applyAlignment="1">
      <alignment horizontal="center" vertical="center"/>
    </xf>
    <xf numFmtId="0" fontId="53" fillId="0" borderId="58" xfId="51" applyNumberFormat="1" applyFont="1" applyBorder="1" applyAlignment="1">
      <alignment horizontal="center" vertical="center"/>
    </xf>
    <xf numFmtId="0" fontId="50" fillId="0" borderId="0" xfId="0" applyFont="1" applyFill="1" applyBorder="1" applyAlignment="1">
      <alignment horizontal="left" vertical="center" wrapText="1"/>
    </xf>
    <xf numFmtId="0" fontId="49" fillId="0" borderId="0" xfId="0" applyFont="1" applyFill="1" applyBorder="1" applyAlignment="1">
      <alignment horizontal="left" vertical="center" wrapText="1"/>
    </xf>
    <xf numFmtId="168" fontId="53" fillId="0" borderId="56" xfId="51" applyNumberFormat="1" applyFont="1" applyBorder="1" applyAlignment="1">
      <alignment horizontal="center" vertical="center"/>
    </xf>
    <xf numFmtId="168" fontId="53" fillId="0" borderId="57" xfId="51" applyNumberFormat="1" applyFont="1" applyBorder="1" applyAlignment="1">
      <alignment horizontal="center" vertical="center"/>
    </xf>
    <xf numFmtId="168" fontId="53" fillId="0" borderId="58" xfId="51" applyNumberFormat="1" applyFont="1" applyBorder="1" applyAlignment="1">
      <alignment horizontal="center" vertical="center"/>
    </xf>
    <xf numFmtId="168" fontId="53" fillId="0" borderId="56" xfId="0" applyNumberFormat="1" applyFont="1" applyBorder="1" applyAlignment="1">
      <alignment horizontal="center" vertical="center"/>
    </xf>
    <xf numFmtId="168" fontId="53" fillId="0" borderId="57" xfId="0" applyNumberFormat="1" applyFont="1" applyBorder="1" applyAlignment="1">
      <alignment horizontal="center" vertical="center"/>
    </xf>
    <xf numFmtId="168" fontId="53" fillId="0" borderId="58" xfId="0" applyNumberFormat="1" applyFont="1" applyBorder="1" applyAlignment="1">
      <alignment horizontal="center" vertical="center"/>
    </xf>
    <xf numFmtId="167" fontId="53" fillId="0" borderId="56" xfId="0" applyNumberFormat="1" applyFont="1" applyBorder="1" applyAlignment="1">
      <alignment horizontal="center" vertical="center"/>
    </xf>
    <xf numFmtId="167" fontId="53" fillId="0" borderId="57" xfId="0" applyNumberFormat="1" applyFont="1" applyBorder="1" applyAlignment="1">
      <alignment horizontal="center" vertical="center"/>
    </xf>
    <xf numFmtId="167" fontId="53" fillId="0" borderId="58" xfId="0" applyNumberFormat="1" applyFont="1" applyBorder="1" applyAlignment="1">
      <alignment horizontal="center" vertical="center"/>
    </xf>
    <xf numFmtId="0" fontId="53" fillId="0" borderId="56" xfId="0" applyFont="1" applyBorder="1" applyAlignment="1">
      <alignment horizontal="center" vertical="center"/>
    </xf>
    <xf numFmtId="0" fontId="53" fillId="0" borderId="57" xfId="0" applyFont="1" applyBorder="1" applyAlignment="1">
      <alignment horizontal="center" vertical="center"/>
    </xf>
    <xf numFmtId="0" fontId="53" fillId="0" borderId="58" xfId="0" applyFont="1" applyBorder="1" applyAlignment="1">
      <alignment horizontal="center" vertical="center"/>
    </xf>
    <xf numFmtId="9" fontId="53" fillId="0" borderId="56" xfId="0" applyNumberFormat="1" applyFont="1" applyBorder="1" applyAlignment="1">
      <alignment horizontal="center" vertical="center"/>
    </xf>
    <xf numFmtId="9" fontId="53" fillId="0" borderId="57" xfId="0" applyNumberFormat="1" applyFont="1" applyBorder="1" applyAlignment="1">
      <alignment horizontal="center" vertical="center"/>
    </xf>
    <xf numFmtId="9" fontId="53" fillId="0" borderId="58" xfId="0" applyNumberFormat="1" applyFont="1" applyBorder="1" applyAlignment="1">
      <alignment horizontal="center" vertical="center"/>
    </xf>
    <xf numFmtId="0" fontId="31" fillId="0" borderId="0" xfId="0" applyFont="1" applyBorder="1" applyAlignment="1">
      <alignment horizontal="left" wrapText="1"/>
    </xf>
    <xf numFmtId="0" fontId="31" fillId="0" borderId="0" xfId="0" applyFont="1" applyBorder="1" applyAlignment="1">
      <alignment horizontal="center" vertical="center" wrapText="1"/>
    </xf>
    <xf numFmtId="166" fontId="27" fillId="35" borderId="27" xfId="51" applyNumberFormat="1" applyFont="1" applyFill="1" applyBorder="1" applyAlignment="1">
      <alignment horizontal="center" vertical="center"/>
    </xf>
    <xf numFmtId="166" fontId="27" fillId="35" borderId="40" xfId="51" applyNumberFormat="1"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15" xfId="0" applyFont="1" applyFill="1" applyBorder="1" applyAlignment="1">
      <alignment horizontal="center" vertical="center"/>
    </xf>
    <xf numFmtId="0" fontId="20" fillId="34" borderId="17"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0"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10" xfId="0" applyFont="1" applyFill="1" applyBorder="1" applyAlignment="1">
      <alignment horizontal="center" vertical="center"/>
    </xf>
    <xf numFmtId="0" fontId="20" fillId="34" borderId="14" xfId="0" applyFont="1" applyFill="1" applyBorder="1" applyAlignment="1">
      <alignment horizontal="center" vertical="center"/>
    </xf>
    <xf numFmtId="0" fontId="34" fillId="0" borderId="31" xfId="0" applyFont="1" applyFill="1" applyBorder="1" applyAlignment="1">
      <alignment horizontal="left" vertical="center" wrapText="1"/>
    </xf>
    <xf numFmtId="0" fontId="34" fillId="0" borderId="32"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9" fontId="60" fillId="0" borderId="32" xfId="50" applyFont="1" applyFill="1" applyBorder="1" applyAlignment="1">
      <alignment horizontal="center" vertical="center" wrapText="1"/>
    </xf>
    <xf numFmtId="9" fontId="60" fillId="0" borderId="33" xfId="50" applyFont="1" applyFill="1" applyBorder="1" applyAlignment="1">
      <alignment horizontal="center" vertical="center" wrapText="1"/>
    </xf>
    <xf numFmtId="9" fontId="60" fillId="0" borderId="0" xfId="50" applyFont="1" applyFill="1" applyBorder="1" applyAlignment="1">
      <alignment horizontal="center" vertical="center" wrapText="1"/>
    </xf>
    <xf numFmtId="9" fontId="60" fillId="0" borderId="19" xfId="50" applyFont="1" applyFill="1" applyBorder="1" applyAlignment="1">
      <alignment horizontal="center" vertical="center" wrapText="1"/>
    </xf>
    <xf numFmtId="9" fontId="60" fillId="0" borderId="21" xfId="50" applyFont="1" applyFill="1" applyBorder="1" applyAlignment="1">
      <alignment horizontal="center" vertical="center" wrapText="1"/>
    </xf>
    <xf numFmtId="9" fontId="60" fillId="0" borderId="22" xfId="50" applyFont="1" applyFill="1" applyBorder="1" applyAlignment="1">
      <alignment horizontal="center" vertical="center" wrapText="1"/>
    </xf>
    <xf numFmtId="0" fontId="27" fillId="35" borderId="31" xfId="0" applyFont="1" applyFill="1" applyBorder="1" applyAlignment="1">
      <alignment horizontal="left" vertical="center"/>
    </xf>
    <xf numFmtId="0" fontId="27" fillId="35" borderId="32" xfId="0" applyFont="1" applyFill="1" applyBorder="1" applyAlignment="1">
      <alignment horizontal="left" vertical="center"/>
    </xf>
    <xf numFmtId="0" fontId="27" fillId="35" borderId="20" xfId="0" applyFont="1" applyFill="1" applyBorder="1" applyAlignment="1">
      <alignment horizontal="left" vertical="center"/>
    </xf>
    <xf numFmtId="0" fontId="27" fillId="35" borderId="21" xfId="0" applyFont="1" applyFill="1" applyBorder="1" applyAlignment="1">
      <alignment horizontal="left" vertical="center"/>
    </xf>
    <xf numFmtId="0" fontId="27" fillId="35" borderId="31" xfId="0" applyFont="1" applyFill="1" applyBorder="1" applyAlignment="1">
      <alignment horizontal="center" vertical="center" wrapText="1"/>
    </xf>
    <xf numFmtId="0" fontId="27" fillId="35" borderId="33"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7" fillId="35" borderId="47" xfId="0" applyFont="1" applyFill="1" applyBorder="1" applyAlignment="1">
      <alignment horizontal="left" vertical="center"/>
    </xf>
    <xf numFmtId="0" fontId="27" fillId="35" borderId="27" xfId="0" applyFont="1" applyFill="1" applyBorder="1" applyAlignment="1">
      <alignment horizontal="left" vertical="center"/>
    </xf>
    <xf numFmtId="0" fontId="54" fillId="0" borderId="31" xfId="0" applyFont="1" applyFill="1" applyBorder="1" applyAlignment="1">
      <alignment horizontal="left" vertical="center" wrapText="1" indent="1"/>
    </xf>
    <xf numFmtId="0" fontId="54" fillId="0" borderId="32" xfId="0" applyFont="1" applyFill="1" applyBorder="1" applyAlignment="1">
      <alignment horizontal="left" vertical="center" wrapText="1" indent="1"/>
    </xf>
    <xf numFmtId="0" fontId="54" fillId="0" borderId="33" xfId="0" applyFont="1" applyFill="1" applyBorder="1" applyAlignment="1">
      <alignment horizontal="left" vertical="center" wrapText="1" indent="1"/>
    </xf>
    <xf numFmtId="0" fontId="54" fillId="0" borderId="18" xfId="0" applyFont="1" applyFill="1" applyBorder="1" applyAlignment="1">
      <alignment horizontal="left" vertical="center" wrapText="1" indent="1"/>
    </xf>
    <xf numFmtId="0" fontId="54" fillId="0" borderId="0" xfId="0" applyFont="1" applyFill="1" applyBorder="1" applyAlignment="1">
      <alignment horizontal="left" vertical="center" wrapText="1" indent="1"/>
    </xf>
    <xf numFmtId="0" fontId="54" fillId="0" borderId="19" xfId="0" applyFont="1" applyFill="1" applyBorder="1" applyAlignment="1">
      <alignment horizontal="left" vertical="center" wrapText="1" indent="1"/>
    </xf>
    <xf numFmtId="0" fontId="54" fillId="0" borderId="20" xfId="0" applyFont="1" applyFill="1" applyBorder="1" applyAlignment="1">
      <alignment horizontal="left" vertical="center" wrapText="1" indent="1"/>
    </xf>
    <xf numFmtId="0" fontId="54" fillId="0" borderId="21" xfId="0" applyFont="1" applyFill="1" applyBorder="1" applyAlignment="1">
      <alignment horizontal="left" vertical="center" wrapText="1" indent="1"/>
    </xf>
    <xf numFmtId="0" fontId="54" fillId="0" borderId="22" xfId="0" applyFont="1" applyFill="1" applyBorder="1" applyAlignment="1">
      <alignment horizontal="left" vertical="center" wrapText="1" indent="1"/>
    </xf>
    <xf numFmtId="0" fontId="33" fillId="0" borderId="0" xfId="52" applyFill="1" applyAlignment="1">
      <alignment horizontal="center" vertical="center"/>
    </xf>
    <xf numFmtId="1" fontId="26" fillId="36" borderId="37" xfId="50" applyNumberFormat="1" applyFont="1" applyFill="1" applyBorder="1" applyAlignment="1">
      <alignment horizontal="center" vertical="center" wrapText="1"/>
    </xf>
    <xf numFmtId="0" fontId="35" fillId="34" borderId="31" xfId="0" applyFont="1" applyFill="1" applyBorder="1" applyAlignment="1">
      <alignment horizontal="center" vertical="center"/>
    </xf>
    <xf numFmtId="0" fontId="35" fillId="34" borderId="32" xfId="0" applyFont="1" applyFill="1" applyBorder="1" applyAlignment="1">
      <alignment horizontal="center" vertical="center"/>
    </xf>
    <xf numFmtId="0" fontId="35" fillId="34" borderId="33" xfId="0" applyFont="1" applyFill="1" applyBorder="1" applyAlignment="1">
      <alignment horizontal="center" vertical="center"/>
    </xf>
    <xf numFmtId="0" fontId="35" fillId="34" borderId="18" xfId="0" applyFont="1" applyFill="1" applyBorder="1" applyAlignment="1">
      <alignment horizontal="center" vertical="center"/>
    </xf>
    <xf numFmtId="0" fontId="35" fillId="34" borderId="0" xfId="0" applyFont="1" applyFill="1" applyBorder="1" applyAlignment="1">
      <alignment horizontal="center" vertical="center"/>
    </xf>
    <xf numFmtId="0" fontId="35" fillId="34" borderId="19" xfId="0" applyFont="1" applyFill="1" applyBorder="1" applyAlignment="1">
      <alignment horizontal="center" vertical="center"/>
    </xf>
    <xf numFmtId="0" fontId="35" fillId="34" borderId="20" xfId="0" applyFont="1" applyFill="1" applyBorder="1" applyAlignment="1">
      <alignment horizontal="center" vertical="center"/>
    </xf>
    <xf numFmtId="0" fontId="35" fillId="34" borderId="21" xfId="0" applyFont="1" applyFill="1" applyBorder="1" applyAlignment="1">
      <alignment horizontal="center" vertical="center"/>
    </xf>
    <xf numFmtId="0" fontId="35" fillId="34" borderId="22" xfId="0" applyFont="1" applyFill="1" applyBorder="1" applyAlignment="1">
      <alignment horizontal="center" vertical="center"/>
    </xf>
    <xf numFmtId="1" fontId="26" fillId="36" borderId="46" xfId="0" applyNumberFormat="1" applyFont="1" applyFill="1" applyBorder="1" applyAlignment="1">
      <alignment horizontal="center" vertical="center" wrapText="1"/>
    </xf>
    <xf numFmtId="1" fontId="26" fillId="36" borderId="37" xfId="0" applyNumberFormat="1" applyFont="1" applyFill="1" applyBorder="1" applyAlignment="1">
      <alignment horizontal="center" vertical="center" wrapText="1"/>
    </xf>
    <xf numFmtId="0" fontId="37" fillId="0" borderId="41" xfId="0" applyFont="1" applyBorder="1" applyAlignment="1">
      <alignment horizontal="left" vertical="center" wrapText="1" indent="1"/>
    </xf>
    <xf numFmtId="0" fontId="37" fillId="0" borderId="32" xfId="0" applyFont="1" applyBorder="1" applyAlignment="1">
      <alignment horizontal="left" vertical="center" wrapText="1" indent="1"/>
    </xf>
    <xf numFmtId="0" fontId="37" fillId="0" borderId="42" xfId="0" applyFont="1" applyBorder="1" applyAlignment="1">
      <alignment horizontal="left" vertical="center" wrapText="1" indent="1"/>
    </xf>
    <xf numFmtId="0" fontId="37" fillId="0" borderId="11" xfId="0" applyFont="1" applyBorder="1" applyAlignment="1">
      <alignment horizontal="left" vertical="center" wrapText="1" indent="1"/>
    </xf>
    <xf numFmtId="0" fontId="37" fillId="0" borderId="0" xfId="0" applyFont="1" applyBorder="1" applyAlignment="1">
      <alignment horizontal="left" vertical="center" wrapText="1" indent="1"/>
    </xf>
    <xf numFmtId="0" fontId="37" fillId="0" borderId="12" xfId="0" applyFont="1" applyBorder="1" applyAlignment="1">
      <alignment horizontal="left" vertical="center" wrapText="1" indent="1"/>
    </xf>
    <xf numFmtId="0" fontId="52" fillId="0" borderId="31" xfId="0" applyFont="1" applyFill="1" applyBorder="1" applyAlignment="1">
      <alignment horizontal="center" vertical="center" wrapText="1"/>
    </xf>
    <xf numFmtId="0" fontId="52" fillId="0" borderId="42" xfId="0" applyFont="1" applyFill="1" applyBorder="1" applyAlignment="1">
      <alignment horizontal="center" vertical="center" wrapText="1"/>
    </xf>
    <xf numFmtId="0" fontId="52" fillId="0" borderId="18" xfId="0" applyFont="1" applyFill="1" applyBorder="1" applyAlignment="1">
      <alignment horizontal="center" vertical="center" wrapText="1"/>
    </xf>
    <xf numFmtId="0" fontId="52" fillId="0" borderId="12" xfId="0" applyFont="1" applyFill="1" applyBorder="1" applyAlignment="1">
      <alignment horizontal="center" vertical="center" wrapText="1"/>
    </xf>
    <xf numFmtId="0" fontId="52" fillId="0" borderId="36" xfId="0" applyFont="1" applyFill="1" applyBorder="1" applyAlignment="1">
      <alignment horizontal="center" vertical="center" wrapText="1"/>
    </xf>
    <xf numFmtId="0" fontId="52" fillId="0" borderId="14" xfId="0" applyFont="1" applyFill="1" applyBorder="1" applyAlignment="1">
      <alignment horizontal="center" vertical="center" wrapText="1"/>
    </xf>
    <xf numFmtId="0" fontId="36" fillId="34" borderId="23" xfId="0" applyFont="1" applyFill="1" applyBorder="1" applyAlignment="1">
      <alignment horizontal="center" vertical="center"/>
    </xf>
    <xf numFmtId="0" fontId="36" fillId="34" borderId="26" xfId="0" applyFont="1" applyFill="1" applyBorder="1" applyAlignment="1">
      <alignment horizontal="center" vertical="center"/>
    </xf>
    <xf numFmtId="0" fontId="36" fillId="34" borderId="24" xfId="0" applyFont="1" applyFill="1" applyBorder="1" applyAlignment="1">
      <alignment horizontal="center" vertical="center"/>
    </xf>
    <xf numFmtId="0" fontId="36" fillId="34" borderId="25" xfId="0" applyFont="1" applyFill="1" applyBorder="1" applyAlignment="1">
      <alignment horizontal="center" vertical="center"/>
    </xf>
    <xf numFmtId="0" fontId="36" fillId="36" borderId="44" xfId="0" applyFont="1" applyFill="1" applyBorder="1" applyAlignment="1">
      <alignment horizontal="center" vertical="center"/>
    </xf>
    <xf numFmtId="0" fontId="36" fillId="36" borderId="45" xfId="0" applyFont="1" applyFill="1" applyBorder="1" applyAlignment="1">
      <alignment horizontal="center" vertical="center"/>
    </xf>
    <xf numFmtId="0" fontId="36" fillId="34" borderId="47" xfId="0" applyFont="1" applyFill="1" applyBorder="1" applyAlignment="1">
      <alignment horizontal="center" vertical="center" wrapText="1"/>
    </xf>
    <xf numFmtId="0" fontId="36" fillId="34" borderId="40" xfId="0" applyFont="1" applyFill="1" applyBorder="1" applyAlignment="1">
      <alignment horizontal="center" vertical="center" wrapText="1"/>
    </xf>
    <xf numFmtId="0" fontId="31" fillId="0" borderId="43" xfId="0" applyFont="1" applyFill="1" applyBorder="1" applyAlignment="1">
      <alignment horizontal="left" vertical="center" wrapText="1" indent="1"/>
    </xf>
    <xf numFmtId="0" fontId="31" fillId="0" borderId="28" xfId="0" applyFont="1" applyFill="1" applyBorder="1" applyAlignment="1">
      <alignment horizontal="left" vertical="center" wrapText="1" indent="1"/>
    </xf>
    <xf numFmtId="0" fontId="31" fillId="0" borderId="29" xfId="0" applyFont="1" applyFill="1" applyBorder="1" applyAlignment="1">
      <alignment horizontal="left" vertical="center" wrapText="1" indent="1"/>
    </xf>
    <xf numFmtId="1" fontId="27" fillId="36" borderId="35" xfId="50" applyNumberFormat="1" applyFont="1" applyFill="1" applyBorder="1" applyAlignment="1">
      <alignment horizontal="center" vertical="center"/>
    </xf>
    <xf numFmtId="1" fontId="26" fillId="36" borderId="39" xfId="50" applyNumberFormat="1" applyFont="1" applyFill="1" applyBorder="1" applyAlignment="1">
      <alignment horizontal="center" vertical="center" wrapText="1"/>
    </xf>
    <xf numFmtId="1" fontId="26" fillId="36" borderId="55" xfId="50" applyNumberFormat="1" applyFont="1" applyFill="1" applyBorder="1" applyAlignment="1">
      <alignment horizontal="center" vertical="center" wrapText="1"/>
    </xf>
    <xf numFmtId="1" fontId="26" fillId="36" borderId="18" xfId="50" applyNumberFormat="1" applyFont="1" applyFill="1" applyBorder="1" applyAlignment="1">
      <alignment horizontal="center" vertical="center" wrapText="1"/>
    </xf>
    <xf numFmtId="1" fontId="26" fillId="36" borderId="19" xfId="50" applyNumberFormat="1" applyFont="1" applyFill="1" applyBorder="1" applyAlignment="1">
      <alignment horizontal="center" vertical="center" wrapText="1"/>
    </xf>
    <xf numFmtId="1" fontId="26" fillId="36" borderId="17" xfId="50" applyNumberFormat="1" applyFont="1" applyFill="1" applyBorder="1" applyAlignment="1">
      <alignment horizontal="center" vertical="center" wrapText="1"/>
    </xf>
    <xf numFmtId="1" fontId="26" fillId="36" borderId="12" xfId="50" applyNumberFormat="1" applyFont="1" applyFill="1" applyBorder="1" applyAlignment="1">
      <alignment horizontal="center" vertical="center" wrapText="1"/>
    </xf>
    <xf numFmtId="1" fontId="26" fillId="36" borderId="36" xfId="50" applyNumberFormat="1" applyFont="1" applyFill="1" applyBorder="1" applyAlignment="1">
      <alignment horizontal="center" vertical="center" wrapText="1"/>
    </xf>
    <xf numFmtId="1" fontId="26" fillId="36" borderId="59" xfId="50" applyNumberFormat="1" applyFont="1" applyFill="1" applyBorder="1" applyAlignment="1">
      <alignment horizontal="center" vertical="center" wrapText="1"/>
    </xf>
    <xf numFmtId="1" fontId="26" fillId="36" borderId="14" xfId="50" applyNumberFormat="1" applyFont="1" applyFill="1" applyBorder="1" applyAlignment="1">
      <alignment horizontal="center" vertical="center" wrapText="1"/>
    </xf>
    <xf numFmtId="1" fontId="27" fillId="36" borderId="35" xfId="0" applyNumberFormat="1" applyFont="1" applyFill="1" applyBorder="1" applyAlignment="1">
      <alignment horizontal="center" vertical="center"/>
    </xf>
    <xf numFmtId="1" fontId="26" fillId="36" borderId="20" xfId="50" applyNumberFormat="1" applyFont="1" applyFill="1" applyBorder="1" applyAlignment="1">
      <alignment horizontal="center" vertical="center" wrapText="1"/>
    </xf>
    <xf numFmtId="1" fontId="26" fillId="36" borderId="30" xfId="50" applyNumberFormat="1"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2" xfId="0" applyFont="1" applyBorder="1" applyAlignment="1">
      <alignment horizontal="center" vertical="center" wrapText="1"/>
    </xf>
    <xf numFmtId="0" fontId="21" fillId="0" borderId="38" xfId="0" applyFont="1" applyFill="1" applyBorder="1" applyAlignment="1">
      <alignment horizontal="center" vertical="center" wrapText="1"/>
    </xf>
    <xf numFmtId="0" fontId="21" fillId="0" borderId="28" xfId="0" applyFont="1" applyFill="1" applyBorder="1" applyAlignment="1">
      <alignment horizontal="center" vertical="center" wrapText="1"/>
    </xf>
    <xf numFmtId="1" fontId="26" fillId="36" borderId="39" xfId="0" applyNumberFormat="1" applyFont="1" applyFill="1" applyBorder="1" applyAlignment="1">
      <alignment horizontal="center" vertical="center" wrapText="1"/>
    </xf>
    <xf numFmtId="1" fontId="26" fillId="36" borderId="17" xfId="0" applyNumberFormat="1" applyFont="1" applyFill="1" applyBorder="1" applyAlignment="1">
      <alignment horizontal="center" vertical="center" wrapText="1"/>
    </xf>
    <xf numFmtId="1" fontId="26" fillId="36" borderId="18" xfId="0" applyNumberFormat="1" applyFont="1" applyFill="1" applyBorder="1" applyAlignment="1">
      <alignment horizontal="center" vertical="center" wrapText="1"/>
    </xf>
    <xf numFmtId="1" fontId="26" fillId="36" borderId="12" xfId="0" applyNumberFormat="1" applyFont="1" applyFill="1" applyBorder="1" applyAlignment="1">
      <alignment horizontal="center" vertical="center" wrapText="1"/>
    </xf>
    <xf numFmtId="0" fontId="30" fillId="0" borderId="37" xfId="0" applyFont="1" applyBorder="1" applyAlignment="1">
      <alignment horizontal="center" vertical="center" wrapText="1"/>
    </xf>
    <xf numFmtId="0" fontId="0" fillId="0" borderId="37" xfId="0" applyBorder="1" applyAlignment="1">
      <alignment horizontal="center" vertical="center" wrapText="1"/>
    </xf>
    <xf numFmtId="0" fontId="30" fillId="0" borderId="38" xfId="0" applyFont="1" applyBorder="1" applyAlignment="1">
      <alignment horizontal="center" vertical="center" wrapText="1"/>
    </xf>
    <xf numFmtId="0" fontId="30" fillId="0" borderId="28" xfId="0" applyFont="1" applyBorder="1" applyAlignment="1">
      <alignment horizontal="center" vertical="center" wrapText="1"/>
    </xf>
    <xf numFmtId="0" fontId="32" fillId="0" borderId="37" xfId="0" applyFont="1" applyFill="1" applyBorder="1" applyAlignment="1">
      <alignment horizontal="center" vertical="center" wrapText="1"/>
    </xf>
    <xf numFmtId="0" fontId="37" fillId="0" borderId="37" xfId="0" applyFont="1" applyBorder="1" applyAlignment="1">
      <alignment horizontal="left" vertical="center" wrapText="1" indent="1"/>
    </xf>
    <xf numFmtId="0" fontId="0" fillId="0" borderId="37" xfId="0" applyBorder="1" applyAlignment="1">
      <alignment horizontal="left" vertical="center" wrapText="1" indent="1"/>
    </xf>
    <xf numFmtId="0" fontId="37" fillId="0" borderId="16" xfId="0" applyFont="1" applyBorder="1" applyAlignment="1">
      <alignment horizontal="left" vertical="center" wrapText="1" indent="1"/>
    </xf>
    <xf numFmtId="0" fontId="37" fillId="0" borderId="15" xfId="0" applyFont="1" applyBorder="1" applyAlignment="1">
      <alignment horizontal="left" vertical="center" wrapText="1" indent="1"/>
    </xf>
    <xf numFmtId="0" fontId="37" fillId="0" borderId="17" xfId="0" applyFont="1" applyBorder="1" applyAlignment="1">
      <alignment horizontal="left" vertical="center" wrapText="1" indent="1"/>
    </xf>
    <xf numFmtId="0" fontId="18" fillId="0" borderId="16" xfId="0" applyFont="1" applyBorder="1" applyAlignment="1">
      <alignment horizontal="left" vertical="center" wrapText="1"/>
    </xf>
    <xf numFmtId="0" fontId="18" fillId="0" borderId="15" xfId="0" applyFont="1" applyBorder="1" applyAlignment="1">
      <alignment horizontal="left" vertical="center" wrapText="1"/>
    </xf>
    <xf numFmtId="0" fontId="18" fillId="0" borderId="17" xfId="0" applyFont="1" applyBorder="1" applyAlignment="1">
      <alignment horizontal="left" vertical="center" wrapText="1"/>
    </xf>
    <xf numFmtId="0" fontId="18" fillId="0" borderId="11" xfId="0" applyFont="1" applyBorder="1" applyAlignment="1">
      <alignment horizontal="left" vertical="center" wrapText="1"/>
    </xf>
    <xf numFmtId="0" fontId="18" fillId="0" borderId="0" xfId="0" applyFont="1" applyBorder="1" applyAlignment="1">
      <alignment horizontal="left" vertical="center" wrapText="1"/>
    </xf>
    <xf numFmtId="0" fontId="18" fillId="0" borderId="12" xfId="0" applyFont="1" applyBorder="1" applyAlignment="1">
      <alignment horizontal="left" vertical="center" wrapText="1"/>
    </xf>
    <xf numFmtId="0" fontId="0" fillId="0" borderId="38" xfId="0" applyFont="1" applyFill="1" applyBorder="1" applyAlignment="1">
      <alignment horizontal="left" vertical="center" wrapText="1" indent="1"/>
    </xf>
    <xf numFmtId="0" fontId="0" fillId="0" borderId="28" xfId="0" applyFont="1" applyFill="1" applyBorder="1" applyAlignment="1">
      <alignment horizontal="left" vertical="center" wrapText="1" indent="1"/>
    </xf>
    <xf numFmtId="0" fontId="18" fillId="0" borderId="16" xfId="0" applyFont="1" applyBorder="1" applyAlignment="1">
      <alignment horizontal="left" vertical="center" wrapText="1" indent="1"/>
    </xf>
    <xf numFmtId="0" fontId="18" fillId="0" borderId="15" xfId="0" applyFont="1" applyBorder="1" applyAlignment="1">
      <alignment horizontal="left" vertical="center" wrapText="1" indent="1"/>
    </xf>
    <xf numFmtId="0" fontId="18" fillId="0" borderId="17" xfId="0" applyFont="1" applyBorder="1" applyAlignment="1">
      <alignment horizontal="left" vertical="center" wrapText="1" indent="1"/>
    </xf>
    <xf numFmtId="0" fontId="18" fillId="0" borderId="11" xfId="0" applyFont="1" applyBorder="1" applyAlignment="1">
      <alignment horizontal="left" vertical="center" wrapText="1" indent="1"/>
    </xf>
    <xf numFmtId="0" fontId="18" fillId="0" borderId="0" xfId="0" applyFont="1" applyBorder="1" applyAlignment="1">
      <alignment horizontal="left" vertical="center" wrapText="1" indent="1"/>
    </xf>
    <xf numFmtId="0" fontId="18" fillId="0" borderId="12" xfId="0" applyFont="1" applyBorder="1" applyAlignment="1">
      <alignment horizontal="left" vertical="center" wrapText="1" inden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18" fillId="0" borderId="48" xfId="0" applyFont="1" applyBorder="1" applyAlignment="1">
      <alignment horizontal="center"/>
    </xf>
    <xf numFmtId="0" fontId="18" fillId="0" borderId="0" xfId="0" applyFont="1" applyBorder="1" applyAlignment="1">
      <alignment horizontal="center"/>
    </xf>
    <xf numFmtId="0" fontId="18" fillId="0" borderId="78" xfId="0" applyFont="1" applyBorder="1" applyAlignment="1">
      <alignment horizontal="center"/>
    </xf>
    <xf numFmtId="0" fontId="15" fillId="0" borderId="53" xfId="0" applyFont="1" applyFill="1" applyBorder="1" applyAlignment="1">
      <alignment horizontal="center" vertical="center"/>
    </xf>
    <xf numFmtId="0" fontId="15" fillId="0" borderId="63" xfId="0" applyFont="1" applyFill="1" applyBorder="1" applyAlignment="1">
      <alignment horizontal="center" vertical="center"/>
    </xf>
    <xf numFmtId="9" fontId="23" fillId="39" borderId="76" xfId="0" applyNumberFormat="1" applyFont="1" applyFill="1" applyBorder="1" applyAlignment="1">
      <alignment horizontal="center" vertical="center"/>
    </xf>
    <xf numFmtId="0" fontId="23" fillId="39" borderId="72" xfId="0" applyFont="1" applyFill="1" applyBorder="1" applyAlignment="1">
      <alignment horizontal="center" vertical="center"/>
    </xf>
    <xf numFmtId="0" fontId="23" fillId="39" borderId="73" xfId="0" applyFont="1" applyFill="1" applyBorder="1" applyAlignment="1">
      <alignment horizontal="center" vertical="center"/>
    </xf>
    <xf numFmtId="0" fontId="0" fillId="0" borderId="50" xfId="0" applyBorder="1" applyAlignment="1">
      <alignment horizontal="left" vertical="center" wrapText="1"/>
    </xf>
    <xf numFmtId="0" fontId="0" fillId="0" borderId="51" xfId="0" applyBorder="1" applyAlignment="1">
      <alignment horizontal="left" vertical="center" wrapText="1"/>
    </xf>
    <xf numFmtId="0" fontId="0" fillId="0" borderId="52" xfId="0" applyBorder="1" applyAlignment="1">
      <alignment horizontal="left" vertical="center" wrapText="1"/>
    </xf>
    <xf numFmtId="9" fontId="0" fillId="0" borderId="50" xfId="0" applyNumberFormat="1" applyBorder="1" applyAlignment="1">
      <alignment horizontal="center" vertical="center"/>
    </xf>
    <xf numFmtId="9" fontId="0" fillId="0" borderId="51" xfId="0" applyNumberFormat="1" applyBorder="1" applyAlignment="1">
      <alignment horizontal="center" vertical="center"/>
    </xf>
    <xf numFmtId="9" fontId="0" fillId="0" borderId="52" xfId="0" applyNumberFormat="1" applyBorder="1" applyAlignment="1">
      <alignment horizontal="center" vertical="center"/>
    </xf>
    <xf numFmtId="0" fontId="0" fillId="0" borderId="79" xfId="0" applyBorder="1" applyAlignment="1">
      <alignment horizontal="left"/>
    </xf>
    <xf numFmtId="0" fontId="0" fillId="0" borderId="80" xfId="0" applyBorder="1" applyAlignment="1">
      <alignment horizontal="left"/>
    </xf>
    <xf numFmtId="0" fontId="38" fillId="34" borderId="64" xfId="0" applyFont="1" applyFill="1" applyBorder="1" applyAlignment="1">
      <alignment horizontal="center" vertical="center"/>
    </xf>
    <xf numFmtId="0" fontId="38" fillId="34" borderId="65" xfId="0" applyFont="1" applyFill="1" applyBorder="1" applyAlignment="1">
      <alignment horizontal="center" vertical="center"/>
    </xf>
    <xf numFmtId="0" fontId="38" fillId="34" borderId="69" xfId="0" applyFont="1" applyFill="1" applyBorder="1" applyAlignment="1">
      <alignment horizontal="center" vertical="center"/>
    </xf>
    <xf numFmtId="0" fontId="38" fillId="34" borderId="60" xfId="0" applyFont="1" applyFill="1" applyBorder="1" applyAlignment="1">
      <alignment horizontal="center" vertical="center"/>
    </xf>
    <xf numFmtId="0" fontId="22" fillId="39" borderId="74" xfId="0" applyFont="1" applyFill="1" applyBorder="1" applyAlignment="1">
      <alignment horizontal="center" vertical="center" textRotation="90" wrapText="1"/>
    </xf>
    <xf numFmtId="0" fontId="22" fillId="39" borderId="71" xfId="0" applyFont="1" applyFill="1" applyBorder="1" applyAlignment="1">
      <alignment horizontal="center" vertical="center" textRotation="90" wrapText="1"/>
    </xf>
    <xf numFmtId="0" fontId="22" fillId="39" borderId="82" xfId="0" applyFont="1" applyFill="1" applyBorder="1" applyAlignment="1">
      <alignment horizontal="center" vertical="center" textRotation="90" wrapText="1"/>
    </xf>
    <xf numFmtId="166" fontId="58" fillId="0" borderId="53" xfId="51" applyNumberFormat="1" applyFont="1" applyFill="1" applyBorder="1" applyAlignment="1">
      <alignment horizontal="center" vertical="center"/>
    </xf>
    <xf numFmtId="166" fontId="58" fillId="0" borderId="63" xfId="51" applyNumberFormat="1" applyFont="1" applyFill="1" applyBorder="1" applyAlignment="1">
      <alignment horizontal="center" vertical="center"/>
    </xf>
    <xf numFmtId="0" fontId="59" fillId="0" borderId="51" xfId="0" applyFont="1" applyFill="1" applyBorder="1" applyAlignment="1">
      <alignment horizontal="center" vertical="center" wrapText="1"/>
    </xf>
    <xf numFmtId="0" fontId="59" fillId="0" borderId="52" xfId="0" applyFont="1" applyFill="1" applyBorder="1" applyAlignment="1">
      <alignment horizontal="center" vertical="center" wrapText="1"/>
    </xf>
    <xf numFmtId="0" fontId="22" fillId="39" borderId="71" xfId="0" applyFont="1" applyFill="1" applyBorder="1" applyAlignment="1">
      <alignment horizontal="center" vertical="center" textRotation="90"/>
    </xf>
    <xf numFmtId="9" fontId="66" fillId="0" borderId="83" xfId="50" applyFont="1" applyFill="1" applyBorder="1" applyAlignment="1">
      <alignment horizontal="center" vertical="center" wrapText="1"/>
    </xf>
    <xf numFmtId="9" fontId="66" fillId="0" borderId="51" xfId="50" applyFont="1" applyFill="1" applyBorder="1" applyAlignment="1">
      <alignment horizontal="center" vertical="center" wrapText="1"/>
    </xf>
    <xf numFmtId="9" fontId="66" fillId="0" borderId="52" xfId="50" applyFont="1" applyFill="1" applyBorder="1" applyAlignment="1">
      <alignment horizontal="center" vertical="center" wrapText="1"/>
    </xf>
    <xf numFmtId="0" fontId="56" fillId="40" borderId="67" xfId="0" applyFont="1" applyFill="1" applyBorder="1" applyAlignment="1">
      <alignment horizontal="center" vertical="center"/>
    </xf>
    <xf numFmtId="0" fontId="56" fillId="40" borderId="68" xfId="0" applyFont="1" applyFill="1" applyBorder="1" applyAlignment="1">
      <alignment horizontal="center" vertical="center"/>
    </xf>
    <xf numFmtId="0" fontId="56" fillId="40" borderId="21" xfId="0" applyFont="1" applyFill="1" applyBorder="1" applyAlignment="1">
      <alignment horizontal="center" vertical="center"/>
    </xf>
    <xf numFmtId="0" fontId="56" fillId="40" borderId="70" xfId="0" applyFont="1" applyFill="1" applyBorder="1" applyAlignment="1">
      <alignment horizontal="center" vertical="center"/>
    </xf>
    <xf numFmtId="0" fontId="0" fillId="0" borderId="52" xfId="0" applyBorder="1" applyAlignment="1">
      <alignment horizontal="center" vertical="center"/>
    </xf>
    <xf numFmtId="0" fontId="31" fillId="0" borderId="62" xfId="0" applyFont="1" applyFill="1" applyBorder="1" applyAlignment="1">
      <alignment horizontal="left" vertical="center" wrapText="1"/>
    </xf>
    <xf numFmtId="9" fontId="23" fillId="0" borderId="62" xfId="0" applyNumberFormat="1" applyFont="1" applyBorder="1" applyAlignment="1">
      <alignment horizontal="center" vertical="center"/>
    </xf>
    <xf numFmtId="9" fontId="23" fillId="39" borderId="75" xfId="0" applyNumberFormat="1" applyFont="1" applyFill="1" applyBorder="1" applyAlignment="1">
      <alignment horizontal="center" vertical="center"/>
    </xf>
    <xf numFmtId="0" fontId="23" fillId="39" borderId="75" xfId="0" applyFont="1" applyFill="1" applyBorder="1" applyAlignment="1">
      <alignment horizontal="center" vertical="center"/>
    </xf>
    <xf numFmtId="0" fontId="0" fillId="0" borderId="50" xfId="0" applyBorder="1" applyAlignment="1">
      <alignment horizontal="left" vertical="center"/>
    </xf>
    <xf numFmtId="0" fontId="0" fillId="0" borderId="51" xfId="0" applyBorder="1" applyAlignment="1">
      <alignment horizontal="left" vertical="center"/>
    </xf>
    <xf numFmtId="2" fontId="16" fillId="0" borderId="84" xfId="0" applyNumberFormat="1" applyFont="1" applyBorder="1" applyAlignment="1">
      <alignment horizontal="center" vertical="center"/>
    </xf>
  </cellXfs>
  <cellStyles count="5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Comma" xfId="51" builtinId="3"/>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52" builtinId="8"/>
    <cellStyle name="Input" xfId="8" builtinId="20" customBuiltin="1"/>
    <cellStyle name="Linked Cell" xfId="11" builtinId="24" customBuiltin="1"/>
    <cellStyle name="Millares 2" xfId="44"/>
    <cellStyle name="Neutral" xfId="7" builtinId="28" customBuiltin="1"/>
    <cellStyle name="Normal" xfId="0" builtinId="0"/>
    <cellStyle name="Normal 2" xfId="45"/>
    <cellStyle name="Normal 2 2" xfId="47"/>
    <cellStyle name="Normal 3" xfId="46"/>
    <cellStyle name="Normal 3 2" xfId="48"/>
    <cellStyle name="Normal 3 3" xfId="49"/>
    <cellStyle name="Normal 4" xfId="43"/>
    <cellStyle name="Note" xfId="14" builtinId="10" customBuiltin="1"/>
    <cellStyle name="Output" xfId="9" builtinId="21" customBuiltin="1"/>
    <cellStyle name="Percent" xfId="50" builtinId="5"/>
    <cellStyle name="Porcentaje 2" xfId="42"/>
    <cellStyle name="Título 4" xfId="41"/>
    <cellStyle name="Total" xfId="16" builtinId="25" customBuiltin="1"/>
    <cellStyle name="Warning Text" xfId="13" builtinId="11" customBuiltin="1"/>
  </cellStyles>
  <dxfs count="4">
    <dxf>
      <fill>
        <patternFill>
          <bgColor rgb="FF92D050"/>
        </patternFill>
      </fill>
    </dxf>
    <dxf>
      <fill>
        <patternFill>
          <bgColor rgb="FF92D05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CC3300"/>
      <color rgb="FFFFFF66"/>
      <color rgb="FFF8A38C"/>
      <color rgb="FFFF5050"/>
      <color rgb="FF8F9BF5"/>
      <color rgb="FFBDBDF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0.15900563363085765"/>
          <c:y val="8.4735245504556703E-2"/>
          <c:w val="0.62387283778893066"/>
          <c:h val="0.91350775863513789"/>
        </c:manualLayout>
      </c:layout>
      <c:doughnutChart>
        <c:varyColors val="1"/>
        <c:ser>
          <c:idx val="0"/>
          <c:order val="0"/>
          <c:dPt>
            <c:idx val="0"/>
            <c:bubble3D val="0"/>
            <c:spPr>
              <a:solidFill>
                <a:srgbClr val="C00000"/>
              </a:solidFill>
              <a:effectLst>
                <a:outerShdw blurRad="50800" dist="38100" dir="2700000" algn="tl" rotWithShape="0">
                  <a:prstClr val="black">
                    <a:alpha val="40000"/>
                  </a:prstClr>
                </a:outerShdw>
              </a:effectLst>
            </c:spPr>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0" scaled="1"/>
                <a:tileRect/>
              </a:gradFill>
              <a:effectLst>
                <a:outerShdw blurRad="50800" dist="38100" dir="2700000" algn="tl" rotWithShape="0">
                  <a:prstClr val="black">
                    <a:alpha val="40000"/>
                  </a:prstClr>
                </a:outerShdw>
              </a:effectLst>
            </c:spPr>
          </c:dPt>
          <c:dPt>
            <c:idx val="2"/>
            <c:bubble3D val="0"/>
            <c:spPr>
              <a:gradFill flip="none" rotWithShape="1">
                <a:gsLst>
                  <a:gs pos="32000">
                    <a:srgbClr val="FF0000">
                      <a:shade val="67500"/>
                      <a:satMod val="115000"/>
                    </a:srgbClr>
                  </a:gs>
                  <a:gs pos="58000">
                    <a:schemeClr val="accent3">
                      <a:lumMod val="20000"/>
                      <a:lumOff val="80000"/>
                    </a:schemeClr>
                  </a:gs>
                </a:gsLst>
                <a:lin ang="19200000" scaled="0"/>
                <a:tileRect/>
              </a:gradFill>
              <a:effectLst>
                <a:outerShdw blurRad="50800" dist="38100" dir="2700000" algn="tl" rotWithShape="0">
                  <a:prstClr val="black">
                    <a:alpha val="40000"/>
                  </a:prstClr>
                </a:outerShdw>
              </a:effectLst>
            </c:spPr>
          </c:dPt>
          <c:dPt>
            <c:idx val="3"/>
            <c:bubble3D val="0"/>
            <c:spPr>
              <a:gradFill flip="none" rotWithShape="1">
                <a:gsLst>
                  <a:gs pos="52000">
                    <a:schemeClr val="accent3">
                      <a:lumMod val="20000"/>
                      <a:lumOff val="80000"/>
                    </a:schemeClr>
                  </a:gs>
                  <a:gs pos="69000">
                    <a:schemeClr val="accent3">
                      <a:lumMod val="40000"/>
                      <a:lumOff val="60000"/>
                    </a:schemeClr>
                  </a:gs>
                </a:gsLst>
                <a:lin ang="0" scaled="0"/>
                <a:tileRect/>
              </a:gradFill>
              <a:effectLst>
                <a:outerShdw blurRad="50800" dist="38100" dir="2700000" algn="tl" rotWithShape="0">
                  <a:prstClr val="black">
                    <a:alpha val="40000"/>
                  </a:prstClr>
                </a:outerShdw>
              </a:effectLst>
            </c:spPr>
          </c:dPt>
          <c:dPt>
            <c:idx val="4"/>
            <c:bubble3D val="0"/>
            <c:spPr>
              <a:solidFill>
                <a:schemeClr val="accent3">
                  <a:lumMod val="40000"/>
                  <a:lumOff val="60000"/>
                </a:schemeClr>
              </a:solidFill>
              <a:effectLst>
                <a:outerShdw blurRad="50800" dist="38100" dir="2700000" algn="tl" rotWithShape="0">
                  <a:prstClr val="black">
                    <a:alpha val="40000"/>
                  </a:prstClr>
                </a:outerShdw>
              </a:effectLst>
            </c:spPr>
          </c:dPt>
          <c:dPt>
            <c:idx val="5"/>
            <c:bubble3D val="0"/>
            <c:spPr>
              <a:gradFill>
                <a:gsLst>
                  <a:gs pos="63000">
                    <a:schemeClr val="accent3">
                      <a:lumMod val="40000"/>
                      <a:lumOff val="60000"/>
                    </a:schemeClr>
                  </a:gs>
                  <a:gs pos="86000">
                    <a:schemeClr val="accent3">
                      <a:lumMod val="60000"/>
                      <a:lumOff val="40000"/>
                    </a:schemeClr>
                  </a:gs>
                </a:gsLst>
                <a:lin ang="0" scaled="0"/>
              </a:gradFill>
              <a:effectLst>
                <a:outerShdw blurRad="50800" dist="38100" dir="2700000" algn="tl" rotWithShape="0">
                  <a:prstClr val="black">
                    <a:alpha val="40000"/>
                  </a:prstClr>
                </a:outerShdw>
              </a:effectLst>
            </c:spPr>
          </c:dPt>
          <c:dPt>
            <c:idx val="6"/>
            <c:bubble3D val="0"/>
            <c:spPr>
              <a:effectLst>
                <a:outerShdw blurRad="50800" dist="38100" dir="2700000" algn="tl" rotWithShape="0">
                  <a:prstClr val="black">
                    <a:alpha val="40000"/>
                  </a:prstClr>
                </a:outerShdw>
              </a:effectLst>
            </c:spPr>
          </c:dPt>
          <c:dPt>
            <c:idx val="7"/>
            <c:bubble3D val="0"/>
            <c:spPr>
              <a:effectLst>
                <a:outerShdw blurRad="50800" dist="38100" dir="2700000" algn="tl" rotWithShape="0">
                  <a:prstClr val="black">
                    <a:alpha val="40000"/>
                  </a:prstClr>
                </a:outerShdw>
              </a:effectLst>
            </c:spPr>
          </c:dPt>
          <c:dPt>
            <c:idx val="8"/>
            <c:bubble3D val="0"/>
            <c:spPr>
              <a:effectLst>
                <a:outerShdw blurRad="50800" dist="38100" dir="2700000" algn="tl" rotWithShape="0">
                  <a:prstClr val="black">
                    <a:alpha val="40000"/>
                  </a:prstClr>
                </a:outerShdw>
              </a:effectLst>
            </c:spPr>
          </c:dPt>
          <c:dPt>
            <c:idx val="9"/>
            <c:bubble3D val="0"/>
            <c:explosion val="14"/>
            <c:spPr>
              <a:noFill/>
            </c:spPr>
          </c:dPt>
          <c:val>
            <c:numRef>
              <c:f>Report!$K$3:$K$13</c:f>
              <c:numCache>
                <c:formatCode>_-* #,##0\ _€_-;\-* #,##0\ _€_-;_-* "-"??\ _€_-;_-@_-</c:formatCode>
                <c:ptCount val="11"/>
                <c:pt idx="0">
                  <c:v>1</c:v>
                </c:pt>
                <c:pt idx="1">
                  <c:v>1</c:v>
                </c:pt>
                <c:pt idx="2">
                  <c:v>1</c:v>
                </c:pt>
                <c:pt idx="3">
                  <c:v>1</c:v>
                </c:pt>
                <c:pt idx="4">
                  <c:v>1</c:v>
                </c:pt>
                <c:pt idx="5">
                  <c:v>1</c:v>
                </c:pt>
                <c:pt idx="6">
                  <c:v>1</c:v>
                </c:pt>
                <c:pt idx="7">
                  <c:v>1</c:v>
                </c:pt>
                <c:pt idx="8" formatCode="General">
                  <c:v>1</c:v>
                </c:pt>
                <c:pt idx="9" formatCode="General">
                  <c:v>9</c:v>
                </c:pt>
              </c:numCache>
            </c:numRef>
          </c:val>
        </c:ser>
        <c:dLbls>
          <c:showLegendKey val="0"/>
          <c:showVal val="0"/>
          <c:showCatName val="0"/>
          <c:showSerName val="0"/>
          <c:showPercent val="0"/>
          <c:showBubbleSize val="0"/>
          <c:showLeaderLines val="1"/>
        </c:dLbls>
        <c:firstSliceAng val="270"/>
        <c:holeSize val="50"/>
      </c:doughnutChart>
      <c:scatterChart>
        <c:scatterStyle val="smoothMarker"/>
        <c:varyColors val="0"/>
        <c:ser>
          <c:idx val="1"/>
          <c:order val="1"/>
          <c:tx>
            <c:strRef>
              <c:f>Report!$L$5</c:f>
              <c:strCache>
                <c:ptCount val="1"/>
                <c:pt idx="0">
                  <c:v>Points</c:v>
                </c:pt>
              </c:strCache>
            </c:strRef>
          </c:tx>
          <c:spPr>
            <a:ln>
              <a:solidFill>
                <a:schemeClr val="tx1">
                  <a:lumMod val="75000"/>
                  <a:lumOff val="25000"/>
                </a:schemeClr>
              </a:solidFill>
              <a:headEnd type="oval" w="med" len="med"/>
              <a:tailEnd type="triangle" w="med" len="med"/>
            </a:ln>
            <a:effectLst>
              <a:outerShdw blurRad="50800" dist="38100" dir="2700000" algn="tl" rotWithShape="0">
                <a:prstClr val="black">
                  <a:alpha val="40000"/>
                </a:prstClr>
              </a:outerShdw>
            </a:effectLst>
          </c:spPr>
          <c:marker>
            <c:symbol val="none"/>
          </c:marker>
          <c:xVal>
            <c:numRef>
              <c:f>Report!$M$6:$M$7</c:f>
              <c:numCache>
                <c:formatCode>_-* #,##0.00\ _€_-;\-* #,##0.00\ _€_-;_-* "-"??\ _€_-;_-@_-</c:formatCode>
                <c:ptCount val="2"/>
                <c:pt idx="0" formatCode="General">
                  <c:v>0</c:v>
                </c:pt>
                <c:pt idx="1">
                  <c:v>0</c:v>
                </c:pt>
              </c:numCache>
            </c:numRef>
          </c:xVal>
          <c:yVal>
            <c:numRef>
              <c:f>Report!$N$6:$N$7</c:f>
              <c:numCache>
                <c:formatCode>General</c:formatCode>
                <c:ptCount val="2"/>
                <c:pt idx="0">
                  <c:v>0</c:v>
                </c:pt>
                <c:pt idx="1">
                  <c:v>0</c:v>
                </c:pt>
              </c:numCache>
            </c:numRef>
          </c:yVal>
          <c:smooth val="1"/>
        </c:ser>
        <c:dLbls>
          <c:showLegendKey val="0"/>
          <c:showVal val="0"/>
          <c:showCatName val="0"/>
          <c:showSerName val="0"/>
          <c:showPercent val="0"/>
          <c:showBubbleSize val="0"/>
        </c:dLbls>
        <c:axId val="241813376"/>
        <c:axId val="241811840"/>
      </c:scatterChart>
      <c:valAx>
        <c:axId val="241811840"/>
        <c:scaling>
          <c:orientation val="minMax"/>
          <c:max val="1"/>
          <c:min val="-1"/>
        </c:scaling>
        <c:delete val="1"/>
        <c:axPos val="l"/>
        <c:numFmt formatCode="General" sourceLinked="1"/>
        <c:majorTickMark val="out"/>
        <c:minorTickMark val="none"/>
        <c:tickLblPos val="nextTo"/>
        <c:crossAx val="241813376"/>
        <c:crosses val="autoZero"/>
        <c:crossBetween val="midCat"/>
      </c:valAx>
      <c:valAx>
        <c:axId val="241813376"/>
        <c:scaling>
          <c:orientation val="minMax"/>
          <c:max val="1"/>
          <c:min val="-1"/>
        </c:scaling>
        <c:delete val="1"/>
        <c:axPos val="b"/>
        <c:numFmt formatCode="General" sourceLinked="1"/>
        <c:majorTickMark val="out"/>
        <c:minorTickMark val="none"/>
        <c:tickLblPos val="nextTo"/>
        <c:crossAx val="241811840"/>
        <c:crosses val="autoZero"/>
        <c:crossBetween val="midCat"/>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47625</xdr:rowOff>
    </xdr:from>
    <xdr:to>
      <xdr:col>6</xdr:col>
      <xdr:colOff>560916</xdr:colOff>
      <xdr:row>7</xdr:row>
      <xdr:rowOff>5292</xdr:rowOff>
    </xdr:to>
    <xdr:pic>
      <xdr:nvPicPr>
        <xdr:cNvPr id="3" name="image1.jpg">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92125" y="301625"/>
          <a:ext cx="3608916" cy="1100667"/>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17</xdr:row>
      <xdr:rowOff>0</xdr:rowOff>
    </xdr:from>
    <xdr:to>
      <xdr:col>20</xdr:col>
      <xdr:colOff>304800</xdr:colOff>
      <xdr:row>18</xdr:row>
      <xdr:rowOff>98425</xdr:rowOff>
    </xdr:to>
    <xdr:sp macro="" textlink="">
      <xdr:nvSpPr>
        <xdr:cNvPr id="2049" name="AutoShape 1" descr="Image result for icon extract info black"/>
        <xdr:cNvSpPr>
          <a:spLocks noChangeAspect="1" noChangeArrowheads="1"/>
        </xdr:cNvSpPr>
      </xdr:nvSpPr>
      <xdr:spPr bwMode="auto">
        <a:xfrm>
          <a:off x="12496800" y="8772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0</xdr:colOff>
          <xdr:row>52</xdr:row>
          <xdr:rowOff>171450</xdr:rowOff>
        </xdr:from>
        <xdr:to>
          <xdr:col>16</xdr:col>
          <xdr:colOff>133350</xdr:colOff>
          <xdr:row>57</xdr:row>
          <xdr:rowOff>161925</xdr:rowOff>
        </xdr:to>
        <xdr:sp macro="" textlink="">
          <xdr:nvSpPr>
            <xdr:cNvPr id="2050" name="CommandButton1"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247650</xdr:colOff>
          <xdr:row>25</xdr:row>
          <xdr:rowOff>47625</xdr:rowOff>
        </xdr:from>
        <xdr:to>
          <xdr:col>11</xdr:col>
          <xdr:colOff>85725</xdr:colOff>
          <xdr:row>28</xdr:row>
          <xdr:rowOff>114300</xdr:rowOff>
        </xdr:to>
        <xdr:sp macro="" textlink="">
          <xdr:nvSpPr>
            <xdr:cNvPr id="3077" name="Button 5" hidden="1">
              <a:extLst>
                <a:ext uri="{63B3BB69-23CF-44E3-9099-C40C66FF867C}">
                  <a14:compatExt spid="_x0000_s3077"/>
                </a:ext>
              </a:extLst>
            </xdr:cNvPr>
            <xdr:cNvSpPr/>
          </xdr:nvSpPr>
          <xdr:spPr>
            <a:xfrm>
              <a:off x="0" y="0"/>
              <a:ext cx="0" cy="0"/>
            </a:xfrm>
            <a:prstGeom prst="rect">
              <a:avLst/>
            </a:prstGeom>
          </xdr:spPr>
          <xdr:txBody>
            <a:bodyPr vertOverflow="clip" wrap="square" lIns="45720" tIns="41148" rIns="45720" bIns="41148" anchor="ctr" upright="1"/>
            <a:lstStyle/>
            <a:p>
              <a:pPr algn="ctr" rtl="0">
                <a:defRPr sz="1000"/>
              </a:pPr>
              <a:r>
                <a:rPr lang="en-US" sz="2000" b="1" i="0" u="none" strike="noStrike" baseline="0">
                  <a:solidFill>
                    <a:srgbClr val="000000"/>
                  </a:solidFill>
                  <a:latin typeface="Calibri"/>
                  <a:cs typeface="Calibri"/>
                </a:rPr>
                <a:t>Print Report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7</xdr:col>
      <xdr:colOff>163285</xdr:colOff>
      <xdr:row>9</xdr:row>
      <xdr:rowOff>31282</xdr:rowOff>
    </xdr:from>
    <xdr:ext cx="3959680" cy="662682"/>
    <mc:AlternateContent xmlns:mc="http://schemas.openxmlformats.org/markup-compatibility/2006" xmlns:a14="http://schemas.microsoft.com/office/drawing/2010/main">
      <mc:Choice Requires="a14">
        <xdr:sp macro="" textlink="">
          <xdr:nvSpPr>
            <xdr:cNvPr id="3" name="2 CuadroTexto"/>
            <xdr:cNvSpPr txBox="1"/>
          </xdr:nvSpPr>
          <xdr:spPr>
            <a:xfrm>
              <a:off x="6395356" y="3759639"/>
              <a:ext cx="3959680" cy="662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600" i="1">
                        <a:latin typeface="Cambria Math"/>
                      </a:rPr>
                      <m:t>=</m:t>
                    </m:r>
                    <m:f>
                      <m:fPr>
                        <m:ctrlPr>
                          <a:rPr lang="en-US" sz="1600" i="1">
                            <a:latin typeface="Cambria Math"/>
                          </a:rPr>
                        </m:ctrlPr>
                      </m:fPr>
                      <m:num>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𝐴𝑡𝑡𝑒𝑛𝑐𝑒</m:t>
                        </m:r>
                        <m:r>
                          <a:rPr lang="es-ES" sz="1600" b="0" i="1">
                            <a:latin typeface="Cambria Math"/>
                          </a:rPr>
                          <m:t> </m:t>
                        </m:r>
                        <m:r>
                          <a:rPr lang="es-ES" sz="1600" b="0" i="1">
                            <a:latin typeface="Cambria Math"/>
                          </a:rPr>
                          <m:t>𝑝𝑒𝑟</m:t>
                        </m:r>
                        <m:r>
                          <a:rPr lang="es-ES" sz="1600" b="0" i="1">
                            <a:latin typeface="Cambria Math"/>
                          </a:rPr>
                          <m:t>  </m:t>
                        </m:r>
                        <m:r>
                          <a:rPr lang="es-ES" sz="1600" b="0" i="1">
                            <a:latin typeface="Cambria Math"/>
                          </a:rPr>
                          <m:t>𝑚𝑒𝑒𝑡𝑖𝑛𝑔</m:t>
                        </m:r>
                      </m:num>
                      <m:den>
                        <m:eqArr>
                          <m:eqArrPr>
                            <m:ctrlPr>
                              <a:rPr lang="es-ES" sz="1600" b="0" i="1">
                                <a:latin typeface="Cambria Math"/>
                              </a:rPr>
                            </m:ctrlPr>
                          </m:eqArrPr>
                          <m:e>
                            <m:r>
                              <a:rPr lang="es-ES" sz="1600" b="0" i="1">
                                <a:latin typeface="Cambria Math"/>
                              </a:rPr>
                              <m:t># </m:t>
                            </m:r>
                            <m:r>
                              <a:rPr lang="es-ES" sz="1600" b="0" i="1">
                                <a:latin typeface="Cambria Math"/>
                              </a:rPr>
                              <m:t>𝑜𝑓</m:t>
                            </m:r>
                            <m:r>
                              <a:rPr lang="es-ES" sz="1600" b="0" i="1">
                                <a:latin typeface="Cambria Math"/>
                              </a:rPr>
                              <m:t> </m:t>
                            </m:r>
                            <m:r>
                              <a:rPr lang="es-ES" sz="1600" b="0" i="1">
                                <a:latin typeface="Cambria Math"/>
                              </a:rPr>
                              <m:t>𝑀𝑒𝑒𝑡𝑖𝑛𝑔𝑠</m:t>
                            </m:r>
                            <m:r>
                              <a:rPr lang="es-ES" sz="1600" b="0" i="1">
                                <a:latin typeface="Cambria Math"/>
                              </a:rPr>
                              <m:t> </m:t>
                            </m:r>
                            <m:r>
                              <a:rPr lang="es-ES" sz="1600" b="0" i="1">
                                <a:latin typeface="Cambria Math"/>
                              </a:rPr>
                              <m:t>𝑑𝑢𝑟𝑖𝑛𝑔</m:t>
                            </m:r>
                            <m:r>
                              <a:rPr lang="es-ES" sz="1600" b="0" i="1">
                                <a:latin typeface="Cambria Math"/>
                              </a:rPr>
                              <m:t> </m:t>
                            </m:r>
                            <m:r>
                              <a:rPr lang="es-ES" sz="1600" b="0" i="1">
                                <a:latin typeface="Cambria Math"/>
                              </a:rPr>
                              <m:t>𝑡h𝑒</m:t>
                            </m:r>
                            <m:r>
                              <a:rPr lang="es-ES" sz="1600" b="0" i="1">
                                <a:latin typeface="Cambria Math"/>
                              </a:rPr>
                              <m:t> </m:t>
                            </m:r>
                            <m:r>
                              <a:rPr lang="es-ES" sz="1600" b="0" i="1">
                                <a:latin typeface="Cambria Math"/>
                              </a:rPr>
                              <m:t>𝑐𝑢𝑟𝑟𝑒𝑛𝑡</m:t>
                            </m:r>
                            <m:r>
                              <a:rPr lang="es-ES" sz="1600" b="0" i="1">
                                <a:latin typeface="Cambria Math"/>
                              </a:rPr>
                              <m:t> </m:t>
                            </m:r>
                            <m:r>
                              <a:rPr lang="es-ES" sz="1600" b="0" i="1">
                                <a:latin typeface="Cambria Math"/>
                              </a:rPr>
                              <m:t>𝑐𝑦𝑐𝑙𝑒</m:t>
                            </m:r>
                          </m:e>
                          <m:e/>
                          <m:e/>
                        </m:eqArr>
                      </m:den>
                    </m:f>
                  </m:oMath>
                </m:oMathPara>
              </a14:m>
              <a:endParaRPr lang="en-US" sz="1600"/>
            </a:p>
          </xdr:txBody>
        </xdr:sp>
      </mc:Choice>
      <mc:Fallback xmlns="">
        <xdr:sp macro="" textlink="">
          <xdr:nvSpPr>
            <xdr:cNvPr id="3" name="2 CuadroTexto"/>
            <xdr:cNvSpPr txBox="1"/>
          </xdr:nvSpPr>
          <xdr:spPr>
            <a:xfrm>
              <a:off x="6395356" y="3759639"/>
              <a:ext cx="3959680" cy="662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i="0">
                  <a:latin typeface="Cambria Math"/>
                </a:rPr>
                <a:t>=(</a:t>
              </a:r>
              <a:r>
                <a:rPr lang="es-ES" sz="1600" b="0" i="0">
                  <a:latin typeface="Cambria Math"/>
                </a:rPr>
                <a:t>% 𝑜𝑓 𝐴𝑡𝑡𝑒𝑛𝑐𝑒 𝑝𝑒𝑟  𝑚𝑒𝑒𝑡𝑖𝑛𝑔</a:t>
              </a:r>
              <a:r>
                <a:rPr lang="en-US" sz="1600" b="0" i="0">
                  <a:latin typeface="Cambria Math"/>
                </a:rPr>
                <a:t>)/</a:t>
              </a:r>
              <a:r>
                <a:rPr lang="es-ES" sz="1600" b="0" i="0">
                  <a:latin typeface="Cambria Math"/>
                </a:rPr>
                <a:t>█(# 𝑜𝑓 𝑀𝑒𝑒𝑡𝑖𝑛𝑔𝑠 𝑑𝑢𝑟𝑖𝑛𝑔 𝑡ℎ𝑒 𝑐𝑢𝑟𝑟𝑒𝑛𝑡 𝑐𝑦𝑐𝑙𝑒@@)</a:t>
              </a:r>
              <a:endParaRPr lang="en-US" sz="1600"/>
            </a:p>
          </xdr:txBody>
        </xdr:sp>
      </mc:Fallback>
    </mc:AlternateContent>
    <xdr:clientData/>
  </xdr:oneCellAnchor>
  <xdr:twoCellAnchor>
    <xdr:from>
      <xdr:col>7</xdr:col>
      <xdr:colOff>204106</xdr:colOff>
      <xdr:row>10</xdr:row>
      <xdr:rowOff>244928</xdr:rowOff>
    </xdr:from>
    <xdr:to>
      <xdr:col>7</xdr:col>
      <xdr:colOff>4095749</xdr:colOff>
      <xdr:row>11</xdr:row>
      <xdr:rowOff>585109</xdr:rowOff>
    </xdr:to>
    <xdr:grpSp>
      <xdr:nvGrpSpPr>
        <xdr:cNvPr id="12" name="11 Grupo"/>
        <xdr:cNvGrpSpPr/>
      </xdr:nvGrpSpPr>
      <xdr:grpSpPr>
        <a:xfrm>
          <a:off x="7490731" y="4769303"/>
          <a:ext cx="3891643" cy="1372056"/>
          <a:chOff x="6545036" y="5919107"/>
          <a:chExt cx="3646714" cy="1251858"/>
        </a:xfrm>
      </xdr:grpSpPr>
      <xdr:sp macro="" textlink="">
        <xdr:nvSpPr>
          <xdr:cNvPr id="4" name="3 CuadroTexto"/>
          <xdr:cNvSpPr txBox="1"/>
        </xdr:nvSpPr>
        <xdr:spPr>
          <a:xfrm>
            <a:off x="6545036" y="5919107"/>
            <a:ext cx="3646714" cy="12518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a:p>
            <a:r>
              <a:rPr lang="en-US" sz="1100"/>
              <a:t>                                                Count Member per Meeting</a:t>
            </a:r>
          </a:p>
          <a:p>
            <a:r>
              <a:rPr lang="en-US" sz="1100"/>
              <a:t>% of Attendence   =       </a:t>
            </a:r>
          </a:p>
          <a:p>
            <a:r>
              <a:rPr lang="en-US" sz="1100"/>
              <a:t> per meeting                              #</a:t>
            </a:r>
            <a:r>
              <a:rPr lang="en-US" sz="1100" baseline="0"/>
              <a:t> Active Member for the </a:t>
            </a:r>
          </a:p>
          <a:p>
            <a:r>
              <a:rPr lang="en-US" sz="1100" baseline="0"/>
              <a:t>                                                                    current cycle</a:t>
            </a:r>
            <a:endParaRPr lang="en-US" sz="1100"/>
          </a:p>
        </xdr:txBody>
      </xdr:sp>
      <xdr:cxnSp macro="">
        <xdr:nvCxnSpPr>
          <xdr:cNvPr id="11" name="10 Conector recto"/>
          <xdr:cNvCxnSpPr/>
        </xdr:nvCxnSpPr>
        <xdr:spPr>
          <a:xfrm>
            <a:off x="7905750" y="6368144"/>
            <a:ext cx="2163536"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70757</xdr:colOff>
      <xdr:row>13</xdr:row>
      <xdr:rowOff>1023238</xdr:rowOff>
    </xdr:from>
    <xdr:to>
      <xdr:col>7</xdr:col>
      <xdr:colOff>873578</xdr:colOff>
      <xdr:row>13</xdr:row>
      <xdr:rowOff>1268166</xdr:rowOff>
    </xdr:to>
    <xdr:sp macro="" textlink="">
      <xdr:nvSpPr>
        <xdr:cNvPr id="37" name="36 CuadroTexto"/>
        <xdr:cNvSpPr txBox="1"/>
      </xdr:nvSpPr>
      <xdr:spPr>
        <a:xfrm>
          <a:off x="6915150" y="9541309"/>
          <a:ext cx="802821"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27215</xdr:colOff>
      <xdr:row>8</xdr:row>
      <xdr:rowOff>40821</xdr:rowOff>
    </xdr:from>
    <xdr:to>
      <xdr:col>3</xdr:col>
      <xdr:colOff>2204357</xdr:colOff>
      <xdr:row>19</xdr:row>
      <xdr:rowOff>149678</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capito@grameenfoundation.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N42"/>
  <sheetViews>
    <sheetView showGridLines="0" zoomScale="60" zoomScaleNormal="60" workbookViewId="0">
      <selection activeCell="J22" sqref="J22"/>
    </sheetView>
  </sheetViews>
  <sheetFormatPr defaultColWidth="11.42578125" defaultRowHeight="15" x14ac:dyDescent="0.25"/>
  <cols>
    <col min="1" max="1" width="4.28515625" style="2" customWidth="1"/>
    <col min="2" max="2" width="3.140625" style="2" customWidth="1"/>
    <col min="3" max="12" width="11.42578125" style="2"/>
    <col min="13" max="13" width="2.5703125" style="2" customWidth="1"/>
    <col min="14" max="14" width="3.5703125" style="2" customWidth="1"/>
    <col min="15" max="16384" width="11.42578125" style="2"/>
  </cols>
  <sheetData>
    <row r="1" spans="1:14" ht="19.5" customHeight="1" x14ac:dyDescent="0.25">
      <c r="A1" s="5"/>
      <c r="B1" s="5"/>
      <c r="C1" s="5"/>
      <c r="D1" s="5"/>
      <c r="E1" s="5"/>
      <c r="F1" s="5"/>
      <c r="G1" s="5"/>
      <c r="H1" s="5"/>
      <c r="I1" s="5"/>
      <c r="J1" s="5"/>
      <c r="K1" s="5"/>
      <c r="L1" s="5"/>
      <c r="M1" s="5"/>
      <c r="N1" s="5"/>
    </row>
    <row r="2" spans="1:14" x14ac:dyDescent="0.25">
      <c r="A2" s="5"/>
      <c r="B2" s="4"/>
      <c r="C2" s="4"/>
      <c r="D2" s="4"/>
      <c r="E2" s="4"/>
      <c r="F2" s="4"/>
      <c r="G2" s="4"/>
      <c r="H2" s="4"/>
      <c r="I2" s="4"/>
      <c r="J2" s="4"/>
      <c r="K2" s="4"/>
      <c r="L2" s="4"/>
      <c r="M2" s="4"/>
      <c r="N2" s="5"/>
    </row>
    <row r="3" spans="1:14" x14ac:dyDescent="0.25">
      <c r="A3" s="5"/>
      <c r="B3" s="4"/>
      <c r="C3" s="4"/>
      <c r="D3" s="4"/>
      <c r="E3" s="4"/>
      <c r="F3" s="4"/>
      <c r="G3" s="4"/>
      <c r="H3" s="4"/>
      <c r="I3" s="4"/>
      <c r="J3" s="4"/>
      <c r="K3" s="4"/>
      <c r="L3" s="4"/>
      <c r="M3" s="4"/>
      <c r="N3" s="5"/>
    </row>
    <row r="4" spans="1:14" x14ac:dyDescent="0.25">
      <c r="A4" s="5"/>
      <c r="B4" s="4"/>
      <c r="C4" s="4"/>
      <c r="D4" s="4"/>
      <c r="E4" s="4"/>
      <c r="F4" s="4"/>
      <c r="G4" s="4"/>
      <c r="H4" s="4"/>
      <c r="I4" s="4"/>
      <c r="J4" s="4"/>
      <c r="K4" s="4"/>
      <c r="L4" s="4"/>
      <c r="M4" s="4"/>
      <c r="N4" s="5"/>
    </row>
    <row r="5" spans="1:14" x14ac:dyDescent="0.25">
      <c r="A5" s="5"/>
      <c r="B5" s="4"/>
      <c r="C5" s="4"/>
      <c r="D5" s="4"/>
      <c r="E5" s="4"/>
      <c r="F5" s="4"/>
      <c r="G5" s="4"/>
      <c r="H5" s="4"/>
      <c r="I5" s="4"/>
      <c r="J5" s="4"/>
      <c r="K5" s="4"/>
      <c r="L5" s="4"/>
      <c r="M5" s="4"/>
      <c r="N5" s="5"/>
    </row>
    <row r="6" spans="1:14" x14ac:dyDescent="0.25">
      <c r="A6" s="5"/>
      <c r="B6" s="4"/>
      <c r="C6" s="4"/>
      <c r="D6" s="4"/>
      <c r="E6" s="4"/>
      <c r="F6" s="4"/>
      <c r="G6" s="4"/>
      <c r="H6" s="4"/>
      <c r="I6" s="4"/>
      <c r="J6" s="4"/>
      <c r="K6" s="4"/>
      <c r="L6" s="4"/>
      <c r="M6" s="4"/>
      <c r="N6" s="5"/>
    </row>
    <row r="7" spans="1:14" x14ac:dyDescent="0.25">
      <c r="A7" s="5"/>
      <c r="B7" s="4"/>
      <c r="C7" s="4"/>
      <c r="D7" s="4"/>
      <c r="E7" s="4"/>
      <c r="F7" s="4"/>
      <c r="G7" s="4"/>
      <c r="H7" s="4"/>
      <c r="I7" s="4"/>
      <c r="J7" s="4"/>
      <c r="K7" s="4"/>
      <c r="L7" s="4"/>
      <c r="M7" s="4"/>
      <c r="N7" s="5"/>
    </row>
    <row r="8" spans="1:14" x14ac:dyDescent="0.25">
      <c r="A8" s="5"/>
      <c r="B8" s="4"/>
      <c r="C8" s="4"/>
      <c r="D8" s="4"/>
      <c r="E8" s="4"/>
      <c r="F8" s="4"/>
      <c r="G8" s="4"/>
      <c r="H8" s="4"/>
      <c r="I8" s="4"/>
      <c r="J8" s="4"/>
      <c r="K8" s="4"/>
      <c r="L8" s="4"/>
      <c r="M8" s="4"/>
      <c r="N8" s="5"/>
    </row>
    <row r="9" spans="1:14" x14ac:dyDescent="0.25">
      <c r="A9" s="5"/>
      <c r="C9" s="130" t="s">
        <v>0</v>
      </c>
      <c r="D9" s="131"/>
      <c r="E9" s="131"/>
      <c r="F9" s="131"/>
      <c r="G9" s="131"/>
      <c r="H9" s="131"/>
      <c r="I9" s="131"/>
      <c r="J9" s="131"/>
      <c r="K9" s="131"/>
      <c r="L9" s="132"/>
      <c r="N9" s="5"/>
    </row>
    <row r="10" spans="1:14" x14ac:dyDescent="0.25">
      <c r="A10" s="5"/>
      <c r="C10" s="133"/>
      <c r="D10" s="134"/>
      <c r="E10" s="134"/>
      <c r="F10" s="134"/>
      <c r="G10" s="134"/>
      <c r="H10" s="134"/>
      <c r="I10" s="134"/>
      <c r="J10" s="134"/>
      <c r="K10" s="134"/>
      <c r="L10" s="135"/>
      <c r="N10" s="5"/>
    </row>
    <row r="11" spans="1:14" x14ac:dyDescent="0.25">
      <c r="A11" s="5"/>
      <c r="C11" s="133"/>
      <c r="D11" s="134"/>
      <c r="E11" s="134"/>
      <c r="F11" s="134"/>
      <c r="G11" s="134"/>
      <c r="H11" s="134"/>
      <c r="I11" s="134"/>
      <c r="J11" s="134"/>
      <c r="K11" s="134"/>
      <c r="L11" s="135"/>
      <c r="N11" s="5"/>
    </row>
    <row r="12" spans="1:14" x14ac:dyDescent="0.25">
      <c r="A12" s="5"/>
      <c r="C12" s="133"/>
      <c r="D12" s="134"/>
      <c r="E12" s="134"/>
      <c r="F12" s="134"/>
      <c r="G12" s="134"/>
      <c r="H12" s="134"/>
      <c r="I12" s="134"/>
      <c r="J12" s="134"/>
      <c r="K12" s="134"/>
      <c r="L12" s="135"/>
      <c r="N12" s="5"/>
    </row>
    <row r="13" spans="1:14" x14ac:dyDescent="0.25">
      <c r="A13" s="5"/>
      <c r="C13" s="136"/>
      <c r="D13" s="137"/>
      <c r="E13" s="137"/>
      <c r="F13" s="137"/>
      <c r="G13" s="137"/>
      <c r="H13" s="137"/>
      <c r="I13" s="137"/>
      <c r="J13" s="137"/>
      <c r="K13" s="137"/>
      <c r="L13" s="138"/>
      <c r="N13" s="5"/>
    </row>
    <row r="14" spans="1:14" x14ac:dyDescent="0.25">
      <c r="A14" s="5"/>
      <c r="N14" s="5"/>
    </row>
    <row r="15" spans="1:14" x14ac:dyDescent="0.25">
      <c r="A15" s="5"/>
      <c r="N15" s="5"/>
    </row>
    <row r="16" spans="1:14" ht="18.75" x14ac:dyDescent="0.3">
      <c r="A16" s="5"/>
      <c r="D16" s="8" t="s">
        <v>8</v>
      </c>
      <c r="F16" s="9" t="s">
        <v>85</v>
      </c>
      <c r="N16" s="5"/>
    </row>
    <row r="17" spans="1:14" ht="7.5" customHeight="1" x14ac:dyDescent="0.25">
      <c r="A17" s="5"/>
      <c r="N17" s="5"/>
    </row>
    <row r="18" spans="1:14" ht="18.75" x14ac:dyDescent="0.3">
      <c r="A18" s="5"/>
      <c r="D18" s="8" t="s">
        <v>1</v>
      </c>
      <c r="E18" s="9"/>
      <c r="F18" s="9" t="s">
        <v>2</v>
      </c>
      <c r="G18" s="9"/>
      <c r="H18" s="9"/>
      <c r="I18" s="9"/>
      <c r="J18" s="9"/>
      <c r="K18" s="9"/>
      <c r="N18" s="5"/>
    </row>
    <row r="19" spans="1:14" ht="4.5" customHeight="1" x14ac:dyDescent="0.3">
      <c r="A19" s="5"/>
      <c r="D19" s="8"/>
      <c r="E19" s="9"/>
      <c r="F19" s="9"/>
      <c r="G19" s="9"/>
      <c r="H19" s="9"/>
      <c r="I19" s="9"/>
      <c r="J19" s="9"/>
      <c r="K19" s="9"/>
      <c r="N19" s="5"/>
    </row>
    <row r="20" spans="1:14" ht="6" customHeight="1" x14ac:dyDescent="0.3">
      <c r="A20" s="5"/>
      <c r="D20" s="8"/>
      <c r="E20" s="9"/>
      <c r="F20" s="9"/>
      <c r="G20" s="9"/>
      <c r="H20" s="9"/>
      <c r="I20" s="9"/>
      <c r="J20" s="9"/>
      <c r="K20" s="9"/>
      <c r="N20" s="5"/>
    </row>
    <row r="21" spans="1:14" ht="18.75" x14ac:dyDescent="0.3">
      <c r="A21" s="5"/>
      <c r="D21" s="8" t="s">
        <v>3</v>
      </c>
      <c r="E21" s="9"/>
      <c r="F21" s="9" t="s">
        <v>19</v>
      </c>
      <c r="G21" s="9"/>
      <c r="H21" s="9"/>
      <c r="I21" s="9"/>
      <c r="J21" s="9">
        <f>7/8</f>
        <v>0.875</v>
      </c>
      <c r="K21" s="9"/>
      <c r="N21" s="5"/>
    </row>
    <row r="22" spans="1:14" ht="4.5" customHeight="1" x14ac:dyDescent="0.3">
      <c r="A22" s="5"/>
      <c r="D22" s="8"/>
      <c r="E22" s="9"/>
      <c r="F22" s="9"/>
      <c r="G22" s="9"/>
      <c r="H22" s="9"/>
      <c r="I22" s="9"/>
      <c r="J22" s="9"/>
      <c r="K22" s="9"/>
      <c r="N22" s="5"/>
    </row>
    <row r="23" spans="1:14" ht="4.5" customHeight="1" x14ac:dyDescent="0.3">
      <c r="A23" s="5"/>
      <c r="D23" s="8"/>
      <c r="E23" s="9"/>
      <c r="F23" s="9"/>
      <c r="G23" s="9"/>
      <c r="H23" s="9"/>
      <c r="I23" s="9"/>
      <c r="J23" s="9"/>
      <c r="K23" s="9"/>
      <c r="N23" s="5"/>
    </row>
    <row r="24" spans="1:14" ht="39.75" customHeight="1" x14ac:dyDescent="0.3">
      <c r="A24" s="5"/>
      <c r="D24" s="10" t="s">
        <v>4</v>
      </c>
      <c r="E24" s="9"/>
      <c r="F24" s="139"/>
      <c r="G24" s="139"/>
      <c r="H24" s="139"/>
      <c r="I24" s="139"/>
      <c r="J24" s="139"/>
      <c r="K24" s="139"/>
      <c r="L24" s="139"/>
      <c r="M24" s="139"/>
      <c r="N24" s="5"/>
    </row>
    <row r="25" spans="1:14" ht="18.75" x14ac:dyDescent="0.3">
      <c r="A25" s="5"/>
      <c r="D25" s="9"/>
      <c r="E25" s="9"/>
      <c r="F25" s="9"/>
      <c r="G25" s="9"/>
      <c r="H25" s="9"/>
      <c r="I25" s="9"/>
      <c r="J25" s="9"/>
      <c r="K25" s="9"/>
      <c r="N25" s="5"/>
    </row>
    <row r="26" spans="1:14" ht="18.75" x14ac:dyDescent="0.3">
      <c r="A26" s="5"/>
      <c r="D26" s="9"/>
      <c r="E26" s="9"/>
      <c r="F26" s="9"/>
      <c r="G26" s="9"/>
      <c r="H26" s="9"/>
      <c r="I26" s="9"/>
      <c r="J26" s="9"/>
      <c r="K26" s="9"/>
      <c r="N26" s="5"/>
    </row>
    <row r="27" spans="1:14" ht="18.75" x14ac:dyDescent="0.3">
      <c r="A27" s="5"/>
      <c r="D27" s="9"/>
      <c r="E27" s="9"/>
      <c r="F27" s="9"/>
      <c r="G27" s="9"/>
      <c r="H27" s="9"/>
      <c r="I27" s="9"/>
      <c r="J27" s="9"/>
      <c r="K27" s="9"/>
      <c r="N27" s="5"/>
    </row>
    <row r="28" spans="1:14" ht="18.75" x14ac:dyDescent="0.3">
      <c r="A28" s="5"/>
      <c r="D28" s="9"/>
      <c r="E28" s="9"/>
      <c r="F28" s="9" t="s">
        <v>5</v>
      </c>
      <c r="G28" s="9"/>
      <c r="H28" s="9"/>
      <c r="I28" s="9"/>
      <c r="J28" s="9"/>
      <c r="K28" s="9"/>
      <c r="N28" s="5"/>
    </row>
    <row r="29" spans="1:14" ht="4.5" customHeight="1" x14ac:dyDescent="0.3">
      <c r="A29" s="5"/>
      <c r="D29" s="9"/>
      <c r="E29" s="9"/>
      <c r="F29" s="9"/>
      <c r="G29" s="9"/>
      <c r="H29" s="9"/>
      <c r="I29" s="9"/>
      <c r="J29" s="9"/>
      <c r="K29" s="9"/>
      <c r="N29" s="5"/>
    </row>
    <row r="30" spans="1:14" ht="4.5" customHeight="1" x14ac:dyDescent="0.3">
      <c r="A30" s="5"/>
      <c r="D30" s="9"/>
      <c r="E30" s="9"/>
      <c r="F30" s="9"/>
      <c r="G30" s="9"/>
      <c r="H30" s="9"/>
      <c r="I30" s="9"/>
      <c r="J30" s="9"/>
      <c r="K30" s="9"/>
      <c r="N30" s="5"/>
    </row>
    <row r="31" spans="1:14" ht="4.5" customHeight="1" x14ac:dyDescent="0.3">
      <c r="A31" s="5"/>
      <c r="D31" s="9"/>
      <c r="E31" s="9"/>
      <c r="F31" s="9"/>
      <c r="G31" s="9"/>
      <c r="H31" s="9"/>
      <c r="I31" s="9"/>
      <c r="J31" s="9"/>
      <c r="K31" s="9"/>
      <c r="N31" s="5"/>
    </row>
    <row r="32" spans="1:14" ht="18.75" x14ac:dyDescent="0.3">
      <c r="A32" s="5"/>
      <c r="D32" s="8" t="s">
        <v>9</v>
      </c>
      <c r="E32" s="9"/>
      <c r="F32" s="18">
        <v>2020</v>
      </c>
      <c r="G32" s="9"/>
      <c r="H32" s="9"/>
      <c r="I32" s="9"/>
      <c r="J32" s="9"/>
      <c r="K32" s="9"/>
      <c r="N32" s="5"/>
    </row>
    <row r="33" spans="1:14" ht="6" customHeight="1" x14ac:dyDescent="0.3">
      <c r="A33" s="5"/>
      <c r="D33" s="8"/>
      <c r="E33" s="9"/>
      <c r="F33" s="9"/>
      <c r="G33" s="9"/>
      <c r="H33" s="9"/>
      <c r="I33" s="9"/>
      <c r="J33" s="9"/>
      <c r="K33" s="9"/>
      <c r="N33" s="5"/>
    </row>
    <row r="34" spans="1:14" ht="4.5" customHeight="1" x14ac:dyDescent="0.3">
      <c r="A34" s="5"/>
      <c r="D34" s="9"/>
      <c r="E34" s="9"/>
      <c r="F34" s="9"/>
      <c r="G34" s="9"/>
      <c r="H34" s="9"/>
      <c r="I34" s="9"/>
      <c r="J34" s="9"/>
      <c r="K34" s="9"/>
      <c r="N34" s="5"/>
    </row>
    <row r="35" spans="1:14" ht="14.25" customHeight="1" x14ac:dyDescent="0.3">
      <c r="A35" s="5"/>
      <c r="D35" s="8" t="s">
        <v>13</v>
      </c>
      <c r="E35" s="9"/>
      <c r="F35" s="129" t="s">
        <v>86</v>
      </c>
      <c r="G35" s="129"/>
      <c r="H35" s="129"/>
      <c r="I35" s="129"/>
      <c r="J35" s="129"/>
      <c r="K35" s="129"/>
      <c r="L35" s="129"/>
      <c r="M35" s="129"/>
      <c r="N35" s="5"/>
    </row>
    <row r="36" spans="1:14" ht="4.5" customHeight="1" x14ac:dyDescent="0.3">
      <c r="A36" s="5"/>
      <c r="D36" s="9"/>
      <c r="E36" s="9"/>
      <c r="F36" s="9"/>
      <c r="G36" s="9"/>
      <c r="H36" s="9"/>
      <c r="I36" s="9"/>
      <c r="J36" s="9"/>
      <c r="K36" s="9"/>
      <c r="N36" s="5"/>
    </row>
    <row r="37" spans="1:14" ht="4.5" customHeight="1" x14ac:dyDescent="0.3">
      <c r="A37" s="5"/>
      <c r="D37" s="9"/>
      <c r="E37" s="9"/>
      <c r="F37" s="9"/>
      <c r="G37" s="9"/>
      <c r="H37" s="9"/>
      <c r="I37" s="9"/>
      <c r="J37" s="9"/>
      <c r="K37" s="9"/>
      <c r="N37" s="5"/>
    </row>
    <row r="38" spans="1:14" ht="15.75" customHeight="1" x14ac:dyDescent="0.3">
      <c r="A38" s="5"/>
      <c r="D38" s="8" t="s">
        <v>6</v>
      </c>
      <c r="E38" s="9"/>
      <c r="F38" s="129" t="s">
        <v>10</v>
      </c>
      <c r="G38" s="129"/>
      <c r="H38" s="129"/>
      <c r="I38" s="129"/>
      <c r="J38" s="129"/>
      <c r="K38" s="129"/>
      <c r="L38" s="129"/>
      <c r="M38" s="129"/>
      <c r="N38" s="5"/>
    </row>
    <row r="39" spans="1:14" ht="18" customHeight="1" x14ac:dyDescent="0.3">
      <c r="A39" s="5"/>
      <c r="D39" s="9"/>
      <c r="E39" s="9"/>
      <c r="F39" s="129" t="s">
        <v>87</v>
      </c>
      <c r="G39" s="129"/>
      <c r="H39" s="129"/>
      <c r="I39" s="129"/>
      <c r="J39" s="129"/>
      <c r="K39" s="129"/>
      <c r="L39" s="129"/>
      <c r="M39" s="129"/>
      <c r="N39" s="5"/>
    </row>
    <row r="40" spans="1:14" ht="18" customHeight="1" x14ac:dyDescent="0.3">
      <c r="A40" s="5"/>
      <c r="D40" s="9"/>
      <c r="E40" s="9"/>
      <c r="F40" s="19" t="s">
        <v>88</v>
      </c>
      <c r="G40" s="9"/>
      <c r="H40" s="9"/>
      <c r="I40" s="9"/>
      <c r="J40" s="9"/>
      <c r="K40" s="9"/>
      <c r="N40" s="5"/>
    </row>
    <row r="41" spans="1:14" x14ac:dyDescent="0.25">
      <c r="A41" s="5"/>
      <c r="N41" s="5"/>
    </row>
    <row r="42" spans="1:14" x14ac:dyDescent="0.25">
      <c r="A42" s="5"/>
      <c r="B42" s="5"/>
      <c r="C42" s="5"/>
      <c r="D42" s="5"/>
      <c r="E42" s="5"/>
      <c r="F42" s="5"/>
      <c r="G42" s="5"/>
      <c r="H42" s="5"/>
      <c r="I42" s="5"/>
      <c r="J42" s="5"/>
      <c r="K42" s="5"/>
      <c r="L42" s="5"/>
      <c r="M42" s="5"/>
      <c r="N42" s="5"/>
    </row>
  </sheetData>
  <sheetProtection selectLockedCells="1" selectUnlockedCells="1"/>
  <mergeCells count="5">
    <mergeCell ref="F39:M39"/>
    <mergeCell ref="C9:L13"/>
    <mergeCell ref="F24:M24"/>
    <mergeCell ref="F38:M38"/>
    <mergeCell ref="F35:M35"/>
  </mergeCells>
  <hyperlinks>
    <hyperlink ref="F40"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Z59"/>
  <sheetViews>
    <sheetView showGridLines="0" tabSelected="1" topLeftCell="B8" zoomScale="70" zoomScaleNormal="70" workbookViewId="0">
      <selection activeCell="U21" sqref="U21"/>
    </sheetView>
  </sheetViews>
  <sheetFormatPr defaultColWidth="11.42578125" defaultRowHeight="15" x14ac:dyDescent="0.25"/>
  <cols>
    <col min="1" max="1" width="4.28515625" customWidth="1"/>
    <col min="2" max="2" width="3.140625" customWidth="1"/>
    <col min="4" max="4" width="14" customWidth="1"/>
    <col min="5" max="5" width="14.7109375" customWidth="1"/>
    <col min="7" max="7" width="5" style="2" customWidth="1"/>
    <col min="8" max="8" width="27" style="2" customWidth="1"/>
    <col min="9" max="9" width="27.5703125" customWidth="1"/>
    <col min="15" max="16" width="11.42578125" style="2"/>
    <col min="17" max="17" width="3.7109375" customWidth="1"/>
    <col min="18" max="18" width="4.85546875" customWidth="1"/>
    <col min="19" max="19" width="15.85546875" bestFit="1" customWidth="1"/>
  </cols>
  <sheetData>
    <row r="1" spans="1:18" ht="20.25" customHeight="1" x14ac:dyDescent="0.25">
      <c r="A1" s="5"/>
      <c r="B1" s="5"/>
      <c r="C1" s="5"/>
      <c r="D1" s="5"/>
      <c r="E1" s="5"/>
      <c r="F1" s="5"/>
      <c r="G1" s="5"/>
      <c r="H1" s="5"/>
      <c r="I1" s="5"/>
      <c r="J1" s="5"/>
      <c r="K1" s="5"/>
      <c r="L1" s="5"/>
      <c r="M1" s="5"/>
      <c r="N1" s="5"/>
      <c r="O1" s="5"/>
      <c r="P1" s="5"/>
      <c r="Q1" s="5"/>
      <c r="R1" s="5"/>
    </row>
    <row r="2" spans="1:18" x14ac:dyDescent="0.25">
      <c r="A2" s="5"/>
      <c r="B2" s="4"/>
      <c r="C2" s="4"/>
      <c r="D2" s="4"/>
      <c r="E2" s="4"/>
      <c r="F2" s="4"/>
      <c r="G2" s="4"/>
      <c r="H2" s="4"/>
      <c r="I2" s="4"/>
      <c r="J2" s="4"/>
      <c r="K2" s="4"/>
      <c r="L2" s="4"/>
      <c r="M2" s="4"/>
      <c r="N2" s="4"/>
      <c r="O2" s="4"/>
      <c r="P2" s="4"/>
      <c r="Q2" s="4"/>
      <c r="R2" s="5"/>
    </row>
    <row r="3" spans="1:18" ht="51" customHeight="1" x14ac:dyDescent="0.25">
      <c r="A3" s="5"/>
      <c r="C3" s="145" t="s">
        <v>67</v>
      </c>
      <c r="D3" s="146"/>
      <c r="E3" s="146"/>
      <c r="F3" s="146"/>
      <c r="G3" s="146"/>
      <c r="H3" s="146"/>
      <c r="I3" s="146"/>
      <c r="J3" s="146"/>
      <c r="K3" s="146"/>
      <c r="L3" s="146"/>
      <c r="M3" s="146"/>
      <c r="N3" s="146"/>
      <c r="O3" s="146"/>
      <c r="P3" s="147"/>
      <c r="R3" s="5"/>
    </row>
    <row r="4" spans="1:18" ht="7.5" customHeight="1" x14ac:dyDescent="0.25">
      <c r="A4" s="5"/>
      <c r="C4" s="148"/>
      <c r="D4" s="149"/>
      <c r="E4" s="149"/>
      <c r="F4" s="149"/>
      <c r="G4" s="149"/>
      <c r="H4" s="149"/>
      <c r="I4" s="149"/>
      <c r="J4" s="149"/>
      <c r="K4" s="149"/>
      <c r="L4" s="149"/>
      <c r="M4" s="149"/>
      <c r="N4" s="149"/>
      <c r="O4" s="149"/>
      <c r="P4" s="150"/>
      <c r="R4" s="5"/>
    </row>
    <row r="5" spans="1:18" ht="10.5" customHeight="1" x14ac:dyDescent="0.25">
      <c r="A5" s="5"/>
      <c r="C5" s="148"/>
      <c r="D5" s="149"/>
      <c r="E5" s="149"/>
      <c r="F5" s="149"/>
      <c r="G5" s="149"/>
      <c r="H5" s="149"/>
      <c r="I5" s="149"/>
      <c r="J5" s="149"/>
      <c r="K5" s="149"/>
      <c r="L5" s="149"/>
      <c r="M5" s="149"/>
      <c r="N5" s="149"/>
      <c r="O5" s="149"/>
      <c r="P5" s="150"/>
      <c r="R5" s="5"/>
    </row>
    <row r="6" spans="1:18" ht="6" customHeight="1" x14ac:dyDescent="0.25">
      <c r="A6" s="5"/>
      <c r="C6" s="148"/>
      <c r="D6" s="149"/>
      <c r="E6" s="149"/>
      <c r="F6" s="149"/>
      <c r="G6" s="149"/>
      <c r="H6" s="149"/>
      <c r="I6" s="149"/>
      <c r="J6" s="149"/>
      <c r="K6" s="149"/>
      <c r="L6" s="149"/>
      <c r="M6" s="149"/>
      <c r="N6" s="149"/>
      <c r="O6" s="149"/>
      <c r="P6" s="150"/>
      <c r="R6" s="5"/>
    </row>
    <row r="7" spans="1:18" ht="3.75" customHeight="1" x14ac:dyDescent="0.25">
      <c r="A7" s="5"/>
      <c r="C7" s="151"/>
      <c r="D7" s="152"/>
      <c r="E7" s="152"/>
      <c r="F7" s="152"/>
      <c r="G7" s="152"/>
      <c r="H7" s="152"/>
      <c r="I7" s="152"/>
      <c r="J7" s="152"/>
      <c r="K7" s="152"/>
      <c r="L7" s="152"/>
      <c r="M7" s="152"/>
      <c r="N7" s="152"/>
      <c r="O7" s="152"/>
      <c r="P7" s="153"/>
      <c r="R7" s="5"/>
    </row>
    <row r="8" spans="1:18" x14ac:dyDescent="0.25">
      <c r="A8" s="5"/>
      <c r="R8" s="5"/>
    </row>
    <row r="9" spans="1:18" s="2" customFormat="1" x14ac:dyDescent="0.25">
      <c r="A9" s="5"/>
      <c r="R9" s="5"/>
    </row>
    <row r="10" spans="1:18" s="2" customFormat="1" ht="21.75" thickBot="1" x14ac:dyDescent="0.4">
      <c r="A10" s="5"/>
      <c r="C10" s="12"/>
      <c r="D10" s="9"/>
      <c r="E10" s="9"/>
      <c r="F10" s="9"/>
      <c r="G10" s="9"/>
      <c r="H10" s="9"/>
      <c r="I10" s="9"/>
      <c r="J10" s="9"/>
      <c r="K10" s="9"/>
      <c r="L10" s="9"/>
      <c r="M10" s="9"/>
      <c r="N10" s="9"/>
      <c r="O10" s="9"/>
      <c r="P10" s="9"/>
      <c r="R10" s="5"/>
    </row>
    <row r="11" spans="1:18" ht="39" customHeight="1" thickBot="1" x14ac:dyDescent="0.3">
      <c r="A11" s="5"/>
      <c r="C11" s="60" t="s">
        <v>34</v>
      </c>
      <c r="D11" s="49"/>
      <c r="E11" s="49"/>
      <c r="F11" s="49"/>
      <c r="G11" s="49"/>
      <c r="H11" s="49"/>
      <c r="I11" s="49"/>
      <c r="J11" s="49"/>
      <c r="K11" s="50"/>
      <c r="L11" s="50"/>
      <c r="M11" s="50"/>
      <c r="N11" s="50"/>
      <c r="O11" s="50"/>
      <c r="P11" s="51"/>
      <c r="R11" s="5"/>
    </row>
    <row r="12" spans="1:18" ht="18.75" customHeight="1" x14ac:dyDescent="0.25">
      <c r="A12" s="5"/>
      <c r="B12" s="4"/>
      <c r="K12" s="48"/>
      <c r="L12" s="48"/>
      <c r="M12" s="48"/>
      <c r="N12" s="48"/>
      <c r="O12" s="48"/>
      <c r="P12" s="48"/>
      <c r="R12" s="5"/>
    </row>
    <row r="13" spans="1:18" ht="70.5" customHeight="1" x14ac:dyDescent="0.25">
      <c r="A13" s="5"/>
      <c r="D13" s="61" t="s">
        <v>15</v>
      </c>
      <c r="E13" s="61"/>
      <c r="F13" s="61"/>
      <c r="G13" s="61"/>
      <c r="H13" s="158" t="s">
        <v>50</v>
      </c>
      <c r="I13" s="158"/>
      <c r="K13" s="154" t="s">
        <v>19</v>
      </c>
      <c r="L13" s="155"/>
      <c r="M13" s="155"/>
      <c r="N13" s="155"/>
      <c r="O13" s="155"/>
      <c r="P13" s="156"/>
      <c r="R13" s="5"/>
    </row>
    <row r="14" spans="1:18" s="2" customFormat="1" ht="18.75" customHeight="1" x14ac:dyDescent="0.25">
      <c r="A14" s="5"/>
      <c r="D14" s="61"/>
      <c r="E14" s="61"/>
      <c r="F14" s="61"/>
      <c r="G14" s="61"/>
      <c r="H14" s="52"/>
      <c r="I14" s="52"/>
      <c r="K14" s="53"/>
      <c r="L14" s="53"/>
      <c r="M14" s="53"/>
      <c r="N14" s="53"/>
      <c r="O14" s="53"/>
      <c r="P14" s="53"/>
      <c r="R14" s="5"/>
    </row>
    <row r="15" spans="1:18" ht="68.25" customHeight="1" x14ac:dyDescent="0.25">
      <c r="A15" s="5"/>
      <c r="C15" s="48"/>
      <c r="D15" s="157" t="s">
        <v>89</v>
      </c>
      <c r="E15" s="157"/>
      <c r="F15" s="157"/>
      <c r="G15" s="157"/>
      <c r="H15" s="158" t="s">
        <v>35</v>
      </c>
      <c r="I15" s="158"/>
      <c r="J15" s="58"/>
      <c r="K15" s="141">
        <v>10000000</v>
      </c>
      <c r="L15" s="142"/>
      <c r="M15" s="142"/>
      <c r="N15" s="142"/>
      <c r="O15" s="142"/>
      <c r="P15" s="143"/>
      <c r="R15" s="5"/>
    </row>
    <row r="16" spans="1:18" s="2" customFormat="1" ht="21" customHeight="1" x14ac:dyDescent="0.3">
      <c r="A16" s="5"/>
      <c r="C16" s="9"/>
      <c r="D16" s="61"/>
      <c r="E16" s="61"/>
      <c r="F16" s="61"/>
      <c r="G16" s="61"/>
      <c r="I16" s="59"/>
      <c r="K16" s="9"/>
      <c r="L16" s="9"/>
      <c r="M16" s="9"/>
      <c r="N16" s="9"/>
      <c r="O16" s="9"/>
      <c r="P16" s="9"/>
      <c r="R16" s="5"/>
    </row>
    <row r="17" spans="1:26" s="2" customFormat="1" ht="21.75" customHeight="1" x14ac:dyDescent="0.35">
      <c r="A17" s="5"/>
      <c r="C17" s="12"/>
      <c r="D17" s="54"/>
      <c r="E17" s="54"/>
      <c r="F17" s="54"/>
      <c r="G17" s="54"/>
      <c r="H17" s="54"/>
      <c r="I17" s="54"/>
      <c r="J17" s="54"/>
      <c r="K17" s="55"/>
      <c r="L17" s="55"/>
      <c r="M17" s="55"/>
      <c r="N17" s="55"/>
      <c r="O17" s="55"/>
      <c r="P17" s="55"/>
      <c r="R17" s="5"/>
    </row>
    <row r="18" spans="1:26" s="2" customFormat="1" ht="15.75" thickBot="1" x14ac:dyDescent="0.3">
      <c r="A18" s="5"/>
      <c r="D18" s="3"/>
      <c r="F18" s="6"/>
      <c r="G18" s="6"/>
      <c r="H18" s="6"/>
      <c r="R18" s="5"/>
    </row>
    <row r="19" spans="1:26" ht="38.25" customHeight="1" thickBot="1" x14ac:dyDescent="0.3">
      <c r="A19" s="5"/>
      <c r="C19" s="60" t="s">
        <v>76</v>
      </c>
      <c r="D19" s="49"/>
      <c r="E19" s="49"/>
      <c r="F19" s="49"/>
      <c r="G19" s="49"/>
      <c r="H19" s="49"/>
      <c r="I19" s="49"/>
      <c r="J19" s="49"/>
      <c r="K19" s="50"/>
      <c r="L19" s="50"/>
      <c r="M19" s="50"/>
      <c r="N19" s="50"/>
      <c r="O19" s="50"/>
      <c r="P19" s="51"/>
      <c r="R19" s="5"/>
    </row>
    <row r="20" spans="1:26" s="2" customFormat="1" ht="23.25" x14ac:dyDescent="0.25">
      <c r="A20" s="5"/>
      <c r="C20" s="56"/>
      <c r="D20" s="7"/>
      <c r="E20" s="7"/>
      <c r="F20" s="7"/>
      <c r="G20" s="7"/>
      <c r="H20" s="7"/>
      <c r="I20" s="7"/>
      <c r="J20" s="7"/>
      <c r="K20" s="57"/>
      <c r="L20" s="57"/>
      <c r="M20" s="57"/>
      <c r="N20" s="57"/>
      <c r="O20" s="57"/>
      <c r="P20" s="57"/>
      <c r="R20" s="5"/>
    </row>
    <row r="21" spans="1:26" s="2" customFormat="1" ht="69" customHeight="1" x14ac:dyDescent="0.25">
      <c r="A21" s="5"/>
      <c r="C21" s="56"/>
      <c r="D21" s="157" t="s">
        <v>108</v>
      </c>
      <c r="E21" s="157"/>
      <c r="F21" s="157"/>
      <c r="G21" s="117"/>
      <c r="H21" s="144" t="s">
        <v>91</v>
      </c>
      <c r="I21" s="144"/>
      <c r="J21" s="7"/>
      <c r="K21" s="141">
        <v>0</v>
      </c>
      <c r="L21" s="142"/>
      <c r="M21" s="142"/>
      <c r="N21" s="142"/>
      <c r="O21" s="142"/>
      <c r="P21" s="143"/>
      <c r="R21" s="5"/>
    </row>
    <row r="22" spans="1:26" s="2" customFormat="1" ht="23.25" x14ac:dyDescent="0.25">
      <c r="A22" s="5"/>
      <c r="C22" s="56"/>
      <c r="D22" s="7"/>
      <c r="E22" s="7"/>
      <c r="F22" s="7"/>
      <c r="G22" s="7"/>
      <c r="H22" s="7"/>
      <c r="I22" s="7"/>
      <c r="J22" s="7"/>
      <c r="K22" s="57"/>
      <c r="L22" s="57"/>
      <c r="M22" s="57"/>
      <c r="N22" s="57"/>
      <c r="O22" s="57"/>
      <c r="P22" s="57"/>
      <c r="R22" s="5"/>
    </row>
    <row r="23" spans="1:26" s="2" customFormat="1" ht="68.25" customHeight="1" x14ac:dyDescent="0.25">
      <c r="A23" s="5"/>
      <c r="C23" s="56"/>
      <c r="D23" s="157" t="s">
        <v>80</v>
      </c>
      <c r="E23" s="157"/>
      <c r="F23" s="157"/>
      <c r="G23" s="52"/>
      <c r="H23" s="144" t="s">
        <v>81</v>
      </c>
      <c r="I23" s="144"/>
      <c r="J23" s="52"/>
      <c r="K23" s="141">
        <v>0</v>
      </c>
      <c r="L23" s="142"/>
      <c r="M23" s="142"/>
      <c r="N23" s="142"/>
      <c r="O23" s="142"/>
      <c r="P23" s="143"/>
      <c r="R23" s="5"/>
    </row>
    <row r="24" spans="1:26" s="2" customFormat="1" ht="23.25" x14ac:dyDescent="0.3">
      <c r="A24" s="5"/>
      <c r="C24" s="56"/>
      <c r="D24" s="7"/>
      <c r="E24" s="7"/>
      <c r="F24" s="7"/>
      <c r="G24" s="7"/>
      <c r="H24" s="72"/>
      <c r="I24" s="72"/>
      <c r="J24" s="7"/>
      <c r="K24" s="57"/>
      <c r="L24" s="57"/>
      <c r="M24" s="57"/>
      <c r="N24" s="57"/>
      <c r="O24" s="57"/>
      <c r="P24" s="57"/>
      <c r="R24" s="5"/>
    </row>
    <row r="25" spans="1:26" s="2" customFormat="1" ht="133.5" customHeight="1" x14ac:dyDescent="0.4">
      <c r="A25" s="5"/>
      <c r="C25" s="56"/>
      <c r="D25" s="157" t="s">
        <v>77</v>
      </c>
      <c r="E25" s="157"/>
      <c r="F25" s="157"/>
      <c r="G25" s="52"/>
      <c r="H25" s="144" t="s">
        <v>53</v>
      </c>
      <c r="I25" s="144"/>
      <c r="J25" s="52"/>
      <c r="K25" s="168" t="s">
        <v>36</v>
      </c>
      <c r="L25" s="169"/>
      <c r="M25" s="169"/>
      <c r="N25" s="169"/>
      <c r="O25" s="169"/>
      <c r="P25" s="170"/>
      <c r="R25" s="5"/>
      <c r="T25" s="63" t="s">
        <v>36</v>
      </c>
      <c r="U25" s="63" t="s">
        <v>37</v>
      </c>
      <c r="V25" s="63" t="s">
        <v>38</v>
      </c>
      <c r="W25" s="63" t="s">
        <v>39</v>
      </c>
      <c r="X25" s="62"/>
      <c r="Y25" s="62"/>
      <c r="Z25" s="20"/>
    </row>
    <row r="26" spans="1:26" s="2" customFormat="1" ht="23.25" x14ac:dyDescent="0.25">
      <c r="A26" s="5"/>
      <c r="C26" s="56"/>
      <c r="D26" s="7"/>
      <c r="E26" s="7"/>
      <c r="F26" s="7"/>
      <c r="G26" s="7"/>
      <c r="H26" s="7"/>
      <c r="I26" s="7"/>
      <c r="J26" s="7"/>
      <c r="K26" s="57"/>
      <c r="L26" s="57"/>
      <c r="M26" s="57"/>
      <c r="N26" s="57"/>
      <c r="O26" s="57"/>
      <c r="P26" s="57"/>
      <c r="R26" s="5"/>
    </row>
    <row r="27" spans="1:26" s="2" customFormat="1" ht="133.5" customHeight="1" x14ac:dyDescent="0.4">
      <c r="A27" s="5"/>
      <c r="C27" s="56"/>
      <c r="D27" s="157" t="s">
        <v>82</v>
      </c>
      <c r="E27" s="157"/>
      <c r="F27" s="157"/>
      <c r="G27" s="52"/>
      <c r="H27" s="144" t="s">
        <v>83</v>
      </c>
      <c r="I27" s="144"/>
      <c r="J27" s="52"/>
      <c r="K27" s="171">
        <v>0</v>
      </c>
      <c r="L27" s="172"/>
      <c r="M27" s="172"/>
      <c r="N27" s="172"/>
      <c r="O27" s="172"/>
      <c r="P27" s="173"/>
      <c r="R27" s="5"/>
      <c r="T27" s="63"/>
      <c r="U27" s="63"/>
      <c r="V27" s="63"/>
      <c r="W27" s="63"/>
      <c r="X27" s="62"/>
      <c r="Y27" s="62"/>
      <c r="Z27" s="20"/>
    </row>
    <row r="28" spans="1:26" s="2" customFormat="1" ht="23.25" x14ac:dyDescent="0.25">
      <c r="A28" s="5"/>
      <c r="C28" s="56"/>
      <c r="D28" s="7"/>
      <c r="E28" s="7"/>
      <c r="F28" s="7"/>
      <c r="G28" s="7"/>
      <c r="H28" s="7"/>
      <c r="I28" s="7"/>
      <c r="J28" s="7"/>
      <c r="K28" s="57"/>
      <c r="L28" s="57"/>
      <c r="M28" s="57"/>
      <c r="N28" s="57"/>
      <c r="O28" s="57"/>
      <c r="P28" s="57"/>
      <c r="R28" s="5"/>
    </row>
    <row r="29" spans="1:26" s="2" customFormat="1" ht="133.5" customHeight="1" x14ac:dyDescent="0.4">
      <c r="A29" s="5"/>
      <c r="C29" s="56"/>
      <c r="D29" s="157" t="s">
        <v>93</v>
      </c>
      <c r="E29" s="157"/>
      <c r="F29" s="157"/>
      <c r="G29" s="52"/>
      <c r="H29" s="144" t="s">
        <v>84</v>
      </c>
      <c r="I29" s="144"/>
      <c r="J29" s="52"/>
      <c r="K29" s="168">
        <v>0</v>
      </c>
      <c r="L29" s="169"/>
      <c r="M29" s="169"/>
      <c r="N29" s="169"/>
      <c r="O29" s="169"/>
      <c r="P29" s="170"/>
      <c r="R29" s="5"/>
      <c r="T29" s="63"/>
      <c r="U29" s="63"/>
      <c r="V29" s="63"/>
      <c r="W29" s="63"/>
      <c r="X29" s="62"/>
      <c r="Y29" s="62"/>
      <c r="Z29" s="20"/>
    </row>
    <row r="30" spans="1:26" s="2" customFormat="1" ht="24" thickBot="1" x14ac:dyDescent="0.3">
      <c r="A30" s="5"/>
      <c r="C30" s="56"/>
      <c r="D30" s="7"/>
      <c r="E30" s="7"/>
      <c r="F30" s="7"/>
      <c r="G30" s="7"/>
      <c r="H30" s="7"/>
      <c r="I30" s="7"/>
      <c r="J30" s="7"/>
      <c r="K30" s="57"/>
      <c r="L30" s="57"/>
      <c r="M30" s="57"/>
      <c r="N30" s="57"/>
      <c r="O30" s="57"/>
      <c r="P30" s="57"/>
      <c r="R30" s="5"/>
    </row>
    <row r="31" spans="1:26" s="2" customFormat="1" ht="38.25" customHeight="1" thickBot="1" x14ac:dyDescent="0.3">
      <c r="A31" s="5"/>
      <c r="C31" s="60" t="s">
        <v>40</v>
      </c>
      <c r="D31" s="49"/>
      <c r="E31" s="49"/>
      <c r="F31" s="49"/>
      <c r="G31" s="49"/>
      <c r="H31" s="49"/>
      <c r="I31" s="49"/>
      <c r="J31" s="49"/>
      <c r="K31" s="50"/>
      <c r="L31" s="50"/>
      <c r="M31" s="50"/>
      <c r="N31" s="50"/>
      <c r="O31" s="50"/>
      <c r="P31" s="51"/>
      <c r="R31" s="5"/>
      <c r="S31" s="40"/>
    </row>
    <row r="32" spans="1:26" s="2" customFormat="1" ht="23.25" x14ac:dyDescent="0.25">
      <c r="A32" s="5"/>
      <c r="C32" s="56"/>
      <c r="D32" s="7"/>
      <c r="E32" s="7"/>
      <c r="F32" s="7"/>
      <c r="G32" s="7"/>
      <c r="H32" s="7"/>
      <c r="I32" s="7"/>
      <c r="J32" s="7"/>
      <c r="K32" s="57"/>
      <c r="L32" s="57"/>
      <c r="M32" s="57"/>
      <c r="N32" s="57"/>
      <c r="O32" s="57"/>
      <c r="P32" s="57"/>
      <c r="R32" s="5"/>
      <c r="S32" s="40"/>
    </row>
    <row r="33" spans="1:19" s="2" customFormat="1" ht="68.25" customHeight="1" x14ac:dyDescent="0.25">
      <c r="A33" s="5"/>
      <c r="C33" s="56"/>
      <c r="D33" s="157" t="s">
        <v>75</v>
      </c>
      <c r="E33" s="157"/>
      <c r="F33" s="157"/>
      <c r="G33" s="52"/>
      <c r="H33" s="144"/>
      <c r="I33" s="144"/>
      <c r="J33" s="52"/>
      <c r="K33" s="165">
        <v>4</v>
      </c>
      <c r="L33" s="166"/>
      <c r="M33" s="166"/>
      <c r="N33" s="166"/>
      <c r="O33" s="166"/>
      <c r="P33" s="167"/>
      <c r="R33" s="5"/>
      <c r="S33" s="73"/>
    </row>
    <row r="34" spans="1:19" s="2" customFormat="1" ht="23.25" x14ac:dyDescent="0.25">
      <c r="A34" s="5"/>
      <c r="C34" s="56"/>
      <c r="D34" s="7"/>
      <c r="E34" s="7"/>
      <c r="F34" s="7"/>
      <c r="G34" s="7"/>
      <c r="H34" s="7"/>
      <c r="I34" s="7"/>
      <c r="J34" s="7"/>
      <c r="K34" s="57"/>
      <c r="L34" s="57"/>
      <c r="M34" s="57"/>
      <c r="N34" s="57"/>
      <c r="O34" s="57"/>
      <c r="P34" s="57"/>
      <c r="R34" s="5"/>
      <c r="S34" s="40"/>
    </row>
    <row r="35" spans="1:19" s="2" customFormat="1" ht="23.25" x14ac:dyDescent="0.25">
      <c r="A35" s="5"/>
      <c r="C35" s="56"/>
      <c r="D35" s="7"/>
      <c r="E35" s="7"/>
      <c r="F35" s="7"/>
      <c r="G35" s="7"/>
      <c r="H35" s="7"/>
      <c r="I35" s="7"/>
      <c r="J35" s="7"/>
      <c r="K35" s="57"/>
      <c r="L35" s="57"/>
      <c r="M35" s="57"/>
      <c r="N35" s="57"/>
      <c r="O35" s="57"/>
      <c r="P35" s="57"/>
      <c r="R35" s="5"/>
      <c r="S35" s="40"/>
    </row>
    <row r="36" spans="1:19" s="2" customFormat="1" ht="68.25" customHeight="1" x14ac:dyDescent="0.25">
      <c r="A36" s="5"/>
      <c r="C36" s="56"/>
      <c r="D36" s="157" t="s">
        <v>41</v>
      </c>
      <c r="E36" s="157"/>
      <c r="F36" s="157"/>
      <c r="G36" s="52"/>
      <c r="H36" s="144" t="s">
        <v>55</v>
      </c>
      <c r="I36" s="144"/>
      <c r="J36" s="52"/>
      <c r="K36" s="162">
        <v>0.65</v>
      </c>
      <c r="L36" s="163"/>
      <c r="M36" s="163"/>
      <c r="N36" s="163"/>
      <c r="O36" s="163"/>
      <c r="P36" s="164"/>
      <c r="R36" s="5"/>
      <c r="S36" s="73" t="b">
        <f>ISNUMBER(K36)</f>
        <v>1</v>
      </c>
    </row>
    <row r="37" spans="1:19" s="2" customFormat="1" ht="23.25" x14ac:dyDescent="0.3">
      <c r="A37" s="5"/>
      <c r="C37" s="56"/>
      <c r="D37" s="7"/>
      <c r="E37" s="7"/>
      <c r="F37" s="7"/>
      <c r="G37" s="7"/>
      <c r="H37" s="72"/>
      <c r="I37" s="72"/>
      <c r="J37" s="7"/>
      <c r="K37" s="57"/>
      <c r="L37" s="57"/>
      <c r="M37" s="57"/>
      <c r="N37" s="57"/>
      <c r="O37" s="57"/>
      <c r="P37" s="57"/>
      <c r="R37" s="5"/>
      <c r="S37" s="73"/>
    </row>
    <row r="38" spans="1:19" s="2" customFormat="1" ht="106.5" customHeight="1" x14ac:dyDescent="0.25">
      <c r="A38" s="5"/>
      <c r="C38" s="56"/>
      <c r="D38" s="157" t="s">
        <v>94</v>
      </c>
      <c r="E38" s="157"/>
      <c r="F38" s="157"/>
      <c r="G38" s="71"/>
      <c r="H38" s="144" t="s">
        <v>58</v>
      </c>
      <c r="I38" s="144"/>
      <c r="J38" s="52"/>
      <c r="K38" s="141">
        <v>1000000</v>
      </c>
      <c r="L38" s="142"/>
      <c r="M38" s="142"/>
      <c r="N38" s="142"/>
      <c r="O38" s="142"/>
      <c r="P38" s="143"/>
      <c r="R38" s="5"/>
      <c r="S38" s="73" t="b">
        <f t="shared" ref="S38:S48" si="0">ISNUMBER(K38)</f>
        <v>1</v>
      </c>
    </row>
    <row r="39" spans="1:19" s="2" customFormat="1" ht="23.25" x14ac:dyDescent="0.3">
      <c r="A39" s="5"/>
      <c r="C39" s="56"/>
      <c r="D39" s="7"/>
      <c r="E39" s="7"/>
      <c r="F39" s="7"/>
      <c r="G39" s="7"/>
      <c r="H39" s="72"/>
      <c r="I39" s="72"/>
      <c r="J39" s="7"/>
      <c r="K39" s="57"/>
      <c r="L39" s="57"/>
      <c r="M39" s="57"/>
      <c r="N39" s="57"/>
      <c r="O39" s="57"/>
      <c r="P39" s="57"/>
      <c r="R39" s="5"/>
      <c r="S39" s="73"/>
    </row>
    <row r="40" spans="1:19" s="2" customFormat="1" ht="100.5" customHeight="1" x14ac:dyDescent="0.25">
      <c r="A40" s="5"/>
      <c r="C40" s="56"/>
      <c r="D40" s="157" t="s">
        <v>95</v>
      </c>
      <c r="E40" s="157"/>
      <c r="F40" s="157"/>
      <c r="G40" s="71"/>
      <c r="H40" s="144" t="s">
        <v>101</v>
      </c>
      <c r="I40" s="144"/>
      <c r="J40" s="52"/>
      <c r="K40" s="159">
        <v>0.88</v>
      </c>
      <c r="L40" s="160"/>
      <c r="M40" s="160"/>
      <c r="N40" s="160"/>
      <c r="O40" s="160"/>
      <c r="P40" s="161"/>
      <c r="R40" s="5"/>
      <c r="S40" s="73" t="b">
        <f t="shared" si="0"/>
        <v>1</v>
      </c>
    </row>
    <row r="41" spans="1:19" s="2" customFormat="1" ht="23.25" x14ac:dyDescent="0.3">
      <c r="A41" s="5"/>
      <c r="C41" s="56"/>
      <c r="D41" s="7"/>
      <c r="E41" s="7"/>
      <c r="F41" s="7"/>
      <c r="G41" s="7"/>
      <c r="H41" s="72"/>
      <c r="I41" s="72"/>
      <c r="J41" s="7"/>
      <c r="K41" s="57"/>
      <c r="L41" s="57"/>
      <c r="M41" s="57"/>
      <c r="N41" s="57"/>
      <c r="O41" s="57"/>
      <c r="P41" s="57"/>
      <c r="R41" s="5"/>
      <c r="S41" s="73"/>
    </row>
    <row r="42" spans="1:19" s="2" customFormat="1" ht="100.5" customHeight="1" x14ac:dyDescent="0.25">
      <c r="A42" s="5"/>
      <c r="C42" s="56"/>
      <c r="D42" s="157" t="s">
        <v>109</v>
      </c>
      <c r="E42" s="157"/>
      <c r="F42" s="157"/>
      <c r="G42" s="71"/>
      <c r="H42" s="144" t="s">
        <v>54</v>
      </c>
      <c r="I42" s="144"/>
      <c r="J42" s="52"/>
      <c r="K42" s="141">
        <v>8000000</v>
      </c>
      <c r="L42" s="142"/>
      <c r="M42" s="142"/>
      <c r="N42" s="142"/>
      <c r="O42" s="142"/>
      <c r="P42" s="143"/>
      <c r="R42" s="5"/>
      <c r="S42" s="73" t="b">
        <f t="shared" ref="S42" si="1">ISNUMBER(K42)</f>
        <v>1</v>
      </c>
    </row>
    <row r="43" spans="1:19" s="2" customFormat="1" ht="23.25" x14ac:dyDescent="0.3">
      <c r="A43" s="5"/>
      <c r="C43" s="56"/>
      <c r="D43" s="7"/>
      <c r="E43" s="7"/>
      <c r="F43" s="7"/>
      <c r="G43" s="7"/>
      <c r="H43" s="72"/>
      <c r="I43" s="72"/>
      <c r="J43" s="7"/>
      <c r="K43" s="126"/>
      <c r="L43" s="57"/>
      <c r="M43" s="57"/>
      <c r="N43" s="57"/>
      <c r="O43" s="57"/>
      <c r="P43" s="57"/>
      <c r="R43" s="5"/>
      <c r="S43" s="73"/>
    </row>
    <row r="44" spans="1:19" s="2" customFormat="1" ht="86.25" customHeight="1" x14ac:dyDescent="0.25">
      <c r="A44" s="5"/>
      <c r="C44" s="56"/>
      <c r="D44" s="157" t="s">
        <v>97</v>
      </c>
      <c r="E44" s="157"/>
      <c r="F44" s="157"/>
      <c r="G44" s="71"/>
      <c r="H44" s="144" t="s">
        <v>98</v>
      </c>
      <c r="I44" s="144"/>
      <c r="J44" s="52"/>
      <c r="K44" s="162">
        <v>1</v>
      </c>
      <c r="L44" s="163"/>
      <c r="M44" s="163"/>
      <c r="N44" s="163"/>
      <c r="O44" s="163"/>
      <c r="P44" s="164"/>
      <c r="R44" s="5"/>
      <c r="S44" s="73"/>
    </row>
    <row r="45" spans="1:19" s="2" customFormat="1" ht="23.25" x14ac:dyDescent="0.3">
      <c r="A45" s="5"/>
      <c r="C45" s="56"/>
      <c r="D45" s="7"/>
      <c r="E45" s="7"/>
      <c r="F45" s="7"/>
      <c r="G45" s="7"/>
      <c r="H45" s="72"/>
      <c r="I45" s="72"/>
      <c r="J45" s="7"/>
      <c r="K45" s="57"/>
      <c r="L45" s="57"/>
      <c r="M45" s="57"/>
      <c r="N45" s="57"/>
      <c r="O45" s="57"/>
      <c r="P45" s="57"/>
      <c r="R45" s="5"/>
      <c r="S45" s="73"/>
    </row>
    <row r="46" spans="1:19" s="2" customFormat="1" ht="86.25" customHeight="1" x14ac:dyDescent="0.25">
      <c r="A46" s="5"/>
      <c r="C46" s="56"/>
      <c r="D46" s="157" t="s">
        <v>100</v>
      </c>
      <c r="E46" s="157"/>
      <c r="F46" s="157"/>
      <c r="G46" s="71"/>
      <c r="H46" s="144" t="s">
        <v>99</v>
      </c>
      <c r="I46" s="144"/>
      <c r="J46" s="52"/>
      <c r="K46" s="159">
        <v>0.03</v>
      </c>
      <c r="L46" s="160"/>
      <c r="M46" s="160"/>
      <c r="N46" s="160"/>
      <c r="O46" s="160"/>
      <c r="P46" s="161"/>
      <c r="R46" s="5"/>
      <c r="S46" s="73"/>
    </row>
    <row r="47" spans="1:19" s="2" customFormat="1" ht="23.25" x14ac:dyDescent="0.3">
      <c r="A47" s="5"/>
      <c r="C47" s="56"/>
      <c r="D47" s="7"/>
      <c r="E47" s="7"/>
      <c r="F47" s="7"/>
      <c r="G47" s="7"/>
      <c r="H47" s="72"/>
      <c r="I47" s="72"/>
      <c r="J47" s="7"/>
      <c r="K47" s="57"/>
      <c r="L47" s="57"/>
      <c r="M47" s="57"/>
      <c r="N47" s="57"/>
      <c r="O47" s="57"/>
      <c r="P47" s="57"/>
      <c r="R47" s="5"/>
      <c r="S47" s="73"/>
    </row>
    <row r="48" spans="1:19" s="2" customFormat="1" ht="86.25" customHeight="1" x14ac:dyDescent="0.25">
      <c r="A48" s="5"/>
      <c r="C48" s="56"/>
      <c r="D48" s="157" t="s">
        <v>92</v>
      </c>
      <c r="E48" s="157"/>
      <c r="F48" s="157"/>
      <c r="G48" s="71"/>
      <c r="H48" s="144" t="s">
        <v>71</v>
      </c>
      <c r="I48" s="144"/>
      <c r="J48" s="52"/>
      <c r="K48" s="162">
        <v>0.05</v>
      </c>
      <c r="L48" s="163"/>
      <c r="M48" s="163"/>
      <c r="N48" s="163"/>
      <c r="O48" s="163"/>
      <c r="P48" s="164"/>
      <c r="R48" s="5"/>
      <c r="S48" s="73" t="b">
        <f t="shared" si="0"/>
        <v>1</v>
      </c>
    </row>
    <row r="49" spans="1:18" s="2" customFormat="1" ht="23.25" x14ac:dyDescent="0.25">
      <c r="A49" s="5"/>
      <c r="C49" s="56"/>
      <c r="D49" s="7"/>
      <c r="E49" s="7"/>
      <c r="F49" s="7"/>
      <c r="G49" s="7"/>
      <c r="H49" s="7"/>
      <c r="I49" s="7"/>
      <c r="J49" s="7"/>
      <c r="K49" s="57"/>
      <c r="L49" s="57"/>
      <c r="M49" s="57"/>
      <c r="N49" s="57"/>
      <c r="O49" s="57"/>
      <c r="P49" s="57"/>
      <c r="R49" s="5"/>
    </row>
    <row r="50" spans="1:18" s="2" customFormat="1" ht="23.25" x14ac:dyDescent="0.25">
      <c r="A50" s="5"/>
      <c r="C50" s="56"/>
      <c r="D50" s="7"/>
      <c r="E50" s="7"/>
      <c r="F50" s="7"/>
      <c r="G50" s="7"/>
      <c r="H50" s="7"/>
      <c r="I50" s="7"/>
      <c r="J50" s="7"/>
      <c r="K50" s="140" t="s">
        <v>66</v>
      </c>
      <c r="L50" s="140"/>
      <c r="M50" s="140"/>
      <c r="N50" s="140"/>
      <c r="O50" s="140"/>
      <c r="P50" s="140"/>
      <c r="R50" s="5"/>
    </row>
    <row r="51" spans="1:18" s="2" customFormat="1" ht="30.75" customHeight="1" x14ac:dyDescent="0.25">
      <c r="A51" s="5"/>
      <c r="C51" s="56"/>
      <c r="D51" s="7"/>
      <c r="E51" s="7"/>
      <c r="F51" s="7"/>
      <c r="G51" s="7"/>
      <c r="H51" s="7"/>
      <c r="I51" s="7"/>
      <c r="J51" s="7"/>
      <c r="K51" s="140"/>
      <c r="L51" s="140"/>
      <c r="M51" s="140"/>
      <c r="N51" s="140"/>
      <c r="O51" s="140"/>
      <c r="P51" s="140"/>
      <c r="R51" s="5"/>
    </row>
    <row r="52" spans="1:18" x14ac:dyDescent="0.25">
      <c r="A52" s="5"/>
      <c r="R52" s="5"/>
    </row>
    <row r="53" spans="1:18" s="2" customFormat="1" x14ac:dyDescent="0.25">
      <c r="A53" s="5"/>
      <c r="R53" s="5"/>
    </row>
    <row r="54" spans="1:18" s="2" customFormat="1" x14ac:dyDescent="0.25">
      <c r="A54" s="5"/>
      <c r="R54" s="5"/>
    </row>
    <row r="55" spans="1:18" s="2" customFormat="1" x14ac:dyDescent="0.25">
      <c r="A55" s="5"/>
      <c r="R55" s="5"/>
    </row>
    <row r="56" spans="1:18" s="2" customFormat="1" x14ac:dyDescent="0.25">
      <c r="A56" s="5"/>
      <c r="R56" s="5"/>
    </row>
    <row r="57" spans="1:18" s="2" customFormat="1" x14ac:dyDescent="0.25">
      <c r="A57" s="5"/>
      <c r="R57" s="5"/>
    </row>
    <row r="58" spans="1:18" s="2" customFormat="1" x14ac:dyDescent="0.25">
      <c r="A58" s="5"/>
      <c r="R58" s="5"/>
    </row>
    <row r="59" spans="1:18" x14ac:dyDescent="0.25">
      <c r="A59" s="5"/>
      <c r="B59" s="5"/>
      <c r="C59" s="5"/>
      <c r="D59" s="5"/>
      <c r="E59" s="5"/>
      <c r="F59" s="5"/>
      <c r="G59" s="5"/>
      <c r="H59" s="5"/>
      <c r="I59" s="5"/>
      <c r="J59" s="5"/>
      <c r="K59" s="5"/>
      <c r="L59" s="5"/>
      <c r="M59" s="5"/>
      <c r="N59" s="5"/>
      <c r="O59" s="5"/>
      <c r="P59" s="5"/>
      <c r="Q59" s="5"/>
      <c r="R59" s="5"/>
    </row>
  </sheetData>
  <mergeCells count="46">
    <mergeCell ref="D21:F21"/>
    <mergeCell ref="D33:F33"/>
    <mergeCell ref="H33:I33"/>
    <mergeCell ref="K33:P33"/>
    <mergeCell ref="K25:P25"/>
    <mergeCell ref="D29:F29"/>
    <mergeCell ref="H29:I29"/>
    <mergeCell ref="K29:P29"/>
    <mergeCell ref="D27:F27"/>
    <mergeCell ref="H27:I27"/>
    <mergeCell ref="K27:P27"/>
    <mergeCell ref="K23:P23"/>
    <mergeCell ref="D42:F42"/>
    <mergeCell ref="K36:P36"/>
    <mergeCell ref="K38:P38"/>
    <mergeCell ref="H48:I48"/>
    <mergeCell ref="H42:I42"/>
    <mergeCell ref="K42:P42"/>
    <mergeCell ref="K44:P44"/>
    <mergeCell ref="D46:F46"/>
    <mergeCell ref="H46:I46"/>
    <mergeCell ref="K46:P46"/>
    <mergeCell ref="K48:P48"/>
    <mergeCell ref="K40:P40"/>
    <mergeCell ref="H36:I36"/>
    <mergeCell ref="H40:I40"/>
    <mergeCell ref="D36:F36"/>
    <mergeCell ref="D40:F40"/>
    <mergeCell ref="D38:F38"/>
    <mergeCell ref="H38:I38"/>
    <mergeCell ref="K50:P51"/>
    <mergeCell ref="K21:P21"/>
    <mergeCell ref="H25:I25"/>
    <mergeCell ref="C3:P7"/>
    <mergeCell ref="K13:P13"/>
    <mergeCell ref="K15:P15"/>
    <mergeCell ref="D25:F25"/>
    <mergeCell ref="D23:F23"/>
    <mergeCell ref="H13:I13"/>
    <mergeCell ref="D15:G15"/>
    <mergeCell ref="H15:I15"/>
    <mergeCell ref="H23:I23"/>
    <mergeCell ref="H21:I21"/>
    <mergeCell ref="D44:F44"/>
    <mergeCell ref="H44:I44"/>
    <mergeCell ref="D48:F48"/>
  </mergeCells>
  <dataValidations count="1">
    <dataValidation allowBlank="1" showInputMessage="1" showErrorMessage="1" error="The Rate can not be negative" sqref="K48:P48"/>
  </dataValidations>
  <hyperlinks>
    <hyperlink ref="K50:P51" location="Score!A1" display="See Final Score"/>
  </hyperlinks>
  <pageMargins left="0.7" right="0.7" top="0.75" bottom="0.75" header="0.3" footer="0.3"/>
  <pageSetup paperSize="9" orientation="portrait" r:id="rId1"/>
  <drawing r:id="rId2"/>
  <legacyDrawing r:id="rId3"/>
  <controls>
    <mc:AlternateContent xmlns:mc="http://schemas.openxmlformats.org/markup-compatibility/2006">
      <mc:Choice Requires="x14">
        <control shapeId="2050" r:id="rId4" name="CommandButton1">
          <controlPr defaultSize="0" autoLine="0" r:id="rId5">
            <anchor moveWithCells="1">
              <from>
                <xdr:col>10</xdr:col>
                <xdr:colOff>0</xdr:colOff>
                <xdr:row>52</xdr:row>
                <xdr:rowOff>171450</xdr:rowOff>
              </from>
              <to>
                <xdr:col>16</xdr:col>
                <xdr:colOff>133350</xdr:colOff>
                <xdr:row>57</xdr:row>
                <xdr:rowOff>161925</xdr:rowOff>
              </to>
            </anchor>
          </controlPr>
        </control>
      </mc:Choice>
      <mc:Fallback>
        <control shapeId="2050" r:id="rId4" name="CommandButton1"/>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'Background of Variables'!$I$23:$I$26</xm:f>
          </x14:formula1>
          <xm:sqref>K25:P25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N69"/>
  <sheetViews>
    <sheetView showGridLines="0" zoomScale="60" zoomScaleNormal="60" workbookViewId="0">
      <selection activeCell="J23" sqref="J23:K23"/>
    </sheetView>
  </sheetViews>
  <sheetFormatPr defaultColWidth="11.42578125" defaultRowHeight="15" x14ac:dyDescent="0.25"/>
  <cols>
    <col min="1" max="1" width="3.7109375" customWidth="1"/>
    <col min="2" max="2" width="4.28515625" customWidth="1"/>
    <col min="7" max="7" width="15.140625" customWidth="1"/>
    <col min="10" max="10" width="21.140625" customWidth="1"/>
    <col min="11" max="11" width="33.85546875" customWidth="1"/>
    <col min="12" max="12" width="7.7109375" customWidth="1"/>
    <col min="13" max="13" width="3.7109375" customWidth="1"/>
    <col min="15" max="15" width="16.85546875" bestFit="1" customWidth="1"/>
  </cols>
  <sheetData>
    <row r="1" spans="1:14" x14ac:dyDescent="0.25">
      <c r="A1" s="5"/>
      <c r="B1" s="5"/>
      <c r="C1" s="5"/>
      <c r="D1" s="5"/>
      <c r="E1" s="5"/>
      <c r="F1" s="5"/>
      <c r="G1" s="5"/>
      <c r="H1" s="5"/>
      <c r="I1" s="5"/>
      <c r="J1" s="5"/>
      <c r="K1" s="5"/>
      <c r="L1" s="5"/>
      <c r="M1" s="5"/>
    </row>
    <row r="2" spans="1:14" x14ac:dyDescent="0.25">
      <c r="A2" s="5"/>
      <c r="B2" s="4"/>
      <c r="C2" s="4"/>
      <c r="D2" s="4"/>
      <c r="E2" s="4"/>
      <c r="F2" s="4"/>
      <c r="G2" s="4"/>
      <c r="H2" s="4"/>
      <c r="I2" s="4"/>
      <c r="J2" s="4"/>
      <c r="K2" s="4"/>
      <c r="L2" s="4"/>
      <c r="M2" s="5"/>
    </row>
    <row r="3" spans="1:14" x14ac:dyDescent="0.25">
      <c r="A3" s="5"/>
      <c r="B3" s="2"/>
      <c r="C3" s="178" t="s">
        <v>12</v>
      </c>
      <c r="D3" s="179"/>
      <c r="E3" s="179"/>
      <c r="F3" s="179"/>
      <c r="G3" s="179"/>
      <c r="H3" s="179"/>
      <c r="I3" s="179"/>
      <c r="J3" s="179"/>
      <c r="K3" s="180"/>
      <c r="L3" s="2"/>
      <c r="M3" s="5"/>
    </row>
    <row r="4" spans="1:14" x14ac:dyDescent="0.25">
      <c r="A4" s="5"/>
      <c r="B4" s="2"/>
      <c r="C4" s="181"/>
      <c r="D4" s="182"/>
      <c r="E4" s="182"/>
      <c r="F4" s="182"/>
      <c r="G4" s="182"/>
      <c r="H4" s="182"/>
      <c r="I4" s="182"/>
      <c r="J4" s="182"/>
      <c r="K4" s="183"/>
      <c r="L4" s="2"/>
      <c r="M4" s="5"/>
    </row>
    <row r="5" spans="1:14" x14ac:dyDescent="0.25">
      <c r="A5" s="5"/>
      <c r="B5" s="2"/>
      <c r="C5" s="181"/>
      <c r="D5" s="182"/>
      <c r="E5" s="182"/>
      <c r="F5" s="182"/>
      <c r="G5" s="182"/>
      <c r="H5" s="182"/>
      <c r="I5" s="182"/>
      <c r="J5" s="182"/>
      <c r="K5" s="183"/>
      <c r="L5" s="2"/>
      <c r="M5" s="5"/>
    </row>
    <row r="6" spans="1:14" x14ac:dyDescent="0.25">
      <c r="A6" s="5"/>
      <c r="B6" s="2"/>
      <c r="C6" s="181"/>
      <c r="D6" s="182"/>
      <c r="E6" s="182"/>
      <c r="F6" s="182"/>
      <c r="G6" s="182"/>
      <c r="H6" s="182"/>
      <c r="I6" s="182"/>
      <c r="J6" s="182"/>
      <c r="K6" s="183"/>
      <c r="L6" s="2"/>
      <c r="M6" s="5"/>
    </row>
    <row r="7" spans="1:14" x14ac:dyDescent="0.25">
      <c r="A7" s="5"/>
      <c r="B7" s="2"/>
      <c r="C7" s="184"/>
      <c r="D7" s="185"/>
      <c r="E7" s="185"/>
      <c r="F7" s="185"/>
      <c r="G7" s="185"/>
      <c r="H7" s="185"/>
      <c r="I7" s="185"/>
      <c r="J7" s="185"/>
      <c r="K7" s="186"/>
      <c r="L7" s="2"/>
      <c r="M7" s="5"/>
    </row>
    <row r="8" spans="1:14" x14ac:dyDescent="0.25">
      <c r="A8" s="5"/>
      <c r="B8" s="2"/>
      <c r="C8" s="2"/>
      <c r="D8" s="2"/>
      <c r="E8" s="2"/>
      <c r="F8" s="2"/>
      <c r="G8" s="2"/>
      <c r="H8" s="2"/>
      <c r="I8" s="2"/>
      <c r="J8" s="2"/>
      <c r="K8" s="2"/>
      <c r="L8" s="2"/>
      <c r="M8" s="5"/>
    </row>
    <row r="9" spans="1:14" x14ac:dyDescent="0.25">
      <c r="A9" s="5"/>
      <c r="B9" s="2"/>
      <c r="C9" s="2"/>
      <c r="D9" s="2"/>
      <c r="E9" s="2"/>
      <c r="F9" s="2"/>
      <c r="G9" s="2"/>
      <c r="H9" s="2"/>
      <c r="I9" s="2"/>
      <c r="J9" s="2"/>
      <c r="K9" s="2"/>
      <c r="L9" s="2"/>
      <c r="M9" s="5"/>
    </row>
    <row r="10" spans="1:14" s="2" customFormat="1" x14ac:dyDescent="0.25">
      <c r="A10" s="5"/>
      <c r="C10" s="11"/>
      <c r="D10" s="11"/>
      <c r="E10" s="11"/>
      <c r="F10" s="11"/>
      <c r="G10" s="11"/>
      <c r="H10" s="11"/>
      <c r="I10" s="11"/>
      <c r="J10" s="11"/>
      <c r="K10" s="11"/>
      <c r="M10" s="5"/>
    </row>
    <row r="11" spans="1:14" s="2" customFormat="1" ht="15.75" thickBot="1" x14ac:dyDescent="0.3">
      <c r="A11" s="5"/>
      <c r="M11" s="5"/>
    </row>
    <row r="12" spans="1:14" s="2" customFormat="1" ht="21" customHeight="1" x14ac:dyDescent="0.25">
      <c r="A12" s="5"/>
      <c r="C12" s="187" t="s">
        <v>11</v>
      </c>
      <c r="D12" s="188"/>
      <c r="E12" s="188"/>
      <c r="F12" s="188"/>
      <c r="G12" s="188"/>
      <c r="H12" s="188"/>
      <c r="I12" s="31"/>
      <c r="J12" s="193">
        <f>IF(OR(Inputs!K38=0, Inputs!K38=""), 0, IF(Inputs!K33&lt;2, 0, N12/N13))</f>
        <v>0.78</v>
      </c>
      <c r="K12" s="194"/>
      <c r="M12" s="5"/>
      <c r="N12" s="128">
        <f>'Background of Variables'!L56</f>
        <v>78</v>
      </c>
    </row>
    <row r="13" spans="1:14" s="2" customFormat="1" ht="27.75" customHeight="1" x14ac:dyDescent="0.25">
      <c r="A13" s="5"/>
      <c r="C13" s="189"/>
      <c r="D13" s="190"/>
      <c r="E13" s="190"/>
      <c r="F13" s="190"/>
      <c r="G13" s="190"/>
      <c r="H13" s="190"/>
      <c r="I13" s="32"/>
      <c r="J13" s="195"/>
      <c r="K13" s="196"/>
      <c r="M13" s="5"/>
      <c r="N13" s="128">
        <f>'Background of Variables'!N56</f>
        <v>100</v>
      </c>
    </row>
    <row r="14" spans="1:14" s="2" customFormat="1" ht="27.75" customHeight="1" thickBot="1" x14ac:dyDescent="0.3">
      <c r="A14" s="5"/>
      <c r="C14" s="191"/>
      <c r="D14" s="192"/>
      <c r="E14" s="192"/>
      <c r="F14" s="192"/>
      <c r="G14" s="192"/>
      <c r="H14" s="192"/>
      <c r="I14" s="33"/>
      <c r="J14" s="197"/>
      <c r="K14" s="198"/>
      <c r="M14" s="5"/>
    </row>
    <row r="15" spans="1:14" s="2" customFormat="1" ht="15.75" thickBot="1" x14ac:dyDescent="0.3">
      <c r="A15" s="5"/>
      <c r="M15" s="5"/>
    </row>
    <row r="16" spans="1:14" s="2" customFormat="1" ht="46.5" customHeight="1" x14ac:dyDescent="0.25">
      <c r="A16" s="5"/>
      <c r="C16" s="199" t="s">
        <v>18</v>
      </c>
      <c r="D16" s="200"/>
      <c r="E16" s="21"/>
      <c r="F16" s="21"/>
      <c r="G16" s="21"/>
      <c r="H16" s="21"/>
      <c r="I16" s="21"/>
      <c r="J16" s="203" t="str">
        <f>IF(J12&lt;0.01, "Rejected", IF(AND(J12&gt;=0.01, J12&lt;0.45), "Approved With Limited Amount", IF(Inputs!K38=0, "Rejected", "Approved")))</f>
        <v>Approved</v>
      </c>
      <c r="K16" s="204"/>
      <c r="M16" s="5"/>
    </row>
    <row r="17" spans="1:13" s="2" customFormat="1" ht="30" customHeight="1" thickBot="1" x14ac:dyDescent="0.3">
      <c r="A17" s="5"/>
      <c r="C17" s="201"/>
      <c r="D17" s="202"/>
      <c r="E17" s="22"/>
      <c r="F17" s="22"/>
      <c r="G17" s="22"/>
      <c r="H17" s="22"/>
      <c r="I17" s="22"/>
      <c r="J17" s="205"/>
      <c r="K17" s="206"/>
      <c r="M17" s="5"/>
    </row>
    <row r="18" spans="1:13" ht="13.5" customHeight="1" thickBot="1" x14ac:dyDescent="0.3">
      <c r="A18" s="5"/>
      <c r="B18" s="2"/>
      <c r="L18" s="2"/>
      <c r="M18" s="5"/>
    </row>
    <row r="19" spans="1:13" s="6" customFormat="1" ht="45" customHeight="1" x14ac:dyDescent="0.25">
      <c r="A19" s="5"/>
      <c r="C19" s="209" t="str">
        <f>IF(OR(J12=" ",J12="Some input is not acceptable")," ",IF(J12="Banking History Less than Required","The Group's Banking History must be at least of 3 months",IF(J16=""," ",IF(J16=E36,F36,IF(J16=E37,F37,F38)))))</f>
        <v xml:space="preserve">Credits can be granted with high confidence to this group that shows commitment under most circumstances. This kind of groups usually possess a strong operational base, organization, good banking performance and good patterns of repayment and savings  within the group. 
</v>
      </c>
      <c r="D19" s="210"/>
      <c r="E19" s="210"/>
      <c r="F19" s="210"/>
      <c r="G19" s="210"/>
      <c r="H19" s="210"/>
      <c r="I19" s="210"/>
      <c r="J19" s="210"/>
      <c r="K19" s="211"/>
      <c r="M19" s="5"/>
    </row>
    <row r="20" spans="1:13" s="6" customFormat="1" ht="57" customHeight="1" x14ac:dyDescent="0.25">
      <c r="A20" s="5"/>
      <c r="C20" s="212"/>
      <c r="D20" s="213"/>
      <c r="E20" s="213"/>
      <c r="F20" s="213"/>
      <c r="G20" s="213"/>
      <c r="H20" s="213"/>
      <c r="I20" s="213"/>
      <c r="J20" s="213"/>
      <c r="K20" s="214"/>
      <c r="M20" s="5"/>
    </row>
    <row r="21" spans="1:13" s="2" customFormat="1" ht="42.75" customHeight="1" thickBot="1" x14ac:dyDescent="0.3">
      <c r="A21" s="5"/>
      <c r="B21" s="6"/>
      <c r="C21" s="215"/>
      <c r="D21" s="216"/>
      <c r="E21" s="216"/>
      <c r="F21" s="216"/>
      <c r="G21" s="216"/>
      <c r="H21" s="216"/>
      <c r="I21" s="216"/>
      <c r="J21" s="216"/>
      <c r="K21" s="217"/>
      <c r="M21" s="5"/>
    </row>
    <row r="22" spans="1:13" s="2" customFormat="1" ht="42.75" customHeight="1" thickBot="1" x14ac:dyDescent="0.3">
      <c r="A22" s="5"/>
      <c r="B22" s="6"/>
      <c r="C22" s="30"/>
      <c r="D22" s="30"/>
      <c r="E22" s="30"/>
      <c r="F22" s="30"/>
      <c r="G22" s="30"/>
      <c r="H22" s="30"/>
      <c r="I22" s="30"/>
      <c r="J22" s="30"/>
      <c r="K22" s="30"/>
      <c r="M22" s="5"/>
    </row>
    <row r="23" spans="1:13" s="2" customFormat="1" ht="42.75" customHeight="1" thickBot="1" x14ac:dyDescent="0.3">
      <c r="A23" s="5"/>
      <c r="B23" s="6"/>
      <c r="C23" s="207" t="s">
        <v>90</v>
      </c>
      <c r="D23" s="208"/>
      <c r="E23" s="208"/>
      <c r="F23" s="208"/>
      <c r="G23" s="208"/>
      <c r="H23" s="208"/>
      <c r="I23" s="208"/>
      <c r="J23" s="176">
        <f>IF(OR(Inputs!K38=0, Inputs!K38=""), 0, IF(Inputs!K15&gt;Inputs!K38, (Inputs!K38*1.5)*J12, (Inputs!K15*1.5)*J12))</f>
        <v>1170000</v>
      </c>
      <c r="K23" s="177"/>
      <c r="M23" s="5"/>
    </row>
    <row r="24" spans="1:13" s="2" customFormat="1" ht="15" customHeight="1" x14ac:dyDescent="0.25">
      <c r="A24" s="5"/>
      <c r="B24" s="6"/>
      <c r="C24" s="15"/>
      <c r="D24" s="15"/>
      <c r="E24" s="15"/>
      <c r="F24" s="15"/>
      <c r="G24" s="15"/>
      <c r="H24" s="15"/>
      <c r="I24" s="16"/>
      <c r="J24" s="16"/>
      <c r="K24" s="16"/>
      <c r="M24" s="5"/>
    </row>
    <row r="25" spans="1:13" x14ac:dyDescent="0.25">
      <c r="A25" s="5"/>
      <c r="B25" s="2"/>
      <c r="C25" s="2"/>
      <c r="D25" s="3"/>
      <c r="E25" s="2"/>
      <c r="F25" s="6"/>
      <c r="G25" s="2"/>
      <c r="H25" s="2"/>
      <c r="I25" s="2"/>
      <c r="J25" s="2"/>
      <c r="K25" s="2"/>
      <c r="L25" s="2"/>
      <c r="M25" s="5"/>
    </row>
    <row r="26" spans="1:13" x14ac:dyDescent="0.25">
      <c r="A26" s="5"/>
      <c r="B26" s="2"/>
      <c r="D26" s="3"/>
      <c r="E26" s="2"/>
      <c r="F26" s="6"/>
      <c r="G26" s="2"/>
      <c r="H26" s="2"/>
      <c r="I26" s="2"/>
      <c r="J26" s="218"/>
      <c r="K26" s="218"/>
      <c r="L26" s="2"/>
      <c r="M26" s="5"/>
    </row>
    <row r="27" spans="1:13" x14ac:dyDescent="0.25">
      <c r="A27" s="5"/>
      <c r="B27" s="2"/>
      <c r="C27" s="2"/>
      <c r="D27" s="3"/>
      <c r="E27" s="2"/>
      <c r="F27" s="6"/>
      <c r="G27" s="2"/>
      <c r="H27" s="2"/>
      <c r="I27" s="2"/>
      <c r="J27" s="218"/>
      <c r="K27" s="218"/>
      <c r="L27" s="2"/>
      <c r="M27" s="5"/>
    </row>
    <row r="28" spans="1:13" x14ac:dyDescent="0.25">
      <c r="A28" s="5"/>
      <c r="B28" s="2"/>
      <c r="C28" s="2"/>
      <c r="D28" s="2"/>
      <c r="E28" s="2"/>
      <c r="F28" s="2"/>
      <c r="G28" s="2"/>
      <c r="H28" s="2"/>
      <c r="I28" s="2"/>
      <c r="J28" s="2"/>
      <c r="K28" s="2"/>
      <c r="L28" s="2"/>
      <c r="M28" s="5"/>
    </row>
    <row r="29" spans="1:13" x14ac:dyDescent="0.25">
      <c r="A29" s="5"/>
      <c r="B29" s="2"/>
      <c r="C29" s="2"/>
      <c r="D29" s="2"/>
      <c r="E29" s="2"/>
      <c r="F29" s="2"/>
      <c r="G29" s="2"/>
      <c r="H29" s="2"/>
      <c r="I29" s="2"/>
      <c r="J29" s="2"/>
      <c r="K29" s="2"/>
      <c r="L29" s="2"/>
      <c r="M29" s="5"/>
    </row>
    <row r="30" spans="1:13" x14ac:dyDescent="0.25">
      <c r="A30" s="5"/>
      <c r="B30" s="5"/>
      <c r="C30" s="5"/>
      <c r="D30" s="5"/>
      <c r="E30" s="5"/>
      <c r="F30" s="5"/>
      <c r="G30" s="5"/>
      <c r="H30" s="5"/>
      <c r="I30" s="5"/>
      <c r="J30" s="5"/>
      <c r="K30" s="5"/>
      <c r="L30" s="5"/>
      <c r="M30" s="5"/>
    </row>
    <row r="31" spans="1:13" s="29" customFormat="1" x14ac:dyDescent="0.25"/>
    <row r="32" spans="1:13" s="40" customFormat="1" x14ac:dyDescent="0.25"/>
    <row r="33" spans="2:12" s="40" customFormat="1" x14ac:dyDescent="0.25"/>
    <row r="34" spans="2:12" s="40" customFormat="1" x14ac:dyDescent="0.25"/>
    <row r="35" spans="2:12" s="40" customFormat="1" hidden="1" x14ac:dyDescent="0.25"/>
    <row r="36" spans="2:12" s="40" customFormat="1" ht="131.25" hidden="1" customHeight="1" x14ac:dyDescent="0.25">
      <c r="B36" s="175" t="s">
        <v>17</v>
      </c>
      <c r="C36" s="106">
        <v>0</v>
      </c>
      <c r="D36" s="107">
        <v>0.4</v>
      </c>
      <c r="E36" s="108" t="s">
        <v>16</v>
      </c>
      <c r="F36" s="174" t="s">
        <v>21</v>
      </c>
      <c r="G36" s="174"/>
      <c r="H36" s="174"/>
      <c r="I36" s="174"/>
      <c r="J36" s="174"/>
      <c r="K36" s="109"/>
      <c r="L36" s="110"/>
    </row>
    <row r="37" spans="2:12" s="40" customFormat="1" ht="131.25" hidden="1" customHeight="1" x14ac:dyDescent="0.25">
      <c r="B37" s="175"/>
      <c r="C37" s="107">
        <v>0.41</v>
      </c>
      <c r="D37" s="107">
        <v>0.75</v>
      </c>
      <c r="E37" s="108" t="s">
        <v>52</v>
      </c>
      <c r="F37" s="174" t="s">
        <v>69</v>
      </c>
      <c r="G37" s="174"/>
      <c r="H37" s="174"/>
      <c r="I37" s="174"/>
      <c r="J37" s="174"/>
      <c r="K37" s="112">
        <f>IF(AND(Inputs!K23*5&gt;=15000000,Inputs!K15&gt;=15000000),15000000,IF(AND(Inputs!K23*5&gt;=15000000,Inputs!K15&lt;15000000),Inputs!K15,IF(AND(Inputs!K23*5&lt;15000000,Inputs!K15&gt;15000000),Inputs!K23*5,IF(AND(Inputs!K23*5&lt;15000000,Inputs!K15&lt;=15000000),MIN(Inputs!K15,Inputs!K23*5),"ERROR"))))</f>
        <v>0</v>
      </c>
      <c r="L37" s="110"/>
    </row>
    <row r="38" spans="2:12" s="40" customFormat="1" ht="102.75" hidden="1" customHeight="1" x14ac:dyDescent="0.25">
      <c r="B38" s="175"/>
      <c r="C38" s="107">
        <v>0.76</v>
      </c>
      <c r="D38" s="107">
        <v>1</v>
      </c>
      <c r="E38" s="108" t="s">
        <v>20</v>
      </c>
      <c r="F38" s="174" t="s">
        <v>70</v>
      </c>
      <c r="G38" s="174"/>
      <c r="H38" s="174"/>
      <c r="I38" s="174"/>
      <c r="J38" s="174"/>
      <c r="K38" s="111"/>
    </row>
    <row r="39" spans="2:12" s="40" customFormat="1" x14ac:dyDescent="0.25"/>
    <row r="40" spans="2:12" s="40" customFormat="1" x14ac:dyDescent="0.25"/>
    <row r="41" spans="2:12" s="40" customFormat="1" x14ac:dyDescent="0.25"/>
    <row r="42" spans="2:12" s="40" customFormat="1" x14ac:dyDescent="0.25"/>
    <row r="43" spans="2:12" s="40" customFormat="1" x14ac:dyDescent="0.25"/>
    <row r="44" spans="2:12" s="40" customFormat="1" x14ac:dyDescent="0.25"/>
    <row r="45" spans="2:12" s="40" customFormat="1" x14ac:dyDescent="0.25"/>
    <row r="46" spans="2:12" s="40" customFormat="1" x14ac:dyDescent="0.25"/>
    <row r="47" spans="2:12" s="40" customFormat="1" x14ac:dyDescent="0.25"/>
    <row r="48" spans="2:12" s="40" customFormat="1" x14ac:dyDescent="0.25"/>
    <row r="49" s="40" customFormat="1" x14ac:dyDescent="0.25"/>
    <row r="50" s="40" customFormat="1" x14ac:dyDescent="0.25"/>
    <row r="51" s="40" customFormat="1" x14ac:dyDescent="0.25"/>
    <row r="52" s="40" customFormat="1" x14ac:dyDescent="0.25"/>
    <row r="53" s="40" customFormat="1" x14ac:dyDescent="0.25"/>
    <row r="54" s="40" customFormat="1" x14ac:dyDescent="0.25"/>
    <row r="55" s="40" customFormat="1" x14ac:dyDescent="0.25"/>
    <row r="56" s="40" customFormat="1" x14ac:dyDescent="0.25"/>
    <row r="57" s="40" customFormat="1" x14ac:dyDescent="0.25"/>
    <row r="58" s="40" customFormat="1" x14ac:dyDescent="0.25"/>
    <row r="59" s="40" customFormat="1" x14ac:dyDescent="0.25"/>
    <row r="60" s="40" customFormat="1" x14ac:dyDescent="0.25"/>
    <row r="61" s="40" customFormat="1" x14ac:dyDescent="0.25"/>
    <row r="62" s="40" customFormat="1" x14ac:dyDescent="0.25"/>
    <row r="63" s="40" customFormat="1" x14ac:dyDescent="0.25"/>
    <row r="64" s="40" customFormat="1" x14ac:dyDescent="0.25"/>
    <row r="65" s="40" customFormat="1" x14ac:dyDescent="0.25"/>
    <row r="66" s="40" customFormat="1" x14ac:dyDescent="0.25"/>
    <row r="67" s="40" customFormat="1" x14ac:dyDescent="0.25"/>
    <row r="68" s="40" customFormat="1" x14ac:dyDescent="0.25"/>
    <row r="69" s="40" customFormat="1" x14ac:dyDescent="0.25"/>
  </sheetData>
  <mergeCells count="13">
    <mergeCell ref="F37:J37"/>
    <mergeCell ref="B36:B38"/>
    <mergeCell ref="F36:J36"/>
    <mergeCell ref="J23:K23"/>
    <mergeCell ref="C3:K7"/>
    <mergeCell ref="C12:H14"/>
    <mergeCell ref="J12:K14"/>
    <mergeCell ref="C16:D17"/>
    <mergeCell ref="J16:K17"/>
    <mergeCell ref="C23:I23"/>
    <mergeCell ref="C19:K21"/>
    <mergeCell ref="F38:J38"/>
    <mergeCell ref="J26:K27"/>
  </mergeCells>
  <conditionalFormatting sqref="J16:K17">
    <cfRule type="containsText" dxfId="3" priority="4" operator="containsText" text="DENIED">
      <formula>NOT(ISERROR(SEARCH("DENIED",J16)))</formula>
    </cfRule>
  </conditionalFormatting>
  <conditionalFormatting sqref="J23:K23">
    <cfRule type="containsText" dxfId="2" priority="2" operator="containsText" text="DENIED">
      <formula>NOT(ISERROR(SEARCH("DENIED",J23)))</formula>
    </cfRule>
  </conditionalFormatting>
  <pageMargins left="0.7" right="0.7" top="0.75" bottom="0.75" header="0.3" footer="0.3"/>
  <pageSetup paperSize="9" scale="5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Button 5">
              <controlPr defaultSize="0" print="0" autoFill="0" autoPict="0" macro="[0]!pr">
                <anchor moveWithCells="1" sizeWithCells="1">
                  <from>
                    <xdr:col>9</xdr:col>
                    <xdr:colOff>247650</xdr:colOff>
                    <xdr:row>25</xdr:row>
                    <xdr:rowOff>47625</xdr:rowOff>
                  </from>
                  <to>
                    <xdr:col>11</xdr:col>
                    <xdr:colOff>85725</xdr:colOff>
                    <xdr:row>28</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 operator="containsText" id="{82EA7F9E-5F89-4F52-8779-34CB05CE27F1}">
            <xm:f>NOT(ISERROR(SEARCH($E$38,J16)))</xm:f>
            <xm:f>$E$38</xm:f>
            <x14:dxf>
              <fill>
                <patternFill>
                  <bgColor rgb="FF92D050"/>
                </patternFill>
              </fill>
            </x14:dxf>
          </x14:cfRule>
          <xm:sqref>J16:K17</xm:sqref>
        </x14:conditionalFormatting>
        <x14:conditionalFormatting xmlns:xm="http://schemas.microsoft.com/office/excel/2006/main">
          <x14:cfRule type="containsText" priority="1" operator="containsText" id="{992BA093-7FF6-42EE-B9F9-1545D2108C2F}">
            <xm:f>NOT(ISERROR(SEARCH($E$38,J23)))</xm:f>
            <xm:f>$E$38</xm:f>
            <x14:dxf>
              <fill>
                <patternFill>
                  <bgColor rgb="FF92D050"/>
                </patternFill>
              </fill>
            </x14:dxf>
          </x14:cfRule>
          <xm:sqref>J23:K23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57"/>
  <sheetViews>
    <sheetView showGridLines="0" topLeftCell="B45" zoomScale="60" zoomScaleNormal="60" workbookViewId="0">
      <selection activeCell="L50" sqref="L50:M54"/>
    </sheetView>
  </sheetViews>
  <sheetFormatPr defaultColWidth="11.42578125" defaultRowHeight="15" x14ac:dyDescent="0.25"/>
  <cols>
    <col min="1" max="1" width="4" customWidth="1"/>
    <col min="2" max="2" width="3.7109375" style="2" customWidth="1"/>
    <col min="5" max="5" width="26.85546875" customWidth="1"/>
    <col min="6" max="6" width="30.28515625" style="2" customWidth="1"/>
    <col min="7" max="7" width="21.42578125" customWidth="1"/>
    <col min="8" max="8" width="64.28515625" style="2" customWidth="1"/>
    <col min="9" max="9" width="18.5703125" style="2" customWidth="1"/>
    <col min="10" max="10" width="17.140625" customWidth="1"/>
    <col min="11" max="11" width="9.42578125" style="2" customWidth="1"/>
    <col min="12" max="12" width="9.5703125" style="2" customWidth="1"/>
    <col min="13" max="13" width="8" style="2" customWidth="1"/>
    <col min="14" max="14" width="9.5703125" customWidth="1"/>
    <col min="15" max="15" width="8" customWidth="1"/>
    <col min="16" max="16" width="11.85546875" bestFit="1" customWidth="1"/>
  </cols>
  <sheetData>
    <row r="1" spans="1:18" s="2" customFormat="1" ht="4.5" customHeight="1" thickBot="1" x14ac:dyDescent="0.3"/>
    <row r="2" spans="1:18" s="2" customFormat="1" ht="15" customHeight="1" x14ac:dyDescent="0.25">
      <c r="A2" s="20"/>
      <c r="B2" s="220" t="s">
        <v>32</v>
      </c>
      <c r="C2" s="221"/>
      <c r="D2" s="221"/>
      <c r="E2" s="221"/>
      <c r="F2" s="221"/>
      <c r="G2" s="221"/>
      <c r="H2" s="221"/>
      <c r="I2" s="221"/>
      <c r="J2" s="222"/>
      <c r="K2" s="27"/>
      <c r="L2" s="27"/>
      <c r="M2" s="27"/>
      <c r="N2" s="27"/>
      <c r="O2" s="27"/>
      <c r="P2" s="4"/>
    </row>
    <row r="3" spans="1:18" s="2" customFormat="1" ht="46.5" customHeight="1" x14ac:dyDescent="0.25">
      <c r="B3" s="223"/>
      <c r="C3" s="224"/>
      <c r="D3" s="224"/>
      <c r="E3" s="224"/>
      <c r="F3" s="224"/>
      <c r="G3" s="224"/>
      <c r="H3" s="224"/>
      <c r="I3" s="224"/>
      <c r="J3" s="225"/>
      <c r="K3" s="27"/>
      <c r="L3" s="27"/>
      <c r="M3" s="27"/>
      <c r="N3" s="27"/>
      <c r="O3" s="27"/>
      <c r="P3" s="4"/>
    </row>
    <row r="4" spans="1:18" s="2" customFormat="1" ht="21" customHeight="1" x14ac:dyDescent="0.25">
      <c r="B4" s="223"/>
      <c r="C4" s="224"/>
      <c r="D4" s="224"/>
      <c r="E4" s="224"/>
      <c r="F4" s="224"/>
      <c r="G4" s="224"/>
      <c r="H4" s="224"/>
      <c r="I4" s="224"/>
      <c r="J4" s="225"/>
      <c r="K4" s="27"/>
      <c r="L4" s="27"/>
      <c r="M4" s="27"/>
      <c r="N4" s="27"/>
      <c r="O4" s="27"/>
      <c r="P4" s="4"/>
    </row>
    <row r="5" spans="1:18" s="2" customFormat="1" ht="15" customHeight="1" thickBot="1" x14ac:dyDescent="0.3">
      <c r="B5" s="226"/>
      <c r="C5" s="227"/>
      <c r="D5" s="227"/>
      <c r="E5" s="227"/>
      <c r="F5" s="227"/>
      <c r="G5" s="227"/>
      <c r="H5" s="227"/>
      <c r="I5" s="227"/>
      <c r="J5" s="228"/>
      <c r="K5" s="27"/>
      <c r="L5" s="27"/>
      <c r="M5" s="27"/>
      <c r="N5" s="27"/>
      <c r="O5" s="27"/>
      <c r="P5" s="4"/>
    </row>
    <row r="6" spans="1:18" s="2" customFormat="1" x14ac:dyDescent="0.25">
      <c r="B6" s="6"/>
    </row>
    <row r="7" spans="1:18" s="2" customFormat="1" ht="15.75" thickBot="1" x14ac:dyDescent="0.3"/>
    <row r="8" spans="1:18" ht="47.25" customHeight="1" thickBot="1" x14ac:dyDescent="0.3">
      <c r="C8" s="243" t="s">
        <v>7</v>
      </c>
      <c r="D8" s="244"/>
      <c r="E8" s="243" t="s">
        <v>14</v>
      </c>
      <c r="F8" s="245"/>
      <c r="G8" s="246"/>
      <c r="H8" s="25" t="s">
        <v>45</v>
      </c>
      <c r="I8" s="249" t="s">
        <v>42</v>
      </c>
      <c r="J8" s="250"/>
      <c r="K8" s="26"/>
      <c r="L8" s="247" t="s">
        <v>23</v>
      </c>
      <c r="M8" s="248"/>
      <c r="N8" s="247" t="s">
        <v>51</v>
      </c>
      <c r="O8" s="248"/>
      <c r="P8" s="13"/>
      <c r="Q8" s="13"/>
      <c r="R8" s="13"/>
    </row>
    <row r="9" spans="1:18" ht="90.75" customHeight="1" x14ac:dyDescent="0.25">
      <c r="A9" s="1"/>
      <c r="B9" s="1"/>
      <c r="C9" s="237" t="s">
        <v>43</v>
      </c>
      <c r="D9" s="238"/>
      <c r="E9" s="231" t="s">
        <v>44</v>
      </c>
      <c r="F9" s="232"/>
      <c r="G9" s="233"/>
      <c r="H9" s="251"/>
      <c r="I9" s="64" t="s">
        <v>131</v>
      </c>
      <c r="J9" s="124">
        <v>0</v>
      </c>
      <c r="K9" s="24"/>
      <c r="L9" s="229">
        <f>IF(Inputs!K36=0, 0, IF(AND(Inputs!K36&lt;1, Inputs!K36&gt;=0.75), 10, IF(AND(Inputs!K36&lt;0.75, Inputs!K36&gt;=0.5), 7, IF(AND(Inputs!K36&lt;0.5, Inputs!K36&gt;=0.2), 3, 0))))</f>
        <v>7</v>
      </c>
      <c r="M9" s="230"/>
      <c r="N9" s="229">
        <v>10</v>
      </c>
      <c r="O9" s="230"/>
      <c r="P9" s="125"/>
      <c r="Q9" s="14"/>
      <c r="R9" s="14"/>
    </row>
    <row r="10" spans="1:18" ht="83.25" customHeight="1" x14ac:dyDescent="0.25">
      <c r="C10" s="239"/>
      <c r="D10" s="240"/>
      <c r="E10" s="234"/>
      <c r="F10" s="235"/>
      <c r="G10" s="236"/>
      <c r="H10" s="252"/>
      <c r="I10" s="65" t="s">
        <v>132</v>
      </c>
      <c r="J10" s="120">
        <v>3</v>
      </c>
      <c r="K10" s="24"/>
      <c r="L10" s="229"/>
      <c r="M10" s="230"/>
      <c r="N10" s="229"/>
      <c r="O10" s="230"/>
      <c r="Q10" s="17"/>
    </row>
    <row r="11" spans="1:18" s="2" customFormat="1" ht="81" customHeight="1" x14ac:dyDescent="0.25">
      <c r="C11" s="239"/>
      <c r="D11" s="240"/>
      <c r="E11" s="234"/>
      <c r="F11" s="235"/>
      <c r="G11" s="236"/>
      <c r="H11" s="252"/>
      <c r="I11" s="65" t="s">
        <v>56</v>
      </c>
      <c r="J11" s="120">
        <v>7</v>
      </c>
      <c r="K11" s="24"/>
      <c r="L11" s="229"/>
      <c r="M11" s="230"/>
      <c r="N11" s="229"/>
      <c r="O11" s="230"/>
      <c r="Q11" s="116"/>
    </row>
    <row r="12" spans="1:18" ht="122.25" customHeight="1" x14ac:dyDescent="0.25">
      <c r="C12" s="241"/>
      <c r="D12" s="242"/>
      <c r="E12" s="234"/>
      <c r="F12" s="235"/>
      <c r="G12" s="236"/>
      <c r="H12" s="253"/>
      <c r="I12" s="66" t="s">
        <v>57</v>
      </c>
      <c r="J12" s="123">
        <v>10</v>
      </c>
      <c r="K12" s="24"/>
      <c r="L12" s="229"/>
      <c r="M12" s="230"/>
      <c r="N12" s="229"/>
      <c r="O12" s="230"/>
    </row>
    <row r="13" spans="1:18" s="2" customFormat="1" ht="95.25" customHeight="1" x14ac:dyDescent="0.25">
      <c r="C13" s="239" t="s">
        <v>94</v>
      </c>
      <c r="D13" s="240"/>
      <c r="E13" s="293"/>
      <c r="F13" s="294"/>
      <c r="G13" s="295"/>
      <c r="H13" s="299"/>
      <c r="I13" s="67" t="s">
        <v>110</v>
      </c>
      <c r="J13" s="121">
        <v>0</v>
      </c>
      <c r="K13" s="24"/>
      <c r="L13" s="279">
        <f>IF(Inputs!K38=0, 0, IF(Inputs!K38&gt;3000000, 10, IF(AND(Inputs!K38&lt;=3000000, Inputs!K38&gt;=1000000), 5, 0)))</f>
        <v>5</v>
      </c>
      <c r="M13" s="280"/>
      <c r="N13" s="279">
        <v>10</v>
      </c>
      <c r="O13" s="280"/>
    </row>
    <row r="14" spans="1:18" s="2" customFormat="1" ht="88.5" customHeight="1" x14ac:dyDescent="0.25">
      <c r="C14" s="239"/>
      <c r="D14" s="240"/>
      <c r="E14" s="296"/>
      <c r="F14" s="297"/>
      <c r="G14" s="298"/>
      <c r="H14" s="300"/>
      <c r="I14" s="68" t="s">
        <v>112</v>
      </c>
      <c r="J14" s="120">
        <v>5</v>
      </c>
      <c r="K14" s="24"/>
      <c r="L14" s="281"/>
      <c r="M14" s="282"/>
      <c r="N14" s="281"/>
      <c r="O14" s="282"/>
    </row>
    <row r="15" spans="1:18" s="2" customFormat="1" ht="95.25" customHeight="1" x14ac:dyDescent="0.25">
      <c r="C15" s="239"/>
      <c r="D15" s="240"/>
      <c r="E15" s="296"/>
      <c r="F15" s="297"/>
      <c r="G15" s="298"/>
      <c r="H15" s="300"/>
      <c r="I15" s="68" t="s">
        <v>111</v>
      </c>
      <c r="J15" s="120">
        <v>10</v>
      </c>
      <c r="K15" s="24"/>
      <c r="L15" s="281"/>
      <c r="M15" s="282"/>
      <c r="N15" s="281"/>
      <c r="O15" s="282"/>
    </row>
    <row r="16" spans="1:18" s="2" customFormat="1" ht="48" customHeight="1" x14ac:dyDescent="0.25">
      <c r="C16" s="267" t="s">
        <v>109</v>
      </c>
      <c r="D16" s="268"/>
      <c r="E16" s="301" t="s">
        <v>133</v>
      </c>
      <c r="F16" s="302"/>
      <c r="G16" s="303"/>
      <c r="H16" s="277"/>
      <c r="I16" s="118" t="s">
        <v>134</v>
      </c>
      <c r="J16" s="119">
        <v>0</v>
      </c>
      <c r="K16" s="24"/>
      <c r="L16" s="229">
        <f>IF(Inputs!K42=0, 0, IF(Inputs!K42&gt;=1000000, 10, IF(AND(Inputs!K42&lt;1000000, Inputs!K42&gt;=500000),6, 0)))</f>
        <v>10</v>
      </c>
      <c r="M16" s="230"/>
      <c r="N16" s="229">
        <v>10</v>
      </c>
      <c r="O16" s="230"/>
    </row>
    <row r="17" spans="1:15" s="2" customFormat="1" ht="55.5" customHeight="1" x14ac:dyDescent="0.25">
      <c r="C17" s="269"/>
      <c r="D17" s="270"/>
      <c r="E17" s="304"/>
      <c r="F17" s="305"/>
      <c r="G17" s="306"/>
      <c r="H17" s="278"/>
      <c r="I17" s="68" t="s">
        <v>135</v>
      </c>
      <c r="J17" s="120">
        <v>6</v>
      </c>
      <c r="K17" s="24"/>
      <c r="L17" s="229"/>
      <c r="M17" s="230"/>
      <c r="N17" s="229"/>
      <c r="O17" s="230"/>
    </row>
    <row r="18" spans="1:15" s="2" customFormat="1" ht="56.25" customHeight="1" x14ac:dyDescent="0.25">
      <c r="C18" s="269"/>
      <c r="D18" s="270"/>
      <c r="E18" s="304"/>
      <c r="F18" s="305"/>
      <c r="G18" s="306"/>
      <c r="H18" s="278"/>
      <c r="I18" s="68" t="s">
        <v>136</v>
      </c>
      <c r="J18" s="120">
        <v>10</v>
      </c>
      <c r="K18" s="24"/>
      <c r="L18" s="229"/>
      <c r="M18" s="230"/>
      <c r="N18" s="229"/>
      <c r="O18" s="230"/>
    </row>
    <row r="19" spans="1:15" s="2" customFormat="1" ht="57" customHeight="1" x14ac:dyDescent="0.25">
      <c r="C19" s="267" t="s">
        <v>115</v>
      </c>
      <c r="D19" s="268"/>
      <c r="E19" s="271" t="s">
        <v>113</v>
      </c>
      <c r="F19" s="272"/>
      <c r="G19" s="273"/>
      <c r="H19" s="277"/>
      <c r="I19" s="67" t="s">
        <v>116</v>
      </c>
      <c r="J19" s="121">
        <v>0</v>
      </c>
      <c r="K19" s="24"/>
      <c r="L19" s="255">
        <f>IF(Inputs!K40=0, 0, IF(Inputs!K40&gt;=0.8, 20, IF(AND(Inputs!K40&lt;0.8, Inputs!K40&gt;=0.6), 14, IF(AND(Inputs!K40&lt;0.6, Inputs!K40&gt;=0.4), 7, 0))))</f>
        <v>20</v>
      </c>
      <c r="M19" s="256"/>
      <c r="N19" s="255">
        <v>20</v>
      </c>
      <c r="O19" s="259"/>
    </row>
    <row r="20" spans="1:15" ht="93.75" customHeight="1" x14ac:dyDescent="0.25">
      <c r="C20" s="269"/>
      <c r="D20" s="270"/>
      <c r="E20" s="274"/>
      <c r="F20" s="275"/>
      <c r="G20" s="276"/>
      <c r="H20" s="278"/>
      <c r="I20" s="68" t="s">
        <v>130</v>
      </c>
      <c r="J20" s="120">
        <v>7</v>
      </c>
      <c r="K20" s="24"/>
      <c r="L20" s="257"/>
      <c r="M20" s="258"/>
      <c r="N20" s="257"/>
      <c r="O20" s="260"/>
    </row>
    <row r="21" spans="1:15" s="2" customFormat="1" ht="93.75" customHeight="1" x14ac:dyDescent="0.25">
      <c r="C21" s="269"/>
      <c r="D21" s="270"/>
      <c r="E21" s="274"/>
      <c r="F21" s="275"/>
      <c r="G21" s="276"/>
      <c r="H21" s="278"/>
      <c r="I21" s="68" t="s">
        <v>118</v>
      </c>
      <c r="J21" s="120">
        <v>14</v>
      </c>
      <c r="K21" s="24"/>
      <c r="L21" s="257"/>
      <c r="M21" s="258"/>
      <c r="N21" s="257"/>
      <c r="O21" s="260"/>
    </row>
    <row r="22" spans="1:15" s="2" customFormat="1" ht="93.75" customHeight="1" x14ac:dyDescent="0.25">
      <c r="C22" s="269"/>
      <c r="D22" s="270"/>
      <c r="E22" s="274"/>
      <c r="F22" s="275"/>
      <c r="G22" s="276"/>
      <c r="H22" s="278"/>
      <c r="I22" s="68" t="s">
        <v>119</v>
      </c>
      <c r="J22" s="120">
        <v>20</v>
      </c>
      <c r="K22" s="24"/>
      <c r="L22" s="257"/>
      <c r="M22" s="258"/>
      <c r="N22" s="257"/>
      <c r="O22" s="260"/>
    </row>
    <row r="23" spans="1:15" ht="100.5" customHeight="1" x14ac:dyDescent="0.25">
      <c r="A23" s="1"/>
      <c r="B23" s="1"/>
      <c r="C23" s="267" t="s">
        <v>31</v>
      </c>
      <c r="D23" s="268"/>
      <c r="E23" s="290" t="s">
        <v>47</v>
      </c>
      <c r="F23" s="291"/>
      <c r="G23" s="292"/>
      <c r="H23" s="285" t="s">
        <v>33</v>
      </c>
      <c r="I23" s="67" t="s">
        <v>36</v>
      </c>
      <c r="J23" s="121">
        <v>0</v>
      </c>
      <c r="L23" s="255">
        <f>IF(Inputs!K25='Background of Variables'!I23,'Background of Variables'!J23,IF(Inputs!K25='Background of Variables'!I24,'Background of Variables'!J24,IF(Inputs!K25='Background of Variables'!I25,'Background of Variables'!J25,IF(Inputs!K25='Background of Variables'!I26,'Background of Variables'!J26,"ERROR"))))</f>
        <v>0</v>
      </c>
      <c r="M23" s="259"/>
      <c r="N23" s="255">
        <v>10</v>
      </c>
      <c r="O23" s="259"/>
    </row>
    <row r="24" spans="1:15" ht="45" customHeight="1" x14ac:dyDescent="0.25">
      <c r="A24" s="1"/>
      <c r="B24" s="1"/>
      <c r="C24" s="269"/>
      <c r="D24" s="270"/>
      <c r="E24" s="234"/>
      <c r="F24" s="235"/>
      <c r="G24" s="236"/>
      <c r="H24" s="286"/>
      <c r="I24" s="68" t="s">
        <v>49</v>
      </c>
      <c r="J24" s="120">
        <v>3</v>
      </c>
      <c r="L24" s="257"/>
      <c r="M24" s="260"/>
      <c r="N24" s="257"/>
      <c r="O24" s="260"/>
    </row>
    <row r="25" spans="1:15" ht="94.5" customHeight="1" x14ac:dyDescent="0.25">
      <c r="A25" s="1"/>
      <c r="B25" s="1"/>
      <c r="C25" s="269"/>
      <c r="D25" s="270"/>
      <c r="E25" s="234"/>
      <c r="F25" s="235"/>
      <c r="G25" s="236"/>
      <c r="H25" s="286"/>
      <c r="I25" s="68" t="s">
        <v>46</v>
      </c>
      <c r="J25" s="120">
        <v>7</v>
      </c>
      <c r="L25" s="257"/>
      <c r="M25" s="260"/>
      <c r="N25" s="257"/>
      <c r="O25" s="260"/>
    </row>
    <row r="26" spans="1:15" s="2" customFormat="1" ht="94.5" customHeight="1" thickBot="1" x14ac:dyDescent="0.3">
      <c r="A26" s="1"/>
      <c r="B26" s="1"/>
      <c r="C26" s="269"/>
      <c r="D26" s="270"/>
      <c r="E26" s="234"/>
      <c r="F26" s="235"/>
      <c r="G26" s="236"/>
      <c r="H26" s="286"/>
      <c r="I26" s="70" t="s">
        <v>48</v>
      </c>
      <c r="J26" s="122">
        <v>10</v>
      </c>
      <c r="L26" s="265"/>
      <c r="M26" s="266"/>
      <c r="N26" s="265"/>
      <c r="O26" s="266"/>
    </row>
    <row r="27" spans="1:15" s="2" customFormat="1" ht="94.5" customHeight="1" x14ac:dyDescent="0.25">
      <c r="A27" s="1"/>
      <c r="B27" s="1"/>
      <c r="C27" s="287" t="s">
        <v>78</v>
      </c>
      <c r="D27" s="284"/>
      <c r="E27" s="288" t="s">
        <v>79</v>
      </c>
      <c r="F27" s="289"/>
      <c r="G27" s="289"/>
      <c r="H27" s="283"/>
      <c r="I27" s="67" t="s">
        <v>104</v>
      </c>
      <c r="J27" s="121">
        <v>0</v>
      </c>
      <c r="L27" s="255">
        <f>IF(Inputs!K29&gt;=6, 10, IF(AND(Inputs!K29&gt;=4, Inputs!K29&lt;6), 6, IF(AND(Inputs!K29&gt;=1, Inputs!K29&lt;4), 2, 0)))</f>
        <v>0</v>
      </c>
      <c r="M27" s="259"/>
      <c r="N27" s="255">
        <v>10</v>
      </c>
      <c r="O27" s="259"/>
    </row>
    <row r="28" spans="1:15" s="2" customFormat="1" ht="94.5" customHeight="1" x14ac:dyDescent="0.25">
      <c r="A28" s="1"/>
      <c r="B28" s="1"/>
      <c r="C28" s="287"/>
      <c r="D28" s="284"/>
      <c r="E28" s="288"/>
      <c r="F28" s="289"/>
      <c r="G28" s="289"/>
      <c r="H28" s="283"/>
      <c r="I28" s="68" t="s">
        <v>105</v>
      </c>
      <c r="J28" s="120">
        <v>2</v>
      </c>
      <c r="L28" s="257"/>
      <c r="M28" s="260"/>
      <c r="N28" s="257"/>
      <c r="O28" s="260"/>
    </row>
    <row r="29" spans="1:15" s="2" customFormat="1" ht="94.5" customHeight="1" x14ac:dyDescent="0.25">
      <c r="A29" s="1"/>
      <c r="B29" s="1"/>
      <c r="C29" s="287"/>
      <c r="D29" s="284"/>
      <c r="E29" s="288"/>
      <c r="F29" s="289"/>
      <c r="G29" s="289"/>
      <c r="H29" s="283"/>
      <c r="I29" s="68" t="s">
        <v>106</v>
      </c>
      <c r="J29" s="120">
        <v>6</v>
      </c>
      <c r="L29" s="257"/>
      <c r="M29" s="260"/>
      <c r="N29" s="257"/>
      <c r="O29" s="260"/>
    </row>
    <row r="30" spans="1:15" s="2" customFormat="1" ht="94.5" customHeight="1" x14ac:dyDescent="0.25">
      <c r="A30" s="1"/>
      <c r="B30" s="1"/>
      <c r="C30" s="284"/>
      <c r="D30" s="284"/>
      <c r="E30" s="289"/>
      <c r="F30" s="289"/>
      <c r="G30" s="289"/>
      <c r="H30" s="284"/>
      <c r="I30" s="68" t="s">
        <v>107</v>
      </c>
      <c r="J30" s="120">
        <v>10</v>
      </c>
      <c r="L30" s="257"/>
      <c r="M30" s="260"/>
      <c r="N30" s="257"/>
      <c r="O30" s="260"/>
    </row>
    <row r="31" spans="1:15" s="2" customFormat="1" ht="94.5" customHeight="1" x14ac:dyDescent="0.25">
      <c r="A31" s="1"/>
      <c r="B31" s="1"/>
      <c r="C31" s="287" t="s">
        <v>75</v>
      </c>
      <c r="D31" s="284"/>
      <c r="E31" s="288"/>
      <c r="F31" s="289"/>
      <c r="G31" s="289"/>
      <c r="H31" s="283"/>
      <c r="I31" s="67" t="s">
        <v>140</v>
      </c>
      <c r="J31" s="121">
        <v>0</v>
      </c>
      <c r="L31" s="255">
        <f>IF(Inputs!K33&gt;=2, 10, IF(AND(Inputs!K33&gt;=1, Inputs!K33&lt;2), 6, 0))</f>
        <v>10</v>
      </c>
      <c r="M31" s="259"/>
      <c r="N31" s="255">
        <v>10</v>
      </c>
      <c r="O31" s="259"/>
    </row>
    <row r="32" spans="1:15" s="2" customFormat="1" ht="94.5" customHeight="1" x14ac:dyDescent="0.25">
      <c r="A32" s="1"/>
      <c r="B32" s="1"/>
      <c r="C32" s="287"/>
      <c r="D32" s="284"/>
      <c r="E32" s="288"/>
      <c r="F32" s="289"/>
      <c r="G32" s="289"/>
      <c r="H32" s="283"/>
      <c r="I32" s="68" t="s">
        <v>141</v>
      </c>
      <c r="J32" s="120">
        <v>6</v>
      </c>
      <c r="L32" s="257"/>
      <c r="M32" s="260"/>
      <c r="N32" s="257"/>
      <c r="O32" s="260"/>
    </row>
    <row r="33" spans="1:16" s="2" customFormat="1" ht="94.5" customHeight="1" x14ac:dyDescent="0.25">
      <c r="A33" s="1"/>
      <c r="B33" s="1"/>
      <c r="C33" s="287"/>
      <c r="D33" s="284"/>
      <c r="E33" s="288"/>
      <c r="F33" s="289"/>
      <c r="G33" s="289"/>
      <c r="H33" s="283"/>
      <c r="I33" s="68" t="s">
        <v>142</v>
      </c>
      <c r="J33" s="120">
        <v>10</v>
      </c>
      <c r="L33" s="257"/>
      <c r="M33" s="260"/>
      <c r="N33" s="257"/>
      <c r="O33" s="260"/>
    </row>
    <row r="34" spans="1:16" s="2" customFormat="1" ht="94.5" customHeight="1" x14ac:dyDescent="0.25">
      <c r="A34" s="1"/>
      <c r="B34" s="1"/>
      <c r="C34" s="287" t="s">
        <v>143</v>
      </c>
      <c r="D34" s="284"/>
      <c r="E34" s="288"/>
      <c r="F34" s="289"/>
      <c r="G34" s="289"/>
      <c r="H34" s="283"/>
      <c r="I34" s="67" t="s">
        <v>146</v>
      </c>
      <c r="J34" s="121">
        <v>0</v>
      </c>
      <c r="K34" s="351">
        <f>IF(Inputs!K23=0, 0, Inputs!K23/Inputs!K21)</f>
        <v>0</v>
      </c>
      <c r="L34" s="255">
        <f>IF(K34&lt;0.05, 10, IF(AND(K34&gt;=0.05, K34&lt;1.5), 5, IF(AND(K34&gt;=1.5, K34&lt;0.3), 3, 0)))</f>
        <v>10</v>
      </c>
      <c r="M34" s="256"/>
      <c r="N34" s="255">
        <v>10</v>
      </c>
      <c r="O34" s="259"/>
      <c r="P34" s="127"/>
    </row>
    <row r="35" spans="1:16" s="2" customFormat="1" ht="94.5" customHeight="1" x14ac:dyDescent="0.25">
      <c r="A35" s="1"/>
      <c r="B35" s="1"/>
      <c r="C35" s="287"/>
      <c r="D35" s="284"/>
      <c r="E35" s="288"/>
      <c r="F35" s="289"/>
      <c r="G35" s="289"/>
      <c r="H35" s="283"/>
      <c r="I35" s="68" t="s">
        <v>145</v>
      </c>
      <c r="J35" s="120">
        <v>3</v>
      </c>
      <c r="K35" s="351"/>
      <c r="L35" s="257"/>
      <c r="M35" s="258"/>
      <c r="N35" s="257"/>
      <c r="O35" s="260"/>
    </row>
    <row r="36" spans="1:16" s="2" customFormat="1" ht="94.5" customHeight="1" x14ac:dyDescent="0.25">
      <c r="A36" s="1"/>
      <c r="B36" s="1"/>
      <c r="C36" s="287"/>
      <c r="D36" s="284"/>
      <c r="E36" s="288"/>
      <c r="F36" s="289"/>
      <c r="G36" s="289"/>
      <c r="H36" s="283"/>
      <c r="I36" s="68" t="s">
        <v>125</v>
      </c>
      <c r="J36" s="120">
        <v>5</v>
      </c>
      <c r="K36" s="351"/>
      <c r="L36" s="257"/>
      <c r="M36" s="258"/>
      <c r="N36" s="257"/>
      <c r="O36" s="260"/>
    </row>
    <row r="37" spans="1:16" s="2" customFormat="1" ht="94.5" customHeight="1" x14ac:dyDescent="0.25">
      <c r="A37" s="1"/>
      <c r="B37" s="1"/>
      <c r="C37" s="284"/>
      <c r="D37" s="284"/>
      <c r="E37" s="289"/>
      <c r="F37" s="289"/>
      <c r="G37" s="289"/>
      <c r="H37" s="284"/>
      <c r="I37" s="68" t="s">
        <v>144</v>
      </c>
      <c r="J37" s="120">
        <v>10</v>
      </c>
      <c r="K37" s="351"/>
      <c r="L37" s="261"/>
      <c r="M37" s="262"/>
      <c r="N37" s="261"/>
      <c r="O37" s="263"/>
    </row>
    <row r="38" spans="1:16" s="2" customFormat="1" ht="94.5" customHeight="1" x14ac:dyDescent="0.25">
      <c r="A38" s="1"/>
      <c r="B38" s="1"/>
      <c r="C38" s="287" t="s">
        <v>82</v>
      </c>
      <c r="D38" s="284"/>
      <c r="E38" s="288"/>
      <c r="F38" s="289"/>
      <c r="G38" s="289"/>
      <c r="H38" s="283"/>
      <c r="I38" s="67" t="s">
        <v>126</v>
      </c>
      <c r="J38" s="121">
        <v>0</v>
      </c>
      <c r="L38" s="255">
        <f>IF(Inputs!K27&gt;=0.9, 10, IF(AND(Inputs!K27&gt;=0.6, Inputs!K27&lt;0.9), 5, IF(AND(Inputs!K27&gt;=0.3, Inputs!K27&lt;0.6), 3, 0)))</f>
        <v>0</v>
      </c>
      <c r="M38" s="259"/>
      <c r="N38" s="255">
        <v>10</v>
      </c>
      <c r="O38" s="259"/>
    </row>
    <row r="39" spans="1:16" s="2" customFormat="1" ht="94.5" customHeight="1" x14ac:dyDescent="0.25">
      <c r="A39" s="1"/>
      <c r="B39" s="1"/>
      <c r="C39" s="287"/>
      <c r="D39" s="284"/>
      <c r="E39" s="288"/>
      <c r="F39" s="289"/>
      <c r="G39" s="289"/>
      <c r="H39" s="283"/>
      <c r="I39" s="68" t="s">
        <v>127</v>
      </c>
      <c r="J39" s="120">
        <v>3</v>
      </c>
      <c r="L39" s="257"/>
      <c r="M39" s="260"/>
      <c r="N39" s="257"/>
      <c r="O39" s="260"/>
    </row>
    <row r="40" spans="1:16" s="2" customFormat="1" ht="94.5" customHeight="1" x14ac:dyDescent="0.25">
      <c r="A40" s="1"/>
      <c r="B40" s="1"/>
      <c r="C40" s="287"/>
      <c r="D40" s="284"/>
      <c r="E40" s="288"/>
      <c r="F40" s="289"/>
      <c r="G40" s="289"/>
      <c r="H40" s="283"/>
      <c r="I40" s="68" t="s">
        <v>128</v>
      </c>
      <c r="J40" s="120">
        <v>5</v>
      </c>
      <c r="L40" s="257"/>
      <c r="M40" s="260"/>
      <c r="N40" s="257"/>
      <c r="O40" s="260"/>
    </row>
    <row r="41" spans="1:16" s="2" customFormat="1" ht="94.5" customHeight="1" x14ac:dyDescent="0.25">
      <c r="A41" s="1"/>
      <c r="B41" s="1"/>
      <c r="C41" s="284"/>
      <c r="D41" s="284"/>
      <c r="E41" s="289"/>
      <c r="F41" s="289"/>
      <c r="G41" s="289"/>
      <c r="H41" s="284"/>
      <c r="I41" s="69" t="s">
        <v>129</v>
      </c>
      <c r="J41" s="123">
        <v>10</v>
      </c>
      <c r="L41" s="257"/>
      <c r="M41" s="260"/>
      <c r="N41" s="257"/>
      <c r="O41" s="260"/>
    </row>
    <row r="42" spans="1:16" s="2" customFormat="1" ht="94.5" customHeight="1" x14ac:dyDescent="0.25">
      <c r="A42" s="1"/>
      <c r="B42" s="1"/>
      <c r="C42" s="287" t="s">
        <v>96</v>
      </c>
      <c r="D42" s="284"/>
      <c r="E42" s="288"/>
      <c r="F42" s="289"/>
      <c r="G42" s="289"/>
      <c r="H42" s="283"/>
      <c r="I42" s="67" t="s">
        <v>116</v>
      </c>
      <c r="J42" s="121">
        <v>0</v>
      </c>
      <c r="L42" s="219">
        <f>IF(Inputs!K44&gt;=0.8, 10, IF(AND(Inputs!K44&lt;0.8, Inputs!K44&gt;=0.6), 6, IF(AND(Inputs!K44&lt;0.6, Inputs!K44&gt;=0.4), 3, 0)))</f>
        <v>10</v>
      </c>
      <c r="M42" s="219"/>
      <c r="N42" s="219">
        <v>10</v>
      </c>
      <c r="O42" s="219"/>
    </row>
    <row r="43" spans="1:16" s="2" customFormat="1" ht="94.5" customHeight="1" x14ac:dyDescent="0.25">
      <c r="A43" s="1"/>
      <c r="B43" s="1"/>
      <c r="C43" s="287"/>
      <c r="D43" s="284"/>
      <c r="E43" s="288"/>
      <c r="F43" s="289"/>
      <c r="G43" s="289"/>
      <c r="H43" s="283"/>
      <c r="I43" s="68" t="s">
        <v>117</v>
      </c>
      <c r="J43" s="120">
        <v>3</v>
      </c>
      <c r="L43" s="219"/>
      <c r="M43" s="219"/>
      <c r="N43" s="219"/>
      <c r="O43" s="219"/>
    </row>
    <row r="44" spans="1:16" s="2" customFormat="1" ht="94.5" customHeight="1" x14ac:dyDescent="0.25">
      <c r="A44" s="1"/>
      <c r="B44" s="1"/>
      <c r="C44" s="287"/>
      <c r="D44" s="284"/>
      <c r="E44" s="288"/>
      <c r="F44" s="289"/>
      <c r="G44" s="289"/>
      <c r="H44" s="283"/>
      <c r="I44" s="68" t="s">
        <v>118</v>
      </c>
      <c r="J44" s="120">
        <v>6</v>
      </c>
      <c r="L44" s="219"/>
      <c r="M44" s="219"/>
      <c r="N44" s="219"/>
      <c r="O44" s="219"/>
    </row>
    <row r="45" spans="1:16" s="2" customFormat="1" ht="94.5" customHeight="1" x14ac:dyDescent="0.25">
      <c r="A45" s="1"/>
      <c r="B45" s="1"/>
      <c r="C45" s="284"/>
      <c r="D45" s="284"/>
      <c r="E45" s="289"/>
      <c r="F45" s="289"/>
      <c r="G45" s="289"/>
      <c r="H45" s="284"/>
      <c r="I45" s="69" t="s">
        <v>119</v>
      </c>
      <c r="J45" s="123">
        <v>10</v>
      </c>
      <c r="L45" s="219"/>
      <c r="M45" s="219"/>
      <c r="N45" s="219"/>
      <c r="O45" s="219"/>
    </row>
    <row r="46" spans="1:16" s="2" customFormat="1" ht="94.5" customHeight="1" x14ac:dyDescent="0.25">
      <c r="A46" s="1"/>
      <c r="B46" s="1"/>
      <c r="C46" s="287" t="s">
        <v>102</v>
      </c>
      <c r="D46" s="284"/>
      <c r="E46" s="288"/>
      <c r="F46" s="289"/>
      <c r="G46" s="289"/>
      <c r="H46" s="283"/>
      <c r="I46" s="67" t="s">
        <v>120</v>
      </c>
      <c r="J46" s="121">
        <v>0</v>
      </c>
      <c r="L46" s="219">
        <f>IF(Inputs!K46&lt;0.01, 10, IF(AND(Inputs!K46&gt;=0.01, Inputs!K46&lt;0.02), 6, IF(AND(Inputs!K46&gt;=0.02, Inputs!K46&lt;0.05), 3, 0)))</f>
        <v>3</v>
      </c>
      <c r="M46" s="219"/>
      <c r="N46" s="219">
        <v>10</v>
      </c>
      <c r="O46" s="219"/>
    </row>
    <row r="47" spans="1:16" s="2" customFormat="1" ht="94.5" customHeight="1" x14ac:dyDescent="0.25">
      <c r="A47" s="1"/>
      <c r="B47" s="1"/>
      <c r="C47" s="287"/>
      <c r="D47" s="284"/>
      <c r="E47" s="288"/>
      <c r="F47" s="289"/>
      <c r="G47" s="289"/>
      <c r="H47" s="283"/>
      <c r="I47" s="68" t="s">
        <v>121</v>
      </c>
      <c r="J47" s="120">
        <v>3</v>
      </c>
      <c r="L47" s="219"/>
      <c r="M47" s="219"/>
      <c r="N47" s="219"/>
      <c r="O47" s="219"/>
    </row>
    <row r="48" spans="1:16" s="2" customFormat="1" ht="94.5" customHeight="1" x14ac:dyDescent="0.25">
      <c r="A48" s="1"/>
      <c r="B48" s="1"/>
      <c r="C48" s="287"/>
      <c r="D48" s="284"/>
      <c r="E48" s="288"/>
      <c r="F48" s="289"/>
      <c r="G48" s="289"/>
      <c r="H48" s="283"/>
      <c r="I48" s="68" t="s">
        <v>122</v>
      </c>
      <c r="J48" s="120">
        <v>6</v>
      </c>
      <c r="L48" s="219"/>
      <c r="M48" s="219"/>
      <c r="N48" s="219"/>
      <c r="O48" s="219"/>
    </row>
    <row r="49" spans="1:15" s="2" customFormat="1" ht="94.5" customHeight="1" x14ac:dyDescent="0.25">
      <c r="A49" s="1"/>
      <c r="B49" s="1"/>
      <c r="C49" s="284"/>
      <c r="D49" s="284"/>
      <c r="E49" s="289"/>
      <c r="F49" s="289"/>
      <c r="G49" s="289"/>
      <c r="H49" s="284"/>
      <c r="I49" s="69" t="s">
        <v>123</v>
      </c>
      <c r="J49" s="123">
        <v>10</v>
      </c>
      <c r="L49" s="219"/>
      <c r="M49" s="219"/>
      <c r="N49" s="219"/>
      <c r="O49" s="219"/>
    </row>
    <row r="50" spans="1:15" s="2" customFormat="1" ht="94.5" customHeight="1" x14ac:dyDescent="0.25">
      <c r="A50" s="1"/>
      <c r="B50" s="1"/>
      <c r="C50" s="287" t="s">
        <v>92</v>
      </c>
      <c r="D50" s="284"/>
      <c r="E50" s="288" t="s">
        <v>114</v>
      </c>
      <c r="F50" s="289"/>
      <c r="G50" s="289"/>
      <c r="H50" s="283"/>
      <c r="I50" s="67" t="s">
        <v>139</v>
      </c>
      <c r="J50" s="121">
        <v>0</v>
      </c>
      <c r="L50" s="219">
        <f>IF(Inputs!K48&lt;0.01, 10, IF(AND(Inputs!K48&gt;=0.01, Inputs!K48&lt;0.03), 7, IF(AND(Inputs!K48&gt;=0.03, Inputs!K48&lt;0.05), 5, IF(AND(Inputs!K48&gt;=0.05, Inputs!K48&lt;0.1), 3, 0))))</f>
        <v>3</v>
      </c>
      <c r="M50" s="219"/>
      <c r="N50" s="219">
        <v>10</v>
      </c>
      <c r="O50" s="219"/>
    </row>
    <row r="51" spans="1:15" s="2" customFormat="1" ht="94.5" customHeight="1" x14ac:dyDescent="0.25">
      <c r="A51" s="1"/>
      <c r="B51" s="1"/>
      <c r="C51" s="287"/>
      <c r="D51" s="284"/>
      <c r="E51" s="288"/>
      <c r="F51" s="289"/>
      <c r="G51" s="289"/>
      <c r="H51" s="283"/>
      <c r="I51" s="68" t="s">
        <v>138</v>
      </c>
      <c r="J51" s="120">
        <v>3</v>
      </c>
      <c r="L51" s="219"/>
      <c r="M51" s="219"/>
      <c r="N51" s="219"/>
      <c r="O51" s="219"/>
    </row>
    <row r="52" spans="1:15" s="2" customFormat="1" ht="94.5" customHeight="1" x14ac:dyDescent="0.25">
      <c r="A52" s="1"/>
      <c r="B52" s="1"/>
      <c r="C52" s="287"/>
      <c r="D52" s="284"/>
      <c r="E52" s="288"/>
      <c r="F52" s="289"/>
      <c r="G52" s="289"/>
      <c r="H52" s="283"/>
      <c r="I52" s="68" t="s">
        <v>124</v>
      </c>
      <c r="J52" s="120">
        <v>5</v>
      </c>
      <c r="L52" s="219"/>
      <c r="M52" s="219"/>
      <c r="N52" s="219"/>
      <c r="O52" s="219"/>
    </row>
    <row r="53" spans="1:15" s="2" customFormat="1" ht="94.5" customHeight="1" x14ac:dyDescent="0.25">
      <c r="A53" s="1"/>
      <c r="B53" s="1"/>
      <c r="C53" s="287"/>
      <c r="D53" s="284"/>
      <c r="E53" s="288"/>
      <c r="F53" s="289"/>
      <c r="G53" s="289"/>
      <c r="H53" s="283"/>
      <c r="I53" s="68" t="s">
        <v>137</v>
      </c>
      <c r="J53" s="120">
        <v>7</v>
      </c>
      <c r="L53" s="219"/>
      <c r="M53" s="219"/>
      <c r="N53" s="219"/>
      <c r="O53" s="219"/>
    </row>
    <row r="54" spans="1:15" s="2" customFormat="1" ht="94.5" customHeight="1" x14ac:dyDescent="0.25">
      <c r="A54" s="1"/>
      <c r="B54" s="1"/>
      <c r="C54" s="284"/>
      <c r="D54" s="284"/>
      <c r="E54" s="289"/>
      <c r="F54" s="289"/>
      <c r="G54" s="289"/>
      <c r="H54" s="284"/>
      <c r="I54" s="69" t="s">
        <v>123</v>
      </c>
      <c r="J54" s="123">
        <v>10</v>
      </c>
      <c r="L54" s="219"/>
      <c r="M54" s="219"/>
      <c r="N54" s="219"/>
      <c r="O54" s="219"/>
    </row>
    <row r="55" spans="1:15" ht="15.75" x14ac:dyDescent="0.25">
      <c r="A55" s="6"/>
      <c r="B55" s="6"/>
      <c r="C55" s="6"/>
      <c r="D55" s="6"/>
      <c r="E55" s="6"/>
      <c r="F55" s="6"/>
      <c r="G55" s="6"/>
      <c r="H55" s="6"/>
      <c r="I55" s="28"/>
      <c r="J55" s="6"/>
      <c r="K55" s="6"/>
      <c r="L55" s="6"/>
      <c r="M55" s="6"/>
      <c r="N55" s="6"/>
      <c r="O55" s="6"/>
    </row>
    <row r="56" spans="1:15" ht="34.5" thickBot="1" x14ac:dyDescent="0.4">
      <c r="A56" s="2"/>
      <c r="C56" s="2"/>
      <c r="D56" s="2"/>
      <c r="E56" s="2"/>
      <c r="G56" s="2"/>
      <c r="J56" s="23"/>
      <c r="L56" s="264">
        <f>SUM(L9:M54)</f>
        <v>78</v>
      </c>
      <c r="M56" s="264"/>
      <c r="N56" s="254">
        <f>SUM(N9:O41)</f>
        <v>100</v>
      </c>
      <c r="O56" s="254"/>
    </row>
    <row r="57" spans="1:15" ht="15.75" thickTop="1" x14ac:dyDescent="0.25"/>
  </sheetData>
  <mergeCells count="69">
    <mergeCell ref="N38:O41"/>
    <mergeCell ref="C38:D41"/>
    <mergeCell ref="E34:G37"/>
    <mergeCell ref="H34:H37"/>
    <mergeCell ref="E38:G41"/>
    <mergeCell ref="H38:H41"/>
    <mergeCell ref="K34:K37"/>
    <mergeCell ref="L13:M15"/>
    <mergeCell ref="L16:M18"/>
    <mergeCell ref="L23:M26"/>
    <mergeCell ref="N16:O18"/>
    <mergeCell ref="C27:D30"/>
    <mergeCell ref="E27:G30"/>
    <mergeCell ref="H27:H30"/>
    <mergeCell ref="L27:M30"/>
    <mergeCell ref="C23:D26"/>
    <mergeCell ref="E23:G26"/>
    <mergeCell ref="C13:D15"/>
    <mergeCell ref="E13:G15"/>
    <mergeCell ref="H13:H15"/>
    <mergeCell ref="C16:D18"/>
    <mergeCell ref="E16:G18"/>
    <mergeCell ref="H16:H18"/>
    <mergeCell ref="H50:H54"/>
    <mergeCell ref="H23:H26"/>
    <mergeCell ref="C31:D33"/>
    <mergeCell ref="E31:G33"/>
    <mergeCell ref="H31:H33"/>
    <mergeCell ref="C34:D37"/>
    <mergeCell ref="H42:H45"/>
    <mergeCell ref="H46:H49"/>
    <mergeCell ref="C42:D45"/>
    <mergeCell ref="C46:D49"/>
    <mergeCell ref="C50:D54"/>
    <mergeCell ref="E42:G45"/>
    <mergeCell ref="E46:G49"/>
    <mergeCell ref="E50:G54"/>
    <mergeCell ref="N56:O56"/>
    <mergeCell ref="L19:M22"/>
    <mergeCell ref="N19:O22"/>
    <mergeCell ref="N27:O30"/>
    <mergeCell ref="L31:M33"/>
    <mergeCell ref="N31:O33"/>
    <mergeCell ref="L34:M37"/>
    <mergeCell ref="N34:O37"/>
    <mergeCell ref="L38:M41"/>
    <mergeCell ref="L56:M56"/>
    <mergeCell ref="L42:M45"/>
    <mergeCell ref="N23:O26"/>
    <mergeCell ref="N42:O45"/>
    <mergeCell ref="L46:M49"/>
    <mergeCell ref="N46:O49"/>
    <mergeCell ref="L50:M54"/>
    <mergeCell ref="N50:O54"/>
    <mergeCell ref="B2:J5"/>
    <mergeCell ref="N9:O12"/>
    <mergeCell ref="E9:G12"/>
    <mergeCell ref="C9:D12"/>
    <mergeCell ref="C8:D8"/>
    <mergeCell ref="E8:G8"/>
    <mergeCell ref="N8:O8"/>
    <mergeCell ref="I8:J8"/>
    <mergeCell ref="L8:M8"/>
    <mergeCell ref="H9:H12"/>
    <mergeCell ref="C19:D22"/>
    <mergeCell ref="E19:G22"/>
    <mergeCell ref="H19:H22"/>
    <mergeCell ref="N13:O15"/>
    <mergeCell ref="L9:M1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P23"/>
  <sheetViews>
    <sheetView showGridLines="0" view="pageBreakPreview" zoomScale="80" zoomScaleNormal="70" zoomScaleSheetLayoutView="80" workbookViewId="0">
      <selection activeCell="F11" sqref="F11:F13"/>
    </sheetView>
  </sheetViews>
  <sheetFormatPr defaultColWidth="11.5703125" defaultRowHeight="15" x14ac:dyDescent="0.25"/>
  <cols>
    <col min="1" max="1" width="3.85546875" style="2" customWidth="1"/>
    <col min="2" max="2" width="12.42578125" style="2" customWidth="1"/>
    <col min="3" max="3" width="22.28515625" customWidth="1"/>
    <col min="4" max="4" width="33.42578125" customWidth="1"/>
    <col min="5" max="5" width="31.140625" customWidth="1"/>
    <col min="6" max="6" width="14.85546875" customWidth="1"/>
    <col min="7" max="7" width="17.85546875" style="2" customWidth="1"/>
    <col min="8" max="8" width="2.5703125" style="47" customWidth="1"/>
    <col min="9" max="9" width="11.42578125" style="114"/>
    <col min="10" max="10" width="11.5703125" style="103" customWidth="1"/>
    <col min="11" max="11" width="27.28515625" style="103" customWidth="1"/>
    <col min="12" max="12" width="16.140625" style="103" customWidth="1"/>
    <col min="13" max="13" width="11.5703125" style="46" customWidth="1"/>
    <col min="14" max="14" width="14.42578125" style="46" customWidth="1"/>
    <col min="15" max="15" width="11.42578125" style="73" customWidth="1"/>
    <col min="16" max="16" width="11.42578125" style="40"/>
  </cols>
  <sheetData>
    <row r="1" spans="2:16" s="2" customFormat="1" ht="7.5" customHeight="1" thickBot="1" x14ac:dyDescent="0.3">
      <c r="B1" s="7"/>
      <c r="C1" s="27"/>
      <c r="D1" s="27"/>
      <c r="E1" s="27"/>
      <c r="F1" s="27"/>
      <c r="G1" s="27"/>
      <c r="H1" s="45"/>
      <c r="I1" s="113"/>
      <c r="J1" s="92"/>
      <c r="K1" s="92"/>
      <c r="L1" s="92"/>
      <c r="M1" s="93"/>
      <c r="N1" s="93"/>
      <c r="O1" s="94"/>
      <c r="P1" s="40"/>
    </row>
    <row r="2" spans="2:16" s="2" customFormat="1" ht="20.25" customHeight="1" x14ac:dyDescent="0.25">
      <c r="B2" s="325" t="s">
        <v>22</v>
      </c>
      <c r="C2" s="326"/>
      <c r="D2" s="84" t="s">
        <v>24</v>
      </c>
      <c r="E2" s="340" t="str">
        <f>Inputs!K13</f>
        <v>Grameen Foundation</v>
      </c>
      <c r="F2" s="340"/>
      <c r="G2" s="341"/>
      <c r="H2" s="42"/>
      <c r="I2" s="113"/>
      <c r="J2" s="92"/>
      <c r="K2" s="92"/>
      <c r="L2" s="92" t="s">
        <v>25</v>
      </c>
      <c r="M2" s="93"/>
      <c r="N2" s="93"/>
      <c r="O2" s="94"/>
      <c r="P2" s="40"/>
    </row>
    <row r="3" spans="2:16" s="2" customFormat="1" ht="23.25" customHeight="1" thickBot="1" x14ac:dyDescent="0.3">
      <c r="B3" s="327"/>
      <c r="C3" s="328"/>
      <c r="D3" s="76" t="s">
        <v>103</v>
      </c>
      <c r="E3" s="342"/>
      <c r="F3" s="342"/>
      <c r="G3" s="343"/>
      <c r="H3" s="42"/>
      <c r="I3" s="113"/>
      <c r="J3" s="95" t="e">
        <f>C4/100</f>
        <v>#VALUE!</v>
      </c>
      <c r="K3" s="96">
        <v>1</v>
      </c>
      <c r="L3" s="97" t="e">
        <f>(C4/100%)*PI()</f>
        <v>#VALUE!</v>
      </c>
      <c r="M3" s="93"/>
      <c r="N3" s="93"/>
      <c r="O3" s="94"/>
      <c r="P3" s="40"/>
    </row>
    <row r="4" spans="2:16" s="2" customFormat="1" ht="23.25" customHeight="1" x14ac:dyDescent="0.25">
      <c r="B4" s="336" t="s">
        <v>23</v>
      </c>
      <c r="C4" s="337" t="str">
        <f>IF(Inputs!K21&lt;3," ",Score!J12)</f>
        <v xml:space="preserve"> </v>
      </c>
      <c r="D4" s="334" t="str">
        <f>IF(Inputs!K21&lt;3,"Banking history less than requiered",Score!J16)</f>
        <v>Banking history less than requiered</v>
      </c>
      <c r="E4" s="74" t="s">
        <v>60</v>
      </c>
      <c r="F4" s="75" t="s">
        <v>61</v>
      </c>
      <c r="G4" s="85" t="s">
        <v>62</v>
      </c>
      <c r="H4" s="42"/>
      <c r="I4" s="113"/>
      <c r="J4" s="92"/>
      <c r="K4" s="96">
        <v>1</v>
      </c>
      <c r="L4" s="98"/>
      <c r="M4" s="93"/>
      <c r="N4" s="93"/>
      <c r="O4" s="94"/>
      <c r="P4" s="40"/>
    </row>
    <row r="5" spans="2:16" s="6" customFormat="1" ht="15" customHeight="1" x14ac:dyDescent="0.25">
      <c r="B5" s="336"/>
      <c r="C5" s="338"/>
      <c r="D5" s="334"/>
      <c r="E5" s="345" t="s">
        <v>43</v>
      </c>
      <c r="F5" s="346">
        <f>Inputs!K36</f>
        <v>0.65</v>
      </c>
      <c r="G5" s="347">
        <f>'Background of Variables'!L9</f>
        <v>7</v>
      </c>
      <c r="H5" s="42"/>
      <c r="I5" s="113"/>
      <c r="J5" s="92"/>
      <c r="K5" s="96">
        <v>1</v>
      </c>
      <c r="L5" s="99" t="s">
        <v>28</v>
      </c>
      <c r="M5" s="100" t="s">
        <v>26</v>
      </c>
      <c r="N5" s="100" t="s">
        <v>27</v>
      </c>
      <c r="O5" s="101"/>
      <c r="P5" s="41"/>
    </row>
    <row r="6" spans="2:16" s="6" customFormat="1" ht="15" customHeight="1" x14ac:dyDescent="0.25">
      <c r="B6" s="336"/>
      <c r="C6" s="338"/>
      <c r="D6" s="334"/>
      <c r="E6" s="345"/>
      <c r="F6" s="346"/>
      <c r="G6" s="348"/>
      <c r="H6" s="42"/>
      <c r="I6" s="113"/>
      <c r="J6" s="92"/>
      <c r="K6" s="96">
        <v>1</v>
      </c>
      <c r="L6" s="98" t="s">
        <v>29</v>
      </c>
      <c r="M6" s="100">
        <v>0</v>
      </c>
      <c r="N6" s="100">
        <v>0</v>
      </c>
      <c r="O6" s="101"/>
      <c r="P6" s="41"/>
    </row>
    <row r="7" spans="2:16" s="6" customFormat="1" ht="15" customHeight="1" x14ac:dyDescent="0.25">
      <c r="B7" s="336"/>
      <c r="C7" s="339"/>
      <c r="D7" s="335"/>
      <c r="E7" s="345"/>
      <c r="F7" s="346"/>
      <c r="G7" s="348"/>
      <c r="H7" s="42"/>
      <c r="I7" s="113"/>
      <c r="J7" s="92"/>
      <c r="K7" s="96">
        <v>1</v>
      </c>
      <c r="L7" s="99" t="s">
        <v>30</v>
      </c>
      <c r="M7" s="102" t="e">
        <f>COS(L3)*-1</f>
        <v>#VALUE!</v>
      </c>
      <c r="N7" s="100" t="e">
        <f>SIN(L3)</f>
        <v>#VALUE!</v>
      </c>
      <c r="O7" s="101"/>
      <c r="P7" s="41"/>
    </row>
    <row r="8" spans="2:16" s="2" customFormat="1" ht="73.5" customHeight="1" x14ac:dyDescent="0.25">
      <c r="B8" s="105" t="s">
        <v>68</v>
      </c>
      <c r="C8" s="332">
        <f>Score!J23</f>
        <v>1170000</v>
      </c>
      <c r="D8" s="333"/>
      <c r="E8" s="78" t="s">
        <v>63</v>
      </c>
      <c r="F8" s="79">
        <f>Inputs!K38-Inputs!K40</f>
        <v>999999.12</v>
      </c>
      <c r="G8" s="91">
        <f>'Background of Variables'!L13</f>
        <v>5</v>
      </c>
      <c r="H8" s="43"/>
      <c r="I8" s="114"/>
      <c r="J8" s="103"/>
      <c r="K8" s="96">
        <v>1</v>
      </c>
      <c r="L8" s="103"/>
      <c r="M8" s="93"/>
      <c r="N8" s="93"/>
      <c r="O8" s="94"/>
      <c r="P8" s="40"/>
    </row>
    <row r="9" spans="2:16" s="2" customFormat="1" ht="21.75" customHeight="1" x14ac:dyDescent="0.25">
      <c r="B9" s="329" t="s">
        <v>65</v>
      </c>
      <c r="C9" s="312"/>
      <c r="D9" s="313"/>
      <c r="E9" s="317" t="s">
        <v>64</v>
      </c>
      <c r="F9" s="320">
        <f>Inputs!K42</f>
        <v>8000000</v>
      </c>
      <c r="G9" s="314">
        <f>'Background of Variables'!L16</f>
        <v>10</v>
      </c>
      <c r="H9" s="44"/>
      <c r="I9" s="115"/>
      <c r="J9" s="103"/>
      <c r="K9" s="96">
        <v>1</v>
      </c>
      <c r="L9" s="104"/>
      <c r="M9" s="93"/>
      <c r="N9" s="93"/>
      <c r="O9" s="94"/>
      <c r="P9" s="40"/>
    </row>
    <row r="10" spans="2:16" s="2" customFormat="1" ht="15.75" customHeight="1" x14ac:dyDescent="0.25">
      <c r="B10" s="330"/>
      <c r="C10" s="37"/>
      <c r="D10" s="38"/>
      <c r="E10" s="319"/>
      <c r="F10" s="344"/>
      <c r="G10" s="316"/>
      <c r="H10" s="43"/>
      <c r="I10" s="114"/>
      <c r="J10" s="103"/>
      <c r="K10" s="96">
        <v>1</v>
      </c>
      <c r="L10" s="103"/>
      <c r="M10" s="93"/>
      <c r="N10" s="93"/>
      <c r="O10" s="94"/>
      <c r="P10" s="40"/>
    </row>
    <row r="11" spans="2:16" ht="15" customHeight="1" x14ac:dyDescent="0.25">
      <c r="B11" s="330"/>
      <c r="C11" s="35"/>
      <c r="D11" s="34"/>
      <c r="E11" s="317" t="s">
        <v>59</v>
      </c>
      <c r="F11" s="320">
        <f>Inputs!K48</f>
        <v>0.05</v>
      </c>
      <c r="G11" s="314">
        <f>'Background of Variables'!L19</f>
        <v>20</v>
      </c>
      <c r="H11" s="43"/>
      <c r="K11" s="103">
        <v>1</v>
      </c>
      <c r="L11" s="104"/>
      <c r="M11" s="93"/>
      <c r="N11" s="93"/>
      <c r="O11" s="94"/>
    </row>
    <row r="12" spans="2:16" ht="15.75" x14ac:dyDescent="0.25">
      <c r="B12" s="330"/>
      <c r="C12" s="37"/>
      <c r="D12" s="39"/>
      <c r="E12" s="318"/>
      <c r="F12" s="321"/>
      <c r="G12" s="315"/>
      <c r="H12" s="43"/>
      <c r="K12" s="103">
        <v>9</v>
      </c>
      <c r="M12" s="93"/>
      <c r="N12" s="93"/>
      <c r="O12" s="94"/>
    </row>
    <row r="13" spans="2:16" x14ac:dyDescent="0.25">
      <c r="B13" s="330"/>
      <c r="C13" s="35"/>
      <c r="D13" s="34"/>
      <c r="E13" s="319"/>
      <c r="F13" s="322"/>
      <c r="G13" s="316"/>
      <c r="H13" s="43"/>
      <c r="L13" s="104"/>
      <c r="M13" s="93"/>
      <c r="N13" s="93"/>
      <c r="O13" s="94"/>
    </row>
    <row r="14" spans="2:16" x14ac:dyDescent="0.25">
      <c r="B14" s="330"/>
      <c r="C14" s="35"/>
      <c r="D14" s="34"/>
      <c r="E14" s="349" t="s">
        <v>31</v>
      </c>
      <c r="F14" s="307" t="str">
        <f>Inputs!K25</f>
        <v>No credit History</v>
      </c>
      <c r="G14" s="314">
        <f>'Background of Variables'!L23</f>
        <v>0</v>
      </c>
      <c r="H14" s="43"/>
      <c r="M14" s="93"/>
      <c r="N14" s="93"/>
      <c r="O14" s="94"/>
    </row>
    <row r="15" spans="2:16" x14ac:dyDescent="0.25">
      <c r="B15" s="330"/>
      <c r="C15" s="35"/>
      <c r="D15" s="34"/>
      <c r="E15" s="350"/>
      <c r="F15" s="308"/>
      <c r="G15" s="315"/>
      <c r="H15" s="43"/>
      <c r="M15" s="93"/>
      <c r="N15" s="93"/>
      <c r="O15" s="94"/>
    </row>
    <row r="16" spans="2:16" ht="27" customHeight="1" x14ac:dyDescent="0.25">
      <c r="B16" s="330"/>
      <c r="C16" s="35"/>
      <c r="D16" s="34"/>
      <c r="E16" s="350"/>
      <c r="F16" s="308"/>
      <c r="G16" s="316"/>
    </row>
    <row r="17" spans="2:7" x14ac:dyDescent="0.25">
      <c r="B17" s="330"/>
      <c r="C17" s="35"/>
      <c r="D17" s="34"/>
      <c r="E17" s="82"/>
      <c r="F17" s="83"/>
      <c r="G17" s="86"/>
    </row>
    <row r="18" spans="2:7" ht="15.75" x14ac:dyDescent="0.25">
      <c r="B18" s="330"/>
      <c r="C18" s="36"/>
      <c r="D18" s="34"/>
      <c r="E18" s="309" t="s">
        <v>72</v>
      </c>
      <c r="F18" s="310"/>
      <c r="G18" s="311"/>
    </row>
    <row r="19" spans="2:7" ht="15.75" x14ac:dyDescent="0.25">
      <c r="B19" s="330"/>
      <c r="C19" s="80"/>
      <c r="D19" s="77"/>
      <c r="E19" s="81" t="s">
        <v>73</v>
      </c>
      <c r="F19" s="4"/>
      <c r="G19" s="87"/>
    </row>
    <row r="20" spans="2:7" ht="16.5" thickBot="1" x14ac:dyDescent="0.3">
      <c r="B20" s="331"/>
      <c r="C20" s="88"/>
      <c r="D20" s="89"/>
      <c r="E20" s="323" t="s">
        <v>74</v>
      </c>
      <c r="F20" s="324"/>
      <c r="G20" s="90"/>
    </row>
    <row r="21" spans="2:7" x14ac:dyDescent="0.25">
      <c r="C21" s="4"/>
      <c r="D21" s="4"/>
      <c r="E21" s="4"/>
      <c r="F21" s="4"/>
      <c r="G21" s="4"/>
    </row>
    <row r="22" spans="2:7" x14ac:dyDescent="0.25">
      <c r="C22" s="4"/>
      <c r="D22" s="4"/>
      <c r="E22" s="4"/>
      <c r="F22" s="4"/>
      <c r="G22" s="4"/>
    </row>
    <row r="23" spans="2:7" x14ac:dyDescent="0.25">
      <c r="C23" s="4"/>
      <c r="D23" s="4"/>
      <c r="E23" s="4"/>
      <c r="F23" s="4"/>
      <c r="G23" s="4"/>
    </row>
  </sheetData>
  <mergeCells count="23">
    <mergeCell ref="E20:F20"/>
    <mergeCell ref="B2:C3"/>
    <mergeCell ref="B9:B20"/>
    <mergeCell ref="C8:D8"/>
    <mergeCell ref="D4:D7"/>
    <mergeCell ref="B4:B7"/>
    <mergeCell ref="C4:C7"/>
    <mergeCell ref="E2:G2"/>
    <mergeCell ref="E3:G3"/>
    <mergeCell ref="E9:E10"/>
    <mergeCell ref="F9:F10"/>
    <mergeCell ref="E5:E7"/>
    <mergeCell ref="F5:F7"/>
    <mergeCell ref="G5:G7"/>
    <mergeCell ref="G9:G10"/>
    <mergeCell ref="E14:E16"/>
    <mergeCell ref="F14:F16"/>
    <mergeCell ref="E18:G18"/>
    <mergeCell ref="C9:D9"/>
    <mergeCell ref="G14:G16"/>
    <mergeCell ref="E11:E13"/>
    <mergeCell ref="F11:F13"/>
    <mergeCell ref="G11:G13"/>
  </mergeCells>
  <pageMargins left="0.7" right="0.7" top="0.75" bottom="0.75" header="0.3" footer="0.3"/>
  <pageSetup paperSize="9" scale="9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HomePage</vt:lpstr>
      <vt:lpstr>Inputs</vt:lpstr>
      <vt:lpstr>Score</vt:lpstr>
      <vt:lpstr>Background of Variables</vt:lpstr>
      <vt:lpstr>Report</vt:lpstr>
      <vt:lpstr>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Joseph Capito</cp:lastModifiedBy>
  <cp:lastPrinted>2016-03-21T16:40:38Z</cp:lastPrinted>
  <dcterms:created xsi:type="dcterms:W3CDTF">2015-11-23T08:48:42Z</dcterms:created>
  <dcterms:modified xsi:type="dcterms:W3CDTF">2021-05-26T02:34:50Z</dcterms:modified>
</cp:coreProperties>
</file>