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5AE5DB4E-5DCB-40C1-A8CC-37B5D12E6E2C}" xr6:coauthVersionLast="47" xr6:coauthVersionMax="47" xr10:uidLastSave="{00000000-0000-0000-0000-000000000000}"/>
  <bookViews>
    <workbookView xWindow="-120" yWindow="-120" windowWidth="20730" windowHeight="11160" xr2:uid="{58BD94D6-1256-47ED-8800-395D13BB48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B16" i="1"/>
  <c r="C15" i="1"/>
  <c r="B15" i="1"/>
  <c r="S24" i="1"/>
  <c r="G35" i="1"/>
  <c r="L25" i="1"/>
  <c r="L23" i="1"/>
  <c r="R20" i="1"/>
  <c r="O17" i="1"/>
  <c r="Q7" i="1" s="1"/>
  <c r="T7" i="1" s="1"/>
  <c r="N17" i="1"/>
  <c r="P9" i="1" s="1"/>
  <c r="O16" i="1"/>
  <c r="N16" i="1"/>
  <c r="C14" i="1"/>
  <c r="B14" i="1"/>
  <c r="C13" i="1"/>
  <c r="B13" i="1"/>
  <c r="P5" i="1" l="1"/>
  <c r="P10" i="1"/>
  <c r="P6" i="1"/>
  <c r="P11" i="1"/>
  <c r="P7" i="1"/>
  <c r="P12" i="1"/>
  <c r="S12" i="1" s="1"/>
  <c r="P8" i="1"/>
  <c r="S8" i="1" s="1"/>
  <c r="P13" i="1"/>
  <c r="P14" i="1"/>
  <c r="S9" i="1"/>
  <c r="Q10" i="1"/>
  <c r="T10" i="1" s="1"/>
  <c r="Q13" i="1"/>
  <c r="T13" i="1" s="1"/>
  <c r="Q9" i="1"/>
  <c r="T9" i="1" s="1"/>
  <c r="Q14" i="1"/>
  <c r="T14" i="1" s="1"/>
  <c r="Q6" i="1"/>
  <c r="T6" i="1" s="1"/>
  <c r="R8" i="1"/>
  <c r="Q12" i="1"/>
  <c r="T12" i="1" s="1"/>
  <c r="Q8" i="1"/>
  <c r="T8" i="1" s="1"/>
  <c r="Q5" i="1"/>
  <c r="T5" i="1" s="1"/>
  <c r="Q11" i="1"/>
  <c r="T11" i="1" s="1"/>
  <c r="R6" i="1" l="1"/>
  <c r="S6" i="1"/>
  <c r="S7" i="1"/>
  <c r="R7" i="1"/>
  <c r="R12" i="1"/>
  <c r="R13" i="1"/>
  <c r="S13" i="1"/>
  <c r="R10" i="1"/>
  <c r="S10" i="1"/>
  <c r="S11" i="1"/>
  <c r="R11" i="1"/>
  <c r="T16" i="1"/>
  <c r="R14" i="1"/>
  <c r="S14" i="1"/>
  <c r="S5" i="1"/>
  <c r="S16" i="1" s="1"/>
  <c r="R5" i="1"/>
  <c r="R16" i="1" s="1"/>
  <c r="R9" i="1"/>
  <c r="Q20" i="1" l="1"/>
  <c r="R24" i="1" s="1"/>
  <c r="G39" i="1"/>
  <c r="H39" i="1" s="1"/>
</calcChain>
</file>

<file path=xl/sharedStrings.xml><?xml version="1.0" encoding="utf-8"?>
<sst xmlns="http://schemas.openxmlformats.org/spreadsheetml/2006/main" count="40" uniqueCount="34">
  <si>
    <t>Date</t>
  </si>
  <si>
    <t>Dow Jones</t>
  </si>
  <si>
    <t>S&amp;P 500</t>
  </si>
  <si>
    <t xml:space="preserve">Scatter diagram </t>
  </si>
  <si>
    <t>Sum</t>
  </si>
  <si>
    <t>Mean</t>
  </si>
  <si>
    <t>Week</t>
  </si>
  <si>
    <t>Sr. no.</t>
  </si>
  <si>
    <t>X</t>
  </si>
  <si>
    <t>Y</t>
  </si>
  <si>
    <t>x</t>
  </si>
  <si>
    <t>y</t>
  </si>
  <si>
    <t>X - Mean</t>
  </si>
  <si>
    <t>Y - Mean</t>
  </si>
  <si>
    <t>x*y</t>
  </si>
  <si>
    <t>x2</t>
  </si>
  <si>
    <t>y2</t>
  </si>
  <si>
    <t xml:space="preserve">Correlation coefficient </t>
  </si>
  <si>
    <t xml:space="preserve">Calculation </t>
  </si>
  <si>
    <t>Excel function</t>
  </si>
  <si>
    <t xml:space="preserve">Least square estimated regression equation </t>
  </si>
  <si>
    <t>The value of ‘r’ lies between -1 &amp; +1</t>
  </si>
  <si>
    <t>sum of xy</t>
  </si>
  <si>
    <t>square root of multiplication of x2 and y2</t>
  </si>
  <si>
    <t>SQRT(1806384*47582.1)</t>
  </si>
  <si>
    <t>sum of x square</t>
  </si>
  <si>
    <t>B2</t>
  </si>
  <si>
    <t>Mean of Y</t>
  </si>
  <si>
    <t>Mean of X</t>
  </si>
  <si>
    <t>Y = -137.62 + 0.14x</t>
  </si>
  <si>
    <t>Coeffiecient of determination</t>
  </si>
  <si>
    <t>Calculation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</si>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</sst>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rgb="FF000000"/>
      <name val="Times New Roman"/>
      <family val="1"/>
    </font>
    <font>
      <b/>
      <sz val="14"/>
      <color theme="2" tint="-0.89999084444715716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3" fillId="0" borderId="4" xfId="0" applyFont="1" applyBorder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7" xfId="0" applyFill="1" applyBorder="1"/>
    <xf numFmtId="0" fontId="4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7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4" borderId="0" xfId="0" applyFont="1" applyFill="1"/>
    <xf numFmtId="0" fontId="2" fillId="4" borderId="0" xfId="0" applyFont="1" applyFill="1"/>
    <xf numFmtId="0" fontId="0" fillId="4" borderId="0" xfId="0" applyFill="1"/>
    <xf numFmtId="0" fontId="5" fillId="0" borderId="0" xfId="0" applyFont="1" applyBorder="1"/>
    <xf numFmtId="16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0" fillId="3" borderId="9" xfId="0" applyFill="1" applyBorder="1"/>
    <xf numFmtId="0" fontId="1" fillId="0" borderId="9" xfId="0" applyFont="1" applyBorder="1"/>
    <xf numFmtId="0" fontId="0" fillId="0" borderId="9" xfId="0" applyBorder="1"/>
    <xf numFmtId="0" fontId="0" fillId="0" borderId="9" xfId="0" applyBorder="1" applyAlignment="1">
      <alignment horizont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numFmt numFmtId="21" formatCode="d\-mmm"/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 Jones vs S&amp;P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S&amp;P 500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10425</c:v>
                </c:pt>
                <c:pt idx="1">
                  <c:v>10220</c:v>
                </c:pt>
                <c:pt idx="2">
                  <c:v>9862</c:v>
                </c:pt>
                <c:pt idx="3">
                  <c:v>10367</c:v>
                </c:pt>
                <c:pt idx="4">
                  <c:v>9929</c:v>
                </c:pt>
                <c:pt idx="5">
                  <c:v>10595</c:v>
                </c:pt>
                <c:pt idx="6">
                  <c:v>11113</c:v>
                </c:pt>
                <c:pt idx="7">
                  <c:v>10922</c:v>
                </c:pt>
                <c:pt idx="8">
                  <c:v>11111</c:v>
                </c:pt>
                <c:pt idx="9">
                  <c:v>10306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1387</c:v>
                </c:pt>
                <c:pt idx="1">
                  <c:v>1346</c:v>
                </c:pt>
                <c:pt idx="2">
                  <c:v>1333</c:v>
                </c:pt>
                <c:pt idx="3">
                  <c:v>1409</c:v>
                </c:pt>
                <c:pt idx="4">
                  <c:v>1395</c:v>
                </c:pt>
                <c:pt idx="5">
                  <c:v>1464</c:v>
                </c:pt>
                <c:pt idx="6">
                  <c:v>1527</c:v>
                </c:pt>
                <c:pt idx="7">
                  <c:v>1499</c:v>
                </c:pt>
                <c:pt idx="8">
                  <c:v>1516</c:v>
                </c:pt>
                <c:pt idx="9">
                  <c:v>1357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0-4F28-8D02-21736D22B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03056"/>
        <c:axId val="501699120"/>
      </c:scatterChart>
      <c:valAx>
        <c:axId val="50170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Dow jones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699120"/>
        <c:crosses val="autoZero"/>
        <c:crossBetween val="midCat"/>
      </c:valAx>
      <c:valAx>
        <c:axId val="50169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S&amp;P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0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20</xdr:row>
          <xdr:rowOff>171450</xdr:rowOff>
        </xdr:from>
        <xdr:to>
          <xdr:col>2</xdr:col>
          <xdr:colOff>590550</xdr:colOff>
          <xdr:row>26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30</xdr:row>
          <xdr:rowOff>171450</xdr:rowOff>
        </xdr:from>
        <xdr:to>
          <xdr:col>2</xdr:col>
          <xdr:colOff>295275</xdr:colOff>
          <xdr:row>35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37</xdr:row>
          <xdr:rowOff>0</xdr:rowOff>
        </xdr:from>
        <xdr:to>
          <xdr:col>2</xdr:col>
          <xdr:colOff>247650</xdr:colOff>
          <xdr:row>39</xdr:row>
          <xdr:rowOff>133350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41</xdr:row>
          <xdr:rowOff>171450</xdr:rowOff>
        </xdr:from>
        <xdr:to>
          <xdr:col>2</xdr:col>
          <xdr:colOff>419100</xdr:colOff>
          <xdr:row>44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390525</xdr:colOff>
      <xdr:row>2</xdr:row>
      <xdr:rowOff>119062</xdr:rowOff>
    </xdr:from>
    <xdr:to>
      <xdr:col>11</xdr:col>
      <xdr:colOff>66675</xdr:colOff>
      <xdr:row>17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CCF827-1BD7-4D2C-92BA-56386DBB65B8}" name="Table1" displayName="Table1" ref="A1:C11" totalsRowShown="0" headerRowDxfId="1" dataDxfId="0" tableBorderDxfId="5">
  <autoFilter ref="A1:C11" xr:uid="{32CCF827-1BD7-4D2C-92BA-56386DBB65B8}"/>
  <tableColumns count="3">
    <tableColumn id="1" xr3:uid="{C6F6F718-6A87-4223-85E0-5C086F2D38F8}" name="Date" dataDxfId="4"/>
    <tableColumn id="2" xr3:uid="{48A9FBCB-079E-4E4D-89A7-7EEB0B01BFDF}" name="Dow Jones" dataDxfId="3"/>
    <tableColumn id="3" xr3:uid="{99E81A75-5254-4977-9942-34A386E3AA03}" name="S&amp;P 500" dataDxfId="2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74EC-2C1D-418D-A882-9DB34214B754}">
  <dimension ref="A1:T46"/>
  <sheetViews>
    <sheetView tabSelected="1" zoomScale="108" workbookViewId="0">
      <selection activeCell="W14" sqref="W14"/>
    </sheetView>
  </sheetViews>
  <sheetFormatPr defaultRowHeight="15" x14ac:dyDescent="0.25"/>
  <cols>
    <col min="1" max="1" width="9.5703125" customWidth="1"/>
    <col min="2" max="2" width="12.5703125" customWidth="1"/>
    <col min="3" max="3" width="10.28515625" customWidth="1"/>
    <col min="7" max="7" width="9.42578125" bestFit="1" customWidth="1"/>
    <col min="14" max="14" width="10.42578125" bestFit="1" customWidth="1"/>
    <col min="15" max="15" width="8.140625" bestFit="1" customWidth="1"/>
    <col min="17" max="17" width="11.28515625" bestFit="1" customWidth="1"/>
    <col min="18" max="18" width="13.5703125" bestFit="1" customWidth="1"/>
  </cols>
  <sheetData>
    <row r="1" spans="1:20" x14ac:dyDescent="0.25">
      <c r="A1" s="29" t="s">
        <v>0</v>
      </c>
      <c r="B1" s="29" t="s">
        <v>1</v>
      </c>
      <c r="C1" s="29" t="s">
        <v>2</v>
      </c>
    </row>
    <row r="2" spans="1:20" ht="18.75" x14ac:dyDescent="0.3">
      <c r="A2" s="30">
        <v>36567</v>
      </c>
      <c r="B2" s="31">
        <v>10425</v>
      </c>
      <c r="C2" s="32">
        <v>1387</v>
      </c>
      <c r="E2" s="19" t="s">
        <v>3</v>
      </c>
      <c r="F2" s="19"/>
      <c r="G2" s="19"/>
      <c r="H2" s="19"/>
      <c r="I2" s="19"/>
      <c r="J2" s="19"/>
      <c r="M2" s="12"/>
      <c r="N2" s="13"/>
      <c r="O2" s="13"/>
      <c r="P2" s="13"/>
      <c r="Q2" s="13"/>
      <c r="R2" s="13"/>
      <c r="S2" s="13"/>
      <c r="T2" s="14"/>
    </row>
    <row r="3" spans="1:20" x14ac:dyDescent="0.25">
      <c r="A3" s="30">
        <v>36574</v>
      </c>
      <c r="B3" s="31">
        <v>10220</v>
      </c>
      <c r="C3" s="32">
        <v>1346</v>
      </c>
      <c r="M3" s="34" t="s">
        <v>6</v>
      </c>
      <c r="N3" s="34" t="s">
        <v>1</v>
      </c>
      <c r="O3" s="34" t="s">
        <v>2</v>
      </c>
      <c r="P3" s="34" t="s">
        <v>10</v>
      </c>
      <c r="Q3" s="34" t="s">
        <v>11</v>
      </c>
      <c r="R3" s="34"/>
      <c r="S3" s="34"/>
      <c r="T3" s="34"/>
    </row>
    <row r="4" spans="1:20" x14ac:dyDescent="0.25">
      <c r="A4" s="30">
        <v>44617</v>
      </c>
      <c r="B4" s="31">
        <v>9862</v>
      </c>
      <c r="C4" s="32">
        <v>1333</v>
      </c>
      <c r="M4" s="34" t="s">
        <v>7</v>
      </c>
      <c r="N4" s="34" t="s">
        <v>8</v>
      </c>
      <c r="O4" s="34" t="s">
        <v>9</v>
      </c>
      <c r="P4" s="34" t="s">
        <v>12</v>
      </c>
      <c r="Q4" s="34" t="s">
        <v>13</v>
      </c>
      <c r="R4" s="34" t="s">
        <v>14</v>
      </c>
      <c r="S4" s="34" t="s">
        <v>15</v>
      </c>
      <c r="T4" s="34" t="s">
        <v>16</v>
      </c>
    </row>
    <row r="5" spans="1:20" x14ac:dyDescent="0.25">
      <c r="A5" s="30">
        <v>36588</v>
      </c>
      <c r="B5" s="31">
        <v>10367</v>
      </c>
      <c r="C5" s="32">
        <v>1409</v>
      </c>
      <c r="M5" s="35">
        <v>1</v>
      </c>
      <c r="N5" s="36">
        <v>10425</v>
      </c>
      <c r="O5" s="36">
        <v>1387</v>
      </c>
      <c r="P5" s="35">
        <f>N5-$N$17</f>
        <v>-60</v>
      </c>
      <c r="Q5" s="35">
        <f>O5-$O$17</f>
        <v>-36.299999999999955</v>
      </c>
      <c r="R5" s="35">
        <f>P5*Q5</f>
        <v>2177.9999999999973</v>
      </c>
      <c r="S5" s="35">
        <f>P5^2</f>
        <v>3600</v>
      </c>
      <c r="T5" s="35">
        <f>Q5^2</f>
        <v>1317.6899999999966</v>
      </c>
    </row>
    <row r="6" spans="1:20" x14ac:dyDescent="0.25">
      <c r="A6" s="30">
        <v>36595</v>
      </c>
      <c r="B6" s="31">
        <v>9929</v>
      </c>
      <c r="C6" s="32">
        <v>1395</v>
      </c>
      <c r="M6" s="35">
        <v>2</v>
      </c>
      <c r="N6" s="36">
        <v>10220</v>
      </c>
      <c r="O6" s="36">
        <v>1346</v>
      </c>
      <c r="P6" s="35">
        <f>N6-$N$17</f>
        <v>-265</v>
      </c>
      <c r="Q6" s="35">
        <f t="shared" ref="Q6:Q14" si="0">O6-$O$17</f>
        <v>-77.299999999999955</v>
      </c>
      <c r="R6" s="35">
        <f t="shared" ref="R6:R14" si="1">P6*Q6</f>
        <v>20484.499999999989</v>
      </c>
      <c r="S6" s="35">
        <f t="shared" ref="S6:S14" si="2">P6^2</f>
        <v>70225</v>
      </c>
      <c r="T6" s="35">
        <f t="shared" ref="T6:T14" si="3">Q6^2</f>
        <v>5975.2899999999927</v>
      </c>
    </row>
    <row r="7" spans="1:20" x14ac:dyDescent="0.25">
      <c r="A7" s="30">
        <v>36602</v>
      </c>
      <c r="B7" s="31">
        <v>10595</v>
      </c>
      <c r="C7" s="32">
        <v>1464</v>
      </c>
      <c r="M7" s="35">
        <v>3</v>
      </c>
      <c r="N7" s="36">
        <v>9862</v>
      </c>
      <c r="O7" s="36">
        <v>1333</v>
      </c>
      <c r="P7" s="35">
        <f>N7-$N$17</f>
        <v>-623</v>
      </c>
      <c r="Q7" s="35">
        <f t="shared" si="0"/>
        <v>-90.299999999999955</v>
      </c>
      <c r="R7" s="35">
        <f t="shared" si="1"/>
        <v>56256.899999999972</v>
      </c>
      <c r="S7" s="35">
        <f t="shared" si="2"/>
        <v>388129</v>
      </c>
      <c r="T7" s="35">
        <f t="shared" si="3"/>
        <v>8154.089999999992</v>
      </c>
    </row>
    <row r="8" spans="1:20" x14ac:dyDescent="0.25">
      <c r="A8" s="30">
        <v>36609</v>
      </c>
      <c r="B8" s="31">
        <v>11113</v>
      </c>
      <c r="C8" s="32">
        <v>1527</v>
      </c>
      <c r="M8" s="35">
        <v>4</v>
      </c>
      <c r="N8" s="36">
        <v>10367</v>
      </c>
      <c r="O8" s="36">
        <v>1409</v>
      </c>
      <c r="P8" s="35">
        <f>N8-$N$17</f>
        <v>-118</v>
      </c>
      <c r="Q8" s="35">
        <f t="shared" si="0"/>
        <v>-14.299999999999955</v>
      </c>
      <c r="R8" s="35">
        <f t="shared" si="1"/>
        <v>1687.3999999999946</v>
      </c>
      <c r="S8" s="35">
        <f t="shared" si="2"/>
        <v>13924</v>
      </c>
      <c r="T8" s="35">
        <f t="shared" si="3"/>
        <v>204.4899999999987</v>
      </c>
    </row>
    <row r="9" spans="1:20" x14ac:dyDescent="0.25">
      <c r="A9" s="30">
        <v>36616</v>
      </c>
      <c r="B9" s="31">
        <v>10922</v>
      </c>
      <c r="C9" s="32">
        <v>1499</v>
      </c>
      <c r="M9" s="35">
        <v>5</v>
      </c>
      <c r="N9" s="36">
        <v>9929</v>
      </c>
      <c r="O9" s="36">
        <v>1395</v>
      </c>
      <c r="P9" s="35">
        <f t="shared" ref="P9" si="4">N9-$N$17</f>
        <v>-556</v>
      </c>
      <c r="Q9" s="35">
        <f t="shared" si="0"/>
        <v>-28.299999999999955</v>
      </c>
      <c r="R9" s="35">
        <f t="shared" si="1"/>
        <v>15734.799999999974</v>
      </c>
      <c r="S9" s="35">
        <f t="shared" si="2"/>
        <v>309136</v>
      </c>
      <c r="T9" s="35">
        <f t="shared" si="3"/>
        <v>800.88999999999737</v>
      </c>
    </row>
    <row r="10" spans="1:20" x14ac:dyDescent="0.25">
      <c r="A10" s="30">
        <v>36623</v>
      </c>
      <c r="B10" s="31">
        <v>11111</v>
      </c>
      <c r="C10" s="32">
        <v>1516</v>
      </c>
      <c r="M10" s="35">
        <v>6</v>
      </c>
      <c r="N10" s="36">
        <v>10595</v>
      </c>
      <c r="O10" s="36">
        <v>1464</v>
      </c>
      <c r="P10" s="35">
        <f>N10-$N$17</f>
        <v>110</v>
      </c>
      <c r="Q10" s="35">
        <f t="shared" si="0"/>
        <v>40.700000000000045</v>
      </c>
      <c r="R10" s="35">
        <f t="shared" si="1"/>
        <v>4477.0000000000055</v>
      </c>
      <c r="S10" s="35">
        <f t="shared" si="2"/>
        <v>12100</v>
      </c>
      <c r="T10" s="35">
        <f t="shared" si="3"/>
        <v>1656.4900000000036</v>
      </c>
    </row>
    <row r="11" spans="1:20" x14ac:dyDescent="0.25">
      <c r="A11" s="30">
        <v>36630</v>
      </c>
      <c r="B11" s="31">
        <v>10306</v>
      </c>
      <c r="C11" s="32">
        <v>1357</v>
      </c>
      <c r="M11" s="35">
        <v>7</v>
      </c>
      <c r="N11" s="36">
        <v>11113</v>
      </c>
      <c r="O11" s="36">
        <v>1527</v>
      </c>
      <c r="P11" s="35">
        <f>N11-$N$17</f>
        <v>628</v>
      </c>
      <c r="Q11" s="35">
        <f t="shared" si="0"/>
        <v>103.70000000000005</v>
      </c>
      <c r="R11" s="35">
        <f t="shared" si="1"/>
        <v>65123.600000000028</v>
      </c>
      <c r="S11" s="35">
        <f t="shared" si="2"/>
        <v>394384</v>
      </c>
      <c r="T11" s="35">
        <f t="shared" si="3"/>
        <v>10753.69000000001</v>
      </c>
    </row>
    <row r="12" spans="1:20" x14ac:dyDescent="0.25">
      <c r="A12" s="4"/>
      <c r="C12" s="5"/>
      <c r="M12" s="35">
        <v>8</v>
      </c>
      <c r="N12" s="36">
        <v>10922</v>
      </c>
      <c r="O12" s="36">
        <v>1499</v>
      </c>
      <c r="P12" s="35">
        <f>N12-$N$17</f>
        <v>437</v>
      </c>
      <c r="Q12" s="35">
        <f t="shared" si="0"/>
        <v>75.700000000000045</v>
      </c>
      <c r="R12" s="35">
        <f t="shared" si="1"/>
        <v>33080.900000000023</v>
      </c>
      <c r="S12" s="35">
        <f t="shared" si="2"/>
        <v>190969</v>
      </c>
      <c r="T12" s="35">
        <f t="shared" si="3"/>
        <v>5730.4900000000071</v>
      </c>
    </row>
    <row r="13" spans="1:20" x14ac:dyDescent="0.25">
      <c r="A13" s="33" t="s">
        <v>4</v>
      </c>
      <c r="B13" s="33">
        <f>SUM(B2:B11)</f>
        <v>104850</v>
      </c>
      <c r="C13" s="33">
        <f>SUM(C2:C11)</f>
        <v>14233</v>
      </c>
      <c r="M13" s="35">
        <v>9</v>
      </c>
      <c r="N13" s="36">
        <v>11111</v>
      </c>
      <c r="O13" s="36">
        <v>1516</v>
      </c>
      <c r="P13" s="35">
        <f>N13-$N$17</f>
        <v>626</v>
      </c>
      <c r="Q13" s="35">
        <f t="shared" si="0"/>
        <v>92.700000000000045</v>
      </c>
      <c r="R13" s="35">
        <f t="shared" si="1"/>
        <v>58030.200000000026</v>
      </c>
      <c r="S13" s="35">
        <f t="shared" si="2"/>
        <v>391876</v>
      </c>
      <c r="T13" s="35">
        <f t="shared" si="3"/>
        <v>8593.2900000000081</v>
      </c>
    </row>
    <row r="14" spans="1:20" x14ac:dyDescent="0.25">
      <c r="A14" s="33" t="s">
        <v>5</v>
      </c>
      <c r="B14" s="33">
        <f>AVERAGE(B2:B11)</f>
        <v>10485</v>
      </c>
      <c r="C14" s="33">
        <f>AVERAGE(C2:C11)</f>
        <v>1423.3</v>
      </c>
      <c r="M14" s="35">
        <v>10</v>
      </c>
      <c r="N14" s="36">
        <v>10306</v>
      </c>
      <c r="O14" s="36">
        <v>1357</v>
      </c>
      <c r="P14" s="35">
        <f>N14-$N$17</f>
        <v>-179</v>
      </c>
      <c r="Q14" s="35">
        <f t="shared" si="0"/>
        <v>-66.299999999999955</v>
      </c>
      <c r="R14" s="35">
        <f t="shared" si="1"/>
        <v>11867.699999999992</v>
      </c>
      <c r="S14" s="35">
        <f t="shared" si="2"/>
        <v>32041</v>
      </c>
      <c r="T14" s="35">
        <f t="shared" si="3"/>
        <v>4395.6899999999941</v>
      </c>
    </row>
    <row r="15" spans="1:20" x14ac:dyDescent="0.25">
      <c r="A15" s="33" t="s">
        <v>32</v>
      </c>
      <c r="B15" s="33">
        <f>MIN(Table1[Dow Jones])</f>
        <v>9862</v>
      </c>
      <c r="C15" s="33">
        <f>MIN(Table1[S&amp;P 500])</f>
        <v>1333</v>
      </c>
      <c r="M15" s="35"/>
      <c r="N15" s="35"/>
      <c r="O15" s="35"/>
      <c r="P15" s="35"/>
      <c r="Q15" s="35"/>
      <c r="R15" s="35"/>
      <c r="S15" s="35"/>
      <c r="T15" s="35"/>
    </row>
    <row r="16" spans="1:20" x14ac:dyDescent="0.25">
      <c r="A16" s="33" t="s">
        <v>33</v>
      </c>
      <c r="B16" s="33">
        <f>MAX(Table1[Dow Jones])</f>
        <v>11113</v>
      </c>
      <c r="C16" s="33">
        <f>MAX(Table1[S&amp;P 500])</f>
        <v>1527</v>
      </c>
      <c r="M16" s="34" t="s">
        <v>4</v>
      </c>
      <c r="N16" s="34">
        <f>SUM(N5:N14)</f>
        <v>104850</v>
      </c>
      <c r="O16" s="34">
        <f>SUM(O5:O14)</f>
        <v>14233</v>
      </c>
      <c r="P16" s="35"/>
      <c r="Q16" s="35"/>
      <c r="R16" s="34">
        <f>SUM(R5:R14)</f>
        <v>268921</v>
      </c>
      <c r="S16" s="34">
        <f t="shared" ref="S16:T16" si="5">SUM(S5:S14)</f>
        <v>1806384</v>
      </c>
      <c r="T16" s="34">
        <f t="shared" si="5"/>
        <v>47582.1</v>
      </c>
    </row>
    <row r="17" spans="1:20" x14ac:dyDescent="0.25">
      <c r="M17" s="34" t="s">
        <v>5</v>
      </c>
      <c r="N17" s="34">
        <f>AVERAGE(N5:N14)</f>
        <v>10485</v>
      </c>
      <c r="O17" s="34">
        <f>AVERAGE(O5:O14)</f>
        <v>1423.3</v>
      </c>
      <c r="P17" s="35"/>
      <c r="Q17" s="35"/>
      <c r="R17" s="35"/>
      <c r="S17" s="35"/>
      <c r="T17" s="35"/>
    </row>
    <row r="18" spans="1:20" x14ac:dyDescent="0.25">
      <c r="M18" s="4"/>
      <c r="T18" s="5"/>
    </row>
    <row r="19" spans="1:20" x14ac:dyDescent="0.25">
      <c r="M19" s="4"/>
      <c r="N19" s="16"/>
      <c r="O19" s="16"/>
      <c r="P19" s="16"/>
      <c r="Q19" s="20" t="s">
        <v>18</v>
      </c>
      <c r="R19" s="20" t="s">
        <v>19</v>
      </c>
      <c r="S19" s="16"/>
      <c r="T19" s="5"/>
    </row>
    <row r="20" spans="1:20" ht="18.75" x14ac:dyDescent="0.3">
      <c r="A20" s="22" t="s">
        <v>20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4"/>
      <c r="M20" s="10"/>
      <c r="N20" s="21" t="s">
        <v>17</v>
      </c>
      <c r="O20" s="18"/>
      <c r="P20" s="18"/>
      <c r="Q20" s="18">
        <f>R16/SQRT(S16*T16)</f>
        <v>0.91727144912599601</v>
      </c>
      <c r="R20" s="18">
        <f>CORREL(B2:B11,C2:C11)</f>
        <v>0.91727144912599612</v>
      </c>
      <c r="S20" s="18"/>
      <c r="T20" s="9"/>
    </row>
    <row r="21" spans="1:20" x14ac:dyDescent="0.25">
      <c r="A21" s="4"/>
      <c r="L21" s="5"/>
    </row>
    <row r="22" spans="1:20" x14ac:dyDescent="0.25">
      <c r="A22" s="4"/>
      <c r="E22" t="s">
        <v>22</v>
      </c>
      <c r="H22" s="6"/>
      <c r="K22" s="6"/>
      <c r="L22" s="5">
        <v>268921</v>
      </c>
      <c r="N22" s="1"/>
      <c r="O22" s="2"/>
      <c r="P22" s="2"/>
      <c r="Q22" s="2"/>
      <c r="R22" s="2"/>
      <c r="S22" s="2"/>
      <c r="T22" s="3"/>
    </row>
    <row r="23" spans="1:20" x14ac:dyDescent="0.25">
      <c r="A23" s="4"/>
      <c r="E23" t="s">
        <v>23</v>
      </c>
      <c r="I23" t="s">
        <v>24</v>
      </c>
      <c r="L23" s="5">
        <f>SQRT(1806384*47582.1)</f>
        <v>293174.93775287137</v>
      </c>
      <c r="N23" s="15"/>
      <c r="O23" s="16"/>
      <c r="P23" s="16"/>
      <c r="Q23" s="16"/>
      <c r="R23" s="20" t="s">
        <v>31</v>
      </c>
      <c r="S23" s="20" t="s">
        <v>19</v>
      </c>
      <c r="T23" s="17"/>
    </row>
    <row r="24" spans="1:20" ht="18.75" x14ac:dyDescent="0.3">
      <c r="A24" s="4"/>
      <c r="L24" s="5"/>
      <c r="N24" s="25" t="s">
        <v>30</v>
      </c>
      <c r="O24" s="16"/>
      <c r="P24" s="16"/>
      <c r="Q24" s="16"/>
      <c r="R24" s="16">
        <f>Q20^2</f>
        <v>0.84138691138170463</v>
      </c>
      <c r="S24" s="16">
        <f>RSQ(C2:C11,B2:B11)</f>
        <v>0.84138691138170452</v>
      </c>
      <c r="T24" s="17"/>
    </row>
    <row r="25" spans="1:20" x14ac:dyDescent="0.25">
      <c r="A25" s="4"/>
      <c r="L25" s="7">
        <f>L22/L23</f>
        <v>0.91727144912599601</v>
      </c>
      <c r="N25" s="8"/>
      <c r="O25" s="10"/>
      <c r="P25" s="10"/>
      <c r="Q25" s="10"/>
      <c r="R25" s="10"/>
      <c r="S25" s="10"/>
      <c r="T25" s="9"/>
    </row>
    <row r="26" spans="1:20" x14ac:dyDescent="0.25">
      <c r="A26" s="4"/>
      <c r="L26" s="5"/>
    </row>
    <row r="27" spans="1:20" x14ac:dyDescent="0.25">
      <c r="A27" s="4"/>
      <c r="L27" s="5"/>
    </row>
    <row r="28" spans="1:20" x14ac:dyDescent="0.25">
      <c r="A28" s="4"/>
      <c r="L28" s="5"/>
      <c r="N28" s="3"/>
    </row>
    <row r="29" spans="1:20" ht="23.25" x14ac:dyDescent="0.35">
      <c r="A29" s="11" t="s">
        <v>21</v>
      </c>
      <c r="L29" s="5"/>
    </row>
    <row r="30" spans="1:20" x14ac:dyDescent="0.25">
      <c r="A30" s="4"/>
      <c r="L30" s="5"/>
    </row>
    <row r="31" spans="1:20" x14ac:dyDescent="0.25">
      <c r="A31" s="4"/>
      <c r="L31" s="5"/>
    </row>
    <row r="32" spans="1:20" x14ac:dyDescent="0.25">
      <c r="A32" s="4"/>
      <c r="E32" s="16" t="s">
        <v>22</v>
      </c>
      <c r="F32" s="16"/>
      <c r="G32" s="16">
        <v>268921</v>
      </c>
      <c r="L32" s="5"/>
    </row>
    <row r="33" spans="1:12" x14ac:dyDescent="0.25">
      <c r="A33" s="4"/>
      <c r="E33" s="16" t="s">
        <v>25</v>
      </c>
      <c r="F33" s="16"/>
      <c r="G33" s="16">
        <v>1806384</v>
      </c>
      <c r="L33" s="5"/>
    </row>
    <row r="34" spans="1:12" x14ac:dyDescent="0.25">
      <c r="A34" s="4"/>
      <c r="L34" s="5"/>
    </row>
    <row r="35" spans="1:12" x14ac:dyDescent="0.25">
      <c r="A35" s="4"/>
      <c r="G35" s="26">
        <f>G32/G33</f>
        <v>0.14887255422988688</v>
      </c>
      <c r="L35" s="5"/>
    </row>
    <row r="36" spans="1:12" x14ac:dyDescent="0.25">
      <c r="A36" s="4"/>
      <c r="L36" s="5"/>
    </row>
    <row r="37" spans="1:12" x14ac:dyDescent="0.25">
      <c r="A37" s="4"/>
      <c r="L37" s="5"/>
    </row>
    <row r="38" spans="1:12" x14ac:dyDescent="0.25">
      <c r="A38" s="4"/>
      <c r="E38" s="16" t="s">
        <v>27</v>
      </c>
      <c r="F38" s="16"/>
      <c r="G38" s="16">
        <v>1423.3</v>
      </c>
      <c r="L38" s="5"/>
    </row>
    <row r="39" spans="1:12" x14ac:dyDescent="0.25">
      <c r="A39" s="4"/>
      <c r="E39" s="16" t="s">
        <v>26</v>
      </c>
      <c r="F39" s="16"/>
      <c r="G39" s="16">
        <f>R16/S16</f>
        <v>0.14887255422988688</v>
      </c>
      <c r="H39" s="26">
        <f>G38-G39*G40</f>
        <v>-137.62873110036389</v>
      </c>
      <c r="L39" s="5"/>
    </row>
    <row r="40" spans="1:12" x14ac:dyDescent="0.25">
      <c r="A40" s="4"/>
      <c r="E40" s="16" t="s">
        <v>28</v>
      </c>
      <c r="F40" s="16"/>
      <c r="G40" s="16">
        <v>10485</v>
      </c>
      <c r="L40" s="5"/>
    </row>
    <row r="41" spans="1:12" x14ac:dyDescent="0.25">
      <c r="A41" s="4"/>
      <c r="L41" s="5"/>
    </row>
    <row r="42" spans="1:12" x14ac:dyDescent="0.25">
      <c r="A42" s="4"/>
      <c r="L42" s="5"/>
    </row>
    <row r="43" spans="1:12" x14ac:dyDescent="0.25">
      <c r="A43" s="4"/>
      <c r="L43" s="5"/>
    </row>
    <row r="44" spans="1:12" ht="18.75" x14ac:dyDescent="0.3">
      <c r="A44" s="4"/>
      <c r="E44" s="27" t="s">
        <v>29</v>
      </c>
      <c r="F44" s="28"/>
      <c r="G44" s="28"/>
      <c r="L44" s="5"/>
    </row>
    <row r="45" spans="1:12" x14ac:dyDescent="0.25">
      <c r="A45" s="4"/>
      <c r="L45" s="5"/>
    </row>
    <row r="46" spans="1:12" x14ac:dyDescent="0.25">
      <c r="A46" s="8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9"/>
    </row>
  </sheetData>
  <mergeCells count="3">
    <mergeCell ref="E2:J2"/>
    <mergeCell ref="M2:T2"/>
    <mergeCell ref="A20:L20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r:id="rId5">
            <anchor moveWithCells="1">
              <from>
                <xdr:col>0</xdr:col>
                <xdr:colOff>47625</xdr:colOff>
                <xdr:row>20</xdr:row>
                <xdr:rowOff>171450</xdr:rowOff>
              </from>
              <to>
                <xdr:col>3</xdr:col>
                <xdr:colOff>209550</xdr:colOff>
                <xdr:row>26</xdr:row>
                <xdr:rowOff>66675</xdr:rowOff>
              </to>
            </anchor>
          </objectPr>
        </oleObject>
      </mc:Choice>
      <mc:Fallback>
        <oleObject shapeId="1025" r:id="rId4"/>
      </mc:Fallback>
    </mc:AlternateContent>
    <mc:AlternateContent xmlns:mc="http://schemas.openxmlformats.org/markup-compatibility/2006">
      <mc:Choice Requires="x14">
        <oleObject shapeId="1026" r:id="rId6">
          <objectPr defaultSize="0" r:id="rId7">
            <anchor moveWithCells="1">
              <from>
                <xdr:col>0</xdr:col>
                <xdr:colOff>104775</xdr:colOff>
                <xdr:row>30</xdr:row>
                <xdr:rowOff>171450</xdr:rowOff>
              </from>
              <to>
                <xdr:col>2</xdr:col>
                <xdr:colOff>600075</xdr:colOff>
                <xdr:row>35</xdr:row>
                <xdr:rowOff>0</xdr:rowOff>
              </to>
            </anchor>
          </objectPr>
        </oleObject>
      </mc:Choice>
      <mc:Fallback>
        <oleObject shapeId="1026" r:id="rId6"/>
      </mc:Fallback>
    </mc:AlternateContent>
    <mc:AlternateContent xmlns:mc="http://schemas.openxmlformats.org/markup-compatibility/2006">
      <mc:Choice Requires="x14">
        <oleObject shapeId="1027" r:id="rId8">
          <objectPr defaultSize="0" r:id="rId9">
            <anchor moveWithCells="1">
              <from>
                <xdr:col>0</xdr:col>
                <xdr:colOff>200025</xdr:colOff>
                <xdr:row>37</xdr:row>
                <xdr:rowOff>0</xdr:rowOff>
              </from>
              <to>
                <xdr:col>2</xdr:col>
                <xdr:colOff>552450</xdr:colOff>
                <xdr:row>39</xdr:row>
                <xdr:rowOff>133350</xdr:rowOff>
              </to>
            </anchor>
          </objectPr>
        </oleObject>
      </mc:Choice>
      <mc:Fallback>
        <oleObject shapeId="1027" r:id="rId8"/>
      </mc:Fallback>
    </mc:AlternateContent>
    <mc:AlternateContent xmlns:mc="http://schemas.openxmlformats.org/markup-compatibility/2006">
      <mc:Choice Requires="x14">
        <oleObject shapeId="1028" r:id="rId10">
          <objectPr defaultSize="0" r:id="rId11">
            <anchor moveWithCells="1">
              <from>
                <xdr:col>0</xdr:col>
                <xdr:colOff>66675</xdr:colOff>
                <xdr:row>41</xdr:row>
                <xdr:rowOff>171450</xdr:rowOff>
              </from>
              <to>
                <xdr:col>3</xdr:col>
                <xdr:colOff>38100</xdr:colOff>
                <xdr:row>44</xdr:row>
                <xdr:rowOff>95250</xdr:rowOff>
              </to>
            </anchor>
          </objectPr>
        </oleObject>
      </mc:Choice>
      <mc:Fallback>
        <oleObject shapeId="1028" r:id="rId10"/>
      </mc:Fallback>
    </mc:AlternateContent>
  </oleObjects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2022-10-22T17:51:03Z</dcterms:created>
  <dcterms:modified xsi:type="dcterms:W3CDTF">2023-02-15T12:10:38Z</dcterms:modified>
</cp:coreProperties>
</file>