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psgc-my.sharepoint.com/personal/solutions2_enertectbatteries_com/Documents/Swapnali 29092020/summary 2022/sizing/"/>
    </mc:Choice>
  </mc:AlternateContent>
  <xr:revisionPtr revIDLastSave="59" documentId="13_ncr:1_{857F3B8E-C7A4-43AE-9447-94E3A2F725F4}" xr6:coauthVersionLast="47" xr6:coauthVersionMax="47" xr10:uidLastSave="{F6AE86DE-5651-485A-B6B1-EEB954DFB04D}"/>
  <bookViews>
    <workbookView xWindow="-108" yWindow="-108" windowWidth="23256" windowHeight="12456" xr2:uid="{00000000-000D-0000-FFFF-FFFF00000000}"/>
  </bookViews>
  <sheets>
    <sheet name="15min" sheetId="1" r:id="rId1"/>
    <sheet name="30min" sheetId="3" r:id="rId2"/>
    <sheet name="60min" sheetId="4" r:id="rId3"/>
    <sheet name="120mi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5" l="1"/>
  <c r="Q19" i="5"/>
  <c r="Q20" i="5" s="1"/>
  <c r="Q21" i="5" s="1"/>
  <c r="Q12" i="5"/>
  <c r="Q23" i="5" s="1"/>
  <c r="Q7" i="5"/>
  <c r="Q14" i="5" l="1"/>
  <c r="Q24" i="5"/>
  <c r="Q34" i="5" s="1"/>
  <c r="Q15" i="5" l="1"/>
  <c r="Q16" i="5" s="1"/>
  <c r="Q17" i="5" s="1"/>
  <c r="Q36" i="5" l="1"/>
  <c r="Q37" i="5"/>
  <c r="Q38" i="5" s="1"/>
  <c r="Q35" i="5"/>
  <c r="Q41" i="5" l="1"/>
  <c r="Q42" i="5" s="1"/>
  <c r="Q45" i="5" s="1"/>
  <c r="Q43" i="5"/>
  <c r="Q39" i="5"/>
  <c r="Q40" i="5" s="1"/>
  <c r="Q44" i="5" s="1"/>
  <c r="R32" i="4" l="1"/>
  <c r="R19" i="4"/>
  <c r="R20" i="4" s="1"/>
  <c r="R21" i="4" s="1"/>
  <c r="R12" i="4"/>
  <c r="R24" i="4" s="1"/>
  <c r="R7" i="4"/>
  <c r="O19" i="4"/>
  <c r="O20" i="4" s="1"/>
  <c r="O21" i="4" s="1"/>
  <c r="O12" i="4"/>
  <c r="O17" i="4" s="1"/>
  <c r="O7" i="4"/>
  <c r="K19" i="4"/>
  <c r="K20" i="4" s="1"/>
  <c r="K21" i="4" s="1"/>
  <c r="K12" i="4"/>
  <c r="K24" i="4" s="1"/>
  <c r="K7" i="4"/>
  <c r="P32" i="3"/>
  <c r="P19" i="3"/>
  <c r="P20" i="3" s="1"/>
  <c r="P21" i="3" s="1"/>
  <c r="P12" i="3"/>
  <c r="P17" i="3" s="1"/>
  <c r="P7" i="3"/>
  <c r="M19" i="1"/>
  <c r="M20" i="1" s="1"/>
  <c r="M21" i="1" s="1"/>
  <c r="L19" i="1"/>
  <c r="L20" i="1" s="1"/>
  <c r="L21" i="1" s="1"/>
  <c r="M12" i="1"/>
  <c r="M24" i="1" s="1"/>
  <c r="L12" i="1"/>
  <c r="L23" i="1" s="1"/>
  <c r="M7" i="1"/>
  <c r="L7" i="1"/>
  <c r="P23" i="3" l="1"/>
  <c r="P34" i="3" s="1"/>
  <c r="P37" i="3" s="1"/>
  <c r="P24" i="3"/>
  <c r="R14" i="4"/>
  <c r="R23" i="4"/>
  <c r="R34" i="4" s="1"/>
  <c r="R17" i="4"/>
  <c r="K23" i="4"/>
  <c r="O23" i="4"/>
  <c r="O24" i="4"/>
  <c r="O14" i="4"/>
  <c r="K34" i="4"/>
  <c r="K14" i="4"/>
  <c r="P36" i="3"/>
  <c r="P35" i="3"/>
  <c r="P47" i="3" s="1"/>
  <c r="P48" i="3"/>
  <c r="P14" i="3"/>
  <c r="L14" i="1"/>
  <c r="L15" i="1" s="1"/>
  <c r="M23" i="1"/>
  <c r="M34" i="1" s="1"/>
  <c r="L24" i="1"/>
  <c r="L34" i="1" s="1"/>
  <c r="L16" i="1"/>
  <c r="M14" i="1"/>
  <c r="M15" i="1" s="1"/>
  <c r="K19" i="1"/>
  <c r="K20" i="1" s="1"/>
  <c r="K21" i="1" s="1"/>
  <c r="K12" i="1"/>
  <c r="K24" i="1" s="1"/>
  <c r="K7" i="1"/>
  <c r="G19" i="1"/>
  <c r="G20" i="1" s="1"/>
  <c r="G21" i="1" s="1"/>
  <c r="G12" i="1"/>
  <c r="G24" i="1" s="1"/>
  <c r="G7" i="1"/>
  <c r="F19" i="1"/>
  <c r="F20" i="1" s="1"/>
  <c r="F21" i="1" s="1"/>
  <c r="F12" i="1"/>
  <c r="F14" i="1" s="1"/>
  <c r="F7" i="1"/>
  <c r="P38" i="3" l="1"/>
  <c r="P40" i="3" s="1"/>
  <c r="P44" i="3" s="1"/>
  <c r="R37" i="4"/>
  <c r="R35" i="4"/>
  <c r="R36" i="4"/>
  <c r="R38" i="4" s="1"/>
  <c r="O34" i="4"/>
  <c r="K15" i="4"/>
  <c r="K16" i="4" s="1"/>
  <c r="K17" i="4" s="1"/>
  <c r="P43" i="3"/>
  <c r="P41" i="3"/>
  <c r="P42" i="3" s="1"/>
  <c r="P45" i="3" s="1"/>
  <c r="P39" i="3"/>
  <c r="L17" i="1"/>
  <c r="L37" i="1" s="1"/>
  <c r="M16" i="1"/>
  <c r="M17" i="1" s="1"/>
  <c r="L36" i="1"/>
  <c r="K23" i="1"/>
  <c r="K34" i="1" s="1"/>
  <c r="K14" i="1"/>
  <c r="K15" i="1" s="1"/>
  <c r="G23" i="1"/>
  <c r="G34" i="1" s="1"/>
  <c r="G14" i="1"/>
  <c r="F15" i="1"/>
  <c r="F16" i="1" s="1"/>
  <c r="F17" i="1" s="1"/>
  <c r="F23" i="1"/>
  <c r="F24" i="1"/>
  <c r="L35" i="1" l="1"/>
  <c r="R39" i="4"/>
  <c r="R40" i="4" s="1"/>
  <c r="R44" i="4" s="1"/>
  <c r="R41" i="4"/>
  <c r="R42" i="4" s="1"/>
  <c r="R45" i="4" s="1"/>
  <c r="R43" i="4"/>
  <c r="O37" i="4"/>
  <c r="O36" i="4"/>
  <c r="O35" i="4"/>
  <c r="K35" i="4"/>
  <c r="K37" i="4"/>
  <c r="K36" i="4"/>
  <c r="L38" i="1"/>
  <c r="M36" i="1"/>
  <c r="M35" i="1"/>
  <c r="M37" i="1"/>
  <c r="M38" i="1" s="1"/>
  <c r="K16" i="1"/>
  <c r="K17" i="1" s="1"/>
  <c r="G15" i="1"/>
  <c r="G16" i="1" s="1"/>
  <c r="G17" i="1" s="1"/>
  <c r="F34" i="1"/>
  <c r="L39" i="1" l="1"/>
  <c r="L40" i="1" s="1"/>
  <c r="L44" i="1" s="1"/>
  <c r="M43" i="1"/>
  <c r="M41" i="1"/>
  <c r="L43" i="1"/>
  <c r="L41" i="1"/>
  <c r="L42" i="1" s="1"/>
  <c r="L45" i="1" s="1"/>
  <c r="O38" i="4"/>
  <c r="O41" i="4"/>
  <c r="O42" i="4" s="1"/>
  <c r="O45" i="4" s="1"/>
  <c r="K38" i="4"/>
  <c r="K39" i="4" s="1"/>
  <c r="K40" i="4" s="1"/>
  <c r="K44" i="4" s="1"/>
  <c r="M39" i="1"/>
  <c r="M40" i="1" s="1"/>
  <c r="M44" i="1" s="1"/>
  <c r="M42" i="1"/>
  <c r="M45" i="1" s="1"/>
  <c r="K37" i="1"/>
  <c r="K36" i="1"/>
  <c r="K35" i="1"/>
  <c r="G37" i="1"/>
  <c r="G36" i="1"/>
  <c r="G35" i="1"/>
  <c r="F36" i="1"/>
  <c r="F35" i="1"/>
  <c r="F37" i="1"/>
  <c r="K41" i="4" l="1"/>
  <c r="K42" i="4" s="1"/>
  <c r="K45" i="4" s="1"/>
  <c r="O39" i="4"/>
  <c r="O40" i="4" s="1"/>
  <c r="O44" i="4" s="1"/>
  <c r="O43" i="4"/>
  <c r="K43" i="4"/>
  <c r="G38" i="1"/>
  <c r="G41" i="1" s="1"/>
  <c r="G42" i="1" s="1"/>
  <c r="G45" i="1" s="1"/>
  <c r="K38" i="1"/>
  <c r="G39" i="1"/>
  <c r="G40" i="1" s="1"/>
  <c r="G44" i="1" s="1"/>
  <c r="G43" i="1"/>
  <c r="F38" i="1"/>
  <c r="K41" i="1" l="1"/>
  <c r="K42" i="1" s="1"/>
  <c r="K45" i="1" s="1"/>
  <c r="K43" i="1"/>
  <c r="K39" i="1"/>
  <c r="K40" i="1" s="1"/>
  <c r="K44" i="1" s="1"/>
  <c r="F41" i="1"/>
  <c r="F42" i="1" s="1"/>
  <c r="F45" i="1" s="1"/>
  <c r="F43" i="1"/>
  <c r="F39" i="1"/>
  <c r="F40" i="1" s="1"/>
  <c r="F44" i="1" s="1"/>
  <c r="Q30" i="1" l="1"/>
  <c r="Q28" i="1"/>
  <c r="Q19" i="1"/>
  <c r="Q20" i="1" s="1"/>
  <c r="Q21" i="1" s="1"/>
  <c r="Q12" i="1"/>
  <c r="Q24" i="1" s="1"/>
  <c r="Q7" i="1"/>
  <c r="Q14" i="1" l="1"/>
  <c r="Q23" i="1"/>
  <c r="Q34" i="1" s="1"/>
  <c r="Q15" i="1" l="1"/>
  <c r="Q16" i="1" s="1"/>
  <c r="Q17" i="1" l="1"/>
  <c r="Q37" i="1" s="1"/>
  <c r="Q35" i="1"/>
  <c r="Q36" i="1"/>
  <c r="Q38" i="1" l="1"/>
  <c r="Q43" i="1" s="1"/>
  <c r="Q39" i="1"/>
  <c r="Q40" i="1" s="1"/>
  <c r="Q44" i="1" s="1"/>
  <c r="Q41" i="1"/>
  <c r="Q42" i="1" l="1"/>
  <c r="Q45" i="1" s="1"/>
  <c r="Z32" i="3" l="1"/>
  <c r="Z19" i="3"/>
  <c r="Z20" i="3" s="1"/>
  <c r="Z21" i="3" s="1"/>
  <c r="Z12" i="3"/>
  <c r="Z23" i="3" s="1"/>
  <c r="Z7" i="3"/>
  <c r="Z24" i="3" l="1"/>
  <c r="Z34" i="3" s="1"/>
  <c r="Z17" i="3"/>
  <c r="Z14" i="3"/>
  <c r="Z35" i="3" l="1"/>
  <c r="Z36" i="3"/>
  <c r="Z37" i="3"/>
  <c r="Z38" i="3" l="1"/>
  <c r="Z41" i="3" s="1"/>
  <c r="Z39" i="3"/>
  <c r="AE19" i="3"/>
  <c r="AE20" i="3" s="1"/>
  <c r="AE21" i="3" s="1"/>
  <c r="AE12" i="3"/>
  <c r="AE17" i="3" s="1"/>
  <c r="AE7" i="3"/>
  <c r="Z42" i="3" l="1"/>
  <c r="Z45" i="3" s="1"/>
  <c r="Z40" i="3"/>
  <c r="Z44" i="3" s="1"/>
  <c r="Z43" i="3"/>
  <c r="AE23" i="3"/>
  <c r="AE24" i="3"/>
  <c r="AE14" i="3"/>
  <c r="AE34" i="3" l="1"/>
  <c r="AE37" i="3" l="1"/>
  <c r="AE36" i="3"/>
  <c r="AE35" i="3"/>
  <c r="AE38" i="3" l="1"/>
  <c r="AE39" i="3" l="1"/>
  <c r="AE40" i="3" s="1"/>
  <c r="AE44" i="3" s="1"/>
  <c r="AE41" i="3"/>
  <c r="AE42" i="3" s="1"/>
  <c r="AE45" i="3" s="1"/>
  <c r="AE43" i="3"/>
  <c r="AL60" i="4" l="1"/>
  <c r="O55" i="5"/>
  <c r="P22" i="5" l="1"/>
  <c r="P19" i="5"/>
  <c r="P20" i="5" s="1"/>
  <c r="P21" i="5" s="1"/>
  <c r="P12" i="5"/>
  <c r="P23" i="5" s="1"/>
  <c r="P7" i="5"/>
  <c r="P24" i="5" l="1"/>
  <c r="P34" i="5"/>
  <c r="P14" i="5"/>
  <c r="P15" i="5" l="1"/>
  <c r="P16" i="5" s="1"/>
  <c r="P17" i="5" s="1"/>
  <c r="P37" i="5" l="1"/>
  <c r="P36" i="5"/>
  <c r="P35" i="5"/>
  <c r="P38" i="5" l="1"/>
  <c r="P39" i="5" s="1"/>
  <c r="P40" i="5" s="1"/>
  <c r="P44" i="5" s="1"/>
  <c r="P41" i="5" l="1"/>
  <c r="P42" i="5" s="1"/>
  <c r="P45" i="5" s="1"/>
  <c r="P43" i="5"/>
  <c r="V19" i="4"/>
  <c r="V20" i="4" s="1"/>
  <c r="V21" i="4" s="1"/>
  <c r="V12" i="4"/>
  <c r="V17" i="4" s="1"/>
  <c r="V7" i="4"/>
  <c r="L32" i="5"/>
  <c r="L19" i="5"/>
  <c r="L20" i="5" s="1"/>
  <c r="L21" i="5" s="1"/>
  <c r="L12" i="5"/>
  <c r="L14" i="5" s="1"/>
  <c r="L7" i="5"/>
  <c r="W19" i="3"/>
  <c r="W20" i="3" s="1"/>
  <c r="W21" i="3" s="1"/>
  <c r="W12" i="3"/>
  <c r="W14" i="3" s="1"/>
  <c r="W7" i="3"/>
  <c r="S19" i="3"/>
  <c r="S20" i="3" s="1"/>
  <c r="S21" i="3" s="1"/>
  <c r="S12" i="3"/>
  <c r="S17" i="3" s="1"/>
  <c r="S7" i="3"/>
  <c r="K30" i="5"/>
  <c r="K28" i="5"/>
  <c r="K19" i="5"/>
  <c r="K20" i="5" s="1"/>
  <c r="K21" i="5" s="1"/>
  <c r="K12" i="5"/>
  <c r="K17" i="5" s="1"/>
  <c r="K7" i="5"/>
  <c r="S19" i="4"/>
  <c r="S20" i="4" s="1"/>
  <c r="S21" i="4" s="1"/>
  <c r="S12" i="4"/>
  <c r="S17" i="4" s="1"/>
  <c r="S7" i="4"/>
  <c r="Q7" i="3"/>
  <c r="Q12" i="3"/>
  <c r="Q24" i="3" s="1"/>
  <c r="Q19" i="3"/>
  <c r="Q20" i="3" s="1"/>
  <c r="Q21" i="3" s="1"/>
  <c r="V23" i="4" l="1"/>
  <c r="V24" i="4"/>
  <c r="V14" i="4"/>
  <c r="L23" i="5"/>
  <c r="L17" i="5"/>
  <c r="L24" i="5"/>
  <c r="L34" i="5" s="1"/>
  <c r="W17" i="3"/>
  <c r="W23" i="3"/>
  <c r="W34" i="3" s="1"/>
  <c r="W24" i="3"/>
  <c r="Q17" i="3"/>
  <c r="Q14" i="3"/>
  <c r="S23" i="3"/>
  <c r="S24" i="3"/>
  <c r="S14" i="3"/>
  <c r="Q23" i="3"/>
  <c r="Q34" i="3" s="1"/>
  <c r="K23" i="5"/>
  <c r="K24" i="5"/>
  <c r="K14" i="5"/>
  <c r="S23" i="4"/>
  <c r="S24" i="4"/>
  <c r="S14" i="4"/>
  <c r="S34" i="4" l="1"/>
  <c r="S36" i="4" s="1"/>
  <c r="V34" i="4"/>
  <c r="V35" i="4" s="1"/>
  <c r="Q37" i="3"/>
  <c r="K34" i="5"/>
  <c r="L37" i="5"/>
  <c r="L36" i="5"/>
  <c r="L38" i="5" s="1"/>
  <c r="L35" i="5"/>
  <c r="W37" i="3"/>
  <c r="W35" i="3"/>
  <c r="W36" i="3"/>
  <c r="S34" i="3"/>
  <c r="Q35" i="3"/>
  <c r="Q36" i="3"/>
  <c r="Q38" i="3" s="1"/>
  <c r="K37" i="5"/>
  <c r="K35" i="5"/>
  <c r="K36" i="5"/>
  <c r="S35" i="4"/>
  <c r="S37" i="4"/>
  <c r="S38" i="4" s="1"/>
  <c r="V37" i="4" l="1"/>
  <c r="V36" i="4"/>
  <c r="V38" i="4"/>
  <c r="W38" i="3"/>
  <c r="W39" i="3" s="1"/>
  <c r="W40" i="3" s="1"/>
  <c r="W44" i="3" s="1"/>
  <c r="V39" i="4"/>
  <c r="V40" i="4" s="1"/>
  <c r="V44" i="4" s="1"/>
  <c r="L39" i="5"/>
  <c r="L40" i="5" s="1"/>
  <c r="L44" i="5" s="1"/>
  <c r="L43" i="5"/>
  <c r="L41" i="5"/>
  <c r="L42" i="5" s="1"/>
  <c r="L45" i="5" s="1"/>
  <c r="Q39" i="3"/>
  <c r="Q40" i="3" s="1"/>
  <c r="Q44" i="3" s="1"/>
  <c r="Q43" i="3"/>
  <c r="Q41" i="3"/>
  <c r="Q42" i="3" s="1"/>
  <c r="Q45" i="3" s="1"/>
  <c r="S37" i="3"/>
  <c r="S35" i="3"/>
  <c r="S36" i="3"/>
  <c r="K38" i="5"/>
  <c r="S43" i="4"/>
  <c r="S41" i="4"/>
  <c r="S42" i="4"/>
  <c r="S45" i="4" s="1"/>
  <c r="S39" i="4"/>
  <c r="S40" i="4" s="1"/>
  <c r="S44" i="4" s="1"/>
  <c r="V43" i="4" l="1"/>
  <c r="V41" i="4"/>
  <c r="V42" i="4" s="1"/>
  <c r="V45" i="4" s="1"/>
  <c r="S38" i="3"/>
  <c r="S41" i="3" s="1"/>
  <c r="S42" i="3" s="1"/>
  <c r="S45" i="3" s="1"/>
  <c r="W43" i="3"/>
  <c r="W41" i="3"/>
  <c r="W42" i="3" s="1"/>
  <c r="W45" i="3" s="1"/>
  <c r="K43" i="5"/>
  <c r="K41" i="5"/>
  <c r="K42" i="5" s="1"/>
  <c r="K45" i="5" s="1"/>
  <c r="S43" i="3"/>
  <c r="K39" i="5"/>
  <c r="K40" i="5" s="1"/>
  <c r="K44" i="5" s="1"/>
  <c r="S39" i="3" l="1"/>
  <c r="S40" i="3" s="1"/>
  <c r="S44" i="3" s="1"/>
  <c r="E19" i="5"/>
  <c r="E20" i="5" s="1"/>
  <c r="E21" i="5" s="1"/>
  <c r="E12" i="5"/>
  <c r="E17" i="5" s="1"/>
  <c r="E7" i="5"/>
  <c r="I19" i="4"/>
  <c r="I20" i="4" s="1"/>
  <c r="I21" i="4" s="1"/>
  <c r="I12" i="4"/>
  <c r="I17" i="4" s="1"/>
  <c r="I7" i="4"/>
  <c r="I7" i="3"/>
  <c r="I12" i="3"/>
  <c r="I17" i="3" s="1"/>
  <c r="I19" i="3"/>
  <c r="I20" i="3" s="1"/>
  <c r="I21" i="3" s="1"/>
  <c r="G19" i="5"/>
  <c r="G20" i="5" s="1"/>
  <c r="G21" i="5" s="1"/>
  <c r="G12" i="5"/>
  <c r="G17" i="5" s="1"/>
  <c r="G7" i="5"/>
  <c r="L19" i="4"/>
  <c r="L20" i="4" s="1"/>
  <c r="L21" i="4" s="1"/>
  <c r="L12" i="4"/>
  <c r="L17" i="4" s="1"/>
  <c r="L7" i="4"/>
  <c r="K19" i="3"/>
  <c r="K20" i="3" s="1"/>
  <c r="K21" i="3" s="1"/>
  <c r="K12" i="3"/>
  <c r="K17" i="3" s="1"/>
  <c r="K7" i="3"/>
  <c r="B19" i="5"/>
  <c r="B20" i="5" s="1"/>
  <c r="B21" i="5" s="1"/>
  <c r="B12" i="5"/>
  <c r="B17" i="5" s="1"/>
  <c r="B7" i="5"/>
  <c r="D19" i="4"/>
  <c r="D20" i="4" s="1"/>
  <c r="D21" i="4" s="1"/>
  <c r="D12" i="4"/>
  <c r="D17" i="4" s="1"/>
  <c r="D7" i="4"/>
  <c r="D19" i="3"/>
  <c r="D20" i="3" s="1"/>
  <c r="D21" i="3" s="1"/>
  <c r="D12" i="3"/>
  <c r="D17" i="3" s="1"/>
  <c r="D7" i="3"/>
  <c r="I24" i="4" l="1"/>
  <c r="I14" i="3"/>
  <c r="E23" i="5"/>
  <c r="B23" i="5"/>
  <c r="B24" i="5"/>
  <c r="E24" i="5"/>
  <c r="L23" i="4"/>
  <c r="L24" i="4"/>
  <c r="I23" i="4"/>
  <c r="I34" i="4" s="1"/>
  <c r="I37" i="4" s="1"/>
  <c r="I23" i="3"/>
  <c r="I24" i="3"/>
  <c r="G23" i="5"/>
  <c r="E14" i="5"/>
  <c r="G24" i="5"/>
  <c r="D24" i="4"/>
  <c r="I14" i="4"/>
  <c r="D23" i="4"/>
  <c r="K23" i="3"/>
  <c r="D23" i="3"/>
  <c r="K24" i="3"/>
  <c r="D24" i="3"/>
  <c r="G14" i="5"/>
  <c r="L14" i="4"/>
  <c r="K14" i="3"/>
  <c r="B14" i="5"/>
  <c r="D14" i="4"/>
  <c r="D14" i="3"/>
  <c r="I34" i="3" l="1"/>
  <c r="I37" i="3" s="1"/>
  <c r="B34" i="5"/>
  <c r="E34" i="5"/>
  <c r="I35" i="4"/>
  <c r="I36" i="4"/>
  <c r="I38" i="4" s="1"/>
  <c r="I39" i="4" s="1"/>
  <c r="I40" i="4" s="1"/>
  <c r="I44" i="4" s="1"/>
  <c r="D34" i="4"/>
  <c r="D37" i="4" s="1"/>
  <c r="L34" i="4"/>
  <c r="I35" i="3"/>
  <c r="I36" i="3"/>
  <c r="I38" i="3" s="1"/>
  <c r="I41" i="3" s="1"/>
  <c r="I42" i="3" s="1"/>
  <c r="I45" i="3" s="1"/>
  <c r="G34" i="5"/>
  <c r="D34" i="3"/>
  <c r="K34" i="3"/>
  <c r="I43" i="3" l="1"/>
  <c r="I39" i="3"/>
  <c r="I40" i="3" s="1"/>
  <c r="I44" i="3" s="1"/>
  <c r="D36" i="4"/>
  <c r="D38" i="4" s="1"/>
  <c r="D43" i="4" s="1"/>
  <c r="D35" i="4"/>
  <c r="B36" i="5"/>
  <c r="B37" i="5"/>
  <c r="B35" i="5"/>
  <c r="E37" i="5"/>
  <c r="E36" i="5"/>
  <c r="E35" i="5"/>
  <c r="L35" i="4"/>
  <c r="L36" i="4"/>
  <c r="L37" i="4"/>
  <c r="G35" i="5"/>
  <c r="G37" i="5"/>
  <c r="G36" i="5"/>
  <c r="I41" i="4"/>
  <c r="I42" i="4" s="1"/>
  <c r="I45" i="4" s="1"/>
  <c r="I43" i="4"/>
  <c r="D39" i="4"/>
  <c r="D40" i="4" s="1"/>
  <c r="D44" i="4" s="1"/>
  <c r="K37" i="3"/>
  <c r="K36" i="3"/>
  <c r="K35" i="3"/>
  <c r="D37" i="3"/>
  <c r="D35" i="3"/>
  <c r="D36" i="3"/>
  <c r="D41" i="4" l="1"/>
  <c r="D42" i="4" s="1"/>
  <c r="D45" i="4" s="1"/>
  <c r="E38" i="5"/>
  <c r="D38" i="3"/>
  <c r="B38" i="5"/>
  <c r="E43" i="5"/>
  <c r="E41" i="5"/>
  <c r="E42" i="5" s="1"/>
  <c r="E45" i="5" s="1"/>
  <c r="E39" i="5"/>
  <c r="E40" i="5" s="1"/>
  <c r="E44" i="5" s="1"/>
  <c r="G38" i="5"/>
  <c r="G43" i="5" s="1"/>
  <c r="L38" i="4"/>
  <c r="K38" i="3"/>
  <c r="K39" i="3" s="1"/>
  <c r="D43" i="3"/>
  <c r="D41" i="3"/>
  <c r="D42" i="3" s="1"/>
  <c r="D45" i="3" s="1"/>
  <c r="D39" i="3"/>
  <c r="D40" i="3" s="1"/>
  <c r="D44" i="3" s="1"/>
  <c r="K43" i="3" l="1"/>
  <c r="B43" i="5"/>
  <c r="B41" i="5"/>
  <c r="B42" i="5" s="1"/>
  <c r="B45" i="5" s="1"/>
  <c r="B39" i="5"/>
  <c r="B40" i="5" s="1"/>
  <c r="B44" i="5" s="1"/>
  <c r="G41" i="5"/>
  <c r="G42" i="5" s="1"/>
  <c r="G45" i="5" s="1"/>
  <c r="G39" i="5"/>
  <c r="G40" i="5" s="1"/>
  <c r="G44" i="5" s="1"/>
  <c r="L43" i="4"/>
  <c r="L41" i="4"/>
  <c r="L42" i="4" s="1"/>
  <c r="L45" i="4" s="1"/>
  <c r="L39" i="4"/>
  <c r="L40" i="4" s="1"/>
  <c r="L44" i="4" s="1"/>
  <c r="K40" i="3"/>
  <c r="K44" i="3" s="1"/>
  <c r="K41" i="3"/>
  <c r="K42" i="3" s="1"/>
  <c r="K45" i="3" s="1"/>
  <c r="C32" i="4"/>
  <c r="C19" i="4"/>
  <c r="C20" i="4" s="1"/>
  <c r="C21" i="4" s="1"/>
  <c r="C12" i="4"/>
  <c r="C14" i="4" s="1"/>
  <c r="C7" i="4"/>
  <c r="C19" i="3"/>
  <c r="C20" i="3" s="1"/>
  <c r="C21" i="3" s="1"/>
  <c r="C12" i="3"/>
  <c r="C14" i="3" s="1"/>
  <c r="C7" i="3"/>
  <c r="C24" i="3" l="1"/>
  <c r="C23" i="4"/>
  <c r="C23" i="3"/>
  <c r="C34" i="3" s="1"/>
  <c r="C24" i="4"/>
  <c r="C34" i="4" s="1"/>
  <c r="C17" i="3"/>
  <c r="C35" i="3" s="1"/>
  <c r="C17" i="4"/>
  <c r="C37" i="3"/>
  <c r="C36" i="3"/>
  <c r="C38" i="3" s="1"/>
  <c r="C37" i="4" l="1"/>
  <c r="C35" i="4"/>
  <c r="C36" i="4"/>
  <c r="C43" i="3"/>
  <c r="C41" i="3"/>
  <c r="C42" i="3" s="1"/>
  <c r="C45" i="3" s="1"/>
  <c r="C39" i="3"/>
  <c r="C40" i="3" s="1"/>
  <c r="C44" i="3" s="1"/>
  <c r="C38" i="4" l="1"/>
  <c r="C41" i="4" s="1"/>
  <c r="C42" i="4" s="1"/>
  <c r="C45" i="4" s="1"/>
  <c r="C43" i="4" l="1"/>
  <c r="C39" i="4"/>
  <c r="C40" i="4" s="1"/>
  <c r="C44" i="4" s="1"/>
  <c r="H32" i="5"/>
  <c r="H19" i="5"/>
  <c r="H20" i="5" s="1"/>
  <c r="H21" i="5" s="1"/>
  <c r="H12" i="5"/>
  <c r="H24" i="5" s="1"/>
  <c r="H7" i="5"/>
  <c r="C32" i="5"/>
  <c r="C19" i="5"/>
  <c r="C20" i="5" s="1"/>
  <c r="C21" i="5" s="1"/>
  <c r="C12" i="5"/>
  <c r="C23" i="5" s="1"/>
  <c r="C7" i="5"/>
  <c r="H14" i="5" l="1"/>
  <c r="H17" i="5"/>
  <c r="H23" i="5"/>
  <c r="H34" i="5"/>
  <c r="H36" i="5" s="1"/>
  <c r="H37" i="5"/>
  <c r="H35" i="5"/>
  <c r="C24" i="5"/>
  <c r="C34" i="5" s="1"/>
  <c r="C14" i="5"/>
  <c r="C17" i="5"/>
  <c r="Y32" i="3"/>
  <c r="N32" i="4"/>
  <c r="N19" i="4"/>
  <c r="N20" i="4" s="1"/>
  <c r="N21" i="4" s="1"/>
  <c r="N12" i="4"/>
  <c r="N14" i="4" s="1"/>
  <c r="N7" i="4"/>
  <c r="M32" i="3"/>
  <c r="M19" i="3"/>
  <c r="M20" i="3" s="1"/>
  <c r="M21" i="3" s="1"/>
  <c r="M12" i="3"/>
  <c r="M17" i="3" s="1"/>
  <c r="M7" i="3"/>
  <c r="H32" i="4"/>
  <c r="H19" i="4"/>
  <c r="H20" i="4" s="1"/>
  <c r="H21" i="4" s="1"/>
  <c r="H12" i="4"/>
  <c r="H14" i="4" s="1"/>
  <c r="H7" i="4"/>
  <c r="F32" i="4"/>
  <c r="F19" i="4"/>
  <c r="F20" i="4" s="1"/>
  <c r="F21" i="4" s="1"/>
  <c r="F12" i="4"/>
  <c r="F17" i="4" s="1"/>
  <c r="F7" i="4"/>
  <c r="H32" i="3"/>
  <c r="H19" i="3"/>
  <c r="H20" i="3" s="1"/>
  <c r="H21" i="3" s="1"/>
  <c r="H12" i="3"/>
  <c r="H17" i="3" s="1"/>
  <c r="H7" i="3"/>
  <c r="F19" i="3"/>
  <c r="F20" i="3" s="1"/>
  <c r="F21" i="3" s="1"/>
  <c r="F12" i="3"/>
  <c r="F14" i="3" s="1"/>
  <c r="F7" i="3"/>
  <c r="I32" i="1"/>
  <c r="I19" i="1"/>
  <c r="I20" i="1" s="1"/>
  <c r="I21" i="1" s="1"/>
  <c r="I12" i="1"/>
  <c r="I24" i="1" s="1"/>
  <c r="I7" i="1"/>
  <c r="E32" i="1"/>
  <c r="E19" i="1"/>
  <c r="E20" i="1" s="1"/>
  <c r="E21" i="1" s="1"/>
  <c r="E12" i="1"/>
  <c r="E24" i="1" s="1"/>
  <c r="E7" i="1"/>
  <c r="H38" i="5" l="1"/>
  <c r="H39" i="5" s="1"/>
  <c r="H40" i="5" s="1"/>
  <c r="H44" i="5" s="1"/>
  <c r="F24" i="3"/>
  <c r="M23" i="3"/>
  <c r="M24" i="3"/>
  <c r="N24" i="4"/>
  <c r="N17" i="4"/>
  <c r="N23" i="4"/>
  <c r="F23" i="3"/>
  <c r="H41" i="5"/>
  <c r="H42" i="5" s="1"/>
  <c r="H45" i="5" s="1"/>
  <c r="C37" i="5"/>
  <c r="C36" i="5"/>
  <c r="C35" i="5"/>
  <c r="H17" i="4"/>
  <c r="H23" i="4"/>
  <c r="H24" i="4"/>
  <c r="H23" i="3"/>
  <c r="M14" i="3"/>
  <c r="H24" i="3"/>
  <c r="F23" i="4"/>
  <c r="F24" i="4"/>
  <c r="F14" i="4"/>
  <c r="H14" i="3"/>
  <c r="F17" i="3"/>
  <c r="I23" i="1"/>
  <c r="I34" i="1" s="1"/>
  <c r="I14" i="1"/>
  <c r="E23" i="1"/>
  <c r="E34" i="1" s="1"/>
  <c r="E14" i="1"/>
  <c r="B32" i="1"/>
  <c r="B19" i="1"/>
  <c r="B20" i="1" s="1"/>
  <c r="B21" i="1" s="1"/>
  <c r="B12" i="1"/>
  <c r="B24" i="1" s="1"/>
  <c r="B7" i="1"/>
  <c r="H43" i="5" l="1"/>
  <c r="F34" i="3"/>
  <c r="F36" i="3" s="1"/>
  <c r="N34" i="4"/>
  <c r="N36" i="4" s="1"/>
  <c r="M34" i="3"/>
  <c r="H34" i="4"/>
  <c r="C38" i="5"/>
  <c r="C41" i="5" s="1"/>
  <c r="C42" i="5" s="1"/>
  <c r="C45" i="5" s="1"/>
  <c r="H34" i="3"/>
  <c r="F34" i="4"/>
  <c r="I15" i="1"/>
  <c r="I16" i="1" s="1"/>
  <c r="I17" i="1" s="1"/>
  <c r="E15" i="1"/>
  <c r="E16" i="1" s="1"/>
  <c r="E17" i="1" s="1"/>
  <c r="E37" i="1" s="1"/>
  <c r="B23" i="1"/>
  <c r="B34" i="1" s="1"/>
  <c r="B14" i="1"/>
  <c r="F37" i="3" l="1"/>
  <c r="F38" i="3" s="1"/>
  <c r="F39" i="3" s="1"/>
  <c r="F40" i="3" s="1"/>
  <c r="F44" i="3" s="1"/>
  <c r="F35" i="3"/>
  <c r="C39" i="5"/>
  <c r="C40" i="5" s="1"/>
  <c r="C44" i="5" s="1"/>
  <c r="N37" i="4"/>
  <c r="N35" i="4"/>
  <c r="N38" i="4"/>
  <c r="N41" i="4" s="1"/>
  <c r="N42" i="4" s="1"/>
  <c r="N45" i="4" s="1"/>
  <c r="C43" i="5"/>
  <c r="M37" i="3"/>
  <c r="M36" i="3"/>
  <c r="M35" i="3"/>
  <c r="H37" i="4"/>
  <c r="H36" i="4"/>
  <c r="H35" i="4"/>
  <c r="H35" i="3"/>
  <c r="H37" i="3"/>
  <c r="H36" i="3"/>
  <c r="F35" i="4"/>
  <c r="F37" i="4"/>
  <c r="F36" i="4"/>
  <c r="I37" i="1"/>
  <c r="I36" i="1"/>
  <c r="I38" i="1" s="1"/>
  <c r="I35" i="1"/>
  <c r="E35" i="1"/>
  <c r="E36" i="1"/>
  <c r="E38" i="1" s="1"/>
  <c r="B15" i="1"/>
  <c r="B16" i="1" s="1"/>
  <c r="B17" i="1" s="1"/>
  <c r="B36" i="1" s="1"/>
  <c r="M38" i="3" l="1"/>
  <c r="M43" i="3" s="1"/>
  <c r="N43" i="4"/>
  <c r="N39" i="4"/>
  <c r="N40" i="4" s="1"/>
  <c r="N44" i="4" s="1"/>
  <c r="H38" i="3"/>
  <c r="H39" i="3" s="1"/>
  <c r="H40" i="3" s="1"/>
  <c r="H44" i="3" s="1"/>
  <c r="F41" i="3"/>
  <c r="F42" i="3" s="1"/>
  <c r="F45" i="3" s="1"/>
  <c r="F43" i="3"/>
  <c r="H38" i="4"/>
  <c r="F38" i="4"/>
  <c r="I41" i="1"/>
  <c r="I42" i="1" s="1"/>
  <c r="I45" i="1" s="1"/>
  <c r="I39" i="1"/>
  <c r="I40" i="1" s="1"/>
  <c r="I44" i="1" s="1"/>
  <c r="I43" i="1"/>
  <c r="B37" i="1"/>
  <c r="B38" i="1" s="1"/>
  <c r="E43" i="1"/>
  <c r="E39" i="1"/>
  <c r="E40" i="1" s="1"/>
  <c r="E44" i="1" s="1"/>
  <c r="E41" i="1"/>
  <c r="E42" i="1" s="1"/>
  <c r="E45" i="1" s="1"/>
  <c r="B35" i="1"/>
  <c r="M41" i="3" l="1"/>
  <c r="M42" i="3" s="1"/>
  <c r="M45" i="3" s="1"/>
  <c r="M39" i="3"/>
  <c r="M40" i="3" s="1"/>
  <c r="M44" i="3" s="1"/>
  <c r="H41" i="3"/>
  <c r="H42" i="3" s="1"/>
  <c r="H45" i="3" s="1"/>
  <c r="H43" i="3"/>
  <c r="H43" i="4"/>
  <c r="H39" i="4"/>
  <c r="H40" i="4" s="1"/>
  <c r="H44" i="4" s="1"/>
  <c r="H41" i="4"/>
  <c r="H42" i="4" s="1"/>
  <c r="H45" i="4" s="1"/>
  <c r="F39" i="4"/>
  <c r="F40" i="4" s="1"/>
  <c r="F44" i="4" s="1"/>
  <c r="F43" i="4"/>
  <c r="F41" i="4"/>
  <c r="F42" i="4" s="1"/>
  <c r="F45" i="4" s="1"/>
  <c r="B41" i="1"/>
  <c r="B42" i="1" s="1"/>
  <c r="B45" i="1" s="1"/>
  <c r="B43" i="1"/>
  <c r="B39" i="1"/>
  <c r="B40" i="1" s="1"/>
  <c r="B44" i="1" s="1"/>
  <c r="N22" i="5" l="1"/>
  <c r="N19" i="5"/>
  <c r="N20" i="5" s="1"/>
  <c r="N21" i="5" s="1"/>
  <c r="N12" i="5"/>
  <c r="N24" i="5" s="1"/>
  <c r="N7" i="5"/>
  <c r="N14" i="5" l="1"/>
  <c r="N17" i="5"/>
  <c r="N23" i="5"/>
  <c r="N34" i="5" s="1"/>
  <c r="N35" i="5" l="1"/>
  <c r="N37" i="5"/>
  <c r="N36" i="5"/>
  <c r="N38" i="5" l="1"/>
  <c r="N39" i="5" s="1"/>
  <c r="N40" i="5" s="1"/>
  <c r="N44" i="5" s="1"/>
  <c r="N43" i="5" l="1"/>
  <c r="N41" i="5"/>
  <c r="N42" i="5" s="1"/>
  <c r="N45" i="5" s="1"/>
  <c r="F32" i="5" l="1"/>
  <c r="F19" i="5"/>
  <c r="F20" i="5" s="1"/>
  <c r="F21" i="5" s="1"/>
  <c r="F12" i="5"/>
  <c r="F24" i="5" s="1"/>
  <c r="F7" i="5"/>
  <c r="J32" i="4"/>
  <c r="J19" i="4"/>
  <c r="J20" i="4" s="1"/>
  <c r="J21" i="4" s="1"/>
  <c r="J12" i="4"/>
  <c r="J17" i="4" s="1"/>
  <c r="J7" i="4"/>
  <c r="J32" i="3"/>
  <c r="J7" i="3"/>
  <c r="J12" i="3"/>
  <c r="J24" i="3" s="1"/>
  <c r="J15" i="3"/>
  <c r="J19" i="3"/>
  <c r="J20" i="3" s="1"/>
  <c r="J21" i="3" s="1"/>
  <c r="J17" i="3" l="1"/>
  <c r="J23" i="4"/>
  <c r="J24" i="4"/>
  <c r="J23" i="3"/>
  <c r="J34" i="3" s="1"/>
  <c r="J36" i="3" s="1"/>
  <c r="F23" i="5"/>
  <c r="F34" i="5" s="1"/>
  <c r="F14" i="5"/>
  <c r="J14" i="4"/>
  <c r="J35" i="3"/>
  <c r="AP48" i="5"/>
  <c r="AO48" i="5"/>
  <c r="AN48" i="5"/>
  <c r="AP49" i="5"/>
  <c r="AO49" i="5"/>
  <c r="AN49" i="5"/>
  <c r="AO26" i="5"/>
  <c r="AO22" i="5"/>
  <c r="AO18" i="5"/>
  <c r="AO12" i="5"/>
  <c r="AO14" i="5" s="1"/>
  <c r="AO15" i="5" s="1"/>
  <c r="AO16" i="5" s="1"/>
  <c r="AO17" i="5" s="1"/>
  <c r="AO7" i="5"/>
  <c r="AP26" i="5"/>
  <c r="AP22" i="5"/>
  <c r="AP18" i="5"/>
  <c r="AP12" i="5"/>
  <c r="AP14" i="5" s="1"/>
  <c r="AP7" i="5"/>
  <c r="AN26" i="5"/>
  <c r="AN22" i="5"/>
  <c r="AN18" i="5"/>
  <c r="AN12" i="5"/>
  <c r="AN24" i="5" s="1"/>
  <c r="AN7" i="5"/>
  <c r="AM48" i="5"/>
  <c r="AM49" i="5"/>
  <c r="AM26" i="5"/>
  <c r="AM22" i="5"/>
  <c r="AM18" i="5"/>
  <c r="AM12" i="5"/>
  <c r="AM23" i="5" s="1"/>
  <c r="AM7" i="5"/>
  <c r="AL48" i="5"/>
  <c r="AL49" i="5"/>
  <c r="AL26" i="5"/>
  <c r="AL22" i="5"/>
  <c r="AL18" i="5"/>
  <c r="AL12" i="5"/>
  <c r="AL23" i="5" s="1"/>
  <c r="AL7" i="5"/>
  <c r="AK48" i="5"/>
  <c r="AC52" i="5"/>
  <c r="AK49" i="5"/>
  <c r="AK26" i="5"/>
  <c r="AK22" i="5"/>
  <c r="AK18" i="5"/>
  <c r="AK19" i="5" s="1"/>
  <c r="AK12" i="5"/>
  <c r="AK14" i="5" s="1"/>
  <c r="AK7" i="5"/>
  <c r="AJ49" i="5"/>
  <c r="AJ48" i="5"/>
  <c r="AJ22" i="5"/>
  <c r="AJ18" i="5"/>
  <c r="AJ12" i="5"/>
  <c r="AJ24" i="5" s="1"/>
  <c r="AJ7" i="5"/>
  <c r="AI49" i="5"/>
  <c r="AI26" i="5"/>
  <c r="AI22" i="5"/>
  <c r="AI18" i="5"/>
  <c r="AI12" i="5"/>
  <c r="AI23" i="5" s="1"/>
  <c r="AI7" i="5"/>
  <c r="AH49" i="5"/>
  <c r="AH26" i="5"/>
  <c r="AH22" i="5"/>
  <c r="AH18" i="5"/>
  <c r="AH12" i="5"/>
  <c r="AH23" i="5" s="1"/>
  <c r="AH7" i="5"/>
  <c r="AG49" i="5"/>
  <c r="AG48" i="5"/>
  <c r="AG22" i="5"/>
  <c r="AG18" i="5"/>
  <c r="AG12" i="5"/>
  <c r="AG14" i="5" s="1"/>
  <c r="AG7" i="5"/>
  <c r="AF49" i="5"/>
  <c r="AF48" i="5"/>
  <c r="AF22" i="5"/>
  <c r="AF18" i="5"/>
  <c r="AF12" i="5"/>
  <c r="AF14" i="5" s="1"/>
  <c r="AF7" i="5"/>
  <c r="AE49" i="5"/>
  <c r="AE26" i="5"/>
  <c r="AE22" i="5"/>
  <c r="AE18" i="5"/>
  <c r="AE12" i="5"/>
  <c r="AE23" i="5" s="1"/>
  <c r="AE7" i="5"/>
  <c r="AD49" i="5"/>
  <c r="AD48" i="5"/>
  <c r="AD22" i="5"/>
  <c r="AD18" i="5"/>
  <c r="AD12" i="5"/>
  <c r="AD14" i="5" s="1"/>
  <c r="AD7" i="5"/>
  <c r="AC26" i="5"/>
  <c r="AC22" i="5"/>
  <c r="AC18" i="5"/>
  <c r="AC12" i="5"/>
  <c r="AC14" i="5" s="1"/>
  <c r="AC7" i="5"/>
  <c r="X49" i="5"/>
  <c r="X48" i="5"/>
  <c r="X22" i="5"/>
  <c r="X18" i="5"/>
  <c r="X19" i="5" s="1"/>
  <c r="X12" i="5"/>
  <c r="X14" i="5" s="1"/>
  <c r="X7" i="5"/>
  <c r="AA49" i="5"/>
  <c r="AA48" i="5"/>
  <c r="AA26" i="5"/>
  <c r="AA22" i="5"/>
  <c r="AA18" i="5"/>
  <c r="AA19" i="5" s="1"/>
  <c r="AA20" i="5" s="1"/>
  <c r="AA21" i="5" s="1"/>
  <c r="AA12" i="5"/>
  <c r="AA24" i="5" s="1"/>
  <c r="AA7" i="5"/>
  <c r="W49" i="5"/>
  <c r="W48" i="5"/>
  <c r="W22" i="5"/>
  <c r="W18" i="5"/>
  <c r="W12" i="5"/>
  <c r="W14" i="5" s="1"/>
  <c r="W15" i="5" s="1"/>
  <c r="W16" i="5" s="1"/>
  <c r="W17" i="5" s="1"/>
  <c r="W7" i="5"/>
  <c r="AB26" i="5"/>
  <c r="AB25" i="5"/>
  <c r="AB22" i="5"/>
  <c r="AB18" i="5"/>
  <c r="AB12" i="5"/>
  <c r="AB14" i="5" s="1"/>
  <c r="AB7" i="5"/>
  <c r="Z26" i="5"/>
  <c r="Z22" i="5"/>
  <c r="Z18" i="5"/>
  <c r="Z12" i="5"/>
  <c r="Z24" i="5" s="1"/>
  <c r="Z7" i="5"/>
  <c r="T48" i="5"/>
  <c r="T49" i="5"/>
  <c r="T22" i="5"/>
  <c r="T19" i="5"/>
  <c r="T20" i="5" s="1"/>
  <c r="T21" i="5" s="1"/>
  <c r="T12" i="5"/>
  <c r="T24" i="5" s="1"/>
  <c r="T7" i="5"/>
  <c r="S49" i="5"/>
  <c r="S48" i="5"/>
  <c r="S22" i="5"/>
  <c r="S19" i="5"/>
  <c r="S20" i="5" s="1"/>
  <c r="S21" i="5" s="1"/>
  <c r="S12" i="5"/>
  <c r="S24" i="5" s="1"/>
  <c r="S7" i="5"/>
  <c r="J34" i="4" l="1"/>
  <c r="J37" i="4" s="1"/>
  <c r="AP24" i="5"/>
  <c r="J37" i="3"/>
  <c r="J38" i="3" s="1"/>
  <c r="J43" i="3" s="1"/>
  <c r="AO24" i="5"/>
  <c r="AP23" i="5"/>
  <c r="AP34" i="5" s="1"/>
  <c r="AD24" i="5"/>
  <c r="AF23" i="5"/>
  <c r="AG23" i="5"/>
  <c r="AD23" i="5"/>
  <c r="AE24" i="5"/>
  <c r="AE34" i="5" s="1"/>
  <c r="AF24" i="5"/>
  <c r="AG24" i="5"/>
  <c r="AO23" i="5"/>
  <c r="AM24" i="5"/>
  <c r="AM34" i="5" s="1"/>
  <c r="X23" i="5"/>
  <c r="X24" i="5"/>
  <c r="X34" i="5" s="1"/>
  <c r="AJ23" i="5"/>
  <c r="AJ34" i="5" s="1"/>
  <c r="AJ14" i="5"/>
  <c r="AJ15" i="5" s="1"/>
  <c r="AJ16" i="5" s="1"/>
  <c r="AJ17" i="5" s="1"/>
  <c r="F15" i="5"/>
  <c r="F16" i="5" s="1"/>
  <c r="F17" i="5" s="1"/>
  <c r="J36" i="4"/>
  <c r="J38" i="4" s="1"/>
  <c r="J43" i="4" s="1"/>
  <c r="AC23" i="5"/>
  <c r="AI24" i="5"/>
  <c r="AI34" i="5" s="1"/>
  <c r="AC24" i="5"/>
  <c r="AH24" i="5"/>
  <c r="AH34" i="5" s="1"/>
  <c r="AO19" i="5"/>
  <c r="AO20" i="5" s="1"/>
  <c r="AO21" i="5" s="1"/>
  <c r="AK23" i="5"/>
  <c r="AK24" i="5"/>
  <c r="AP15" i="5"/>
  <c r="AP16" i="5" s="1"/>
  <c r="AP17" i="5" s="1"/>
  <c r="AP19" i="5"/>
  <c r="AP20" i="5" s="1"/>
  <c r="AP21" i="5" s="1"/>
  <c r="AN14" i="5"/>
  <c r="AN23" i="5"/>
  <c r="AN34" i="5" s="1"/>
  <c r="AN19" i="5"/>
  <c r="AN20" i="5" s="1"/>
  <c r="AN21" i="5" s="1"/>
  <c r="AM19" i="5"/>
  <c r="AM20" i="5" s="1"/>
  <c r="AM21" i="5" s="1"/>
  <c r="AM14" i="5"/>
  <c r="AL24" i="5"/>
  <c r="AL34" i="5" s="1"/>
  <c r="AL19" i="5"/>
  <c r="AL20" i="5" s="1"/>
  <c r="AL21" i="5" s="1"/>
  <c r="AL14" i="5"/>
  <c r="AK15" i="5"/>
  <c r="AK16" i="5" s="1"/>
  <c r="AK17" i="5" s="1"/>
  <c r="AK20" i="5"/>
  <c r="AK21" i="5" s="1"/>
  <c r="AJ19" i="5"/>
  <c r="AJ20" i="5" s="1"/>
  <c r="AJ21" i="5" s="1"/>
  <c r="AI19" i="5"/>
  <c r="AI20" i="5" s="1"/>
  <c r="AI21" i="5" s="1"/>
  <c r="AI14" i="5"/>
  <c r="AH19" i="5"/>
  <c r="AH20" i="5" s="1"/>
  <c r="AH21" i="5" s="1"/>
  <c r="AH14" i="5"/>
  <c r="AG15" i="5"/>
  <c r="AG16" i="5" s="1"/>
  <c r="AG17" i="5" s="1"/>
  <c r="AG19" i="5"/>
  <c r="AG20" i="5" s="1"/>
  <c r="AG21" i="5" s="1"/>
  <c r="AF15" i="5"/>
  <c r="AF16" i="5" s="1"/>
  <c r="AF17" i="5" s="1"/>
  <c r="AF19" i="5"/>
  <c r="AF20" i="5" s="1"/>
  <c r="AF21" i="5" s="1"/>
  <c r="AE19" i="5"/>
  <c r="AE20" i="5" s="1"/>
  <c r="AE21" i="5" s="1"/>
  <c r="AE14" i="5"/>
  <c r="AD15" i="5"/>
  <c r="AD16" i="5" s="1"/>
  <c r="AD17" i="5" s="1"/>
  <c r="AD19" i="5"/>
  <c r="AD20" i="5" s="1"/>
  <c r="AD21" i="5" s="1"/>
  <c r="AC15" i="5"/>
  <c r="AC16" i="5" s="1"/>
  <c r="AC17" i="5" s="1"/>
  <c r="AC19" i="5"/>
  <c r="AC20" i="5" s="1"/>
  <c r="AC21" i="5" s="1"/>
  <c r="X15" i="5"/>
  <c r="X16" i="5" s="1"/>
  <c r="X17" i="5" s="1"/>
  <c r="AA14" i="5"/>
  <c r="AA15" i="5" s="1"/>
  <c r="W24" i="5"/>
  <c r="X20" i="5"/>
  <c r="X21" i="5" s="1"/>
  <c r="AA23" i="5"/>
  <c r="AA34" i="5" s="1"/>
  <c r="W23" i="5"/>
  <c r="AB23" i="5"/>
  <c r="AB24" i="5"/>
  <c r="W19" i="5"/>
  <c r="W20" i="5" s="1"/>
  <c r="W21" i="5" s="1"/>
  <c r="AB15" i="5"/>
  <c r="AB16" i="5" s="1"/>
  <c r="AB17" i="5" s="1"/>
  <c r="AB19" i="5"/>
  <c r="AB20" i="5" s="1"/>
  <c r="AB21" i="5" s="1"/>
  <c r="Z14" i="5"/>
  <c r="Z23" i="5"/>
  <c r="Z34" i="5" s="1"/>
  <c r="Z19" i="5"/>
  <c r="Z20" i="5" s="1"/>
  <c r="Z21" i="5" s="1"/>
  <c r="T14" i="5"/>
  <c r="T23" i="5"/>
  <c r="T34" i="5" s="1"/>
  <c r="S14" i="5"/>
  <c r="S23" i="5"/>
  <c r="S34" i="5" s="1"/>
  <c r="AO34" i="5" l="1"/>
  <c r="AO35" i="5" s="1"/>
  <c r="J35" i="4"/>
  <c r="AD34" i="5"/>
  <c r="AD37" i="5" s="1"/>
  <c r="AG34" i="5"/>
  <c r="AG37" i="5" s="1"/>
  <c r="AF34" i="5"/>
  <c r="AF37" i="5" s="1"/>
  <c r="J41" i="3"/>
  <c r="J42" i="3" s="1"/>
  <c r="J45" i="3" s="1"/>
  <c r="J39" i="3"/>
  <c r="J40" i="3" s="1"/>
  <c r="J44" i="3" s="1"/>
  <c r="F36" i="5"/>
  <c r="F35" i="5"/>
  <c r="F37" i="5"/>
  <c r="AP35" i="5"/>
  <c r="AC34" i="5"/>
  <c r="AC37" i="5" s="1"/>
  <c r="J39" i="4"/>
  <c r="J40" i="4" s="1"/>
  <c r="J44" i="4" s="1"/>
  <c r="J41" i="4"/>
  <c r="J42" i="4" s="1"/>
  <c r="J45" i="4" s="1"/>
  <c r="X35" i="5"/>
  <c r="AK34" i="5"/>
  <c r="AK36" i="5" s="1"/>
  <c r="AJ35" i="5"/>
  <c r="AP37" i="5"/>
  <c r="AP36" i="5"/>
  <c r="AN15" i="5"/>
  <c r="AN16" i="5" s="1"/>
  <c r="AN17" i="5" s="1"/>
  <c r="AM15" i="5"/>
  <c r="AM16" i="5" s="1"/>
  <c r="AM17" i="5" s="1"/>
  <c r="AM35" i="5" s="1"/>
  <c r="AL15" i="5"/>
  <c r="AL16" i="5" s="1"/>
  <c r="AL17" i="5" s="1"/>
  <c r="AJ37" i="5"/>
  <c r="AJ36" i="5"/>
  <c r="AI15" i="5"/>
  <c r="AI16" i="5" s="1"/>
  <c r="AI17" i="5" s="1"/>
  <c r="AH15" i="5"/>
  <c r="AH16" i="5" s="1"/>
  <c r="AH17" i="5" s="1"/>
  <c r="AE15" i="5"/>
  <c r="AE16" i="5" s="1"/>
  <c r="AE17" i="5" s="1"/>
  <c r="AE37" i="5" s="1"/>
  <c r="AA16" i="5"/>
  <c r="AA17" i="5" s="1"/>
  <c r="AA37" i="5" s="1"/>
  <c r="AB34" i="5"/>
  <c r="AB37" i="5" s="1"/>
  <c r="X36" i="5"/>
  <c r="X37" i="5"/>
  <c r="W34" i="5"/>
  <c r="W35" i="5" s="1"/>
  <c r="Z15" i="5"/>
  <c r="Z16" i="5" s="1"/>
  <c r="Z17" i="5" s="1"/>
  <c r="T15" i="5"/>
  <c r="T16" i="5" s="1"/>
  <c r="T17" i="5" s="1"/>
  <c r="T35" i="5" s="1"/>
  <c r="S15" i="5"/>
  <c r="S16" i="5" s="1"/>
  <c r="S17" i="5" s="1"/>
  <c r="AG35" i="5" l="1"/>
  <c r="AO37" i="5"/>
  <c r="AF36" i="5"/>
  <c r="AG36" i="5"/>
  <c r="AG38" i="5" s="1"/>
  <c r="AG41" i="5" s="1"/>
  <c r="AG42" i="5" s="1"/>
  <c r="AG45" i="5" s="1"/>
  <c r="AO36" i="5"/>
  <c r="AF35" i="5"/>
  <c r="AD36" i="5"/>
  <c r="AD38" i="5" s="1"/>
  <c r="AD41" i="5" s="1"/>
  <c r="AD42" i="5" s="1"/>
  <c r="AD45" i="5" s="1"/>
  <c r="AO38" i="5"/>
  <c r="AO41" i="5" s="1"/>
  <c r="AO42" i="5" s="1"/>
  <c r="AO45" i="5" s="1"/>
  <c r="AD35" i="5"/>
  <c r="AP38" i="5"/>
  <c r="AP41" i="5" s="1"/>
  <c r="AP42" i="5" s="1"/>
  <c r="AP45" i="5" s="1"/>
  <c r="AJ38" i="5"/>
  <c r="AJ39" i="5" s="1"/>
  <c r="AJ40" i="5" s="1"/>
  <c r="AJ44" i="5" s="1"/>
  <c r="AC36" i="5"/>
  <c r="AC38" i="5" s="1"/>
  <c r="AC41" i="5" s="1"/>
  <c r="AC42" i="5" s="1"/>
  <c r="AC45" i="5" s="1"/>
  <c r="F38" i="5"/>
  <c r="F43" i="5" s="1"/>
  <c r="X38" i="5"/>
  <c r="X39" i="5" s="1"/>
  <c r="X40" i="5" s="1"/>
  <c r="X44" i="5" s="1"/>
  <c r="AA35" i="5"/>
  <c r="AA36" i="5"/>
  <c r="AA38" i="5" s="1"/>
  <c r="AA41" i="5" s="1"/>
  <c r="AA42" i="5" s="1"/>
  <c r="AA45" i="5" s="1"/>
  <c r="AC35" i="5"/>
  <c r="AN35" i="5"/>
  <c r="AB35" i="5"/>
  <c r="AE36" i="5"/>
  <c r="AE38" i="5" s="1"/>
  <c r="AE43" i="5" s="1"/>
  <c r="AM36" i="5"/>
  <c r="AF38" i="5"/>
  <c r="AF43" i="5" s="1"/>
  <c r="AE35" i="5"/>
  <c r="AK35" i="5"/>
  <c r="AB36" i="5"/>
  <c r="AB38" i="5" s="1"/>
  <c r="AB43" i="5" s="1"/>
  <c r="AK37" i="5"/>
  <c r="AK38" i="5" s="1"/>
  <c r="AN36" i="5"/>
  <c r="AN37" i="5"/>
  <c r="AM37" i="5"/>
  <c r="AL37" i="5"/>
  <c r="AL36" i="5"/>
  <c r="AL35" i="5"/>
  <c r="AI37" i="5"/>
  <c r="AI36" i="5"/>
  <c r="AI35" i="5"/>
  <c r="AH35" i="5"/>
  <c r="AH36" i="5"/>
  <c r="AH37" i="5"/>
  <c r="W36" i="5"/>
  <c r="W37" i="5"/>
  <c r="Z35" i="5"/>
  <c r="Z37" i="5"/>
  <c r="Z36" i="5"/>
  <c r="T37" i="5"/>
  <c r="T36" i="5"/>
  <c r="S37" i="5"/>
  <c r="S36" i="5"/>
  <c r="S35" i="5"/>
  <c r="AP43" i="5" l="1"/>
  <c r="AO39" i="5"/>
  <c r="AO40" i="5" s="1"/>
  <c r="AO44" i="5" s="1"/>
  <c r="AI38" i="5"/>
  <c r="AI43" i="5" s="1"/>
  <c r="AP39" i="5"/>
  <c r="AP40" i="5" s="1"/>
  <c r="AP44" i="5" s="1"/>
  <c r="AO43" i="5"/>
  <c r="AJ41" i="5"/>
  <c r="AJ42" i="5" s="1"/>
  <c r="AJ45" i="5" s="1"/>
  <c r="AD39" i="5"/>
  <c r="AD40" i="5" s="1"/>
  <c r="AD44" i="5" s="1"/>
  <c r="AJ43" i="5"/>
  <c r="AM38" i="5"/>
  <c r="AM39" i="5" s="1"/>
  <c r="AM40" i="5" s="1"/>
  <c r="AM44" i="5" s="1"/>
  <c r="AG39" i="5"/>
  <c r="AG40" i="5" s="1"/>
  <c r="AG44" i="5" s="1"/>
  <c r="AA39" i="5"/>
  <c r="AA40" i="5" s="1"/>
  <c r="AA44" i="5" s="1"/>
  <c r="AL38" i="5"/>
  <c r="AL39" i="5" s="1"/>
  <c r="AL40" i="5" s="1"/>
  <c r="AL44" i="5" s="1"/>
  <c r="AA43" i="5"/>
  <c r="AD43" i="5"/>
  <c r="AC43" i="5"/>
  <c r="AE39" i="5"/>
  <c r="AE40" i="5" s="1"/>
  <c r="AE44" i="5" s="1"/>
  <c r="AC39" i="5"/>
  <c r="AC40" i="5" s="1"/>
  <c r="AC44" i="5" s="1"/>
  <c r="AF39" i="5"/>
  <c r="AF40" i="5" s="1"/>
  <c r="AF44" i="5" s="1"/>
  <c r="AG43" i="5"/>
  <c r="AN38" i="5"/>
  <c r="AN43" i="5" s="1"/>
  <c r="F39" i="5"/>
  <c r="F40" i="5" s="1"/>
  <c r="F44" i="5" s="1"/>
  <c r="F41" i="5"/>
  <c r="F42" i="5" s="1"/>
  <c r="F45" i="5" s="1"/>
  <c r="X43" i="5"/>
  <c r="AH38" i="5"/>
  <c r="AH43" i="5" s="1"/>
  <c r="X41" i="5"/>
  <c r="X42" i="5" s="1"/>
  <c r="X45" i="5" s="1"/>
  <c r="AF41" i="5"/>
  <c r="AF42" i="5" s="1"/>
  <c r="AF45" i="5" s="1"/>
  <c r="AK41" i="5"/>
  <c r="AK42" i="5" s="1"/>
  <c r="AK45" i="5" s="1"/>
  <c r="AK43" i="5"/>
  <c r="AK39" i="5"/>
  <c r="AK40" i="5" s="1"/>
  <c r="AK44" i="5" s="1"/>
  <c r="AE41" i="5"/>
  <c r="AE42" i="5" s="1"/>
  <c r="AE45" i="5" s="1"/>
  <c r="AI39" i="5"/>
  <c r="AI40" i="5" s="1"/>
  <c r="AI44" i="5" s="1"/>
  <c r="AI41" i="5"/>
  <c r="AI42" i="5" s="1"/>
  <c r="AI45" i="5" s="1"/>
  <c r="W38" i="5"/>
  <c r="S38" i="5"/>
  <c r="S39" i="5" s="1"/>
  <c r="S40" i="5" s="1"/>
  <c r="S44" i="5" s="1"/>
  <c r="Z38" i="5"/>
  <c r="Z39" i="5" s="1"/>
  <c r="Z40" i="5" s="1"/>
  <c r="Z44" i="5" s="1"/>
  <c r="AB39" i="5"/>
  <c r="AB40" i="5" s="1"/>
  <c r="AB44" i="5" s="1"/>
  <c r="AB41" i="5"/>
  <c r="AB42" i="5" s="1"/>
  <c r="AB45" i="5" s="1"/>
  <c r="T38" i="5"/>
  <c r="T39" i="5" s="1"/>
  <c r="T40" i="5" s="1"/>
  <c r="T44" i="5" s="1"/>
  <c r="AM41" i="5" l="1"/>
  <c r="AM42" i="5" s="1"/>
  <c r="AM45" i="5" s="1"/>
  <c r="AM43" i="5"/>
  <c r="AL41" i="5"/>
  <c r="AL42" i="5" s="1"/>
  <c r="AL45" i="5" s="1"/>
  <c r="AH41" i="5"/>
  <c r="AH42" i="5" s="1"/>
  <c r="AH45" i="5" s="1"/>
  <c r="AL43" i="5"/>
  <c r="AH39" i="5"/>
  <c r="AH40" i="5" s="1"/>
  <c r="AH44" i="5" s="1"/>
  <c r="T43" i="5"/>
  <c r="S43" i="5"/>
  <c r="AN39" i="5"/>
  <c r="AN40" i="5" s="1"/>
  <c r="AN44" i="5" s="1"/>
  <c r="AN41" i="5"/>
  <c r="AN42" i="5" s="1"/>
  <c r="AN45" i="5" s="1"/>
  <c r="S41" i="5"/>
  <c r="S42" i="5" s="1"/>
  <c r="S45" i="5" s="1"/>
  <c r="T41" i="5"/>
  <c r="T42" i="5" s="1"/>
  <c r="T45" i="5" s="1"/>
  <c r="Z41" i="5"/>
  <c r="Z42" i="5" s="1"/>
  <c r="Z45" i="5" s="1"/>
  <c r="Z43" i="5"/>
  <c r="W41" i="5"/>
  <c r="W42" i="5" s="1"/>
  <c r="W45" i="5" s="1"/>
  <c r="W39" i="5"/>
  <c r="W40" i="5" s="1"/>
  <c r="W44" i="5" s="1"/>
  <c r="W43" i="5"/>
  <c r="AQ54" i="4"/>
  <c r="AQ26" i="4"/>
  <c r="AQ22" i="4"/>
  <c r="AQ18" i="4"/>
  <c r="AQ12" i="4"/>
  <c r="AQ23" i="4" s="1"/>
  <c r="AQ7" i="4"/>
  <c r="AZ54" i="4"/>
  <c r="AZ53" i="4"/>
  <c r="AZ22" i="4"/>
  <c r="AZ18" i="4"/>
  <c r="AZ12" i="4"/>
  <c r="AZ14" i="4" s="1"/>
  <c r="AZ7" i="4"/>
  <c r="AW54" i="4"/>
  <c r="AW53" i="4"/>
  <c r="AW22" i="4"/>
  <c r="AW18" i="4"/>
  <c r="AW12" i="4"/>
  <c r="AW23" i="4" s="1"/>
  <c r="AW7" i="4"/>
  <c r="AP54" i="4"/>
  <c r="AP26" i="4"/>
  <c r="AP22" i="4"/>
  <c r="AP18" i="4"/>
  <c r="AP19" i="4" s="1"/>
  <c r="AP20" i="4" s="1"/>
  <c r="AP21" i="4" s="1"/>
  <c r="AP12" i="4"/>
  <c r="AP24" i="4" s="1"/>
  <c r="AP7" i="4"/>
  <c r="AO54" i="4"/>
  <c r="AN55" i="4"/>
  <c r="AO53" i="4" s="1"/>
  <c r="AO26" i="4"/>
  <c r="AO22" i="4"/>
  <c r="AO18" i="4"/>
  <c r="AO12" i="4"/>
  <c r="AO14" i="4" s="1"/>
  <c r="AO7" i="4"/>
  <c r="AV54" i="4"/>
  <c r="AV53" i="4"/>
  <c r="AV22" i="4"/>
  <c r="AV18" i="4"/>
  <c r="AV19" i="4" s="1"/>
  <c r="AV12" i="4"/>
  <c r="AV14" i="4" s="1"/>
  <c r="AV7" i="4"/>
  <c r="AY54" i="4"/>
  <c r="AY53" i="4"/>
  <c r="AY22" i="4"/>
  <c r="AY18" i="4"/>
  <c r="AY12" i="4"/>
  <c r="AY24" i="4" s="1"/>
  <c r="AY7" i="4"/>
  <c r="AU54" i="4"/>
  <c r="AU53" i="4"/>
  <c r="AU22" i="4"/>
  <c r="AU18" i="4"/>
  <c r="AU12" i="4"/>
  <c r="AU14" i="4" s="1"/>
  <c r="AU7" i="4"/>
  <c r="AN18" i="4"/>
  <c r="AN26" i="4"/>
  <c r="AN22" i="4"/>
  <c r="AN12" i="4"/>
  <c r="AN23" i="4" s="1"/>
  <c r="AN7" i="4"/>
  <c r="AM18" i="4"/>
  <c r="AM26" i="4"/>
  <c r="AM22" i="4"/>
  <c r="AM12" i="4"/>
  <c r="AM24" i="4" s="1"/>
  <c r="AM7" i="4"/>
  <c r="AX18" i="4"/>
  <c r="AT18" i="4"/>
  <c r="AK22" i="4"/>
  <c r="AK18" i="4"/>
  <c r="AK19" i="4" s="1"/>
  <c r="AK20" i="4" s="1"/>
  <c r="AK21" i="4" s="1"/>
  <c r="AK12" i="4"/>
  <c r="AK24" i="4" s="1"/>
  <c r="AK7" i="4"/>
  <c r="AC54" i="4"/>
  <c r="AC53" i="4"/>
  <c r="Y22" i="4"/>
  <c r="Y19" i="4"/>
  <c r="Y20" i="4" s="1"/>
  <c r="Y21" i="4" s="1"/>
  <c r="Y12" i="4"/>
  <c r="Y24" i="4" s="1"/>
  <c r="Y7" i="4"/>
  <c r="AC22" i="4"/>
  <c r="AC19" i="4"/>
  <c r="AC20" i="4" s="1"/>
  <c r="AC21" i="4" s="1"/>
  <c r="AC12" i="4"/>
  <c r="AC24" i="4" s="1"/>
  <c r="AC7" i="4"/>
  <c r="AB22" i="4"/>
  <c r="AB19" i="4"/>
  <c r="AB20" i="4" s="1"/>
  <c r="AB21" i="4" s="1"/>
  <c r="AB12" i="4"/>
  <c r="AB23" i="4" s="1"/>
  <c r="AB7" i="4"/>
  <c r="AQ53" i="4" l="1"/>
  <c r="AW24" i="4"/>
  <c r="AW14" i="4"/>
  <c r="AW15" i="4" s="1"/>
  <c r="AW16" i="4" s="1"/>
  <c r="AW17" i="4" s="1"/>
  <c r="AQ24" i="4"/>
  <c r="AQ34" i="4" s="1"/>
  <c r="AQ19" i="4"/>
  <c r="AQ20" i="4" s="1"/>
  <c r="AQ21" i="4" s="1"/>
  <c r="AW34" i="4"/>
  <c r="AV24" i="4"/>
  <c r="AZ23" i="4"/>
  <c r="AQ14" i="4"/>
  <c r="AO24" i="4"/>
  <c r="AZ24" i="4"/>
  <c r="AZ15" i="4"/>
  <c r="AZ16" i="4" s="1"/>
  <c r="AZ17" i="4" s="1"/>
  <c r="AZ19" i="4"/>
  <c r="AZ20" i="4" s="1"/>
  <c r="AZ21" i="4" s="1"/>
  <c r="AW19" i="4"/>
  <c r="AW20" i="4" s="1"/>
  <c r="AW21" i="4" s="1"/>
  <c r="AP53" i="4"/>
  <c r="AO23" i="4"/>
  <c r="AP14" i="4"/>
  <c r="AP23" i="4"/>
  <c r="AP34" i="4" s="1"/>
  <c r="AV23" i="4"/>
  <c r="AO15" i="4"/>
  <c r="AO16" i="4" s="1"/>
  <c r="AO17" i="4" s="1"/>
  <c r="AO19" i="4"/>
  <c r="AO20" i="4" s="1"/>
  <c r="AO21" i="4" s="1"/>
  <c r="AV15" i="4"/>
  <c r="AV16" i="4" s="1"/>
  <c r="AV17" i="4" s="1"/>
  <c r="AV20" i="4"/>
  <c r="AV21" i="4" s="1"/>
  <c r="AY14" i="4"/>
  <c r="AY23" i="4"/>
  <c r="AY34" i="4" s="1"/>
  <c r="AY19" i="4"/>
  <c r="AY20" i="4" s="1"/>
  <c r="AY21" i="4" s="1"/>
  <c r="AU15" i="4"/>
  <c r="AU16" i="4" s="1"/>
  <c r="AU17" i="4" s="1"/>
  <c r="AU23" i="4"/>
  <c r="AU24" i="4"/>
  <c r="AN24" i="4"/>
  <c r="AN34" i="4" s="1"/>
  <c r="AU19" i="4"/>
  <c r="AU20" i="4" s="1"/>
  <c r="AU21" i="4" s="1"/>
  <c r="AN14" i="4"/>
  <c r="AN19" i="4"/>
  <c r="AN20" i="4" s="1"/>
  <c r="AN21" i="4" s="1"/>
  <c r="AM14" i="4"/>
  <c r="AM15" i="4" s="1"/>
  <c r="AM23" i="4"/>
  <c r="AM34" i="4" s="1"/>
  <c r="AM19" i="4"/>
  <c r="AM20" i="4" s="1"/>
  <c r="AM21" i="4" s="1"/>
  <c r="AK14" i="4"/>
  <c r="AK23" i="4"/>
  <c r="AK34" i="4" s="1"/>
  <c r="Y23" i="4"/>
  <c r="Y34" i="4" s="1"/>
  <c r="Y14" i="4"/>
  <c r="Y15" i="4" s="1"/>
  <c r="Y16" i="4" s="1"/>
  <c r="Y17" i="4" s="1"/>
  <c r="AC14" i="4"/>
  <c r="AC23" i="4"/>
  <c r="AC34" i="4" s="1"/>
  <c r="AB14" i="4"/>
  <c r="AB24" i="4"/>
  <c r="AB34" i="4" s="1"/>
  <c r="AV34" i="4" l="1"/>
  <c r="AV37" i="4" s="1"/>
  <c r="AQ15" i="4"/>
  <c r="AQ16" i="4" s="1"/>
  <c r="AQ17" i="4" s="1"/>
  <c r="AQ36" i="4" s="1"/>
  <c r="AW35" i="4"/>
  <c r="AO34" i="4"/>
  <c r="AO35" i="4" s="1"/>
  <c r="AZ34" i="4"/>
  <c r="AZ37" i="4" s="1"/>
  <c r="AZ36" i="4"/>
  <c r="AW36" i="4"/>
  <c r="AW37" i="4"/>
  <c r="AV35" i="4"/>
  <c r="AP15" i="4"/>
  <c r="AP16" i="4" s="1"/>
  <c r="AP17" i="4" s="1"/>
  <c r="AU34" i="4"/>
  <c r="AU36" i="4" s="1"/>
  <c r="AY15" i="4"/>
  <c r="AY16" i="4" s="1"/>
  <c r="AY17" i="4" s="1"/>
  <c r="AY35" i="4" s="1"/>
  <c r="AM16" i="4"/>
  <c r="AM17" i="4" s="1"/>
  <c r="AM36" i="4" s="1"/>
  <c r="AN15" i="4"/>
  <c r="AN16" i="4" s="1"/>
  <c r="AN17" i="4" s="1"/>
  <c r="AK15" i="4"/>
  <c r="AK16" i="4" s="1"/>
  <c r="AK17" i="4" s="1"/>
  <c r="Y37" i="4"/>
  <c r="Y36" i="4"/>
  <c r="Y35" i="4"/>
  <c r="AC15" i="4"/>
  <c r="AC16" i="4" s="1"/>
  <c r="AC17" i="4" s="1"/>
  <c r="AC35" i="4" s="1"/>
  <c r="AB15" i="4"/>
  <c r="AB16" i="4" s="1"/>
  <c r="AB17" i="4" s="1"/>
  <c r="AV36" i="4" l="1"/>
  <c r="AV38" i="4"/>
  <c r="AW38" i="4"/>
  <c r="AW41" i="4" s="1"/>
  <c r="AW42" i="4" s="1"/>
  <c r="AW45" i="4" s="1"/>
  <c r="AO36" i="4"/>
  <c r="AO37" i="4"/>
  <c r="AQ37" i="4"/>
  <c r="AQ38" i="4"/>
  <c r="AQ35" i="4"/>
  <c r="AZ38" i="4"/>
  <c r="AZ39" i="4" s="1"/>
  <c r="AZ35" i="4"/>
  <c r="AW39" i="4"/>
  <c r="AW40" i="4" s="1"/>
  <c r="AW44" i="4" s="1"/>
  <c r="AP35" i="4"/>
  <c r="AM37" i="4"/>
  <c r="AM38" i="4" s="1"/>
  <c r="AM39" i="4" s="1"/>
  <c r="AM40" i="4" s="1"/>
  <c r="AM44" i="4" s="1"/>
  <c r="AP37" i="4"/>
  <c r="AP36" i="4"/>
  <c r="AV39" i="4"/>
  <c r="AV40" i="4" s="1"/>
  <c r="AV44" i="4" s="1"/>
  <c r="AV43" i="4"/>
  <c r="AV41" i="4"/>
  <c r="AV42" i="4" s="1"/>
  <c r="AV45" i="4" s="1"/>
  <c r="AU35" i="4"/>
  <c r="AU37" i="4"/>
  <c r="AU38" i="4" s="1"/>
  <c r="AY37" i="4"/>
  <c r="AY36" i="4"/>
  <c r="AN35" i="4"/>
  <c r="AN36" i="4"/>
  <c r="AM35" i="4"/>
  <c r="AN37" i="4"/>
  <c r="AK35" i="4"/>
  <c r="AK36" i="4"/>
  <c r="AK37" i="4"/>
  <c r="Y38" i="4"/>
  <c r="Y39" i="4" s="1"/>
  <c r="Y40" i="4" s="1"/>
  <c r="Y44" i="4" s="1"/>
  <c r="AC36" i="4"/>
  <c r="AC37" i="4"/>
  <c r="AB36" i="4"/>
  <c r="AB37" i="4"/>
  <c r="AB35" i="4"/>
  <c r="AW43" i="4" l="1"/>
  <c r="AO38" i="4"/>
  <c r="AO39" i="4" s="1"/>
  <c r="AO40" i="4" s="1"/>
  <c r="AO44" i="4" s="1"/>
  <c r="AO41" i="4"/>
  <c r="AO42" i="4" s="1"/>
  <c r="AO45" i="4" s="1"/>
  <c r="AZ40" i="4"/>
  <c r="AZ44" i="4" s="1"/>
  <c r="AZ41" i="4"/>
  <c r="AZ42" i="4" s="1"/>
  <c r="AZ45" i="4" s="1"/>
  <c r="AZ43" i="4"/>
  <c r="AP38" i="4"/>
  <c r="AP39" i="4" s="1"/>
  <c r="AP40" i="4" s="1"/>
  <c r="AP44" i="4" s="1"/>
  <c r="AQ39" i="4"/>
  <c r="AQ40" i="4" s="1"/>
  <c r="AQ44" i="4" s="1"/>
  <c r="AQ43" i="4"/>
  <c r="AQ41" i="4"/>
  <c r="AQ42" i="4" s="1"/>
  <c r="AQ45" i="4" s="1"/>
  <c r="AY38" i="4"/>
  <c r="AY39" i="4" s="1"/>
  <c r="AY40" i="4" s="1"/>
  <c r="AY44" i="4" s="1"/>
  <c r="AM41" i="4"/>
  <c r="AM42" i="4" s="1"/>
  <c r="AM45" i="4" s="1"/>
  <c r="AM43" i="4"/>
  <c r="AU43" i="4"/>
  <c r="AU41" i="4"/>
  <c r="AU42" i="4" s="1"/>
  <c r="AU45" i="4" s="1"/>
  <c r="AU39" i="4"/>
  <c r="AU40" i="4" s="1"/>
  <c r="AU44" i="4" s="1"/>
  <c r="AN38" i="4"/>
  <c r="AN43" i="4" s="1"/>
  <c r="AK38" i="4"/>
  <c r="AK41" i="4" s="1"/>
  <c r="AK42" i="4" s="1"/>
  <c r="AK45" i="4" s="1"/>
  <c r="Y43" i="4"/>
  <c r="AC38" i="4"/>
  <c r="AC43" i="4" s="1"/>
  <c r="Y41" i="4"/>
  <c r="Y42" i="4" s="1"/>
  <c r="Y45" i="4" s="1"/>
  <c r="AB38" i="4"/>
  <c r="AB39" i="4" s="1"/>
  <c r="AB40" i="4" s="1"/>
  <c r="AB44" i="4" s="1"/>
  <c r="AN39" i="4" l="1"/>
  <c r="AO43" i="4"/>
  <c r="AP41" i="4"/>
  <c r="AP42" i="4" s="1"/>
  <c r="AP45" i="4" s="1"/>
  <c r="AY41" i="4"/>
  <c r="AY42" i="4" s="1"/>
  <c r="AY45" i="4" s="1"/>
  <c r="AY43" i="4"/>
  <c r="AP43" i="4"/>
  <c r="AK43" i="4"/>
  <c r="AN40" i="4"/>
  <c r="AN44" i="4" s="1"/>
  <c r="AN41" i="4"/>
  <c r="AN42" i="4" s="1"/>
  <c r="AN45" i="4" s="1"/>
  <c r="AK39" i="4"/>
  <c r="AK40" i="4" s="1"/>
  <c r="AK44" i="4" s="1"/>
  <c r="AB41" i="4"/>
  <c r="AB42" i="4" s="1"/>
  <c r="AB45" i="4" s="1"/>
  <c r="AB43" i="4"/>
  <c r="AC39" i="4"/>
  <c r="AC40" i="4" s="1"/>
  <c r="AC44" i="4" s="1"/>
  <c r="AC41" i="4"/>
  <c r="AC42" i="4" s="1"/>
  <c r="AC45" i="4" s="1"/>
  <c r="AY56" i="3" l="1"/>
  <c r="AY55" i="3"/>
  <c r="AY26" i="3"/>
  <c r="AY22" i="3"/>
  <c r="AY18" i="3"/>
  <c r="AY12" i="3"/>
  <c r="AY23" i="3" s="1"/>
  <c r="AY7" i="3"/>
  <c r="AX56" i="3"/>
  <c r="AX55" i="3"/>
  <c r="AX22" i="3"/>
  <c r="AX18" i="3"/>
  <c r="AX12" i="3"/>
  <c r="AX24" i="3" s="1"/>
  <c r="AX7" i="3"/>
  <c r="AT56" i="3"/>
  <c r="AT55" i="3"/>
  <c r="AT26" i="3"/>
  <c r="AT22" i="3"/>
  <c r="AT18" i="3"/>
  <c r="AT12" i="3"/>
  <c r="AT14" i="3" s="1"/>
  <c r="AT7" i="3"/>
  <c r="AS18" i="3"/>
  <c r="AY24" i="3" l="1"/>
  <c r="AY34" i="3" s="1"/>
  <c r="AY19" i="3"/>
  <c r="AY20" i="3" s="1"/>
  <c r="AY21" i="3" s="1"/>
  <c r="AY14" i="3"/>
  <c r="AX14" i="3"/>
  <c r="AX23" i="3"/>
  <c r="AX34" i="3" s="1"/>
  <c r="AX19" i="3"/>
  <c r="AX20" i="3" s="1"/>
  <c r="AX21" i="3" s="1"/>
  <c r="AT24" i="3"/>
  <c r="AT23" i="3"/>
  <c r="AT15" i="3"/>
  <c r="AT16" i="3" s="1"/>
  <c r="AT17" i="3" s="1"/>
  <c r="AT19" i="3"/>
  <c r="AT20" i="3" s="1"/>
  <c r="AT21" i="3" s="1"/>
  <c r="AW18" i="3"/>
  <c r="AV18" i="3"/>
  <c r="AO18" i="3"/>
  <c r="AO26" i="3"/>
  <c r="AO24" i="3"/>
  <c r="AO22" i="3"/>
  <c r="AO12" i="3"/>
  <c r="AO14" i="3" s="1"/>
  <c r="AO7" i="3"/>
  <c r="AL22" i="3"/>
  <c r="AL18" i="3"/>
  <c r="AL12" i="3"/>
  <c r="AL24" i="3" s="1"/>
  <c r="AL7" i="3"/>
  <c r="AJ18" i="3"/>
  <c r="AJ19" i="3" s="1"/>
  <c r="AJ22" i="3"/>
  <c r="AJ12" i="3"/>
  <c r="AJ24" i="3" s="1"/>
  <c r="AJ7" i="3"/>
  <c r="AM18" i="3"/>
  <c r="AI22" i="3"/>
  <c r="AI18" i="3"/>
  <c r="AI12" i="3"/>
  <c r="AI24" i="3" s="1"/>
  <c r="AI7" i="3"/>
  <c r="AO23" i="3" l="1"/>
  <c r="AO34" i="3" s="1"/>
  <c r="AT34" i="3"/>
  <c r="AT35" i="3" s="1"/>
  <c r="AY15" i="3"/>
  <c r="AY16" i="3" s="1"/>
  <c r="AY17" i="3" s="1"/>
  <c r="AX15" i="3"/>
  <c r="AX16" i="3" s="1"/>
  <c r="AX17" i="3" s="1"/>
  <c r="AX35" i="3" s="1"/>
  <c r="AO15" i="3"/>
  <c r="AO16" i="3" s="1"/>
  <c r="AO17" i="3" s="1"/>
  <c r="AL19" i="3"/>
  <c r="AL20" i="3" s="1"/>
  <c r="AL21" i="3" s="1"/>
  <c r="AO19" i="3"/>
  <c r="AO20" i="3" s="1"/>
  <c r="AO21" i="3" s="1"/>
  <c r="AL23" i="3"/>
  <c r="AL34" i="3" s="1"/>
  <c r="AL14" i="3"/>
  <c r="AJ20" i="3"/>
  <c r="AJ21" i="3" s="1"/>
  <c r="AJ14" i="3"/>
  <c r="AJ23" i="3"/>
  <c r="AJ34" i="3" s="1"/>
  <c r="AI23" i="3"/>
  <c r="AI34" i="3" s="1"/>
  <c r="AI14" i="3"/>
  <c r="AI19" i="3"/>
  <c r="AI20" i="3" s="1"/>
  <c r="AI21" i="3" s="1"/>
  <c r="AT36" i="3" l="1"/>
  <c r="AT37" i="3"/>
  <c r="AY35" i="3"/>
  <c r="AY37" i="3"/>
  <c r="AY36" i="3"/>
  <c r="AY38" i="3" s="1"/>
  <c r="AX37" i="3"/>
  <c r="AX36" i="3"/>
  <c r="AX38" i="3" s="1"/>
  <c r="AO37" i="3"/>
  <c r="AO36" i="3"/>
  <c r="AO35" i="3"/>
  <c r="AL15" i="3"/>
  <c r="AL16" i="3" s="1"/>
  <c r="AL17" i="3" s="1"/>
  <c r="AJ15" i="3"/>
  <c r="AJ16" i="3" s="1"/>
  <c r="AJ17" i="3" s="1"/>
  <c r="AI15" i="3"/>
  <c r="AI16" i="3" s="1"/>
  <c r="AI17" i="3" s="1"/>
  <c r="AT38" i="3" l="1"/>
  <c r="AT39" i="3" s="1"/>
  <c r="AT40" i="3" s="1"/>
  <c r="AT44" i="3" s="1"/>
  <c r="AT41" i="3"/>
  <c r="AT42" i="3" s="1"/>
  <c r="AT45" i="3" s="1"/>
  <c r="AT43" i="3"/>
  <c r="AY39" i="3"/>
  <c r="AY40" i="3" s="1"/>
  <c r="AY44" i="3" s="1"/>
  <c r="AY41" i="3"/>
  <c r="AY42" i="3" s="1"/>
  <c r="AY45" i="3" s="1"/>
  <c r="AY43" i="3"/>
  <c r="AX43" i="3"/>
  <c r="AX41" i="3"/>
  <c r="AX42" i="3" s="1"/>
  <c r="AX45" i="3" s="1"/>
  <c r="AX39" i="3"/>
  <c r="AX40" i="3" s="1"/>
  <c r="AX44" i="3" s="1"/>
  <c r="AO38" i="3"/>
  <c r="AO43" i="3" s="1"/>
  <c r="AL37" i="3"/>
  <c r="AL36" i="3"/>
  <c r="AL35" i="3"/>
  <c r="AJ35" i="3"/>
  <c r="AJ37" i="3"/>
  <c r="AJ36" i="3"/>
  <c r="AI37" i="3"/>
  <c r="AI36" i="3"/>
  <c r="AI35" i="3"/>
  <c r="AO41" i="3" l="1"/>
  <c r="AO42" i="3" s="1"/>
  <c r="AO45" i="3" s="1"/>
  <c r="AO39" i="3"/>
  <c r="AO40" i="3" s="1"/>
  <c r="AO44" i="3" s="1"/>
  <c r="AJ38" i="3"/>
  <c r="AJ43" i="3" s="1"/>
  <c r="AL38" i="3"/>
  <c r="AL43" i="3" s="1"/>
  <c r="AI38" i="3"/>
  <c r="AI41" i="3" s="1"/>
  <c r="AI42" i="3" s="1"/>
  <c r="AI45" i="3" s="1"/>
  <c r="AJ39" i="3" l="1"/>
  <c r="AJ40" i="3" s="1"/>
  <c r="AJ44" i="3" s="1"/>
  <c r="AI43" i="3"/>
  <c r="AJ41" i="3"/>
  <c r="AJ42" i="3" s="1"/>
  <c r="AJ45" i="3" s="1"/>
  <c r="AL41" i="3"/>
  <c r="AL42" i="3" s="1"/>
  <c r="AL45" i="3" s="1"/>
  <c r="AI39" i="3"/>
  <c r="AI40" i="3" s="1"/>
  <c r="AI44" i="3" s="1"/>
  <c r="AL39" i="3"/>
  <c r="AL40" i="3" s="1"/>
  <c r="AL44" i="3" s="1"/>
  <c r="AP18" i="1" l="1"/>
  <c r="AN18" i="1"/>
  <c r="AP22" i="1"/>
  <c r="AP12" i="1"/>
  <c r="AP24" i="1" s="1"/>
  <c r="AP7" i="1"/>
  <c r="AN32" i="1"/>
  <c r="AN22" i="1"/>
  <c r="AN12" i="1"/>
  <c r="AN24" i="1" s="1"/>
  <c r="AN7" i="1"/>
  <c r="AR18" i="1"/>
  <c r="AL18" i="1"/>
  <c r="AJ18" i="1"/>
  <c r="AJ22" i="1"/>
  <c r="AJ12" i="1"/>
  <c r="AJ23" i="1" s="1"/>
  <c r="AJ7" i="1"/>
  <c r="AH18" i="1"/>
  <c r="AH22" i="1"/>
  <c r="AH12" i="1"/>
  <c r="AH14" i="1" s="1"/>
  <c r="AH7" i="1"/>
  <c r="AF18" i="1"/>
  <c r="AE18" i="1"/>
  <c r="AA54" i="1"/>
  <c r="AB54" i="1"/>
  <c r="AP14" i="1" l="1"/>
  <c r="AP23" i="1"/>
  <c r="AP34" i="1" s="1"/>
  <c r="AP19" i="1"/>
  <c r="AP20" i="1" s="1"/>
  <c r="AP21" i="1" s="1"/>
  <c r="AN14" i="1"/>
  <c r="AN23" i="1"/>
  <c r="AN34" i="1" s="1"/>
  <c r="AN19" i="1"/>
  <c r="AN20" i="1" s="1"/>
  <c r="AN21" i="1" s="1"/>
  <c r="AJ14" i="1"/>
  <c r="AJ24" i="1"/>
  <c r="AJ34" i="1" s="1"/>
  <c r="AJ19" i="1"/>
  <c r="AJ20" i="1" s="1"/>
  <c r="AJ21" i="1" s="1"/>
  <c r="AH15" i="1"/>
  <c r="AH16" i="1" s="1"/>
  <c r="AH17" i="1" s="1"/>
  <c r="AH23" i="1"/>
  <c r="AH24" i="1"/>
  <c r="AH19" i="1"/>
  <c r="AH20" i="1" s="1"/>
  <c r="AH21" i="1" s="1"/>
  <c r="AP15" i="1" l="1"/>
  <c r="AP16" i="1" s="1"/>
  <c r="AP17" i="1" s="1"/>
  <c r="AN15" i="1"/>
  <c r="AN16" i="1" s="1"/>
  <c r="AN17" i="1" s="1"/>
  <c r="AJ15" i="1"/>
  <c r="AJ16" i="1" s="1"/>
  <c r="AJ17" i="1" s="1"/>
  <c r="AH34" i="1"/>
  <c r="AH36" i="1" s="1"/>
  <c r="AP37" i="1" l="1"/>
  <c r="AP36" i="1"/>
  <c r="AP38" i="1" s="1"/>
  <c r="AP35" i="1"/>
  <c r="AN36" i="1"/>
  <c r="AN35" i="1"/>
  <c r="AN37" i="1"/>
  <c r="AJ37" i="1"/>
  <c r="AJ36" i="1"/>
  <c r="AJ35" i="1"/>
  <c r="AH37" i="1"/>
  <c r="AH38" i="1" s="1"/>
  <c r="AH43" i="1" s="1"/>
  <c r="AH35" i="1"/>
  <c r="AN38" i="1" l="1"/>
  <c r="AP43" i="1"/>
  <c r="AP41" i="1"/>
  <c r="AP42" i="1" s="1"/>
  <c r="AP45" i="1" s="1"/>
  <c r="AP39" i="1"/>
  <c r="AP40" i="1" s="1"/>
  <c r="AP44" i="1" s="1"/>
  <c r="AJ38" i="1"/>
  <c r="AJ39" i="1" s="1"/>
  <c r="AJ40" i="1" s="1"/>
  <c r="AJ44" i="1" s="1"/>
  <c r="AN43" i="1"/>
  <c r="AN41" i="1"/>
  <c r="AN42" i="1" s="1"/>
  <c r="AN45" i="1" s="1"/>
  <c r="AN39" i="1"/>
  <c r="AN40" i="1" s="1"/>
  <c r="AN44" i="1" s="1"/>
  <c r="AH39" i="1"/>
  <c r="AH40" i="1" s="1"/>
  <c r="AH44" i="1" s="1"/>
  <c r="AH41" i="1"/>
  <c r="AH42" i="1" s="1"/>
  <c r="AH45" i="1" s="1"/>
  <c r="AJ41" i="1" l="1"/>
  <c r="AJ42" i="1" s="1"/>
  <c r="AJ45" i="1" s="1"/>
  <c r="AJ43" i="1"/>
  <c r="O30" i="1"/>
  <c r="O28" i="1"/>
  <c r="O19" i="1"/>
  <c r="O20" i="1" s="1"/>
  <c r="O21" i="1" s="1"/>
  <c r="O12" i="1"/>
  <c r="O14" i="1" s="1"/>
  <c r="O7" i="1"/>
  <c r="O15" i="1" l="1"/>
  <c r="O16" i="1" s="1"/>
  <c r="O17" i="1" s="1"/>
  <c r="O24" i="1"/>
  <c r="O23" i="1"/>
  <c r="O34" i="1" l="1"/>
  <c r="O36" i="1" s="1"/>
  <c r="O37" i="1" l="1"/>
  <c r="O35" i="1"/>
  <c r="O38" i="1"/>
  <c r="O43" i="1" s="1"/>
  <c r="O41" i="1" l="1"/>
  <c r="O42" i="1" s="1"/>
  <c r="O45" i="1" s="1"/>
  <c r="O39" i="1"/>
  <c r="O40" i="1" s="1"/>
  <c r="O44" i="1" s="1"/>
  <c r="V26" i="1" l="1"/>
  <c r="AS51" i="4" l="1"/>
  <c r="AS50" i="4"/>
  <c r="AJ51" i="4"/>
  <c r="AJ50" i="4"/>
  <c r="AJ22" i="4"/>
  <c r="AJ18" i="4"/>
  <c r="AJ12" i="4"/>
  <c r="AJ14" i="4" s="1"/>
  <c r="AJ7" i="4"/>
  <c r="AI51" i="4"/>
  <c r="AI50" i="4"/>
  <c r="AI22" i="4"/>
  <c r="AI18" i="4"/>
  <c r="AI12" i="4"/>
  <c r="AI23" i="4" s="1"/>
  <c r="AI7" i="4"/>
  <c r="AR50" i="4"/>
  <c r="AG50" i="4"/>
  <c r="AH18" i="4"/>
  <c r="AU52" i="3"/>
  <c r="AR52" i="3"/>
  <c r="AQ18" i="3"/>
  <c r="AQ26" i="3"/>
  <c r="AQ25" i="3"/>
  <c r="AQ22" i="3"/>
  <c r="AQ12" i="3"/>
  <c r="AQ14" i="3" s="1"/>
  <c r="AQ7" i="3"/>
  <c r="AI24" i="4" l="1"/>
  <c r="AJ23" i="4"/>
  <c r="AQ23" i="3"/>
  <c r="AQ24" i="3"/>
  <c r="AJ15" i="4"/>
  <c r="AJ16" i="4" s="1"/>
  <c r="AJ17" i="4" s="1"/>
  <c r="AJ24" i="4"/>
  <c r="AI14" i="4"/>
  <c r="AI15" i="4" s="1"/>
  <c r="AI16" i="4" s="1"/>
  <c r="AI17" i="4" s="1"/>
  <c r="AJ19" i="4"/>
  <c r="AJ20" i="4" s="1"/>
  <c r="AJ21" i="4" s="1"/>
  <c r="AI34" i="4"/>
  <c r="AI19" i="4"/>
  <c r="AI20" i="4" s="1"/>
  <c r="AI21" i="4" s="1"/>
  <c r="AQ15" i="3"/>
  <c r="AQ16" i="3" s="1"/>
  <c r="AQ17" i="3" s="1"/>
  <c r="AQ19" i="3"/>
  <c r="AQ20" i="3" s="1"/>
  <c r="AQ21" i="3" s="1"/>
  <c r="AJ34" i="4" l="1"/>
  <c r="AJ37" i="4" s="1"/>
  <c r="AQ34" i="3"/>
  <c r="AQ37" i="3" s="1"/>
  <c r="AI35" i="4"/>
  <c r="AI36" i="4"/>
  <c r="AI37" i="4"/>
  <c r="AJ35" i="4" l="1"/>
  <c r="AJ36" i="4"/>
  <c r="AQ36" i="3"/>
  <c r="AQ38" i="3" s="1"/>
  <c r="AQ41" i="3" s="1"/>
  <c r="AQ42" i="3" s="1"/>
  <c r="AQ45" i="3" s="1"/>
  <c r="AJ38" i="4"/>
  <c r="AJ43" i="4" s="1"/>
  <c r="AI38" i="4"/>
  <c r="AI41" i="4" s="1"/>
  <c r="AI42" i="4" s="1"/>
  <c r="AI45" i="4" s="1"/>
  <c r="AQ35" i="3"/>
  <c r="AJ39" i="4"/>
  <c r="AJ41" i="4" l="1"/>
  <c r="AJ42" i="4" s="1"/>
  <c r="AJ45" i="4" s="1"/>
  <c r="AQ43" i="3"/>
  <c r="AQ39" i="3"/>
  <c r="AQ40" i="3" s="1"/>
  <c r="AQ44" i="3" s="1"/>
  <c r="AJ40" i="4"/>
  <c r="AJ44" i="4" s="1"/>
  <c r="AI43" i="4"/>
  <c r="AI39" i="4"/>
  <c r="AI40" i="4" s="1"/>
  <c r="AI44" i="4" s="1"/>
  <c r="AF52" i="3"/>
  <c r="AA51" i="1"/>
  <c r="D12" i="1" l="1"/>
  <c r="H12" i="1"/>
  <c r="J12" i="1"/>
  <c r="N12" i="1"/>
  <c r="P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I12" i="1"/>
  <c r="AK12" i="1"/>
  <c r="AL12" i="1"/>
  <c r="AM12" i="1"/>
  <c r="AO12" i="1"/>
  <c r="AQ12" i="1"/>
  <c r="AR12" i="1"/>
  <c r="AD22" i="1" l="1"/>
  <c r="AD18" i="1"/>
  <c r="AD24" i="1"/>
  <c r="AD7" i="1"/>
  <c r="AD19" i="1" l="1"/>
  <c r="AD20" i="1" s="1"/>
  <c r="AD21" i="1" s="1"/>
  <c r="AD14" i="1"/>
  <c r="AD23" i="1"/>
  <c r="AD34" i="1" s="1"/>
  <c r="AD15" i="1" l="1"/>
  <c r="AD16" i="1" s="1"/>
  <c r="AD17" i="1" s="1"/>
  <c r="AD37" i="1" l="1"/>
  <c r="AD36" i="1"/>
  <c r="AD35" i="1"/>
  <c r="AD38" i="1" l="1"/>
  <c r="AD43" i="1" s="1"/>
  <c r="J32" i="5"/>
  <c r="I32" i="5"/>
  <c r="D32" i="5"/>
  <c r="M22" i="5"/>
  <c r="M19" i="5"/>
  <c r="M20" i="5" s="1"/>
  <c r="M21" i="5" s="1"/>
  <c r="M12" i="5"/>
  <c r="M24" i="5" s="1"/>
  <c r="M7" i="5"/>
  <c r="R22" i="5"/>
  <c r="R19" i="5"/>
  <c r="R20" i="5" s="1"/>
  <c r="R21" i="5" s="1"/>
  <c r="R12" i="5"/>
  <c r="R24" i="5" s="1"/>
  <c r="R7" i="5"/>
  <c r="V22" i="5"/>
  <c r="V18" i="5"/>
  <c r="V12" i="5"/>
  <c r="V24" i="5" s="1"/>
  <c r="V7" i="5"/>
  <c r="U22" i="5"/>
  <c r="U18" i="5"/>
  <c r="U19" i="5" s="1"/>
  <c r="U20" i="5" s="1"/>
  <c r="U21" i="5" s="1"/>
  <c r="U12" i="5"/>
  <c r="U23" i="5" s="1"/>
  <c r="U7" i="5"/>
  <c r="Y22" i="5"/>
  <c r="W32" i="4"/>
  <c r="Q32" i="4"/>
  <c r="P32" i="4"/>
  <c r="B32" i="4"/>
  <c r="M32" i="4"/>
  <c r="G32" i="4"/>
  <c r="E32" i="4"/>
  <c r="AD41" i="1" l="1"/>
  <c r="AD42" i="1" s="1"/>
  <c r="AD45" i="1" s="1"/>
  <c r="AD39" i="1"/>
  <c r="AD40" i="1" s="1"/>
  <c r="AD44" i="1" s="1"/>
  <c r="M14" i="5"/>
  <c r="M23" i="5"/>
  <c r="M34" i="5" s="1"/>
  <c r="R23" i="5"/>
  <c r="R34" i="5" s="1"/>
  <c r="R14" i="5"/>
  <c r="V14" i="5"/>
  <c r="V23" i="5"/>
  <c r="V34" i="5" s="1"/>
  <c r="V19" i="5"/>
  <c r="V20" i="5" s="1"/>
  <c r="V21" i="5" s="1"/>
  <c r="U14" i="5"/>
  <c r="U24" i="5"/>
  <c r="U34" i="5" s="1"/>
  <c r="M15" i="5" l="1"/>
  <c r="M16" i="5" s="1"/>
  <c r="M17" i="5" s="1"/>
  <c r="M35" i="5" s="1"/>
  <c r="R15" i="5"/>
  <c r="R16" i="5" s="1"/>
  <c r="R17" i="5" s="1"/>
  <c r="V15" i="5"/>
  <c r="V16" i="5" s="1"/>
  <c r="V17" i="5" s="1"/>
  <c r="U15" i="5"/>
  <c r="U16" i="5" s="1"/>
  <c r="U17" i="5" s="1"/>
  <c r="M36" i="5" l="1"/>
  <c r="M37" i="5"/>
  <c r="R37" i="5"/>
  <c r="R35" i="5"/>
  <c r="R36" i="5"/>
  <c r="V37" i="5"/>
  <c r="V36" i="5"/>
  <c r="V38" i="5" s="1"/>
  <c r="V35" i="5"/>
  <c r="U37" i="5"/>
  <c r="U36" i="5"/>
  <c r="U35" i="5"/>
  <c r="R38" i="5" l="1"/>
  <c r="R43" i="5" s="1"/>
  <c r="U38" i="5"/>
  <c r="U39" i="5" s="1"/>
  <c r="U40" i="5" s="1"/>
  <c r="U44" i="5" s="1"/>
  <c r="V39" i="5"/>
  <c r="V40" i="5" s="1"/>
  <c r="V44" i="5" s="1"/>
  <c r="V41" i="5"/>
  <c r="V42" i="5" s="1"/>
  <c r="V45" i="5" s="1"/>
  <c r="V43" i="5"/>
  <c r="R39" i="5"/>
  <c r="R40" i="5" s="1"/>
  <c r="R44" i="5" s="1"/>
  <c r="R41" i="5"/>
  <c r="R42" i="5" s="1"/>
  <c r="R45" i="5" s="1"/>
  <c r="M38" i="5"/>
  <c r="U41" i="5" l="1"/>
  <c r="U42" i="5" s="1"/>
  <c r="U45" i="5" s="1"/>
  <c r="U43" i="5"/>
  <c r="M43" i="5"/>
  <c r="M39" i="5"/>
  <c r="M40" i="5" s="1"/>
  <c r="M44" i="5" s="1"/>
  <c r="M41" i="5"/>
  <c r="M42" i="5" s="1"/>
  <c r="M45" i="5" s="1"/>
  <c r="AH22" i="4" l="1"/>
  <c r="AE22" i="4"/>
  <c r="Z22" i="4"/>
  <c r="X22" i="4"/>
  <c r="T32" i="4"/>
  <c r="U32" i="4"/>
  <c r="X32" i="3"/>
  <c r="V32" i="3"/>
  <c r="U32" i="3"/>
  <c r="T32" i="3"/>
  <c r="R32" i="3"/>
  <c r="O32" i="3"/>
  <c r="N32" i="3"/>
  <c r="L32" i="3"/>
  <c r="G32" i="3"/>
  <c r="AS22" i="3"/>
  <c r="AM22" i="3"/>
  <c r="X32" i="1" l="1"/>
  <c r="Z32" i="1"/>
  <c r="T32" i="1"/>
  <c r="S32" i="1"/>
  <c r="P32" i="1"/>
  <c r="R32" i="1"/>
  <c r="N32" i="1" l="1"/>
  <c r="AR22" i="1"/>
  <c r="AL22" i="1"/>
  <c r="V22" i="1"/>
  <c r="H32" i="1" l="1"/>
  <c r="D32" i="1"/>
  <c r="C32" i="1"/>
  <c r="Y18" i="5"/>
  <c r="Y12" i="5"/>
  <c r="Y7" i="5"/>
  <c r="O22" i="5"/>
  <c r="O19" i="5"/>
  <c r="O20" i="5" s="1"/>
  <c r="O21" i="5" s="1"/>
  <c r="O12" i="5"/>
  <c r="O7" i="5"/>
  <c r="J19" i="5"/>
  <c r="J20" i="5" s="1"/>
  <c r="J21" i="5" s="1"/>
  <c r="J12" i="5"/>
  <c r="J7" i="5"/>
  <c r="I19" i="5"/>
  <c r="I20" i="5" s="1"/>
  <c r="I21" i="5" s="1"/>
  <c r="I12" i="5"/>
  <c r="I7" i="5"/>
  <c r="D19" i="5"/>
  <c r="D20" i="5" s="1"/>
  <c r="D21" i="5" s="1"/>
  <c r="D12" i="5"/>
  <c r="D7" i="5"/>
  <c r="I24" i="5" l="1"/>
  <c r="I14" i="5"/>
  <c r="I17" i="5"/>
  <c r="Y24" i="5"/>
  <c r="Y23" i="5"/>
  <c r="J24" i="5"/>
  <c r="J23" i="5"/>
  <c r="J34" i="5" s="1"/>
  <c r="D24" i="5"/>
  <c r="D17" i="5"/>
  <c r="D14" i="5"/>
  <c r="O24" i="5"/>
  <c r="O23" i="5"/>
  <c r="Y14" i="5"/>
  <c r="Y34" i="5"/>
  <c r="Y19" i="5"/>
  <c r="Y20" i="5" s="1"/>
  <c r="Y21" i="5" s="1"/>
  <c r="O14" i="5"/>
  <c r="J14" i="5"/>
  <c r="I23" i="5"/>
  <c r="D23" i="5"/>
  <c r="O34" i="5" l="1"/>
  <c r="I34" i="5"/>
  <c r="D34" i="5"/>
  <c r="Y15" i="5"/>
  <c r="Y16" i="5" s="1"/>
  <c r="Y17" i="5" s="1"/>
  <c r="O15" i="5"/>
  <c r="O16" i="5" s="1"/>
  <c r="O17" i="5" s="1"/>
  <c r="J15" i="5"/>
  <c r="J16" i="5" s="1"/>
  <c r="J17" i="5" s="1"/>
  <c r="Y35" i="5" l="1"/>
  <c r="Y37" i="5"/>
  <c r="Y36" i="5"/>
  <c r="O36" i="5"/>
  <c r="O35" i="5"/>
  <c r="O37" i="5"/>
  <c r="J37" i="5"/>
  <c r="J36" i="5"/>
  <c r="J35" i="5"/>
  <c r="I37" i="5"/>
  <c r="I36" i="5"/>
  <c r="I35" i="5"/>
  <c r="D37" i="5"/>
  <c r="D36" i="5"/>
  <c r="D35" i="5"/>
  <c r="Y38" i="5" l="1"/>
  <c r="O38" i="5"/>
  <c r="I38" i="5"/>
  <c r="D38" i="5"/>
  <c r="D39" i="5" s="1"/>
  <c r="D40" i="5" s="1"/>
  <c r="D44" i="5" s="1"/>
  <c r="J38" i="5"/>
  <c r="D41" i="5" l="1"/>
  <c r="D42" i="5" s="1"/>
  <c r="D45" i="5" s="1"/>
  <c r="O41" i="5"/>
  <c r="O42" i="5" s="1"/>
  <c r="O45" i="5" s="1"/>
  <c r="O43" i="5"/>
  <c r="O39" i="5"/>
  <c r="O40" i="5" s="1"/>
  <c r="O44" i="5" s="1"/>
  <c r="J41" i="5"/>
  <c r="J42" i="5" s="1"/>
  <c r="J45" i="5" s="1"/>
  <c r="J39" i="5"/>
  <c r="J40" i="5" s="1"/>
  <c r="J44" i="5" s="1"/>
  <c r="J43" i="5"/>
  <c r="I41" i="5"/>
  <c r="I42" i="5" s="1"/>
  <c r="I45" i="5" s="1"/>
  <c r="I43" i="5"/>
  <c r="I39" i="5"/>
  <c r="I40" i="5" s="1"/>
  <c r="I44" i="5" s="1"/>
  <c r="D43" i="5"/>
  <c r="Y39" i="5"/>
  <c r="Y40" i="5" s="1"/>
  <c r="Y44" i="5" s="1"/>
  <c r="Y43" i="5"/>
  <c r="Y41" i="5"/>
  <c r="Y42" i="5" s="1"/>
  <c r="Y45" i="5" s="1"/>
  <c r="AT22" i="4" l="1"/>
  <c r="AT19" i="4"/>
  <c r="AT20" i="4" s="1"/>
  <c r="AT21" i="4" s="1"/>
  <c r="AT12" i="4"/>
  <c r="AT7" i="4"/>
  <c r="AX22" i="4"/>
  <c r="AX12" i="4"/>
  <c r="AX14" i="4" s="1"/>
  <c r="AX7" i="4"/>
  <c r="AD19" i="4"/>
  <c r="AD20" i="4" s="1"/>
  <c r="AD21" i="4" s="1"/>
  <c r="AD12" i="4"/>
  <c r="AD24" i="4" s="1"/>
  <c r="AD7" i="4"/>
  <c r="U30" i="4"/>
  <c r="U28" i="4"/>
  <c r="U19" i="4"/>
  <c r="U20" i="4" s="1"/>
  <c r="U21" i="4" s="1"/>
  <c r="U12" i="4"/>
  <c r="U17" i="4" s="1"/>
  <c r="U7" i="4"/>
  <c r="AT24" i="4" l="1"/>
  <c r="AT23" i="4"/>
  <c r="AT14" i="4"/>
  <c r="AX15" i="4"/>
  <c r="AX16" i="4" s="1"/>
  <c r="AX17" i="4" s="1"/>
  <c r="AX23" i="4"/>
  <c r="AX24" i="4"/>
  <c r="AX19" i="4"/>
  <c r="AX20" i="4" s="1"/>
  <c r="AX21" i="4" s="1"/>
  <c r="U23" i="4"/>
  <c r="AD23" i="4"/>
  <c r="AD34" i="4" s="1"/>
  <c r="U24" i="4"/>
  <c r="AD14" i="4"/>
  <c r="U14" i="4"/>
  <c r="AT34" i="4" l="1"/>
  <c r="AX34" i="4"/>
  <c r="AX36" i="4" s="1"/>
  <c r="AT15" i="4"/>
  <c r="AT16" i="4" s="1"/>
  <c r="AT17" i="4" s="1"/>
  <c r="AD15" i="4"/>
  <c r="AD16" i="4" s="1"/>
  <c r="AD17" i="4" s="1"/>
  <c r="AD37" i="4" s="1"/>
  <c r="U34" i="4"/>
  <c r="AX37" i="4" l="1"/>
  <c r="AX38" i="4" s="1"/>
  <c r="AT37" i="4"/>
  <c r="AT36" i="4"/>
  <c r="AT38" i="4" s="1"/>
  <c r="AT35" i="4"/>
  <c r="AX35" i="4"/>
  <c r="U36" i="4"/>
  <c r="U37" i="4"/>
  <c r="U35" i="4"/>
  <c r="AD35" i="4"/>
  <c r="AD36" i="4"/>
  <c r="AD38" i="4" s="1"/>
  <c r="AX43" i="4" l="1"/>
  <c r="AX41" i="4"/>
  <c r="AX39" i="4"/>
  <c r="AX40" i="4" s="1"/>
  <c r="AX44" i="4" s="1"/>
  <c r="AT41" i="4"/>
  <c r="AT42" i="4" s="1"/>
  <c r="AT45" i="4" s="1"/>
  <c r="AT39" i="4"/>
  <c r="AT40" i="4" s="1"/>
  <c r="AT44" i="4" s="1"/>
  <c r="AD41" i="4"/>
  <c r="AD42" i="4" s="1"/>
  <c r="AD45" i="4" s="1"/>
  <c r="AD39" i="4"/>
  <c r="AD40" i="4" s="1"/>
  <c r="AD44" i="4" s="1"/>
  <c r="AX42" i="4"/>
  <c r="AX45" i="4" s="1"/>
  <c r="AT43" i="4"/>
  <c r="AD43" i="4"/>
  <c r="U38" i="4"/>
  <c r="U39" i="4" l="1"/>
  <c r="U40" i="4" s="1"/>
  <c r="U44" i="4" s="1"/>
  <c r="U41" i="4"/>
  <c r="U42" i="4" s="1"/>
  <c r="U45" i="4" s="1"/>
  <c r="U43" i="4"/>
  <c r="AS26" i="3" l="1"/>
  <c r="AS12" i="3"/>
  <c r="AS24" i="3" s="1"/>
  <c r="AS7" i="3"/>
  <c r="AW22" i="3"/>
  <c r="AW19" i="3"/>
  <c r="AW20" i="3" s="1"/>
  <c r="AW21" i="3" s="1"/>
  <c r="AW12" i="3"/>
  <c r="AW24" i="3" s="1"/>
  <c r="AW7" i="3"/>
  <c r="AV22" i="3"/>
  <c r="AV19" i="3"/>
  <c r="AV20" i="3" s="1"/>
  <c r="AV21" i="3" s="1"/>
  <c r="AV12" i="3"/>
  <c r="AV7" i="3"/>
  <c r="AM48" i="3"/>
  <c r="AM47" i="3"/>
  <c r="AM19" i="3"/>
  <c r="AM20" i="3" s="1"/>
  <c r="AM21" i="3" s="1"/>
  <c r="AM12" i="3"/>
  <c r="AM23" i="3" s="1"/>
  <c r="AM7" i="3"/>
  <c r="AD19" i="3"/>
  <c r="AD20" i="3" s="1"/>
  <c r="AD21" i="3" s="1"/>
  <c r="AD12" i="3"/>
  <c r="AD24" i="3" s="1"/>
  <c r="AD7" i="3"/>
  <c r="AC19" i="3"/>
  <c r="AC20" i="3" s="1"/>
  <c r="AC21" i="3" s="1"/>
  <c r="AC12" i="3"/>
  <c r="AC24" i="3" s="1"/>
  <c r="AC7" i="3"/>
  <c r="AB22" i="3"/>
  <c r="AB19" i="3"/>
  <c r="AB20" i="3" s="1"/>
  <c r="AB21" i="3" s="1"/>
  <c r="AB12" i="3"/>
  <c r="AB23" i="3" s="1"/>
  <c r="AB7" i="3"/>
  <c r="V30" i="3"/>
  <c r="V28" i="3"/>
  <c r="V19" i="3"/>
  <c r="V20" i="3" s="1"/>
  <c r="V21" i="3" s="1"/>
  <c r="V12" i="3"/>
  <c r="V24" i="3" s="1"/>
  <c r="V7" i="3"/>
  <c r="AM24" i="3" l="1"/>
  <c r="AM34" i="3" s="1"/>
  <c r="AM14" i="3"/>
  <c r="AM15" i="3" s="1"/>
  <c r="AM16" i="3" s="1"/>
  <c r="AM17" i="3" s="1"/>
  <c r="AV24" i="3"/>
  <c r="AV23" i="3"/>
  <c r="AS19" i="3"/>
  <c r="AS20" i="3" s="1"/>
  <c r="AS21" i="3" s="1"/>
  <c r="AS14" i="3"/>
  <c r="AS23" i="3"/>
  <c r="AS34" i="3" s="1"/>
  <c r="AW14" i="3"/>
  <c r="AW23" i="3"/>
  <c r="AW34" i="3" s="1"/>
  <c r="AV14" i="3"/>
  <c r="AD23" i="3"/>
  <c r="AD34" i="3" s="1"/>
  <c r="AD14" i="3"/>
  <c r="AC17" i="3"/>
  <c r="AC14" i="3"/>
  <c r="AC23" i="3"/>
  <c r="AC34" i="3" s="1"/>
  <c r="AB24" i="3"/>
  <c r="AB34" i="3" s="1"/>
  <c r="AB14" i="3"/>
  <c r="V23" i="3"/>
  <c r="V34" i="3" s="1"/>
  <c r="V14" i="3"/>
  <c r="V17" i="3"/>
  <c r="AV34" i="3" l="1"/>
  <c r="AS15" i="3"/>
  <c r="AS16" i="3" s="1"/>
  <c r="AS17" i="3" s="1"/>
  <c r="AW15" i="3"/>
  <c r="AW16" i="3" s="1"/>
  <c r="AW17" i="3" s="1"/>
  <c r="AV15" i="3"/>
  <c r="AV16" i="3" s="1"/>
  <c r="AV17" i="3" s="1"/>
  <c r="AM36" i="3"/>
  <c r="AM37" i="3"/>
  <c r="AM35" i="3"/>
  <c r="AD15" i="3"/>
  <c r="AD16" i="3" s="1"/>
  <c r="AD17" i="3" s="1"/>
  <c r="AC37" i="3"/>
  <c r="AB15" i="3"/>
  <c r="AB16" i="3" s="1"/>
  <c r="AB17" i="3" s="1"/>
  <c r="V37" i="3"/>
  <c r="V36" i="3"/>
  <c r="V35" i="3"/>
  <c r="AS36" i="3" l="1"/>
  <c r="AS35" i="3"/>
  <c r="AS37" i="3"/>
  <c r="AW35" i="3"/>
  <c r="AW37" i="3"/>
  <c r="AW36" i="3"/>
  <c r="AV36" i="3"/>
  <c r="AV35" i="3"/>
  <c r="AV37" i="3"/>
  <c r="AM38" i="3"/>
  <c r="AD35" i="3"/>
  <c r="AD36" i="3"/>
  <c r="AD37" i="3"/>
  <c r="AC35" i="3"/>
  <c r="AC36" i="3"/>
  <c r="AC38" i="3" s="1"/>
  <c r="AB37" i="3"/>
  <c r="AB36" i="3"/>
  <c r="AB35" i="3"/>
  <c r="V38" i="3"/>
  <c r="AD38" i="3" l="1"/>
  <c r="AD43" i="3" s="1"/>
  <c r="AS38" i="3"/>
  <c r="AS41" i="3" s="1"/>
  <c r="AS42" i="3" s="1"/>
  <c r="AS45" i="3" s="1"/>
  <c r="AW38" i="3"/>
  <c r="AW39" i="3" s="1"/>
  <c r="AW40" i="3" s="1"/>
  <c r="AW44" i="3" s="1"/>
  <c r="V43" i="3"/>
  <c r="V41" i="3"/>
  <c r="V42" i="3" s="1"/>
  <c r="V45" i="3" s="1"/>
  <c r="V39" i="3"/>
  <c r="V40" i="3" s="1"/>
  <c r="V44" i="3" s="1"/>
  <c r="AM43" i="3"/>
  <c r="AM41" i="3"/>
  <c r="AM42" i="3" s="1"/>
  <c r="AM45" i="3" s="1"/>
  <c r="AM39" i="3"/>
  <c r="AM40" i="3" s="1"/>
  <c r="AM44" i="3" s="1"/>
  <c r="AC43" i="3"/>
  <c r="AC39" i="3"/>
  <c r="AC40" i="3" s="1"/>
  <c r="AC44" i="3" s="1"/>
  <c r="AC41" i="3"/>
  <c r="AC42" i="3" s="1"/>
  <c r="AC45" i="3" s="1"/>
  <c r="AV38" i="3"/>
  <c r="AB38" i="3"/>
  <c r="AD39" i="3" l="1"/>
  <c r="AD40" i="3" s="1"/>
  <c r="AD44" i="3" s="1"/>
  <c r="AD41" i="3"/>
  <c r="AD42" i="3" s="1"/>
  <c r="AD45" i="3" s="1"/>
  <c r="AS39" i="3"/>
  <c r="AS40" i="3" s="1"/>
  <c r="AS44" i="3" s="1"/>
  <c r="AS43" i="3"/>
  <c r="AW43" i="3"/>
  <c r="AW41" i="3"/>
  <c r="AW42" i="3" s="1"/>
  <c r="AW45" i="3" s="1"/>
  <c r="AV39" i="3"/>
  <c r="AV40" i="3" s="1"/>
  <c r="AV44" i="3" s="1"/>
  <c r="AV41" i="3"/>
  <c r="AV42" i="3" s="1"/>
  <c r="AV45" i="3" s="1"/>
  <c r="AV43" i="3"/>
  <c r="AB43" i="3"/>
  <c r="AB41" i="3"/>
  <c r="AB42" i="3" s="1"/>
  <c r="AB45" i="3" s="1"/>
  <c r="AB39" i="3"/>
  <c r="AB40" i="3" s="1"/>
  <c r="AB44" i="3" s="1"/>
  <c r="AL19" i="1" l="1"/>
  <c r="AL20" i="1" s="1"/>
  <c r="AL21" i="1" s="1"/>
  <c r="AL7" i="1"/>
  <c r="AF22" i="1"/>
  <c r="AF19" i="1"/>
  <c r="AF20" i="1" s="1"/>
  <c r="AF21" i="1" s="1"/>
  <c r="AF14" i="1"/>
  <c r="AF7" i="1"/>
  <c r="AR19" i="1"/>
  <c r="AR20" i="1" s="1"/>
  <c r="AR21" i="1" s="1"/>
  <c r="AR7" i="1"/>
  <c r="AB19" i="1"/>
  <c r="AB20" i="1" s="1"/>
  <c r="AB21" i="1" s="1"/>
  <c r="AB24" i="1"/>
  <c r="AB7" i="1"/>
  <c r="W19" i="1"/>
  <c r="W20" i="1" s="1"/>
  <c r="W21" i="1" s="1"/>
  <c r="W24" i="1"/>
  <c r="W7" i="1"/>
  <c r="Z19" i="1"/>
  <c r="Z20" i="1" s="1"/>
  <c r="Z21" i="1" s="1"/>
  <c r="Z24" i="1"/>
  <c r="Z7" i="1"/>
  <c r="V19" i="1"/>
  <c r="V20" i="1" s="1"/>
  <c r="V21" i="1" s="1"/>
  <c r="V24" i="1"/>
  <c r="V7" i="1"/>
  <c r="AF24" i="1" l="1"/>
  <c r="AR24" i="1"/>
  <c r="AR23" i="1"/>
  <c r="AL24" i="1"/>
  <c r="AL23" i="1"/>
  <c r="AL14" i="1"/>
  <c r="AF23" i="1"/>
  <c r="AF15" i="1"/>
  <c r="AF16" i="1" s="1"/>
  <c r="AF17" i="1" s="1"/>
  <c r="AR14" i="1"/>
  <c r="AB23" i="1"/>
  <c r="AB34" i="1" s="1"/>
  <c r="AB14" i="1"/>
  <c r="AB15" i="1" s="1"/>
  <c r="W23" i="1"/>
  <c r="W34" i="1" s="1"/>
  <c r="W14" i="1"/>
  <c r="Z23" i="1"/>
  <c r="Z34" i="1" s="1"/>
  <c r="Z14" i="1"/>
  <c r="Z15" i="1" s="1"/>
  <c r="V14" i="1"/>
  <c r="V23" i="1"/>
  <c r="V34" i="1" s="1"/>
  <c r="S19" i="1"/>
  <c r="S20" i="1" s="1"/>
  <c r="S21" i="1" s="1"/>
  <c r="S7" i="1"/>
  <c r="AL34" i="1" l="1"/>
  <c r="AF34" i="1"/>
  <c r="AF35" i="1" s="1"/>
  <c r="AR34" i="1"/>
  <c r="AL15" i="1"/>
  <c r="AL16" i="1" s="1"/>
  <c r="AL17" i="1" s="1"/>
  <c r="AF37" i="1"/>
  <c r="AR15" i="1"/>
  <c r="AR16" i="1" s="1"/>
  <c r="AR17" i="1" s="1"/>
  <c r="AB16" i="1"/>
  <c r="AB17" i="1" s="1"/>
  <c r="W15" i="1"/>
  <c r="W16" i="1" s="1"/>
  <c r="W17" i="1" s="1"/>
  <c r="Z16" i="1"/>
  <c r="Z17" i="1" s="1"/>
  <c r="S24" i="1"/>
  <c r="S23" i="1"/>
  <c r="V15" i="1"/>
  <c r="V16" i="1" s="1"/>
  <c r="V17" i="1" s="1"/>
  <c r="S14" i="1"/>
  <c r="S15" i="1" s="1"/>
  <c r="AF36" i="1" l="1"/>
  <c r="S34" i="1"/>
  <c r="AL36" i="1"/>
  <c r="AL37" i="1"/>
  <c r="AL35" i="1"/>
  <c r="AF38" i="1"/>
  <c r="AR37" i="1"/>
  <c r="AR36" i="1"/>
  <c r="AR35" i="1"/>
  <c r="AB35" i="1"/>
  <c r="AB36" i="1"/>
  <c r="AB37" i="1"/>
  <c r="W37" i="1"/>
  <c r="W35" i="1"/>
  <c r="W36" i="1"/>
  <c r="W38" i="1" s="1"/>
  <c r="Z36" i="1"/>
  <c r="V37" i="1"/>
  <c r="V36" i="1"/>
  <c r="V35" i="1"/>
  <c r="S16" i="1"/>
  <c r="S17" i="1" s="1"/>
  <c r="W41" i="1" l="1"/>
  <c r="W42" i="1" s="1"/>
  <c r="W45" i="1" s="1"/>
  <c r="W39" i="1"/>
  <c r="W40" i="1" s="1"/>
  <c r="W44" i="1" s="1"/>
  <c r="AF41" i="1"/>
  <c r="AF42" i="1" s="1"/>
  <c r="AF45" i="1" s="1"/>
  <c r="AF39" i="1"/>
  <c r="AF40" i="1" s="1"/>
  <c r="AF44" i="1" s="1"/>
  <c r="AL38" i="1"/>
  <c r="AF43" i="1"/>
  <c r="W43" i="1"/>
  <c r="AR38" i="1"/>
  <c r="AR43" i="1" s="1"/>
  <c r="V38" i="1"/>
  <c r="AB38" i="1"/>
  <c r="Z35" i="1"/>
  <c r="Z37" i="1"/>
  <c r="Z38" i="1" s="1"/>
  <c r="S37" i="1"/>
  <c r="S35" i="1"/>
  <c r="S36" i="1"/>
  <c r="AB39" i="1" l="1"/>
  <c r="AB41" i="1"/>
  <c r="AB42" i="1" s="1"/>
  <c r="AB45" i="1" s="1"/>
  <c r="AL39" i="1"/>
  <c r="AL40" i="1" s="1"/>
  <c r="AL44" i="1" s="1"/>
  <c r="AL41" i="1"/>
  <c r="AL42" i="1" s="1"/>
  <c r="AL45" i="1" s="1"/>
  <c r="AR41" i="1"/>
  <c r="AR42" i="1" s="1"/>
  <c r="AR45" i="1" s="1"/>
  <c r="AR39" i="1"/>
  <c r="AR40" i="1" s="1"/>
  <c r="AR44" i="1" s="1"/>
  <c r="Z41" i="1"/>
  <c r="Z42" i="1" s="1"/>
  <c r="Z45" i="1" s="1"/>
  <c r="Z39" i="1"/>
  <c r="Z40" i="1" s="1"/>
  <c r="Z44" i="1" s="1"/>
  <c r="V39" i="1"/>
  <c r="V40" i="1" s="1"/>
  <c r="V44" i="1" s="1"/>
  <c r="V41" i="1"/>
  <c r="V42" i="1" s="1"/>
  <c r="V45" i="1" s="1"/>
  <c r="AL43" i="1"/>
  <c r="Z43" i="1"/>
  <c r="V43" i="1"/>
  <c r="AB40" i="1"/>
  <c r="AB44" i="1" s="1"/>
  <c r="AB43" i="1"/>
  <c r="S38" i="1"/>
  <c r="S39" i="1" l="1"/>
  <c r="S40" i="1" s="1"/>
  <c r="S44" i="1" s="1"/>
  <c r="S41" i="1"/>
  <c r="S42" i="1" s="1"/>
  <c r="S45" i="1" s="1"/>
  <c r="S43" i="1"/>
  <c r="AL26" i="4" l="1"/>
  <c r="AL22" i="4"/>
  <c r="AL18" i="4"/>
  <c r="AL19" i="4" s="1"/>
  <c r="AL12" i="4"/>
  <c r="AL14" i="4" s="1"/>
  <c r="AL7" i="4"/>
  <c r="AA22" i="4"/>
  <c r="AA19" i="4"/>
  <c r="AA20" i="4" s="1"/>
  <c r="AA21" i="4" s="1"/>
  <c r="AA12" i="4"/>
  <c r="AA14" i="4" s="1"/>
  <c r="AA7" i="4"/>
  <c r="Z19" i="4"/>
  <c r="Z20" i="4" s="1"/>
  <c r="Z21" i="4" s="1"/>
  <c r="Z12" i="4"/>
  <c r="Z24" i="4" s="1"/>
  <c r="Z7" i="4"/>
  <c r="W19" i="4"/>
  <c r="W20" i="4" s="1"/>
  <c r="W21" i="4" s="1"/>
  <c r="W12" i="4"/>
  <c r="W17" i="4" s="1"/>
  <c r="W7" i="4"/>
  <c r="AL23" i="4" l="1"/>
  <c r="AL24" i="4"/>
  <c r="AA23" i="4"/>
  <c r="AL20" i="4"/>
  <c r="AL21" i="4" s="1"/>
  <c r="AL15" i="4"/>
  <c r="AL16" i="4" s="1"/>
  <c r="AL17" i="4" s="1"/>
  <c r="AA15" i="4"/>
  <c r="AA16" i="4" s="1"/>
  <c r="AA17" i="4" s="1"/>
  <c r="AA24" i="4"/>
  <c r="AA34" i="4" s="1"/>
  <c r="Z23" i="4"/>
  <c r="Z34" i="4" s="1"/>
  <c r="Z14" i="4"/>
  <c r="W23" i="4"/>
  <c r="W24" i="4"/>
  <c r="W14" i="4"/>
  <c r="AL34" i="4" l="1"/>
  <c r="AL37" i="4" s="1"/>
  <c r="AA37" i="4"/>
  <c r="AA36" i="4"/>
  <c r="AA35" i="4"/>
  <c r="Z15" i="4"/>
  <c r="Z16" i="4" s="1"/>
  <c r="Z17" i="4" s="1"/>
  <c r="W34" i="4"/>
  <c r="AL35" i="4" l="1"/>
  <c r="AL36" i="4"/>
  <c r="AL38" i="4" s="1"/>
  <c r="AL41" i="4" s="1"/>
  <c r="AA38" i="4"/>
  <c r="Z37" i="4"/>
  <c r="Z36" i="4"/>
  <c r="Z35" i="4"/>
  <c r="W35" i="4"/>
  <c r="W36" i="4"/>
  <c r="W37" i="4"/>
  <c r="Z38" i="4" l="1"/>
  <c r="AL39" i="4"/>
  <c r="AL40" i="4" s="1"/>
  <c r="AL44" i="4" s="1"/>
  <c r="AL42" i="4"/>
  <c r="AL45" i="4" s="1"/>
  <c r="AL43" i="4"/>
  <c r="AA41" i="4"/>
  <c r="AA42" i="4" s="1"/>
  <c r="AA45" i="4" s="1"/>
  <c r="AA39" i="4"/>
  <c r="AA40" i="4" s="1"/>
  <c r="AA44" i="4" s="1"/>
  <c r="Z41" i="4"/>
  <c r="Z42" i="4" s="1"/>
  <c r="Z45" i="4" s="1"/>
  <c r="Z39" i="4"/>
  <c r="Z40" i="4" s="1"/>
  <c r="Z44" i="4" s="1"/>
  <c r="AA43" i="4"/>
  <c r="Z43" i="4"/>
  <c r="W38" i="4"/>
  <c r="W39" i="4" l="1"/>
  <c r="W40" i="4" s="1"/>
  <c r="W44" i="4" s="1"/>
  <c r="W41" i="4"/>
  <c r="W42" i="4" s="1"/>
  <c r="W45" i="4" s="1"/>
  <c r="W43" i="4"/>
  <c r="G19" i="4" l="1"/>
  <c r="G20" i="4" s="1"/>
  <c r="G21" i="4" s="1"/>
  <c r="G12" i="4"/>
  <c r="G17" i="4" s="1"/>
  <c r="G7" i="4"/>
  <c r="G23" i="4" l="1"/>
  <c r="G24" i="4"/>
  <c r="G14" i="4"/>
  <c r="G34" i="4" l="1"/>
  <c r="G37" i="4" l="1"/>
  <c r="G35" i="4"/>
  <c r="G36" i="4"/>
  <c r="G38" i="4" l="1"/>
  <c r="G43" i="4" l="1"/>
  <c r="G39" i="4"/>
  <c r="G40" i="4" s="1"/>
  <c r="G44" i="4" s="1"/>
  <c r="G41" i="4"/>
  <c r="G42" i="4" s="1"/>
  <c r="G45" i="4" s="1"/>
  <c r="AA22" i="3"/>
  <c r="AA19" i="3"/>
  <c r="AA20" i="3" s="1"/>
  <c r="AA21" i="3" s="1"/>
  <c r="AA12" i="3"/>
  <c r="AA24" i="3" s="1"/>
  <c r="AA7" i="3"/>
  <c r="AA14" i="3" l="1"/>
  <c r="AA15" i="3" s="1"/>
  <c r="AA16" i="3" s="1"/>
  <c r="AA17" i="3" s="1"/>
  <c r="AA23" i="3"/>
  <c r="AA34" i="3" s="1"/>
  <c r="AA36" i="3" l="1"/>
  <c r="AA35" i="3"/>
  <c r="AA37" i="3"/>
  <c r="AA38" i="3" l="1"/>
  <c r="AA39" i="3" l="1"/>
  <c r="AA40" i="3" s="1"/>
  <c r="AA44" i="3" s="1"/>
  <c r="AA43" i="3"/>
  <c r="AA41" i="3"/>
  <c r="AA42" i="3" s="1"/>
  <c r="AA45" i="3" s="1"/>
  <c r="Y19" i="3" l="1"/>
  <c r="Y20" i="3" s="1"/>
  <c r="Y21" i="3" s="1"/>
  <c r="Y12" i="3"/>
  <c r="Y24" i="3" s="1"/>
  <c r="Y7" i="3"/>
  <c r="X19" i="3"/>
  <c r="X20" i="3" s="1"/>
  <c r="X21" i="3" s="1"/>
  <c r="X12" i="3"/>
  <c r="X24" i="3" s="1"/>
  <c r="X7" i="3"/>
  <c r="G19" i="3"/>
  <c r="G20" i="3" s="1"/>
  <c r="G21" i="3" s="1"/>
  <c r="G12" i="3"/>
  <c r="G17" i="3" s="1"/>
  <c r="G7" i="3"/>
  <c r="X14" i="3" l="1"/>
  <c r="X17" i="3"/>
  <c r="Y23" i="3"/>
  <c r="Y34" i="3" s="1"/>
  <c r="Y14" i="3"/>
  <c r="G23" i="3"/>
  <c r="X23" i="3"/>
  <c r="X34" i="3" s="1"/>
  <c r="G24" i="3"/>
  <c r="G34" i="3" s="1"/>
  <c r="G14" i="3"/>
  <c r="Y15" i="3" l="1"/>
  <c r="Y16" i="3" s="1"/>
  <c r="Y17" i="3" s="1"/>
  <c r="X37" i="3"/>
  <c r="G36" i="3"/>
  <c r="G35" i="3"/>
  <c r="G37" i="3"/>
  <c r="Y36" i="3" l="1"/>
  <c r="Y35" i="3"/>
  <c r="Y37" i="3"/>
  <c r="X35" i="3"/>
  <c r="X36" i="3"/>
  <c r="X38" i="3" s="1"/>
  <c r="G38" i="3"/>
  <c r="X43" i="3" l="1"/>
  <c r="X39" i="3"/>
  <c r="X41" i="3"/>
  <c r="X42" i="3" s="1"/>
  <c r="X45" i="3" s="1"/>
  <c r="G41" i="3"/>
  <c r="G42" i="3" s="1"/>
  <c r="G45" i="3" s="1"/>
  <c r="G43" i="3"/>
  <c r="G39" i="3"/>
  <c r="G40" i="3" s="1"/>
  <c r="G44" i="3" s="1"/>
  <c r="X40" i="3"/>
  <c r="X44" i="3" s="1"/>
  <c r="Y38" i="3"/>
  <c r="Y41" i="3" s="1"/>
  <c r="Y39" i="3" l="1"/>
  <c r="Y40" i="3" s="1"/>
  <c r="Y44" i="3" s="1"/>
  <c r="Y42" i="3"/>
  <c r="Y45" i="3" s="1"/>
  <c r="Y43" i="3"/>
  <c r="U22" i="1"/>
  <c r="U19" i="1"/>
  <c r="U20" i="1" s="1"/>
  <c r="U21" i="1" s="1"/>
  <c r="U24" i="1"/>
  <c r="U7" i="1"/>
  <c r="T19" i="1"/>
  <c r="T20" i="1" s="1"/>
  <c r="T21" i="1" s="1"/>
  <c r="T23" i="1"/>
  <c r="T7" i="1"/>
  <c r="R19" i="1"/>
  <c r="R20" i="1" s="1"/>
  <c r="R21" i="1" s="1"/>
  <c r="R23" i="1"/>
  <c r="R7" i="1"/>
  <c r="U14" i="1" l="1"/>
  <c r="U23" i="1"/>
  <c r="U34" i="1" s="1"/>
  <c r="T14" i="1"/>
  <c r="T24" i="1"/>
  <c r="T34" i="1" s="1"/>
  <c r="R24" i="1"/>
  <c r="R34" i="1" s="1"/>
  <c r="R14" i="1"/>
  <c r="R15" i="1" s="1"/>
  <c r="U15" i="1" l="1"/>
  <c r="U16" i="1" s="1"/>
  <c r="U17" i="1" s="1"/>
  <c r="T15" i="1"/>
  <c r="T16" i="1" s="1"/>
  <c r="T17" i="1" s="1"/>
  <c r="R16" i="1"/>
  <c r="R17" i="1" s="1"/>
  <c r="U35" i="1" l="1"/>
  <c r="U36" i="1"/>
  <c r="U37" i="1"/>
  <c r="T37" i="1"/>
  <c r="T35" i="1"/>
  <c r="T36" i="1"/>
  <c r="R36" i="1"/>
  <c r="R37" i="1"/>
  <c r="R35" i="1"/>
  <c r="U38" i="1" l="1"/>
  <c r="U39" i="1" s="1"/>
  <c r="T38" i="1"/>
  <c r="R38" i="1"/>
  <c r="U41" i="1" l="1"/>
  <c r="U43" i="1"/>
  <c r="U42" i="1"/>
  <c r="U45" i="1" s="1"/>
  <c r="U40" i="1"/>
  <c r="U44" i="1" s="1"/>
  <c r="R39" i="1"/>
  <c r="R40" i="1" s="1"/>
  <c r="R44" i="1" s="1"/>
  <c r="R41" i="1"/>
  <c r="R42" i="1" s="1"/>
  <c r="R45" i="1" s="1"/>
  <c r="T39" i="1"/>
  <c r="T40" i="1" s="1"/>
  <c r="T44" i="1" s="1"/>
  <c r="T41" i="1"/>
  <c r="T42" i="1" s="1"/>
  <c r="T45" i="1" s="1"/>
  <c r="T43" i="1"/>
  <c r="R43" i="1"/>
  <c r="AS26" i="4" l="1"/>
  <c r="AS22" i="4"/>
  <c r="AS18" i="4"/>
  <c r="AS12" i="4"/>
  <c r="AS24" i="4" s="1"/>
  <c r="AS7" i="4"/>
  <c r="AH25" i="4"/>
  <c r="AR18" i="4"/>
  <c r="AR26" i="4"/>
  <c r="AR22" i="4"/>
  <c r="AR12" i="4"/>
  <c r="AR24" i="4" s="1"/>
  <c r="AR7" i="4"/>
  <c r="AH26" i="4"/>
  <c r="AH12" i="4"/>
  <c r="AH24" i="4" s="1"/>
  <c r="AH7" i="4"/>
  <c r="AG22" i="4"/>
  <c r="AG18" i="4"/>
  <c r="AG19" i="4" s="1"/>
  <c r="AG20" i="4" s="1"/>
  <c r="AG21" i="4" s="1"/>
  <c r="AG12" i="4"/>
  <c r="AG24" i="4" s="1"/>
  <c r="AG7" i="4"/>
  <c r="AF22" i="4"/>
  <c r="AF18" i="4"/>
  <c r="AF12" i="4"/>
  <c r="AF24" i="4" s="1"/>
  <c r="AF7" i="4"/>
  <c r="AE18" i="4"/>
  <c r="AE12" i="4"/>
  <c r="AE23" i="4" s="1"/>
  <c r="AE7" i="4"/>
  <c r="X19" i="4"/>
  <c r="X20" i="4" s="1"/>
  <c r="X21" i="4" s="1"/>
  <c r="X12" i="4"/>
  <c r="X24" i="4" s="1"/>
  <c r="X7" i="4"/>
  <c r="T19" i="4"/>
  <c r="T20" i="4" s="1"/>
  <c r="T21" i="4" s="1"/>
  <c r="T12" i="4"/>
  <c r="T17" i="4" s="1"/>
  <c r="T7" i="4"/>
  <c r="Q19" i="4"/>
  <c r="Q20" i="4" s="1"/>
  <c r="Q21" i="4" s="1"/>
  <c r="Q12" i="4"/>
  <c r="Q7" i="4"/>
  <c r="P19" i="4"/>
  <c r="P20" i="4" s="1"/>
  <c r="P21" i="4" s="1"/>
  <c r="P12" i="4"/>
  <c r="P17" i="4" s="1"/>
  <c r="P7" i="4"/>
  <c r="M19" i="4"/>
  <c r="M20" i="4" s="1"/>
  <c r="M21" i="4" s="1"/>
  <c r="M12" i="4"/>
  <c r="M24" i="4" s="1"/>
  <c r="M7" i="4"/>
  <c r="E19" i="4"/>
  <c r="E20" i="4" s="1"/>
  <c r="E21" i="4" s="1"/>
  <c r="E12" i="4"/>
  <c r="E24" i="4" s="1"/>
  <c r="E7" i="4"/>
  <c r="B19" i="4"/>
  <c r="B20" i="4" s="1"/>
  <c r="B21" i="4" s="1"/>
  <c r="B12" i="4"/>
  <c r="B24" i="4" s="1"/>
  <c r="B7" i="4"/>
  <c r="Q24" i="4" l="1"/>
  <c r="Q23" i="4"/>
  <c r="M14" i="4"/>
  <c r="M23" i="4"/>
  <c r="T24" i="4"/>
  <c r="AS14" i="4"/>
  <c r="AS15" i="4" s="1"/>
  <c r="AS16" i="4" s="1"/>
  <c r="AS17" i="4" s="1"/>
  <c r="AF23" i="4"/>
  <c r="AF34" i="4" s="1"/>
  <c r="AS23" i="4"/>
  <c r="AS34" i="4" s="1"/>
  <c r="X23" i="4"/>
  <c r="X34" i="4" s="1"/>
  <c r="P23" i="4"/>
  <c r="T23" i="4"/>
  <c r="P24" i="4"/>
  <c r="B14" i="4"/>
  <c r="E17" i="4"/>
  <c r="B17" i="4"/>
  <c r="M17" i="4"/>
  <c r="E14" i="4"/>
  <c r="AG23" i="4"/>
  <c r="AG34" i="4" s="1"/>
  <c r="AS19" i="4"/>
  <c r="AS20" i="4" s="1"/>
  <c r="AS21" i="4" s="1"/>
  <c r="AR19" i="4"/>
  <c r="AR20" i="4" s="1"/>
  <c r="AR21" i="4" s="1"/>
  <c r="AR14" i="4"/>
  <c r="AR23" i="4"/>
  <c r="AR34" i="4" s="1"/>
  <c r="AH14" i="4"/>
  <c r="AH23" i="4"/>
  <c r="AH34" i="4" s="1"/>
  <c r="AH19" i="4"/>
  <c r="AH20" i="4" s="1"/>
  <c r="AH21" i="4" s="1"/>
  <c r="AG14" i="4"/>
  <c r="AF19" i="4"/>
  <c r="AF20" i="4" s="1"/>
  <c r="AF21" i="4" s="1"/>
  <c r="AF14" i="4"/>
  <c r="AE24" i="4"/>
  <c r="AE34" i="4" s="1"/>
  <c r="AE14" i="4"/>
  <c r="AE19" i="4"/>
  <c r="AE20" i="4" s="1"/>
  <c r="AE21" i="4" s="1"/>
  <c r="X14" i="4"/>
  <c r="T14" i="4"/>
  <c r="Q14" i="4"/>
  <c r="P14" i="4"/>
  <c r="M34" i="4"/>
  <c r="E23" i="4"/>
  <c r="E34" i="4" s="1"/>
  <c r="B23" i="4"/>
  <c r="B34" i="4" s="1"/>
  <c r="Q34" i="4" l="1"/>
  <c r="T34" i="4"/>
  <c r="T36" i="4" s="1"/>
  <c r="P34" i="4"/>
  <c r="AS35" i="4"/>
  <c r="AS37" i="4"/>
  <c r="AS36" i="4"/>
  <c r="AR15" i="4"/>
  <c r="AR16" i="4" s="1"/>
  <c r="AR17" i="4" s="1"/>
  <c r="AH15" i="4"/>
  <c r="AH16" i="4" s="1"/>
  <c r="AH17" i="4" s="1"/>
  <c r="AG15" i="4"/>
  <c r="AG16" i="4" s="1"/>
  <c r="AG17" i="4" s="1"/>
  <c r="AF15" i="4"/>
  <c r="AF16" i="4" s="1"/>
  <c r="AF17" i="4" s="1"/>
  <c r="AE15" i="4"/>
  <c r="AE16" i="4" s="1"/>
  <c r="AE17" i="4" s="1"/>
  <c r="AE37" i="4" s="1"/>
  <c r="X15" i="4"/>
  <c r="X16" i="4" s="1"/>
  <c r="X17" i="4" s="1"/>
  <c r="Q15" i="4"/>
  <c r="Q16" i="4" s="1"/>
  <c r="Q17" i="4" s="1"/>
  <c r="M37" i="4"/>
  <c r="M36" i="4"/>
  <c r="M35" i="4"/>
  <c r="T37" i="4" l="1"/>
  <c r="T38" i="4" s="1"/>
  <c r="AE35" i="4"/>
  <c r="T35" i="4"/>
  <c r="AS38" i="4"/>
  <c r="P36" i="4"/>
  <c r="P37" i="4"/>
  <c r="P35" i="4"/>
  <c r="M38" i="4"/>
  <c r="AR37" i="4"/>
  <c r="AR36" i="4"/>
  <c r="AR35" i="4"/>
  <c r="AH36" i="4"/>
  <c r="AH35" i="4"/>
  <c r="AH37" i="4"/>
  <c r="AG37" i="4"/>
  <c r="AG35" i="4"/>
  <c r="AG36" i="4"/>
  <c r="AF36" i="4"/>
  <c r="AF37" i="4"/>
  <c r="AF35" i="4"/>
  <c r="AE36" i="4"/>
  <c r="AE38" i="4" s="1"/>
  <c r="X36" i="4"/>
  <c r="X35" i="4"/>
  <c r="X37" i="4"/>
  <c r="Q37" i="4"/>
  <c r="Q36" i="4"/>
  <c r="Q35" i="4"/>
  <c r="E36" i="4"/>
  <c r="E37" i="4"/>
  <c r="E35" i="4"/>
  <c r="B37" i="4"/>
  <c r="B35" i="4"/>
  <c r="B36" i="4"/>
  <c r="T41" i="4" l="1"/>
  <c r="T42" i="4" s="1"/>
  <c r="T45" i="4" s="1"/>
  <c r="T43" i="4"/>
  <c r="T39" i="4"/>
  <c r="T40" i="4" s="1"/>
  <c r="T44" i="4" s="1"/>
  <c r="AF38" i="4"/>
  <c r="M41" i="4"/>
  <c r="M42" i="4" s="1"/>
  <c r="M45" i="4" s="1"/>
  <c r="M39" i="4"/>
  <c r="M40" i="4" s="1"/>
  <c r="M44" i="4" s="1"/>
  <c r="AS41" i="4"/>
  <c r="AS42" i="4" s="1"/>
  <c r="AS45" i="4" s="1"/>
  <c r="AS39" i="4"/>
  <c r="AS40" i="4" s="1"/>
  <c r="AS44" i="4" s="1"/>
  <c r="AE41" i="4"/>
  <c r="AE42" i="4" s="1"/>
  <c r="AE45" i="4" s="1"/>
  <c r="AE39" i="4"/>
  <c r="AE40" i="4" s="1"/>
  <c r="AE44" i="4" s="1"/>
  <c r="Q38" i="4"/>
  <c r="AS43" i="4"/>
  <c r="M43" i="4"/>
  <c r="P38" i="4"/>
  <c r="AE43" i="4"/>
  <c r="AH38" i="4"/>
  <c r="B38" i="4"/>
  <c r="B43" i="4" s="1"/>
  <c r="E38" i="4"/>
  <c r="AG38" i="4"/>
  <c r="AR38" i="4"/>
  <c r="X38" i="4"/>
  <c r="AG39" i="4" l="1"/>
  <c r="AG41" i="4"/>
  <c r="AG42" i="4" s="1"/>
  <c r="AG45" i="4" s="1"/>
  <c r="AF39" i="4"/>
  <c r="AF40" i="4" s="1"/>
  <c r="AF44" i="4" s="1"/>
  <c r="AF41" i="4"/>
  <c r="AF42" i="4" s="1"/>
  <c r="AF45" i="4" s="1"/>
  <c r="Q41" i="4"/>
  <c r="Q42" i="4" s="1"/>
  <c r="Q45" i="4" s="1"/>
  <c r="Q39" i="4"/>
  <c r="Q40" i="4" s="1"/>
  <c r="Q44" i="4" s="1"/>
  <c r="P39" i="4"/>
  <c r="P40" i="4" s="1"/>
  <c r="P44" i="4" s="1"/>
  <c r="P41" i="4"/>
  <c r="P42" i="4" s="1"/>
  <c r="P45" i="4" s="1"/>
  <c r="AR39" i="4"/>
  <c r="AR40" i="4" s="1"/>
  <c r="AR44" i="4" s="1"/>
  <c r="AR41" i="4"/>
  <c r="AR42" i="4" s="1"/>
  <c r="AR45" i="4" s="1"/>
  <c r="E39" i="4"/>
  <c r="E40" i="4" s="1"/>
  <c r="E44" i="4" s="1"/>
  <c r="E41" i="4"/>
  <c r="E42" i="4" s="1"/>
  <c r="E45" i="4" s="1"/>
  <c r="AH41" i="4"/>
  <c r="AH42" i="4" s="1"/>
  <c r="AH45" i="4" s="1"/>
  <c r="AH39" i="4"/>
  <c r="AH40" i="4" s="1"/>
  <c r="AH44" i="4" s="1"/>
  <c r="X41" i="4"/>
  <c r="X42" i="4" s="1"/>
  <c r="X45" i="4" s="1"/>
  <c r="X39" i="4"/>
  <c r="X40" i="4" s="1"/>
  <c r="X44" i="4" s="1"/>
  <c r="AG40" i="4"/>
  <c r="AG44" i="4" s="1"/>
  <c r="Q43" i="4"/>
  <c r="X43" i="4"/>
  <c r="AR43" i="4"/>
  <c r="P43" i="4"/>
  <c r="E43" i="4"/>
  <c r="B39" i="4"/>
  <c r="B40" i="4" s="1"/>
  <c r="B44" i="4" s="1"/>
  <c r="B41" i="4"/>
  <c r="B42" i="4" s="1"/>
  <c r="B45" i="4" s="1"/>
  <c r="AH43" i="4"/>
  <c r="AF43" i="4"/>
  <c r="AG43" i="4"/>
  <c r="AU26" i="3" l="1"/>
  <c r="AU22" i="3"/>
  <c r="AU18" i="3"/>
  <c r="AU12" i="3"/>
  <c r="AU24" i="3" s="1"/>
  <c r="AU7" i="3"/>
  <c r="AR22" i="3"/>
  <c r="AR18" i="3"/>
  <c r="AR12" i="3"/>
  <c r="AR24" i="3" s="1"/>
  <c r="AR7" i="3"/>
  <c r="AK22" i="3"/>
  <c r="AH22" i="3"/>
  <c r="AP18" i="3"/>
  <c r="AP19" i="3" s="1"/>
  <c r="AP20" i="3" s="1"/>
  <c r="AP21" i="3" s="1"/>
  <c r="AN18" i="3"/>
  <c r="AN19" i="3" s="1"/>
  <c r="AN20" i="3" s="1"/>
  <c r="AN21" i="3" s="1"/>
  <c r="AP26" i="3"/>
  <c r="AP22" i="3"/>
  <c r="AP12" i="3"/>
  <c r="AP7" i="3"/>
  <c r="AN22" i="3"/>
  <c r="AN12" i="3"/>
  <c r="AN24" i="3" s="1"/>
  <c r="AN7" i="3"/>
  <c r="AK18" i="3"/>
  <c r="AK12" i="3"/>
  <c r="AK24" i="3" s="1"/>
  <c r="AK7" i="3"/>
  <c r="AH18" i="3"/>
  <c r="AH19" i="3" s="1"/>
  <c r="AH20" i="3" s="1"/>
  <c r="AH21" i="3" s="1"/>
  <c r="AH12" i="3"/>
  <c r="AH24" i="3" s="1"/>
  <c r="AH7" i="3"/>
  <c r="AG19" i="3"/>
  <c r="AG20" i="3" s="1"/>
  <c r="AG21" i="3" s="1"/>
  <c r="AG12" i="3"/>
  <c r="AG24" i="3" s="1"/>
  <c r="AG7" i="3"/>
  <c r="AF19" i="3"/>
  <c r="AF20" i="3" s="1"/>
  <c r="AF21" i="3" s="1"/>
  <c r="AF12" i="3"/>
  <c r="AF24" i="3" s="1"/>
  <c r="AF7" i="3"/>
  <c r="U19" i="3"/>
  <c r="U20" i="3" s="1"/>
  <c r="U21" i="3" s="1"/>
  <c r="U12" i="3"/>
  <c r="U17" i="3" s="1"/>
  <c r="U7" i="3"/>
  <c r="R19" i="3"/>
  <c r="R20" i="3" s="1"/>
  <c r="R21" i="3" s="1"/>
  <c r="R12" i="3"/>
  <c r="R17" i="3" s="1"/>
  <c r="R7" i="3"/>
  <c r="T19" i="3"/>
  <c r="T20" i="3" s="1"/>
  <c r="T21" i="3" s="1"/>
  <c r="T12" i="3"/>
  <c r="T24" i="3" s="1"/>
  <c r="T7" i="3"/>
  <c r="O19" i="3"/>
  <c r="O20" i="3" s="1"/>
  <c r="O21" i="3" s="1"/>
  <c r="O12" i="3"/>
  <c r="O24" i="3" s="1"/>
  <c r="O7" i="3"/>
  <c r="N19" i="3"/>
  <c r="N20" i="3" s="1"/>
  <c r="N21" i="3" s="1"/>
  <c r="N12" i="3"/>
  <c r="N17" i="3" s="1"/>
  <c r="N7" i="3"/>
  <c r="L19" i="3"/>
  <c r="L20" i="3" s="1"/>
  <c r="L21" i="3" s="1"/>
  <c r="L12" i="3"/>
  <c r="L24" i="3" s="1"/>
  <c r="L7" i="3"/>
  <c r="E19" i="3"/>
  <c r="E20" i="3" s="1"/>
  <c r="E21" i="3" s="1"/>
  <c r="E12" i="3"/>
  <c r="E24" i="3" s="1"/>
  <c r="E7" i="3"/>
  <c r="B19" i="3"/>
  <c r="B20" i="3" s="1"/>
  <c r="B21" i="3" s="1"/>
  <c r="B12" i="3"/>
  <c r="B23" i="3" s="1"/>
  <c r="B7" i="3"/>
  <c r="AP24" i="3" l="1"/>
  <c r="AP23" i="3"/>
  <c r="L14" i="3"/>
  <c r="R24" i="3"/>
  <c r="L17" i="3"/>
  <c r="E14" i="3"/>
  <c r="E17" i="3"/>
  <c r="AU19" i="3"/>
  <c r="AU20" i="3" s="1"/>
  <c r="AU21" i="3" s="1"/>
  <c r="AU14" i="3"/>
  <c r="AU23" i="3"/>
  <c r="AU34" i="3" s="1"/>
  <c r="AR23" i="3"/>
  <c r="AR34" i="3" s="1"/>
  <c r="AR14" i="3"/>
  <c r="AR19" i="3"/>
  <c r="AR20" i="3" s="1"/>
  <c r="AR21" i="3" s="1"/>
  <c r="R14" i="3"/>
  <c r="AF14" i="3"/>
  <c r="U23" i="3"/>
  <c r="U24" i="3"/>
  <c r="AN23" i="3"/>
  <c r="AN34" i="3" s="1"/>
  <c r="R23" i="3"/>
  <c r="AF17" i="3"/>
  <c r="AP14" i="3"/>
  <c r="AN14" i="3"/>
  <c r="AK19" i="3"/>
  <c r="AK20" i="3" s="1"/>
  <c r="AK21" i="3" s="1"/>
  <c r="AK14" i="3"/>
  <c r="AK23" i="3"/>
  <c r="AK34" i="3" s="1"/>
  <c r="AH14" i="3"/>
  <c r="AH23" i="3"/>
  <c r="AH34" i="3" s="1"/>
  <c r="AG23" i="3"/>
  <c r="AG34" i="3" s="1"/>
  <c r="AG14" i="3"/>
  <c r="AF23" i="3"/>
  <c r="AF34" i="3" s="1"/>
  <c r="U14" i="3"/>
  <c r="N23" i="3"/>
  <c r="B24" i="3"/>
  <c r="B34" i="3" s="1"/>
  <c r="T23" i="3"/>
  <c r="T34" i="3" s="1"/>
  <c r="T14" i="3"/>
  <c r="O23" i="3"/>
  <c r="O34" i="3" s="1"/>
  <c r="O14" i="3"/>
  <c r="N24" i="3"/>
  <c r="N14" i="3"/>
  <c r="L23" i="3"/>
  <c r="L34" i="3" s="1"/>
  <c r="E23" i="3"/>
  <c r="E34" i="3" s="1"/>
  <c r="B14" i="3"/>
  <c r="B17" i="3"/>
  <c r="AP34" i="3" l="1"/>
  <c r="R34" i="3"/>
  <c r="R36" i="3" s="1"/>
  <c r="AU15" i="3"/>
  <c r="AU16" i="3" s="1"/>
  <c r="AU17" i="3" s="1"/>
  <c r="AU35" i="3" s="1"/>
  <c r="AR15" i="3"/>
  <c r="AR16" i="3" s="1"/>
  <c r="AR17" i="3" s="1"/>
  <c r="U34" i="3"/>
  <c r="AP15" i="3"/>
  <c r="AP16" i="3" s="1"/>
  <c r="AP17" i="3" s="1"/>
  <c r="AN15" i="3"/>
  <c r="AN16" i="3" s="1"/>
  <c r="AN17" i="3" s="1"/>
  <c r="AK15" i="3"/>
  <c r="AK16" i="3" s="1"/>
  <c r="AK17" i="3" s="1"/>
  <c r="AH15" i="3"/>
  <c r="AH16" i="3" s="1"/>
  <c r="AH17" i="3" s="1"/>
  <c r="AG15" i="3"/>
  <c r="AG16" i="3" s="1"/>
  <c r="AG17" i="3" s="1"/>
  <c r="AF37" i="3"/>
  <c r="AF36" i="3"/>
  <c r="AF35" i="3"/>
  <c r="N34" i="3"/>
  <c r="N37" i="3" s="1"/>
  <c r="T15" i="3"/>
  <c r="T16" i="3" s="1"/>
  <c r="T17" i="3" s="1"/>
  <c r="O15" i="3"/>
  <c r="O16" i="3" s="1"/>
  <c r="O17" i="3" s="1"/>
  <c r="B35" i="3"/>
  <c r="B36" i="3"/>
  <c r="B37" i="3"/>
  <c r="R35" i="3" l="1"/>
  <c r="R37" i="3"/>
  <c r="R38" i="3" s="1"/>
  <c r="AR35" i="3"/>
  <c r="AU36" i="3"/>
  <c r="AU37" i="3"/>
  <c r="AR37" i="3"/>
  <c r="AR36" i="3"/>
  <c r="AR38" i="3" s="1"/>
  <c r="U36" i="3"/>
  <c r="U35" i="3"/>
  <c r="U37" i="3"/>
  <c r="AF38" i="3"/>
  <c r="N35" i="3"/>
  <c r="N36" i="3"/>
  <c r="N38" i="3" s="1"/>
  <c r="B38" i="3"/>
  <c r="AP35" i="3"/>
  <c r="AP37" i="3"/>
  <c r="AP36" i="3"/>
  <c r="AN36" i="3"/>
  <c r="AN35" i="3"/>
  <c r="AN37" i="3"/>
  <c r="AK37" i="3"/>
  <c r="AK35" i="3"/>
  <c r="AK36" i="3"/>
  <c r="AH37" i="3"/>
  <c r="AH36" i="3"/>
  <c r="AH35" i="3"/>
  <c r="AG36" i="3"/>
  <c r="AG37" i="3"/>
  <c r="AG35" i="3"/>
  <c r="T36" i="3"/>
  <c r="T35" i="3"/>
  <c r="T37" i="3"/>
  <c r="O37" i="3"/>
  <c r="O36" i="3"/>
  <c r="O35" i="3"/>
  <c r="L36" i="3"/>
  <c r="L35" i="3"/>
  <c r="L37" i="3"/>
  <c r="E35" i="3"/>
  <c r="E36" i="3"/>
  <c r="E37" i="3"/>
  <c r="R43" i="3" l="1"/>
  <c r="R41" i="3"/>
  <c r="R39" i="3"/>
  <c r="R40" i="3" s="1"/>
  <c r="R44" i="3" s="1"/>
  <c r="N41" i="3"/>
  <c r="N42" i="3" s="1"/>
  <c r="N45" i="3" s="1"/>
  <c r="N39" i="3"/>
  <c r="N40" i="3" s="1"/>
  <c r="N44" i="3" s="1"/>
  <c r="N43" i="3"/>
  <c r="AR39" i="3"/>
  <c r="AR40" i="3" s="1"/>
  <c r="AR44" i="3" s="1"/>
  <c r="AR41" i="3"/>
  <c r="AR42" i="3" s="1"/>
  <c r="AR45" i="3" s="1"/>
  <c r="AR43" i="3"/>
  <c r="AF43" i="3"/>
  <c r="AF41" i="3"/>
  <c r="AF42" i="3" s="1"/>
  <c r="AF45" i="3" s="1"/>
  <c r="AF39" i="3"/>
  <c r="AF40" i="3" s="1"/>
  <c r="AF44" i="3" s="1"/>
  <c r="R42" i="3"/>
  <c r="R45" i="3" s="1"/>
  <c r="O38" i="3"/>
  <c r="AG38" i="3"/>
  <c r="AU38" i="3"/>
  <c r="AP38" i="3"/>
  <c r="U38" i="3"/>
  <c r="AN38" i="3"/>
  <c r="B39" i="3"/>
  <c r="B40" i="3" s="1"/>
  <c r="B44" i="3" s="1"/>
  <c r="B43" i="3"/>
  <c r="AH38" i="3"/>
  <c r="AK38" i="3"/>
  <c r="E38" i="3"/>
  <c r="B41" i="3"/>
  <c r="B42" i="3" s="1"/>
  <c r="B45" i="3" s="1"/>
  <c r="L38" i="3"/>
  <c r="T38" i="3"/>
  <c r="E39" i="3" l="1"/>
  <c r="E40" i="3" s="1"/>
  <c r="E44" i="3" s="1"/>
  <c r="E41" i="3"/>
  <c r="E42" i="3" s="1"/>
  <c r="E45" i="3" s="1"/>
  <c r="E43" i="3"/>
  <c r="U43" i="3"/>
  <c r="U41" i="3"/>
  <c r="U42" i="3" s="1"/>
  <c r="U45" i="3" s="1"/>
  <c r="U39" i="3"/>
  <c r="U40" i="3" s="1"/>
  <c r="U44" i="3" s="1"/>
  <c r="T43" i="3"/>
  <c r="T41" i="3"/>
  <c r="T42" i="3" s="1"/>
  <c r="T45" i="3" s="1"/>
  <c r="T39" i="3"/>
  <c r="T40" i="3" s="1"/>
  <c r="T44" i="3" s="1"/>
  <c r="O43" i="3"/>
  <c r="O41" i="3"/>
  <c r="O42" i="3" s="1"/>
  <c r="O45" i="3" s="1"/>
  <c r="O39" i="3"/>
  <c r="O40" i="3" s="1"/>
  <c r="O44" i="3" s="1"/>
  <c r="L39" i="3"/>
  <c r="L40" i="3" s="1"/>
  <c r="L44" i="3" s="1"/>
  <c r="L41" i="3"/>
  <c r="L42" i="3" s="1"/>
  <c r="L45" i="3" s="1"/>
  <c r="L43" i="3"/>
  <c r="AU41" i="3"/>
  <c r="AU42" i="3" s="1"/>
  <c r="AU45" i="3" s="1"/>
  <c r="AU43" i="3"/>
  <c r="AU39" i="3"/>
  <c r="AU40" i="3" s="1"/>
  <c r="AU44" i="3" s="1"/>
  <c r="AP41" i="3"/>
  <c r="AP42" i="3" s="1"/>
  <c r="AP45" i="3" s="1"/>
  <c r="AP39" i="3"/>
  <c r="AP40" i="3" s="1"/>
  <c r="AP44" i="3" s="1"/>
  <c r="AP43" i="3"/>
  <c r="AN43" i="3"/>
  <c r="AN39" i="3"/>
  <c r="AN40" i="3" s="1"/>
  <c r="AN44" i="3" s="1"/>
  <c r="AN41" i="3"/>
  <c r="AN42" i="3" s="1"/>
  <c r="AN45" i="3" s="1"/>
  <c r="AK39" i="3"/>
  <c r="AK40" i="3" s="1"/>
  <c r="AK44" i="3" s="1"/>
  <c r="AK43" i="3"/>
  <c r="AK41" i="3"/>
  <c r="AK42" i="3" s="1"/>
  <c r="AK45" i="3" s="1"/>
  <c r="AG41" i="3"/>
  <c r="AG42" i="3" s="1"/>
  <c r="AG45" i="3" s="1"/>
  <c r="AG39" i="3"/>
  <c r="AG40" i="3" s="1"/>
  <c r="AG44" i="3" s="1"/>
  <c r="AG43" i="3"/>
  <c r="AH43" i="3"/>
  <c r="AH39" i="3"/>
  <c r="AH40" i="3" s="1"/>
  <c r="AH44" i="3" s="1"/>
  <c r="AH41" i="3"/>
  <c r="AH42" i="3" s="1"/>
  <c r="AH45" i="3" s="1"/>
  <c r="AM18" i="1" l="1"/>
  <c r="AQ22" i="1"/>
  <c r="AO22" i="1"/>
  <c r="AM22" i="1"/>
  <c r="AK22" i="1"/>
  <c r="AI22" i="1"/>
  <c r="AM23" i="1"/>
  <c r="AM7" i="1"/>
  <c r="AQ18" i="1"/>
  <c r="AQ24" i="1"/>
  <c r="AQ7" i="1"/>
  <c r="AK18" i="1"/>
  <c r="AK23" i="1"/>
  <c r="AK7" i="1"/>
  <c r="AO32" i="1"/>
  <c r="AO18" i="1"/>
  <c r="AO14" i="1"/>
  <c r="AO7" i="1"/>
  <c r="AI18" i="1"/>
  <c r="AI19" i="1" s="1"/>
  <c r="AI23" i="1"/>
  <c r="AI7" i="1"/>
  <c r="AG22" i="1"/>
  <c r="AG18" i="1"/>
  <c r="AG23" i="1"/>
  <c r="AG7" i="1"/>
  <c r="AE22" i="1"/>
  <c r="AE23" i="1"/>
  <c r="AE7" i="1"/>
  <c r="AC22" i="1"/>
  <c r="AC18" i="1"/>
  <c r="AC19" i="1" s="1"/>
  <c r="AC20" i="1" s="1"/>
  <c r="AC21" i="1" s="1"/>
  <c r="AC24" i="1"/>
  <c r="AC7" i="1"/>
  <c r="AA19" i="1"/>
  <c r="AA20" i="1" s="1"/>
  <c r="AA21" i="1" s="1"/>
  <c r="AA23" i="1"/>
  <c r="AA7" i="1"/>
  <c r="Y30" i="1"/>
  <c r="Y29" i="1"/>
  <c r="Y28" i="1"/>
  <c r="Y19" i="1"/>
  <c r="Y20" i="1" s="1"/>
  <c r="Y21" i="1" s="1"/>
  <c r="Y23" i="1"/>
  <c r="Y7" i="1"/>
  <c r="X19" i="1"/>
  <c r="X20" i="1" s="1"/>
  <c r="X21" i="1" s="1"/>
  <c r="X23" i="1"/>
  <c r="X7" i="1"/>
  <c r="P30" i="1"/>
  <c r="P28" i="1"/>
  <c r="P19" i="1"/>
  <c r="P20" i="1" s="1"/>
  <c r="P21" i="1" s="1"/>
  <c r="P24" i="1"/>
  <c r="P7" i="1"/>
  <c r="AQ23" i="1" l="1"/>
  <c r="AQ34" i="1" s="1"/>
  <c r="AO23" i="1"/>
  <c r="AO24" i="1"/>
  <c r="AM24" i="1"/>
  <c r="AM34" i="1" s="1"/>
  <c r="AK24" i="1"/>
  <c r="AK34" i="1" s="1"/>
  <c r="AI24" i="1"/>
  <c r="AI34" i="1" s="1"/>
  <c r="AG24" i="1"/>
  <c r="AG34" i="1" s="1"/>
  <c r="AE24" i="1"/>
  <c r="AE34" i="1" s="1"/>
  <c r="AM14" i="1"/>
  <c r="AM19" i="1"/>
  <c r="AM20" i="1" s="1"/>
  <c r="AM21" i="1" s="1"/>
  <c r="AQ19" i="1"/>
  <c r="AQ20" i="1" s="1"/>
  <c r="AQ21" i="1" s="1"/>
  <c r="AQ14" i="1"/>
  <c r="P23" i="1"/>
  <c r="P34" i="1" s="1"/>
  <c r="AI14" i="1"/>
  <c r="AI15" i="1" s="1"/>
  <c r="AI16" i="1" s="1"/>
  <c r="AI17" i="1" s="1"/>
  <c r="X24" i="1"/>
  <c r="X34" i="1" s="1"/>
  <c r="AK14" i="1"/>
  <c r="AA24" i="1"/>
  <c r="AA34" i="1" s="1"/>
  <c r="Y24" i="1"/>
  <c r="Y34" i="1" s="1"/>
  <c r="AI20" i="1"/>
  <c r="AI21" i="1" s="1"/>
  <c r="AK19" i="1"/>
  <c r="AK20" i="1" s="1"/>
  <c r="AK21" i="1" s="1"/>
  <c r="AO15" i="1"/>
  <c r="AO16" i="1" s="1"/>
  <c r="AO17" i="1" s="1"/>
  <c r="AO19" i="1"/>
  <c r="AO20" i="1" s="1"/>
  <c r="AO21" i="1" s="1"/>
  <c r="AG14" i="1"/>
  <c r="AG15" i="1" s="1"/>
  <c r="AG19" i="1"/>
  <c r="AG20" i="1" s="1"/>
  <c r="AG21" i="1" s="1"/>
  <c r="AE14" i="1"/>
  <c r="AE15" i="1" s="1"/>
  <c r="AE19" i="1"/>
  <c r="AE20" i="1" s="1"/>
  <c r="AE21" i="1" s="1"/>
  <c r="AC14" i="1"/>
  <c r="AC15" i="1" s="1"/>
  <c r="AC23" i="1"/>
  <c r="AC34" i="1" s="1"/>
  <c r="AA14" i="1"/>
  <c r="AA15" i="1" s="1"/>
  <c r="Y14" i="1"/>
  <c r="Y15" i="1" s="1"/>
  <c r="X14" i="1"/>
  <c r="X15" i="1" s="1"/>
  <c r="P14" i="1"/>
  <c r="P15" i="1" s="1"/>
  <c r="AO34" i="1" l="1"/>
  <c r="AO37" i="1" s="1"/>
  <c r="AM15" i="1"/>
  <c r="AM16" i="1" s="1"/>
  <c r="AM17" i="1" s="1"/>
  <c r="AQ15" i="1"/>
  <c r="AQ16" i="1" s="1"/>
  <c r="AQ17" i="1" s="1"/>
  <c r="AI36" i="1"/>
  <c r="AI37" i="1"/>
  <c r="AI38" i="1" s="1"/>
  <c r="AI35" i="1"/>
  <c r="AK15" i="1"/>
  <c r="AK16" i="1" s="1"/>
  <c r="AK17" i="1" s="1"/>
  <c r="AG16" i="1"/>
  <c r="AG17" i="1" s="1"/>
  <c r="AE16" i="1"/>
  <c r="AC16" i="1"/>
  <c r="AA16" i="1"/>
  <c r="Y16" i="1"/>
  <c r="X16" i="1"/>
  <c r="X17" i="1" s="1"/>
  <c r="P16" i="1"/>
  <c r="AI39" i="1" l="1"/>
  <c r="AI41" i="1"/>
  <c r="AI42" i="1" s="1"/>
  <c r="AI45" i="1" s="1"/>
  <c r="P17" i="1"/>
  <c r="P35" i="1" s="1"/>
  <c r="Y17" i="1"/>
  <c r="Y36" i="1" s="1"/>
  <c r="AA17" i="1"/>
  <c r="AA36" i="1" s="1"/>
  <c r="AC17" i="1"/>
  <c r="AC35" i="1" s="1"/>
  <c r="AE17" i="1"/>
  <c r="AE35" i="1" s="1"/>
  <c r="AI40" i="1"/>
  <c r="AI44" i="1" s="1"/>
  <c r="AI43" i="1"/>
  <c r="AK37" i="1"/>
  <c r="AG35" i="1"/>
  <c r="AO35" i="1"/>
  <c r="AO36" i="1"/>
  <c r="AO38" i="1" s="1"/>
  <c r="AM37" i="1"/>
  <c r="AM36" i="1"/>
  <c r="AM35" i="1"/>
  <c r="AQ36" i="1"/>
  <c r="AQ37" i="1"/>
  <c r="AQ35" i="1"/>
  <c r="AK36" i="1"/>
  <c r="AK35" i="1"/>
  <c r="X35" i="1"/>
  <c r="AE37" i="1" l="1"/>
  <c r="AO41" i="1"/>
  <c r="AO42" i="1" s="1"/>
  <c r="AO45" i="1" s="1"/>
  <c r="AO39" i="1"/>
  <c r="AO40" i="1" s="1"/>
  <c r="AO44" i="1" s="1"/>
  <c r="AE36" i="1"/>
  <c r="P37" i="1"/>
  <c r="P36" i="1"/>
  <c r="AC37" i="1"/>
  <c r="AC36" i="1"/>
  <c r="Y37" i="1"/>
  <c r="Y38" i="1" s="1"/>
  <c r="AA35" i="1"/>
  <c r="Y35" i="1"/>
  <c r="AA37" i="1"/>
  <c r="AA38" i="1" s="1"/>
  <c r="AO43" i="1"/>
  <c r="AE38" i="1"/>
  <c r="X36" i="1"/>
  <c r="AG36" i="1"/>
  <c r="AG37" i="1"/>
  <c r="AK38" i="1"/>
  <c r="AQ38" i="1"/>
  <c r="AM38" i="1"/>
  <c r="X37" i="1"/>
  <c r="AC38" i="1" l="1"/>
  <c r="Y41" i="1"/>
  <c r="Y39" i="1"/>
  <c r="Y40" i="1" s="1"/>
  <c r="Y44" i="1" s="1"/>
  <c r="AC39" i="1"/>
  <c r="AC40" i="1" s="1"/>
  <c r="AC44" i="1" s="1"/>
  <c r="AC41" i="1"/>
  <c r="AC42" i="1" s="1"/>
  <c r="AC45" i="1" s="1"/>
  <c r="AE41" i="1"/>
  <c r="AE42" i="1" s="1"/>
  <c r="AE45" i="1" s="1"/>
  <c r="AE39" i="1"/>
  <c r="AE40" i="1" s="1"/>
  <c r="AE44" i="1" s="1"/>
  <c r="AM39" i="1"/>
  <c r="AM40" i="1" s="1"/>
  <c r="AM44" i="1" s="1"/>
  <c r="AM41" i="1"/>
  <c r="AM42" i="1" s="1"/>
  <c r="AM45" i="1" s="1"/>
  <c r="AA39" i="1"/>
  <c r="AA40" i="1" s="1"/>
  <c r="AA44" i="1" s="1"/>
  <c r="AA41" i="1"/>
  <c r="AA42" i="1" s="1"/>
  <c r="AA45" i="1" s="1"/>
  <c r="AQ41" i="1"/>
  <c r="AQ42" i="1" s="1"/>
  <c r="AQ45" i="1" s="1"/>
  <c r="AQ39" i="1"/>
  <c r="AQ40" i="1" s="1"/>
  <c r="AQ44" i="1" s="1"/>
  <c r="P38" i="1"/>
  <c r="AK39" i="1"/>
  <c r="AK40" i="1" s="1"/>
  <c r="AK44" i="1" s="1"/>
  <c r="AK41" i="1"/>
  <c r="AK42" i="1" s="1"/>
  <c r="AK45" i="1" s="1"/>
  <c r="AQ43" i="1"/>
  <c r="AK43" i="1"/>
  <c r="AM43" i="1"/>
  <c r="AE43" i="1"/>
  <c r="Y43" i="1"/>
  <c r="AA43" i="1"/>
  <c r="AC43" i="1"/>
  <c r="AG38" i="1"/>
  <c r="X38" i="1"/>
  <c r="Y42" i="1"/>
  <c r="Y45" i="1" s="1"/>
  <c r="X41" i="1" l="1"/>
  <c r="X42" i="1" s="1"/>
  <c r="X45" i="1" s="1"/>
  <c r="X39" i="1"/>
  <c r="X40" i="1" s="1"/>
  <c r="X44" i="1" s="1"/>
  <c r="AG41" i="1"/>
  <c r="AG39" i="1"/>
  <c r="P39" i="1"/>
  <c r="P40" i="1" s="1"/>
  <c r="P44" i="1" s="1"/>
  <c r="P41" i="1"/>
  <c r="P42" i="1" s="1"/>
  <c r="P45" i="1" s="1"/>
  <c r="P43" i="1"/>
  <c r="AG40" i="1"/>
  <c r="AG44" i="1" s="1"/>
  <c r="X43" i="1"/>
  <c r="AG43" i="1"/>
  <c r="AG42" i="1"/>
  <c r="AG45" i="1" s="1"/>
  <c r="N19" i="1"/>
  <c r="N20" i="1" s="1"/>
  <c r="N21" i="1" s="1"/>
  <c r="N7" i="1"/>
  <c r="N24" i="1" l="1"/>
  <c r="N23" i="1"/>
  <c r="N14" i="1"/>
  <c r="N15" i="1" s="1"/>
  <c r="N34" i="1" l="1"/>
  <c r="N16" i="1"/>
  <c r="N17" i="1" s="1"/>
  <c r="N35" i="1" l="1"/>
  <c r="N37" i="1"/>
  <c r="N36" i="1"/>
  <c r="N38" i="1" l="1"/>
  <c r="N41" i="1" l="1"/>
  <c r="N42" i="1" s="1"/>
  <c r="N45" i="1" s="1"/>
  <c r="N39" i="1"/>
  <c r="N40" i="1" s="1"/>
  <c r="N44" i="1" s="1"/>
  <c r="N43" i="1"/>
  <c r="C19" i="1" l="1"/>
  <c r="C20" i="1" s="1"/>
  <c r="C21" i="1" s="1"/>
  <c r="C12" i="1"/>
  <c r="C24" i="1" s="1"/>
  <c r="C7" i="1"/>
  <c r="J19" i="1"/>
  <c r="J20" i="1" s="1"/>
  <c r="J21" i="1" s="1"/>
  <c r="H19" i="1"/>
  <c r="H20" i="1" s="1"/>
  <c r="H21" i="1" s="1"/>
  <c r="H23" i="1"/>
  <c r="J7" i="1"/>
  <c r="H7" i="1"/>
  <c r="D19" i="1"/>
  <c r="D20" i="1" s="1"/>
  <c r="D21" i="1" s="1"/>
  <c r="D24" i="1"/>
  <c r="D7" i="1"/>
  <c r="J23" i="1" l="1"/>
  <c r="J24" i="1"/>
  <c r="C23" i="1"/>
  <c r="C34" i="1" s="1"/>
  <c r="C14" i="1"/>
  <c r="C15" i="1" s="1"/>
  <c r="H14" i="1"/>
  <c r="H15" i="1" s="1"/>
  <c r="H24" i="1"/>
  <c r="H34" i="1" s="1"/>
  <c r="J14" i="1"/>
  <c r="J15" i="1" s="1"/>
  <c r="D23" i="1"/>
  <c r="D34" i="1" s="1"/>
  <c r="D14" i="1"/>
  <c r="D15" i="1" s="1"/>
  <c r="H16" i="1" l="1"/>
  <c r="J34" i="1"/>
  <c r="C16" i="1"/>
  <c r="C17" i="1" s="1"/>
  <c r="J16" i="1"/>
  <c r="J17" i="1" s="1"/>
  <c r="D16" i="1"/>
  <c r="D17" i="1" l="1"/>
  <c r="D35" i="1" s="1"/>
  <c r="H17" i="1"/>
  <c r="H35" i="1" s="1"/>
  <c r="J35" i="1"/>
  <c r="C35" i="1"/>
  <c r="C36" i="1"/>
  <c r="C37" i="1"/>
  <c r="J36" i="1"/>
  <c r="J37" i="1"/>
  <c r="D37" i="1"/>
  <c r="D36" i="1"/>
  <c r="H37" i="1" l="1"/>
  <c r="H36" i="1"/>
  <c r="H38" i="1" s="1"/>
  <c r="D38" i="1"/>
  <c r="C38" i="1"/>
  <c r="J38" i="1"/>
  <c r="J39" i="1" l="1"/>
  <c r="J40" i="1" s="1"/>
  <c r="J44" i="1" s="1"/>
  <c r="J41" i="1"/>
  <c r="J42" i="1" s="1"/>
  <c r="J45" i="1" s="1"/>
  <c r="D41" i="1"/>
  <c r="D39" i="1"/>
  <c r="H41" i="1"/>
  <c r="H42" i="1" s="1"/>
  <c r="H45" i="1" s="1"/>
  <c r="H39" i="1"/>
  <c r="H40" i="1" s="1"/>
  <c r="H44" i="1" s="1"/>
  <c r="D40" i="1"/>
  <c r="D44" i="1" s="1"/>
  <c r="D42" i="1"/>
  <c r="D45" i="1" s="1"/>
  <c r="J43" i="1"/>
  <c r="D43" i="1"/>
  <c r="H43" i="1"/>
  <c r="C39" i="1"/>
  <c r="C40" i="1" s="1"/>
  <c r="C44" i="1" s="1"/>
  <c r="C43" i="1"/>
  <c r="C41" i="1"/>
  <c r="C42" i="1" s="1"/>
  <c r="C45" i="1" s="1"/>
</calcChain>
</file>

<file path=xl/sharedStrings.xml><?xml version="1.0" encoding="utf-8"?>
<sst xmlns="http://schemas.openxmlformats.org/spreadsheetml/2006/main" count="840" uniqueCount="196">
  <si>
    <t xml:space="preserve"> GC 3 ah</t>
  </si>
  <si>
    <t>15 minutes</t>
  </si>
  <si>
    <t>Battery Pack</t>
  </si>
  <si>
    <t>Voltage</t>
  </si>
  <si>
    <t>Ampheres capacity</t>
  </si>
  <si>
    <t>KW calculation</t>
  </si>
  <si>
    <t>Cell Voltage</t>
  </si>
  <si>
    <t>Cell Capacity</t>
  </si>
  <si>
    <t>Combination of Cells in Series</t>
  </si>
  <si>
    <t>Combination of Cells in parallel</t>
  </si>
  <si>
    <t>Total No Of Cells</t>
  </si>
  <si>
    <t>FOB Cost Of Cells</t>
  </si>
  <si>
    <t>Total FOB Cost of Cells</t>
  </si>
  <si>
    <t>Clearing &amp; Customs</t>
  </si>
  <si>
    <t>Total Landed cost In India</t>
  </si>
  <si>
    <t>Cost In INR( Rs 87)-(1)</t>
  </si>
  <si>
    <t>Cost In INR( Rs 87)-(2)</t>
  </si>
  <si>
    <t>Cabinet ( INR)</t>
  </si>
  <si>
    <t>Bus Bar</t>
  </si>
  <si>
    <t>Holder/caps</t>
  </si>
  <si>
    <t>Wire &amp; Gasket &amp; Other Assesorries</t>
  </si>
  <si>
    <t>Terminals+ Connectors</t>
  </si>
  <si>
    <t>MCB/Fuse</t>
  </si>
  <si>
    <t>Lugs &amp; Slew</t>
  </si>
  <si>
    <t>Nut Bolts</t>
  </si>
  <si>
    <t>Fiber glass +rod</t>
  </si>
  <si>
    <t>Awg cables</t>
  </si>
  <si>
    <t>Shipping Charges</t>
  </si>
  <si>
    <t>Packaging cost with safety packs</t>
  </si>
  <si>
    <t>Total Other Chargers©(3)</t>
  </si>
  <si>
    <t>Landing cost of material (1+2+3)</t>
  </si>
  <si>
    <t>Production Labour &amp; Assembly overheads</t>
  </si>
  <si>
    <t>Warranty  &amp; Service provision</t>
  </si>
  <si>
    <t>Total Cost of Pack (A)</t>
  </si>
  <si>
    <t>Margin @10 % On Cost</t>
  </si>
  <si>
    <t>Estimated Sales Cost-(B)</t>
  </si>
  <si>
    <t>Margin @15% On Cost</t>
  </si>
  <si>
    <t>Estimated Sales Cost-(B+5)</t>
  </si>
  <si>
    <t>Per Kw Pricing @ cost (A)</t>
  </si>
  <si>
    <t>Per Kw pricing @ ist level profit (B)</t>
  </si>
  <si>
    <t>Per Kw pricing @ 2nd evel profit (B+5)</t>
  </si>
  <si>
    <t>72V 9ah</t>
  </si>
  <si>
    <t>72V 12ah</t>
  </si>
  <si>
    <t>24V 12Ah</t>
  </si>
  <si>
    <t>36V 9Ah</t>
  </si>
  <si>
    <t>GC 3AH</t>
  </si>
  <si>
    <t>192V 9Ah</t>
  </si>
  <si>
    <t>GC 3Ah</t>
  </si>
  <si>
    <t>192V 15ah</t>
  </si>
  <si>
    <t>384V 12Ah</t>
  </si>
  <si>
    <t>384V 15ah</t>
  </si>
  <si>
    <t>480V 12Ah</t>
  </si>
  <si>
    <t>chunlan 25Ah</t>
  </si>
  <si>
    <t>384V 25AH</t>
  </si>
  <si>
    <t>chunlan 50Ah</t>
  </si>
  <si>
    <t>384V 50AH</t>
  </si>
  <si>
    <t>480V 50AH</t>
  </si>
  <si>
    <t>Chunlan 100Ah</t>
  </si>
  <si>
    <t>480V 100AH</t>
  </si>
  <si>
    <t>512V 50AH</t>
  </si>
  <si>
    <t>512V 100AH</t>
  </si>
  <si>
    <t>384V 100AH</t>
  </si>
  <si>
    <t>HX 6Ah</t>
  </si>
  <si>
    <t>30min</t>
  </si>
  <si>
    <t>24V 24ah</t>
  </si>
  <si>
    <t>BAK 15Ah</t>
  </si>
  <si>
    <t>36V 15ah</t>
  </si>
  <si>
    <t>15Ah</t>
  </si>
  <si>
    <t>72V 15Ah</t>
  </si>
  <si>
    <t>72V 24Ah</t>
  </si>
  <si>
    <t>HSP 25Ah</t>
  </si>
  <si>
    <t>72V 25ah</t>
  </si>
  <si>
    <t>HSP 25AH</t>
  </si>
  <si>
    <t>60min</t>
  </si>
  <si>
    <t>192V 25Ah</t>
  </si>
  <si>
    <t>15AH</t>
  </si>
  <si>
    <t>192V 15Ah</t>
  </si>
  <si>
    <t>192V 30ah</t>
  </si>
  <si>
    <t>480V 15Ah</t>
  </si>
  <si>
    <t>480V 25Ah</t>
  </si>
  <si>
    <t>384V 50ah</t>
  </si>
  <si>
    <t>HSP 100Ah</t>
  </si>
  <si>
    <t>384V 200AH</t>
  </si>
  <si>
    <t>480V 200AH</t>
  </si>
  <si>
    <t>24V 45Ah</t>
  </si>
  <si>
    <t>36V 30Ah</t>
  </si>
  <si>
    <t>72V 30Ah</t>
  </si>
  <si>
    <t>72V 45Ah</t>
  </si>
  <si>
    <t>50Ah</t>
  </si>
  <si>
    <t>72V 50Ah</t>
  </si>
  <si>
    <t>192V 50Ah</t>
  </si>
  <si>
    <t>BAK 150Ah</t>
  </si>
  <si>
    <t>384V 150AH</t>
  </si>
  <si>
    <t>480V 400AH</t>
  </si>
  <si>
    <t>240V 9Ah</t>
  </si>
  <si>
    <t>240V 15Ah</t>
  </si>
  <si>
    <t>Chunlan 25ah</t>
  </si>
  <si>
    <t>240V 25Ah</t>
  </si>
  <si>
    <t>36V 18ah</t>
  </si>
  <si>
    <t>240V 50Ah</t>
  </si>
  <si>
    <t>36V 36ah</t>
  </si>
  <si>
    <t>HX 6AH</t>
  </si>
  <si>
    <t>240V 30Ah</t>
  </si>
  <si>
    <t>HSP 100 Ah</t>
  </si>
  <si>
    <t>240V 100Ah</t>
  </si>
  <si>
    <t>15MIN</t>
  </si>
  <si>
    <t>240V 12Ah</t>
  </si>
  <si>
    <t>Chunlan 50ah</t>
  </si>
  <si>
    <t>480V 6Ah</t>
  </si>
  <si>
    <t>15 min</t>
  </si>
  <si>
    <t>384V 9Ah</t>
  </si>
  <si>
    <t>512V 25AH</t>
  </si>
  <si>
    <t>576V100AH</t>
  </si>
  <si>
    <t>576V 25AH</t>
  </si>
  <si>
    <t>576V 50AH</t>
  </si>
  <si>
    <t>120min</t>
  </si>
  <si>
    <t>192V 36ah</t>
  </si>
  <si>
    <t>384V 15Ah</t>
  </si>
  <si>
    <t>384V 25Ah</t>
  </si>
  <si>
    <t>528V 100AH</t>
  </si>
  <si>
    <t>576V 100AH</t>
  </si>
  <si>
    <t>480V 150AH</t>
  </si>
  <si>
    <t>36V 60Ah</t>
  </si>
  <si>
    <t>72V 60Ah</t>
  </si>
  <si>
    <t>72V 100Ah</t>
  </si>
  <si>
    <t>192V 100Ah</t>
  </si>
  <si>
    <t>240V 150Ah</t>
  </si>
  <si>
    <t>480V 25AH</t>
  </si>
  <si>
    <t>240V 200Ah</t>
  </si>
  <si>
    <t>192V 18Ah</t>
  </si>
  <si>
    <t>48V 24Ah</t>
  </si>
  <si>
    <t>48V 45Ah</t>
  </si>
  <si>
    <t>48V 100Ah</t>
  </si>
  <si>
    <t>30MIN</t>
  </si>
  <si>
    <t>48V 15ah</t>
  </si>
  <si>
    <t>48V 30Ah</t>
  </si>
  <si>
    <t>48V 60Ah</t>
  </si>
  <si>
    <t xml:space="preserve">schenider </t>
  </si>
  <si>
    <t>centre tap</t>
  </si>
  <si>
    <t xml:space="preserve">centre tap </t>
  </si>
  <si>
    <t>DELTA</t>
  </si>
  <si>
    <t>Delta</t>
  </si>
  <si>
    <t>384V 300AH</t>
  </si>
  <si>
    <t>384V 400AH</t>
  </si>
  <si>
    <t>Fuji</t>
  </si>
  <si>
    <t>192V 12ah</t>
  </si>
  <si>
    <t xml:space="preserve">non centre tap </t>
  </si>
  <si>
    <t>fuji</t>
  </si>
  <si>
    <t>408V 50ah</t>
  </si>
  <si>
    <t>528V 200AH</t>
  </si>
  <si>
    <t>480V 300AH</t>
  </si>
  <si>
    <t>FUJI</t>
  </si>
  <si>
    <t>576V 200AH</t>
  </si>
  <si>
    <t>528V 300AH</t>
  </si>
  <si>
    <t>528V 400AH</t>
  </si>
  <si>
    <t>576V 400AH</t>
  </si>
  <si>
    <t>480V 500AH</t>
  </si>
  <si>
    <t>240V 300Ah</t>
  </si>
  <si>
    <t>120MIN</t>
  </si>
  <si>
    <t>528V 500AH</t>
  </si>
  <si>
    <t>480V 600AH</t>
  </si>
  <si>
    <t>512V 600AH</t>
  </si>
  <si>
    <t>512V 700AH</t>
  </si>
  <si>
    <t>480V 800AH</t>
  </si>
  <si>
    <t>480V 1000AH</t>
  </si>
  <si>
    <t>480V 900AH</t>
  </si>
  <si>
    <t>Vertiv</t>
  </si>
  <si>
    <t>192V 60Ah</t>
  </si>
  <si>
    <t xml:space="preserve">BMS </t>
  </si>
  <si>
    <t>PCM</t>
  </si>
  <si>
    <t>192V 24Ah</t>
  </si>
  <si>
    <t>36V 12ah</t>
  </si>
  <si>
    <t>36V 24ah</t>
  </si>
  <si>
    <t>36V 42ah</t>
  </si>
  <si>
    <t>72V 12Ah</t>
  </si>
  <si>
    <t>72V 18Ah</t>
  </si>
  <si>
    <t>72V 42Ah</t>
  </si>
  <si>
    <t>192V 12Ah</t>
  </si>
  <si>
    <t xml:space="preserve"> </t>
  </si>
  <si>
    <t>192V 42ah</t>
  </si>
  <si>
    <t>240V 18Ah</t>
  </si>
  <si>
    <t>192V 150Ah</t>
  </si>
  <si>
    <t>192V 18ah</t>
  </si>
  <si>
    <t>Eaton</t>
  </si>
  <si>
    <t>14min</t>
  </si>
  <si>
    <t>48V 12ah</t>
  </si>
  <si>
    <t>72V 15ah</t>
  </si>
  <si>
    <t>96V 9ah</t>
  </si>
  <si>
    <t>96V 12ah</t>
  </si>
  <si>
    <t>96V 18ah</t>
  </si>
  <si>
    <t>48V 50Ah</t>
  </si>
  <si>
    <t>72V 36Ah</t>
  </si>
  <si>
    <t>96V 36ah</t>
  </si>
  <si>
    <t>eaton</t>
  </si>
  <si>
    <t>192V 200Ah</t>
  </si>
  <si>
    <t>BMS/PCM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</si>
</sst>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 &quot;₹&quot;\ * #,##0.00_ ;_ &quot;₹&quot;\ * \-#,##0.00_ ;_ &quot;₹&quot;\ * &quot;-&quot;??_ ;_ @_ "/>
    <numFmt numFmtId="164" formatCode="[$$-409]#,##0.00"/>
    <numFmt numFmtId="165" formatCode="#,##0;[Red]#,##0"/>
    <numFmt numFmtId="166" formatCode="#,##0.00;[Red]#,##0.00"/>
    <numFmt numFmtId="167" formatCode="#,##0.0;[Red]#,##0.0"/>
    <numFmt numFmtId="168" formatCode="0.0"/>
    <numFmt numFmtId="169" formatCode="0;[Red]0"/>
    <numFmt numFmtId="170" formatCode="&quot;₹&quot;\ #,##0.00;[Red]&quot;₹&quot;\ #,##0.00"/>
    <numFmt numFmtId="171" formatCode="_ [$₹-4009]\ * #,##0.00_ ;_ [$₹-4009]\ * \-#,##0.00_ ;_ [$₹-4009]\ * &quot;-&quot;??_ ;_ @_ "/>
    <numFmt numFmtId="172" formatCode="[$$-409]#,##0.00_ ;\-[$$-409]#,##0.00\ "/>
    <numFmt numFmtId="173" formatCode="_-[$$-409]* #,##0.00_ ;_-[$$-409]* \-#,##0.00\ ;_-[$$-409]* &quot;-&quot;??_ ;_-@_ "/>
    <numFmt numFmtId="174" formatCode="[$$-409]#,##0.00;[Red][$$-409]#,##0.00"/>
    <numFmt numFmtId="176" formatCode="_ [$Rs.-4009]\ * #,##0.00_ ;_ [$Rs.-4009]\ * \-#,##0.00_ ;_ [$Rs.-4009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/>
    <xf numFmtId="171" fontId="1" fillId="0" borderId="0"/>
    <xf numFmtId="9" fontId="1" fillId="0" borderId="0" applyFont="0" applyFill="0" applyBorder="0" applyAlignment="0" applyProtection="0"/>
    <xf numFmtId="164" fontId="1" fillId="0" borderId="0"/>
    <xf numFmtId="171" fontId="1" fillId="0" borderId="0"/>
    <xf numFmtId="174" fontId="1" fillId="0" borderId="0"/>
    <xf numFmtId="44" fontId="1" fillId="0" borderId="0" applyFont="0" applyFill="0" applyBorder="0" applyAlignment="0" applyProtection="0"/>
  </cellStyleXfs>
  <cellXfs count="155">
    <xf numFmtId="0" fontId="0" fillId="0" borderId="0" xfId="0"/>
    <xf numFmtId="164" fontId="1" fillId="2" borderId="0" xfId="1" applyFill="1"/>
    <xf numFmtId="164" fontId="1" fillId="0" borderId="1" xfId="1" applyBorder="1"/>
    <xf numFmtId="164" fontId="1" fillId="3" borderId="1" xfId="1" applyFill="1" applyBorder="1"/>
    <xf numFmtId="164" fontId="0" fillId="0" borderId="1" xfId="1" applyFont="1" applyBorder="1"/>
    <xf numFmtId="165" fontId="1" fillId="3" borderId="2" xfId="1" applyNumberFormat="1" applyFill="1" applyBorder="1"/>
    <xf numFmtId="166" fontId="1" fillId="3" borderId="2" xfId="1" applyNumberFormat="1" applyFill="1" applyBorder="1"/>
    <xf numFmtId="167" fontId="1" fillId="3" borderId="2" xfId="1" applyNumberFormat="1" applyFill="1" applyBorder="1"/>
    <xf numFmtId="1" fontId="1" fillId="3" borderId="1" xfId="1" applyNumberFormat="1" applyFill="1" applyBorder="1"/>
    <xf numFmtId="168" fontId="1" fillId="3" borderId="1" xfId="1" applyNumberFormat="1" applyFill="1" applyBorder="1"/>
    <xf numFmtId="169" fontId="1" fillId="3" borderId="1" xfId="1" applyNumberFormat="1" applyFill="1" applyBorder="1"/>
    <xf numFmtId="170" fontId="2" fillId="3" borderId="1" xfId="1" applyNumberFormat="1" applyFont="1" applyFill="1" applyBorder="1"/>
    <xf numFmtId="170" fontId="1" fillId="3" borderId="1" xfId="1" applyNumberFormat="1" applyFill="1" applyBorder="1"/>
    <xf numFmtId="170" fontId="2" fillId="3" borderId="3" xfId="1" applyNumberFormat="1" applyFont="1" applyFill="1" applyBorder="1"/>
    <xf numFmtId="170" fontId="1" fillId="3" borderId="3" xfId="1" applyNumberFormat="1" applyFill="1" applyBorder="1"/>
    <xf numFmtId="170" fontId="3" fillId="0" borderId="1" xfId="1" applyNumberFormat="1" applyFont="1" applyBorder="1"/>
    <xf numFmtId="170" fontId="3" fillId="3" borderId="1" xfId="1" applyNumberFormat="1" applyFont="1" applyFill="1" applyBorder="1"/>
    <xf numFmtId="164" fontId="1" fillId="3" borderId="0" xfId="1" applyFill="1"/>
    <xf numFmtId="171" fontId="1" fillId="3" borderId="0" xfId="1" applyNumberFormat="1" applyFill="1"/>
    <xf numFmtId="171" fontId="1" fillId="0" borderId="0" xfId="2"/>
    <xf numFmtId="171" fontId="1" fillId="4" borderId="0" xfId="2" applyFill="1" applyAlignment="1">
      <alignment horizontal="center"/>
    </xf>
    <xf numFmtId="167" fontId="1" fillId="5" borderId="0" xfId="2" applyNumberFormat="1" applyFill="1"/>
    <xf numFmtId="165" fontId="1" fillId="5" borderId="0" xfId="2" applyNumberFormat="1" applyFill="1"/>
    <xf numFmtId="166" fontId="1" fillId="5" borderId="0" xfId="2" applyNumberFormat="1" applyFill="1"/>
    <xf numFmtId="171" fontId="1" fillId="0" borderId="4" xfId="2" applyBorder="1"/>
    <xf numFmtId="171" fontId="1" fillId="0" borderId="5" xfId="2" applyBorder="1"/>
    <xf numFmtId="171" fontId="0" fillId="6" borderId="6" xfId="2" applyFont="1" applyFill="1" applyBorder="1"/>
    <xf numFmtId="171" fontId="1" fillId="3" borderId="5" xfId="2" applyFill="1" applyBorder="1"/>
    <xf numFmtId="171" fontId="0" fillId="0" borderId="5" xfId="2" applyFont="1" applyBorder="1"/>
    <xf numFmtId="171" fontId="1" fillId="0" borderId="5" xfId="2" applyBorder="1" applyAlignment="1">
      <alignment wrapText="1"/>
    </xf>
    <xf numFmtId="171" fontId="0" fillId="6" borderId="5" xfId="2" applyFont="1" applyFill="1" applyBorder="1"/>
    <xf numFmtId="171" fontId="4" fillId="5" borderId="6" xfId="2" applyFont="1" applyFill="1" applyBorder="1"/>
    <xf numFmtId="171" fontId="4" fillId="5" borderId="7" xfId="2" applyFont="1" applyFill="1" applyBorder="1"/>
    <xf numFmtId="171" fontId="0" fillId="0" borderId="1" xfId="2" applyFont="1" applyBorder="1"/>
    <xf numFmtId="164" fontId="0" fillId="3" borderId="0" xfId="4" applyFont="1" applyFill="1"/>
    <xf numFmtId="171" fontId="0" fillId="0" borderId="1" xfId="2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vertical="center"/>
    </xf>
    <xf numFmtId="1" fontId="0" fillId="3" borderId="2" xfId="0" applyNumberFormat="1" applyFill="1" applyBorder="1"/>
    <xf numFmtId="1" fontId="1" fillId="3" borderId="2" xfId="5" applyNumberFormat="1" applyFill="1" applyBorder="1"/>
    <xf numFmtId="168" fontId="0" fillId="3" borderId="2" xfId="0" applyNumberFormat="1" applyFill="1" applyBorder="1"/>
    <xf numFmtId="1" fontId="0" fillId="3" borderId="1" xfId="0" applyNumberFormat="1" applyFill="1" applyBorder="1"/>
    <xf numFmtId="168" fontId="0" fillId="3" borderId="1" xfId="0" applyNumberFormat="1" applyFill="1" applyBorder="1"/>
    <xf numFmtId="169" fontId="0" fillId="3" borderId="1" xfId="0" applyNumberFormat="1" applyFill="1" applyBorder="1"/>
    <xf numFmtId="172" fontId="0" fillId="3" borderId="1" xfId="0" applyNumberFormat="1" applyFill="1" applyBorder="1"/>
    <xf numFmtId="170" fontId="2" fillId="3" borderId="1" xfId="0" applyNumberFormat="1" applyFont="1" applyFill="1" applyBorder="1"/>
    <xf numFmtId="173" fontId="0" fillId="3" borderId="1" xfId="0" applyNumberFormat="1" applyFill="1" applyBorder="1"/>
    <xf numFmtId="170" fontId="0" fillId="3" borderId="1" xfId="0" applyNumberFormat="1" applyFill="1" applyBorder="1"/>
    <xf numFmtId="170" fontId="3" fillId="3" borderId="1" xfId="0" applyNumberFormat="1" applyFont="1" applyFill="1" applyBorder="1"/>
    <xf numFmtId="173" fontId="1" fillId="3" borderId="1" xfId="5" applyNumberFormat="1" applyFill="1" applyBorder="1"/>
    <xf numFmtId="0" fontId="0" fillId="3" borderId="0" xfId="0" applyFill="1"/>
    <xf numFmtId="167" fontId="1" fillId="0" borderId="1" xfId="1" applyNumberFormat="1" applyBorder="1"/>
    <xf numFmtId="171" fontId="0" fillId="3" borderId="1" xfId="0" applyNumberFormat="1" applyFill="1" applyBorder="1"/>
    <xf numFmtId="0" fontId="0" fillId="3" borderId="0" xfId="0" applyFill="1" applyAlignment="1">
      <alignment horizontal="center"/>
    </xf>
    <xf numFmtId="171" fontId="0" fillId="3" borderId="0" xfId="0" applyNumberFormat="1" applyFill="1"/>
    <xf numFmtId="167" fontId="0" fillId="0" borderId="1" xfId="1" applyNumberFormat="1" applyFont="1" applyBorder="1"/>
    <xf numFmtId="170" fontId="3" fillId="3" borderId="8" xfId="1" applyNumberFormat="1" applyFont="1" applyFill="1" applyBorder="1"/>
    <xf numFmtId="0" fontId="0" fillId="0" borderId="1" xfId="0" applyBorder="1" applyAlignment="1">
      <alignment horizontal="center" vertical="center"/>
    </xf>
    <xf numFmtId="170" fontId="0" fillId="3" borderId="3" xfId="0" applyNumberFormat="1" applyFill="1" applyBorder="1"/>
    <xf numFmtId="164" fontId="6" fillId="0" borderId="0" xfId="4" applyFont="1"/>
    <xf numFmtId="167" fontId="0" fillId="0" borderId="1" xfId="1" applyNumberFormat="1" applyFont="1" applyBorder="1" applyAlignment="1">
      <alignment horizontal="center"/>
    </xf>
    <xf numFmtId="171" fontId="0" fillId="3" borderId="0" xfId="1" applyNumberFormat="1" applyFont="1" applyFill="1"/>
    <xf numFmtId="164" fontId="0" fillId="0" borderId="1" xfId="1" applyFont="1" applyBorder="1" applyAlignment="1">
      <alignment horizontal="center" vertical="center"/>
    </xf>
    <xf numFmtId="164" fontId="0" fillId="3" borderId="1" xfId="1" applyFont="1" applyFill="1" applyBorder="1"/>
    <xf numFmtId="170" fontId="3" fillId="0" borderId="1" xfId="0" applyNumberFormat="1" applyFont="1" applyBorder="1"/>
    <xf numFmtId="170" fontId="3" fillId="0" borderId="8" xfId="1" applyNumberFormat="1" applyFont="1" applyBorder="1"/>
    <xf numFmtId="164" fontId="0" fillId="2" borderId="0" xfId="1" applyFont="1" applyFill="1"/>
    <xf numFmtId="164" fontId="0" fillId="3" borderId="1" xfId="1" applyFont="1" applyFill="1" applyBorder="1" applyAlignment="1">
      <alignment horizontal="center"/>
    </xf>
    <xf numFmtId="171" fontId="1" fillId="3" borderId="1" xfId="1" applyNumberFormat="1" applyFill="1" applyBorder="1"/>
    <xf numFmtId="171" fontId="2" fillId="3" borderId="1" xfId="1" applyNumberFormat="1" applyFont="1" applyFill="1" applyBorder="1"/>
    <xf numFmtId="0" fontId="1" fillId="3" borderId="0" xfId="1" applyNumberFormat="1" applyFill="1"/>
    <xf numFmtId="164" fontId="1" fillId="0" borderId="1" xfId="1" applyBorder="1" applyAlignment="1">
      <alignment horizontal="center"/>
    </xf>
    <xf numFmtId="165" fontId="1" fillId="3" borderId="2" xfId="1" applyNumberFormat="1" applyFill="1" applyBorder="1" applyAlignment="1">
      <alignment wrapText="1"/>
    </xf>
    <xf numFmtId="164" fontId="1" fillId="3" borderId="1" xfId="6" applyNumberFormat="1" applyFill="1" applyBorder="1"/>
    <xf numFmtId="166" fontId="1" fillId="3" borderId="2" xfId="1" applyNumberFormat="1" applyFill="1" applyBorder="1" applyAlignment="1">
      <alignment wrapText="1"/>
    </xf>
    <xf numFmtId="164" fontId="0" fillId="0" borderId="1" xfId="1" applyFont="1" applyBorder="1" applyAlignment="1">
      <alignment horizontal="center"/>
    </xf>
    <xf numFmtId="171" fontId="1" fillId="0" borderId="1" xfId="2" applyBorder="1" applyAlignment="1">
      <alignment horizontal="center"/>
    </xf>
    <xf numFmtId="171" fontId="8" fillId="0" borderId="0" xfId="0" applyNumberFormat="1" applyFont="1"/>
    <xf numFmtId="164" fontId="1" fillId="0" borderId="1" xfId="1" applyBorder="1" applyAlignment="1">
      <alignment horizontal="center" vertical="center"/>
    </xf>
    <xf numFmtId="170" fontId="6" fillId="3" borderId="1" xfId="1" applyNumberFormat="1" applyFont="1" applyFill="1" applyBorder="1"/>
    <xf numFmtId="10" fontId="0" fillId="3" borderId="0" xfId="0" applyNumberFormat="1" applyFill="1"/>
    <xf numFmtId="167" fontId="0" fillId="0" borderId="1" xfId="4" applyNumberFormat="1" applyFont="1" applyBorder="1" applyAlignment="1">
      <alignment horizontal="center"/>
    </xf>
    <xf numFmtId="169" fontId="1" fillId="3" borderId="1" xfId="4" applyNumberFormat="1" applyFill="1" applyBorder="1"/>
    <xf numFmtId="171" fontId="0" fillId="7" borderId="0" xfId="0" applyNumberFormat="1" applyFill="1"/>
    <xf numFmtId="171" fontId="1" fillId="3" borderId="0" xfId="4" applyNumberFormat="1" applyFill="1"/>
    <xf numFmtId="176" fontId="1" fillId="3" borderId="0" xfId="1" applyNumberFormat="1" applyFill="1"/>
    <xf numFmtId="164" fontId="0" fillId="3" borderId="1" xfId="4" applyFont="1" applyFill="1" applyBorder="1" applyAlignment="1">
      <alignment horizontal="center"/>
    </xf>
    <xf numFmtId="167" fontId="1" fillId="0" borderId="1" xfId="1" applyNumberFormat="1" applyBorder="1" applyAlignment="1">
      <alignment horizontal="center"/>
    </xf>
    <xf numFmtId="0" fontId="8" fillId="0" borderId="0" xfId="0" applyFont="1"/>
    <xf numFmtId="171" fontId="9" fillId="3" borderId="1" xfId="0" applyNumberFormat="1" applyFont="1" applyFill="1" applyBorder="1" applyAlignment="1">
      <alignment horizontal="center"/>
    </xf>
    <xf numFmtId="171" fontId="1" fillId="3" borderId="1" xfId="2" applyFill="1" applyBorder="1"/>
    <xf numFmtId="164" fontId="0" fillId="3" borderId="1" xfId="1" applyFont="1" applyFill="1" applyBorder="1" applyAlignment="1">
      <alignment horizontal="center" vertical="center"/>
    </xf>
    <xf numFmtId="164" fontId="0" fillId="8" borderId="0" xfId="4" applyFont="1" applyFill="1"/>
    <xf numFmtId="164" fontId="6" fillId="8" borderId="0" xfId="4" applyFont="1" applyFill="1"/>
    <xf numFmtId="164" fontId="1" fillId="8" borderId="1" xfId="1" applyFill="1" applyBorder="1"/>
    <xf numFmtId="167" fontId="0" fillId="8" borderId="1" xfId="1" applyNumberFormat="1" applyFont="1" applyFill="1" applyBorder="1" applyAlignment="1">
      <alignment horizontal="center"/>
    </xf>
    <xf numFmtId="171" fontId="1" fillId="8" borderId="1" xfId="2" applyFill="1" applyBorder="1" applyAlignment="1">
      <alignment horizontal="center" vertical="center"/>
    </xf>
    <xf numFmtId="164" fontId="0" fillId="8" borderId="1" xfId="1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8" borderId="0" xfId="0" applyFill="1"/>
    <xf numFmtId="164" fontId="1" fillId="8" borderId="0" xfId="1" applyFill="1"/>
    <xf numFmtId="164" fontId="0" fillId="8" borderId="1" xfId="1" applyFont="1" applyFill="1" applyBorder="1" applyAlignment="1">
      <alignment horizontal="center" vertical="center"/>
    </xf>
    <xf numFmtId="171" fontId="1" fillId="9" borderId="0" xfId="2" applyFill="1"/>
    <xf numFmtId="164" fontId="1" fillId="9" borderId="0" xfId="1" applyFill="1"/>
    <xf numFmtId="171" fontId="1" fillId="9" borderId="0" xfId="1" applyNumberFormat="1" applyFill="1"/>
    <xf numFmtId="171" fontId="0" fillId="9" borderId="0" xfId="0" applyNumberFormat="1" applyFill="1"/>
    <xf numFmtId="0" fontId="0" fillId="9" borderId="0" xfId="0" applyFill="1"/>
    <xf numFmtId="171" fontId="1" fillId="10" borderId="0" xfId="2" applyFill="1"/>
    <xf numFmtId="164" fontId="1" fillId="10" borderId="0" xfId="1" applyFill="1"/>
    <xf numFmtId="0" fontId="0" fillId="10" borderId="0" xfId="0" applyFill="1"/>
    <xf numFmtId="171" fontId="1" fillId="10" borderId="0" xfId="1" applyNumberFormat="1" applyFill="1"/>
    <xf numFmtId="171" fontId="0" fillId="10" borderId="0" xfId="0" applyNumberFormat="1" applyFill="1"/>
    <xf numFmtId="10" fontId="0" fillId="9" borderId="0" xfId="3" applyNumberFormat="1" applyFont="1" applyFill="1"/>
    <xf numFmtId="171" fontId="1" fillId="9" borderId="0" xfId="4" applyNumberFormat="1" applyFill="1"/>
    <xf numFmtId="176" fontId="1" fillId="9" borderId="0" xfId="1" applyNumberFormat="1" applyFill="1"/>
    <xf numFmtId="171" fontId="1" fillId="11" borderId="0" xfId="2" applyFill="1"/>
    <xf numFmtId="0" fontId="0" fillId="11" borderId="0" xfId="0" applyFill="1"/>
    <xf numFmtId="171" fontId="1" fillId="11" borderId="0" xfId="1" applyNumberFormat="1" applyFill="1"/>
    <xf numFmtId="171" fontId="0" fillId="11" borderId="0" xfId="0" applyNumberFormat="1" applyFill="1"/>
    <xf numFmtId="44" fontId="0" fillId="10" borderId="0" xfId="7" applyFont="1" applyFill="1"/>
    <xf numFmtId="171" fontId="0" fillId="11" borderId="0" xfId="3" applyNumberFormat="1" applyFont="1" applyFill="1"/>
    <xf numFmtId="171" fontId="1" fillId="12" borderId="0" xfId="2" applyFill="1"/>
    <xf numFmtId="171" fontId="1" fillId="12" borderId="0" xfId="1" applyNumberFormat="1" applyFill="1"/>
    <xf numFmtId="171" fontId="0" fillId="12" borderId="0" xfId="0" applyNumberFormat="1" applyFill="1"/>
    <xf numFmtId="164" fontId="0" fillId="0" borderId="0" xfId="4" applyFont="1"/>
    <xf numFmtId="164" fontId="1" fillId="12" borderId="0" xfId="1" applyFill="1"/>
    <xf numFmtId="0" fontId="0" fillId="12" borderId="0" xfId="0" applyFill="1"/>
    <xf numFmtId="10" fontId="0" fillId="12" borderId="0" xfId="3" applyNumberFormat="1" applyFont="1" applyFill="1"/>
    <xf numFmtId="164" fontId="0" fillId="8" borderId="1" xfId="1" applyFont="1" applyFill="1" applyBorder="1"/>
    <xf numFmtId="171" fontId="1" fillId="13" borderId="0" xfId="2" applyFill="1"/>
    <xf numFmtId="171" fontId="1" fillId="13" borderId="0" xfId="1" applyNumberFormat="1" applyFill="1"/>
    <xf numFmtId="171" fontId="0" fillId="13" borderId="0" xfId="0" applyNumberFormat="1" applyFill="1"/>
    <xf numFmtId="171" fontId="1" fillId="13" borderId="0" xfId="4" applyNumberFormat="1" applyFill="1"/>
    <xf numFmtId="164" fontId="0" fillId="3" borderId="1" xfId="4" applyFont="1" applyFill="1" applyBorder="1" applyAlignment="1">
      <alignment horizontal="center" vertical="center"/>
    </xf>
    <xf numFmtId="171" fontId="0" fillId="9" borderId="0" xfId="3" applyNumberFormat="1" applyFont="1" applyFill="1"/>
    <xf numFmtId="164" fontId="1" fillId="14" borderId="0" xfId="1" applyFill="1"/>
    <xf numFmtId="164" fontId="1" fillId="14" borderId="1" xfId="1" applyFill="1" applyBorder="1"/>
    <xf numFmtId="164" fontId="0" fillId="14" borderId="1" xfId="1" applyFont="1" applyFill="1" applyBorder="1"/>
    <xf numFmtId="164" fontId="0" fillId="14" borderId="1" xfId="1" applyFont="1" applyFill="1" applyBorder="1" applyAlignment="1">
      <alignment horizontal="center" vertical="center"/>
    </xf>
    <xf numFmtId="164" fontId="0" fillId="14" borderId="1" xfId="1" applyFont="1" applyFill="1" applyBorder="1" applyAlignment="1">
      <alignment horizontal="center"/>
    </xf>
    <xf numFmtId="164" fontId="1" fillId="14" borderId="1" xfId="1" applyFill="1" applyBorder="1" applyAlignment="1">
      <alignment horizontal="center"/>
    </xf>
    <xf numFmtId="164" fontId="1" fillId="14" borderId="1" xfId="1" applyFill="1" applyBorder="1" applyAlignment="1">
      <alignment horizontal="center" vertical="center"/>
    </xf>
    <xf numFmtId="167" fontId="1" fillId="0" borderId="1" xfId="4" applyNumberFormat="1" applyBorder="1" applyAlignment="1">
      <alignment horizontal="center"/>
    </xf>
    <xf numFmtId="164" fontId="1" fillId="3" borderId="1" xfId="1" applyFill="1" applyBorder="1" applyAlignment="1">
      <alignment horizontal="center"/>
    </xf>
    <xf numFmtId="164" fontId="0" fillId="3" borderId="0" xfId="1" applyFont="1" applyFill="1"/>
    <xf numFmtId="170" fontId="0" fillId="3" borderId="0" xfId="0" applyNumberFormat="1" applyFill="1"/>
    <xf numFmtId="10" fontId="0" fillId="3" borderId="0" xfId="3" applyNumberFormat="1" applyFont="1" applyFill="1"/>
    <xf numFmtId="171" fontId="1" fillId="15" borderId="0" xfId="2" applyFill="1"/>
    <xf numFmtId="164" fontId="1" fillId="15" borderId="0" xfId="1" applyFill="1"/>
    <xf numFmtId="0" fontId="0" fillId="15" borderId="0" xfId="0" applyFill="1"/>
    <xf numFmtId="171" fontId="0" fillId="0" borderId="1" xfId="2" applyFont="1" applyBorder="1" applyAlignment="1">
      <alignment horizontal="center" vertical="center"/>
    </xf>
    <xf numFmtId="164" fontId="1" fillId="3" borderId="1" xfId="1" applyFill="1" applyBorder="1" applyAlignment="1">
      <alignment horizontal="center" vertical="center"/>
    </xf>
    <xf numFmtId="171" fontId="1" fillId="15" borderId="0" xfId="1" applyNumberFormat="1" applyFill="1"/>
    <xf numFmtId="171" fontId="0" fillId="15" borderId="0" xfId="0" applyNumberFormat="1" applyFill="1"/>
  </cellXfs>
  <cellStyles count="8">
    <cellStyle name="Currency" xfId="7" builtinId="4"/>
    <cellStyle name="Normal" xfId="0" builtinId="0"/>
    <cellStyle name="Normal 2 2" xfId="1" xr:uid="{EF180E4C-E26C-421D-AD33-9ADB1C690A0F}"/>
    <cellStyle name="Normal 2 2 3" xfId="2" xr:uid="{0652794D-E9BF-4F62-9653-DE4FCD83BCCF}"/>
    <cellStyle name="Normal 2 3" xfId="6" xr:uid="{0AF563D5-A386-4882-8EEB-A34BB3F40CF3}"/>
    <cellStyle name="Normal 2 4 2" xfId="4" xr:uid="{D49FFFAC-9577-4F9B-8E68-D337F0ACF9F3}"/>
    <cellStyle name="Normal 2 6" xfId="5" xr:uid="{174E69C9-065A-472D-B3F3-D2B1D7690FB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8"/>
  <sheetViews>
    <sheetView tabSelected="1" workbookViewId="0">
      <pane ySplit="4" topLeftCell="A17" activePane="bottomLeft" state="frozen"/>
      <selection pane="bottomLeft" activeCell="A26" sqref="A26"/>
    </sheetView>
  </sheetViews>
  <sheetFormatPr defaultRowHeight="14.4" x14ac:dyDescent="0.3"/>
  <cols>
    <col min="1" max="1" width="42.33203125" style="19" customWidth="1"/>
    <col min="2" max="3" width="19.109375" style="17" customWidth="1"/>
    <col min="4" max="5" width="19.77734375" style="17" customWidth="1"/>
    <col min="6" max="7" width="20.77734375" style="17" customWidth="1"/>
    <col min="8" max="9" width="19.21875" style="17" customWidth="1"/>
    <col min="10" max="10" width="19" style="17" customWidth="1"/>
    <col min="11" max="11" width="18.21875" style="17" customWidth="1"/>
    <col min="12" max="13" width="17.88671875" style="17" customWidth="1"/>
    <col min="14" max="14" width="19" style="51" customWidth="1"/>
    <col min="15" max="15" width="20.44140625" style="17" customWidth="1"/>
    <col min="16" max="16" width="18.5546875" style="17" customWidth="1"/>
    <col min="17" max="17" width="19.109375" style="17" customWidth="1"/>
    <col min="18" max="20" width="18.5546875" style="51" customWidth="1"/>
    <col min="21" max="22" width="18.6640625" style="51" customWidth="1"/>
    <col min="23" max="23" width="20.6640625" style="51" customWidth="1"/>
    <col min="24" max="24" width="17.88671875" style="51" customWidth="1"/>
    <col min="25" max="25" width="18.33203125" style="17" customWidth="1"/>
    <col min="26" max="26" width="18.5546875" style="51" customWidth="1"/>
    <col min="27" max="27" width="18.33203125" style="51" customWidth="1"/>
    <col min="28" max="28" width="18.5546875" style="51" customWidth="1"/>
    <col min="29" max="32" width="19.5546875" style="17" customWidth="1"/>
    <col min="33" max="33" width="20.109375" style="17" customWidth="1"/>
    <col min="34" max="38" width="19.5546875" style="17" customWidth="1"/>
    <col min="39" max="39" width="18.5546875" style="17" customWidth="1"/>
    <col min="40" max="44" width="19.5546875" style="17" customWidth="1"/>
  </cols>
  <sheetData>
    <row r="1" spans="1:44" x14ac:dyDescent="0.3">
      <c r="B1" s="1" t="s">
        <v>168</v>
      </c>
      <c r="C1" s="136" t="s">
        <v>169</v>
      </c>
      <c r="D1" s="1" t="s">
        <v>168</v>
      </c>
      <c r="E1" s="136" t="s">
        <v>169</v>
      </c>
      <c r="F1" s="1" t="s">
        <v>168</v>
      </c>
      <c r="G1" s="1" t="s">
        <v>168</v>
      </c>
      <c r="H1" s="1" t="s">
        <v>168</v>
      </c>
      <c r="I1" s="136" t="s">
        <v>169</v>
      </c>
      <c r="N1" s="34"/>
      <c r="O1" s="51"/>
      <c r="Q1" s="51"/>
      <c r="U1" s="54"/>
      <c r="V1" s="54"/>
      <c r="X1" s="34"/>
      <c r="AC1" s="93" t="s">
        <v>138</v>
      </c>
      <c r="AD1" s="93" t="s">
        <v>138</v>
      </c>
      <c r="AE1" s="17" t="s">
        <v>146</v>
      </c>
      <c r="AF1" s="17" t="s">
        <v>146</v>
      </c>
      <c r="AG1" s="93" t="s">
        <v>138</v>
      </c>
      <c r="AH1" s="17" t="s">
        <v>146</v>
      </c>
      <c r="AI1" s="93" t="s">
        <v>138</v>
      </c>
      <c r="AJ1" s="17" t="s">
        <v>146</v>
      </c>
      <c r="AK1" s="93" t="s">
        <v>138</v>
      </c>
      <c r="AL1" s="17" t="s">
        <v>146</v>
      </c>
      <c r="AM1" s="93" t="s">
        <v>138</v>
      </c>
      <c r="AN1" s="17" t="s">
        <v>146</v>
      </c>
      <c r="AO1" s="93" t="s">
        <v>138</v>
      </c>
      <c r="AP1" s="17" t="s">
        <v>146</v>
      </c>
      <c r="AQ1" s="93" t="s">
        <v>138</v>
      </c>
      <c r="AR1" s="17" t="s">
        <v>146</v>
      </c>
    </row>
    <row r="2" spans="1:44" x14ac:dyDescent="0.3">
      <c r="A2" s="20"/>
      <c r="B2" s="2" t="s">
        <v>0</v>
      </c>
      <c r="C2" s="137" t="s">
        <v>0</v>
      </c>
      <c r="D2" s="2" t="s">
        <v>0</v>
      </c>
      <c r="E2" s="137" t="s">
        <v>0</v>
      </c>
      <c r="F2" s="72" t="s">
        <v>0</v>
      </c>
      <c r="G2" s="72" t="s">
        <v>0</v>
      </c>
      <c r="H2" s="2" t="s">
        <v>0</v>
      </c>
      <c r="I2" s="137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35" t="s">
        <v>45</v>
      </c>
      <c r="O2" s="72" t="s">
        <v>47</v>
      </c>
      <c r="P2" s="2" t="s">
        <v>47</v>
      </c>
      <c r="Q2" s="2" t="s">
        <v>47</v>
      </c>
      <c r="R2" s="58" t="s">
        <v>47</v>
      </c>
      <c r="S2" s="58" t="s">
        <v>47</v>
      </c>
      <c r="T2" s="58" t="s">
        <v>47</v>
      </c>
      <c r="U2" s="35" t="s">
        <v>96</v>
      </c>
      <c r="V2" s="35" t="s">
        <v>107</v>
      </c>
      <c r="W2" s="35" t="s">
        <v>45</v>
      </c>
      <c r="X2" s="35" t="s">
        <v>45</v>
      </c>
      <c r="Y2" s="2" t="s">
        <v>47</v>
      </c>
      <c r="Z2" s="2" t="s">
        <v>47</v>
      </c>
      <c r="AA2" s="58" t="s">
        <v>47</v>
      </c>
      <c r="AB2" s="58" t="s">
        <v>47</v>
      </c>
      <c r="AC2" s="94" t="s">
        <v>52</v>
      </c>
      <c r="AD2" s="94" t="s">
        <v>52</v>
      </c>
      <c r="AE2" s="60" t="s">
        <v>52</v>
      </c>
      <c r="AF2" s="63" t="s">
        <v>57</v>
      </c>
      <c r="AG2" s="93" t="s">
        <v>54</v>
      </c>
      <c r="AH2" s="125" t="s">
        <v>54</v>
      </c>
      <c r="AI2" s="93" t="s">
        <v>54</v>
      </c>
      <c r="AJ2" s="125" t="s">
        <v>54</v>
      </c>
      <c r="AK2" s="93" t="s">
        <v>54</v>
      </c>
      <c r="AL2" s="63" t="s">
        <v>57</v>
      </c>
      <c r="AM2" s="102" t="s">
        <v>57</v>
      </c>
      <c r="AN2" s="63" t="s">
        <v>57</v>
      </c>
      <c r="AO2" s="102" t="s">
        <v>57</v>
      </c>
      <c r="AP2" s="63" t="s">
        <v>57</v>
      </c>
      <c r="AQ2" s="102" t="s">
        <v>57</v>
      </c>
      <c r="AR2" s="63" t="s">
        <v>57</v>
      </c>
    </row>
    <row r="3" spans="1:44" x14ac:dyDescent="0.3">
      <c r="A3" s="20"/>
      <c r="B3" s="3" t="s">
        <v>1</v>
      </c>
      <c r="C3" s="137" t="s">
        <v>1</v>
      </c>
      <c r="D3" s="3" t="s">
        <v>1</v>
      </c>
      <c r="E3" s="137" t="s">
        <v>1</v>
      </c>
      <c r="F3" s="68" t="s">
        <v>184</v>
      </c>
      <c r="G3" s="68" t="s">
        <v>184</v>
      </c>
      <c r="H3" s="3" t="s">
        <v>1</v>
      </c>
      <c r="I3" s="137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109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95" t="s">
        <v>1</v>
      </c>
      <c r="AD3" s="95" t="s">
        <v>1</v>
      </c>
      <c r="AE3" s="3" t="s">
        <v>1</v>
      </c>
      <c r="AF3" s="3" t="s">
        <v>1</v>
      </c>
      <c r="AG3" s="95" t="s">
        <v>1</v>
      </c>
      <c r="AH3" s="3" t="s">
        <v>1</v>
      </c>
      <c r="AI3" s="95" t="s">
        <v>1</v>
      </c>
      <c r="AJ3" s="3" t="s">
        <v>1</v>
      </c>
      <c r="AK3" s="95" t="s">
        <v>1</v>
      </c>
      <c r="AL3" s="87" t="s">
        <v>105</v>
      </c>
      <c r="AM3" s="95" t="s">
        <v>1</v>
      </c>
      <c r="AN3" s="87" t="s">
        <v>105</v>
      </c>
      <c r="AO3" s="95" t="s">
        <v>1</v>
      </c>
      <c r="AP3" s="87" t="s">
        <v>105</v>
      </c>
      <c r="AQ3" s="95" t="s">
        <v>1</v>
      </c>
      <c r="AR3" s="87" t="s">
        <v>105</v>
      </c>
    </row>
    <row r="4" spans="1:44" x14ac:dyDescent="0.3">
      <c r="A4" s="21" t="s">
        <v>2</v>
      </c>
      <c r="B4" s="4" t="s">
        <v>43</v>
      </c>
      <c r="C4" s="138" t="s">
        <v>43</v>
      </c>
      <c r="D4" s="4" t="s">
        <v>44</v>
      </c>
      <c r="E4" s="138" t="s">
        <v>44</v>
      </c>
      <c r="F4" s="76" t="s">
        <v>185</v>
      </c>
      <c r="G4" s="76" t="s">
        <v>134</v>
      </c>
      <c r="H4" s="4" t="s">
        <v>41</v>
      </c>
      <c r="I4" s="138" t="s">
        <v>41</v>
      </c>
      <c r="J4" s="4" t="s">
        <v>42</v>
      </c>
      <c r="K4" s="4" t="s">
        <v>186</v>
      </c>
      <c r="L4" s="2" t="s">
        <v>187</v>
      </c>
      <c r="M4" s="4" t="s">
        <v>188</v>
      </c>
      <c r="N4" s="37" t="s">
        <v>46</v>
      </c>
      <c r="O4" s="88" t="s">
        <v>145</v>
      </c>
      <c r="P4" s="52" t="s">
        <v>48</v>
      </c>
      <c r="Q4" s="56" t="s">
        <v>182</v>
      </c>
      <c r="R4" s="37" t="s">
        <v>94</v>
      </c>
      <c r="S4" s="37" t="s">
        <v>106</v>
      </c>
      <c r="T4" s="37" t="s">
        <v>95</v>
      </c>
      <c r="U4" s="37" t="s">
        <v>97</v>
      </c>
      <c r="V4" s="37" t="s">
        <v>99</v>
      </c>
      <c r="W4" s="37" t="s">
        <v>110</v>
      </c>
      <c r="X4" s="37" t="s">
        <v>49</v>
      </c>
      <c r="Y4" s="56" t="s">
        <v>50</v>
      </c>
      <c r="Z4" s="37" t="s">
        <v>108</v>
      </c>
      <c r="AA4" s="37" t="s">
        <v>51</v>
      </c>
      <c r="AB4" s="37" t="s">
        <v>78</v>
      </c>
      <c r="AC4" s="96" t="s">
        <v>53</v>
      </c>
      <c r="AD4" s="96" t="s">
        <v>127</v>
      </c>
      <c r="AE4" s="61" t="s">
        <v>111</v>
      </c>
      <c r="AF4" s="61" t="s">
        <v>113</v>
      </c>
      <c r="AG4" s="96" t="s">
        <v>55</v>
      </c>
      <c r="AH4" s="61" t="s">
        <v>56</v>
      </c>
      <c r="AI4" s="96" t="s">
        <v>56</v>
      </c>
      <c r="AJ4" s="61" t="s">
        <v>59</v>
      </c>
      <c r="AK4" s="96" t="s">
        <v>59</v>
      </c>
      <c r="AL4" s="61" t="s">
        <v>114</v>
      </c>
      <c r="AM4" s="96" t="s">
        <v>61</v>
      </c>
      <c r="AN4" s="61" t="s">
        <v>58</v>
      </c>
      <c r="AO4" s="96" t="s">
        <v>58</v>
      </c>
      <c r="AP4" s="61" t="s">
        <v>60</v>
      </c>
      <c r="AQ4" s="96" t="s">
        <v>60</v>
      </c>
      <c r="AR4" s="61" t="s">
        <v>112</v>
      </c>
    </row>
    <row r="5" spans="1:44" x14ac:dyDescent="0.3">
      <c r="A5" s="22" t="s">
        <v>3</v>
      </c>
      <c r="B5" s="5">
        <v>24</v>
      </c>
      <c r="C5" s="5">
        <v>24</v>
      </c>
      <c r="D5" s="5">
        <v>36</v>
      </c>
      <c r="E5" s="5">
        <v>36</v>
      </c>
      <c r="F5" s="6">
        <v>48</v>
      </c>
      <c r="G5" s="6">
        <v>48</v>
      </c>
      <c r="H5" s="6">
        <v>72</v>
      </c>
      <c r="I5" s="6">
        <v>72</v>
      </c>
      <c r="J5" s="6">
        <v>72</v>
      </c>
      <c r="K5" s="6">
        <v>72</v>
      </c>
      <c r="L5" s="6">
        <v>96</v>
      </c>
      <c r="M5" s="6">
        <v>96</v>
      </c>
      <c r="N5" s="38">
        <v>192</v>
      </c>
      <c r="O5" s="5">
        <v>192</v>
      </c>
      <c r="P5" s="5">
        <v>192</v>
      </c>
      <c r="Q5" s="5">
        <v>192</v>
      </c>
      <c r="R5" s="38">
        <v>240</v>
      </c>
      <c r="S5" s="38">
        <v>240</v>
      </c>
      <c r="T5" s="38">
        <v>240</v>
      </c>
      <c r="U5" s="38">
        <v>240</v>
      </c>
      <c r="V5" s="38">
        <v>240</v>
      </c>
      <c r="W5" s="38">
        <v>384</v>
      </c>
      <c r="X5" s="38">
        <v>384</v>
      </c>
      <c r="Y5" s="5">
        <v>384</v>
      </c>
      <c r="Z5" s="38">
        <v>480</v>
      </c>
      <c r="AA5" s="38">
        <v>480</v>
      </c>
      <c r="AB5" s="38">
        <v>480</v>
      </c>
      <c r="AC5" s="5">
        <v>384</v>
      </c>
      <c r="AD5" s="5">
        <v>480</v>
      </c>
      <c r="AE5" s="5">
        <v>512</v>
      </c>
      <c r="AF5" s="5">
        <v>576</v>
      </c>
      <c r="AG5" s="5">
        <v>384</v>
      </c>
      <c r="AH5" s="5">
        <v>480</v>
      </c>
      <c r="AI5" s="5">
        <v>480</v>
      </c>
      <c r="AJ5" s="5">
        <v>512</v>
      </c>
      <c r="AK5" s="5">
        <v>512</v>
      </c>
      <c r="AL5" s="5">
        <v>576</v>
      </c>
      <c r="AM5" s="5">
        <v>384</v>
      </c>
      <c r="AN5" s="5">
        <v>480</v>
      </c>
      <c r="AO5" s="5">
        <v>480</v>
      </c>
      <c r="AP5" s="5">
        <v>512</v>
      </c>
      <c r="AQ5" s="5">
        <v>512</v>
      </c>
      <c r="AR5" s="5">
        <v>576</v>
      </c>
    </row>
    <row r="6" spans="1:44" x14ac:dyDescent="0.3">
      <c r="A6" s="21" t="s">
        <v>4</v>
      </c>
      <c r="B6" s="5">
        <v>12</v>
      </c>
      <c r="C6" s="5">
        <v>12</v>
      </c>
      <c r="D6" s="5">
        <v>9</v>
      </c>
      <c r="E6" s="5">
        <v>9</v>
      </c>
      <c r="F6" s="6">
        <v>12</v>
      </c>
      <c r="G6" s="6">
        <v>15</v>
      </c>
      <c r="H6" s="6">
        <v>9</v>
      </c>
      <c r="I6" s="6">
        <v>9</v>
      </c>
      <c r="J6" s="6">
        <v>12</v>
      </c>
      <c r="K6" s="6">
        <v>15</v>
      </c>
      <c r="L6" s="6">
        <v>9</v>
      </c>
      <c r="M6" s="6">
        <v>12</v>
      </c>
      <c r="N6" s="39">
        <v>9</v>
      </c>
      <c r="O6" s="7">
        <v>12</v>
      </c>
      <c r="P6" s="7">
        <v>15</v>
      </c>
      <c r="Q6" s="7">
        <v>18</v>
      </c>
      <c r="R6" s="39">
        <v>9</v>
      </c>
      <c r="S6" s="39">
        <v>12</v>
      </c>
      <c r="T6" s="39">
        <v>15</v>
      </c>
      <c r="U6" s="39">
        <v>25</v>
      </c>
      <c r="V6" s="39">
        <v>50</v>
      </c>
      <c r="W6" s="39">
        <v>9</v>
      </c>
      <c r="X6" s="39">
        <v>12</v>
      </c>
      <c r="Y6" s="7">
        <v>15</v>
      </c>
      <c r="Z6" s="39">
        <v>6</v>
      </c>
      <c r="AA6" s="39">
        <v>12</v>
      </c>
      <c r="AB6" s="39">
        <v>15</v>
      </c>
      <c r="AC6" s="7">
        <v>25</v>
      </c>
      <c r="AD6" s="7">
        <v>25</v>
      </c>
      <c r="AE6" s="7">
        <v>25</v>
      </c>
      <c r="AF6" s="7">
        <v>25</v>
      </c>
      <c r="AG6" s="7">
        <v>50</v>
      </c>
      <c r="AH6" s="7">
        <v>50</v>
      </c>
      <c r="AI6" s="7">
        <v>50</v>
      </c>
      <c r="AJ6" s="7">
        <v>50</v>
      </c>
      <c r="AK6" s="7">
        <v>50</v>
      </c>
      <c r="AL6" s="7">
        <v>50</v>
      </c>
      <c r="AM6" s="7">
        <v>100</v>
      </c>
      <c r="AN6" s="7">
        <v>100</v>
      </c>
      <c r="AO6" s="7">
        <v>100</v>
      </c>
      <c r="AP6" s="7">
        <v>100</v>
      </c>
      <c r="AQ6" s="7">
        <v>100</v>
      </c>
      <c r="AR6" s="7">
        <v>100</v>
      </c>
    </row>
    <row r="7" spans="1:44" x14ac:dyDescent="0.3">
      <c r="A7" s="23" t="s">
        <v>5</v>
      </c>
      <c r="B7" s="6">
        <f>+B5*B6/1000</f>
        <v>0.28799999999999998</v>
      </c>
      <c r="C7" s="6">
        <f>+C5*C6/1000</f>
        <v>0.28799999999999998</v>
      </c>
      <c r="D7" s="6">
        <f>+D5*D6/1000</f>
        <v>0.32400000000000001</v>
      </c>
      <c r="E7" s="6">
        <f>+E5*E6/1000</f>
        <v>0.32400000000000001</v>
      </c>
      <c r="F7" s="6">
        <f t="shared" ref="F7:G7" si="0">+F5*F6/1000</f>
        <v>0.57599999999999996</v>
      </c>
      <c r="G7" s="6">
        <f t="shared" si="0"/>
        <v>0.72</v>
      </c>
      <c r="H7" s="6">
        <f t="shared" ref="H7:N7" si="1">+H5*H6/1000</f>
        <v>0.64800000000000002</v>
      </c>
      <c r="I7" s="6">
        <f t="shared" ref="I7" si="2">+I5*I6/1000</f>
        <v>0.64800000000000002</v>
      </c>
      <c r="J7" s="6">
        <f t="shared" si="1"/>
        <v>0.86399999999999999</v>
      </c>
      <c r="K7" s="6">
        <f t="shared" ref="K7" si="3">+K5*K6/1000</f>
        <v>1.08</v>
      </c>
      <c r="L7" s="6">
        <f>+L5*L6/1000</f>
        <v>0.86399999999999999</v>
      </c>
      <c r="M7" s="6">
        <f>+M5*M6/1000</f>
        <v>1.1519999999999999</v>
      </c>
      <c r="N7" s="40">
        <f t="shared" si="1"/>
        <v>1.728</v>
      </c>
      <c r="O7" s="6">
        <f t="shared" ref="O7" si="4">+O5*O6/1000</f>
        <v>2.3039999999999998</v>
      </c>
      <c r="P7" s="6">
        <f t="shared" ref="P7:T7" si="5">+P5*P6/1000</f>
        <v>2.88</v>
      </c>
      <c r="Q7" s="6">
        <f>+Q5*Q6/1000</f>
        <v>3.456</v>
      </c>
      <c r="R7" s="40">
        <f t="shared" si="5"/>
        <v>2.16</v>
      </c>
      <c r="S7" s="40">
        <f>+S5*S6/1000</f>
        <v>2.88</v>
      </c>
      <c r="T7" s="40">
        <f t="shared" si="5"/>
        <v>3.6</v>
      </c>
      <c r="U7" s="40">
        <f>+U5*U6/1000</f>
        <v>6</v>
      </c>
      <c r="V7" s="40">
        <f>+V5*V6/1000</f>
        <v>12</v>
      </c>
      <c r="W7" s="40">
        <f t="shared" ref="W7" si="6">+W5*W6/1000</f>
        <v>3.456</v>
      </c>
      <c r="X7" s="40">
        <f t="shared" ref="X7" si="7">+X5*X6/1000</f>
        <v>4.6079999999999997</v>
      </c>
      <c r="Y7" s="6">
        <f>+Y5*Y6/1000</f>
        <v>5.76</v>
      </c>
      <c r="Z7" s="40">
        <f t="shared" ref="Z7" si="8">+Z5*Z6/1000</f>
        <v>2.88</v>
      </c>
      <c r="AA7" s="40">
        <f t="shared" ref="AA7" si="9">+AA5*AA6/1000</f>
        <v>5.76</v>
      </c>
      <c r="AB7" s="40">
        <f t="shared" ref="AB7" si="10">+AB5*AB6/1000</f>
        <v>7.2</v>
      </c>
      <c r="AC7" s="6">
        <f>+AC5*AC6/1000</f>
        <v>9.6</v>
      </c>
      <c r="AD7" s="6">
        <f t="shared" ref="AD7" si="11">+AD5*AD6/1000</f>
        <v>12</v>
      </c>
      <c r="AE7" s="6">
        <f t="shared" ref="AE7:AF7" si="12">+AE5*AE6/1000</f>
        <v>12.8</v>
      </c>
      <c r="AF7" s="6">
        <f t="shared" si="12"/>
        <v>14.4</v>
      </c>
      <c r="AG7" s="6">
        <f t="shared" ref="AG7:AP7" si="13">+AG5*AG6/1000</f>
        <v>19.2</v>
      </c>
      <c r="AH7" s="6">
        <f t="shared" ref="AH7" si="14">+AH5*AH6/1000</f>
        <v>24</v>
      </c>
      <c r="AI7" s="6">
        <f t="shared" si="13"/>
        <v>24</v>
      </c>
      <c r="AJ7" s="6">
        <f t="shared" si="13"/>
        <v>25.6</v>
      </c>
      <c r="AK7" s="6">
        <f t="shared" ref="AK7:AN7" si="15">+AK5*AK6/1000</f>
        <v>25.6</v>
      </c>
      <c r="AL7" s="6">
        <f t="shared" si="15"/>
        <v>28.8</v>
      </c>
      <c r="AM7" s="6">
        <f t="shared" si="15"/>
        <v>38.4</v>
      </c>
      <c r="AN7" s="6">
        <f t="shared" si="15"/>
        <v>48</v>
      </c>
      <c r="AO7" s="6">
        <f t="shared" si="13"/>
        <v>48</v>
      </c>
      <c r="AP7" s="6">
        <f t="shared" si="13"/>
        <v>51.2</v>
      </c>
      <c r="AQ7" s="6">
        <f t="shared" ref="AQ7:AR7" si="16">+AQ5*AQ6/1000</f>
        <v>51.2</v>
      </c>
      <c r="AR7" s="6">
        <f t="shared" si="16"/>
        <v>57.6</v>
      </c>
    </row>
    <row r="8" spans="1:44" x14ac:dyDescent="0.3">
      <c r="A8" s="21" t="s">
        <v>6</v>
      </c>
      <c r="B8" s="7">
        <v>3.2</v>
      </c>
      <c r="C8" s="7">
        <v>3.2</v>
      </c>
      <c r="D8" s="7">
        <v>3.2</v>
      </c>
      <c r="E8" s="7">
        <v>3.2</v>
      </c>
      <c r="F8" s="6">
        <v>3.2</v>
      </c>
      <c r="G8" s="6">
        <v>3.2</v>
      </c>
      <c r="H8" s="6">
        <v>3.2</v>
      </c>
      <c r="I8" s="6">
        <v>3.2</v>
      </c>
      <c r="J8" s="6">
        <v>3.2</v>
      </c>
      <c r="K8" s="6">
        <v>3.2</v>
      </c>
      <c r="L8" s="6">
        <v>3.2</v>
      </c>
      <c r="M8" s="6">
        <v>3.2</v>
      </c>
      <c r="N8" s="41">
        <v>3.2</v>
      </c>
      <c r="O8" s="7">
        <v>3.2</v>
      </c>
      <c r="P8" s="7">
        <v>3.2</v>
      </c>
      <c r="Q8" s="7">
        <v>3.2</v>
      </c>
      <c r="R8" s="41">
        <v>3.2</v>
      </c>
      <c r="S8" s="41">
        <v>3.2</v>
      </c>
      <c r="T8" s="41">
        <v>3.2</v>
      </c>
      <c r="U8" s="41">
        <v>3.2</v>
      </c>
      <c r="V8" s="41">
        <v>3.2</v>
      </c>
      <c r="W8" s="41">
        <v>3.2</v>
      </c>
      <c r="X8" s="41">
        <v>3.2</v>
      </c>
      <c r="Y8" s="7">
        <v>3.2</v>
      </c>
      <c r="Z8" s="41">
        <v>3.2</v>
      </c>
      <c r="AA8" s="41">
        <v>3.2</v>
      </c>
      <c r="AB8" s="41">
        <v>3.2</v>
      </c>
      <c r="AC8" s="7">
        <v>3.2</v>
      </c>
      <c r="AD8" s="7">
        <v>3.2</v>
      </c>
      <c r="AE8" s="7">
        <v>3.2</v>
      </c>
      <c r="AF8" s="7">
        <v>3.2</v>
      </c>
      <c r="AG8" s="7">
        <v>3.2</v>
      </c>
      <c r="AH8" s="7">
        <v>3.2</v>
      </c>
      <c r="AI8" s="7">
        <v>3.2</v>
      </c>
      <c r="AJ8" s="7">
        <v>3.2</v>
      </c>
      <c r="AK8" s="7">
        <v>3.2</v>
      </c>
      <c r="AL8" s="7">
        <v>3.2</v>
      </c>
      <c r="AM8" s="7">
        <v>3.2</v>
      </c>
      <c r="AN8" s="7">
        <v>3.2</v>
      </c>
      <c r="AO8" s="7">
        <v>3.2</v>
      </c>
      <c r="AP8" s="7">
        <v>3.2</v>
      </c>
      <c r="AQ8" s="7">
        <v>3.2</v>
      </c>
      <c r="AR8" s="7">
        <v>3.2</v>
      </c>
    </row>
    <row r="9" spans="1:44" x14ac:dyDescent="0.3">
      <c r="A9" s="21" t="s">
        <v>7</v>
      </c>
      <c r="B9" s="5">
        <v>3</v>
      </c>
      <c r="C9" s="5">
        <v>3</v>
      </c>
      <c r="D9" s="5">
        <v>3</v>
      </c>
      <c r="E9" s="5">
        <v>3</v>
      </c>
      <c r="F9" s="6">
        <v>3</v>
      </c>
      <c r="G9" s="6">
        <v>3</v>
      </c>
      <c r="H9" s="6">
        <v>3</v>
      </c>
      <c r="I9" s="6">
        <v>3</v>
      </c>
      <c r="J9" s="6">
        <v>3</v>
      </c>
      <c r="K9" s="6">
        <v>3</v>
      </c>
      <c r="L9" s="6">
        <v>3</v>
      </c>
      <c r="M9" s="6">
        <v>3</v>
      </c>
      <c r="N9" s="39">
        <v>3</v>
      </c>
      <c r="O9" s="7">
        <v>3</v>
      </c>
      <c r="P9" s="7">
        <v>3</v>
      </c>
      <c r="Q9" s="7">
        <v>3</v>
      </c>
      <c r="R9" s="39">
        <v>3</v>
      </c>
      <c r="S9" s="39">
        <v>3</v>
      </c>
      <c r="T9" s="39">
        <v>3</v>
      </c>
      <c r="U9" s="39">
        <v>25</v>
      </c>
      <c r="V9" s="39">
        <v>50</v>
      </c>
      <c r="W9" s="39">
        <v>3</v>
      </c>
      <c r="X9" s="39">
        <v>3</v>
      </c>
      <c r="Y9" s="7">
        <v>3</v>
      </c>
      <c r="Z9" s="39">
        <v>3</v>
      </c>
      <c r="AA9" s="39">
        <v>3</v>
      </c>
      <c r="AB9" s="39">
        <v>3</v>
      </c>
      <c r="AC9" s="39">
        <v>25</v>
      </c>
      <c r="AD9" s="39">
        <v>25</v>
      </c>
      <c r="AE9" s="39">
        <v>25</v>
      </c>
      <c r="AF9" s="39">
        <v>25</v>
      </c>
      <c r="AG9" s="39">
        <v>50</v>
      </c>
      <c r="AH9" s="39">
        <v>50</v>
      </c>
      <c r="AI9" s="39">
        <v>50</v>
      </c>
      <c r="AJ9" s="39">
        <v>50</v>
      </c>
      <c r="AK9" s="39">
        <v>50</v>
      </c>
      <c r="AL9" s="39">
        <v>100</v>
      </c>
      <c r="AM9" s="39">
        <v>100</v>
      </c>
      <c r="AN9" s="39">
        <v>100</v>
      </c>
      <c r="AO9" s="39">
        <v>100</v>
      </c>
      <c r="AP9" s="39">
        <v>100</v>
      </c>
      <c r="AQ9" s="39">
        <v>100</v>
      </c>
      <c r="AR9" s="39">
        <v>100</v>
      </c>
    </row>
    <row r="10" spans="1:44" x14ac:dyDescent="0.3">
      <c r="A10" s="24" t="s">
        <v>8</v>
      </c>
      <c r="B10" s="8">
        <v>8</v>
      </c>
      <c r="C10" s="8">
        <v>8</v>
      </c>
      <c r="D10" s="8">
        <v>11</v>
      </c>
      <c r="E10" s="8">
        <v>11</v>
      </c>
      <c r="F10" s="8">
        <v>15</v>
      </c>
      <c r="G10" s="8">
        <v>15</v>
      </c>
      <c r="H10" s="8">
        <v>23</v>
      </c>
      <c r="I10" s="8">
        <v>23</v>
      </c>
      <c r="J10" s="8">
        <v>23</v>
      </c>
      <c r="K10" s="8">
        <v>23</v>
      </c>
      <c r="L10" s="8">
        <v>30</v>
      </c>
      <c r="M10" s="8">
        <v>30</v>
      </c>
      <c r="N10" s="42">
        <v>60</v>
      </c>
      <c r="O10" s="8">
        <v>60</v>
      </c>
      <c r="P10" s="8">
        <v>60</v>
      </c>
      <c r="Q10" s="8">
        <v>60</v>
      </c>
      <c r="R10" s="42">
        <v>75</v>
      </c>
      <c r="S10" s="42">
        <v>75</v>
      </c>
      <c r="T10" s="42">
        <v>75</v>
      </c>
      <c r="U10" s="42">
        <v>75</v>
      </c>
      <c r="V10" s="42">
        <v>75</v>
      </c>
      <c r="W10" s="42">
        <v>60</v>
      </c>
      <c r="X10" s="42">
        <v>60</v>
      </c>
      <c r="Y10" s="8">
        <v>60</v>
      </c>
      <c r="Z10" s="42">
        <v>75</v>
      </c>
      <c r="AA10" s="42">
        <v>75</v>
      </c>
      <c r="AB10" s="42">
        <v>75</v>
      </c>
      <c r="AC10" s="8">
        <v>120</v>
      </c>
      <c r="AD10" s="8">
        <v>150</v>
      </c>
      <c r="AE10" s="8">
        <v>160</v>
      </c>
      <c r="AF10" s="8">
        <v>180</v>
      </c>
      <c r="AG10" s="8">
        <v>120</v>
      </c>
      <c r="AH10" s="8">
        <v>150</v>
      </c>
      <c r="AI10" s="8">
        <v>150</v>
      </c>
      <c r="AJ10" s="8">
        <v>160</v>
      </c>
      <c r="AK10" s="8">
        <v>160</v>
      </c>
      <c r="AL10" s="8">
        <v>180</v>
      </c>
      <c r="AM10" s="8">
        <v>120</v>
      </c>
      <c r="AN10" s="8">
        <v>150</v>
      </c>
      <c r="AO10" s="8">
        <v>150</v>
      </c>
      <c r="AP10" s="8">
        <v>160</v>
      </c>
      <c r="AQ10" s="8">
        <v>160</v>
      </c>
      <c r="AR10" s="8">
        <v>180</v>
      </c>
    </row>
    <row r="11" spans="1:44" x14ac:dyDescent="0.3">
      <c r="A11" s="24" t="s">
        <v>9</v>
      </c>
      <c r="B11" s="9">
        <v>4</v>
      </c>
      <c r="C11" s="9">
        <v>4</v>
      </c>
      <c r="D11" s="9">
        <v>3</v>
      </c>
      <c r="E11" s="9">
        <v>3</v>
      </c>
      <c r="F11" s="9">
        <v>4</v>
      </c>
      <c r="G11" s="9">
        <v>5</v>
      </c>
      <c r="H11" s="9">
        <v>3</v>
      </c>
      <c r="I11" s="9">
        <v>3</v>
      </c>
      <c r="J11" s="9">
        <v>4</v>
      </c>
      <c r="K11" s="9">
        <v>5</v>
      </c>
      <c r="L11" s="9">
        <v>3</v>
      </c>
      <c r="M11" s="9">
        <v>4</v>
      </c>
      <c r="N11" s="43">
        <v>3</v>
      </c>
      <c r="O11" s="9">
        <v>4</v>
      </c>
      <c r="P11" s="9">
        <v>5</v>
      </c>
      <c r="Q11" s="9">
        <v>6</v>
      </c>
      <c r="R11" s="43">
        <v>3</v>
      </c>
      <c r="S11" s="43">
        <v>4</v>
      </c>
      <c r="T11" s="43">
        <v>5</v>
      </c>
      <c r="U11" s="43">
        <v>1</v>
      </c>
      <c r="V11" s="43">
        <v>1</v>
      </c>
      <c r="W11" s="43">
        <v>3</v>
      </c>
      <c r="X11" s="43">
        <v>4</v>
      </c>
      <c r="Y11" s="9">
        <v>5</v>
      </c>
      <c r="Z11" s="43">
        <v>2</v>
      </c>
      <c r="AA11" s="43">
        <v>4</v>
      </c>
      <c r="AB11" s="43">
        <v>5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</row>
    <row r="12" spans="1:44" x14ac:dyDescent="0.3">
      <c r="A12" s="25" t="s">
        <v>10</v>
      </c>
      <c r="B12" s="10">
        <f>+B11*B10</f>
        <v>32</v>
      </c>
      <c r="C12" s="10">
        <f>+C11*C10</f>
        <v>32</v>
      </c>
      <c r="D12" s="10">
        <f t="shared" ref="D12:AR12" si="17">+D11*D10</f>
        <v>33</v>
      </c>
      <c r="E12" s="10">
        <f t="shared" ref="E12:F12" si="18">+E11*E10</f>
        <v>33</v>
      </c>
      <c r="F12" s="10">
        <f t="shared" si="18"/>
        <v>60</v>
      </c>
      <c r="G12" s="10">
        <f t="shared" ref="G12" si="19">+G11*G10</f>
        <v>75</v>
      </c>
      <c r="H12" s="10">
        <f t="shared" si="17"/>
        <v>69</v>
      </c>
      <c r="I12" s="10">
        <f t="shared" ref="I12" si="20">+I11*I10</f>
        <v>69</v>
      </c>
      <c r="J12" s="10">
        <f t="shared" si="17"/>
        <v>92</v>
      </c>
      <c r="K12" s="10">
        <f t="shared" ref="K12" si="21">+K11*K10</f>
        <v>115</v>
      </c>
      <c r="L12" s="10">
        <f>+L11*L10</f>
        <v>90</v>
      </c>
      <c r="M12" s="10">
        <f>+M11*M10</f>
        <v>120</v>
      </c>
      <c r="N12" s="10">
        <f t="shared" si="17"/>
        <v>180</v>
      </c>
      <c r="O12" s="10">
        <f t="shared" ref="O12" si="22">+O11*O10</f>
        <v>240</v>
      </c>
      <c r="P12" s="10">
        <f t="shared" si="17"/>
        <v>300</v>
      </c>
      <c r="Q12" s="10">
        <f>+Q11*Q10</f>
        <v>360</v>
      </c>
      <c r="R12" s="10">
        <f t="shared" si="17"/>
        <v>225</v>
      </c>
      <c r="S12" s="10">
        <f t="shared" si="17"/>
        <v>300</v>
      </c>
      <c r="T12" s="10">
        <f t="shared" si="17"/>
        <v>375</v>
      </c>
      <c r="U12" s="10">
        <f t="shared" si="17"/>
        <v>75</v>
      </c>
      <c r="V12" s="10">
        <f t="shared" si="17"/>
        <v>75</v>
      </c>
      <c r="W12" s="10">
        <f t="shared" si="17"/>
        <v>180</v>
      </c>
      <c r="X12" s="10">
        <f t="shared" si="17"/>
        <v>240</v>
      </c>
      <c r="Y12" s="10">
        <f t="shared" si="17"/>
        <v>300</v>
      </c>
      <c r="Z12" s="10">
        <f t="shared" si="17"/>
        <v>150</v>
      </c>
      <c r="AA12" s="10">
        <f t="shared" si="17"/>
        <v>300</v>
      </c>
      <c r="AB12" s="10">
        <f t="shared" si="17"/>
        <v>375</v>
      </c>
      <c r="AC12" s="10">
        <f t="shared" si="17"/>
        <v>120</v>
      </c>
      <c r="AD12" s="10">
        <f t="shared" si="17"/>
        <v>150</v>
      </c>
      <c r="AE12" s="10">
        <f t="shared" si="17"/>
        <v>160</v>
      </c>
      <c r="AF12" s="10">
        <f t="shared" si="17"/>
        <v>180</v>
      </c>
      <c r="AG12" s="10">
        <f t="shared" si="17"/>
        <v>120</v>
      </c>
      <c r="AH12" s="10">
        <f t="shared" si="17"/>
        <v>150</v>
      </c>
      <c r="AI12" s="10">
        <f t="shared" si="17"/>
        <v>150</v>
      </c>
      <c r="AJ12" s="10">
        <f t="shared" si="17"/>
        <v>160</v>
      </c>
      <c r="AK12" s="10">
        <f t="shared" si="17"/>
        <v>160</v>
      </c>
      <c r="AL12" s="10">
        <f t="shared" si="17"/>
        <v>180</v>
      </c>
      <c r="AM12" s="10">
        <f t="shared" si="17"/>
        <v>120</v>
      </c>
      <c r="AN12" s="10">
        <f t="shared" si="17"/>
        <v>150</v>
      </c>
      <c r="AO12" s="10">
        <f t="shared" si="17"/>
        <v>150</v>
      </c>
      <c r="AP12" s="10">
        <f t="shared" si="17"/>
        <v>160</v>
      </c>
      <c r="AQ12" s="10">
        <f t="shared" si="17"/>
        <v>160</v>
      </c>
      <c r="AR12" s="10">
        <f t="shared" si="17"/>
        <v>180</v>
      </c>
    </row>
    <row r="13" spans="1:44" x14ac:dyDescent="0.3">
      <c r="A13" s="25" t="s">
        <v>11</v>
      </c>
      <c r="B13" s="3">
        <v>2.4</v>
      </c>
      <c r="C13" s="3">
        <v>2.4</v>
      </c>
      <c r="D13" s="3">
        <v>2.4</v>
      </c>
      <c r="E13" s="3">
        <v>2.4</v>
      </c>
      <c r="F13" s="3">
        <v>2.4</v>
      </c>
      <c r="G13" s="3">
        <v>2.4</v>
      </c>
      <c r="H13" s="3">
        <v>2.4</v>
      </c>
      <c r="I13" s="3">
        <v>2.4</v>
      </c>
      <c r="J13" s="3">
        <v>2.4</v>
      </c>
      <c r="K13" s="3">
        <v>2.4</v>
      </c>
      <c r="L13" s="3">
        <v>2.4</v>
      </c>
      <c r="M13" s="3">
        <v>2.4</v>
      </c>
      <c r="N13" s="3">
        <v>2.4</v>
      </c>
      <c r="O13" s="45">
        <v>2.4</v>
      </c>
      <c r="P13" s="3">
        <v>2.4</v>
      </c>
      <c r="Q13" s="45">
        <v>2.4</v>
      </c>
      <c r="R13" s="3">
        <v>2.4</v>
      </c>
      <c r="S13" s="3">
        <v>2.4</v>
      </c>
      <c r="T13" s="3">
        <v>2.4</v>
      </c>
      <c r="U13" s="3">
        <v>15.5</v>
      </c>
      <c r="V13" s="45">
        <v>19.5</v>
      </c>
      <c r="W13" s="3">
        <v>2.4</v>
      </c>
      <c r="X13" s="3">
        <v>2.4</v>
      </c>
      <c r="Y13" s="3">
        <v>2.4</v>
      </c>
      <c r="Z13" s="3">
        <v>2.4</v>
      </c>
      <c r="AA13" s="3">
        <v>2.4</v>
      </c>
      <c r="AB13" s="3">
        <v>2.4</v>
      </c>
      <c r="AC13" s="45">
        <v>15.5</v>
      </c>
      <c r="AD13" s="45">
        <v>15.5</v>
      </c>
      <c r="AE13" s="45">
        <v>15.5</v>
      </c>
      <c r="AF13" s="45">
        <v>15.5</v>
      </c>
      <c r="AG13" s="45">
        <v>19.5</v>
      </c>
      <c r="AH13" s="45">
        <v>19.5</v>
      </c>
      <c r="AI13" s="45">
        <v>19.5</v>
      </c>
      <c r="AJ13" s="45">
        <v>19.5</v>
      </c>
      <c r="AK13" s="45">
        <v>19.5</v>
      </c>
      <c r="AL13" s="45">
        <v>19.5</v>
      </c>
      <c r="AM13" s="45">
        <v>30.5</v>
      </c>
      <c r="AN13" s="45">
        <v>30.5</v>
      </c>
      <c r="AO13" s="45">
        <v>30.5</v>
      </c>
      <c r="AP13" s="45">
        <v>30.5</v>
      </c>
      <c r="AQ13" s="45">
        <v>30.5</v>
      </c>
      <c r="AR13" s="45">
        <v>30.5</v>
      </c>
    </row>
    <row r="14" spans="1:44" x14ac:dyDescent="0.3">
      <c r="A14" s="25" t="s">
        <v>12</v>
      </c>
      <c r="B14" s="3">
        <f t="shared" ref="B14:G14" si="23">+B13*B12</f>
        <v>76.8</v>
      </c>
      <c r="C14" s="3">
        <f t="shared" si="23"/>
        <v>76.8</v>
      </c>
      <c r="D14" s="3">
        <f t="shared" si="23"/>
        <v>79.2</v>
      </c>
      <c r="E14" s="3">
        <f t="shared" si="23"/>
        <v>79.2</v>
      </c>
      <c r="F14" s="3">
        <f t="shared" si="23"/>
        <v>144</v>
      </c>
      <c r="G14" s="3">
        <f t="shared" si="23"/>
        <v>180</v>
      </c>
      <c r="H14" s="3">
        <f t="shared" ref="H14:N14" si="24">+H13*H12</f>
        <v>165.6</v>
      </c>
      <c r="I14" s="3">
        <f t="shared" ref="I14" si="25">+I13*I12</f>
        <v>165.6</v>
      </c>
      <c r="J14" s="3">
        <f t="shared" si="24"/>
        <v>220.79999999999998</v>
      </c>
      <c r="K14" s="3">
        <f t="shared" ref="K14" si="26">+K13*K12</f>
        <v>276</v>
      </c>
      <c r="L14" s="3">
        <f>+L13*L12</f>
        <v>216</v>
      </c>
      <c r="M14" s="3">
        <f>+M13*M12</f>
        <v>288</v>
      </c>
      <c r="N14" s="45">
        <f t="shared" si="24"/>
        <v>432</v>
      </c>
      <c r="O14" s="3">
        <f t="shared" ref="O14" si="27">+O13*O12</f>
        <v>576</v>
      </c>
      <c r="P14" s="3">
        <f t="shared" ref="P14:T14" si="28">+P13*P12</f>
        <v>720</v>
      </c>
      <c r="Q14" s="3">
        <f>+Q13*Q12</f>
        <v>864</v>
      </c>
      <c r="R14" s="45">
        <f t="shared" si="28"/>
        <v>540</v>
      </c>
      <c r="S14" s="45">
        <f>+S13*S12</f>
        <v>720</v>
      </c>
      <c r="T14" s="45">
        <f t="shared" si="28"/>
        <v>900</v>
      </c>
      <c r="U14" s="45">
        <f>+U13*U12</f>
        <v>1162.5</v>
      </c>
      <c r="V14" s="45">
        <f>+V13*V12</f>
        <v>1462.5</v>
      </c>
      <c r="W14" s="45">
        <f t="shared" ref="W14" si="29">+W13*W12</f>
        <v>432</v>
      </c>
      <c r="X14" s="45">
        <f t="shared" ref="X14" si="30">+X13*X12</f>
        <v>576</v>
      </c>
      <c r="Y14" s="3">
        <f>+Y13*Y12</f>
        <v>720</v>
      </c>
      <c r="Z14" s="45">
        <f t="shared" ref="Z14" si="31">+Z13*Z12</f>
        <v>360</v>
      </c>
      <c r="AA14" s="45">
        <f t="shared" ref="AA14" si="32">+AA13*AA12</f>
        <v>720</v>
      </c>
      <c r="AB14" s="45">
        <f t="shared" ref="AB14" si="33">+AB13*AB12</f>
        <v>900</v>
      </c>
      <c r="AC14" s="3">
        <f>+AC13*AC12</f>
        <v>1860</v>
      </c>
      <c r="AD14" s="3">
        <f t="shared" ref="AD14" si="34">+AD13*AD12</f>
        <v>2325</v>
      </c>
      <c r="AE14" s="3">
        <f t="shared" ref="AE14:AF14" si="35">+AE13*AE12</f>
        <v>2480</v>
      </c>
      <c r="AF14" s="3">
        <f t="shared" si="35"/>
        <v>2790</v>
      </c>
      <c r="AG14" s="3">
        <f t="shared" ref="AG14:AP14" si="36">+AG13*AG12</f>
        <v>2340</v>
      </c>
      <c r="AH14" s="3">
        <f t="shared" ref="AH14" si="37">+AH13*AH12</f>
        <v>2925</v>
      </c>
      <c r="AI14" s="3">
        <f t="shared" si="36"/>
        <v>2925</v>
      </c>
      <c r="AJ14" s="3">
        <f t="shared" si="36"/>
        <v>3120</v>
      </c>
      <c r="AK14" s="3">
        <f t="shared" ref="AK14:AN14" si="38">+AK13*AK12</f>
        <v>3120</v>
      </c>
      <c r="AL14" s="3">
        <f t="shared" si="38"/>
        <v>3510</v>
      </c>
      <c r="AM14" s="3">
        <f t="shared" si="38"/>
        <v>3660</v>
      </c>
      <c r="AN14" s="3">
        <f t="shared" si="38"/>
        <v>4575</v>
      </c>
      <c r="AO14" s="3">
        <f t="shared" si="36"/>
        <v>4575</v>
      </c>
      <c r="AP14" s="3">
        <f t="shared" si="36"/>
        <v>4880</v>
      </c>
      <c r="AQ14" s="3">
        <f t="shared" ref="AQ14:AR14" si="39">+AQ13*AQ12</f>
        <v>4880</v>
      </c>
      <c r="AR14" s="3">
        <f t="shared" si="39"/>
        <v>5490</v>
      </c>
    </row>
    <row r="15" spans="1:44" x14ac:dyDescent="0.3">
      <c r="A15" s="25" t="s">
        <v>13</v>
      </c>
      <c r="B15" s="3">
        <f>+B14*7.5%</f>
        <v>5.76</v>
      </c>
      <c r="C15" s="3">
        <f>+C14*7.5%</f>
        <v>5.76</v>
      </c>
      <c r="D15" s="3">
        <f t="shared" ref="D15:AP15" si="40">+D14*7.5%</f>
        <v>5.94</v>
      </c>
      <c r="E15" s="3">
        <f t="shared" ref="E15" si="41">+E14*7.5%</f>
        <v>5.94</v>
      </c>
      <c r="F15" s="3">
        <f>+F14*7.5%</f>
        <v>10.799999999999999</v>
      </c>
      <c r="G15" s="3">
        <f>+G14*7.5%</f>
        <v>13.5</v>
      </c>
      <c r="H15" s="3">
        <f t="shared" si="40"/>
        <v>12.42</v>
      </c>
      <c r="I15" s="3">
        <f t="shared" ref="I15" si="42">+I14*7.5%</f>
        <v>12.42</v>
      </c>
      <c r="J15" s="3">
        <f t="shared" si="40"/>
        <v>16.559999999999999</v>
      </c>
      <c r="K15" s="3">
        <f t="shared" si="40"/>
        <v>20.7</v>
      </c>
      <c r="L15" s="3">
        <f t="shared" si="40"/>
        <v>16.2</v>
      </c>
      <c r="M15" s="3">
        <f t="shared" si="40"/>
        <v>21.599999999999998</v>
      </c>
      <c r="N15" s="3">
        <f t="shared" si="40"/>
        <v>32.4</v>
      </c>
      <c r="O15" s="3">
        <f t="shared" ref="O15" si="43">+O14*7.5%</f>
        <v>43.199999999999996</v>
      </c>
      <c r="P15" s="3">
        <f t="shared" si="40"/>
        <v>54</v>
      </c>
      <c r="Q15" s="3">
        <f t="shared" ref="Q15" si="44">+Q14*7.5%</f>
        <v>64.8</v>
      </c>
      <c r="R15" s="3">
        <f t="shared" si="40"/>
        <v>40.5</v>
      </c>
      <c r="S15" s="45">
        <f>+S14*7.5%</f>
        <v>54</v>
      </c>
      <c r="T15" s="45">
        <f>+T14*7.5%</f>
        <v>67.5</v>
      </c>
      <c r="U15" s="45">
        <f>+U14*7.5%</f>
        <v>87.1875</v>
      </c>
      <c r="V15" s="45">
        <f>+V14*7.5%</f>
        <v>109.6875</v>
      </c>
      <c r="W15" s="45">
        <f>+W14*7.5%</f>
        <v>32.4</v>
      </c>
      <c r="X15" s="3">
        <f t="shared" si="40"/>
        <v>43.199999999999996</v>
      </c>
      <c r="Y15" s="3">
        <f t="shared" si="40"/>
        <v>54</v>
      </c>
      <c r="Z15" s="3">
        <f t="shared" si="40"/>
        <v>27</v>
      </c>
      <c r="AA15" s="3">
        <f t="shared" si="40"/>
        <v>54</v>
      </c>
      <c r="AB15" s="3">
        <f t="shared" si="40"/>
        <v>67.5</v>
      </c>
      <c r="AC15" s="3">
        <f t="shared" si="40"/>
        <v>139.5</v>
      </c>
      <c r="AD15" s="3">
        <f t="shared" ref="AD15" si="45">+AD14*7.5%</f>
        <v>174.375</v>
      </c>
      <c r="AE15" s="3">
        <f t="shared" si="40"/>
        <v>186</v>
      </c>
      <c r="AF15" s="45">
        <f t="shared" si="40"/>
        <v>209.25</v>
      </c>
      <c r="AG15" s="3">
        <f t="shared" si="40"/>
        <v>175.5</v>
      </c>
      <c r="AH15" s="45">
        <f t="shared" ref="AH15" si="46">+AH14*7.5%</f>
        <v>219.375</v>
      </c>
      <c r="AI15" s="45">
        <f t="shared" si="40"/>
        <v>219.375</v>
      </c>
      <c r="AJ15" s="45">
        <f t="shared" si="40"/>
        <v>234</v>
      </c>
      <c r="AK15" s="45">
        <f t="shared" ref="AK15:AN15" si="47">+AK14*7.5%</f>
        <v>234</v>
      </c>
      <c r="AL15" s="45">
        <f t="shared" si="47"/>
        <v>263.25</v>
      </c>
      <c r="AM15" s="45">
        <f t="shared" si="47"/>
        <v>274.5</v>
      </c>
      <c r="AN15" s="45">
        <f t="shared" si="47"/>
        <v>343.125</v>
      </c>
      <c r="AO15" s="45">
        <f t="shared" si="40"/>
        <v>343.125</v>
      </c>
      <c r="AP15" s="45">
        <f t="shared" si="40"/>
        <v>366</v>
      </c>
      <c r="AQ15" s="45">
        <f t="shared" ref="AQ15:AR15" si="48">+AQ14*7.5%</f>
        <v>366</v>
      </c>
      <c r="AR15" s="45">
        <f t="shared" si="48"/>
        <v>411.75</v>
      </c>
    </row>
    <row r="16" spans="1:44" x14ac:dyDescent="0.3">
      <c r="A16" s="25" t="s">
        <v>14</v>
      </c>
      <c r="B16" s="3">
        <f t="shared" ref="B16:G16" si="49">+B14+B15</f>
        <v>82.56</v>
      </c>
      <c r="C16" s="3">
        <f t="shared" si="49"/>
        <v>82.56</v>
      </c>
      <c r="D16" s="3">
        <f t="shared" si="49"/>
        <v>85.14</v>
      </c>
      <c r="E16" s="3">
        <f t="shared" si="49"/>
        <v>85.14</v>
      </c>
      <c r="F16" s="3">
        <f t="shared" si="49"/>
        <v>154.80000000000001</v>
      </c>
      <c r="G16" s="3">
        <f t="shared" si="49"/>
        <v>193.5</v>
      </c>
      <c r="H16" s="3">
        <f t="shared" ref="H16:J16" si="50">+H14+H15</f>
        <v>178.01999999999998</v>
      </c>
      <c r="I16" s="3">
        <f t="shared" ref="I16" si="51">+I14+I15</f>
        <v>178.01999999999998</v>
      </c>
      <c r="J16" s="3">
        <f t="shared" si="50"/>
        <v>237.35999999999999</v>
      </c>
      <c r="K16" s="3">
        <f t="shared" ref="K16" si="52">+K14+K15</f>
        <v>296.7</v>
      </c>
      <c r="L16" s="3">
        <f>+L14+L15</f>
        <v>232.2</v>
      </c>
      <c r="M16" s="3">
        <f>+M14+M15</f>
        <v>309.60000000000002</v>
      </c>
      <c r="N16" s="45">
        <f>+N14+N15</f>
        <v>464.4</v>
      </c>
      <c r="O16" s="3">
        <f t="shared" ref="O16" si="53">+O14+O15</f>
        <v>619.20000000000005</v>
      </c>
      <c r="P16" s="3">
        <f t="shared" ref="P16:T16" si="54">+P14+P15</f>
        <v>774</v>
      </c>
      <c r="Q16" s="3">
        <f t="shared" ref="Q16" si="55">+Q14+Q15</f>
        <v>928.8</v>
      </c>
      <c r="R16" s="45">
        <f t="shared" si="54"/>
        <v>580.5</v>
      </c>
      <c r="S16" s="45">
        <f>+S14+S15</f>
        <v>774</v>
      </c>
      <c r="T16" s="45">
        <f t="shared" si="54"/>
        <v>967.5</v>
      </c>
      <c r="U16" s="45">
        <f t="shared" ref="U16:AD16" si="56">+U14+U15</f>
        <v>1249.6875</v>
      </c>
      <c r="V16" s="45">
        <f t="shared" si="56"/>
        <v>1572.1875</v>
      </c>
      <c r="W16" s="45">
        <f t="shared" si="56"/>
        <v>464.4</v>
      </c>
      <c r="X16" s="45">
        <f t="shared" si="56"/>
        <v>619.20000000000005</v>
      </c>
      <c r="Y16" s="3">
        <f t="shared" si="56"/>
        <v>774</v>
      </c>
      <c r="Z16" s="45">
        <f t="shared" si="56"/>
        <v>387</v>
      </c>
      <c r="AA16" s="45">
        <f t="shared" si="56"/>
        <v>774</v>
      </c>
      <c r="AB16" s="45">
        <f t="shared" si="56"/>
        <v>967.5</v>
      </c>
      <c r="AC16" s="3">
        <f t="shared" si="56"/>
        <v>1999.5</v>
      </c>
      <c r="AD16" s="3">
        <f t="shared" si="56"/>
        <v>2499.375</v>
      </c>
      <c r="AE16" s="3">
        <f t="shared" ref="AE16:AF16" si="57">+AE14+AE15</f>
        <v>2666</v>
      </c>
      <c r="AF16" s="3">
        <f t="shared" si="57"/>
        <v>2999.25</v>
      </c>
      <c r="AG16" s="3">
        <f t="shared" ref="AG16:AP16" si="58">+AG14+AG15</f>
        <v>2515.5</v>
      </c>
      <c r="AH16" s="3">
        <f t="shared" ref="AH16" si="59">+AH14+AH15</f>
        <v>3144.375</v>
      </c>
      <c r="AI16" s="3">
        <f t="shared" si="58"/>
        <v>3144.375</v>
      </c>
      <c r="AJ16" s="3">
        <f t="shared" si="58"/>
        <v>3354</v>
      </c>
      <c r="AK16" s="3">
        <f t="shared" ref="AK16:AN16" si="60">+AK14+AK15</f>
        <v>3354</v>
      </c>
      <c r="AL16" s="3">
        <f t="shared" si="60"/>
        <v>3773.25</v>
      </c>
      <c r="AM16" s="3">
        <f t="shared" si="60"/>
        <v>3934.5</v>
      </c>
      <c r="AN16" s="3">
        <f t="shared" si="60"/>
        <v>4918.125</v>
      </c>
      <c r="AO16" s="3">
        <f t="shared" si="58"/>
        <v>4918.125</v>
      </c>
      <c r="AP16" s="3">
        <f t="shared" si="58"/>
        <v>5246</v>
      </c>
      <c r="AQ16" s="3">
        <f t="shared" ref="AQ16:AR16" si="61">+AQ14+AQ15</f>
        <v>5246</v>
      </c>
      <c r="AR16" s="3">
        <f t="shared" si="61"/>
        <v>5901.75</v>
      </c>
    </row>
    <row r="17" spans="1:44" ht="15" thickBot="1" x14ac:dyDescent="0.35">
      <c r="A17" s="26" t="s">
        <v>15</v>
      </c>
      <c r="B17" s="11">
        <f>+B16*87</f>
        <v>7182.72</v>
      </c>
      <c r="C17" s="11">
        <f>+C16*87</f>
        <v>7182.72</v>
      </c>
      <c r="D17" s="11">
        <f t="shared" ref="D17:AR17" si="62">+D16*87</f>
        <v>7407.18</v>
      </c>
      <c r="E17" s="11">
        <f t="shared" ref="E17:F17" si="63">+E16*87</f>
        <v>7407.18</v>
      </c>
      <c r="F17" s="11">
        <f t="shared" si="63"/>
        <v>13467.6</v>
      </c>
      <c r="G17" s="11">
        <f t="shared" ref="G17" si="64">+G16*87</f>
        <v>16834.5</v>
      </c>
      <c r="H17" s="11">
        <f t="shared" si="62"/>
        <v>15487.739999999998</v>
      </c>
      <c r="I17" s="11">
        <f t="shared" ref="I17" si="65">+I16*87</f>
        <v>15487.739999999998</v>
      </c>
      <c r="J17" s="11">
        <f t="shared" si="62"/>
        <v>20650.32</v>
      </c>
      <c r="K17" s="11">
        <f t="shared" si="62"/>
        <v>25812.899999999998</v>
      </c>
      <c r="L17" s="11">
        <f t="shared" si="62"/>
        <v>20201.399999999998</v>
      </c>
      <c r="M17" s="11">
        <f t="shared" si="62"/>
        <v>26935.200000000001</v>
      </c>
      <c r="N17" s="11">
        <f t="shared" si="62"/>
        <v>40402.799999999996</v>
      </c>
      <c r="O17" s="11">
        <f t="shared" si="62"/>
        <v>53870.400000000001</v>
      </c>
      <c r="P17" s="11">
        <f t="shared" si="62"/>
        <v>67338</v>
      </c>
      <c r="Q17" s="11">
        <f t="shared" si="62"/>
        <v>80805.599999999991</v>
      </c>
      <c r="R17" s="11">
        <f t="shared" si="62"/>
        <v>50503.5</v>
      </c>
      <c r="S17" s="11">
        <f t="shared" si="62"/>
        <v>67338</v>
      </c>
      <c r="T17" s="11">
        <f t="shared" si="62"/>
        <v>84172.5</v>
      </c>
      <c r="U17" s="11">
        <f t="shared" si="62"/>
        <v>108722.8125</v>
      </c>
      <c r="V17" s="11">
        <f t="shared" si="62"/>
        <v>136780.3125</v>
      </c>
      <c r="W17" s="11">
        <f t="shared" si="62"/>
        <v>40402.799999999996</v>
      </c>
      <c r="X17" s="11">
        <f t="shared" si="62"/>
        <v>53870.400000000001</v>
      </c>
      <c r="Y17" s="11">
        <f t="shared" si="62"/>
        <v>67338</v>
      </c>
      <c r="Z17" s="11">
        <f t="shared" si="62"/>
        <v>33669</v>
      </c>
      <c r="AA17" s="11">
        <f t="shared" si="62"/>
        <v>67338</v>
      </c>
      <c r="AB17" s="11">
        <f t="shared" si="62"/>
        <v>84172.5</v>
      </c>
      <c r="AC17" s="11">
        <f t="shared" si="62"/>
        <v>173956.5</v>
      </c>
      <c r="AD17" s="11">
        <f t="shared" ref="AD17" si="66">+AD16*87</f>
        <v>217445.625</v>
      </c>
      <c r="AE17" s="11">
        <f t="shared" si="62"/>
        <v>231942</v>
      </c>
      <c r="AF17" s="11">
        <f t="shared" si="62"/>
        <v>260934.75</v>
      </c>
      <c r="AG17" s="11">
        <f t="shared" si="62"/>
        <v>218848.5</v>
      </c>
      <c r="AH17" s="11">
        <f t="shared" ref="AH17" si="67">+AH16*87</f>
        <v>273560.625</v>
      </c>
      <c r="AI17" s="11">
        <f t="shared" si="62"/>
        <v>273560.625</v>
      </c>
      <c r="AJ17" s="11">
        <f t="shared" ref="AJ17" si="68">+AJ16*87</f>
        <v>291798</v>
      </c>
      <c r="AK17" s="11">
        <f t="shared" si="62"/>
        <v>291798</v>
      </c>
      <c r="AL17" s="11">
        <f t="shared" si="62"/>
        <v>328272.75</v>
      </c>
      <c r="AM17" s="11">
        <f t="shared" si="62"/>
        <v>342301.5</v>
      </c>
      <c r="AN17" s="11">
        <f t="shared" ref="AN17" si="69">+AN16*87</f>
        <v>427876.875</v>
      </c>
      <c r="AO17" s="11">
        <f t="shared" si="62"/>
        <v>427876.875</v>
      </c>
      <c r="AP17" s="11">
        <f t="shared" ref="AP17" si="70">+AP16*87</f>
        <v>456402</v>
      </c>
      <c r="AQ17" s="11">
        <f t="shared" si="62"/>
        <v>456402</v>
      </c>
      <c r="AR17" s="11">
        <f t="shared" si="62"/>
        <v>513452.25</v>
      </c>
    </row>
    <row r="18" spans="1:44" ht="15" thickTop="1" x14ac:dyDescent="0.3">
      <c r="A18" s="27" t="s">
        <v>195</v>
      </c>
      <c r="B18" s="3">
        <v>13</v>
      </c>
      <c r="C18" s="3">
        <v>8</v>
      </c>
      <c r="D18" s="3">
        <v>14</v>
      </c>
      <c r="E18" s="3">
        <v>8</v>
      </c>
      <c r="F18" s="3">
        <v>15</v>
      </c>
      <c r="G18" s="3">
        <v>15</v>
      </c>
      <c r="H18" s="3">
        <v>18</v>
      </c>
      <c r="I18" s="3">
        <v>13</v>
      </c>
      <c r="J18" s="3">
        <v>18</v>
      </c>
      <c r="K18" s="3">
        <v>28</v>
      </c>
      <c r="L18" s="3">
        <v>75</v>
      </c>
      <c r="M18" s="3">
        <v>75</v>
      </c>
      <c r="N18" s="47">
        <v>355</v>
      </c>
      <c r="O18" s="47">
        <v>355</v>
      </c>
      <c r="P18" s="47">
        <v>400</v>
      </c>
      <c r="Q18" s="47">
        <v>400</v>
      </c>
      <c r="R18" s="47">
        <v>390</v>
      </c>
      <c r="S18" s="47">
        <v>390</v>
      </c>
      <c r="T18" s="47">
        <v>410</v>
      </c>
      <c r="U18" s="47">
        <v>490</v>
      </c>
      <c r="V18" s="47">
        <v>1025</v>
      </c>
      <c r="W18" s="47">
        <v>380</v>
      </c>
      <c r="X18" s="47">
        <v>380</v>
      </c>
      <c r="Y18" s="47">
        <v>400</v>
      </c>
      <c r="Z18" s="47">
        <v>390</v>
      </c>
      <c r="AA18" s="47">
        <v>390</v>
      </c>
      <c r="AB18" s="47">
        <v>410</v>
      </c>
      <c r="AC18" s="47">
        <f t="shared" ref="AC18" si="71">1403+110+215</f>
        <v>1728</v>
      </c>
      <c r="AD18" s="47">
        <f>1584+110+215</f>
        <v>1909</v>
      </c>
      <c r="AE18" s="47">
        <f>1360+110+215</f>
        <v>1685</v>
      </c>
      <c r="AF18" s="47">
        <f>1510+110+215</f>
        <v>1835</v>
      </c>
      <c r="AG18" s="47">
        <f>1447+110+215</f>
        <v>1772</v>
      </c>
      <c r="AH18" s="47">
        <f>1450+110+215</f>
        <v>1775</v>
      </c>
      <c r="AI18" s="47">
        <f>1628+110+215</f>
        <v>1953</v>
      </c>
      <c r="AJ18" s="47">
        <f>1450+110+215</f>
        <v>1775</v>
      </c>
      <c r="AK18" s="47">
        <f>1628+110+215</f>
        <v>1953</v>
      </c>
      <c r="AL18" s="47">
        <f>1600+110+215</f>
        <v>1925</v>
      </c>
      <c r="AM18" s="47">
        <f>2382+110+215</f>
        <v>2707</v>
      </c>
      <c r="AN18" s="47">
        <f>1950+110+215</f>
        <v>2275</v>
      </c>
      <c r="AO18" s="47">
        <f>2532+110+215</f>
        <v>2857</v>
      </c>
      <c r="AP18" s="47">
        <f>1950+110+215</f>
        <v>2275</v>
      </c>
      <c r="AQ18" s="47">
        <f>2532+110+215</f>
        <v>2857</v>
      </c>
      <c r="AR18" s="47">
        <f>2100+110+215</f>
        <v>2425</v>
      </c>
    </row>
    <row r="19" spans="1:44" x14ac:dyDescent="0.3">
      <c r="A19" s="25" t="s">
        <v>13</v>
      </c>
      <c r="B19" s="3">
        <f>+B18*0.2</f>
        <v>2.6</v>
      </c>
      <c r="C19" s="3">
        <f>+C18*0.2</f>
        <v>1.6</v>
      </c>
      <c r="D19" s="3">
        <f>+D18*0.2</f>
        <v>2.8000000000000003</v>
      </c>
      <c r="E19" s="3">
        <f>+E18*0.2</f>
        <v>1.6</v>
      </c>
      <c r="F19" s="3">
        <f t="shared" ref="F19:G19" si="72">+F18*0.2</f>
        <v>3</v>
      </c>
      <c r="G19" s="3">
        <f t="shared" si="72"/>
        <v>3</v>
      </c>
      <c r="H19" s="3">
        <f t="shared" ref="H19:J19" si="73">+H18*0.2</f>
        <v>3.6</v>
      </c>
      <c r="I19" s="3">
        <f t="shared" ref="I19" si="74">+I18*0.2</f>
        <v>2.6</v>
      </c>
      <c r="J19" s="3">
        <f t="shared" si="73"/>
        <v>3.6</v>
      </c>
      <c r="K19" s="3">
        <f t="shared" ref="K19" si="75">+K18*0.2</f>
        <v>5.6000000000000005</v>
      </c>
      <c r="L19" s="3">
        <f>+L18*0.2</f>
        <v>15</v>
      </c>
      <c r="M19" s="3">
        <f>+M18*0.2</f>
        <v>15</v>
      </c>
      <c r="N19" s="47">
        <f t="shared" ref="N19" si="76">+N18*0.16</f>
        <v>56.800000000000004</v>
      </c>
      <c r="O19" s="47">
        <f t="shared" ref="O19" si="77">+O18*0.16</f>
        <v>56.800000000000004</v>
      </c>
      <c r="P19" s="47">
        <f t="shared" ref="P19:T19" si="78">+P18*0.16</f>
        <v>64</v>
      </c>
      <c r="Q19" s="47">
        <f>+Q18*0.16</f>
        <v>64</v>
      </c>
      <c r="R19" s="47">
        <f t="shared" si="78"/>
        <v>62.4</v>
      </c>
      <c r="S19" s="47">
        <f>+S18*0.16</f>
        <v>62.4</v>
      </c>
      <c r="T19" s="47">
        <f t="shared" si="78"/>
        <v>65.599999999999994</v>
      </c>
      <c r="U19" s="47">
        <f>+U18*0.16</f>
        <v>78.400000000000006</v>
      </c>
      <c r="V19" s="47">
        <f>+V18*0.16</f>
        <v>164</v>
      </c>
      <c r="W19" s="47">
        <f>+W18*0.16</f>
        <v>60.800000000000004</v>
      </c>
      <c r="X19" s="47">
        <f t="shared" ref="X19" si="79">+X18*0.16</f>
        <v>60.800000000000004</v>
      </c>
      <c r="Y19" s="47">
        <f>+Y18*0.16</f>
        <v>64</v>
      </c>
      <c r="Z19" s="47">
        <f>+Z18*0.16</f>
        <v>62.4</v>
      </c>
      <c r="AA19" s="47">
        <f>+AA18*0.16</f>
        <v>62.4</v>
      </c>
      <c r="AB19" s="47">
        <f>+AB18*0.16</f>
        <v>65.599999999999994</v>
      </c>
      <c r="AC19" s="47">
        <f>+AC18*0.16</f>
        <v>276.48</v>
      </c>
      <c r="AD19" s="47">
        <f t="shared" ref="AD19" si="80">+AD18*0.16</f>
        <v>305.44</v>
      </c>
      <c r="AE19" s="47">
        <f t="shared" ref="AE19:AF19" si="81">+AE18*0.16</f>
        <v>269.60000000000002</v>
      </c>
      <c r="AF19" s="47">
        <f t="shared" si="81"/>
        <v>293.60000000000002</v>
      </c>
      <c r="AG19" s="47">
        <f t="shared" ref="AG19:AP19" si="82">+AG18*0.16</f>
        <v>283.52</v>
      </c>
      <c r="AH19" s="47">
        <f t="shared" ref="AH19" si="83">+AH18*0.16</f>
        <v>284</v>
      </c>
      <c r="AI19" s="47">
        <f t="shared" si="82"/>
        <v>312.48</v>
      </c>
      <c r="AJ19" s="47">
        <f t="shared" si="82"/>
        <v>284</v>
      </c>
      <c r="AK19" s="47">
        <f t="shared" ref="AK19:AL19" si="84">+AK18*0.16</f>
        <v>312.48</v>
      </c>
      <c r="AL19" s="47">
        <f t="shared" si="84"/>
        <v>308</v>
      </c>
      <c r="AM19" s="47">
        <f>+AM18*0.16</f>
        <v>433.12</v>
      </c>
      <c r="AN19" s="47">
        <f t="shared" ref="AN19" si="85">+AN18*0.16</f>
        <v>364</v>
      </c>
      <c r="AO19" s="47">
        <f t="shared" si="82"/>
        <v>457.12</v>
      </c>
      <c r="AP19" s="47">
        <f t="shared" si="82"/>
        <v>364</v>
      </c>
      <c r="AQ19" s="47">
        <f t="shared" ref="AQ19:AR19" si="86">+AQ18*0.16</f>
        <v>457.12</v>
      </c>
      <c r="AR19" s="47">
        <f t="shared" si="86"/>
        <v>388</v>
      </c>
    </row>
    <row r="20" spans="1:44" x14ac:dyDescent="0.3">
      <c r="A20" s="25" t="s">
        <v>14</v>
      </c>
      <c r="B20" s="3">
        <f>+B18+B19</f>
        <v>15.6</v>
      </c>
      <c r="C20" s="3">
        <f>+C18+C19</f>
        <v>9.6</v>
      </c>
      <c r="D20" s="3">
        <f>+D18+D19</f>
        <v>16.8</v>
      </c>
      <c r="E20" s="3">
        <f>+E18+E19</f>
        <v>9.6</v>
      </c>
      <c r="F20" s="3">
        <f t="shared" ref="F20:G20" si="87">+F18+F19</f>
        <v>18</v>
      </c>
      <c r="G20" s="3">
        <f t="shared" si="87"/>
        <v>18</v>
      </c>
      <c r="H20" s="3">
        <f t="shared" ref="H20:N20" si="88">+H18+H19</f>
        <v>21.6</v>
      </c>
      <c r="I20" s="3">
        <f t="shared" ref="I20" si="89">+I18+I19</f>
        <v>15.6</v>
      </c>
      <c r="J20" s="3">
        <f t="shared" si="88"/>
        <v>21.6</v>
      </c>
      <c r="K20" s="3">
        <f t="shared" ref="K20" si="90">+K18+K19</f>
        <v>33.6</v>
      </c>
      <c r="L20" s="3">
        <f>+L18+L19</f>
        <v>90</v>
      </c>
      <c r="M20" s="3">
        <f>+M18+M19</f>
        <v>90</v>
      </c>
      <c r="N20" s="47">
        <f t="shared" si="88"/>
        <v>411.8</v>
      </c>
      <c r="O20" s="47">
        <f t="shared" ref="O20" si="91">+O18+O19</f>
        <v>411.8</v>
      </c>
      <c r="P20" s="47">
        <f t="shared" ref="P20:T20" si="92">+P18+P19</f>
        <v>464</v>
      </c>
      <c r="Q20" s="47">
        <f>+Q18+Q19</f>
        <v>464</v>
      </c>
      <c r="R20" s="47">
        <f t="shared" si="92"/>
        <v>452.4</v>
      </c>
      <c r="S20" s="47">
        <f>+S18+S19</f>
        <v>452.4</v>
      </c>
      <c r="T20" s="47">
        <f t="shared" si="92"/>
        <v>475.6</v>
      </c>
      <c r="U20" s="47">
        <f>+U18+U19</f>
        <v>568.4</v>
      </c>
      <c r="V20" s="47">
        <f>+V18+V19</f>
        <v>1189</v>
      </c>
      <c r="W20" s="47">
        <f t="shared" ref="W20" si="93">+W18+W19</f>
        <v>440.8</v>
      </c>
      <c r="X20" s="47">
        <f t="shared" ref="X20" si="94">+X18+X19</f>
        <v>440.8</v>
      </c>
      <c r="Y20" s="47">
        <f>+Y18+Y19</f>
        <v>464</v>
      </c>
      <c r="Z20" s="47">
        <f t="shared" ref="Z20" si="95">+Z18+Z19</f>
        <v>452.4</v>
      </c>
      <c r="AA20" s="47">
        <f t="shared" ref="AA20" si="96">+AA18+AA19</f>
        <v>452.4</v>
      </c>
      <c r="AB20" s="47">
        <f t="shared" ref="AB20" si="97">+AB18+AB19</f>
        <v>475.6</v>
      </c>
      <c r="AC20" s="47">
        <f>+AC18+AC19</f>
        <v>2004.48</v>
      </c>
      <c r="AD20" s="47">
        <f t="shared" ref="AD20" si="98">+AD18+AD19</f>
        <v>2214.44</v>
      </c>
      <c r="AE20" s="47">
        <f t="shared" ref="AE20:AF20" si="99">+AE18+AE19</f>
        <v>1954.6</v>
      </c>
      <c r="AF20" s="47">
        <f t="shared" si="99"/>
        <v>2128.6</v>
      </c>
      <c r="AG20" s="47">
        <f t="shared" ref="AG20:AP20" si="100">+AG18+AG19</f>
        <v>2055.52</v>
      </c>
      <c r="AH20" s="47">
        <f t="shared" ref="AH20" si="101">+AH18+AH19</f>
        <v>2059</v>
      </c>
      <c r="AI20" s="47">
        <f t="shared" si="100"/>
        <v>2265.48</v>
      </c>
      <c r="AJ20" s="47">
        <f t="shared" si="100"/>
        <v>2059</v>
      </c>
      <c r="AK20" s="47">
        <f t="shared" ref="AK20:AN20" si="102">+AK18+AK19</f>
        <v>2265.48</v>
      </c>
      <c r="AL20" s="47">
        <f t="shared" si="102"/>
        <v>2233</v>
      </c>
      <c r="AM20" s="47">
        <f t="shared" si="102"/>
        <v>3140.12</v>
      </c>
      <c r="AN20" s="47">
        <f t="shared" si="102"/>
        <v>2639</v>
      </c>
      <c r="AO20" s="47">
        <f t="shared" si="100"/>
        <v>3314.12</v>
      </c>
      <c r="AP20" s="47">
        <f t="shared" si="100"/>
        <v>2639</v>
      </c>
      <c r="AQ20" s="47">
        <f t="shared" ref="AQ20:AR20" si="103">+AQ18+AQ19</f>
        <v>3314.12</v>
      </c>
      <c r="AR20" s="53">
        <f t="shared" si="103"/>
        <v>2813</v>
      </c>
    </row>
    <row r="21" spans="1:44" ht="15" thickBot="1" x14ac:dyDescent="0.35">
      <c r="A21" s="26" t="s">
        <v>16</v>
      </c>
      <c r="B21" s="11">
        <f>+B20*87</f>
        <v>1357.2</v>
      </c>
      <c r="C21" s="11">
        <f>+C20*87</f>
        <v>835.19999999999993</v>
      </c>
      <c r="D21" s="11">
        <f t="shared" ref="D21:AR21" si="104">+D20*87</f>
        <v>1461.6000000000001</v>
      </c>
      <c r="E21" s="11">
        <f t="shared" ref="E21:F21" si="105">+E20*87</f>
        <v>835.19999999999993</v>
      </c>
      <c r="F21" s="11">
        <f t="shared" si="105"/>
        <v>1566</v>
      </c>
      <c r="G21" s="11">
        <f t="shared" ref="G21" si="106">+G20*87</f>
        <v>1566</v>
      </c>
      <c r="H21" s="11">
        <f t="shared" si="104"/>
        <v>1879.2</v>
      </c>
      <c r="I21" s="11">
        <f t="shared" ref="I21" si="107">+I20*87</f>
        <v>1357.2</v>
      </c>
      <c r="J21" s="11">
        <f t="shared" si="104"/>
        <v>1879.2</v>
      </c>
      <c r="K21" s="11">
        <f t="shared" si="104"/>
        <v>2923.2000000000003</v>
      </c>
      <c r="L21" s="11">
        <f t="shared" si="104"/>
        <v>7830</v>
      </c>
      <c r="M21" s="11">
        <f t="shared" si="104"/>
        <v>7830</v>
      </c>
      <c r="N21" s="11">
        <f t="shared" si="104"/>
        <v>35826.6</v>
      </c>
      <c r="O21" s="11">
        <f t="shared" si="104"/>
        <v>35826.6</v>
      </c>
      <c r="P21" s="11">
        <f t="shared" si="104"/>
        <v>40368</v>
      </c>
      <c r="Q21" s="11">
        <f t="shared" si="104"/>
        <v>40368</v>
      </c>
      <c r="R21" s="11">
        <f t="shared" si="104"/>
        <v>39358.799999999996</v>
      </c>
      <c r="S21" s="11">
        <f t="shared" si="104"/>
        <v>39358.799999999996</v>
      </c>
      <c r="T21" s="11">
        <f t="shared" si="104"/>
        <v>41377.200000000004</v>
      </c>
      <c r="U21" s="11">
        <f t="shared" si="104"/>
        <v>49450.799999999996</v>
      </c>
      <c r="V21" s="11">
        <f t="shared" si="104"/>
        <v>103443</v>
      </c>
      <c r="W21" s="11">
        <f t="shared" si="104"/>
        <v>38349.599999999999</v>
      </c>
      <c r="X21" s="11">
        <f t="shared" si="104"/>
        <v>38349.599999999999</v>
      </c>
      <c r="Y21" s="11">
        <f t="shared" si="104"/>
        <v>40368</v>
      </c>
      <c r="Z21" s="11">
        <f t="shared" si="104"/>
        <v>39358.799999999996</v>
      </c>
      <c r="AA21" s="11">
        <f t="shared" si="104"/>
        <v>39358.799999999996</v>
      </c>
      <c r="AB21" s="11">
        <f t="shared" si="104"/>
        <v>41377.200000000004</v>
      </c>
      <c r="AC21" s="11">
        <f t="shared" si="104"/>
        <v>174389.76000000001</v>
      </c>
      <c r="AD21" s="11">
        <f t="shared" ref="AD21" si="108">+AD20*87</f>
        <v>192656.28</v>
      </c>
      <c r="AE21" s="11">
        <f t="shared" si="104"/>
        <v>170050.19999999998</v>
      </c>
      <c r="AF21" s="11">
        <f t="shared" si="104"/>
        <v>185188.19999999998</v>
      </c>
      <c r="AG21" s="11">
        <f t="shared" si="104"/>
        <v>178830.24</v>
      </c>
      <c r="AH21" s="11">
        <f t="shared" ref="AH21" si="109">+AH20*87</f>
        <v>179133</v>
      </c>
      <c r="AI21" s="11">
        <f t="shared" si="104"/>
        <v>197096.76</v>
      </c>
      <c r="AJ21" s="11">
        <f t="shared" ref="AJ21" si="110">+AJ20*87</f>
        <v>179133</v>
      </c>
      <c r="AK21" s="11">
        <f t="shared" si="104"/>
        <v>197096.76</v>
      </c>
      <c r="AL21" s="11">
        <f t="shared" si="104"/>
        <v>194271</v>
      </c>
      <c r="AM21" s="11">
        <f t="shared" si="104"/>
        <v>273190.44</v>
      </c>
      <c r="AN21" s="11">
        <f t="shared" ref="AN21" si="111">+AN20*87</f>
        <v>229593</v>
      </c>
      <c r="AO21" s="11">
        <f t="shared" si="104"/>
        <v>288328.44</v>
      </c>
      <c r="AP21" s="11">
        <f t="shared" ref="AP21" si="112">+AP20*87</f>
        <v>229593</v>
      </c>
      <c r="AQ21" s="11">
        <f t="shared" si="104"/>
        <v>288328.44</v>
      </c>
      <c r="AR21" s="11">
        <f t="shared" si="104"/>
        <v>244731</v>
      </c>
    </row>
    <row r="22" spans="1:44" ht="15" thickTop="1" x14ac:dyDescent="0.3">
      <c r="A22" s="28" t="s">
        <v>17</v>
      </c>
      <c r="B22" s="12">
        <v>1400</v>
      </c>
      <c r="C22" s="12">
        <v>1400</v>
      </c>
      <c r="D22" s="12">
        <v>1200</v>
      </c>
      <c r="E22" s="12">
        <v>1200</v>
      </c>
      <c r="F22" s="12">
        <v>1000</v>
      </c>
      <c r="G22" s="12">
        <v>1000</v>
      </c>
      <c r="H22" s="12">
        <v>1600</v>
      </c>
      <c r="I22" s="12">
        <v>1600</v>
      </c>
      <c r="J22" s="12">
        <v>1700</v>
      </c>
      <c r="K22" s="12">
        <v>2500</v>
      </c>
      <c r="L22" s="12">
        <v>2000</v>
      </c>
      <c r="M22" s="12">
        <v>2500</v>
      </c>
      <c r="N22" s="48">
        <v>2400</v>
      </c>
      <c r="O22" s="12">
        <v>2500</v>
      </c>
      <c r="P22" s="12">
        <v>2600</v>
      </c>
      <c r="Q22" s="12">
        <v>4000</v>
      </c>
      <c r="R22" s="48">
        <v>2500</v>
      </c>
      <c r="S22" s="48">
        <v>2500</v>
      </c>
      <c r="T22" s="48">
        <v>3500</v>
      </c>
      <c r="U22" s="48">
        <f>2800*5</f>
        <v>14000</v>
      </c>
      <c r="V22" s="48">
        <f>3200*5</f>
        <v>16000</v>
      </c>
      <c r="W22" s="48">
        <v>2400</v>
      </c>
      <c r="X22" s="48">
        <v>2500</v>
      </c>
      <c r="Y22" s="12">
        <v>2600</v>
      </c>
      <c r="Z22" s="48">
        <v>2400</v>
      </c>
      <c r="AA22" s="48">
        <v>2500</v>
      </c>
      <c r="AB22" s="48">
        <v>3500</v>
      </c>
      <c r="AC22" s="48">
        <f>2800*8</f>
        <v>22400</v>
      </c>
      <c r="AD22" s="48">
        <f t="shared" ref="AD22:AE22" si="113">2800*10</f>
        <v>28000</v>
      </c>
      <c r="AE22" s="48">
        <f t="shared" si="113"/>
        <v>28000</v>
      </c>
      <c r="AF22" s="12">
        <f>2800*12</f>
        <v>33600</v>
      </c>
      <c r="AG22" s="48">
        <f>3200*8</f>
        <v>25600</v>
      </c>
      <c r="AH22" s="12">
        <f>3200*10</f>
        <v>32000</v>
      </c>
      <c r="AI22" s="12">
        <f>3200*10</f>
        <v>32000</v>
      </c>
      <c r="AJ22" s="12">
        <f>3200*10</f>
        <v>32000</v>
      </c>
      <c r="AK22" s="12">
        <f>3200*10</f>
        <v>32000</v>
      </c>
      <c r="AL22" s="12">
        <f>3200*12</f>
        <v>38400</v>
      </c>
      <c r="AM22" s="12">
        <f>3200*8</f>
        <v>25600</v>
      </c>
      <c r="AN22" s="12">
        <f>3200*10</f>
        <v>32000</v>
      </c>
      <c r="AO22" s="12">
        <f>3200*10</f>
        <v>32000</v>
      </c>
      <c r="AP22" s="12">
        <f>3200*10</f>
        <v>32000</v>
      </c>
      <c r="AQ22" s="12">
        <f>3200*10</f>
        <v>32000</v>
      </c>
      <c r="AR22" s="12">
        <f>3200*12</f>
        <v>38400</v>
      </c>
    </row>
    <row r="23" spans="1:44" x14ac:dyDescent="0.3">
      <c r="A23" s="25" t="s">
        <v>18</v>
      </c>
      <c r="B23" s="12">
        <f t="shared" ref="B23:G23" si="114">+B12*6</f>
        <v>192</v>
      </c>
      <c r="C23" s="12">
        <f t="shared" si="114"/>
        <v>192</v>
      </c>
      <c r="D23" s="12">
        <f t="shared" si="114"/>
        <v>198</v>
      </c>
      <c r="E23" s="12">
        <f t="shared" si="114"/>
        <v>198</v>
      </c>
      <c r="F23" s="12">
        <f t="shared" si="114"/>
        <v>360</v>
      </c>
      <c r="G23" s="12">
        <f t="shared" si="114"/>
        <v>450</v>
      </c>
      <c r="H23" s="12">
        <f t="shared" ref="H23:AA23" si="115">+H12*6</f>
        <v>414</v>
      </c>
      <c r="I23" s="12">
        <f t="shared" ref="I23" si="116">+I12*6</f>
        <v>414</v>
      </c>
      <c r="J23" s="12">
        <f t="shared" si="115"/>
        <v>552</v>
      </c>
      <c r="K23" s="12">
        <f t="shared" ref="K23" si="117">+K12*6</f>
        <v>690</v>
      </c>
      <c r="L23" s="12">
        <f>+L12*6</f>
        <v>540</v>
      </c>
      <c r="M23" s="12">
        <f>+M12*6</f>
        <v>720</v>
      </c>
      <c r="N23" s="12">
        <f t="shared" si="115"/>
        <v>1080</v>
      </c>
      <c r="O23" s="12">
        <f>+O12*6</f>
        <v>1440</v>
      </c>
      <c r="P23" s="12">
        <f t="shared" si="115"/>
        <v>1800</v>
      </c>
      <c r="Q23" s="12">
        <f>+Q12*6</f>
        <v>2160</v>
      </c>
      <c r="R23" s="12">
        <f t="shared" si="115"/>
        <v>1350</v>
      </c>
      <c r="S23" s="12">
        <f t="shared" si="115"/>
        <v>1800</v>
      </c>
      <c r="T23" s="12">
        <f t="shared" si="115"/>
        <v>2250</v>
      </c>
      <c r="U23" s="48">
        <f>U12*50</f>
        <v>3750</v>
      </c>
      <c r="V23" s="48">
        <f>V12*50</f>
        <v>3750</v>
      </c>
      <c r="W23" s="12">
        <f>+W12*6</f>
        <v>1080</v>
      </c>
      <c r="X23" s="12">
        <f t="shared" si="115"/>
        <v>1440</v>
      </c>
      <c r="Y23" s="12">
        <f t="shared" si="115"/>
        <v>1800</v>
      </c>
      <c r="Z23" s="12">
        <f t="shared" si="115"/>
        <v>900</v>
      </c>
      <c r="AA23" s="12">
        <f t="shared" si="115"/>
        <v>1800</v>
      </c>
      <c r="AB23" s="48">
        <f>AB12*6</f>
        <v>2250</v>
      </c>
      <c r="AC23" s="48">
        <f>AC12*50</f>
        <v>6000</v>
      </c>
      <c r="AD23" s="48">
        <f t="shared" ref="AD23" si="118">AD12*50</f>
        <v>7500</v>
      </c>
      <c r="AE23" s="48">
        <f t="shared" ref="AE23:AR23" si="119">AE12*50</f>
        <v>8000</v>
      </c>
      <c r="AF23" s="48">
        <f t="shared" si="119"/>
        <v>9000</v>
      </c>
      <c r="AG23" s="48">
        <f t="shared" si="119"/>
        <v>6000</v>
      </c>
      <c r="AH23" s="48">
        <f t="shared" ref="AH23" si="120">AH12*50</f>
        <v>7500</v>
      </c>
      <c r="AI23" s="48">
        <f t="shared" si="119"/>
        <v>7500</v>
      </c>
      <c r="AJ23" s="48">
        <f t="shared" ref="AJ23" si="121">AJ12*50</f>
        <v>8000</v>
      </c>
      <c r="AK23" s="48">
        <f t="shared" si="119"/>
        <v>8000</v>
      </c>
      <c r="AL23" s="48">
        <f t="shared" si="119"/>
        <v>9000</v>
      </c>
      <c r="AM23" s="48">
        <f t="shared" si="119"/>
        <v>6000</v>
      </c>
      <c r="AN23" s="48">
        <f t="shared" ref="AN23" si="122">AN12*50</f>
        <v>7500</v>
      </c>
      <c r="AO23" s="48">
        <f t="shared" si="119"/>
        <v>7500</v>
      </c>
      <c r="AP23" s="48">
        <f t="shared" ref="AP23" si="123">AP12*50</f>
        <v>8000</v>
      </c>
      <c r="AQ23" s="48">
        <f t="shared" si="119"/>
        <v>8000</v>
      </c>
      <c r="AR23" s="48">
        <f t="shared" si="119"/>
        <v>9000</v>
      </c>
    </row>
    <row r="24" spans="1:44" x14ac:dyDescent="0.3">
      <c r="A24" s="25" t="s">
        <v>19</v>
      </c>
      <c r="B24" s="12">
        <f t="shared" ref="B24:G24" si="124">+B12*2.5</f>
        <v>80</v>
      </c>
      <c r="C24" s="12">
        <f t="shared" si="124"/>
        <v>80</v>
      </c>
      <c r="D24" s="12">
        <f t="shared" si="124"/>
        <v>82.5</v>
      </c>
      <c r="E24" s="12">
        <f t="shared" si="124"/>
        <v>82.5</v>
      </c>
      <c r="F24" s="12">
        <f t="shared" si="124"/>
        <v>150</v>
      </c>
      <c r="G24" s="12">
        <f t="shared" si="124"/>
        <v>187.5</v>
      </c>
      <c r="H24" s="12">
        <f t="shared" ref="H24:AA24" si="125">+H12*2.5</f>
        <v>172.5</v>
      </c>
      <c r="I24" s="12">
        <f t="shared" ref="I24" si="126">+I12*2.5</f>
        <v>172.5</v>
      </c>
      <c r="J24" s="12">
        <f t="shared" si="125"/>
        <v>230</v>
      </c>
      <c r="K24" s="12">
        <f t="shared" ref="K24" si="127">+K12*2.5</f>
        <v>287.5</v>
      </c>
      <c r="L24" s="12">
        <f>+L12*2.5</f>
        <v>225</v>
      </c>
      <c r="M24" s="12">
        <f>+M12*2.5</f>
        <v>300</v>
      </c>
      <c r="N24" s="12">
        <f t="shared" si="125"/>
        <v>450</v>
      </c>
      <c r="O24" s="12">
        <f t="shared" ref="O24" si="128">+O12*2.5</f>
        <v>600</v>
      </c>
      <c r="P24" s="12">
        <f t="shared" si="125"/>
        <v>750</v>
      </c>
      <c r="Q24" s="12">
        <f t="shared" ref="Q24" si="129">+Q12*2.5</f>
        <v>900</v>
      </c>
      <c r="R24" s="48">
        <f t="shared" si="125"/>
        <v>562.5</v>
      </c>
      <c r="S24" s="48">
        <f>+S12*2.5</f>
        <v>750</v>
      </c>
      <c r="T24" s="48">
        <f t="shared" si="125"/>
        <v>937.5</v>
      </c>
      <c r="U24" s="48">
        <f>+U12*50</f>
        <v>3750</v>
      </c>
      <c r="V24" s="48">
        <f>+V12*50</f>
        <v>3750</v>
      </c>
      <c r="W24" s="12">
        <f>+W12*2.5</f>
        <v>450</v>
      </c>
      <c r="X24" s="12">
        <f t="shared" si="125"/>
        <v>600</v>
      </c>
      <c r="Y24" s="12">
        <f t="shared" si="125"/>
        <v>750</v>
      </c>
      <c r="Z24" s="48">
        <f>+Z12*2.5</f>
        <v>375</v>
      </c>
      <c r="AA24" s="12">
        <f t="shared" si="125"/>
        <v>750</v>
      </c>
      <c r="AB24" s="48">
        <f>+AB12*2.5</f>
        <v>937.5</v>
      </c>
      <c r="AC24" s="48">
        <f>+AC12*50</f>
        <v>6000</v>
      </c>
      <c r="AD24" s="48">
        <f t="shared" ref="AD24" si="130">+AD12*50</f>
        <v>7500</v>
      </c>
      <c r="AE24" s="48">
        <f t="shared" ref="AE24:AR24" si="131">+AE12*50</f>
        <v>8000</v>
      </c>
      <c r="AF24" s="48">
        <f t="shared" si="131"/>
        <v>9000</v>
      </c>
      <c r="AG24" s="48">
        <f t="shared" si="131"/>
        <v>6000</v>
      </c>
      <c r="AH24" s="48">
        <f t="shared" ref="AH24" si="132">+AH12*50</f>
        <v>7500</v>
      </c>
      <c r="AI24" s="48">
        <f t="shared" si="131"/>
        <v>7500</v>
      </c>
      <c r="AJ24" s="48">
        <f t="shared" ref="AJ24" si="133">+AJ12*50</f>
        <v>8000</v>
      </c>
      <c r="AK24" s="48">
        <f t="shared" si="131"/>
        <v>8000</v>
      </c>
      <c r="AL24" s="48">
        <f t="shared" ref="AL24" si="134">+AL12*50</f>
        <v>9000</v>
      </c>
      <c r="AM24" s="48">
        <f t="shared" si="131"/>
        <v>6000</v>
      </c>
      <c r="AN24" s="48">
        <f t="shared" ref="AN24" si="135">+AN12*50</f>
        <v>7500</v>
      </c>
      <c r="AO24" s="48">
        <f t="shared" si="131"/>
        <v>7500</v>
      </c>
      <c r="AP24" s="48">
        <f t="shared" ref="AP24" si="136">+AP12*50</f>
        <v>8000</v>
      </c>
      <c r="AQ24" s="48">
        <f t="shared" si="131"/>
        <v>8000</v>
      </c>
      <c r="AR24" s="48">
        <f t="shared" si="131"/>
        <v>9000</v>
      </c>
    </row>
    <row r="25" spans="1:44" x14ac:dyDescent="0.3">
      <c r="A25" s="25" t="s">
        <v>20</v>
      </c>
      <c r="B25" s="12">
        <v>100</v>
      </c>
      <c r="C25" s="12">
        <v>100</v>
      </c>
      <c r="D25" s="12">
        <v>100</v>
      </c>
      <c r="E25" s="12">
        <v>100</v>
      </c>
      <c r="F25" s="12">
        <v>100</v>
      </c>
      <c r="G25" s="12">
        <v>100</v>
      </c>
      <c r="H25" s="12">
        <v>100</v>
      </c>
      <c r="I25" s="12">
        <v>100</v>
      </c>
      <c r="J25" s="12">
        <v>100</v>
      </c>
      <c r="K25" s="12">
        <v>100</v>
      </c>
      <c r="L25" s="12">
        <v>200</v>
      </c>
      <c r="M25" s="12">
        <v>200</v>
      </c>
      <c r="N25" s="48">
        <v>500</v>
      </c>
      <c r="O25" s="12">
        <v>500</v>
      </c>
      <c r="P25" s="12">
        <v>500</v>
      </c>
      <c r="Q25" s="12">
        <v>800</v>
      </c>
      <c r="R25" s="48">
        <v>500</v>
      </c>
      <c r="S25" s="48">
        <v>500</v>
      </c>
      <c r="T25" s="48">
        <v>800</v>
      </c>
      <c r="U25" s="48">
        <v>1000</v>
      </c>
      <c r="V25" s="48">
        <v>1000</v>
      </c>
      <c r="W25" s="48">
        <v>500</v>
      </c>
      <c r="X25" s="48">
        <v>500</v>
      </c>
      <c r="Y25" s="12">
        <v>500</v>
      </c>
      <c r="Z25" s="48">
        <v>500</v>
      </c>
      <c r="AA25" s="48">
        <v>500</v>
      </c>
      <c r="AB25" s="48">
        <v>800</v>
      </c>
      <c r="AC25" s="48">
        <v>1600</v>
      </c>
      <c r="AD25" s="48">
        <v>2000</v>
      </c>
      <c r="AE25" s="48">
        <v>2000</v>
      </c>
      <c r="AF25" s="48">
        <v>2400</v>
      </c>
      <c r="AG25" s="48">
        <v>1600</v>
      </c>
      <c r="AH25" s="48">
        <v>2000</v>
      </c>
      <c r="AI25" s="48">
        <v>2000</v>
      </c>
      <c r="AJ25" s="48">
        <v>2000</v>
      </c>
      <c r="AK25" s="48">
        <v>2000</v>
      </c>
      <c r="AL25" s="48">
        <v>2400</v>
      </c>
      <c r="AM25" s="48">
        <v>1600</v>
      </c>
      <c r="AN25" s="48">
        <v>2000</v>
      </c>
      <c r="AO25" s="48">
        <v>2000</v>
      </c>
      <c r="AP25" s="48">
        <v>2000</v>
      </c>
      <c r="AQ25" s="48">
        <v>2000</v>
      </c>
      <c r="AR25" s="48">
        <v>2400</v>
      </c>
    </row>
    <row r="26" spans="1:44" x14ac:dyDescent="0.3">
      <c r="A26" s="25" t="s">
        <v>21</v>
      </c>
      <c r="B26" s="12">
        <v>260</v>
      </c>
      <c r="C26" s="12">
        <v>260</v>
      </c>
      <c r="D26" s="12">
        <v>260</v>
      </c>
      <c r="E26" s="12">
        <v>260</v>
      </c>
      <c r="F26" s="12">
        <v>260</v>
      </c>
      <c r="G26" s="12">
        <v>260</v>
      </c>
      <c r="H26" s="12">
        <v>260</v>
      </c>
      <c r="I26" s="12">
        <v>260</v>
      </c>
      <c r="J26" s="12">
        <v>260</v>
      </c>
      <c r="K26" s="12">
        <v>260</v>
      </c>
      <c r="L26" s="12">
        <v>260</v>
      </c>
      <c r="M26" s="12">
        <v>260</v>
      </c>
      <c r="N26" s="48">
        <v>200</v>
      </c>
      <c r="O26" s="12">
        <v>200</v>
      </c>
      <c r="P26" s="12">
        <v>200</v>
      </c>
      <c r="Q26" s="12">
        <v>200</v>
      </c>
      <c r="R26" s="48">
        <v>200</v>
      </c>
      <c r="S26" s="48">
        <v>200</v>
      </c>
      <c r="T26" s="48">
        <v>200</v>
      </c>
      <c r="U26" s="48">
        <v>1000</v>
      </c>
      <c r="V26" s="48">
        <f>300*5</f>
        <v>1500</v>
      </c>
      <c r="W26" s="48">
        <v>200</v>
      </c>
      <c r="X26" s="48">
        <v>200</v>
      </c>
      <c r="Y26" s="12">
        <v>200</v>
      </c>
      <c r="Z26" s="48">
        <v>200</v>
      </c>
      <c r="AA26" s="48">
        <v>200</v>
      </c>
      <c r="AB26" s="48">
        <v>200</v>
      </c>
      <c r="AC26" s="12">
        <v>2000</v>
      </c>
      <c r="AD26" s="12">
        <v>2000</v>
      </c>
      <c r="AE26" s="12">
        <v>2000</v>
      </c>
      <c r="AF26" s="12">
        <v>2400</v>
      </c>
      <c r="AG26" s="12">
        <v>4000</v>
      </c>
      <c r="AH26" s="12">
        <v>4000</v>
      </c>
      <c r="AI26" s="12">
        <v>4000</v>
      </c>
      <c r="AJ26" s="12">
        <v>4000</v>
      </c>
      <c r="AK26" s="12">
        <v>4000</v>
      </c>
      <c r="AL26" s="12">
        <v>7200</v>
      </c>
      <c r="AM26" s="48">
        <v>4800</v>
      </c>
      <c r="AN26" s="12">
        <v>6000</v>
      </c>
      <c r="AO26" s="12">
        <v>6000</v>
      </c>
      <c r="AP26" s="12">
        <v>6000</v>
      </c>
      <c r="AQ26" s="12">
        <v>6000</v>
      </c>
      <c r="AR26" s="12">
        <v>7200</v>
      </c>
    </row>
    <row r="27" spans="1:44" x14ac:dyDescent="0.3">
      <c r="A27" s="25" t="s">
        <v>22</v>
      </c>
      <c r="B27" s="12">
        <v>200</v>
      </c>
      <c r="C27" s="12">
        <v>200</v>
      </c>
      <c r="D27" s="12">
        <v>200</v>
      </c>
      <c r="E27" s="12">
        <v>200</v>
      </c>
      <c r="F27" s="12">
        <v>200</v>
      </c>
      <c r="G27" s="12">
        <v>200</v>
      </c>
      <c r="H27" s="12">
        <v>200</v>
      </c>
      <c r="I27" s="12">
        <v>200</v>
      </c>
      <c r="J27" s="12">
        <v>200</v>
      </c>
      <c r="K27" s="12">
        <v>200</v>
      </c>
      <c r="L27" s="12">
        <v>200</v>
      </c>
      <c r="M27" s="12">
        <v>200</v>
      </c>
      <c r="N27" s="48">
        <v>300</v>
      </c>
      <c r="O27" s="12">
        <v>300</v>
      </c>
      <c r="P27" s="12">
        <v>300</v>
      </c>
      <c r="Q27" s="12">
        <v>300</v>
      </c>
      <c r="R27" s="48">
        <v>300</v>
      </c>
      <c r="S27" s="48">
        <v>300</v>
      </c>
      <c r="T27" s="48">
        <v>300</v>
      </c>
      <c r="U27" s="48">
        <v>0</v>
      </c>
      <c r="V27" s="48">
        <v>0</v>
      </c>
      <c r="W27" s="48">
        <v>300</v>
      </c>
      <c r="X27" s="48">
        <v>300</v>
      </c>
      <c r="Y27" s="12">
        <v>300</v>
      </c>
      <c r="Z27" s="48">
        <v>300</v>
      </c>
      <c r="AA27" s="48">
        <v>300</v>
      </c>
      <c r="AB27" s="48">
        <v>300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x14ac:dyDescent="0.3">
      <c r="A28" s="25" t="s">
        <v>23</v>
      </c>
      <c r="B28" s="12">
        <v>100</v>
      </c>
      <c r="C28" s="12">
        <v>100</v>
      </c>
      <c r="D28" s="12">
        <v>100</v>
      </c>
      <c r="E28" s="12">
        <v>100</v>
      </c>
      <c r="F28" s="12">
        <v>100</v>
      </c>
      <c r="G28" s="12">
        <v>100</v>
      </c>
      <c r="H28" s="12">
        <v>100</v>
      </c>
      <c r="I28" s="12">
        <v>100</v>
      </c>
      <c r="J28" s="12">
        <v>100</v>
      </c>
      <c r="K28" s="12">
        <v>100</v>
      </c>
      <c r="L28" s="12">
        <v>100</v>
      </c>
      <c r="M28" s="12">
        <v>100</v>
      </c>
      <c r="N28" s="48">
        <v>200</v>
      </c>
      <c r="O28" s="12">
        <f>200*1</f>
        <v>200</v>
      </c>
      <c r="P28" s="12">
        <f>200*1</f>
        <v>200</v>
      </c>
      <c r="Q28" s="12">
        <f>200*1</f>
        <v>200</v>
      </c>
      <c r="R28" s="48">
        <v>200</v>
      </c>
      <c r="S28" s="48">
        <v>200</v>
      </c>
      <c r="T28" s="48">
        <v>200</v>
      </c>
      <c r="U28" s="48">
        <v>500</v>
      </c>
      <c r="V28" s="48">
        <v>500</v>
      </c>
      <c r="W28" s="48">
        <v>200</v>
      </c>
      <c r="X28" s="48">
        <v>200</v>
      </c>
      <c r="Y28" s="12">
        <f>200*1</f>
        <v>200</v>
      </c>
      <c r="Z28" s="48">
        <v>200</v>
      </c>
      <c r="AA28" s="48">
        <v>200</v>
      </c>
      <c r="AB28" s="48">
        <v>200</v>
      </c>
      <c r="AC28" s="12">
        <v>500</v>
      </c>
      <c r="AD28" s="12">
        <v>500</v>
      </c>
      <c r="AE28" s="12">
        <v>500</v>
      </c>
      <c r="AF28" s="12">
        <v>800</v>
      </c>
      <c r="AG28" s="12">
        <v>500</v>
      </c>
      <c r="AH28" s="12">
        <v>500</v>
      </c>
      <c r="AI28" s="12">
        <v>500</v>
      </c>
      <c r="AJ28" s="12">
        <v>500</v>
      </c>
      <c r="AK28" s="12">
        <v>500</v>
      </c>
      <c r="AL28" s="12">
        <v>800</v>
      </c>
      <c r="AM28" s="12">
        <v>500</v>
      </c>
      <c r="AN28" s="12">
        <v>500</v>
      </c>
      <c r="AO28" s="12">
        <v>500</v>
      </c>
      <c r="AP28" s="12">
        <v>500</v>
      </c>
      <c r="AQ28" s="12">
        <v>500</v>
      </c>
      <c r="AR28" s="12">
        <v>800</v>
      </c>
    </row>
    <row r="29" spans="1:44" x14ac:dyDescent="0.3">
      <c r="A29" s="25" t="s">
        <v>24</v>
      </c>
      <c r="B29" s="12">
        <v>20</v>
      </c>
      <c r="C29" s="12">
        <v>20</v>
      </c>
      <c r="D29" s="12">
        <v>20</v>
      </c>
      <c r="E29" s="12">
        <v>20</v>
      </c>
      <c r="F29" s="12">
        <v>20</v>
      </c>
      <c r="G29" s="12">
        <v>20</v>
      </c>
      <c r="H29" s="12">
        <v>20</v>
      </c>
      <c r="I29" s="12">
        <v>20</v>
      </c>
      <c r="J29" s="12">
        <v>20</v>
      </c>
      <c r="K29" s="12">
        <v>20</v>
      </c>
      <c r="L29" s="12">
        <v>20</v>
      </c>
      <c r="M29" s="12">
        <v>20</v>
      </c>
      <c r="N29" s="48">
        <v>100</v>
      </c>
      <c r="O29" s="48">
        <v>100</v>
      </c>
      <c r="P29" s="48">
        <v>100</v>
      </c>
      <c r="Q29" s="48">
        <v>100</v>
      </c>
      <c r="R29" s="48">
        <v>100</v>
      </c>
      <c r="S29" s="48">
        <v>100</v>
      </c>
      <c r="T29" s="48">
        <v>100</v>
      </c>
      <c r="U29" s="48">
        <v>200</v>
      </c>
      <c r="V29" s="48">
        <v>200</v>
      </c>
      <c r="W29" s="48">
        <v>100</v>
      </c>
      <c r="X29" s="48">
        <v>100</v>
      </c>
      <c r="Y29" s="12">
        <f>100*1</f>
        <v>100</v>
      </c>
      <c r="Z29" s="48">
        <v>100</v>
      </c>
      <c r="AA29" s="48">
        <v>100</v>
      </c>
      <c r="AB29" s="48">
        <v>100</v>
      </c>
      <c r="AC29" s="12">
        <v>200</v>
      </c>
      <c r="AD29" s="12">
        <v>200</v>
      </c>
      <c r="AE29" s="12">
        <v>200</v>
      </c>
      <c r="AF29" s="12">
        <v>200</v>
      </c>
      <c r="AG29" s="12">
        <v>200</v>
      </c>
      <c r="AH29" s="12">
        <v>200</v>
      </c>
      <c r="AI29" s="12">
        <v>200</v>
      </c>
      <c r="AJ29" s="12">
        <v>200</v>
      </c>
      <c r="AK29" s="12">
        <v>200</v>
      </c>
      <c r="AL29" s="12">
        <v>200</v>
      </c>
      <c r="AM29" s="12">
        <v>200</v>
      </c>
      <c r="AN29" s="12">
        <v>200</v>
      </c>
      <c r="AO29" s="12">
        <v>200</v>
      </c>
      <c r="AP29" s="12">
        <v>200</v>
      </c>
      <c r="AQ29" s="12">
        <v>200</v>
      </c>
      <c r="AR29" s="12">
        <v>200</v>
      </c>
    </row>
    <row r="30" spans="1:44" x14ac:dyDescent="0.3">
      <c r="A30" s="25" t="s">
        <v>25</v>
      </c>
      <c r="B30" s="12">
        <v>100</v>
      </c>
      <c r="C30" s="12">
        <v>100</v>
      </c>
      <c r="D30" s="12">
        <v>100</v>
      </c>
      <c r="E30" s="12">
        <v>100</v>
      </c>
      <c r="F30" s="12">
        <v>100</v>
      </c>
      <c r="G30" s="12">
        <v>100</v>
      </c>
      <c r="H30" s="12">
        <v>100</v>
      </c>
      <c r="I30" s="12">
        <v>100</v>
      </c>
      <c r="J30" s="12">
        <v>100</v>
      </c>
      <c r="K30" s="12">
        <v>100</v>
      </c>
      <c r="L30" s="12">
        <v>100</v>
      </c>
      <c r="M30" s="12">
        <v>100</v>
      </c>
      <c r="N30" s="48">
        <v>200</v>
      </c>
      <c r="O30" s="12">
        <f>200*1</f>
        <v>200</v>
      </c>
      <c r="P30" s="12">
        <f>200*1</f>
        <v>200</v>
      </c>
      <c r="Q30" s="12">
        <f>200*1</f>
        <v>200</v>
      </c>
      <c r="R30" s="48">
        <v>200</v>
      </c>
      <c r="S30" s="48">
        <v>200</v>
      </c>
      <c r="T30" s="48">
        <v>200</v>
      </c>
      <c r="U30" s="48">
        <v>500</v>
      </c>
      <c r="V30" s="48">
        <v>500</v>
      </c>
      <c r="W30" s="48">
        <v>200</v>
      </c>
      <c r="X30" s="48">
        <v>200</v>
      </c>
      <c r="Y30" s="12">
        <f>200*1</f>
        <v>200</v>
      </c>
      <c r="Z30" s="48">
        <v>200</v>
      </c>
      <c r="AA30" s="48">
        <v>200</v>
      </c>
      <c r="AB30" s="48">
        <v>200</v>
      </c>
      <c r="AC30" s="12">
        <v>500</v>
      </c>
      <c r="AD30" s="12">
        <v>500</v>
      </c>
      <c r="AE30" s="12">
        <v>500</v>
      </c>
      <c r="AF30" s="12">
        <v>500</v>
      </c>
      <c r="AG30" s="12">
        <v>500</v>
      </c>
      <c r="AH30" s="12">
        <v>500</v>
      </c>
      <c r="AI30" s="12">
        <v>500</v>
      </c>
      <c r="AJ30" s="12">
        <v>500</v>
      </c>
      <c r="AK30" s="12">
        <v>500</v>
      </c>
      <c r="AL30" s="12">
        <v>500</v>
      </c>
      <c r="AM30" s="12">
        <v>500</v>
      </c>
      <c r="AN30" s="12">
        <v>500</v>
      </c>
      <c r="AO30" s="12">
        <v>500</v>
      </c>
      <c r="AP30" s="12">
        <v>500</v>
      </c>
      <c r="AQ30" s="12">
        <v>500</v>
      </c>
      <c r="AR30" s="12">
        <v>500</v>
      </c>
    </row>
    <row r="31" spans="1:44" x14ac:dyDescent="0.3">
      <c r="A31" s="25" t="s">
        <v>26</v>
      </c>
      <c r="B31" s="12">
        <v>200</v>
      </c>
      <c r="C31" s="12">
        <v>200</v>
      </c>
      <c r="D31" s="12">
        <v>200</v>
      </c>
      <c r="E31" s="12">
        <v>200</v>
      </c>
      <c r="F31" s="12">
        <v>200</v>
      </c>
      <c r="G31" s="12">
        <v>200</v>
      </c>
      <c r="H31" s="12">
        <v>200</v>
      </c>
      <c r="I31" s="12">
        <v>200</v>
      </c>
      <c r="J31" s="12">
        <v>200</v>
      </c>
      <c r="K31" s="12">
        <v>200</v>
      </c>
      <c r="L31" s="12">
        <v>200</v>
      </c>
      <c r="M31" s="12">
        <v>200</v>
      </c>
      <c r="N31" s="48">
        <v>300</v>
      </c>
      <c r="O31" s="12">
        <v>300</v>
      </c>
      <c r="P31" s="12">
        <v>500</v>
      </c>
      <c r="Q31" s="12">
        <v>800</v>
      </c>
      <c r="R31" s="48">
        <v>500</v>
      </c>
      <c r="S31" s="48">
        <v>500</v>
      </c>
      <c r="T31" s="48">
        <v>800</v>
      </c>
      <c r="U31" s="48">
        <v>1000</v>
      </c>
      <c r="V31" s="48">
        <v>1500</v>
      </c>
      <c r="W31" s="48">
        <v>300</v>
      </c>
      <c r="X31" s="48">
        <v>300</v>
      </c>
      <c r="Y31" s="12">
        <v>500</v>
      </c>
      <c r="Z31" s="48">
        <v>500</v>
      </c>
      <c r="AA31" s="48">
        <v>500</v>
      </c>
      <c r="AB31" s="48">
        <v>800</v>
      </c>
      <c r="AC31" s="12">
        <v>1600</v>
      </c>
      <c r="AD31" s="12">
        <v>2000</v>
      </c>
      <c r="AE31" s="12">
        <v>2000</v>
      </c>
      <c r="AF31" s="12">
        <v>2400</v>
      </c>
      <c r="AG31" s="12">
        <v>1600</v>
      </c>
      <c r="AH31" s="12">
        <v>2000</v>
      </c>
      <c r="AI31" s="12">
        <v>2000</v>
      </c>
      <c r="AJ31" s="12">
        <v>2000</v>
      </c>
      <c r="AK31" s="12">
        <v>2000</v>
      </c>
      <c r="AL31" s="12">
        <v>2400</v>
      </c>
      <c r="AM31" s="12">
        <v>1600</v>
      </c>
      <c r="AN31" s="12">
        <v>2000</v>
      </c>
      <c r="AO31" s="12">
        <v>2000</v>
      </c>
      <c r="AP31" s="12">
        <v>2000</v>
      </c>
      <c r="AQ31" s="12">
        <v>2000</v>
      </c>
      <c r="AR31" s="12">
        <v>2400</v>
      </c>
    </row>
    <row r="32" spans="1:44" x14ac:dyDescent="0.3">
      <c r="A32" s="25" t="s">
        <v>27</v>
      </c>
      <c r="B32" s="12">
        <f>12*20</f>
        <v>240</v>
      </c>
      <c r="C32" s="12">
        <f>12*20</f>
        <v>240</v>
      </c>
      <c r="D32" s="12">
        <f>12*20</f>
        <v>240</v>
      </c>
      <c r="E32" s="12">
        <f>12*20</f>
        <v>240</v>
      </c>
      <c r="F32" s="12">
        <v>200</v>
      </c>
      <c r="G32" s="12">
        <v>200</v>
      </c>
      <c r="H32" s="12">
        <f>17*20</f>
        <v>340</v>
      </c>
      <c r="I32" s="12">
        <f>17*20</f>
        <v>340</v>
      </c>
      <c r="J32" s="12">
        <v>400</v>
      </c>
      <c r="K32" s="12">
        <v>440</v>
      </c>
      <c r="L32" s="12">
        <v>500</v>
      </c>
      <c r="M32" s="12">
        <v>500</v>
      </c>
      <c r="N32" s="48">
        <f>36*20</f>
        <v>720</v>
      </c>
      <c r="O32" s="12">
        <v>860</v>
      </c>
      <c r="P32" s="12">
        <f>47*20</f>
        <v>940</v>
      </c>
      <c r="Q32" s="12">
        <v>1240</v>
      </c>
      <c r="R32" s="48">
        <f>40*20</f>
        <v>800</v>
      </c>
      <c r="S32" s="48">
        <f>46*20</f>
        <v>920</v>
      </c>
      <c r="T32" s="48">
        <f>52*20</f>
        <v>1040</v>
      </c>
      <c r="U32" s="48">
        <v>6000</v>
      </c>
      <c r="V32" s="48">
        <v>6000</v>
      </c>
      <c r="W32" s="48">
        <v>720</v>
      </c>
      <c r="X32" s="48">
        <f>41*20</f>
        <v>820</v>
      </c>
      <c r="Y32" s="12">
        <v>940</v>
      </c>
      <c r="Z32" s="48">
        <f>30*20</f>
        <v>600</v>
      </c>
      <c r="AA32" s="48">
        <v>920</v>
      </c>
      <c r="AB32" s="48">
        <v>1040</v>
      </c>
      <c r="AC32" s="12">
        <v>8000</v>
      </c>
      <c r="AD32" s="12">
        <v>9500</v>
      </c>
      <c r="AE32" s="12">
        <v>9500</v>
      </c>
      <c r="AF32" s="12">
        <v>11500</v>
      </c>
      <c r="AG32" s="12">
        <v>9000</v>
      </c>
      <c r="AH32" s="12">
        <v>11000</v>
      </c>
      <c r="AI32" s="12">
        <v>11000</v>
      </c>
      <c r="AJ32" s="12">
        <v>11000</v>
      </c>
      <c r="AK32" s="12">
        <v>11000</v>
      </c>
      <c r="AL32" s="12">
        <v>13000</v>
      </c>
      <c r="AM32" s="12">
        <v>11000</v>
      </c>
      <c r="AN32" s="12">
        <f>700*20</f>
        <v>14000</v>
      </c>
      <c r="AO32" s="12">
        <f>700*20</f>
        <v>14000</v>
      </c>
      <c r="AP32" s="12">
        <v>14000</v>
      </c>
      <c r="AQ32" s="12">
        <v>14000</v>
      </c>
      <c r="AR32" s="12">
        <v>16700</v>
      </c>
    </row>
    <row r="33" spans="1:44" x14ac:dyDescent="0.3">
      <c r="A33" s="29" t="s">
        <v>28</v>
      </c>
      <c r="B33" s="12">
        <v>300</v>
      </c>
      <c r="C33" s="12">
        <v>300</v>
      </c>
      <c r="D33" s="12">
        <v>300</v>
      </c>
      <c r="E33" s="12">
        <v>300</v>
      </c>
      <c r="F33" s="12">
        <v>300</v>
      </c>
      <c r="G33" s="12">
        <v>300</v>
      </c>
      <c r="H33" s="12">
        <v>300</v>
      </c>
      <c r="I33" s="12">
        <v>300</v>
      </c>
      <c r="J33" s="12">
        <v>500</v>
      </c>
      <c r="K33" s="12">
        <v>500</v>
      </c>
      <c r="L33" s="12">
        <v>300</v>
      </c>
      <c r="M33" s="12">
        <v>300</v>
      </c>
      <c r="N33" s="48">
        <v>1850</v>
      </c>
      <c r="O33" s="12">
        <v>1850</v>
      </c>
      <c r="P33" s="48">
        <v>1850</v>
      </c>
      <c r="Q33" s="12">
        <v>1850</v>
      </c>
      <c r="R33" s="48">
        <v>1850</v>
      </c>
      <c r="S33" s="48">
        <v>1850</v>
      </c>
      <c r="T33" s="48">
        <v>1850</v>
      </c>
      <c r="U33" s="48">
        <v>7550</v>
      </c>
      <c r="V33" s="48">
        <v>7550</v>
      </c>
      <c r="W33" s="12">
        <v>1850</v>
      </c>
      <c r="X33" s="48">
        <v>1850</v>
      </c>
      <c r="Y33" s="12">
        <v>1850</v>
      </c>
      <c r="Z33" s="48">
        <v>1850</v>
      </c>
      <c r="AA33" s="48">
        <v>1850</v>
      </c>
      <c r="AB33" s="48">
        <v>1850</v>
      </c>
      <c r="AC33" s="48">
        <v>10000</v>
      </c>
      <c r="AD33" s="48">
        <v>11500</v>
      </c>
      <c r="AE33" s="48">
        <v>11500</v>
      </c>
      <c r="AF33" s="48">
        <v>13500</v>
      </c>
      <c r="AG33" s="48">
        <v>10000</v>
      </c>
      <c r="AH33" s="48">
        <v>11500</v>
      </c>
      <c r="AI33" s="48">
        <v>11500</v>
      </c>
      <c r="AJ33" s="48">
        <v>11500</v>
      </c>
      <c r="AK33" s="48">
        <v>11500</v>
      </c>
      <c r="AL33" s="48">
        <v>13500</v>
      </c>
      <c r="AM33" s="48">
        <v>10000</v>
      </c>
      <c r="AN33" s="48">
        <v>11500</v>
      </c>
      <c r="AO33" s="48">
        <v>11500</v>
      </c>
      <c r="AP33" s="48">
        <v>11500</v>
      </c>
      <c r="AQ33" s="48">
        <v>11500</v>
      </c>
      <c r="AR33" s="48">
        <v>13500</v>
      </c>
    </row>
    <row r="34" spans="1:44" ht="15" thickBot="1" x14ac:dyDescent="0.35">
      <c r="A34" s="26" t="s">
        <v>29</v>
      </c>
      <c r="B34" s="11">
        <f>SUM(B22:B33)</f>
        <v>3192</v>
      </c>
      <c r="C34" s="11">
        <f>SUM(C22:C33)</f>
        <v>3192</v>
      </c>
      <c r="D34" s="11">
        <f t="shared" ref="D34:AH34" si="137">SUM(D22:D33)</f>
        <v>3000.5</v>
      </c>
      <c r="E34" s="11">
        <f t="shared" ref="E34:F34" si="138">SUM(E22:E33)</f>
        <v>3000.5</v>
      </c>
      <c r="F34" s="11">
        <f t="shared" si="138"/>
        <v>2990</v>
      </c>
      <c r="G34" s="11">
        <f t="shared" ref="G34" si="139">SUM(G22:G33)</f>
        <v>3117.5</v>
      </c>
      <c r="H34" s="11">
        <f t="shared" si="137"/>
        <v>3806.5</v>
      </c>
      <c r="I34" s="11">
        <f t="shared" ref="I34" si="140">SUM(I22:I33)</f>
        <v>3806.5</v>
      </c>
      <c r="J34" s="11">
        <f t="shared" si="137"/>
        <v>4362</v>
      </c>
      <c r="K34" s="11">
        <f t="shared" ref="K34" si="141">SUM(K22:K33)</f>
        <v>5397.5</v>
      </c>
      <c r="L34" s="11">
        <f>SUM(L22:L33)</f>
        <v>4645</v>
      </c>
      <c r="M34" s="11">
        <f>SUM(M22:M33)</f>
        <v>5400</v>
      </c>
      <c r="N34" s="11">
        <f t="shared" si="137"/>
        <v>8300</v>
      </c>
      <c r="O34" s="11">
        <f t="shared" ref="O34" si="142">SUM(O22:O33)</f>
        <v>9050</v>
      </c>
      <c r="P34" s="11">
        <f t="shared" si="137"/>
        <v>9940</v>
      </c>
      <c r="Q34" s="11">
        <f>SUM(Q22:Q33)</f>
        <v>12750</v>
      </c>
      <c r="R34" s="46">
        <f t="shared" si="137"/>
        <v>9062.5</v>
      </c>
      <c r="S34" s="46">
        <f t="shared" si="137"/>
        <v>9820</v>
      </c>
      <c r="T34" s="46">
        <f t="shared" si="137"/>
        <v>12177.5</v>
      </c>
      <c r="U34" s="46">
        <f>SUM(U22:U33)</f>
        <v>39250</v>
      </c>
      <c r="V34" s="46">
        <f>SUM(V22:V33)</f>
        <v>42250</v>
      </c>
      <c r="W34" s="11">
        <f t="shared" ref="W34" si="143">SUM(W22:W33)</f>
        <v>8300</v>
      </c>
      <c r="X34" s="11">
        <f t="shared" si="137"/>
        <v>9010</v>
      </c>
      <c r="Y34" s="11">
        <f t="shared" si="137"/>
        <v>9940</v>
      </c>
      <c r="Z34" s="11">
        <f t="shared" si="137"/>
        <v>8125</v>
      </c>
      <c r="AA34" s="11">
        <f t="shared" si="137"/>
        <v>9820</v>
      </c>
      <c r="AB34" s="11">
        <f t="shared" si="137"/>
        <v>12177.5</v>
      </c>
      <c r="AC34" s="11">
        <f t="shared" si="137"/>
        <v>58800</v>
      </c>
      <c r="AD34" s="11">
        <f t="shared" ref="AD34" si="144">SUM(AD22:AD33)</f>
        <v>71200</v>
      </c>
      <c r="AE34" s="11">
        <f t="shared" si="137"/>
        <v>72200</v>
      </c>
      <c r="AF34" s="11">
        <f t="shared" si="137"/>
        <v>85300</v>
      </c>
      <c r="AG34" s="11">
        <f t="shared" si="137"/>
        <v>65000</v>
      </c>
      <c r="AH34" s="11">
        <f t="shared" si="137"/>
        <v>78700</v>
      </c>
      <c r="AI34" s="11">
        <f t="shared" ref="AI34:AR34" si="145">SUM(AI22:AI33)</f>
        <v>78700</v>
      </c>
      <c r="AJ34" s="11">
        <f t="shared" ref="AJ34" si="146">SUM(AJ22:AJ33)</f>
        <v>79700</v>
      </c>
      <c r="AK34" s="11">
        <f t="shared" si="145"/>
        <v>79700</v>
      </c>
      <c r="AL34" s="11">
        <f t="shared" ref="AL34" si="147">SUM(AL22:AL33)</f>
        <v>96400</v>
      </c>
      <c r="AM34" s="11">
        <f t="shared" si="145"/>
        <v>67800</v>
      </c>
      <c r="AN34" s="11">
        <f t="shared" ref="AN34" si="148">SUM(AN22:AN33)</f>
        <v>83700</v>
      </c>
      <c r="AO34" s="11">
        <f t="shared" si="145"/>
        <v>83700</v>
      </c>
      <c r="AP34" s="11">
        <f t="shared" ref="AP34" si="149">SUM(AP22:AP33)</f>
        <v>84700</v>
      </c>
      <c r="AQ34" s="11">
        <f t="shared" si="145"/>
        <v>84700</v>
      </c>
      <c r="AR34" s="11">
        <f t="shared" si="145"/>
        <v>100100</v>
      </c>
    </row>
    <row r="35" spans="1:44" ht="15" thickTop="1" x14ac:dyDescent="0.3">
      <c r="A35" s="30" t="s">
        <v>30</v>
      </c>
      <c r="B35" s="13">
        <f>(B34+B21+B17)</f>
        <v>11731.92</v>
      </c>
      <c r="C35" s="13">
        <f>(C34+C21+C17)</f>
        <v>11209.92</v>
      </c>
      <c r="D35" s="13">
        <f>(D34+D21+D17)</f>
        <v>11869.28</v>
      </c>
      <c r="E35" s="13">
        <f>(E34+E21+E17)</f>
        <v>11242.880000000001</v>
      </c>
      <c r="F35" s="13">
        <f t="shared" ref="F35:G35" si="150">(F34+F21+F17)</f>
        <v>18023.599999999999</v>
      </c>
      <c r="G35" s="13">
        <f t="shared" si="150"/>
        <v>21518</v>
      </c>
      <c r="H35" s="13">
        <f t="shared" ref="H35:N35" si="151">(H34+H21+H17)</f>
        <v>21173.439999999999</v>
      </c>
      <c r="I35" s="13">
        <f t="shared" ref="I35" si="152">(I34+I21+I17)</f>
        <v>20651.439999999999</v>
      </c>
      <c r="J35" s="13">
        <f t="shared" si="151"/>
        <v>26891.52</v>
      </c>
      <c r="K35" s="13">
        <f t="shared" ref="K35:L35" si="153">(K34+K21+K17)</f>
        <v>34133.599999999999</v>
      </c>
      <c r="L35" s="13">
        <f t="shared" si="153"/>
        <v>32676.399999999998</v>
      </c>
      <c r="M35" s="13">
        <f t="shared" ref="M35" si="154">(M34+M21+M17)</f>
        <v>40165.199999999997</v>
      </c>
      <c r="N35" s="46">
        <f t="shared" si="151"/>
        <v>84529.4</v>
      </c>
      <c r="O35" s="46">
        <f t="shared" ref="O35" si="155">(O34+O21+O17)</f>
        <v>98747</v>
      </c>
      <c r="P35" s="46">
        <f t="shared" ref="P35" si="156">(P34+P21+P17)</f>
        <v>117646</v>
      </c>
      <c r="Q35" s="46">
        <f>(Q34+Q21+Q17)</f>
        <v>133923.59999999998</v>
      </c>
      <c r="R35" s="46">
        <f>(R34+R21+R17)</f>
        <v>98924.799999999988</v>
      </c>
      <c r="S35" s="46">
        <f>(S34+S21+S17)*1</f>
        <v>116516.79999999999</v>
      </c>
      <c r="T35" s="46">
        <f>(T34+T21+T17)*1</f>
        <v>137727.20000000001</v>
      </c>
      <c r="U35" s="46">
        <f>(U34+U21+U17)*1</f>
        <v>197423.61249999999</v>
      </c>
      <c r="V35" s="46">
        <f>(V34+V21+V17)*1</f>
        <v>282473.3125</v>
      </c>
      <c r="W35" s="46">
        <f t="shared" ref="W35" si="157">(W34+W21+W17)*2</f>
        <v>174104.8</v>
      </c>
      <c r="X35" s="46">
        <f t="shared" ref="X35" si="158">(X34+X21+X17)*2</f>
        <v>202460</v>
      </c>
      <c r="Y35" s="46">
        <f>(Y34+Y21+Y17)*2</f>
        <v>235292</v>
      </c>
      <c r="Z35" s="46">
        <f t="shared" ref="Z35" si="159">(Z34+Z21+Z17)*2</f>
        <v>162305.59999999998</v>
      </c>
      <c r="AA35" s="46">
        <f t="shared" ref="AA35" si="160">(AA34+AA21+AA17)*2</f>
        <v>233033.59999999998</v>
      </c>
      <c r="AB35" s="46">
        <f t="shared" ref="AB35" si="161">(AB34+AB21+AB17)*2</f>
        <v>275454.40000000002</v>
      </c>
      <c r="AC35" s="46">
        <f t="shared" ref="AC35:AK35" si="162">(AC34+AC21+AC17)</f>
        <v>407146.26</v>
      </c>
      <c r="AD35" s="46">
        <f t="shared" ref="AD35" si="163">(AD34+AD21+AD17)</f>
        <v>481301.90500000003</v>
      </c>
      <c r="AE35" s="46">
        <f t="shared" si="162"/>
        <v>474192.19999999995</v>
      </c>
      <c r="AF35" s="46">
        <f t="shared" si="162"/>
        <v>531422.94999999995</v>
      </c>
      <c r="AG35" s="46">
        <f t="shared" si="162"/>
        <v>462678.74</v>
      </c>
      <c r="AH35" s="46">
        <f t="shared" ref="AH35" si="164">(AH34+AH21+AH17)</f>
        <v>531393.625</v>
      </c>
      <c r="AI35" s="46">
        <f t="shared" si="162"/>
        <v>549357.38500000001</v>
      </c>
      <c r="AJ35" s="46">
        <f t="shared" ref="AJ35" si="165">(AJ34+AJ21+AJ17)</f>
        <v>550631</v>
      </c>
      <c r="AK35" s="46">
        <f t="shared" si="162"/>
        <v>568594.76</v>
      </c>
      <c r="AL35" s="46">
        <f t="shared" ref="AL35:AR35" si="166">(AL34+AL21+AL17)*1</f>
        <v>618943.75</v>
      </c>
      <c r="AM35" s="46">
        <f t="shared" si="166"/>
        <v>683291.94</v>
      </c>
      <c r="AN35" s="46">
        <f t="shared" si="166"/>
        <v>741169.875</v>
      </c>
      <c r="AO35" s="46">
        <f t="shared" si="166"/>
        <v>799905.31499999994</v>
      </c>
      <c r="AP35" s="46">
        <f t="shared" si="166"/>
        <v>770695</v>
      </c>
      <c r="AQ35" s="46">
        <f t="shared" si="166"/>
        <v>829430.44</v>
      </c>
      <c r="AR35" s="46">
        <f t="shared" si="166"/>
        <v>858283.25</v>
      </c>
    </row>
    <row r="36" spans="1:44" x14ac:dyDescent="0.3">
      <c r="A36" s="25" t="s">
        <v>31</v>
      </c>
      <c r="B36" s="14">
        <f>+(B34+B21+B17)*10%</f>
        <v>1173.192</v>
      </c>
      <c r="C36" s="14">
        <f>+(C34+C21+C17)*10%</f>
        <v>1120.992</v>
      </c>
      <c r="D36" s="14">
        <f>+(D34+D21+D17)*10%</f>
        <v>1186.9280000000001</v>
      </c>
      <c r="E36" s="14">
        <f>+(E34+E21+E17)*10%</f>
        <v>1124.2880000000002</v>
      </c>
      <c r="F36" s="14">
        <f t="shared" ref="F36:G36" si="167">+(F34+F21+F17)*10%</f>
        <v>1802.36</v>
      </c>
      <c r="G36" s="14">
        <f t="shared" si="167"/>
        <v>2151.8000000000002</v>
      </c>
      <c r="H36" s="14">
        <f t="shared" ref="H36:N36" si="168">+(H34+H21+H17)*10%</f>
        <v>2117.3440000000001</v>
      </c>
      <c r="I36" s="14">
        <f t="shared" ref="I36" si="169">+(I34+I21+I17)*10%</f>
        <v>2065.1439999999998</v>
      </c>
      <c r="J36" s="14">
        <f t="shared" si="168"/>
        <v>2689.152</v>
      </c>
      <c r="K36" s="14">
        <f t="shared" ref="K36" si="170">+(K34+K21+K17)*10%</f>
        <v>3413.36</v>
      </c>
      <c r="L36" s="14">
        <f>+(L34+L21+L17)*10%</f>
        <v>3267.64</v>
      </c>
      <c r="M36" s="14">
        <f>+(M34+M21+M17)*10%</f>
        <v>4016.52</v>
      </c>
      <c r="N36" s="48">
        <f t="shared" si="168"/>
        <v>8452.94</v>
      </c>
      <c r="O36" s="12">
        <f t="shared" ref="O36" si="171">+(O34+O21+O17)*10%</f>
        <v>9874.7000000000007</v>
      </c>
      <c r="P36" s="12">
        <f t="shared" ref="P36:T36" si="172">+(P34+P21+P17)*10%</f>
        <v>11764.6</v>
      </c>
      <c r="Q36" s="12">
        <f>+(Q34+Q21+Q17)*10%</f>
        <v>13392.359999999999</v>
      </c>
      <c r="R36" s="59">
        <f t="shared" si="172"/>
        <v>9892.48</v>
      </c>
      <c r="S36" s="59">
        <f>+(S34+S21+S17)*10%</f>
        <v>11651.68</v>
      </c>
      <c r="T36" s="59">
        <f t="shared" si="172"/>
        <v>13772.720000000001</v>
      </c>
      <c r="U36" s="48">
        <f>+(U34+U21+U17)*10%</f>
        <v>19742.361250000002</v>
      </c>
      <c r="V36" s="48">
        <f>+(V34+V21+V17)*10%</f>
        <v>28247.331250000003</v>
      </c>
      <c r="W36" s="48">
        <f t="shared" ref="W36" si="173">+(W34+W21+W17)*10%</f>
        <v>8705.24</v>
      </c>
      <c r="X36" s="48">
        <f t="shared" ref="X36" si="174">+(X34+X21+X17)*10%</f>
        <v>10123</v>
      </c>
      <c r="Y36" s="14">
        <f>+(Y34+Y21+Y17)*10%</f>
        <v>11764.6</v>
      </c>
      <c r="Z36" s="59">
        <f t="shared" ref="Z36" si="175">+(Z34+Z21+Z17)*10%</f>
        <v>8115.2799999999988</v>
      </c>
      <c r="AA36" s="59">
        <f t="shared" ref="AA36" si="176">+(AA34+AA21+AA17)*10%</f>
        <v>11651.68</v>
      </c>
      <c r="AB36" s="59">
        <f t="shared" ref="AB36" si="177">+(AB34+AB21+AB17)*10%</f>
        <v>13772.720000000001</v>
      </c>
      <c r="AC36" s="12">
        <f>+(AC34+AC21+AC17)*10%</f>
        <v>40714.626000000004</v>
      </c>
      <c r="AD36" s="12">
        <f t="shared" ref="AD36" si="178">+(AD34+AD21+AD17)*10%</f>
        <v>48130.190500000004</v>
      </c>
      <c r="AE36" s="12">
        <f t="shared" ref="AE36:AF36" si="179">+(AE34+AE21+AE17)*10%</f>
        <v>47419.22</v>
      </c>
      <c r="AF36" s="12">
        <f t="shared" si="179"/>
        <v>53142.294999999998</v>
      </c>
      <c r="AG36" s="12">
        <f t="shared" ref="AG36:AP36" si="180">+(AG34+AG21+AG17)*10%</f>
        <v>46267.874000000003</v>
      </c>
      <c r="AH36" s="12">
        <f t="shared" ref="AH36" si="181">+(AH34+AH21+AH17)*10%</f>
        <v>53139.362500000003</v>
      </c>
      <c r="AI36" s="12">
        <f t="shared" si="180"/>
        <v>54935.738500000007</v>
      </c>
      <c r="AJ36" s="12">
        <f t="shared" si="180"/>
        <v>55063.100000000006</v>
      </c>
      <c r="AK36" s="12">
        <f t="shared" ref="AK36:AN36" si="182">+(AK34+AK21+AK17)*10%</f>
        <v>56859.476000000002</v>
      </c>
      <c r="AL36" s="12">
        <f t="shared" si="182"/>
        <v>61894.375</v>
      </c>
      <c r="AM36" s="12">
        <f t="shared" si="182"/>
        <v>68329.194000000003</v>
      </c>
      <c r="AN36" s="12">
        <f t="shared" si="182"/>
        <v>74116.987500000003</v>
      </c>
      <c r="AO36" s="12">
        <f t="shared" si="180"/>
        <v>79990.531499999997</v>
      </c>
      <c r="AP36" s="12">
        <f t="shared" si="180"/>
        <v>77069.5</v>
      </c>
      <c r="AQ36" s="12">
        <f t="shared" ref="AQ36:AR36" si="183">+(AQ34+AQ21+AQ17)*10%</f>
        <v>82943.043999999994</v>
      </c>
      <c r="AR36" s="12">
        <f t="shared" si="183"/>
        <v>85828.325000000012</v>
      </c>
    </row>
    <row r="37" spans="1:44" x14ac:dyDescent="0.3">
      <c r="A37" s="25" t="s">
        <v>32</v>
      </c>
      <c r="B37" s="14">
        <f>+(B34+B21+B17)*10%</f>
        <v>1173.192</v>
      </c>
      <c r="C37" s="14">
        <f>+(C34+C21+C17)*10%</f>
        <v>1120.992</v>
      </c>
      <c r="D37" s="14">
        <f>+(D34+D21+D17)*10%</f>
        <v>1186.9280000000001</v>
      </c>
      <c r="E37" s="14">
        <f>+(E34+E21+E17)*10%</f>
        <v>1124.2880000000002</v>
      </c>
      <c r="F37" s="14">
        <f t="shared" ref="F37:G37" si="184">+(F34+F21+F17)*10%</f>
        <v>1802.36</v>
      </c>
      <c r="G37" s="14">
        <f t="shared" si="184"/>
        <v>2151.8000000000002</v>
      </c>
      <c r="H37" s="14">
        <f t="shared" ref="H37:N37" si="185">+(H34+H21+H17)*10%</f>
        <v>2117.3440000000001</v>
      </c>
      <c r="I37" s="14">
        <f t="shared" ref="I37" si="186">+(I34+I21+I17)*10%</f>
        <v>2065.1439999999998</v>
      </c>
      <c r="J37" s="14">
        <f t="shared" si="185"/>
        <v>2689.152</v>
      </c>
      <c r="K37" s="14">
        <f t="shared" ref="K37" si="187">+(K34+K21+K17)*10%</f>
        <v>3413.36</v>
      </c>
      <c r="L37" s="14">
        <f>+(L34+L21+L17)*10%</f>
        <v>3267.64</v>
      </c>
      <c r="M37" s="14">
        <f>+(M34+M21+M17)*10%</f>
        <v>4016.52</v>
      </c>
      <c r="N37" s="48">
        <f t="shared" si="185"/>
        <v>8452.94</v>
      </c>
      <c r="O37" s="12">
        <f t="shared" ref="O37" si="188">+(O34+O21+O17)*10%</f>
        <v>9874.7000000000007</v>
      </c>
      <c r="P37" s="12">
        <f t="shared" ref="P37:T37" si="189">+(P34+P21+P17)*10%</f>
        <v>11764.6</v>
      </c>
      <c r="Q37" s="12">
        <f>+(Q34+Q21+Q17)*10%</f>
        <v>13392.359999999999</v>
      </c>
      <c r="R37" s="59">
        <f t="shared" si="189"/>
        <v>9892.48</v>
      </c>
      <c r="S37" s="59">
        <f>+(S34+S21+S17)*10%</f>
        <v>11651.68</v>
      </c>
      <c r="T37" s="59">
        <f t="shared" si="189"/>
        <v>13772.720000000001</v>
      </c>
      <c r="U37" s="48">
        <f>+(U34+U21+U17)*10%</f>
        <v>19742.361250000002</v>
      </c>
      <c r="V37" s="48">
        <f>+(V34+V21+V17)*10%</f>
        <v>28247.331250000003</v>
      </c>
      <c r="W37" s="48">
        <f t="shared" ref="W37" si="190">+(W34+W21+W17)*10%</f>
        <v>8705.24</v>
      </c>
      <c r="X37" s="48">
        <f t="shared" ref="X37" si="191">+(X34+X21+X17)*10%</f>
        <v>10123</v>
      </c>
      <c r="Y37" s="14">
        <f>+(Y34+Y21+Y17)*10%</f>
        <v>11764.6</v>
      </c>
      <c r="Z37" s="59">
        <f t="shared" ref="Z37" si="192">+(Z34+Z21+Z17)*10%</f>
        <v>8115.2799999999988</v>
      </c>
      <c r="AA37" s="59">
        <f t="shared" ref="AA37" si="193">+(AA34+AA21+AA17)*10%</f>
        <v>11651.68</v>
      </c>
      <c r="AB37" s="59">
        <f t="shared" ref="AB37" si="194">+(AB34+AB21+AB17)*10%</f>
        <v>13772.720000000001</v>
      </c>
      <c r="AC37" s="12">
        <f>+(AC34+AC21+AC17)*10%</f>
        <v>40714.626000000004</v>
      </c>
      <c r="AD37" s="12">
        <f t="shared" ref="AD37" si="195">+(AD34+AD21+AD17)*10%</f>
        <v>48130.190500000004</v>
      </c>
      <c r="AE37" s="12">
        <f t="shared" ref="AE37:AF37" si="196">+(AE34+AE21+AE17)*10%</f>
        <v>47419.22</v>
      </c>
      <c r="AF37" s="12">
        <f t="shared" si="196"/>
        <v>53142.294999999998</v>
      </c>
      <c r="AG37" s="12">
        <f t="shared" ref="AG37:AP37" si="197">+(AG34+AG21+AG17)*10%</f>
        <v>46267.874000000003</v>
      </c>
      <c r="AH37" s="12">
        <f t="shared" ref="AH37" si="198">+(AH34+AH21+AH17)*10%</f>
        <v>53139.362500000003</v>
      </c>
      <c r="AI37" s="12">
        <f t="shared" si="197"/>
        <v>54935.738500000007</v>
      </c>
      <c r="AJ37" s="12">
        <f t="shared" si="197"/>
        <v>55063.100000000006</v>
      </c>
      <c r="AK37" s="12">
        <f t="shared" ref="AK37:AN37" si="199">+(AK34+AK21+AK17)*10%</f>
        <v>56859.476000000002</v>
      </c>
      <c r="AL37" s="12">
        <f t="shared" si="199"/>
        <v>61894.375</v>
      </c>
      <c r="AM37" s="12">
        <f t="shared" si="199"/>
        <v>68329.194000000003</v>
      </c>
      <c r="AN37" s="12">
        <f t="shared" si="199"/>
        <v>74116.987500000003</v>
      </c>
      <c r="AO37" s="12">
        <f t="shared" si="197"/>
        <v>79990.531499999997</v>
      </c>
      <c r="AP37" s="12">
        <f t="shared" si="197"/>
        <v>77069.5</v>
      </c>
      <c r="AQ37" s="12">
        <f t="shared" ref="AQ37:AR37" si="200">+(AQ34+AQ21+AQ17)*10%</f>
        <v>82943.043999999994</v>
      </c>
      <c r="AR37" s="12">
        <f t="shared" si="200"/>
        <v>85828.325000000012</v>
      </c>
    </row>
    <row r="38" spans="1:44" x14ac:dyDescent="0.3">
      <c r="A38" s="28" t="s">
        <v>33</v>
      </c>
      <c r="B38" s="12">
        <f>+B34+B21+B17++B36+B37</f>
        <v>14078.304</v>
      </c>
      <c r="C38" s="12">
        <f>+C34+C21+C17++C36+C37</f>
        <v>13451.904</v>
      </c>
      <c r="D38" s="12">
        <f>+D34+D21+D17++D36+D37</f>
        <v>14243.136</v>
      </c>
      <c r="E38" s="12">
        <f>+E34+E21+E17++E36+E37</f>
        <v>13491.456000000002</v>
      </c>
      <c r="F38" s="12">
        <f t="shared" ref="F38:G38" si="201">+F34+F21+F17++F36+F37</f>
        <v>21628.32</v>
      </c>
      <c r="G38" s="12">
        <f t="shared" si="201"/>
        <v>25821.599999999999</v>
      </c>
      <c r="H38" s="12">
        <f t="shared" ref="H38:J38" si="202">+H34+H21+H17++H36+H37</f>
        <v>25408.128000000001</v>
      </c>
      <c r="I38" s="12">
        <f t="shared" ref="I38" si="203">+I34+I21+I17++I36+I37</f>
        <v>24781.727999999999</v>
      </c>
      <c r="J38" s="12">
        <f t="shared" si="202"/>
        <v>32269.824000000001</v>
      </c>
      <c r="K38" s="12">
        <f t="shared" ref="K38" si="204">+K34+K21+K17++K36+K37</f>
        <v>40960.32</v>
      </c>
      <c r="L38" s="12">
        <f>+L34+L21+L17++L36+L37</f>
        <v>39211.68</v>
      </c>
      <c r="M38" s="12">
        <f>+M34+M21+M17++M36+M37</f>
        <v>48198.239999999991</v>
      </c>
      <c r="N38" s="48">
        <f>(+N34+N21+N17++N36+N37)</f>
        <v>101435.28</v>
      </c>
      <c r="O38" s="48">
        <f t="shared" ref="O38" si="205">(+O34+O21+O17++O36+O37)</f>
        <v>118496.4</v>
      </c>
      <c r="P38" s="48">
        <f t="shared" ref="P38" si="206">(+P34+P21+P17++P36+P37)</f>
        <v>141175.20000000001</v>
      </c>
      <c r="Q38" s="48">
        <f>(+Q34+Q21+Q17++Q36+Q37)</f>
        <v>160708.31999999995</v>
      </c>
      <c r="R38" s="48">
        <f>(+R34+R21+R17++R36+R37)</f>
        <v>118709.75999999998</v>
      </c>
      <c r="S38" s="48">
        <f>(+S34+S21+S17++S36+S37)</f>
        <v>139820.15999999997</v>
      </c>
      <c r="T38" s="48">
        <f>(+T34+T21+T17++T36+T37)</f>
        <v>165272.64000000001</v>
      </c>
      <c r="U38" s="48">
        <f>(+U34+U21+U17++U36+U37)*1</f>
        <v>236908.33500000002</v>
      </c>
      <c r="V38" s="48">
        <f>(+V34+V21+V17++V36+V37)*1</f>
        <v>338967.97499999998</v>
      </c>
      <c r="W38" s="12">
        <f t="shared" ref="W38" si="207">(+W34+W21+W17++W36+W37)*2</f>
        <v>208925.76</v>
      </c>
      <c r="X38" s="48">
        <f t="shared" ref="X38" si="208">(+X34+X21+X17++X36+X37)*2</f>
        <v>242952</v>
      </c>
      <c r="Y38" s="12">
        <f>(+Y34+Y21+Y17++Y36+Y37)*2</f>
        <v>282350.40000000002</v>
      </c>
      <c r="Z38" s="48">
        <f t="shared" ref="Z38" si="209">(+Z34+Z21+Z17++Z36+Z37)*2</f>
        <v>194766.71999999997</v>
      </c>
      <c r="AA38" s="48">
        <f t="shared" ref="AA38" si="210">(+AA34+AA21+AA17++AA36+AA37)*2</f>
        <v>279640.31999999995</v>
      </c>
      <c r="AB38" s="48">
        <f t="shared" ref="AB38" si="211">(+AB34+AB21+AB17++AB36+AB37)*2</f>
        <v>330545.28000000003</v>
      </c>
      <c r="AC38" s="12">
        <f t="shared" ref="AC38:AD38" si="212">(+AC34+AC21+AC17++AC36+AC37)*1</f>
        <v>488575.51199999999</v>
      </c>
      <c r="AD38" s="12">
        <f t="shared" si="212"/>
        <v>577562.28600000008</v>
      </c>
      <c r="AE38" s="12">
        <f t="shared" ref="AE38:AF38" si="213">(+AE34+AE21+AE17++AE36+AE37)*1</f>
        <v>569030.6399999999</v>
      </c>
      <c r="AF38" s="12">
        <f t="shared" si="213"/>
        <v>637707.54</v>
      </c>
      <c r="AG38" s="12">
        <f t="shared" ref="AG38:AJ38" si="214">(+AG34+AG21+AG17++AG36+AG37)*1</f>
        <v>555214.48800000001</v>
      </c>
      <c r="AH38" s="12">
        <f t="shared" ref="AH38" si="215">(+AH34+AH21+AH17++AH36+AH37)*1</f>
        <v>637672.35000000009</v>
      </c>
      <c r="AI38" s="12">
        <f t="shared" si="214"/>
        <v>659228.86199999996</v>
      </c>
      <c r="AJ38" s="12">
        <f t="shared" si="214"/>
        <v>660757.19999999995</v>
      </c>
      <c r="AK38" s="12">
        <f t="shared" ref="AK38:AL38" si="216">(+AK34+AK21+AK17++AK36+AK37)*1</f>
        <v>682313.71200000006</v>
      </c>
      <c r="AL38" s="12">
        <f t="shared" si="216"/>
        <v>742732.5</v>
      </c>
      <c r="AM38" s="12">
        <f>(+AM34+AM21+AM17++AM36+AM37)*1</f>
        <v>819950.32799999998</v>
      </c>
      <c r="AN38" s="12">
        <f>(+AN34+AN21+AN17++AN36+AN37)*1</f>
        <v>889403.85000000009</v>
      </c>
      <c r="AO38" s="12">
        <f>(+AO34+AO21+AO17++AO36+AO37)*1</f>
        <v>959886.37800000003</v>
      </c>
      <c r="AP38" s="12">
        <f t="shared" ref="AP38" si="217">(+AP34+AP21+AP17++AP36+AP37)*1</f>
        <v>924834</v>
      </c>
      <c r="AQ38" s="12">
        <f t="shared" ref="AQ38:AR38" si="218">(+AQ34+AQ21+AQ17++AQ36+AQ37)*1</f>
        <v>995316.52799999993</v>
      </c>
      <c r="AR38" s="12">
        <f t="shared" si="218"/>
        <v>1029939.8999999999</v>
      </c>
    </row>
    <row r="39" spans="1:44" x14ac:dyDescent="0.3">
      <c r="A39" s="28" t="s">
        <v>34</v>
      </c>
      <c r="B39" s="12">
        <f>+B38*10%</f>
        <v>1407.8304000000001</v>
      </c>
      <c r="C39" s="12">
        <f>+C38*10%</f>
        <v>1345.1904000000002</v>
      </c>
      <c r="D39" s="12">
        <f t="shared" ref="D39:AR39" si="219">+D38*10%</f>
        <v>1424.3136000000002</v>
      </c>
      <c r="E39" s="12">
        <f t="shared" ref="E39:F39" si="220">+E38*10%</f>
        <v>1349.1456000000003</v>
      </c>
      <c r="F39" s="12">
        <f t="shared" si="220"/>
        <v>2162.8319999999999</v>
      </c>
      <c r="G39" s="12">
        <f t="shared" ref="G39" si="221">+G38*10%</f>
        <v>2582.16</v>
      </c>
      <c r="H39" s="12">
        <f t="shared" si="219"/>
        <v>2540.8128000000002</v>
      </c>
      <c r="I39" s="12">
        <f t="shared" ref="I39" si="222">+I38*10%</f>
        <v>2478.1728000000003</v>
      </c>
      <c r="J39" s="12">
        <f t="shared" si="219"/>
        <v>3226.9824000000003</v>
      </c>
      <c r="K39" s="12">
        <f t="shared" ref="K39" si="223">+K38*10%</f>
        <v>4096.0320000000002</v>
      </c>
      <c r="L39" s="12">
        <f>+L38*10%</f>
        <v>3921.1680000000001</v>
      </c>
      <c r="M39" s="12">
        <f>+M38*10%</f>
        <v>4819.8239999999996</v>
      </c>
      <c r="N39" s="12">
        <f t="shared" si="219"/>
        <v>10143.528</v>
      </c>
      <c r="O39" s="12">
        <f t="shared" ref="O39" si="224">+O38*10%</f>
        <v>11849.64</v>
      </c>
      <c r="P39" s="12">
        <f t="shared" si="219"/>
        <v>14117.520000000002</v>
      </c>
      <c r="Q39" s="12">
        <f>+Q38*10%</f>
        <v>16070.831999999995</v>
      </c>
      <c r="R39" s="12">
        <f t="shared" si="219"/>
        <v>11870.975999999999</v>
      </c>
      <c r="S39" s="12">
        <f t="shared" si="219"/>
        <v>13982.015999999998</v>
      </c>
      <c r="T39" s="12">
        <f t="shared" si="219"/>
        <v>16527.264000000003</v>
      </c>
      <c r="U39" s="12">
        <f t="shared" si="219"/>
        <v>23690.833500000004</v>
      </c>
      <c r="V39" s="12">
        <f t="shared" si="219"/>
        <v>33896.797500000001</v>
      </c>
      <c r="W39" s="12">
        <f t="shared" si="219"/>
        <v>20892.576000000001</v>
      </c>
      <c r="X39" s="12">
        <f t="shared" si="219"/>
        <v>24295.200000000001</v>
      </c>
      <c r="Y39" s="12">
        <f t="shared" si="219"/>
        <v>28235.040000000005</v>
      </c>
      <c r="Z39" s="12">
        <f t="shared" si="219"/>
        <v>19476.671999999999</v>
      </c>
      <c r="AA39" s="12">
        <f t="shared" si="219"/>
        <v>27964.031999999996</v>
      </c>
      <c r="AB39" s="12">
        <f t="shared" si="219"/>
        <v>33054.528000000006</v>
      </c>
      <c r="AC39" s="12">
        <f t="shared" si="219"/>
        <v>48857.551200000002</v>
      </c>
      <c r="AD39" s="12">
        <f t="shared" si="219"/>
        <v>57756.228600000009</v>
      </c>
      <c r="AE39" s="12">
        <f t="shared" si="219"/>
        <v>56903.063999999991</v>
      </c>
      <c r="AF39" s="12">
        <f t="shared" si="219"/>
        <v>63770.754000000008</v>
      </c>
      <c r="AG39" s="12">
        <f t="shared" si="219"/>
        <v>55521.448800000006</v>
      </c>
      <c r="AH39" s="12">
        <f t="shared" si="219"/>
        <v>63767.235000000015</v>
      </c>
      <c r="AI39" s="12">
        <f t="shared" si="219"/>
        <v>65922.886199999994</v>
      </c>
      <c r="AJ39" s="12">
        <f t="shared" si="219"/>
        <v>66075.72</v>
      </c>
      <c r="AK39" s="12">
        <f t="shared" si="219"/>
        <v>68231.371200000009</v>
      </c>
      <c r="AL39" s="12">
        <f t="shared" si="219"/>
        <v>74273.25</v>
      </c>
      <c r="AM39" s="12">
        <f t="shared" si="219"/>
        <v>81995.032800000001</v>
      </c>
      <c r="AN39" s="12">
        <f t="shared" si="219"/>
        <v>88940.385000000009</v>
      </c>
      <c r="AO39" s="12">
        <f t="shared" si="219"/>
        <v>95988.637800000011</v>
      </c>
      <c r="AP39" s="12">
        <f t="shared" si="219"/>
        <v>92483.400000000009</v>
      </c>
      <c r="AQ39" s="12">
        <f t="shared" si="219"/>
        <v>99531.652799999996</v>
      </c>
      <c r="AR39" s="12">
        <f t="shared" si="219"/>
        <v>102993.98999999999</v>
      </c>
    </row>
    <row r="40" spans="1:44" ht="16.2" thickBot="1" x14ac:dyDescent="0.35">
      <c r="A40" s="31" t="s">
        <v>35</v>
      </c>
      <c r="B40" s="16">
        <f>+B38+B39</f>
        <v>15486.134400000001</v>
      </c>
      <c r="C40" s="16">
        <f>+C38+C39</f>
        <v>14797.0944</v>
      </c>
      <c r="D40" s="16">
        <f>+D38+D39</f>
        <v>15667.4496</v>
      </c>
      <c r="E40" s="16">
        <f>+E38+E39</f>
        <v>14840.601600000002</v>
      </c>
      <c r="F40" s="16">
        <f t="shared" ref="F40:G40" si="225">+F38+F39</f>
        <v>23791.151999999998</v>
      </c>
      <c r="G40" s="16">
        <f t="shared" si="225"/>
        <v>28403.759999999998</v>
      </c>
      <c r="H40" s="16">
        <f t="shared" ref="H40:N40" si="226">+H38+H39</f>
        <v>27948.9408</v>
      </c>
      <c r="I40" s="16">
        <f t="shared" ref="I40" si="227">+I38+I39</f>
        <v>27259.900799999999</v>
      </c>
      <c r="J40" s="16">
        <f t="shared" si="226"/>
        <v>35496.806400000001</v>
      </c>
      <c r="K40" s="16">
        <f t="shared" ref="K40" si="228">+K38+K39</f>
        <v>45056.351999999999</v>
      </c>
      <c r="L40" s="16">
        <f>+L38+L39</f>
        <v>43132.847999999998</v>
      </c>
      <c r="M40" s="16">
        <f>+M38+M39</f>
        <v>53018.063999999991</v>
      </c>
      <c r="N40" s="49">
        <f t="shared" si="226"/>
        <v>111578.808</v>
      </c>
      <c r="O40" s="16">
        <f t="shared" ref="O40" si="229">+O38+O39</f>
        <v>130346.04</v>
      </c>
      <c r="P40" s="16">
        <f t="shared" ref="P40:T40" si="230">+P38+P39</f>
        <v>155292.72</v>
      </c>
      <c r="Q40" s="16">
        <f>+Q38+Q39</f>
        <v>176779.15199999994</v>
      </c>
      <c r="R40" s="49">
        <f t="shared" si="230"/>
        <v>130580.73599999998</v>
      </c>
      <c r="S40" s="49">
        <f>+S38+S39</f>
        <v>153802.17599999998</v>
      </c>
      <c r="T40" s="49">
        <f t="shared" si="230"/>
        <v>181799.90400000001</v>
      </c>
      <c r="U40" s="49">
        <f>+U38+U39</f>
        <v>260599.16850000003</v>
      </c>
      <c r="V40" s="49">
        <f>+V38+V39</f>
        <v>372864.77249999996</v>
      </c>
      <c r="W40" s="49">
        <f t="shared" ref="W40" si="231">+W38+W39</f>
        <v>229818.33600000001</v>
      </c>
      <c r="X40" s="49">
        <f t="shared" ref="X40" si="232">+X38+X39</f>
        <v>267247.2</v>
      </c>
      <c r="Y40" s="16">
        <f>+Y38+Y39</f>
        <v>310585.44</v>
      </c>
      <c r="Z40" s="49">
        <f t="shared" ref="Z40" si="233">+Z38+Z39</f>
        <v>214243.39199999996</v>
      </c>
      <c r="AA40" s="49">
        <f t="shared" ref="AA40" si="234">+AA38+AA39</f>
        <v>307604.35199999996</v>
      </c>
      <c r="AB40" s="49">
        <f t="shared" ref="AB40" si="235">+AB38+AB39</f>
        <v>363599.80800000002</v>
      </c>
      <c r="AC40" s="16">
        <f>+AC38+AC39</f>
        <v>537433.06319999998</v>
      </c>
      <c r="AD40" s="16">
        <f t="shared" ref="AD40" si="236">+AD38+AD39</f>
        <v>635318.51460000011</v>
      </c>
      <c r="AE40" s="16">
        <f t="shared" ref="AE40:AF40" si="237">+AE38+AE39</f>
        <v>625933.70399999991</v>
      </c>
      <c r="AF40" s="16">
        <f t="shared" si="237"/>
        <v>701478.29399999999</v>
      </c>
      <c r="AG40" s="16">
        <f t="shared" ref="AG40:AP40" si="238">+AG38+AG39</f>
        <v>610735.93680000002</v>
      </c>
      <c r="AH40" s="16">
        <f t="shared" ref="AH40" si="239">+AH38+AH39</f>
        <v>701439.58500000008</v>
      </c>
      <c r="AI40" s="16">
        <f t="shared" si="238"/>
        <v>725151.74819999991</v>
      </c>
      <c r="AJ40" s="16">
        <f t="shared" si="238"/>
        <v>726832.91999999993</v>
      </c>
      <c r="AK40" s="16">
        <f t="shared" ref="AK40:AN40" si="240">+AK38+AK39</f>
        <v>750545.08320000011</v>
      </c>
      <c r="AL40" s="16">
        <f t="shared" si="240"/>
        <v>817005.75</v>
      </c>
      <c r="AM40" s="16">
        <f t="shared" si="240"/>
        <v>901945.36080000002</v>
      </c>
      <c r="AN40" s="16">
        <f t="shared" si="240"/>
        <v>978344.2350000001</v>
      </c>
      <c r="AO40" s="16">
        <f t="shared" si="238"/>
        <v>1055875.0157999999</v>
      </c>
      <c r="AP40" s="16">
        <f t="shared" si="238"/>
        <v>1017317.4</v>
      </c>
      <c r="AQ40" s="16">
        <f t="shared" ref="AQ40:AR40" si="241">+AQ38+AQ39</f>
        <v>1094848.1808</v>
      </c>
      <c r="AR40" s="16">
        <f t="shared" si="241"/>
        <v>1132933.8899999999</v>
      </c>
    </row>
    <row r="41" spans="1:44" ht="15" thickTop="1" x14ac:dyDescent="0.3">
      <c r="A41" s="28" t="s">
        <v>36</v>
      </c>
      <c r="B41" s="12">
        <f>+B38*15%</f>
        <v>2111.7455999999997</v>
      </c>
      <c r="C41" s="12">
        <f>+C38*15%</f>
        <v>2017.7855999999999</v>
      </c>
      <c r="D41" s="12">
        <f t="shared" ref="D41:AR41" si="242">+D38*15%</f>
        <v>2136.4704000000002</v>
      </c>
      <c r="E41" s="12">
        <f t="shared" ref="E41" si="243">+E38*15%</f>
        <v>2023.7184000000002</v>
      </c>
      <c r="F41" s="12">
        <f>+F38*15%</f>
        <v>3244.248</v>
      </c>
      <c r="G41" s="12">
        <f>+G38*15%</f>
        <v>3873.24</v>
      </c>
      <c r="H41" s="12">
        <f t="shared" si="242"/>
        <v>3811.2192</v>
      </c>
      <c r="I41" s="12">
        <f t="shared" ref="I41" si="244">+I38*15%</f>
        <v>3717.2591999999995</v>
      </c>
      <c r="J41" s="12">
        <f t="shared" si="242"/>
        <v>4840.4736000000003</v>
      </c>
      <c r="K41" s="12">
        <f t="shared" ref="K41:M41" si="245">+K38*15%</f>
        <v>6144.0479999999998</v>
      </c>
      <c r="L41" s="12">
        <f t="shared" si="245"/>
        <v>5881.7519999999995</v>
      </c>
      <c r="M41" s="12">
        <f t="shared" si="245"/>
        <v>7229.7359999999981</v>
      </c>
      <c r="N41" s="12">
        <f t="shared" si="242"/>
        <v>15215.291999999999</v>
      </c>
      <c r="O41" s="12">
        <f t="shared" ref="O41" si="246">+O38*15%</f>
        <v>17774.46</v>
      </c>
      <c r="P41" s="12">
        <f t="shared" si="242"/>
        <v>21176.280000000002</v>
      </c>
      <c r="Q41" s="12">
        <f>+Q38*15%</f>
        <v>24106.247999999992</v>
      </c>
      <c r="R41" s="12">
        <f t="shared" si="242"/>
        <v>17806.463999999996</v>
      </c>
      <c r="S41" s="12">
        <f t="shared" si="242"/>
        <v>20973.023999999994</v>
      </c>
      <c r="T41" s="12">
        <f t="shared" si="242"/>
        <v>24790.896000000001</v>
      </c>
      <c r="U41" s="12">
        <f t="shared" si="242"/>
        <v>35536.250250000005</v>
      </c>
      <c r="V41" s="12">
        <f t="shared" si="242"/>
        <v>50845.196249999994</v>
      </c>
      <c r="W41" s="12">
        <f t="shared" si="242"/>
        <v>31338.864000000001</v>
      </c>
      <c r="X41" s="12">
        <f t="shared" si="242"/>
        <v>36442.799999999996</v>
      </c>
      <c r="Y41" s="12">
        <f t="shared" si="242"/>
        <v>42352.560000000005</v>
      </c>
      <c r="Z41" s="12">
        <f t="shared" si="242"/>
        <v>29215.007999999994</v>
      </c>
      <c r="AA41" s="12">
        <f t="shared" si="242"/>
        <v>41946.047999999988</v>
      </c>
      <c r="AB41" s="12">
        <f t="shared" si="242"/>
        <v>49581.792000000001</v>
      </c>
      <c r="AC41" s="12">
        <f t="shared" si="242"/>
        <v>73286.326799999995</v>
      </c>
      <c r="AD41" s="12">
        <f t="shared" si="242"/>
        <v>86634.342900000003</v>
      </c>
      <c r="AE41" s="12">
        <f t="shared" si="242"/>
        <v>85354.595999999976</v>
      </c>
      <c r="AF41" s="12">
        <f t="shared" si="242"/>
        <v>95656.131000000008</v>
      </c>
      <c r="AG41" s="12">
        <f t="shared" si="242"/>
        <v>83282.173200000005</v>
      </c>
      <c r="AH41" s="12">
        <f t="shared" ref="AH41" si="247">+AH38*15%</f>
        <v>95650.852500000008</v>
      </c>
      <c r="AI41" s="12">
        <f t="shared" si="242"/>
        <v>98884.329299999998</v>
      </c>
      <c r="AJ41" s="12">
        <f t="shared" ref="AJ41" si="248">+AJ38*15%</f>
        <v>99113.579999999987</v>
      </c>
      <c r="AK41" s="12">
        <f t="shared" si="242"/>
        <v>102347.05680000001</v>
      </c>
      <c r="AL41" s="12">
        <f t="shared" si="242"/>
        <v>111409.875</v>
      </c>
      <c r="AM41" s="12">
        <f t="shared" si="242"/>
        <v>122992.54919999999</v>
      </c>
      <c r="AN41" s="12">
        <f t="shared" ref="AN41" si="249">+AN38*15%</f>
        <v>133410.57750000001</v>
      </c>
      <c r="AO41" s="12">
        <f t="shared" si="242"/>
        <v>143982.95670000001</v>
      </c>
      <c r="AP41" s="12">
        <f t="shared" ref="AP41" si="250">+AP38*15%</f>
        <v>138725.1</v>
      </c>
      <c r="AQ41" s="12">
        <f t="shared" si="242"/>
        <v>149297.47919999997</v>
      </c>
      <c r="AR41" s="12">
        <f t="shared" si="242"/>
        <v>154490.98499999999</v>
      </c>
    </row>
    <row r="42" spans="1:44" ht="15.6" x14ac:dyDescent="0.3">
      <c r="A42" s="32" t="s">
        <v>37</v>
      </c>
      <c r="B42" s="15">
        <f>+B38+B41</f>
        <v>16190.0496</v>
      </c>
      <c r="C42" s="15">
        <f>+C38+C41</f>
        <v>15469.6896</v>
      </c>
      <c r="D42" s="15">
        <f>+D38+D41</f>
        <v>16379.606400000001</v>
      </c>
      <c r="E42" s="15">
        <f>+E38+E41</f>
        <v>15515.174400000002</v>
      </c>
      <c r="F42" s="16">
        <f t="shared" ref="F42:G42" si="251">+F38+F41</f>
        <v>24872.567999999999</v>
      </c>
      <c r="G42" s="16">
        <f t="shared" si="251"/>
        <v>29694.839999999997</v>
      </c>
      <c r="H42" s="15">
        <f t="shared" ref="H42:N42" si="252">+H38+H41</f>
        <v>29219.3472</v>
      </c>
      <c r="I42" s="15">
        <f t="shared" ref="I42" si="253">+I38+I41</f>
        <v>28498.9872</v>
      </c>
      <c r="J42" s="15">
        <f t="shared" si="252"/>
        <v>37110.297599999998</v>
      </c>
      <c r="K42" s="16">
        <f t="shared" ref="K42" si="254">+K38+K41</f>
        <v>47104.368000000002</v>
      </c>
      <c r="L42" s="16">
        <f>+L38+L41</f>
        <v>45093.432000000001</v>
      </c>
      <c r="M42" s="16">
        <f>+M38+M41</f>
        <v>55427.975999999988</v>
      </c>
      <c r="N42" s="65">
        <f t="shared" si="252"/>
        <v>116650.572</v>
      </c>
      <c r="O42" s="16">
        <f t="shared" ref="O42" si="255">+O38+O41</f>
        <v>136270.85999999999</v>
      </c>
      <c r="P42" s="15">
        <f t="shared" ref="P42:T42" si="256">+P38+P41</f>
        <v>162351.48000000001</v>
      </c>
      <c r="Q42" s="16">
        <f>+Q38+Q41</f>
        <v>184814.56799999994</v>
      </c>
      <c r="R42" s="65">
        <f t="shared" si="256"/>
        <v>136516.22399999999</v>
      </c>
      <c r="S42" s="65">
        <f>+S38+S41</f>
        <v>160793.18399999998</v>
      </c>
      <c r="T42" s="65">
        <f t="shared" si="256"/>
        <v>190063.53600000002</v>
      </c>
      <c r="U42" s="65">
        <f>+U38+U41</f>
        <v>272444.58525</v>
      </c>
      <c r="V42" s="65">
        <f>+V38+V41</f>
        <v>389813.17124999996</v>
      </c>
      <c r="W42" s="65">
        <f t="shared" ref="W42" si="257">+W38+W41</f>
        <v>240264.62400000001</v>
      </c>
      <c r="X42" s="65">
        <f t="shared" ref="X42" si="258">+X38+X41</f>
        <v>279394.8</v>
      </c>
      <c r="Y42" s="66">
        <f>+Y38+Y41</f>
        <v>324702.96000000002</v>
      </c>
      <c r="Z42" s="65">
        <f t="shared" ref="Z42" si="259">+Z38+Z41</f>
        <v>223981.72799999997</v>
      </c>
      <c r="AA42" s="65">
        <f t="shared" ref="AA42" si="260">+AA38+AA41</f>
        <v>321586.36799999996</v>
      </c>
      <c r="AB42" s="65">
        <f t="shared" ref="AB42" si="261">+AB38+AB41</f>
        <v>380127.07200000004</v>
      </c>
      <c r="AC42" s="66">
        <f>+AC38+AC41</f>
        <v>561861.83880000003</v>
      </c>
      <c r="AD42" s="66">
        <f t="shared" ref="AD42" si="262">+AD38+AD41</f>
        <v>664196.62890000013</v>
      </c>
      <c r="AE42" s="66">
        <f t="shared" ref="AE42:AF42" si="263">+AE38+AE41</f>
        <v>654385.23599999992</v>
      </c>
      <c r="AF42" s="66">
        <f t="shared" si="263"/>
        <v>733363.67100000009</v>
      </c>
      <c r="AG42" s="66">
        <f t="shared" ref="AG42:AP42" si="264">+AG38+AG41</f>
        <v>638496.66119999997</v>
      </c>
      <c r="AH42" s="66">
        <f t="shared" ref="AH42" si="265">+AH38+AH41</f>
        <v>733323.20250000013</v>
      </c>
      <c r="AI42" s="66">
        <f t="shared" si="264"/>
        <v>758113.19129999995</v>
      </c>
      <c r="AJ42" s="66">
        <f t="shared" si="264"/>
        <v>759870.77999999991</v>
      </c>
      <c r="AK42" s="66">
        <f t="shared" ref="AK42:AN42" si="266">+AK38+AK41</f>
        <v>784660.76880000008</v>
      </c>
      <c r="AL42" s="66">
        <f t="shared" si="266"/>
        <v>854142.375</v>
      </c>
      <c r="AM42" s="66">
        <f t="shared" si="266"/>
        <v>942942.87719999999</v>
      </c>
      <c r="AN42" s="66">
        <f t="shared" si="266"/>
        <v>1022814.4275000001</v>
      </c>
      <c r="AO42" s="66">
        <f t="shared" si="264"/>
        <v>1103869.3347</v>
      </c>
      <c r="AP42" s="66">
        <f t="shared" si="264"/>
        <v>1063559.1000000001</v>
      </c>
      <c r="AQ42" s="66">
        <f t="shared" ref="AQ42:AR42" si="267">+AQ38+AQ41</f>
        <v>1144614.0071999999</v>
      </c>
      <c r="AR42" s="66">
        <f t="shared" si="267"/>
        <v>1184430.8849999998</v>
      </c>
    </row>
    <row r="43" spans="1:44" x14ac:dyDescent="0.3">
      <c r="A43" s="33" t="s">
        <v>38</v>
      </c>
      <c r="B43" s="3">
        <f>+B38/B7/87</f>
        <v>561.87356321839093</v>
      </c>
      <c r="C43" s="3">
        <f>+C38/C7/87</f>
        <v>536.87356321839093</v>
      </c>
      <c r="D43" s="3">
        <f t="shared" ref="D43:AR43" si="268">+D38/D7/87</f>
        <v>505.29076202639425</v>
      </c>
      <c r="E43" s="3">
        <f t="shared" ref="E43:F43" si="269">+E38/E7/87</f>
        <v>478.62409535972756</v>
      </c>
      <c r="F43" s="3">
        <f t="shared" si="269"/>
        <v>431.5996168582376</v>
      </c>
      <c r="G43" s="3">
        <f t="shared" ref="G43" si="270">+G38/G7/87</f>
        <v>412.22222222222223</v>
      </c>
      <c r="H43" s="3">
        <f t="shared" si="268"/>
        <v>450.69050659855259</v>
      </c>
      <c r="I43" s="3">
        <f t="shared" ref="I43" si="271">+I38/I7/87</f>
        <v>439.57939548744139</v>
      </c>
      <c r="J43" s="3">
        <f t="shared" si="268"/>
        <v>429.30268199233717</v>
      </c>
      <c r="K43" s="3">
        <f t="shared" ref="K43:M43" si="272">+K38/K7/87</f>
        <v>435.93358876117492</v>
      </c>
      <c r="L43" s="3">
        <f t="shared" si="272"/>
        <v>521.6538952745849</v>
      </c>
      <c r="M43" s="3">
        <f t="shared" si="272"/>
        <v>480.90517241379303</v>
      </c>
      <c r="N43" s="3">
        <f t="shared" si="268"/>
        <v>674.72381864623242</v>
      </c>
      <c r="O43" s="3">
        <f t="shared" ref="O43" si="273">+O38/O7/87</f>
        <v>591.15780651341004</v>
      </c>
      <c r="P43" s="3">
        <f t="shared" si="268"/>
        <v>563.43869731800771</v>
      </c>
      <c r="Q43" s="3">
        <f t="shared" ref="Q43" si="274">+Q38/Q7/87</f>
        <v>534.4971264367814</v>
      </c>
      <c r="R43" s="3">
        <f t="shared" si="268"/>
        <v>631.70370370370358</v>
      </c>
      <c r="S43" s="3">
        <f t="shared" si="268"/>
        <v>558.03065134099609</v>
      </c>
      <c r="T43" s="3">
        <f t="shared" si="268"/>
        <v>527.6904214559388</v>
      </c>
      <c r="U43" s="3">
        <f t="shared" si="268"/>
        <v>453.84738505747129</v>
      </c>
      <c r="V43" s="3">
        <f t="shared" si="268"/>
        <v>324.68196839080457</v>
      </c>
      <c r="W43" s="3">
        <f t="shared" si="268"/>
        <v>694.86270753512144</v>
      </c>
      <c r="X43" s="3">
        <f t="shared" si="268"/>
        <v>606.02250957854415</v>
      </c>
      <c r="Y43" s="3">
        <f t="shared" si="268"/>
        <v>563.43869731800771</v>
      </c>
      <c r="Z43" s="3">
        <f t="shared" si="268"/>
        <v>777.32567049808426</v>
      </c>
      <c r="AA43" s="3">
        <f t="shared" si="268"/>
        <v>558.03065134099609</v>
      </c>
      <c r="AB43" s="3">
        <f t="shared" si="268"/>
        <v>527.6904214559388</v>
      </c>
      <c r="AC43" s="3">
        <f t="shared" si="268"/>
        <v>584.98025862068971</v>
      </c>
      <c r="AD43" s="3">
        <f t="shared" ref="AD43" si="275">+AD38/AD7/87</f>
        <v>553.22058045977019</v>
      </c>
      <c r="AE43" s="3">
        <f t="shared" si="268"/>
        <v>510.98297413793091</v>
      </c>
      <c r="AF43" s="3">
        <f t="shared" si="268"/>
        <v>509.02581417624521</v>
      </c>
      <c r="AG43" s="3">
        <f t="shared" si="268"/>
        <v>332.38415229885061</v>
      </c>
      <c r="AH43" s="3">
        <f t="shared" ref="AH43" si="276">+AH38/AH7/87</f>
        <v>305.39863505747132</v>
      </c>
      <c r="AI43" s="3">
        <f t="shared" si="268"/>
        <v>315.72263505747128</v>
      </c>
      <c r="AJ43" s="3">
        <f t="shared" ref="AJ43" si="277">+AJ38/AJ7/87</f>
        <v>296.67618534482756</v>
      </c>
      <c r="AK43" s="3">
        <f t="shared" si="268"/>
        <v>306.3549353448276</v>
      </c>
      <c r="AL43" s="3">
        <f t="shared" si="268"/>
        <v>296.42899904214556</v>
      </c>
      <c r="AM43" s="3">
        <f t="shared" si="268"/>
        <v>245.43532327586209</v>
      </c>
      <c r="AN43" s="3">
        <f t="shared" ref="AN43" si="278">+AN38/AN7/87</f>
        <v>212.97984913793104</v>
      </c>
      <c r="AO43" s="3">
        <f t="shared" si="268"/>
        <v>229.85784913793103</v>
      </c>
      <c r="AP43" s="3">
        <f t="shared" ref="AP43" si="279">+AP38/AP7/87</f>
        <v>207.62257543103448</v>
      </c>
      <c r="AQ43" s="3">
        <f t="shared" si="268"/>
        <v>223.44570043103448</v>
      </c>
      <c r="AR43" s="3">
        <f t="shared" si="268"/>
        <v>205.52759818007661</v>
      </c>
    </row>
    <row r="44" spans="1:44" x14ac:dyDescent="0.3">
      <c r="A44" s="33" t="s">
        <v>39</v>
      </c>
      <c r="B44" s="3">
        <f>+B40/B7/87</f>
        <v>618.06091954022997</v>
      </c>
      <c r="C44" s="3">
        <f>+C40/C7/87</f>
        <v>590.56091954022997</v>
      </c>
      <c r="D44" s="3">
        <f t="shared" ref="D44:AR44" si="280">+D40/D7/87</f>
        <v>555.81983822903362</v>
      </c>
      <c r="E44" s="3">
        <f t="shared" ref="E44:F44" si="281">+E40/E7/87</f>
        <v>526.48650489570036</v>
      </c>
      <c r="F44" s="3">
        <f t="shared" si="281"/>
        <v>474.75957854406136</v>
      </c>
      <c r="G44" s="3">
        <f t="shared" ref="G44" si="282">+G40/G7/87</f>
        <v>453.4444444444444</v>
      </c>
      <c r="H44" s="3">
        <f t="shared" si="280"/>
        <v>495.75955725840782</v>
      </c>
      <c r="I44" s="3">
        <f t="shared" ref="I44" si="283">+I40/I7/87</f>
        <v>483.5373350361856</v>
      </c>
      <c r="J44" s="3">
        <f t="shared" si="280"/>
        <v>472.23295019157092</v>
      </c>
      <c r="K44" s="3">
        <f t="shared" ref="K44:M44" si="284">+K40/K7/87</f>
        <v>479.52694763729238</v>
      </c>
      <c r="L44" s="3">
        <f t="shared" si="284"/>
        <v>573.8192848020434</v>
      </c>
      <c r="M44" s="3">
        <f t="shared" si="284"/>
        <v>528.99568965517233</v>
      </c>
      <c r="N44" s="3">
        <f t="shared" si="280"/>
        <v>742.19620051085565</v>
      </c>
      <c r="O44" s="3">
        <f t="shared" ref="O44" si="285">+O40/O7/87</f>
        <v>650.27358716475101</v>
      </c>
      <c r="P44" s="3">
        <f t="shared" si="280"/>
        <v>619.78256704980845</v>
      </c>
      <c r="Q44" s="3">
        <f t="shared" ref="Q44" si="286">+Q40/Q7/87</f>
        <v>587.94683908045965</v>
      </c>
      <c r="R44" s="3">
        <f t="shared" si="280"/>
        <v>694.87407407407386</v>
      </c>
      <c r="S44" s="3">
        <f t="shared" si="280"/>
        <v>613.83371647509568</v>
      </c>
      <c r="T44" s="3">
        <f t="shared" si="280"/>
        <v>580.45946360153255</v>
      </c>
      <c r="U44" s="3">
        <f t="shared" si="280"/>
        <v>499.23212356321841</v>
      </c>
      <c r="V44" s="3">
        <f t="shared" si="280"/>
        <v>357.15016522988503</v>
      </c>
      <c r="W44" s="3">
        <f t="shared" si="280"/>
        <v>764.34897828863348</v>
      </c>
      <c r="X44" s="3">
        <f t="shared" si="280"/>
        <v>666.62476053639853</v>
      </c>
      <c r="Y44" s="3">
        <f t="shared" si="280"/>
        <v>619.78256704980845</v>
      </c>
      <c r="Z44" s="3">
        <f t="shared" si="280"/>
        <v>855.05823754789253</v>
      </c>
      <c r="AA44" s="3">
        <f t="shared" si="280"/>
        <v>613.83371647509568</v>
      </c>
      <c r="AB44" s="3">
        <f t="shared" si="280"/>
        <v>580.45946360153255</v>
      </c>
      <c r="AC44" s="3">
        <f t="shared" si="280"/>
        <v>643.47828448275857</v>
      </c>
      <c r="AD44" s="3">
        <f t="shared" ref="AD44" si="287">+AD40/AD7/87</f>
        <v>608.54263850574716</v>
      </c>
      <c r="AE44" s="3">
        <f t="shared" si="280"/>
        <v>562.08127155172406</v>
      </c>
      <c r="AF44" s="3">
        <f t="shared" si="280"/>
        <v>559.92839559386971</v>
      </c>
      <c r="AG44" s="3">
        <f t="shared" si="280"/>
        <v>365.62256752873566</v>
      </c>
      <c r="AH44" s="3">
        <f t="shared" ref="AH44" si="288">+AH40/AH7/87</f>
        <v>335.93849856321845</v>
      </c>
      <c r="AI44" s="3">
        <f t="shared" si="280"/>
        <v>347.29489856321834</v>
      </c>
      <c r="AJ44" s="3">
        <f t="shared" ref="AJ44" si="289">+AJ40/AJ7/87</f>
        <v>326.34380387931031</v>
      </c>
      <c r="AK44" s="3">
        <f t="shared" si="280"/>
        <v>336.99042887931034</v>
      </c>
      <c r="AL44" s="3">
        <f t="shared" si="280"/>
        <v>326.07189894636014</v>
      </c>
      <c r="AM44" s="3">
        <f t="shared" si="280"/>
        <v>269.97885560344832</v>
      </c>
      <c r="AN44" s="3">
        <f t="shared" ref="AN44" si="290">+AN40/AN7/87</f>
        <v>234.27783405172417</v>
      </c>
      <c r="AO44" s="3">
        <f t="shared" si="280"/>
        <v>252.84363405172411</v>
      </c>
      <c r="AP44" s="3">
        <f t="shared" ref="AP44" si="291">+AP40/AP7/87</f>
        <v>228.38483297413794</v>
      </c>
      <c r="AQ44" s="3">
        <f t="shared" si="280"/>
        <v>245.79027047413788</v>
      </c>
      <c r="AR44" s="3">
        <f t="shared" si="280"/>
        <v>226.08035799808425</v>
      </c>
    </row>
    <row r="45" spans="1:44" x14ac:dyDescent="0.3">
      <c r="A45" s="33" t="s">
        <v>40</v>
      </c>
      <c r="B45" s="3">
        <f>+B42/B7/87</f>
        <v>646.15459770114944</v>
      </c>
      <c r="C45" s="3">
        <f>+C42/C7/87</f>
        <v>617.40459770114944</v>
      </c>
      <c r="D45" s="3">
        <f t="shared" ref="D45:AR45" si="292">+D42/D7/87</f>
        <v>581.08437633035339</v>
      </c>
      <c r="E45" s="3">
        <f t="shared" ref="E45:F45" si="293">+E42/E7/87</f>
        <v>550.41770966368665</v>
      </c>
      <c r="F45" s="3">
        <f t="shared" si="293"/>
        <v>496.33955938697324</v>
      </c>
      <c r="G45" s="3">
        <f t="shared" ref="G45" si="294">+G42/G7/87</f>
        <v>474.05555555555549</v>
      </c>
      <c r="H45" s="3">
        <f t="shared" si="292"/>
        <v>518.29408258833541</v>
      </c>
      <c r="I45" s="3">
        <f t="shared" ref="I45" si="295">+I42/I7/87</f>
        <v>505.5163048105577</v>
      </c>
      <c r="J45" s="3">
        <f t="shared" si="292"/>
        <v>493.69808429118768</v>
      </c>
      <c r="K45" s="3">
        <f t="shared" ref="K45:M45" si="296">+K42/K7/87</f>
        <v>501.32362707535117</v>
      </c>
      <c r="L45" s="3">
        <f t="shared" si="296"/>
        <v>599.90197956577276</v>
      </c>
      <c r="M45" s="3">
        <f t="shared" si="296"/>
        <v>553.04094827586198</v>
      </c>
      <c r="N45" s="3">
        <f t="shared" si="292"/>
        <v>775.93239144316738</v>
      </c>
      <c r="O45" s="3">
        <f t="shared" ref="O45" si="297">+O42/O7/87</f>
        <v>679.83147749042143</v>
      </c>
      <c r="P45" s="3">
        <f t="shared" si="292"/>
        <v>647.95450191570887</v>
      </c>
      <c r="Q45" s="3">
        <f t="shared" ref="Q45" si="298">+Q42/Q7/87</f>
        <v>614.67169540229872</v>
      </c>
      <c r="R45" s="3">
        <f t="shared" si="292"/>
        <v>726.45925925925917</v>
      </c>
      <c r="S45" s="3">
        <f t="shared" si="292"/>
        <v>641.73524904214548</v>
      </c>
      <c r="T45" s="3">
        <f t="shared" si="292"/>
        <v>606.84398467432959</v>
      </c>
      <c r="U45" s="3">
        <f t="shared" si="292"/>
        <v>521.92449281609197</v>
      </c>
      <c r="V45" s="3">
        <f t="shared" si="292"/>
        <v>373.38426364942524</v>
      </c>
      <c r="W45" s="3">
        <f t="shared" si="292"/>
        <v>799.09211366538955</v>
      </c>
      <c r="X45" s="3">
        <f t="shared" si="292"/>
        <v>696.92588601532566</v>
      </c>
      <c r="Y45" s="3">
        <f t="shared" si="292"/>
        <v>647.95450191570887</v>
      </c>
      <c r="Z45" s="3">
        <f t="shared" si="292"/>
        <v>893.92452107279689</v>
      </c>
      <c r="AA45" s="3">
        <f t="shared" si="292"/>
        <v>641.73524904214548</v>
      </c>
      <c r="AB45" s="3">
        <f t="shared" si="292"/>
        <v>606.84398467432959</v>
      </c>
      <c r="AC45" s="3">
        <f t="shared" si="292"/>
        <v>672.72729741379317</v>
      </c>
      <c r="AD45" s="3">
        <f t="shared" ref="AD45" si="299">+AD42/AD7/87</f>
        <v>636.20366752873576</v>
      </c>
      <c r="AE45" s="3">
        <f t="shared" si="292"/>
        <v>587.63042025862057</v>
      </c>
      <c r="AF45" s="3">
        <f t="shared" si="292"/>
        <v>585.3796863026821</v>
      </c>
      <c r="AG45" s="3">
        <f t="shared" si="292"/>
        <v>382.24177514367813</v>
      </c>
      <c r="AH45" s="3">
        <f t="shared" ref="AH45" si="300">+AH42/AH7/87</f>
        <v>351.20843031609201</v>
      </c>
      <c r="AI45" s="3">
        <f t="shared" si="292"/>
        <v>363.08103031609193</v>
      </c>
      <c r="AJ45" s="3">
        <f t="shared" ref="AJ45" si="301">+AJ42/AJ7/87</f>
        <v>341.17761314655166</v>
      </c>
      <c r="AK45" s="3">
        <f t="shared" si="292"/>
        <v>352.30817564655172</v>
      </c>
      <c r="AL45" s="3">
        <f t="shared" si="292"/>
        <v>340.89334889846742</v>
      </c>
      <c r="AM45" s="3">
        <f t="shared" si="292"/>
        <v>282.2506217672414</v>
      </c>
      <c r="AN45" s="3">
        <f t="shared" ref="AN45" si="302">+AN42/AN7/87</f>
        <v>244.92682650862071</v>
      </c>
      <c r="AO45" s="3">
        <f t="shared" si="292"/>
        <v>264.33652650862069</v>
      </c>
      <c r="AP45" s="3">
        <f t="shared" ref="AP45" si="303">+AP42/AP7/87</f>
        <v>238.76596174568965</v>
      </c>
      <c r="AQ45" s="3">
        <f t="shared" si="292"/>
        <v>256.96255549568963</v>
      </c>
      <c r="AR45" s="3">
        <f t="shared" si="292"/>
        <v>236.35673790708807</v>
      </c>
    </row>
    <row r="46" spans="1:44" x14ac:dyDescent="0.3"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</row>
    <row r="47" spans="1:44" x14ac:dyDescent="0.3">
      <c r="F47" s="18"/>
      <c r="G47" s="18"/>
      <c r="K47" s="18"/>
      <c r="R47" s="55"/>
      <c r="S47" s="55"/>
      <c r="T47" s="55"/>
      <c r="U47" s="55"/>
      <c r="V47" s="55"/>
      <c r="W47" s="55"/>
      <c r="X47" s="55"/>
      <c r="Z47" s="55"/>
      <c r="AA47" s="55"/>
      <c r="AB47" s="55"/>
    </row>
    <row r="48" spans="1:44" x14ac:dyDescent="0.3">
      <c r="R48" s="55"/>
      <c r="S48" s="55"/>
      <c r="T48" s="55"/>
      <c r="U48" s="55"/>
      <c r="V48" s="55"/>
      <c r="Y48" s="18"/>
      <c r="Z48" s="55"/>
      <c r="AA48" s="55"/>
      <c r="AB48" s="55"/>
      <c r="AC48" s="62"/>
      <c r="AD48" s="62"/>
      <c r="AE48" s="62"/>
      <c r="AG48" s="62"/>
      <c r="AH48" s="62"/>
      <c r="AI48" s="62"/>
      <c r="AJ48" s="62"/>
      <c r="AK48" s="62"/>
      <c r="AM48" s="18"/>
    </row>
    <row r="49" spans="1:44" s="107" customFormat="1" x14ac:dyDescent="0.3">
      <c r="A49" s="103" t="s">
        <v>137</v>
      </c>
      <c r="B49" s="104"/>
      <c r="C49" s="104"/>
      <c r="D49" s="105">
        <v>16400</v>
      </c>
      <c r="E49" s="105">
        <v>15550</v>
      </c>
      <c r="F49" s="17"/>
      <c r="G49" s="17"/>
      <c r="H49" s="105">
        <v>29250</v>
      </c>
      <c r="I49" s="105">
        <v>28500</v>
      </c>
      <c r="J49" s="105">
        <v>37150</v>
      </c>
      <c r="K49" s="17"/>
      <c r="L49" s="17"/>
      <c r="M49" s="17"/>
      <c r="N49" s="106">
        <v>116650</v>
      </c>
      <c r="O49" s="17"/>
      <c r="P49" s="104"/>
      <c r="Q49" s="17"/>
      <c r="R49" s="106">
        <v>136550</v>
      </c>
      <c r="T49" s="106">
        <v>190100</v>
      </c>
      <c r="U49" s="106">
        <v>272450</v>
      </c>
      <c r="Y49" s="104"/>
      <c r="AC49" s="105">
        <v>561900</v>
      </c>
      <c r="AD49" s="105">
        <v>664200</v>
      </c>
      <c r="AE49" s="105"/>
      <c r="AF49" s="104"/>
      <c r="AG49" s="105"/>
      <c r="AH49" s="105"/>
      <c r="AI49" s="105"/>
      <c r="AJ49" s="105"/>
      <c r="AK49" s="105"/>
      <c r="AL49" s="104"/>
      <c r="AM49" s="104"/>
      <c r="AN49" s="105"/>
      <c r="AO49" s="105"/>
      <c r="AP49" s="105"/>
      <c r="AQ49" s="105"/>
      <c r="AR49" s="104"/>
    </row>
    <row r="50" spans="1:44" s="107" customFormat="1" x14ac:dyDescent="0.3">
      <c r="A50" s="103"/>
      <c r="B50" s="104"/>
      <c r="C50" s="104"/>
      <c r="D50" s="104"/>
      <c r="E50" s="104"/>
      <c r="F50" s="17"/>
      <c r="G50" s="17"/>
      <c r="H50" s="104"/>
      <c r="I50" s="104"/>
      <c r="J50" s="104"/>
      <c r="K50" s="17"/>
      <c r="L50" s="17"/>
      <c r="M50" s="17"/>
      <c r="O50" s="17"/>
      <c r="P50" s="104"/>
      <c r="Q50" s="17"/>
      <c r="U50" s="106">
        <v>40000</v>
      </c>
      <c r="Y50" s="104"/>
      <c r="AC50" s="105">
        <v>48000</v>
      </c>
      <c r="AD50" s="105">
        <v>48000</v>
      </c>
      <c r="AE50" s="105"/>
      <c r="AF50" s="104"/>
      <c r="AG50" s="105"/>
      <c r="AH50" s="105"/>
      <c r="AI50" s="105"/>
      <c r="AJ50" s="105"/>
      <c r="AK50" s="105"/>
      <c r="AL50" s="104"/>
      <c r="AM50" s="104"/>
      <c r="AN50" s="105"/>
      <c r="AO50" s="105"/>
      <c r="AP50" s="105"/>
      <c r="AQ50" s="105"/>
      <c r="AR50" s="104"/>
    </row>
    <row r="51" spans="1:44" s="110" customFormat="1" x14ac:dyDescent="0.3">
      <c r="A51" s="108" t="s">
        <v>140</v>
      </c>
      <c r="B51" s="111">
        <v>16200</v>
      </c>
      <c r="C51" s="111">
        <v>15500</v>
      </c>
      <c r="D51" s="111">
        <v>16400</v>
      </c>
      <c r="E51" s="111">
        <v>15550</v>
      </c>
      <c r="F51" s="17"/>
      <c r="G51" s="17"/>
      <c r="H51" s="111">
        <v>29250</v>
      </c>
      <c r="I51" s="111">
        <v>28500</v>
      </c>
      <c r="J51" s="111">
        <v>37150</v>
      </c>
      <c r="K51" s="17"/>
      <c r="L51" s="17"/>
      <c r="M51" s="17"/>
      <c r="N51" s="112">
        <v>116650</v>
      </c>
      <c r="O51" s="17"/>
      <c r="P51" s="111"/>
      <c r="Q51" s="17"/>
      <c r="R51" s="112"/>
      <c r="S51" s="112">
        <v>160800</v>
      </c>
      <c r="T51" s="112"/>
      <c r="U51" s="112"/>
      <c r="V51" s="112"/>
      <c r="W51" s="112"/>
      <c r="X51" s="112">
        <v>279400</v>
      </c>
      <c r="Y51" s="111"/>
      <c r="Z51" s="112"/>
      <c r="AA51" s="112">
        <f>S51*2</f>
        <v>321600</v>
      </c>
      <c r="AB51" s="112"/>
      <c r="AC51" s="112">
        <v>561900</v>
      </c>
      <c r="AD51" s="111">
        <v>664200</v>
      </c>
      <c r="AE51" s="111"/>
      <c r="AF51" s="111"/>
      <c r="AG51" s="111">
        <v>638500</v>
      </c>
      <c r="AH51" s="111"/>
      <c r="AI51" s="111">
        <v>758150</v>
      </c>
      <c r="AJ51" s="111"/>
      <c r="AK51" s="111">
        <v>784700</v>
      </c>
      <c r="AL51" s="111"/>
      <c r="AM51" s="111">
        <v>942950</v>
      </c>
      <c r="AN51" s="111"/>
      <c r="AO51" s="111">
        <v>1103900</v>
      </c>
      <c r="AP51" s="111"/>
      <c r="AQ51" s="111">
        <v>1144650</v>
      </c>
      <c r="AR51" s="111"/>
    </row>
    <row r="52" spans="1:44" s="110" customFormat="1" x14ac:dyDescent="0.3">
      <c r="A52" s="108"/>
      <c r="B52" s="111"/>
      <c r="C52" s="111"/>
      <c r="D52" s="111"/>
      <c r="E52" s="111"/>
      <c r="F52" s="17"/>
      <c r="G52" s="17"/>
      <c r="H52" s="111"/>
      <c r="I52" s="111"/>
      <c r="J52" s="111"/>
      <c r="K52" s="17"/>
      <c r="L52" s="17"/>
      <c r="M52" s="17"/>
      <c r="N52" s="112"/>
      <c r="O52" s="17"/>
      <c r="P52" s="111"/>
      <c r="Q52" s="17"/>
      <c r="R52" s="112"/>
      <c r="S52" s="112"/>
      <c r="T52" s="112"/>
      <c r="U52" s="112"/>
      <c r="V52" s="112"/>
      <c r="W52" s="112"/>
      <c r="X52" s="112">
        <v>30000</v>
      </c>
      <c r="Y52" s="111"/>
      <c r="Z52" s="112"/>
      <c r="AA52" s="112">
        <v>30000</v>
      </c>
      <c r="AB52" s="112"/>
      <c r="AC52" s="112">
        <v>48000</v>
      </c>
      <c r="AD52" s="112">
        <v>48000</v>
      </c>
      <c r="AE52" s="112"/>
      <c r="AF52" s="111"/>
      <c r="AG52" s="111">
        <v>48000</v>
      </c>
      <c r="AH52" s="111"/>
      <c r="AI52" s="111">
        <v>48000</v>
      </c>
      <c r="AJ52" s="111"/>
      <c r="AK52" s="111">
        <v>48000</v>
      </c>
      <c r="AL52" s="111"/>
      <c r="AM52" s="111">
        <v>48000</v>
      </c>
      <c r="AN52" s="111"/>
      <c r="AO52" s="111">
        <v>48000</v>
      </c>
      <c r="AP52" s="111"/>
      <c r="AQ52" s="111">
        <v>48000</v>
      </c>
      <c r="AR52" s="111"/>
    </row>
    <row r="54" spans="1:44" s="124" customFormat="1" x14ac:dyDescent="0.3">
      <c r="A54" s="122" t="s">
        <v>144</v>
      </c>
      <c r="B54" s="123"/>
      <c r="C54" s="123"/>
      <c r="D54" s="123">
        <v>16400</v>
      </c>
      <c r="E54" s="123">
        <v>15550</v>
      </c>
      <c r="F54" s="17"/>
      <c r="G54" s="17"/>
      <c r="H54" s="123">
        <v>29250</v>
      </c>
      <c r="I54" s="123">
        <v>28500</v>
      </c>
      <c r="J54" s="123">
        <v>37150</v>
      </c>
      <c r="K54" s="17"/>
      <c r="L54" s="17"/>
      <c r="M54" s="17"/>
      <c r="N54" s="124">
        <v>116650</v>
      </c>
      <c r="O54" s="124">
        <v>136300</v>
      </c>
      <c r="P54" s="123"/>
      <c r="Q54" s="17"/>
      <c r="S54" s="124">
        <v>160800</v>
      </c>
      <c r="T54" s="124">
        <v>190100</v>
      </c>
      <c r="U54" s="124">
        <v>272450</v>
      </c>
      <c r="V54" s="124">
        <v>389850</v>
      </c>
      <c r="W54" s="124">
        <v>240300</v>
      </c>
      <c r="X54" s="124">
        <v>279400</v>
      </c>
      <c r="Y54" s="123"/>
      <c r="Z54" s="124">
        <v>223980</v>
      </c>
      <c r="AA54" s="124">
        <f>S54*2</f>
        <v>321600</v>
      </c>
      <c r="AB54" s="124">
        <f>T54*2</f>
        <v>380200</v>
      </c>
      <c r="AC54" s="123">
        <v>561900</v>
      </c>
      <c r="AD54" s="123">
        <v>664200</v>
      </c>
      <c r="AE54" s="123">
        <v>654400</v>
      </c>
      <c r="AF54" s="123">
        <v>733400</v>
      </c>
      <c r="AG54" s="123">
        <v>638500</v>
      </c>
      <c r="AH54" s="123">
        <v>733350</v>
      </c>
      <c r="AI54" s="123"/>
      <c r="AJ54" s="123">
        <v>759900</v>
      </c>
      <c r="AK54" s="123"/>
      <c r="AL54" s="123">
        <v>854150</v>
      </c>
      <c r="AM54" s="123"/>
      <c r="AN54" s="123">
        <v>1022850</v>
      </c>
      <c r="AO54" s="123"/>
      <c r="AP54" s="123">
        <v>1063600</v>
      </c>
      <c r="AQ54" s="123"/>
      <c r="AR54" s="123">
        <v>1184450</v>
      </c>
    </row>
    <row r="55" spans="1:44" s="124" customFormat="1" x14ac:dyDescent="0.3">
      <c r="A55" s="122"/>
      <c r="B55" s="123"/>
      <c r="C55" s="123"/>
      <c r="D55" s="123"/>
      <c r="E55" s="123"/>
      <c r="F55" s="17"/>
      <c r="G55" s="17"/>
      <c r="H55" s="123"/>
      <c r="I55" s="123"/>
      <c r="J55" s="123"/>
      <c r="K55" s="17"/>
      <c r="L55" s="17"/>
      <c r="M55" s="17"/>
      <c r="P55" s="123"/>
      <c r="Q55" s="17"/>
      <c r="U55" s="124">
        <v>40000</v>
      </c>
      <c r="V55" s="124">
        <v>40000</v>
      </c>
      <c r="W55" s="124">
        <v>30000</v>
      </c>
      <c r="X55" s="124">
        <v>30000</v>
      </c>
      <c r="Y55" s="123"/>
      <c r="Z55" s="124">
        <v>30000</v>
      </c>
      <c r="AA55" s="124">
        <v>30000</v>
      </c>
      <c r="AB55" s="124">
        <v>30000</v>
      </c>
      <c r="AC55" s="123">
        <v>48000</v>
      </c>
      <c r="AD55" s="123">
        <v>48000</v>
      </c>
      <c r="AE55" s="123">
        <v>48000</v>
      </c>
      <c r="AF55" s="123">
        <v>80000</v>
      </c>
      <c r="AG55" s="123">
        <v>48000</v>
      </c>
      <c r="AH55" s="123">
        <v>48000</v>
      </c>
      <c r="AI55" s="123"/>
      <c r="AJ55" s="123">
        <v>48000</v>
      </c>
      <c r="AK55" s="123"/>
      <c r="AL55" s="123">
        <v>80000</v>
      </c>
      <c r="AM55" s="123"/>
      <c r="AN55" s="123">
        <v>48000</v>
      </c>
      <c r="AO55" s="123"/>
      <c r="AP55" s="123">
        <v>48000</v>
      </c>
      <c r="AQ55" s="123"/>
      <c r="AR55" s="123">
        <v>80000</v>
      </c>
    </row>
    <row r="57" spans="1:44" s="154" customFormat="1" x14ac:dyDescent="0.3">
      <c r="A57" s="148" t="s">
        <v>183</v>
      </c>
      <c r="B57" s="153">
        <v>16200</v>
      </c>
      <c r="C57" s="153"/>
      <c r="D57" s="153">
        <v>16400</v>
      </c>
      <c r="E57" s="153"/>
      <c r="F57" s="153"/>
      <c r="G57" s="153"/>
      <c r="H57" s="153"/>
      <c r="I57" s="153"/>
      <c r="J57" s="153"/>
      <c r="K57" s="153"/>
      <c r="L57" s="153"/>
      <c r="M57" s="153"/>
      <c r="O57" s="153"/>
      <c r="P57" s="153"/>
      <c r="Q57" s="153"/>
      <c r="Y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</row>
    <row r="58" spans="1:44" s="154" customFormat="1" x14ac:dyDescent="0.3">
      <c r="A58" s="148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O58" s="153"/>
      <c r="P58" s="153"/>
      <c r="Q58" s="153"/>
      <c r="Y58" s="153"/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AFAE-BE88-4C9F-960E-2E50606F882C}">
  <sheetPr codeName="Sheet2"/>
  <dimension ref="A1:AY62"/>
  <sheetViews>
    <sheetView workbookViewId="0">
      <pane ySplit="4" topLeftCell="A11" activePane="bottomLeft" state="frozen"/>
      <selection pane="bottomLeft" activeCell="A18" sqref="A18"/>
    </sheetView>
  </sheetViews>
  <sheetFormatPr defaultRowHeight="14.4" x14ac:dyDescent="0.3"/>
  <cols>
    <col min="1" max="1" width="42.33203125" style="19" customWidth="1"/>
    <col min="2" max="3" width="17.5546875" style="17" customWidth="1"/>
    <col min="4" max="4" width="14.44140625" style="17" customWidth="1"/>
    <col min="5" max="6" width="17.6640625" style="17" customWidth="1"/>
    <col min="7" max="8" width="17.33203125" style="17" customWidth="1"/>
    <col min="9" max="9" width="18" style="17" customWidth="1"/>
    <col min="10" max="10" width="18.88671875" style="17" customWidth="1"/>
    <col min="11" max="11" width="15.109375" style="17" customWidth="1"/>
    <col min="12" max="13" width="16.88671875" style="17" customWidth="1"/>
    <col min="14" max="14" width="17" style="17" customWidth="1"/>
    <col min="15" max="15" width="16.77734375" style="17" customWidth="1"/>
    <col min="16" max="16" width="15.109375" style="17" customWidth="1"/>
    <col min="17" max="17" width="19.109375" style="51" customWidth="1"/>
    <col min="18" max="19" width="20.6640625" style="51" customWidth="1"/>
    <col min="20" max="20" width="20.109375" style="51" customWidth="1"/>
    <col min="21" max="21" width="20.6640625" style="51" customWidth="1"/>
    <col min="22" max="22" width="20.88671875" style="17" customWidth="1"/>
    <col min="23" max="23" width="19.109375" style="51" customWidth="1"/>
    <col min="24" max="24" width="20.6640625" style="51" customWidth="1"/>
    <col min="25" max="25" width="18.44140625" style="51" customWidth="1"/>
    <col min="26" max="26" width="19.109375" style="51" customWidth="1"/>
    <col min="27" max="27" width="20.109375" style="51" customWidth="1"/>
    <col min="28" max="28" width="18.88671875" style="17" customWidth="1"/>
    <col min="29" max="29" width="20.6640625" style="51" customWidth="1"/>
    <col min="30" max="30" width="19.33203125" style="51" customWidth="1"/>
    <col min="31" max="31" width="18.88671875" style="51" customWidth="1"/>
    <col min="32" max="32" width="20.6640625" style="51" customWidth="1"/>
    <col min="33" max="33" width="19.44140625" style="51" customWidth="1"/>
    <col min="34" max="35" width="19.109375" style="51" customWidth="1"/>
    <col min="36" max="38" width="18.5546875" style="17" bestFit="1" customWidth="1"/>
    <col min="39" max="39" width="19.5546875" style="17" customWidth="1"/>
    <col min="40" max="40" width="19.88671875" style="17" customWidth="1"/>
    <col min="41" max="43" width="19.5546875" style="17" customWidth="1"/>
    <col min="44" max="44" width="19.88671875" style="17" customWidth="1"/>
    <col min="45" max="51" width="19.5546875" style="17" customWidth="1"/>
  </cols>
  <sheetData>
    <row r="1" spans="1:51" x14ac:dyDescent="0.3">
      <c r="B1" s="1" t="s">
        <v>168</v>
      </c>
      <c r="C1" s="136" t="s">
        <v>169</v>
      </c>
      <c r="D1" s="1"/>
      <c r="E1" s="1" t="s">
        <v>168</v>
      </c>
      <c r="F1" s="136" t="s">
        <v>169</v>
      </c>
      <c r="G1" s="1" t="s">
        <v>168</v>
      </c>
      <c r="H1" s="136" t="s">
        <v>169</v>
      </c>
      <c r="J1" s="67"/>
      <c r="K1"/>
      <c r="L1" s="1" t="s">
        <v>168</v>
      </c>
      <c r="M1" s="136" t="s">
        <v>169</v>
      </c>
      <c r="N1" s="19"/>
      <c r="O1" s="71"/>
      <c r="P1" s="71"/>
      <c r="AH1" s="100" t="s">
        <v>139</v>
      </c>
      <c r="AI1" s="100" t="s">
        <v>139</v>
      </c>
      <c r="AJ1" s="17" t="s">
        <v>146</v>
      </c>
      <c r="AK1" s="100" t="s">
        <v>139</v>
      </c>
      <c r="AL1" s="17" t="s">
        <v>146</v>
      </c>
      <c r="AM1" s="34"/>
      <c r="AN1" s="100" t="s">
        <v>139</v>
      </c>
      <c r="AO1" s="17" t="s">
        <v>146</v>
      </c>
      <c r="AP1" s="100" t="s">
        <v>139</v>
      </c>
      <c r="AQ1" s="100" t="s">
        <v>139</v>
      </c>
      <c r="AR1" s="100" t="s">
        <v>139</v>
      </c>
      <c r="AS1" s="17" t="s">
        <v>146</v>
      </c>
      <c r="AT1" s="17" t="s">
        <v>146</v>
      </c>
      <c r="AU1" s="100" t="s">
        <v>139</v>
      </c>
      <c r="AV1" s="17" t="s">
        <v>146</v>
      </c>
      <c r="AW1" s="17" t="s">
        <v>146</v>
      </c>
      <c r="AX1" s="17" t="s">
        <v>146</v>
      </c>
      <c r="AY1" s="17" t="s">
        <v>146</v>
      </c>
    </row>
    <row r="2" spans="1:51" x14ac:dyDescent="0.3">
      <c r="A2" s="20"/>
      <c r="B2" s="4" t="s">
        <v>62</v>
      </c>
      <c r="C2" s="136" t="s">
        <v>62</v>
      </c>
      <c r="D2" s="76" t="s">
        <v>62</v>
      </c>
      <c r="E2" s="63" t="s">
        <v>65</v>
      </c>
      <c r="F2" s="139" t="s">
        <v>65</v>
      </c>
      <c r="G2" s="76" t="s">
        <v>62</v>
      </c>
      <c r="H2" s="140" t="s">
        <v>62</v>
      </c>
      <c r="I2" s="76" t="s">
        <v>65</v>
      </c>
      <c r="J2" s="76" t="s">
        <v>62</v>
      </c>
      <c r="K2" s="76" t="s">
        <v>62</v>
      </c>
      <c r="L2" s="63" t="s">
        <v>67</v>
      </c>
      <c r="M2" s="139" t="s">
        <v>67</v>
      </c>
      <c r="N2" s="76" t="s">
        <v>62</v>
      </c>
      <c r="O2" s="72" t="s">
        <v>70</v>
      </c>
      <c r="P2" s="63" t="s">
        <v>62</v>
      </c>
      <c r="Q2" s="35" t="s">
        <v>101</v>
      </c>
      <c r="R2" s="35" t="s">
        <v>75</v>
      </c>
      <c r="S2" s="35" t="s">
        <v>101</v>
      </c>
      <c r="T2" s="77" t="s">
        <v>72</v>
      </c>
      <c r="U2" s="35" t="s">
        <v>75</v>
      </c>
      <c r="V2" s="35" t="s">
        <v>101</v>
      </c>
      <c r="W2" s="35" t="s">
        <v>101</v>
      </c>
      <c r="X2" s="35" t="s">
        <v>75</v>
      </c>
      <c r="Y2" s="58" t="s">
        <v>72</v>
      </c>
      <c r="Z2" s="35" t="s">
        <v>101</v>
      </c>
      <c r="AA2" s="58" t="s">
        <v>72</v>
      </c>
      <c r="AB2" s="58" t="s">
        <v>103</v>
      </c>
      <c r="AC2" s="35" t="s">
        <v>75</v>
      </c>
      <c r="AD2" s="77" t="s">
        <v>72</v>
      </c>
      <c r="AE2" s="35" t="s">
        <v>101</v>
      </c>
      <c r="AF2" s="35" t="s">
        <v>75</v>
      </c>
      <c r="AG2" s="58" t="s">
        <v>72</v>
      </c>
      <c r="AH2" s="97" t="s">
        <v>72</v>
      </c>
      <c r="AI2" s="97" t="s">
        <v>72</v>
      </c>
      <c r="AJ2" s="76" t="s">
        <v>70</v>
      </c>
      <c r="AK2" s="98" t="s">
        <v>70</v>
      </c>
      <c r="AL2" s="76" t="s">
        <v>70</v>
      </c>
      <c r="AM2" s="76" t="s">
        <v>70</v>
      </c>
      <c r="AN2" s="102" t="s">
        <v>81</v>
      </c>
      <c r="AO2" s="63" t="s">
        <v>81</v>
      </c>
      <c r="AP2" s="102" t="s">
        <v>81</v>
      </c>
      <c r="AQ2" s="102" t="s">
        <v>91</v>
      </c>
      <c r="AR2" s="102" t="s">
        <v>81</v>
      </c>
      <c r="AS2" s="63" t="s">
        <v>91</v>
      </c>
      <c r="AT2" s="63" t="s">
        <v>81</v>
      </c>
      <c r="AU2" s="102" t="s">
        <v>81</v>
      </c>
      <c r="AV2" s="63" t="s">
        <v>81</v>
      </c>
      <c r="AW2" s="63" t="s">
        <v>81</v>
      </c>
      <c r="AX2" s="63" t="s">
        <v>81</v>
      </c>
      <c r="AY2" s="63" t="s">
        <v>81</v>
      </c>
    </row>
    <row r="3" spans="1:51" ht="15.6" x14ac:dyDescent="0.3">
      <c r="A3" s="20"/>
      <c r="B3" s="68" t="s">
        <v>63</v>
      </c>
      <c r="C3" s="136" t="s">
        <v>63</v>
      </c>
      <c r="D3" s="68" t="s">
        <v>63</v>
      </c>
      <c r="E3" s="68" t="s">
        <v>63</v>
      </c>
      <c r="F3" s="140" t="s">
        <v>63</v>
      </c>
      <c r="G3" s="68" t="s">
        <v>63</v>
      </c>
      <c r="H3" s="140" t="s">
        <v>63</v>
      </c>
      <c r="I3" s="68" t="s">
        <v>133</v>
      </c>
      <c r="J3" s="68" t="s">
        <v>63</v>
      </c>
      <c r="K3" s="144"/>
      <c r="L3" s="68" t="s">
        <v>63</v>
      </c>
      <c r="M3" s="140" t="s">
        <v>63</v>
      </c>
      <c r="N3" s="68" t="s">
        <v>63</v>
      </c>
      <c r="O3" s="68" t="s">
        <v>63</v>
      </c>
      <c r="P3" s="68" t="s">
        <v>133</v>
      </c>
      <c r="Q3" s="54" t="s">
        <v>63</v>
      </c>
      <c r="R3" s="68" t="s">
        <v>63</v>
      </c>
      <c r="S3" s="68" t="s">
        <v>63</v>
      </c>
      <c r="T3" s="68" t="s">
        <v>63</v>
      </c>
      <c r="U3" s="68" t="s">
        <v>63</v>
      </c>
      <c r="V3" s="68" t="s">
        <v>63</v>
      </c>
      <c r="W3" s="54" t="s">
        <v>63</v>
      </c>
      <c r="X3" s="36" t="s">
        <v>63</v>
      </c>
      <c r="Y3" s="36" t="s">
        <v>63</v>
      </c>
      <c r="Z3" s="36" t="s">
        <v>63</v>
      </c>
      <c r="AA3" s="36" t="s">
        <v>63</v>
      </c>
      <c r="AB3" s="36" t="s">
        <v>63</v>
      </c>
      <c r="AC3" s="36" t="s">
        <v>63</v>
      </c>
      <c r="AD3" s="87" t="s">
        <v>63</v>
      </c>
      <c r="AE3" s="36" t="s">
        <v>63</v>
      </c>
      <c r="AF3" s="68" t="s">
        <v>63</v>
      </c>
      <c r="AG3" s="68" t="s">
        <v>63</v>
      </c>
      <c r="AH3" s="98" t="s">
        <v>63</v>
      </c>
      <c r="AI3" s="98" t="s">
        <v>63</v>
      </c>
      <c r="AJ3" s="76" t="s">
        <v>63</v>
      </c>
      <c r="AK3" s="98" t="s">
        <v>63</v>
      </c>
      <c r="AL3" s="76" t="s">
        <v>63</v>
      </c>
      <c r="AM3" s="68" t="s">
        <v>63</v>
      </c>
      <c r="AN3" s="98" t="s">
        <v>63</v>
      </c>
      <c r="AO3" s="76" t="s">
        <v>63</v>
      </c>
      <c r="AP3" s="98" t="s">
        <v>63</v>
      </c>
      <c r="AQ3" s="98" t="s">
        <v>63</v>
      </c>
      <c r="AR3" s="98" t="s">
        <v>63</v>
      </c>
      <c r="AS3" s="68" t="s">
        <v>63</v>
      </c>
      <c r="AT3" s="76" t="s">
        <v>63</v>
      </c>
      <c r="AU3" s="98" t="s">
        <v>63</v>
      </c>
      <c r="AV3" s="68" t="s">
        <v>63</v>
      </c>
      <c r="AW3" s="68" t="s">
        <v>63</v>
      </c>
      <c r="AX3" s="68" t="s">
        <v>63</v>
      </c>
      <c r="AY3" s="76" t="s">
        <v>63</v>
      </c>
    </row>
    <row r="4" spans="1:51" x14ac:dyDescent="0.3">
      <c r="A4" s="21" t="s">
        <v>2</v>
      </c>
      <c r="B4" s="4" t="s">
        <v>64</v>
      </c>
      <c r="C4" s="136" t="s">
        <v>64</v>
      </c>
      <c r="D4" s="76" t="s">
        <v>171</v>
      </c>
      <c r="E4" s="72" t="s">
        <v>66</v>
      </c>
      <c r="F4" s="141" t="s">
        <v>66</v>
      </c>
      <c r="G4" s="76" t="s">
        <v>98</v>
      </c>
      <c r="H4" s="140" t="s">
        <v>98</v>
      </c>
      <c r="I4" s="76" t="s">
        <v>134</v>
      </c>
      <c r="J4" s="76" t="s">
        <v>130</v>
      </c>
      <c r="K4" s="76" t="s">
        <v>174</v>
      </c>
      <c r="L4" s="63" t="s">
        <v>68</v>
      </c>
      <c r="M4" s="139" t="s">
        <v>68</v>
      </c>
      <c r="N4" s="76" t="s">
        <v>69</v>
      </c>
      <c r="O4" s="72" t="s">
        <v>71</v>
      </c>
      <c r="P4" s="63" t="s">
        <v>189</v>
      </c>
      <c r="Q4" s="37" t="s">
        <v>177</v>
      </c>
      <c r="R4" s="37" t="s">
        <v>76</v>
      </c>
      <c r="S4" s="37" t="s">
        <v>129</v>
      </c>
      <c r="T4" s="37" t="s">
        <v>74</v>
      </c>
      <c r="U4" s="61" t="s">
        <v>77</v>
      </c>
      <c r="V4" s="88" t="s">
        <v>116</v>
      </c>
      <c r="W4" s="37" t="s">
        <v>106</v>
      </c>
      <c r="X4" s="37" t="s">
        <v>95</v>
      </c>
      <c r="Y4" s="37" t="s">
        <v>97</v>
      </c>
      <c r="Z4" s="37" t="s">
        <v>102</v>
      </c>
      <c r="AA4" s="37" t="s">
        <v>99</v>
      </c>
      <c r="AB4" s="82" t="s">
        <v>104</v>
      </c>
      <c r="AC4" s="37" t="s">
        <v>117</v>
      </c>
      <c r="AD4" s="37" t="s">
        <v>118</v>
      </c>
      <c r="AE4" s="37" t="s">
        <v>108</v>
      </c>
      <c r="AF4" s="37" t="s">
        <v>78</v>
      </c>
      <c r="AG4" s="37" t="s">
        <v>79</v>
      </c>
      <c r="AH4" s="99" t="s">
        <v>80</v>
      </c>
      <c r="AI4" s="99" t="s">
        <v>148</v>
      </c>
      <c r="AJ4" s="61" t="s">
        <v>56</v>
      </c>
      <c r="AK4" s="96" t="s">
        <v>56</v>
      </c>
      <c r="AL4" s="61" t="s">
        <v>59</v>
      </c>
      <c r="AM4" s="61" t="s">
        <v>114</v>
      </c>
      <c r="AN4" s="96" t="s">
        <v>61</v>
      </c>
      <c r="AO4" s="61" t="s">
        <v>58</v>
      </c>
      <c r="AP4" s="96" t="s">
        <v>58</v>
      </c>
      <c r="AQ4" s="96" t="s">
        <v>92</v>
      </c>
      <c r="AR4" s="96" t="s">
        <v>82</v>
      </c>
      <c r="AS4" s="61" t="s">
        <v>121</v>
      </c>
      <c r="AT4" s="61" t="s">
        <v>83</v>
      </c>
      <c r="AU4" s="96" t="s">
        <v>83</v>
      </c>
      <c r="AV4" s="61" t="s">
        <v>119</v>
      </c>
      <c r="AW4" s="61" t="s">
        <v>120</v>
      </c>
      <c r="AX4" s="61" t="s">
        <v>149</v>
      </c>
      <c r="AY4" s="61" t="s">
        <v>150</v>
      </c>
    </row>
    <row r="5" spans="1:51" x14ac:dyDescent="0.3">
      <c r="A5" s="22" t="s">
        <v>3</v>
      </c>
      <c r="B5" s="5">
        <v>24</v>
      </c>
      <c r="C5" s="5">
        <v>24</v>
      </c>
      <c r="D5" s="5">
        <v>36</v>
      </c>
      <c r="E5" s="73">
        <v>36</v>
      </c>
      <c r="F5" s="73">
        <v>36</v>
      </c>
      <c r="G5" s="5">
        <v>36</v>
      </c>
      <c r="H5" s="5">
        <v>36</v>
      </c>
      <c r="I5" s="5">
        <v>48</v>
      </c>
      <c r="J5" s="73">
        <v>48</v>
      </c>
      <c r="K5" s="6">
        <v>72</v>
      </c>
      <c r="L5" s="75">
        <v>72</v>
      </c>
      <c r="M5" s="75">
        <v>72</v>
      </c>
      <c r="N5" s="6">
        <v>72</v>
      </c>
      <c r="O5" s="6">
        <v>72</v>
      </c>
      <c r="P5" s="6">
        <v>96</v>
      </c>
      <c r="Q5" s="38">
        <v>192</v>
      </c>
      <c r="R5" s="38">
        <v>192</v>
      </c>
      <c r="S5" s="38">
        <v>192</v>
      </c>
      <c r="T5" s="38">
        <v>192</v>
      </c>
      <c r="U5" s="38">
        <v>192</v>
      </c>
      <c r="V5" s="5">
        <v>192</v>
      </c>
      <c r="W5" s="38">
        <v>240</v>
      </c>
      <c r="X5" s="38">
        <v>240</v>
      </c>
      <c r="Y5" s="38">
        <v>240</v>
      </c>
      <c r="Z5" s="38">
        <v>240</v>
      </c>
      <c r="AA5" s="38">
        <v>240</v>
      </c>
      <c r="AB5" s="5">
        <v>240</v>
      </c>
      <c r="AC5" s="38">
        <v>384</v>
      </c>
      <c r="AD5" s="38">
        <v>384</v>
      </c>
      <c r="AE5" s="38">
        <v>480</v>
      </c>
      <c r="AF5" s="38">
        <v>480</v>
      </c>
      <c r="AG5" s="38">
        <v>480</v>
      </c>
      <c r="AH5" s="38">
        <v>384</v>
      </c>
      <c r="AI5" s="38">
        <v>408</v>
      </c>
      <c r="AJ5" s="5">
        <v>480</v>
      </c>
      <c r="AK5" s="5">
        <v>480</v>
      </c>
      <c r="AL5" s="5">
        <v>512</v>
      </c>
      <c r="AM5" s="5">
        <v>576</v>
      </c>
      <c r="AN5" s="5">
        <v>384</v>
      </c>
      <c r="AO5" s="5">
        <v>480</v>
      </c>
      <c r="AP5" s="5">
        <v>480</v>
      </c>
      <c r="AQ5" s="5">
        <v>384</v>
      </c>
      <c r="AR5" s="5">
        <v>384</v>
      </c>
      <c r="AS5" s="5">
        <v>480</v>
      </c>
      <c r="AT5" s="5">
        <v>480</v>
      </c>
      <c r="AU5" s="5">
        <v>480</v>
      </c>
      <c r="AV5" s="5">
        <v>528</v>
      </c>
      <c r="AW5" s="5">
        <v>576</v>
      </c>
      <c r="AX5" s="5">
        <v>528</v>
      </c>
      <c r="AY5" s="5">
        <v>480</v>
      </c>
    </row>
    <row r="6" spans="1:51" x14ac:dyDescent="0.3">
      <c r="A6" s="21" t="s">
        <v>4</v>
      </c>
      <c r="B6" s="5">
        <v>24</v>
      </c>
      <c r="C6" s="5">
        <v>24</v>
      </c>
      <c r="D6" s="5">
        <v>12</v>
      </c>
      <c r="E6" s="5">
        <v>15</v>
      </c>
      <c r="F6" s="5">
        <v>15</v>
      </c>
      <c r="G6" s="5">
        <v>18</v>
      </c>
      <c r="H6" s="5">
        <v>18</v>
      </c>
      <c r="I6" s="5">
        <v>15</v>
      </c>
      <c r="J6" s="5">
        <v>24</v>
      </c>
      <c r="K6" s="6">
        <v>12</v>
      </c>
      <c r="L6" s="6">
        <v>15</v>
      </c>
      <c r="M6" s="6">
        <v>15</v>
      </c>
      <c r="N6" s="6">
        <v>24</v>
      </c>
      <c r="O6" s="6">
        <v>25</v>
      </c>
      <c r="P6" s="6">
        <v>18</v>
      </c>
      <c r="Q6" s="39">
        <v>12</v>
      </c>
      <c r="R6" s="39">
        <v>15</v>
      </c>
      <c r="S6" s="39">
        <v>18</v>
      </c>
      <c r="T6" s="39">
        <v>25</v>
      </c>
      <c r="U6" s="39">
        <v>30</v>
      </c>
      <c r="V6" s="7">
        <v>36</v>
      </c>
      <c r="W6" s="39">
        <v>12</v>
      </c>
      <c r="X6" s="39">
        <v>15</v>
      </c>
      <c r="Y6" s="39">
        <v>25</v>
      </c>
      <c r="Z6" s="39">
        <v>30</v>
      </c>
      <c r="AA6" s="39">
        <v>50</v>
      </c>
      <c r="AB6" s="7">
        <v>100</v>
      </c>
      <c r="AC6" s="39">
        <v>15</v>
      </c>
      <c r="AD6" s="39">
        <v>25</v>
      </c>
      <c r="AE6" s="39">
        <v>6</v>
      </c>
      <c r="AF6" s="39">
        <v>15</v>
      </c>
      <c r="AG6" s="39">
        <v>25</v>
      </c>
      <c r="AH6" s="39">
        <v>50</v>
      </c>
      <c r="AI6" s="39">
        <v>50</v>
      </c>
      <c r="AJ6" s="7">
        <v>50</v>
      </c>
      <c r="AK6" s="7">
        <v>50</v>
      </c>
      <c r="AL6" s="7">
        <v>50</v>
      </c>
      <c r="AM6" s="7">
        <v>50</v>
      </c>
      <c r="AN6" s="7">
        <v>100</v>
      </c>
      <c r="AO6" s="7">
        <v>100</v>
      </c>
      <c r="AP6" s="7">
        <v>100</v>
      </c>
      <c r="AQ6" s="7">
        <v>150</v>
      </c>
      <c r="AR6" s="7">
        <v>200</v>
      </c>
      <c r="AS6" s="7">
        <v>150</v>
      </c>
      <c r="AT6" s="7">
        <v>200</v>
      </c>
      <c r="AU6" s="7">
        <v>200</v>
      </c>
      <c r="AV6" s="7">
        <v>100</v>
      </c>
      <c r="AW6" s="7">
        <v>100</v>
      </c>
      <c r="AX6" s="7">
        <v>200</v>
      </c>
      <c r="AY6" s="7">
        <v>300</v>
      </c>
    </row>
    <row r="7" spans="1:51" x14ac:dyDescent="0.3">
      <c r="A7" s="23" t="s">
        <v>5</v>
      </c>
      <c r="B7" s="6">
        <f t="shared" ref="B7:AB7" si="0">+B5*B6/1000</f>
        <v>0.57599999999999996</v>
      </c>
      <c r="C7" s="6">
        <f t="shared" ref="C7" si="1">+C5*C6/1000</f>
        <v>0.57599999999999996</v>
      </c>
      <c r="D7" s="6">
        <f>+D5*D6/1000</f>
        <v>0.432</v>
      </c>
      <c r="E7" s="6">
        <f t="shared" si="0"/>
        <v>0.54</v>
      </c>
      <c r="F7" s="6">
        <f t="shared" ref="F7" si="2">+F5*F6/1000</f>
        <v>0.54</v>
      </c>
      <c r="G7" s="6">
        <f t="shared" si="0"/>
        <v>0.64800000000000002</v>
      </c>
      <c r="H7" s="6">
        <f t="shared" ref="H7" si="3">+H5*H6/1000</f>
        <v>0.64800000000000002</v>
      </c>
      <c r="I7" s="6">
        <f>+I5*I6/1000</f>
        <v>0.72</v>
      </c>
      <c r="J7" s="6">
        <f>+J5*J6/1000</f>
        <v>1.1519999999999999</v>
      </c>
      <c r="K7" s="6">
        <f t="shared" ref="K7" si="4">+K5*K6/1000</f>
        <v>0.86399999999999999</v>
      </c>
      <c r="L7" s="6">
        <f t="shared" si="0"/>
        <v>1.08</v>
      </c>
      <c r="M7" s="6">
        <f t="shared" ref="M7" si="5">+M5*M6/1000</f>
        <v>1.08</v>
      </c>
      <c r="N7" s="6">
        <f t="shared" si="0"/>
        <v>1.728</v>
      </c>
      <c r="O7" s="6">
        <f t="shared" si="0"/>
        <v>1.8</v>
      </c>
      <c r="P7" s="6">
        <f t="shared" si="0"/>
        <v>1.728</v>
      </c>
      <c r="Q7" s="40">
        <f>+Q5*Q6/1000</f>
        <v>2.3039999999999998</v>
      </c>
      <c r="R7" s="40">
        <f t="shared" si="0"/>
        <v>2.88</v>
      </c>
      <c r="S7" s="40">
        <f>+S5*S6/1000</f>
        <v>3.456</v>
      </c>
      <c r="T7" s="40">
        <f t="shared" si="0"/>
        <v>4.8</v>
      </c>
      <c r="U7" s="40">
        <f t="shared" si="0"/>
        <v>5.76</v>
      </c>
      <c r="V7" s="6">
        <f t="shared" si="0"/>
        <v>6.9119999999999999</v>
      </c>
      <c r="W7" s="40">
        <f t="shared" ref="W7" si="6">+W5*W6/1000</f>
        <v>2.88</v>
      </c>
      <c r="X7" s="40">
        <f t="shared" si="0"/>
        <v>3.6</v>
      </c>
      <c r="Y7" s="40">
        <f t="shared" si="0"/>
        <v>6</v>
      </c>
      <c r="Z7" s="40">
        <f t="shared" si="0"/>
        <v>7.2</v>
      </c>
      <c r="AA7" s="40">
        <f t="shared" si="0"/>
        <v>12</v>
      </c>
      <c r="AB7" s="5">
        <f t="shared" si="0"/>
        <v>24</v>
      </c>
      <c r="AC7" s="40">
        <f t="shared" ref="AC7:AD7" si="7">+AC5*AC6/1000</f>
        <v>5.76</v>
      </c>
      <c r="AD7" s="40">
        <f t="shared" si="7"/>
        <v>9.6</v>
      </c>
      <c r="AE7" s="40">
        <f t="shared" ref="AE7" si="8">+AE5*AE6/1000</f>
        <v>2.88</v>
      </c>
      <c r="AF7" s="40">
        <f>+AF5*AF6/1000</f>
        <v>7.2</v>
      </c>
      <c r="AG7" s="40">
        <f>+AG5*AG6/1000</f>
        <v>12</v>
      </c>
      <c r="AH7" s="40">
        <f t="shared" ref="AH7:AP7" si="9">+AH5*AH6/1000</f>
        <v>19.2</v>
      </c>
      <c r="AI7" s="40">
        <f t="shared" ref="AI7:AJ7" si="10">+AI5*AI6/1000</f>
        <v>20.399999999999999</v>
      </c>
      <c r="AJ7" s="6">
        <f t="shared" si="10"/>
        <v>24</v>
      </c>
      <c r="AK7" s="6">
        <f t="shared" si="9"/>
        <v>24</v>
      </c>
      <c r="AL7" s="6">
        <f t="shared" si="9"/>
        <v>25.6</v>
      </c>
      <c r="AM7" s="6">
        <f t="shared" si="9"/>
        <v>28.8</v>
      </c>
      <c r="AN7" s="6">
        <f t="shared" si="9"/>
        <v>38.4</v>
      </c>
      <c r="AO7" s="6">
        <f t="shared" ref="AO7" si="11">+AO5*AO6/1000</f>
        <v>48</v>
      </c>
      <c r="AP7" s="6">
        <f t="shared" si="9"/>
        <v>48</v>
      </c>
      <c r="AQ7" s="6">
        <f>+AQ5*AQ6/1000</f>
        <v>57.6</v>
      </c>
      <c r="AR7" s="6">
        <f t="shared" ref="AR7:AV7" si="12">+AR5*AR6/1000</f>
        <v>76.8</v>
      </c>
      <c r="AS7" s="6">
        <f>+AS5*AS6/1000</f>
        <v>72</v>
      </c>
      <c r="AT7" s="6">
        <f t="shared" ref="AT7" si="13">+AT5*AT6/1000</f>
        <v>96</v>
      </c>
      <c r="AU7" s="6">
        <f t="shared" si="12"/>
        <v>96</v>
      </c>
      <c r="AV7" s="6">
        <f t="shared" si="12"/>
        <v>52.8</v>
      </c>
      <c r="AW7" s="6">
        <f>+AW5*AW6/1000</f>
        <v>57.6</v>
      </c>
      <c r="AX7" s="6">
        <f t="shared" ref="AX7:AY7" si="14">+AX5*AX6/1000</f>
        <v>105.6</v>
      </c>
      <c r="AY7" s="6">
        <f t="shared" si="14"/>
        <v>144</v>
      </c>
    </row>
    <row r="8" spans="1:51" x14ac:dyDescent="0.3">
      <c r="A8" s="21" t="s">
        <v>6</v>
      </c>
      <c r="B8" s="7">
        <v>3.2</v>
      </c>
      <c r="C8" s="7">
        <v>3.2</v>
      </c>
      <c r="D8" s="7">
        <v>3.2</v>
      </c>
      <c r="E8" s="7">
        <v>3.2</v>
      </c>
      <c r="F8" s="7">
        <v>3.2</v>
      </c>
      <c r="G8" s="7">
        <v>3.2</v>
      </c>
      <c r="H8" s="7">
        <v>3.2</v>
      </c>
      <c r="I8" s="7">
        <v>3.2</v>
      </c>
      <c r="J8" s="7">
        <v>3.2</v>
      </c>
      <c r="K8" s="6">
        <v>3.2</v>
      </c>
      <c r="L8" s="6">
        <v>3.2</v>
      </c>
      <c r="M8" s="6">
        <v>3.2</v>
      </c>
      <c r="N8" s="6">
        <v>3.2</v>
      </c>
      <c r="O8" s="6">
        <v>3.2</v>
      </c>
      <c r="P8" s="6">
        <v>3.2</v>
      </c>
      <c r="Q8" s="41">
        <v>3.2</v>
      </c>
      <c r="R8" s="41">
        <v>3.2</v>
      </c>
      <c r="S8" s="41">
        <v>3.2</v>
      </c>
      <c r="T8" s="41">
        <v>3.2</v>
      </c>
      <c r="U8" s="41">
        <v>3.2</v>
      </c>
      <c r="V8" s="7">
        <v>3.2</v>
      </c>
      <c r="W8" s="41">
        <v>3.2</v>
      </c>
      <c r="X8" s="41">
        <v>3.2</v>
      </c>
      <c r="Y8" s="41">
        <v>3.2</v>
      </c>
      <c r="Z8" s="41">
        <v>3.2</v>
      </c>
      <c r="AA8" s="41">
        <v>3.2</v>
      </c>
      <c r="AB8" s="7">
        <v>3.2</v>
      </c>
      <c r="AC8" s="41">
        <v>3.2</v>
      </c>
      <c r="AD8" s="41">
        <v>3.2</v>
      </c>
      <c r="AE8" s="41">
        <v>3.2</v>
      </c>
      <c r="AF8" s="41">
        <v>3.2</v>
      </c>
      <c r="AG8" s="41">
        <v>3.2</v>
      </c>
      <c r="AH8" s="39">
        <v>3.2</v>
      </c>
      <c r="AI8" s="39">
        <v>3.2</v>
      </c>
      <c r="AJ8" s="7">
        <v>3.2</v>
      </c>
      <c r="AK8" s="7">
        <v>3.2</v>
      </c>
      <c r="AL8" s="7">
        <v>3.2</v>
      </c>
      <c r="AM8" s="7">
        <v>3.2</v>
      </c>
      <c r="AN8" s="7">
        <v>3.2</v>
      </c>
      <c r="AO8" s="7">
        <v>3.2</v>
      </c>
      <c r="AP8" s="7">
        <v>3.2</v>
      </c>
      <c r="AQ8" s="7">
        <v>3.2</v>
      </c>
      <c r="AR8" s="7">
        <v>3.2</v>
      </c>
      <c r="AS8" s="7">
        <v>3.2</v>
      </c>
      <c r="AT8" s="7">
        <v>3.2</v>
      </c>
      <c r="AU8" s="7">
        <v>3.2</v>
      </c>
      <c r="AV8" s="7">
        <v>3.2</v>
      </c>
      <c r="AW8" s="7">
        <v>3.2</v>
      </c>
      <c r="AX8" s="7">
        <v>3.2</v>
      </c>
      <c r="AY8" s="7">
        <v>3.2</v>
      </c>
    </row>
    <row r="9" spans="1:51" x14ac:dyDescent="0.3">
      <c r="A9" s="21" t="s">
        <v>7</v>
      </c>
      <c r="B9" s="5">
        <v>5.5</v>
      </c>
      <c r="C9" s="5">
        <v>5.5</v>
      </c>
      <c r="D9" s="5">
        <v>5.5</v>
      </c>
      <c r="E9" s="5">
        <v>15</v>
      </c>
      <c r="F9" s="5">
        <v>15</v>
      </c>
      <c r="G9" s="5">
        <v>5.5</v>
      </c>
      <c r="H9" s="5">
        <v>5.5</v>
      </c>
      <c r="I9" s="5">
        <v>15</v>
      </c>
      <c r="J9" s="5">
        <v>5.5</v>
      </c>
      <c r="K9" s="6">
        <v>6</v>
      </c>
      <c r="L9" s="6">
        <v>15</v>
      </c>
      <c r="M9" s="6">
        <v>15</v>
      </c>
      <c r="N9" s="6">
        <v>6</v>
      </c>
      <c r="O9" s="6">
        <v>25</v>
      </c>
      <c r="P9" s="6">
        <v>6</v>
      </c>
      <c r="Q9" s="39">
        <v>6</v>
      </c>
      <c r="R9" s="39">
        <v>15</v>
      </c>
      <c r="S9" s="39">
        <v>6</v>
      </c>
      <c r="T9" s="39">
        <v>25</v>
      </c>
      <c r="U9" s="39">
        <v>15</v>
      </c>
      <c r="V9" s="39">
        <v>6</v>
      </c>
      <c r="W9" s="39">
        <v>6</v>
      </c>
      <c r="X9" s="39">
        <v>15</v>
      </c>
      <c r="Y9" s="39">
        <v>25</v>
      </c>
      <c r="Z9" s="39">
        <v>6</v>
      </c>
      <c r="AA9" s="39">
        <v>25</v>
      </c>
      <c r="AB9" s="7">
        <v>100</v>
      </c>
      <c r="AC9" s="39">
        <v>15</v>
      </c>
      <c r="AD9" s="39">
        <v>25</v>
      </c>
      <c r="AE9" s="39">
        <v>6</v>
      </c>
      <c r="AF9" s="39">
        <v>15</v>
      </c>
      <c r="AG9" s="39">
        <v>25</v>
      </c>
      <c r="AH9" s="39">
        <v>25</v>
      </c>
      <c r="AI9" s="39">
        <v>25</v>
      </c>
      <c r="AJ9" s="39">
        <v>25</v>
      </c>
      <c r="AK9" s="39">
        <v>25</v>
      </c>
      <c r="AL9" s="39">
        <v>25</v>
      </c>
      <c r="AM9" s="39">
        <v>25</v>
      </c>
      <c r="AN9" s="39">
        <v>100</v>
      </c>
      <c r="AO9" s="39">
        <v>100</v>
      </c>
      <c r="AP9" s="39">
        <v>100</v>
      </c>
      <c r="AQ9" s="39">
        <v>150</v>
      </c>
      <c r="AR9" s="39">
        <v>100</v>
      </c>
      <c r="AS9" s="39">
        <v>150</v>
      </c>
      <c r="AT9" s="39">
        <v>100</v>
      </c>
      <c r="AU9" s="39">
        <v>100</v>
      </c>
      <c r="AV9" s="39">
        <v>100</v>
      </c>
      <c r="AW9" s="39">
        <v>100</v>
      </c>
      <c r="AX9" s="39">
        <v>100</v>
      </c>
      <c r="AY9" s="39">
        <v>100</v>
      </c>
    </row>
    <row r="10" spans="1:51" x14ac:dyDescent="0.3">
      <c r="A10" s="24" t="s">
        <v>8</v>
      </c>
      <c r="B10" s="8">
        <v>8</v>
      </c>
      <c r="C10" s="8">
        <v>8</v>
      </c>
      <c r="D10" s="8">
        <v>11</v>
      </c>
      <c r="E10" s="8">
        <v>11</v>
      </c>
      <c r="F10" s="8">
        <v>11</v>
      </c>
      <c r="G10" s="8">
        <v>11</v>
      </c>
      <c r="H10" s="8">
        <v>11</v>
      </c>
      <c r="I10" s="8">
        <v>15</v>
      </c>
      <c r="J10" s="8">
        <v>15</v>
      </c>
      <c r="K10" s="8">
        <v>23</v>
      </c>
      <c r="L10" s="8">
        <v>23</v>
      </c>
      <c r="M10" s="8">
        <v>23</v>
      </c>
      <c r="N10" s="8">
        <v>23</v>
      </c>
      <c r="O10" s="8">
        <v>23</v>
      </c>
      <c r="P10" s="8">
        <v>30</v>
      </c>
      <c r="Q10" s="42">
        <v>60</v>
      </c>
      <c r="R10" s="42">
        <v>60</v>
      </c>
      <c r="S10" s="42">
        <v>60</v>
      </c>
      <c r="T10" s="42">
        <v>60</v>
      </c>
      <c r="U10" s="42">
        <v>60</v>
      </c>
      <c r="V10" s="8">
        <v>60</v>
      </c>
      <c r="W10" s="42">
        <v>75</v>
      </c>
      <c r="X10" s="42">
        <v>75</v>
      </c>
      <c r="Y10" s="42">
        <v>75</v>
      </c>
      <c r="Z10" s="42">
        <v>75</v>
      </c>
      <c r="AA10" s="42">
        <v>75</v>
      </c>
      <c r="AB10" s="8">
        <v>75</v>
      </c>
      <c r="AC10" s="42">
        <v>60</v>
      </c>
      <c r="AD10" s="42">
        <v>60</v>
      </c>
      <c r="AE10" s="42">
        <v>75</v>
      </c>
      <c r="AF10" s="42">
        <v>75</v>
      </c>
      <c r="AG10" s="42">
        <v>75</v>
      </c>
      <c r="AH10" s="42">
        <v>120</v>
      </c>
      <c r="AI10" s="42">
        <v>128</v>
      </c>
      <c r="AJ10" s="8">
        <v>150</v>
      </c>
      <c r="AK10" s="8">
        <v>150</v>
      </c>
      <c r="AL10" s="8">
        <v>160</v>
      </c>
      <c r="AM10" s="8">
        <v>180</v>
      </c>
      <c r="AN10" s="8">
        <v>120</v>
      </c>
      <c r="AO10" s="8">
        <v>150</v>
      </c>
      <c r="AP10" s="8">
        <v>150</v>
      </c>
      <c r="AQ10" s="8">
        <v>120</v>
      </c>
      <c r="AR10" s="8">
        <v>120</v>
      </c>
      <c r="AS10" s="8">
        <v>150</v>
      </c>
      <c r="AT10" s="8">
        <v>150</v>
      </c>
      <c r="AU10" s="8">
        <v>150</v>
      </c>
      <c r="AV10" s="8">
        <v>165</v>
      </c>
      <c r="AW10" s="8">
        <v>180</v>
      </c>
      <c r="AX10" s="8">
        <v>165</v>
      </c>
      <c r="AY10" s="8">
        <v>150</v>
      </c>
    </row>
    <row r="11" spans="1:51" x14ac:dyDescent="0.3">
      <c r="A11" s="24" t="s">
        <v>9</v>
      </c>
      <c r="B11" s="9">
        <v>4</v>
      </c>
      <c r="C11" s="9">
        <v>4</v>
      </c>
      <c r="D11" s="9">
        <v>2</v>
      </c>
      <c r="E11" s="9">
        <v>1</v>
      </c>
      <c r="F11" s="9">
        <v>1</v>
      </c>
      <c r="G11" s="9">
        <v>3</v>
      </c>
      <c r="H11" s="9">
        <v>3</v>
      </c>
      <c r="I11" s="9">
        <v>1</v>
      </c>
      <c r="J11" s="9">
        <v>4</v>
      </c>
      <c r="K11" s="9">
        <v>2</v>
      </c>
      <c r="L11" s="9">
        <v>1</v>
      </c>
      <c r="M11" s="9">
        <v>1</v>
      </c>
      <c r="N11" s="9">
        <v>4</v>
      </c>
      <c r="O11" s="9">
        <v>1</v>
      </c>
      <c r="P11" s="9">
        <v>3</v>
      </c>
      <c r="Q11" s="43">
        <v>2</v>
      </c>
      <c r="R11" s="43">
        <v>1</v>
      </c>
      <c r="S11" s="43">
        <v>3</v>
      </c>
      <c r="T11" s="43">
        <v>1</v>
      </c>
      <c r="U11" s="43">
        <v>2</v>
      </c>
      <c r="V11" s="9">
        <v>6</v>
      </c>
      <c r="W11" s="43">
        <v>2</v>
      </c>
      <c r="X11" s="43">
        <v>1</v>
      </c>
      <c r="Y11" s="43">
        <v>1</v>
      </c>
      <c r="Z11" s="43">
        <v>5</v>
      </c>
      <c r="AA11" s="43">
        <v>2</v>
      </c>
      <c r="AB11" s="9">
        <v>1</v>
      </c>
      <c r="AC11" s="43">
        <v>1</v>
      </c>
      <c r="AD11" s="43">
        <v>1</v>
      </c>
      <c r="AE11" s="43">
        <v>1</v>
      </c>
      <c r="AF11" s="43">
        <v>1</v>
      </c>
      <c r="AG11" s="43">
        <v>1</v>
      </c>
      <c r="AH11" s="43">
        <v>2</v>
      </c>
      <c r="AI11" s="43">
        <v>2</v>
      </c>
      <c r="AJ11" s="9">
        <v>2</v>
      </c>
      <c r="AK11" s="9">
        <v>2</v>
      </c>
      <c r="AL11" s="9">
        <v>2</v>
      </c>
      <c r="AM11" s="9">
        <v>2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1</v>
      </c>
      <c r="AX11" s="9">
        <v>1</v>
      </c>
      <c r="AY11" s="9">
        <v>1</v>
      </c>
    </row>
    <row r="12" spans="1:51" x14ac:dyDescent="0.3">
      <c r="A12" s="25" t="s">
        <v>10</v>
      </c>
      <c r="B12" s="10">
        <f t="shared" ref="B12:AB12" si="15">+B11*B10</f>
        <v>32</v>
      </c>
      <c r="C12" s="10">
        <f t="shared" ref="C12" si="16">+C11*C10</f>
        <v>32</v>
      </c>
      <c r="D12" s="10">
        <f>+D11*D10</f>
        <v>22</v>
      </c>
      <c r="E12" s="10">
        <f t="shared" si="15"/>
        <v>11</v>
      </c>
      <c r="F12" s="10">
        <f t="shared" ref="F12" si="17">+F11*F10</f>
        <v>11</v>
      </c>
      <c r="G12" s="10">
        <f t="shared" si="15"/>
        <v>33</v>
      </c>
      <c r="H12" s="10">
        <f t="shared" ref="H12" si="18">+H11*H10</f>
        <v>33</v>
      </c>
      <c r="I12" s="10">
        <f>+I11*I10</f>
        <v>15</v>
      </c>
      <c r="J12" s="10">
        <f>+J11*J10</f>
        <v>60</v>
      </c>
      <c r="K12" s="10">
        <f t="shared" ref="K12" si="19">+K11*K10</f>
        <v>46</v>
      </c>
      <c r="L12" s="10">
        <f t="shared" si="15"/>
        <v>23</v>
      </c>
      <c r="M12" s="10">
        <f t="shared" ref="M12" si="20">+M11*M10</f>
        <v>23</v>
      </c>
      <c r="N12" s="10">
        <f t="shared" si="15"/>
        <v>92</v>
      </c>
      <c r="O12" s="10">
        <f t="shared" si="15"/>
        <v>23</v>
      </c>
      <c r="P12" s="10">
        <f t="shared" si="15"/>
        <v>90</v>
      </c>
      <c r="Q12" s="44">
        <f>+Q11*Q10</f>
        <v>120</v>
      </c>
      <c r="R12" s="44">
        <f t="shared" si="15"/>
        <v>60</v>
      </c>
      <c r="S12" s="44">
        <f>+S11*S10</f>
        <v>180</v>
      </c>
      <c r="T12" s="44">
        <f t="shared" si="15"/>
        <v>60</v>
      </c>
      <c r="U12" s="44">
        <f t="shared" si="15"/>
        <v>120</v>
      </c>
      <c r="V12" s="10">
        <f t="shared" si="15"/>
        <v>360</v>
      </c>
      <c r="W12" s="44">
        <f t="shared" ref="W12" si="21">+W11*W10</f>
        <v>150</v>
      </c>
      <c r="X12" s="44">
        <f t="shared" si="15"/>
        <v>75</v>
      </c>
      <c r="Y12" s="44">
        <f t="shared" si="15"/>
        <v>75</v>
      </c>
      <c r="Z12" s="44">
        <f t="shared" si="15"/>
        <v>375</v>
      </c>
      <c r="AA12" s="44">
        <f t="shared" si="15"/>
        <v>150</v>
      </c>
      <c r="AB12" s="83">
        <f t="shared" si="15"/>
        <v>75</v>
      </c>
      <c r="AC12" s="44">
        <f t="shared" ref="AC12:AD12" si="22">+AC11*AC10</f>
        <v>60</v>
      </c>
      <c r="AD12" s="44">
        <f t="shared" si="22"/>
        <v>60</v>
      </c>
      <c r="AE12" s="44">
        <f t="shared" ref="AE12" si="23">+AE11*AE10</f>
        <v>75</v>
      </c>
      <c r="AF12" s="44">
        <f>+AF11*AF10</f>
        <v>75</v>
      </c>
      <c r="AG12" s="44">
        <f>+AG11*AG10</f>
        <v>75</v>
      </c>
      <c r="AH12" s="44">
        <f t="shared" ref="AH12:AP12" si="24">+AH11*AH10</f>
        <v>240</v>
      </c>
      <c r="AI12" s="44">
        <f t="shared" ref="AI12:AJ12" si="25">+AI11*AI10</f>
        <v>256</v>
      </c>
      <c r="AJ12" s="10">
        <f t="shared" si="25"/>
        <v>300</v>
      </c>
      <c r="AK12" s="10">
        <f t="shared" si="24"/>
        <v>300</v>
      </c>
      <c r="AL12" s="10">
        <f t="shared" si="24"/>
        <v>320</v>
      </c>
      <c r="AM12" s="10">
        <f t="shared" si="24"/>
        <v>360</v>
      </c>
      <c r="AN12" s="10">
        <f t="shared" si="24"/>
        <v>120</v>
      </c>
      <c r="AO12" s="10">
        <f t="shared" ref="AO12" si="26">+AO11*AO10</f>
        <v>150</v>
      </c>
      <c r="AP12" s="10">
        <f t="shared" si="24"/>
        <v>150</v>
      </c>
      <c r="AQ12" s="10">
        <f>+AQ11*AQ10</f>
        <v>120</v>
      </c>
      <c r="AR12" s="10">
        <f t="shared" ref="AR12:AV12" si="27">+AR11*AR10</f>
        <v>120</v>
      </c>
      <c r="AS12" s="10">
        <f>+AS11*AS10</f>
        <v>150</v>
      </c>
      <c r="AT12" s="10">
        <f t="shared" ref="AT12" si="28">+AT11*AT10</f>
        <v>150</v>
      </c>
      <c r="AU12" s="10">
        <f t="shared" si="27"/>
        <v>150</v>
      </c>
      <c r="AV12" s="10">
        <f t="shared" si="27"/>
        <v>165</v>
      </c>
      <c r="AW12" s="10">
        <f>+AW11*AW10</f>
        <v>180</v>
      </c>
      <c r="AX12" s="10">
        <f t="shared" ref="AX12:AY12" si="29">+AX11*AX10</f>
        <v>165</v>
      </c>
      <c r="AY12" s="10">
        <f t="shared" si="29"/>
        <v>150</v>
      </c>
    </row>
    <row r="13" spans="1:51" x14ac:dyDescent="0.3">
      <c r="A13" s="25" t="s">
        <v>11</v>
      </c>
      <c r="B13" s="69">
        <v>112</v>
      </c>
      <c r="C13" s="69">
        <v>112</v>
      </c>
      <c r="D13" s="69">
        <v>112</v>
      </c>
      <c r="E13" s="53">
        <v>265</v>
      </c>
      <c r="F13" s="53">
        <v>265</v>
      </c>
      <c r="G13" s="69">
        <v>112</v>
      </c>
      <c r="H13" s="69">
        <v>112</v>
      </c>
      <c r="I13" s="53">
        <v>265</v>
      </c>
      <c r="J13" s="69">
        <v>112</v>
      </c>
      <c r="K13" s="69">
        <v>112</v>
      </c>
      <c r="L13" s="53">
        <v>265</v>
      </c>
      <c r="M13" s="53">
        <v>265</v>
      </c>
      <c r="N13" s="69">
        <v>112</v>
      </c>
      <c r="O13" s="3">
        <v>8</v>
      </c>
      <c r="P13" s="69">
        <v>125</v>
      </c>
      <c r="Q13" s="53">
        <v>112</v>
      </c>
      <c r="R13" s="53">
        <v>265</v>
      </c>
      <c r="S13" s="53">
        <v>112</v>
      </c>
      <c r="T13" s="45">
        <v>8</v>
      </c>
      <c r="U13" s="53">
        <v>265</v>
      </c>
      <c r="V13" s="53">
        <v>112</v>
      </c>
      <c r="W13" s="53">
        <v>112</v>
      </c>
      <c r="X13" s="53">
        <v>265</v>
      </c>
      <c r="Y13" s="45">
        <v>8</v>
      </c>
      <c r="Z13" s="53">
        <v>112</v>
      </c>
      <c r="AA13" s="45">
        <v>8</v>
      </c>
      <c r="AB13" s="45">
        <v>18</v>
      </c>
      <c r="AC13" s="53">
        <v>265</v>
      </c>
      <c r="AD13" s="45">
        <v>8</v>
      </c>
      <c r="AE13" s="53">
        <v>112</v>
      </c>
      <c r="AF13" s="53">
        <v>265</v>
      </c>
      <c r="AG13" s="45">
        <v>8</v>
      </c>
      <c r="AH13" s="45">
        <v>8</v>
      </c>
      <c r="AI13" s="45">
        <v>8</v>
      </c>
      <c r="AJ13" s="45">
        <v>8</v>
      </c>
      <c r="AK13" s="45">
        <v>8</v>
      </c>
      <c r="AL13" s="45">
        <v>8</v>
      </c>
      <c r="AM13" s="45">
        <v>8</v>
      </c>
      <c r="AN13" s="45">
        <v>18</v>
      </c>
      <c r="AO13" s="45">
        <v>18</v>
      </c>
      <c r="AP13" s="45">
        <v>18</v>
      </c>
      <c r="AQ13" s="45">
        <v>25</v>
      </c>
      <c r="AR13" s="45">
        <v>18</v>
      </c>
      <c r="AS13" s="45">
        <v>25</v>
      </c>
      <c r="AT13" s="45">
        <v>18</v>
      </c>
      <c r="AU13" s="45">
        <v>18</v>
      </c>
      <c r="AV13" s="45">
        <v>18</v>
      </c>
      <c r="AW13" s="45">
        <v>18</v>
      </c>
      <c r="AX13" s="45">
        <v>18</v>
      </c>
      <c r="AY13" s="45">
        <v>18</v>
      </c>
    </row>
    <row r="14" spans="1:51" x14ac:dyDescent="0.3">
      <c r="A14" s="25" t="s">
        <v>12</v>
      </c>
      <c r="B14" s="69">
        <f t="shared" ref="B14:AB14" si="30">+B13*B12</f>
        <v>3584</v>
      </c>
      <c r="C14" s="69">
        <f t="shared" ref="C14" si="31">+C13*C12</f>
        <v>3584</v>
      </c>
      <c r="D14" s="69">
        <f>+D13*D12</f>
        <v>2464</v>
      </c>
      <c r="E14" s="53">
        <f t="shared" si="30"/>
        <v>2915</v>
      </c>
      <c r="F14" s="53">
        <f t="shared" ref="F14" si="32">+F13*F12</f>
        <v>2915</v>
      </c>
      <c r="G14" s="69">
        <f t="shared" si="30"/>
        <v>3696</v>
      </c>
      <c r="H14" s="69">
        <f t="shared" ref="H14" si="33">+H13*H12</f>
        <v>3696</v>
      </c>
      <c r="I14" s="53">
        <f>+I13*I12</f>
        <v>3975</v>
      </c>
      <c r="J14" s="91">
        <v>0</v>
      </c>
      <c r="K14" s="69">
        <f t="shared" ref="K14" si="34">+K13*K12</f>
        <v>5152</v>
      </c>
      <c r="L14" s="53">
        <f t="shared" si="30"/>
        <v>6095</v>
      </c>
      <c r="M14" s="53">
        <f t="shared" ref="M14" si="35">+M13*M12</f>
        <v>6095</v>
      </c>
      <c r="N14" s="69">
        <f t="shared" si="30"/>
        <v>10304</v>
      </c>
      <c r="O14" s="3">
        <f t="shared" si="30"/>
        <v>184</v>
      </c>
      <c r="P14" s="69">
        <f t="shared" si="30"/>
        <v>11250</v>
      </c>
      <c r="Q14" s="53">
        <f>+Q13*Q12</f>
        <v>13440</v>
      </c>
      <c r="R14" s="53">
        <f t="shared" si="30"/>
        <v>15900</v>
      </c>
      <c r="S14" s="53">
        <f>+S13*S12</f>
        <v>20160</v>
      </c>
      <c r="T14" s="45">
        <f t="shared" si="30"/>
        <v>480</v>
      </c>
      <c r="U14" s="53">
        <f t="shared" si="30"/>
        <v>31800</v>
      </c>
      <c r="V14" s="53">
        <f t="shared" si="30"/>
        <v>40320</v>
      </c>
      <c r="W14" s="53">
        <f t="shared" ref="W14" si="36">+W13*W12</f>
        <v>16800</v>
      </c>
      <c r="X14" s="53">
        <f t="shared" si="30"/>
        <v>19875</v>
      </c>
      <c r="Y14" s="45">
        <f t="shared" si="30"/>
        <v>600</v>
      </c>
      <c r="Z14" s="53">
        <f t="shared" si="30"/>
        <v>42000</v>
      </c>
      <c r="AA14" s="45">
        <f t="shared" si="30"/>
        <v>1200</v>
      </c>
      <c r="AB14" s="3">
        <f t="shared" si="30"/>
        <v>1350</v>
      </c>
      <c r="AC14" s="53">
        <f t="shared" ref="AC14:AD14" si="37">+AC13*AC12</f>
        <v>15900</v>
      </c>
      <c r="AD14" s="45">
        <f t="shared" si="37"/>
        <v>480</v>
      </c>
      <c r="AE14" s="53">
        <f t="shared" ref="AE14" si="38">+AE13*AE12</f>
        <v>8400</v>
      </c>
      <c r="AF14" s="53">
        <f>+AF13*AF12</f>
        <v>19875</v>
      </c>
      <c r="AG14" s="45">
        <f>+AG13*AG12</f>
        <v>600</v>
      </c>
      <c r="AH14" s="45">
        <f t="shared" ref="AH14:AP14" si="39">+AH13*AH12</f>
        <v>1920</v>
      </c>
      <c r="AI14" s="45">
        <f t="shared" ref="AI14:AJ14" si="40">+AI13*AI12</f>
        <v>2048</v>
      </c>
      <c r="AJ14" s="3">
        <f t="shared" si="40"/>
        <v>2400</v>
      </c>
      <c r="AK14" s="3">
        <f t="shared" si="39"/>
        <v>2400</v>
      </c>
      <c r="AL14" s="3">
        <f t="shared" si="39"/>
        <v>2560</v>
      </c>
      <c r="AM14" s="3">
        <f t="shared" si="39"/>
        <v>2880</v>
      </c>
      <c r="AN14" s="3">
        <f t="shared" si="39"/>
        <v>2160</v>
      </c>
      <c r="AO14" s="45">
        <f t="shared" ref="AO14" si="41">+AO13*AO12</f>
        <v>2700</v>
      </c>
      <c r="AP14" s="45">
        <f t="shared" si="39"/>
        <v>2700</v>
      </c>
      <c r="AQ14" s="45">
        <f>+AQ13*AQ12</f>
        <v>3000</v>
      </c>
      <c r="AR14" s="3">
        <f t="shared" ref="AR14:AV14" si="42">+AR13*AR12</f>
        <v>2160</v>
      </c>
      <c r="AS14" s="45">
        <f>+AS13*AS12</f>
        <v>3750</v>
      </c>
      <c r="AT14" s="45">
        <f t="shared" ref="AT14" si="43">+AT13*AT12</f>
        <v>2700</v>
      </c>
      <c r="AU14" s="45">
        <f t="shared" si="42"/>
        <v>2700</v>
      </c>
      <c r="AV14" s="45">
        <f t="shared" si="42"/>
        <v>2970</v>
      </c>
      <c r="AW14" s="3">
        <f>+AW13*AW12</f>
        <v>3240</v>
      </c>
      <c r="AX14" s="45">
        <f t="shared" ref="AX14:AY14" si="44">+AX13*AX12</f>
        <v>2970</v>
      </c>
      <c r="AY14" s="45">
        <f t="shared" si="44"/>
        <v>2700</v>
      </c>
    </row>
    <row r="15" spans="1:51" x14ac:dyDescent="0.3">
      <c r="A15" s="25" t="s">
        <v>13</v>
      </c>
      <c r="B15" s="69">
        <v>0</v>
      </c>
      <c r="C15" s="69">
        <v>0</v>
      </c>
      <c r="D15" s="69">
        <v>0</v>
      </c>
      <c r="E15" s="53">
        <v>0</v>
      </c>
      <c r="F15" s="53">
        <v>0</v>
      </c>
      <c r="G15" s="69">
        <v>0</v>
      </c>
      <c r="H15" s="69">
        <v>0</v>
      </c>
      <c r="I15" s="53">
        <v>0</v>
      </c>
      <c r="J15" s="3">
        <f>+J14*7.5%</f>
        <v>0</v>
      </c>
      <c r="K15" s="69">
        <v>0</v>
      </c>
      <c r="L15" s="53">
        <v>0</v>
      </c>
      <c r="M15" s="53">
        <v>0</v>
      </c>
      <c r="N15" s="69">
        <v>0</v>
      </c>
      <c r="O15" s="3">
        <f>+O14*7.5%</f>
        <v>13.799999999999999</v>
      </c>
      <c r="P15" s="69">
        <v>0</v>
      </c>
      <c r="Q15" s="53">
        <v>0</v>
      </c>
      <c r="R15" s="53">
        <v>0</v>
      </c>
      <c r="S15" s="53">
        <v>0</v>
      </c>
      <c r="T15" s="3">
        <f>+T14*7.5%</f>
        <v>36</v>
      </c>
      <c r="U15" s="53">
        <v>0</v>
      </c>
      <c r="V15" s="53">
        <v>0</v>
      </c>
      <c r="W15" s="53">
        <v>0</v>
      </c>
      <c r="X15" s="53">
        <v>0</v>
      </c>
      <c r="Y15" s="45">
        <f>+Y14*7.5%</f>
        <v>45</v>
      </c>
      <c r="Z15" s="53">
        <v>0</v>
      </c>
      <c r="AA15" s="45">
        <f>+AA14*7.5%</f>
        <v>90</v>
      </c>
      <c r="AB15" s="3">
        <f>+AB14*7.5%</f>
        <v>101.25</v>
      </c>
      <c r="AC15" s="53">
        <v>0</v>
      </c>
      <c r="AD15" s="45">
        <f t="shared" ref="AD15" si="45">+AD14*7.5%</f>
        <v>36</v>
      </c>
      <c r="AE15" s="53">
        <v>0</v>
      </c>
      <c r="AF15" s="53">
        <v>0</v>
      </c>
      <c r="AG15" s="45">
        <f>+AG14*7.5%</f>
        <v>45</v>
      </c>
      <c r="AH15" s="45">
        <f t="shared" ref="AH15:AP15" si="46">+AH14*7.5%</f>
        <v>144</v>
      </c>
      <c r="AI15" s="45">
        <f t="shared" ref="AI15:AJ15" si="47">+AI14*7.5%</f>
        <v>153.6</v>
      </c>
      <c r="AJ15" s="45">
        <f t="shared" si="47"/>
        <v>180</v>
      </c>
      <c r="AK15" s="45">
        <f t="shared" si="46"/>
        <v>180</v>
      </c>
      <c r="AL15" s="45">
        <f t="shared" si="46"/>
        <v>192</v>
      </c>
      <c r="AM15" s="45">
        <f t="shared" si="46"/>
        <v>216</v>
      </c>
      <c r="AN15" s="45">
        <f t="shared" si="46"/>
        <v>162</v>
      </c>
      <c r="AO15" s="45">
        <f t="shared" ref="AO15" si="48">+AO14*7.5%</f>
        <v>202.5</v>
      </c>
      <c r="AP15" s="45">
        <f t="shared" si="46"/>
        <v>202.5</v>
      </c>
      <c r="AQ15" s="45">
        <f>+AQ14*7.5%</f>
        <v>225</v>
      </c>
      <c r="AR15" s="45">
        <f t="shared" ref="AR15:AV15" si="49">+AR14*7.5%</f>
        <v>162</v>
      </c>
      <c r="AS15" s="45">
        <f>+AS14*7.5%</f>
        <v>281.25</v>
      </c>
      <c r="AT15" s="45">
        <f t="shared" ref="AT15" si="50">+AT14*7.5%</f>
        <v>202.5</v>
      </c>
      <c r="AU15" s="45">
        <f t="shared" si="49"/>
        <v>202.5</v>
      </c>
      <c r="AV15" s="45">
        <f t="shared" si="49"/>
        <v>222.75</v>
      </c>
      <c r="AW15" s="45">
        <f>+AW14*7.5%</f>
        <v>243</v>
      </c>
      <c r="AX15" s="45">
        <f t="shared" ref="AX15:AY15" si="51">+AX14*7.5%</f>
        <v>222.75</v>
      </c>
      <c r="AY15" s="45">
        <f t="shared" si="51"/>
        <v>202.5</v>
      </c>
    </row>
    <row r="16" spans="1:51" x14ac:dyDescent="0.3">
      <c r="A16" s="25" t="s">
        <v>14</v>
      </c>
      <c r="B16" s="69">
        <v>0</v>
      </c>
      <c r="C16" s="69">
        <v>0</v>
      </c>
      <c r="D16" s="69">
        <v>0</v>
      </c>
      <c r="E16" s="53">
        <v>0</v>
      </c>
      <c r="F16" s="53">
        <v>0</v>
      </c>
      <c r="G16" s="69">
        <v>0</v>
      </c>
      <c r="H16" s="69">
        <v>0</v>
      </c>
      <c r="I16" s="53">
        <v>0</v>
      </c>
      <c r="J16" s="69">
        <v>0</v>
      </c>
      <c r="K16" s="69">
        <v>0</v>
      </c>
      <c r="L16" s="53">
        <v>0</v>
      </c>
      <c r="M16" s="53">
        <v>0</v>
      </c>
      <c r="N16" s="69">
        <v>0</v>
      </c>
      <c r="O16" s="3">
        <f>+O14+O15</f>
        <v>197.8</v>
      </c>
      <c r="P16" s="69">
        <v>0</v>
      </c>
      <c r="Q16" s="53">
        <v>0</v>
      </c>
      <c r="R16" s="53">
        <v>0</v>
      </c>
      <c r="S16" s="53">
        <v>0</v>
      </c>
      <c r="T16" s="45">
        <f>+T14+T15</f>
        <v>516</v>
      </c>
      <c r="U16" s="53">
        <v>0</v>
      </c>
      <c r="V16" s="53">
        <v>0</v>
      </c>
      <c r="W16" s="53">
        <v>0</v>
      </c>
      <c r="X16" s="53">
        <v>0</v>
      </c>
      <c r="Y16" s="45">
        <f>+Y14+Y15</f>
        <v>645</v>
      </c>
      <c r="Z16" s="53">
        <v>0</v>
      </c>
      <c r="AA16" s="45">
        <f>+AA14+AA15</f>
        <v>1290</v>
      </c>
      <c r="AB16" s="3">
        <f>+AB14+AB15</f>
        <v>1451.25</v>
      </c>
      <c r="AC16" s="53">
        <v>0</v>
      </c>
      <c r="AD16" s="45">
        <f t="shared" ref="AD16" si="52">+AD14+AD15</f>
        <v>516</v>
      </c>
      <c r="AE16" s="53">
        <v>0</v>
      </c>
      <c r="AF16" s="53">
        <v>0</v>
      </c>
      <c r="AG16" s="45">
        <f>+AG14+AG15</f>
        <v>645</v>
      </c>
      <c r="AH16" s="45">
        <f t="shared" ref="AH16:AP16" si="53">+AH14+AH15</f>
        <v>2064</v>
      </c>
      <c r="AI16" s="45">
        <f t="shared" ref="AI16:AJ16" si="54">+AI14+AI15</f>
        <v>2201.6</v>
      </c>
      <c r="AJ16" s="3">
        <f t="shared" si="54"/>
        <v>2580</v>
      </c>
      <c r="AK16" s="3">
        <f t="shared" si="53"/>
        <v>2580</v>
      </c>
      <c r="AL16" s="3">
        <f t="shared" si="53"/>
        <v>2752</v>
      </c>
      <c r="AM16" s="3">
        <f t="shared" si="53"/>
        <v>3096</v>
      </c>
      <c r="AN16" s="3">
        <f t="shared" si="53"/>
        <v>2322</v>
      </c>
      <c r="AO16" s="3">
        <f t="shared" ref="AO16" si="55">+AO14+AO15</f>
        <v>2902.5</v>
      </c>
      <c r="AP16" s="3">
        <f t="shared" si="53"/>
        <v>2902.5</v>
      </c>
      <c r="AQ16" s="3">
        <f>+AQ14+AQ15</f>
        <v>3225</v>
      </c>
      <c r="AR16" s="3">
        <f t="shared" ref="AR16:AV16" si="56">+AR14+AR15</f>
        <v>2322</v>
      </c>
      <c r="AS16" s="3">
        <f>+AS14+AS15</f>
        <v>4031.25</v>
      </c>
      <c r="AT16" s="3">
        <f t="shared" ref="AT16" si="57">+AT14+AT15</f>
        <v>2902.5</v>
      </c>
      <c r="AU16" s="3">
        <f t="shared" si="56"/>
        <v>2902.5</v>
      </c>
      <c r="AV16" s="3">
        <f t="shared" si="56"/>
        <v>3192.75</v>
      </c>
      <c r="AW16" s="3">
        <f>+AW14+AW15</f>
        <v>3483</v>
      </c>
      <c r="AX16" s="3">
        <f t="shared" ref="AX16:AY16" si="58">+AX14+AX15</f>
        <v>3192.75</v>
      </c>
      <c r="AY16" s="3">
        <f t="shared" si="58"/>
        <v>2902.5</v>
      </c>
    </row>
    <row r="17" spans="1:51" ht="15" thickBot="1" x14ac:dyDescent="0.35">
      <c r="A17" s="26" t="s">
        <v>15</v>
      </c>
      <c r="B17" s="70">
        <f t="shared" ref="B17:N17" si="59">B12*B13</f>
        <v>3584</v>
      </c>
      <c r="C17" s="70">
        <f t="shared" ref="C17" si="60">C12*C13</f>
        <v>3584</v>
      </c>
      <c r="D17" s="70">
        <f>D12*D13</f>
        <v>2464</v>
      </c>
      <c r="E17" s="46">
        <f t="shared" si="59"/>
        <v>2915</v>
      </c>
      <c r="F17" s="46">
        <f t="shared" ref="F17" si="61">F12*F13</f>
        <v>2915</v>
      </c>
      <c r="G17" s="70">
        <f t="shared" si="59"/>
        <v>3696</v>
      </c>
      <c r="H17" s="70">
        <f t="shared" ref="H17" si="62">H12*H13</f>
        <v>3696</v>
      </c>
      <c r="I17" s="46">
        <f>I12*I13</f>
        <v>3975</v>
      </c>
      <c r="J17" s="70">
        <f t="shared" si="59"/>
        <v>6720</v>
      </c>
      <c r="K17" s="70">
        <f>K12*K13</f>
        <v>5152</v>
      </c>
      <c r="L17" s="46">
        <f t="shared" si="59"/>
        <v>6095</v>
      </c>
      <c r="M17" s="46">
        <f t="shared" ref="M17" si="63">M12*M13</f>
        <v>6095</v>
      </c>
      <c r="N17" s="70">
        <f t="shared" si="59"/>
        <v>10304</v>
      </c>
      <c r="O17" s="11">
        <f>+O16*87</f>
        <v>17208.600000000002</v>
      </c>
      <c r="P17" s="70">
        <f t="shared" ref="P17" si="64">P13*P12</f>
        <v>11250</v>
      </c>
      <c r="Q17" s="46">
        <f>Q12*Q13</f>
        <v>13440</v>
      </c>
      <c r="R17" s="46">
        <f>R12*R13</f>
        <v>15900</v>
      </c>
      <c r="S17" s="46">
        <f t="shared" ref="S17" si="65">S12*S13</f>
        <v>20160</v>
      </c>
      <c r="T17" s="46">
        <f>+T16*87</f>
        <v>44892</v>
      </c>
      <c r="U17" s="46">
        <f>U12*U13</f>
        <v>31800</v>
      </c>
      <c r="V17" s="46">
        <f>V12*V13</f>
        <v>40320</v>
      </c>
      <c r="W17" s="46">
        <f>W12*W13</f>
        <v>16800</v>
      </c>
      <c r="X17" s="46">
        <f>X12*X13</f>
        <v>19875</v>
      </c>
      <c r="Y17" s="46">
        <f>+Y16*87</f>
        <v>56115</v>
      </c>
      <c r="Z17" s="46">
        <f t="shared" ref="Z17" si="66">Z12*Z13</f>
        <v>42000</v>
      </c>
      <c r="AA17" s="46">
        <f>+AA16*87</f>
        <v>112230</v>
      </c>
      <c r="AB17" s="46">
        <f>+AB16*87</f>
        <v>126258.75</v>
      </c>
      <c r="AC17" s="46">
        <f t="shared" ref="AC17" si="67">AC12*AC13</f>
        <v>15900</v>
      </c>
      <c r="AD17" s="46">
        <f t="shared" ref="AD17" si="68">+AD16*87</f>
        <v>44892</v>
      </c>
      <c r="AE17" s="70">
        <f>AE13*AE12</f>
        <v>8400</v>
      </c>
      <c r="AF17" s="46">
        <f>AF12*AF13</f>
        <v>19875</v>
      </c>
      <c r="AG17" s="11">
        <f t="shared" ref="AG17" si="69">+AG16*87</f>
        <v>56115</v>
      </c>
      <c r="AH17" s="46">
        <f>+AH16*87</f>
        <v>179568</v>
      </c>
      <c r="AI17" s="46">
        <f>+AI16*87</f>
        <v>191539.19999999998</v>
      </c>
      <c r="AJ17" s="46">
        <f t="shared" ref="AJ17:AL17" si="70">+AJ16*87</f>
        <v>224460</v>
      </c>
      <c r="AK17" s="46">
        <f t="shared" ref="AK17:AP17" si="71">+AK16*87</f>
        <v>224460</v>
      </c>
      <c r="AL17" s="46">
        <f t="shared" si="70"/>
        <v>239424</v>
      </c>
      <c r="AM17" s="46">
        <f t="shared" si="71"/>
        <v>269352</v>
      </c>
      <c r="AN17" s="46">
        <f t="shared" si="71"/>
        <v>202014</v>
      </c>
      <c r="AO17" s="46">
        <f t="shared" ref="AO17" si="72">+AO16*87</f>
        <v>252517.5</v>
      </c>
      <c r="AP17" s="46">
        <f t="shared" si="71"/>
        <v>252517.5</v>
      </c>
      <c r="AQ17" s="46">
        <f>+AQ16*87</f>
        <v>280575</v>
      </c>
      <c r="AR17" s="46">
        <f t="shared" ref="AR17:AW17" si="73">+AR16*87</f>
        <v>202014</v>
      </c>
      <c r="AS17" s="46">
        <f>+AS16*87</f>
        <v>350718.75</v>
      </c>
      <c r="AT17" s="46">
        <f>+AT16*87</f>
        <v>252517.5</v>
      </c>
      <c r="AU17" s="46">
        <f t="shared" si="73"/>
        <v>252517.5</v>
      </c>
      <c r="AV17" s="46">
        <f t="shared" si="73"/>
        <v>277769.25</v>
      </c>
      <c r="AW17" s="46">
        <f t="shared" si="73"/>
        <v>303021</v>
      </c>
      <c r="AX17" s="46">
        <f t="shared" ref="AX17" si="74">+AX16*87</f>
        <v>277769.25</v>
      </c>
      <c r="AY17" s="46">
        <f>+AY16*87</f>
        <v>252517.5</v>
      </c>
    </row>
    <row r="18" spans="1:51" ht="15" thickTop="1" x14ac:dyDescent="0.3">
      <c r="A18" s="27" t="s">
        <v>195</v>
      </c>
      <c r="B18" s="3">
        <v>13</v>
      </c>
      <c r="C18" s="3">
        <v>8</v>
      </c>
      <c r="D18" s="3">
        <v>14</v>
      </c>
      <c r="E18" s="3">
        <v>14</v>
      </c>
      <c r="F18" s="3">
        <v>8</v>
      </c>
      <c r="G18" s="3">
        <v>14</v>
      </c>
      <c r="H18" s="3">
        <v>8</v>
      </c>
      <c r="I18" s="3">
        <v>15</v>
      </c>
      <c r="J18" s="3">
        <v>15</v>
      </c>
      <c r="K18" s="3">
        <v>18</v>
      </c>
      <c r="L18" s="3">
        <v>18</v>
      </c>
      <c r="M18" s="3">
        <v>13</v>
      </c>
      <c r="N18" s="3">
        <v>18</v>
      </c>
      <c r="O18" s="3">
        <v>18</v>
      </c>
      <c r="P18" s="3">
        <v>75</v>
      </c>
      <c r="Q18" s="47">
        <v>355</v>
      </c>
      <c r="R18" s="47">
        <v>355</v>
      </c>
      <c r="S18" s="47">
        <v>355</v>
      </c>
      <c r="T18" s="47">
        <v>355</v>
      </c>
      <c r="U18" s="47">
        <v>400</v>
      </c>
      <c r="V18" s="47">
        <v>400</v>
      </c>
      <c r="W18" s="47">
        <v>390</v>
      </c>
      <c r="X18" s="47">
        <v>390</v>
      </c>
      <c r="Y18" s="47">
        <v>390</v>
      </c>
      <c r="Z18" s="47">
        <v>410</v>
      </c>
      <c r="AA18" s="47">
        <v>490</v>
      </c>
      <c r="AB18" s="47">
        <v>1025</v>
      </c>
      <c r="AC18" s="47">
        <v>380</v>
      </c>
      <c r="AD18" s="47">
        <v>380</v>
      </c>
      <c r="AE18" s="47">
        <v>390</v>
      </c>
      <c r="AF18" s="47">
        <v>390</v>
      </c>
      <c r="AG18" s="47">
        <v>390</v>
      </c>
      <c r="AH18" s="47">
        <f t="shared" ref="AH18:AI18" si="75">1403+110+215</f>
        <v>1728</v>
      </c>
      <c r="AI18" s="47">
        <f t="shared" si="75"/>
        <v>1728</v>
      </c>
      <c r="AJ18" s="47">
        <f>1360+110+215</f>
        <v>1685</v>
      </c>
      <c r="AK18" s="47">
        <f>1584+110+215</f>
        <v>1909</v>
      </c>
      <c r="AL18" s="47">
        <f>1360+110+215</f>
        <v>1685</v>
      </c>
      <c r="AM18" s="47">
        <f>1510+110+215</f>
        <v>1835</v>
      </c>
      <c r="AN18" s="47">
        <f>1447+110+215</f>
        <v>1772</v>
      </c>
      <c r="AO18" s="47">
        <f>1450+110+215</f>
        <v>1775</v>
      </c>
      <c r="AP18" s="47">
        <f>1628+110+215</f>
        <v>1953</v>
      </c>
      <c r="AQ18" s="47">
        <f>2382+110+215</f>
        <v>2707</v>
      </c>
      <c r="AR18" s="47">
        <f>1447+110+215</f>
        <v>1772</v>
      </c>
      <c r="AS18" s="47">
        <f>1950+110+215</f>
        <v>2275</v>
      </c>
      <c r="AT18" s="47">
        <f>1450+110+215</f>
        <v>1775</v>
      </c>
      <c r="AU18" s="47">
        <f>1628+110+215</f>
        <v>1953</v>
      </c>
      <c r="AV18" s="47">
        <f>1525+110+215</f>
        <v>1850</v>
      </c>
      <c r="AW18" s="47">
        <f>1600+110+215</f>
        <v>1925</v>
      </c>
      <c r="AX18" s="47">
        <f>1525+110+215</f>
        <v>1850</v>
      </c>
      <c r="AY18" s="47">
        <f>1450+110+215</f>
        <v>1775</v>
      </c>
    </row>
    <row r="19" spans="1:51" x14ac:dyDescent="0.3">
      <c r="A19" s="25" t="s">
        <v>13</v>
      </c>
      <c r="B19" s="3">
        <f t="shared" ref="B19:P19" si="76">+B18*0.2</f>
        <v>2.6</v>
      </c>
      <c r="C19" s="3">
        <f t="shared" ref="C19" si="77">+C18*0.2</f>
        <v>1.6</v>
      </c>
      <c r="D19" s="74">
        <f>+D18*0.2</f>
        <v>2.8000000000000003</v>
      </c>
      <c r="E19" s="74">
        <f t="shared" si="76"/>
        <v>2.8000000000000003</v>
      </c>
      <c r="F19" s="74">
        <f t="shared" ref="F19" si="78">+F18*0.2</f>
        <v>1.6</v>
      </c>
      <c r="G19" s="74">
        <f t="shared" si="76"/>
        <v>2.8000000000000003</v>
      </c>
      <c r="H19" s="74">
        <f t="shared" ref="H19" si="79">+H18*0.2</f>
        <v>1.6</v>
      </c>
      <c r="I19" s="74">
        <f>+I18*0.2</f>
        <v>3</v>
      </c>
      <c r="J19" s="3">
        <f>+J18*0.2</f>
        <v>3</v>
      </c>
      <c r="K19" s="3">
        <f t="shared" ref="K19" si="80">+K18*0.2</f>
        <v>3.6</v>
      </c>
      <c r="L19" s="3">
        <f t="shared" si="76"/>
        <v>3.6</v>
      </c>
      <c r="M19" s="3">
        <f t="shared" ref="M19" si="81">+M18*0.2</f>
        <v>2.6</v>
      </c>
      <c r="N19" s="3">
        <f t="shared" si="76"/>
        <v>3.6</v>
      </c>
      <c r="O19" s="3">
        <f t="shared" si="76"/>
        <v>3.6</v>
      </c>
      <c r="P19" s="3">
        <f t="shared" si="76"/>
        <v>15</v>
      </c>
      <c r="Q19" s="47">
        <f>+Q18*0.16</f>
        <v>56.800000000000004</v>
      </c>
      <c r="R19" s="47">
        <f t="shared" ref="R19:AB19" si="82">+R18*0.16</f>
        <v>56.800000000000004</v>
      </c>
      <c r="S19" s="47">
        <f>+S18*0.16</f>
        <v>56.800000000000004</v>
      </c>
      <c r="T19" s="47">
        <f t="shared" si="82"/>
        <v>56.800000000000004</v>
      </c>
      <c r="U19" s="47">
        <f t="shared" si="82"/>
        <v>64</v>
      </c>
      <c r="V19" s="47">
        <f t="shared" si="82"/>
        <v>64</v>
      </c>
      <c r="W19" s="47">
        <f t="shared" ref="W19" si="83">+W18*0.16</f>
        <v>62.4</v>
      </c>
      <c r="X19" s="47">
        <f t="shared" si="82"/>
        <v>62.4</v>
      </c>
      <c r="Y19" s="47">
        <f t="shared" si="82"/>
        <v>62.4</v>
      </c>
      <c r="Z19" s="47">
        <f t="shared" si="82"/>
        <v>65.599999999999994</v>
      </c>
      <c r="AA19" s="47">
        <f t="shared" si="82"/>
        <v>78.400000000000006</v>
      </c>
      <c r="AB19" s="47">
        <f t="shared" si="82"/>
        <v>164</v>
      </c>
      <c r="AC19" s="47">
        <f t="shared" ref="AC19:AD19" si="84">+AC18*0.16</f>
        <v>60.800000000000004</v>
      </c>
      <c r="AD19" s="47">
        <f t="shared" si="84"/>
        <v>60.800000000000004</v>
      </c>
      <c r="AE19" s="47">
        <f t="shared" ref="AE19" si="85">+AE18*0.16</f>
        <v>62.4</v>
      </c>
      <c r="AF19" s="47">
        <f>+AF18*0.16</f>
        <v>62.4</v>
      </c>
      <c r="AG19" s="47">
        <f>+AG18*0.16</f>
        <v>62.4</v>
      </c>
      <c r="AH19" s="47">
        <f t="shared" ref="AH19:AP19" si="86">+AH18*0.16</f>
        <v>276.48</v>
      </c>
      <c r="AI19" s="47">
        <f t="shared" ref="AI19:AJ19" si="87">+AI18*0.16</f>
        <v>276.48</v>
      </c>
      <c r="AJ19" s="47">
        <f t="shared" si="87"/>
        <v>269.60000000000002</v>
      </c>
      <c r="AK19" s="47">
        <f t="shared" si="86"/>
        <v>305.44</v>
      </c>
      <c r="AL19" s="47">
        <f t="shared" si="86"/>
        <v>269.60000000000002</v>
      </c>
      <c r="AM19" s="47">
        <f t="shared" si="86"/>
        <v>293.60000000000002</v>
      </c>
      <c r="AN19" s="47">
        <f t="shared" si="86"/>
        <v>283.52</v>
      </c>
      <c r="AO19" s="47">
        <f t="shared" ref="AO19" si="88">+AO18*0.16</f>
        <v>284</v>
      </c>
      <c r="AP19" s="47">
        <f t="shared" si="86"/>
        <v>312.48</v>
      </c>
      <c r="AQ19" s="47">
        <f>+AQ18*0.16</f>
        <v>433.12</v>
      </c>
      <c r="AR19" s="47">
        <f t="shared" ref="AR19:AV19" si="89">+AR18*0.16</f>
        <v>283.52</v>
      </c>
      <c r="AS19" s="47">
        <f>+AS18*0.16</f>
        <v>364</v>
      </c>
      <c r="AT19" s="47">
        <f t="shared" ref="AT19" si="90">+AT18*0.16</f>
        <v>284</v>
      </c>
      <c r="AU19" s="47">
        <f t="shared" si="89"/>
        <v>312.48</v>
      </c>
      <c r="AV19" s="47">
        <f t="shared" si="89"/>
        <v>296</v>
      </c>
      <c r="AW19" s="47">
        <f>+AW18*0.16</f>
        <v>308</v>
      </c>
      <c r="AX19" s="47">
        <f t="shared" ref="AX19:AY19" si="91">+AX18*0.16</f>
        <v>296</v>
      </c>
      <c r="AY19" s="47">
        <f t="shared" si="91"/>
        <v>284</v>
      </c>
    </row>
    <row r="20" spans="1:51" x14ac:dyDescent="0.3">
      <c r="A20" s="25" t="s">
        <v>14</v>
      </c>
      <c r="B20" s="3">
        <f t="shared" ref="B20:AB20" si="92">+B18+B19</f>
        <v>15.6</v>
      </c>
      <c r="C20" s="3">
        <f t="shared" ref="C20" si="93">+C18+C19</f>
        <v>9.6</v>
      </c>
      <c r="D20" s="3">
        <f>+D18+D19</f>
        <v>16.8</v>
      </c>
      <c r="E20" s="3">
        <f t="shared" si="92"/>
        <v>16.8</v>
      </c>
      <c r="F20" s="3">
        <f t="shared" ref="F20" si="94">+F18+F19</f>
        <v>9.6</v>
      </c>
      <c r="G20" s="3">
        <f t="shared" si="92"/>
        <v>16.8</v>
      </c>
      <c r="H20" s="3">
        <f t="shared" ref="H20" si="95">+H18+H19</f>
        <v>9.6</v>
      </c>
      <c r="I20" s="3">
        <f>+I18+I19</f>
        <v>18</v>
      </c>
      <c r="J20" s="3">
        <f>+J18+J19</f>
        <v>18</v>
      </c>
      <c r="K20" s="3">
        <f t="shared" ref="K20" si="96">+K18+K19</f>
        <v>21.6</v>
      </c>
      <c r="L20" s="3">
        <f t="shared" si="92"/>
        <v>21.6</v>
      </c>
      <c r="M20" s="3">
        <f t="shared" ref="M20" si="97">+M18+M19</f>
        <v>15.6</v>
      </c>
      <c r="N20" s="3">
        <f t="shared" si="92"/>
        <v>21.6</v>
      </c>
      <c r="O20" s="3">
        <f t="shared" si="92"/>
        <v>21.6</v>
      </c>
      <c r="P20" s="3">
        <f>+P18+P19</f>
        <v>90</v>
      </c>
      <c r="Q20" s="47">
        <f>+Q18+Q19</f>
        <v>411.8</v>
      </c>
      <c r="R20" s="47">
        <f t="shared" si="92"/>
        <v>411.8</v>
      </c>
      <c r="S20" s="47">
        <f>+S18+S19</f>
        <v>411.8</v>
      </c>
      <c r="T20" s="47">
        <f t="shared" si="92"/>
        <v>411.8</v>
      </c>
      <c r="U20" s="47">
        <f t="shared" si="92"/>
        <v>464</v>
      </c>
      <c r="V20" s="47">
        <f t="shared" si="92"/>
        <v>464</v>
      </c>
      <c r="W20" s="47">
        <f t="shared" ref="W20" si="98">+W18+W19</f>
        <v>452.4</v>
      </c>
      <c r="X20" s="47">
        <f t="shared" si="92"/>
        <v>452.4</v>
      </c>
      <c r="Y20" s="47">
        <f t="shared" si="92"/>
        <v>452.4</v>
      </c>
      <c r="Z20" s="47">
        <f t="shared" si="92"/>
        <v>475.6</v>
      </c>
      <c r="AA20" s="47">
        <f t="shared" si="92"/>
        <v>568.4</v>
      </c>
      <c r="AB20" s="47">
        <f t="shared" si="92"/>
        <v>1189</v>
      </c>
      <c r="AC20" s="47">
        <f t="shared" ref="AC20:AD20" si="99">+AC18+AC19</f>
        <v>440.8</v>
      </c>
      <c r="AD20" s="47">
        <f t="shared" si="99"/>
        <v>440.8</v>
      </c>
      <c r="AE20" s="47">
        <f t="shared" ref="AE20" si="100">+AE18+AE19</f>
        <v>452.4</v>
      </c>
      <c r="AF20" s="47">
        <f>+AF18+AF19</f>
        <v>452.4</v>
      </c>
      <c r="AG20" s="47">
        <f>+AG18+AG19</f>
        <v>452.4</v>
      </c>
      <c r="AH20" s="47">
        <f t="shared" ref="AH20:AP20" si="101">+AH18+AH19</f>
        <v>2004.48</v>
      </c>
      <c r="AI20" s="47">
        <f t="shared" ref="AI20:AJ20" si="102">+AI18+AI19</f>
        <v>2004.48</v>
      </c>
      <c r="AJ20" s="47">
        <f t="shared" si="102"/>
        <v>1954.6</v>
      </c>
      <c r="AK20" s="47">
        <f t="shared" si="101"/>
        <v>2214.44</v>
      </c>
      <c r="AL20" s="47">
        <f t="shared" si="101"/>
        <v>1954.6</v>
      </c>
      <c r="AM20" s="47">
        <f t="shared" si="101"/>
        <v>2128.6</v>
      </c>
      <c r="AN20" s="47">
        <f t="shared" si="101"/>
        <v>2055.52</v>
      </c>
      <c r="AO20" s="47">
        <f t="shared" ref="AO20" si="103">+AO18+AO19</f>
        <v>2059</v>
      </c>
      <c r="AP20" s="47">
        <f t="shared" si="101"/>
        <v>2265.48</v>
      </c>
      <c r="AQ20" s="47">
        <f>+AQ18+AQ19</f>
        <v>3140.12</v>
      </c>
      <c r="AR20" s="47">
        <f t="shared" ref="AR20:AV20" si="104">+AR18+AR19</f>
        <v>2055.52</v>
      </c>
      <c r="AS20" s="47">
        <f>+AS18+AS19</f>
        <v>2639</v>
      </c>
      <c r="AT20" s="47">
        <f t="shared" ref="AT20" si="105">+AT18+AT19</f>
        <v>2059</v>
      </c>
      <c r="AU20" s="47">
        <f t="shared" si="104"/>
        <v>2265.48</v>
      </c>
      <c r="AV20" s="47">
        <f t="shared" si="104"/>
        <v>2146</v>
      </c>
      <c r="AW20" s="47">
        <f>+AW18+AW19</f>
        <v>2233</v>
      </c>
      <c r="AX20" s="47">
        <f t="shared" ref="AX20:AY20" si="106">+AX18+AX19</f>
        <v>2146</v>
      </c>
      <c r="AY20" s="47">
        <f t="shared" si="106"/>
        <v>2059</v>
      </c>
    </row>
    <row r="21" spans="1:51" ht="15" thickBot="1" x14ac:dyDescent="0.35">
      <c r="A21" s="26" t="s">
        <v>16</v>
      </c>
      <c r="B21" s="11">
        <f t="shared" ref="B21:AH21" si="107">+B20*87</f>
        <v>1357.2</v>
      </c>
      <c r="C21" s="11">
        <f t="shared" ref="C21" si="108">+C20*87</f>
        <v>835.19999999999993</v>
      </c>
      <c r="D21" s="11">
        <f t="shared" si="107"/>
        <v>1461.6000000000001</v>
      </c>
      <c r="E21" s="11">
        <f t="shared" si="107"/>
        <v>1461.6000000000001</v>
      </c>
      <c r="F21" s="11">
        <f t="shared" ref="F21" si="109">+F20*87</f>
        <v>835.19999999999993</v>
      </c>
      <c r="G21" s="11">
        <f t="shared" si="107"/>
        <v>1461.6000000000001</v>
      </c>
      <c r="H21" s="11">
        <f t="shared" ref="H21" si="110">+H20*87</f>
        <v>835.19999999999993</v>
      </c>
      <c r="I21" s="11">
        <f>+I20*87</f>
        <v>1566</v>
      </c>
      <c r="J21" s="11">
        <f>+J20*87</f>
        <v>1566</v>
      </c>
      <c r="K21" s="11">
        <f>+K20*87</f>
        <v>1879.2</v>
      </c>
      <c r="L21" s="11">
        <f t="shared" si="107"/>
        <v>1879.2</v>
      </c>
      <c r="M21" s="11">
        <f t="shared" ref="M21" si="111">+M20*87</f>
        <v>1357.2</v>
      </c>
      <c r="N21" s="11">
        <f t="shared" si="107"/>
        <v>1879.2</v>
      </c>
      <c r="O21" s="11">
        <f t="shared" si="107"/>
        <v>1879.2</v>
      </c>
      <c r="P21" s="11">
        <f t="shared" si="107"/>
        <v>7830</v>
      </c>
      <c r="Q21" s="11">
        <f t="shared" si="107"/>
        <v>35826.6</v>
      </c>
      <c r="R21" s="11">
        <f t="shared" si="107"/>
        <v>35826.6</v>
      </c>
      <c r="S21" s="11">
        <f t="shared" si="107"/>
        <v>35826.6</v>
      </c>
      <c r="T21" s="11">
        <f t="shared" si="107"/>
        <v>35826.6</v>
      </c>
      <c r="U21" s="11">
        <f t="shared" si="107"/>
        <v>40368</v>
      </c>
      <c r="V21" s="11">
        <f t="shared" si="107"/>
        <v>40368</v>
      </c>
      <c r="W21" s="11">
        <f t="shared" si="107"/>
        <v>39358.799999999996</v>
      </c>
      <c r="X21" s="11">
        <f t="shared" si="107"/>
        <v>39358.799999999996</v>
      </c>
      <c r="Y21" s="11">
        <f t="shared" si="107"/>
        <v>39358.799999999996</v>
      </c>
      <c r="Z21" s="11">
        <f t="shared" si="107"/>
        <v>41377.200000000004</v>
      </c>
      <c r="AA21" s="11">
        <f t="shared" si="107"/>
        <v>49450.799999999996</v>
      </c>
      <c r="AB21" s="11">
        <f t="shared" si="107"/>
        <v>103443</v>
      </c>
      <c r="AC21" s="11">
        <f t="shared" si="107"/>
        <v>38349.599999999999</v>
      </c>
      <c r="AD21" s="11">
        <f t="shared" si="107"/>
        <v>38349.599999999999</v>
      </c>
      <c r="AE21" s="11">
        <f t="shared" si="107"/>
        <v>39358.799999999996</v>
      </c>
      <c r="AF21" s="11">
        <f t="shared" si="107"/>
        <v>39358.799999999996</v>
      </c>
      <c r="AG21" s="11">
        <f t="shared" si="107"/>
        <v>39358.799999999996</v>
      </c>
      <c r="AH21" s="11">
        <f t="shared" si="107"/>
        <v>174389.76000000001</v>
      </c>
      <c r="AI21" s="11">
        <f t="shared" ref="AI21:AJ21" si="112">+AI20*87</f>
        <v>174389.76000000001</v>
      </c>
      <c r="AJ21" s="11">
        <f t="shared" si="112"/>
        <v>170050.19999999998</v>
      </c>
      <c r="AK21" s="11">
        <f>+AK20*87</f>
        <v>192656.28</v>
      </c>
      <c r="AL21" s="11">
        <f>+AL20*87</f>
        <v>170050.19999999998</v>
      </c>
      <c r="AM21" s="11">
        <f>+AM20*87</f>
        <v>185188.19999999998</v>
      </c>
      <c r="AN21" s="11">
        <f>+AN20*87</f>
        <v>178830.24</v>
      </c>
      <c r="AO21" s="11">
        <f t="shared" ref="AO21" si="113">+AO20*87</f>
        <v>179133</v>
      </c>
      <c r="AP21" s="11">
        <f t="shared" ref="AP21:AW21" si="114">+AP20*87</f>
        <v>197096.76</v>
      </c>
      <c r="AQ21" s="11">
        <f t="shared" si="114"/>
        <v>273190.44</v>
      </c>
      <c r="AR21" s="11">
        <f t="shared" si="114"/>
        <v>178830.24</v>
      </c>
      <c r="AS21" s="11">
        <f t="shared" si="114"/>
        <v>229593</v>
      </c>
      <c r="AT21" s="11">
        <f t="shared" si="114"/>
        <v>179133</v>
      </c>
      <c r="AU21" s="11">
        <f t="shared" si="114"/>
        <v>197096.76</v>
      </c>
      <c r="AV21" s="11">
        <f t="shared" si="114"/>
        <v>186702</v>
      </c>
      <c r="AW21" s="11">
        <f t="shared" si="114"/>
        <v>194271</v>
      </c>
      <c r="AX21" s="11">
        <f t="shared" ref="AX21" si="115">+AX20*87</f>
        <v>186702</v>
      </c>
      <c r="AY21" s="11">
        <f>+AY20*87</f>
        <v>179133</v>
      </c>
    </row>
    <row r="22" spans="1:51" ht="15" thickTop="1" x14ac:dyDescent="0.3">
      <c r="A22" s="28" t="s">
        <v>17</v>
      </c>
      <c r="B22" s="12">
        <v>1400</v>
      </c>
      <c r="C22" s="12">
        <v>1400</v>
      </c>
      <c r="D22" s="12">
        <v>1000</v>
      </c>
      <c r="E22" s="12">
        <v>1000</v>
      </c>
      <c r="F22" s="12">
        <v>1000</v>
      </c>
      <c r="G22" s="12">
        <v>1200</v>
      </c>
      <c r="H22" s="12">
        <v>1200</v>
      </c>
      <c r="I22" s="12">
        <v>1400</v>
      </c>
      <c r="J22" s="12">
        <v>2200</v>
      </c>
      <c r="K22" s="12">
        <v>1600</v>
      </c>
      <c r="L22" s="12">
        <v>2300</v>
      </c>
      <c r="M22" s="12">
        <v>2300</v>
      </c>
      <c r="N22" s="12">
        <v>1900</v>
      </c>
      <c r="O22" s="12">
        <v>1800</v>
      </c>
      <c r="P22" s="12">
        <v>2200</v>
      </c>
      <c r="Q22" s="48">
        <v>2800</v>
      </c>
      <c r="R22" s="48">
        <v>2400</v>
      </c>
      <c r="S22" s="48">
        <v>3400</v>
      </c>
      <c r="T22" s="48">
        <v>3300</v>
      </c>
      <c r="U22" s="48">
        <v>3200</v>
      </c>
      <c r="V22" s="12">
        <v>4000</v>
      </c>
      <c r="W22" s="48">
        <v>3200</v>
      </c>
      <c r="X22" s="48">
        <v>3600</v>
      </c>
      <c r="Y22" s="48">
        <v>3600</v>
      </c>
      <c r="Z22" s="48">
        <v>4400</v>
      </c>
      <c r="AA22" s="80">
        <f>2200*5</f>
        <v>11000</v>
      </c>
      <c r="AB22" s="80">
        <f>2800*5</f>
        <v>14000</v>
      </c>
      <c r="AC22" s="48">
        <v>2400</v>
      </c>
      <c r="AD22" s="48">
        <v>3300</v>
      </c>
      <c r="AE22" s="48">
        <v>2500</v>
      </c>
      <c r="AF22" s="48">
        <v>3600</v>
      </c>
      <c r="AG22" s="48">
        <v>3600</v>
      </c>
      <c r="AH22" s="48">
        <f>2200*8</f>
        <v>17600</v>
      </c>
      <c r="AI22" s="48">
        <f>2200*8</f>
        <v>17600</v>
      </c>
      <c r="AJ22" s="48">
        <f>2200*10</f>
        <v>22000</v>
      </c>
      <c r="AK22" s="48">
        <f>2200*10</f>
        <v>22000</v>
      </c>
      <c r="AL22" s="48">
        <f>2200*10</f>
        <v>22000</v>
      </c>
      <c r="AM22" s="48">
        <f>2200*12</f>
        <v>26400</v>
      </c>
      <c r="AN22" s="12">
        <f t="shared" ref="AN22:AR22" si="116">2800*8</f>
        <v>22400</v>
      </c>
      <c r="AO22" s="12">
        <f>2800*10</f>
        <v>28000</v>
      </c>
      <c r="AP22" s="12">
        <f>2800*10</f>
        <v>28000</v>
      </c>
      <c r="AQ22" s="12">
        <f>3500*8</f>
        <v>28000</v>
      </c>
      <c r="AR22" s="12">
        <f t="shared" si="116"/>
        <v>22400</v>
      </c>
      <c r="AS22" s="12">
        <f>3500*10</f>
        <v>35000</v>
      </c>
      <c r="AT22" s="12">
        <f>2800*10</f>
        <v>28000</v>
      </c>
      <c r="AU22" s="12">
        <f>2800*10</f>
        <v>28000</v>
      </c>
      <c r="AV22" s="12">
        <f>2800*11</f>
        <v>30800</v>
      </c>
      <c r="AW22" s="12">
        <f>2800*12</f>
        <v>33600</v>
      </c>
      <c r="AX22" s="12">
        <f>2800*11</f>
        <v>30800</v>
      </c>
      <c r="AY22" s="12">
        <f>2800*10</f>
        <v>28000</v>
      </c>
    </row>
    <row r="23" spans="1:51" x14ac:dyDescent="0.3">
      <c r="A23" s="25" t="s">
        <v>18</v>
      </c>
      <c r="B23" s="12">
        <f t="shared" ref="B23:N23" si="117">+B12*9.5</f>
        <v>304</v>
      </c>
      <c r="C23" s="12">
        <f t="shared" ref="C23" si="118">+C12*9.5</f>
        <v>304</v>
      </c>
      <c r="D23" s="12">
        <f>+D12*9.5</f>
        <v>209</v>
      </c>
      <c r="E23" s="12">
        <f t="shared" si="117"/>
        <v>104.5</v>
      </c>
      <c r="F23" s="12">
        <f t="shared" ref="F23" si="119">+F12*9.5</f>
        <v>104.5</v>
      </c>
      <c r="G23" s="12">
        <f t="shared" si="117"/>
        <v>313.5</v>
      </c>
      <c r="H23" s="12">
        <f t="shared" ref="H23" si="120">+H12*9.5</f>
        <v>313.5</v>
      </c>
      <c r="I23" s="12">
        <f>+I12*9.5</f>
        <v>142.5</v>
      </c>
      <c r="J23" s="12">
        <f t="shared" si="117"/>
        <v>570</v>
      </c>
      <c r="K23" s="12">
        <f t="shared" si="117"/>
        <v>437</v>
      </c>
      <c r="L23" s="12">
        <f t="shared" si="117"/>
        <v>218.5</v>
      </c>
      <c r="M23" s="12">
        <f t="shared" ref="M23" si="121">+M12*9.5</f>
        <v>218.5</v>
      </c>
      <c r="N23" s="12">
        <f t="shared" si="117"/>
        <v>874</v>
      </c>
      <c r="O23" s="12">
        <f>+O12*25</f>
        <v>575</v>
      </c>
      <c r="P23" s="12">
        <f>+P12*9.5</f>
        <v>855</v>
      </c>
      <c r="Q23" s="48">
        <f>Q12*9.5</f>
        <v>1140</v>
      </c>
      <c r="R23" s="48">
        <f>R12*9.5</f>
        <v>570</v>
      </c>
      <c r="S23" s="48">
        <f>S12*9.5</f>
        <v>1710</v>
      </c>
      <c r="T23" s="48">
        <f>T12*25</f>
        <v>1500</v>
      </c>
      <c r="U23" s="48">
        <f>U12*9.5</f>
        <v>1140</v>
      </c>
      <c r="V23" s="48">
        <f>V12*9.5</f>
        <v>3420</v>
      </c>
      <c r="W23" s="48">
        <f>W12*9.5</f>
        <v>1425</v>
      </c>
      <c r="X23" s="48">
        <f>X12*9.5</f>
        <v>712.5</v>
      </c>
      <c r="Y23" s="48">
        <f>Y12*25</f>
        <v>1875</v>
      </c>
      <c r="Z23" s="48">
        <f t="shared" ref="Z23" si="122">Z12*9.5</f>
        <v>3562.5</v>
      </c>
      <c r="AA23" s="48">
        <f>AA12*25</f>
        <v>3750</v>
      </c>
      <c r="AB23" s="48">
        <f>AB12*40</f>
        <v>3000</v>
      </c>
      <c r="AC23" s="48">
        <f>AC12*9.5</f>
        <v>570</v>
      </c>
      <c r="AD23" s="48">
        <f>AD12*25</f>
        <v>1500</v>
      </c>
      <c r="AE23" s="48">
        <f>AE12*9.5</f>
        <v>712.5</v>
      </c>
      <c r="AF23" s="48">
        <f>AF12*9.5</f>
        <v>712.5</v>
      </c>
      <c r="AG23" s="48">
        <f t="shared" ref="AG23:AM23" si="123">AG12*25</f>
        <v>1875</v>
      </c>
      <c r="AH23" s="48">
        <f t="shared" si="123"/>
        <v>6000</v>
      </c>
      <c r="AI23" s="48">
        <f t="shared" si="123"/>
        <v>6400</v>
      </c>
      <c r="AJ23" s="48">
        <f t="shared" si="123"/>
        <v>7500</v>
      </c>
      <c r="AK23" s="48">
        <f t="shared" si="123"/>
        <v>7500</v>
      </c>
      <c r="AL23" s="48">
        <f t="shared" si="123"/>
        <v>8000</v>
      </c>
      <c r="AM23" s="48">
        <f t="shared" si="123"/>
        <v>9000</v>
      </c>
      <c r="AN23" s="48">
        <f t="shared" ref="AN23:AW23" si="124">AN12*40</f>
        <v>4800</v>
      </c>
      <c r="AO23" s="48">
        <f t="shared" ref="AO23" si="125">AO12*40</f>
        <v>6000</v>
      </c>
      <c r="AP23" s="48">
        <f t="shared" si="124"/>
        <v>6000</v>
      </c>
      <c r="AQ23" s="48">
        <f>AQ12*50</f>
        <v>6000</v>
      </c>
      <c r="AR23" s="48">
        <f t="shared" si="124"/>
        <v>4800</v>
      </c>
      <c r="AS23" s="48">
        <f>AS12*50</f>
        <v>7500</v>
      </c>
      <c r="AT23" s="48">
        <f t="shared" ref="AT23" si="126">AT12*40</f>
        <v>6000</v>
      </c>
      <c r="AU23" s="48">
        <f t="shared" si="124"/>
        <v>6000</v>
      </c>
      <c r="AV23" s="48">
        <f t="shared" si="124"/>
        <v>6600</v>
      </c>
      <c r="AW23" s="48">
        <f t="shared" si="124"/>
        <v>7200</v>
      </c>
      <c r="AX23" s="48">
        <f t="shared" ref="AX23:AY23" si="127">AX12*40</f>
        <v>6600</v>
      </c>
      <c r="AY23" s="48">
        <f t="shared" si="127"/>
        <v>6000</v>
      </c>
    </row>
    <row r="24" spans="1:51" x14ac:dyDescent="0.3">
      <c r="A24" s="25" t="s">
        <v>19</v>
      </c>
      <c r="B24" s="12">
        <f t="shared" ref="B24:N24" si="128">+B12*3</f>
        <v>96</v>
      </c>
      <c r="C24" s="12">
        <f t="shared" ref="C24" si="129">+C12*3</f>
        <v>96</v>
      </c>
      <c r="D24" s="12">
        <f>+D12*3</f>
        <v>66</v>
      </c>
      <c r="E24" s="12">
        <f t="shared" si="128"/>
        <v>33</v>
      </c>
      <c r="F24" s="12">
        <f t="shared" ref="F24" si="130">+F12*3</f>
        <v>33</v>
      </c>
      <c r="G24" s="12">
        <f t="shared" si="128"/>
        <v>99</v>
      </c>
      <c r="H24" s="12">
        <f t="shared" ref="H24" si="131">+H12*3</f>
        <v>99</v>
      </c>
      <c r="I24" s="12">
        <f>+I12*3</f>
        <v>45</v>
      </c>
      <c r="J24" s="12">
        <f t="shared" si="128"/>
        <v>180</v>
      </c>
      <c r="K24" s="12">
        <f t="shared" si="128"/>
        <v>138</v>
      </c>
      <c r="L24" s="12">
        <f t="shared" si="128"/>
        <v>69</v>
      </c>
      <c r="M24" s="12">
        <f t="shared" ref="M24" si="132">+M12*3</f>
        <v>69</v>
      </c>
      <c r="N24" s="12">
        <f t="shared" si="128"/>
        <v>276</v>
      </c>
      <c r="O24" s="12">
        <f>+O12*11</f>
        <v>253</v>
      </c>
      <c r="P24" s="12">
        <f t="shared" ref="P24" si="133">+P12*3</f>
        <v>270</v>
      </c>
      <c r="Q24" s="48">
        <f>+Q12*3</f>
        <v>360</v>
      </c>
      <c r="R24" s="48">
        <f>+R12*3</f>
        <v>180</v>
      </c>
      <c r="S24" s="48">
        <f>+S12*3</f>
        <v>540</v>
      </c>
      <c r="T24" s="48">
        <f>+T12*11</f>
        <v>660</v>
      </c>
      <c r="U24" s="48">
        <f>+U12*3</f>
        <v>360</v>
      </c>
      <c r="V24" s="48">
        <f>+V12*3</f>
        <v>1080</v>
      </c>
      <c r="W24" s="48">
        <f>+W12*3</f>
        <v>450</v>
      </c>
      <c r="X24" s="48">
        <f>+X12*3</f>
        <v>225</v>
      </c>
      <c r="Y24" s="48">
        <f>+Y12*11</f>
        <v>825</v>
      </c>
      <c r="Z24" s="48">
        <f t="shared" ref="Z24" si="134">+Z12*3</f>
        <v>1125</v>
      </c>
      <c r="AA24" s="48">
        <f>+AA12*11</f>
        <v>1650</v>
      </c>
      <c r="AB24" s="12">
        <f>+AB12*20</f>
        <v>1500</v>
      </c>
      <c r="AC24" s="48">
        <f>+AC12*3</f>
        <v>180</v>
      </c>
      <c r="AD24" s="48">
        <f>+AD12*11</f>
        <v>660</v>
      </c>
      <c r="AE24" s="48">
        <f>+AE12*3</f>
        <v>225</v>
      </c>
      <c r="AF24" s="48">
        <f>+AF12*3</f>
        <v>225</v>
      </c>
      <c r="AG24" s="48">
        <f t="shared" ref="AG24:AM24" si="135">+AG12*11</f>
        <v>825</v>
      </c>
      <c r="AH24" s="48">
        <f t="shared" si="135"/>
        <v>2640</v>
      </c>
      <c r="AI24" s="48">
        <f t="shared" si="135"/>
        <v>2816</v>
      </c>
      <c r="AJ24" s="48">
        <f t="shared" si="135"/>
        <v>3300</v>
      </c>
      <c r="AK24" s="48">
        <f t="shared" si="135"/>
        <v>3300</v>
      </c>
      <c r="AL24" s="48">
        <f t="shared" si="135"/>
        <v>3520</v>
      </c>
      <c r="AM24" s="48">
        <f t="shared" si="135"/>
        <v>3960</v>
      </c>
      <c r="AN24" s="48">
        <f t="shared" ref="AN24:AP24" si="136">+AN12*20</f>
        <v>2400</v>
      </c>
      <c r="AO24" s="48">
        <f t="shared" ref="AO24" si="137">+AO12*20</f>
        <v>3000</v>
      </c>
      <c r="AP24" s="48">
        <f t="shared" si="136"/>
        <v>3000</v>
      </c>
      <c r="AQ24" s="48">
        <f>+AQ12*50</f>
        <v>6000</v>
      </c>
      <c r="AR24" s="48">
        <f t="shared" ref="AR24:AW24" si="138">+AR12*20</f>
        <v>2400</v>
      </c>
      <c r="AS24" s="48">
        <f>+AS12*50</f>
        <v>7500</v>
      </c>
      <c r="AT24" s="48">
        <f t="shared" ref="AT24" si="139">+AT12*20</f>
        <v>3000</v>
      </c>
      <c r="AU24" s="48">
        <f t="shared" si="138"/>
        <v>3000</v>
      </c>
      <c r="AV24" s="48">
        <f t="shared" si="138"/>
        <v>3300</v>
      </c>
      <c r="AW24" s="48">
        <f t="shared" si="138"/>
        <v>3600</v>
      </c>
      <c r="AX24" s="48">
        <f t="shared" ref="AX24:AY24" si="140">+AX12*20</f>
        <v>3300</v>
      </c>
      <c r="AY24" s="48">
        <f t="shared" si="140"/>
        <v>3000</v>
      </c>
    </row>
    <row r="25" spans="1:51" x14ac:dyDescent="0.3">
      <c r="A25" s="25" t="s">
        <v>20</v>
      </c>
      <c r="B25" s="12">
        <v>100</v>
      </c>
      <c r="C25" s="12">
        <v>100</v>
      </c>
      <c r="D25" s="12">
        <v>100</v>
      </c>
      <c r="E25" s="12">
        <v>100</v>
      </c>
      <c r="F25" s="12">
        <v>100</v>
      </c>
      <c r="G25" s="12">
        <v>100</v>
      </c>
      <c r="H25" s="12">
        <v>100</v>
      </c>
      <c r="I25" s="12">
        <v>100</v>
      </c>
      <c r="J25" s="12">
        <v>100</v>
      </c>
      <c r="K25" s="12">
        <v>200</v>
      </c>
      <c r="L25" s="12">
        <v>200</v>
      </c>
      <c r="M25" s="12">
        <v>200</v>
      </c>
      <c r="N25" s="12">
        <v>200</v>
      </c>
      <c r="O25" s="12">
        <v>200</v>
      </c>
      <c r="P25" s="12">
        <v>200</v>
      </c>
      <c r="Q25" s="48">
        <v>500</v>
      </c>
      <c r="R25" s="48">
        <v>500</v>
      </c>
      <c r="S25" s="48">
        <v>500</v>
      </c>
      <c r="T25" s="48">
        <v>500</v>
      </c>
      <c r="U25" s="48">
        <v>500</v>
      </c>
      <c r="V25" s="12">
        <v>800</v>
      </c>
      <c r="W25" s="48">
        <v>500</v>
      </c>
      <c r="X25" s="48">
        <v>500</v>
      </c>
      <c r="Y25" s="48">
        <v>500</v>
      </c>
      <c r="Z25" s="48">
        <v>800</v>
      </c>
      <c r="AA25" s="48">
        <v>1000</v>
      </c>
      <c r="AB25" s="12">
        <v>1000</v>
      </c>
      <c r="AC25" s="48">
        <v>500</v>
      </c>
      <c r="AD25" s="48">
        <v>500</v>
      </c>
      <c r="AE25" s="48">
        <v>500</v>
      </c>
      <c r="AF25" s="48">
        <v>500</v>
      </c>
      <c r="AG25" s="48">
        <v>500</v>
      </c>
      <c r="AH25" s="48">
        <v>2000</v>
      </c>
      <c r="AI25" s="48">
        <v>2000</v>
      </c>
      <c r="AJ25" s="48">
        <v>2000</v>
      </c>
      <c r="AK25" s="48">
        <v>2000</v>
      </c>
      <c r="AL25" s="48">
        <v>2000</v>
      </c>
      <c r="AM25" s="48">
        <v>2800</v>
      </c>
      <c r="AN25" s="48">
        <v>2000</v>
      </c>
      <c r="AO25" s="48">
        <v>2000</v>
      </c>
      <c r="AP25" s="48">
        <v>2000</v>
      </c>
      <c r="AQ25" s="48">
        <f>300*8</f>
        <v>2400</v>
      </c>
      <c r="AR25" s="48">
        <v>2000</v>
      </c>
      <c r="AS25" s="48">
        <v>3000</v>
      </c>
      <c r="AT25" s="48">
        <v>2000</v>
      </c>
      <c r="AU25" s="48">
        <v>2000</v>
      </c>
      <c r="AV25" s="48">
        <v>2000</v>
      </c>
      <c r="AW25" s="48">
        <v>2000</v>
      </c>
      <c r="AX25" s="48">
        <v>2000</v>
      </c>
      <c r="AY25" s="48">
        <v>2000</v>
      </c>
    </row>
    <row r="26" spans="1:51" x14ac:dyDescent="0.3">
      <c r="A26" s="25" t="s">
        <v>21</v>
      </c>
      <c r="B26" s="12">
        <v>200</v>
      </c>
      <c r="C26" s="12">
        <v>200</v>
      </c>
      <c r="D26" s="12">
        <v>260</v>
      </c>
      <c r="E26" s="12">
        <v>260</v>
      </c>
      <c r="F26" s="12">
        <v>260</v>
      </c>
      <c r="G26" s="12">
        <v>260</v>
      </c>
      <c r="H26" s="12">
        <v>260</v>
      </c>
      <c r="I26" s="12">
        <v>260</v>
      </c>
      <c r="J26" s="12">
        <v>260</v>
      </c>
      <c r="K26" s="12">
        <v>260</v>
      </c>
      <c r="L26" s="12">
        <v>260</v>
      </c>
      <c r="M26" s="12">
        <v>260</v>
      </c>
      <c r="N26" s="12">
        <v>260</v>
      </c>
      <c r="O26" s="12">
        <v>260</v>
      </c>
      <c r="P26" s="12">
        <v>260</v>
      </c>
      <c r="Q26" s="48">
        <v>200</v>
      </c>
      <c r="R26" s="48">
        <v>200</v>
      </c>
      <c r="S26" s="48">
        <v>200</v>
      </c>
      <c r="T26" s="48">
        <v>200</v>
      </c>
      <c r="U26" s="48">
        <v>200</v>
      </c>
      <c r="V26" s="12">
        <v>200</v>
      </c>
      <c r="W26" s="48">
        <v>200</v>
      </c>
      <c r="X26" s="48">
        <v>200</v>
      </c>
      <c r="Y26" s="48">
        <v>200</v>
      </c>
      <c r="Z26" s="48">
        <v>200</v>
      </c>
      <c r="AA26" s="48">
        <v>1000</v>
      </c>
      <c r="AB26" s="12">
        <v>1000</v>
      </c>
      <c r="AC26" s="48">
        <v>200</v>
      </c>
      <c r="AD26" s="48">
        <v>200</v>
      </c>
      <c r="AE26" s="48">
        <v>200</v>
      </c>
      <c r="AF26" s="48">
        <v>200</v>
      </c>
      <c r="AG26" s="48">
        <v>200</v>
      </c>
      <c r="AH26" s="48">
        <v>1600</v>
      </c>
      <c r="AI26" s="48">
        <v>1600</v>
      </c>
      <c r="AJ26" s="12">
        <v>2000</v>
      </c>
      <c r="AK26" s="12">
        <v>2000</v>
      </c>
      <c r="AL26" s="12">
        <v>2000</v>
      </c>
      <c r="AM26" s="12">
        <v>2400</v>
      </c>
      <c r="AN26" s="48">
        <v>1600</v>
      </c>
      <c r="AO26" s="12">
        <f>250*8</f>
        <v>2000</v>
      </c>
      <c r="AP26" s="12">
        <f>250*8</f>
        <v>2000</v>
      </c>
      <c r="AQ26" s="12">
        <f>250*8</f>
        <v>2000</v>
      </c>
      <c r="AR26" s="48">
        <v>1600</v>
      </c>
      <c r="AS26" s="12">
        <f>250*8</f>
        <v>2000</v>
      </c>
      <c r="AT26" s="12">
        <f>250*8</f>
        <v>2000</v>
      </c>
      <c r="AU26" s="12">
        <f>250*8</f>
        <v>2000</v>
      </c>
      <c r="AV26" s="12">
        <v>2200</v>
      </c>
      <c r="AW26" s="12">
        <v>2400</v>
      </c>
      <c r="AX26" s="12">
        <v>2200</v>
      </c>
      <c r="AY26" s="12">
        <f>250*8</f>
        <v>2000</v>
      </c>
    </row>
    <row r="27" spans="1:51" x14ac:dyDescent="0.3">
      <c r="A27" s="25" t="s">
        <v>22</v>
      </c>
      <c r="B27" s="12">
        <v>260</v>
      </c>
      <c r="C27" s="12">
        <v>260</v>
      </c>
      <c r="D27" s="12">
        <v>200</v>
      </c>
      <c r="E27" s="12">
        <v>200</v>
      </c>
      <c r="F27" s="12">
        <v>200</v>
      </c>
      <c r="G27" s="12">
        <v>200</v>
      </c>
      <c r="H27" s="12">
        <v>200</v>
      </c>
      <c r="I27" s="12">
        <v>200</v>
      </c>
      <c r="J27" s="12">
        <v>200</v>
      </c>
      <c r="K27" s="12">
        <v>200</v>
      </c>
      <c r="L27" s="12">
        <v>200</v>
      </c>
      <c r="M27" s="12">
        <v>200</v>
      </c>
      <c r="N27" s="12">
        <v>200</v>
      </c>
      <c r="O27" s="12">
        <v>200</v>
      </c>
      <c r="P27" s="12">
        <v>200</v>
      </c>
      <c r="Q27" s="48">
        <v>300</v>
      </c>
      <c r="R27" s="48">
        <v>300</v>
      </c>
      <c r="S27" s="48">
        <v>300</v>
      </c>
      <c r="T27" s="48">
        <v>300</v>
      </c>
      <c r="U27" s="48">
        <v>300</v>
      </c>
      <c r="V27" s="48">
        <v>300</v>
      </c>
      <c r="W27" s="48">
        <v>300</v>
      </c>
      <c r="X27" s="48">
        <v>300</v>
      </c>
      <c r="Y27" s="48">
        <v>300</v>
      </c>
      <c r="Z27" s="48">
        <v>300</v>
      </c>
      <c r="AA27" s="48">
        <v>0</v>
      </c>
      <c r="AB27" s="12">
        <v>0</v>
      </c>
      <c r="AC27" s="48">
        <v>300</v>
      </c>
      <c r="AD27" s="48">
        <v>300</v>
      </c>
      <c r="AE27" s="48">
        <v>300</v>
      </c>
      <c r="AF27" s="48">
        <v>300</v>
      </c>
      <c r="AG27" s="48">
        <v>300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</row>
    <row r="28" spans="1:51" x14ac:dyDescent="0.3">
      <c r="A28" s="25" t="s">
        <v>23</v>
      </c>
      <c r="B28" s="12">
        <v>100</v>
      </c>
      <c r="C28" s="12">
        <v>100</v>
      </c>
      <c r="D28" s="12">
        <v>100</v>
      </c>
      <c r="E28" s="12">
        <v>100</v>
      </c>
      <c r="F28" s="12">
        <v>100</v>
      </c>
      <c r="G28" s="12">
        <v>100</v>
      </c>
      <c r="H28" s="12">
        <v>100</v>
      </c>
      <c r="I28" s="12">
        <v>100</v>
      </c>
      <c r="J28" s="12">
        <v>100</v>
      </c>
      <c r="K28" s="12">
        <v>100</v>
      </c>
      <c r="L28" s="12">
        <v>100</v>
      </c>
      <c r="M28" s="12">
        <v>100</v>
      </c>
      <c r="N28" s="12">
        <v>100</v>
      </c>
      <c r="O28" s="12">
        <v>100</v>
      </c>
      <c r="P28" s="12">
        <v>100</v>
      </c>
      <c r="Q28" s="48">
        <v>200</v>
      </c>
      <c r="R28" s="48">
        <v>200</v>
      </c>
      <c r="S28" s="48">
        <v>200</v>
      </c>
      <c r="T28" s="48">
        <v>200</v>
      </c>
      <c r="U28" s="48">
        <v>200</v>
      </c>
      <c r="V28" s="12">
        <f>200*1</f>
        <v>200</v>
      </c>
      <c r="W28" s="48">
        <v>200</v>
      </c>
      <c r="X28" s="48">
        <v>200</v>
      </c>
      <c r="Y28" s="48">
        <v>200</v>
      </c>
      <c r="Z28" s="48">
        <v>200</v>
      </c>
      <c r="AA28" s="48">
        <v>500</v>
      </c>
      <c r="AB28" s="12">
        <v>500</v>
      </c>
      <c r="AC28" s="48">
        <v>200</v>
      </c>
      <c r="AD28" s="48">
        <v>200</v>
      </c>
      <c r="AE28" s="48">
        <v>200</v>
      </c>
      <c r="AF28" s="48">
        <v>200</v>
      </c>
      <c r="AG28" s="48">
        <v>200</v>
      </c>
      <c r="AH28" s="48">
        <v>500</v>
      </c>
      <c r="AI28" s="48">
        <v>500</v>
      </c>
      <c r="AJ28" s="12">
        <v>500</v>
      </c>
      <c r="AK28" s="12">
        <v>500</v>
      </c>
      <c r="AL28" s="12">
        <v>500</v>
      </c>
      <c r="AM28" s="12">
        <v>800</v>
      </c>
      <c r="AN28" s="12">
        <v>500</v>
      </c>
      <c r="AO28" s="12">
        <v>500</v>
      </c>
      <c r="AP28" s="12">
        <v>500</v>
      </c>
      <c r="AQ28" s="12">
        <v>800</v>
      </c>
      <c r="AR28" s="12">
        <v>500</v>
      </c>
      <c r="AS28" s="12">
        <v>800</v>
      </c>
      <c r="AT28" s="12">
        <v>500</v>
      </c>
      <c r="AU28" s="12">
        <v>500</v>
      </c>
      <c r="AV28" s="12">
        <v>500</v>
      </c>
      <c r="AW28" s="12">
        <v>800</v>
      </c>
      <c r="AX28" s="12">
        <v>500</v>
      </c>
      <c r="AY28" s="12">
        <v>500</v>
      </c>
    </row>
    <row r="29" spans="1:51" x14ac:dyDescent="0.3">
      <c r="A29" s="25" t="s">
        <v>24</v>
      </c>
      <c r="B29" s="12">
        <v>20</v>
      </c>
      <c r="C29" s="12">
        <v>20</v>
      </c>
      <c r="D29" s="12">
        <v>20</v>
      </c>
      <c r="E29" s="12">
        <v>20</v>
      </c>
      <c r="F29" s="12">
        <v>20</v>
      </c>
      <c r="G29" s="12">
        <v>20</v>
      </c>
      <c r="H29" s="12">
        <v>20</v>
      </c>
      <c r="I29" s="12">
        <v>20</v>
      </c>
      <c r="J29" s="12">
        <v>20</v>
      </c>
      <c r="K29" s="12">
        <v>20</v>
      </c>
      <c r="L29" s="12">
        <v>20</v>
      </c>
      <c r="M29" s="12">
        <v>20</v>
      </c>
      <c r="N29" s="12">
        <v>20</v>
      </c>
      <c r="O29" s="12">
        <v>20</v>
      </c>
      <c r="P29" s="12">
        <v>20</v>
      </c>
      <c r="Q29" s="48">
        <v>100</v>
      </c>
      <c r="R29" s="48">
        <v>100</v>
      </c>
      <c r="S29" s="48">
        <v>100</v>
      </c>
      <c r="T29" s="48">
        <v>100</v>
      </c>
      <c r="U29" s="48">
        <v>100</v>
      </c>
      <c r="V29" s="12">
        <v>100</v>
      </c>
      <c r="W29" s="48">
        <v>100</v>
      </c>
      <c r="X29" s="48">
        <v>100</v>
      </c>
      <c r="Y29" s="48">
        <v>100</v>
      </c>
      <c r="Z29" s="48">
        <v>100</v>
      </c>
      <c r="AA29" s="48">
        <v>200</v>
      </c>
      <c r="AB29" s="12">
        <v>200</v>
      </c>
      <c r="AC29" s="48">
        <v>100</v>
      </c>
      <c r="AD29" s="48">
        <v>100</v>
      </c>
      <c r="AE29" s="48">
        <v>100</v>
      </c>
      <c r="AF29" s="48">
        <v>100</v>
      </c>
      <c r="AG29" s="48">
        <v>100</v>
      </c>
      <c r="AH29" s="48">
        <v>200</v>
      </c>
      <c r="AI29" s="48">
        <v>200</v>
      </c>
      <c r="AJ29" s="12">
        <v>200</v>
      </c>
      <c r="AK29" s="12">
        <v>200</v>
      </c>
      <c r="AL29" s="12">
        <v>200</v>
      </c>
      <c r="AM29" s="12">
        <v>300</v>
      </c>
      <c r="AN29" s="12">
        <v>200</v>
      </c>
      <c r="AO29" s="12">
        <v>200</v>
      </c>
      <c r="AP29" s="12">
        <v>200</v>
      </c>
      <c r="AQ29" s="12">
        <v>300</v>
      </c>
      <c r="AR29" s="12">
        <v>200</v>
      </c>
      <c r="AS29" s="12">
        <v>300</v>
      </c>
      <c r="AT29" s="12">
        <v>200</v>
      </c>
      <c r="AU29" s="12">
        <v>200</v>
      </c>
      <c r="AV29" s="12">
        <v>200</v>
      </c>
      <c r="AW29" s="12">
        <v>300</v>
      </c>
      <c r="AX29" s="12">
        <v>200</v>
      </c>
      <c r="AY29" s="12">
        <v>200</v>
      </c>
    </row>
    <row r="30" spans="1:51" x14ac:dyDescent="0.3">
      <c r="A30" s="25" t="s">
        <v>25</v>
      </c>
      <c r="B30" s="12">
        <v>150</v>
      </c>
      <c r="C30" s="12">
        <v>150</v>
      </c>
      <c r="D30" s="12">
        <v>100</v>
      </c>
      <c r="E30" s="12">
        <v>150</v>
      </c>
      <c r="F30" s="12">
        <v>150</v>
      </c>
      <c r="G30" s="12">
        <v>150</v>
      </c>
      <c r="H30" s="12">
        <v>150</v>
      </c>
      <c r="I30" s="12">
        <v>150</v>
      </c>
      <c r="J30" s="12">
        <v>150</v>
      </c>
      <c r="K30" s="12">
        <v>150</v>
      </c>
      <c r="L30" s="12">
        <v>150</v>
      </c>
      <c r="M30" s="12">
        <v>150</v>
      </c>
      <c r="N30" s="12">
        <v>150</v>
      </c>
      <c r="O30" s="12">
        <v>150</v>
      </c>
      <c r="P30" s="12">
        <v>150</v>
      </c>
      <c r="Q30" s="48">
        <v>200</v>
      </c>
      <c r="R30" s="48">
        <v>200</v>
      </c>
      <c r="S30" s="48">
        <v>200</v>
      </c>
      <c r="T30" s="48">
        <v>200</v>
      </c>
      <c r="U30" s="48">
        <v>200</v>
      </c>
      <c r="V30" s="12">
        <f>200*1</f>
        <v>200</v>
      </c>
      <c r="W30" s="48">
        <v>200</v>
      </c>
      <c r="X30" s="48">
        <v>200</v>
      </c>
      <c r="Y30" s="48">
        <v>200</v>
      </c>
      <c r="Z30" s="48">
        <v>200</v>
      </c>
      <c r="AA30" s="48">
        <v>500</v>
      </c>
      <c r="AB30" s="12">
        <v>500</v>
      </c>
      <c r="AC30" s="48">
        <v>200</v>
      </c>
      <c r="AD30" s="48">
        <v>200</v>
      </c>
      <c r="AE30" s="48">
        <v>200</v>
      </c>
      <c r="AF30" s="48">
        <v>200</v>
      </c>
      <c r="AG30" s="48">
        <v>200</v>
      </c>
      <c r="AH30" s="48">
        <v>500</v>
      </c>
      <c r="AI30" s="48">
        <v>500</v>
      </c>
      <c r="AJ30" s="12">
        <v>500</v>
      </c>
      <c r="AK30" s="12">
        <v>500</v>
      </c>
      <c r="AL30" s="12">
        <v>500</v>
      </c>
      <c r="AM30" s="12">
        <v>800</v>
      </c>
      <c r="AN30" s="12">
        <v>500</v>
      </c>
      <c r="AO30" s="12">
        <v>500</v>
      </c>
      <c r="AP30" s="12">
        <v>500</v>
      </c>
      <c r="AQ30" s="12">
        <v>800</v>
      </c>
      <c r="AR30" s="12">
        <v>500</v>
      </c>
      <c r="AS30" s="12">
        <v>800</v>
      </c>
      <c r="AT30" s="12">
        <v>500</v>
      </c>
      <c r="AU30" s="12">
        <v>500</v>
      </c>
      <c r="AV30" s="12">
        <v>500</v>
      </c>
      <c r="AW30" s="12">
        <v>600</v>
      </c>
      <c r="AX30" s="12">
        <v>500</v>
      </c>
      <c r="AY30" s="12">
        <v>500</v>
      </c>
    </row>
    <row r="31" spans="1:51" x14ac:dyDescent="0.3">
      <c r="A31" s="25" t="s">
        <v>26</v>
      </c>
      <c r="B31" s="12">
        <v>200</v>
      </c>
      <c r="C31" s="12">
        <v>200</v>
      </c>
      <c r="D31" s="12">
        <v>100</v>
      </c>
      <c r="E31" s="12">
        <v>200</v>
      </c>
      <c r="F31" s="12">
        <v>200</v>
      </c>
      <c r="G31" s="12">
        <v>200</v>
      </c>
      <c r="H31" s="12">
        <v>200</v>
      </c>
      <c r="I31" s="12">
        <v>200</v>
      </c>
      <c r="J31" s="12">
        <v>200</v>
      </c>
      <c r="K31" s="12">
        <v>200</v>
      </c>
      <c r="L31" s="12">
        <v>200</v>
      </c>
      <c r="M31" s="12">
        <v>200</v>
      </c>
      <c r="N31" s="12">
        <v>200</v>
      </c>
      <c r="O31" s="12">
        <v>200</v>
      </c>
      <c r="P31" s="12">
        <v>200</v>
      </c>
      <c r="Q31" s="48">
        <v>500</v>
      </c>
      <c r="R31" s="48">
        <v>300</v>
      </c>
      <c r="S31" s="48">
        <v>300</v>
      </c>
      <c r="T31" s="48">
        <v>500</v>
      </c>
      <c r="U31" s="48">
        <v>800</v>
      </c>
      <c r="V31" s="12">
        <v>800</v>
      </c>
      <c r="W31" s="48">
        <v>500</v>
      </c>
      <c r="X31" s="48">
        <v>500</v>
      </c>
      <c r="Y31" s="48">
        <v>800</v>
      </c>
      <c r="Z31" s="48">
        <v>800</v>
      </c>
      <c r="AA31" s="48">
        <v>1000</v>
      </c>
      <c r="AB31" s="48">
        <v>1000</v>
      </c>
      <c r="AC31" s="48">
        <v>300</v>
      </c>
      <c r="AD31" s="48">
        <v>500</v>
      </c>
      <c r="AE31" s="48">
        <v>500</v>
      </c>
      <c r="AF31" s="48">
        <v>500</v>
      </c>
      <c r="AG31" s="48">
        <v>800</v>
      </c>
      <c r="AH31" s="48">
        <v>1600</v>
      </c>
      <c r="AI31" s="48">
        <v>1600</v>
      </c>
      <c r="AJ31" s="12">
        <v>2000</v>
      </c>
      <c r="AK31" s="12">
        <v>2000</v>
      </c>
      <c r="AL31" s="12">
        <v>2000</v>
      </c>
      <c r="AM31" s="12">
        <v>2400</v>
      </c>
      <c r="AN31" s="12">
        <v>1600</v>
      </c>
      <c r="AO31" s="12">
        <v>2000</v>
      </c>
      <c r="AP31" s="12">
        <v>2000</v>
      </c>
      <c r="AQ31" s="12">
        <v>2000</v>
      </c>
      <c r="AR31" s="12">
        <v>1600</v>
      </c>
      <c r="AS31" s="12">
        <v>2000</v>
      </c>
      <c r="AT31" s="12">
        <v>2000</v>
      </c>
      <c r="AU31" s="12">
        <v>2000</v>
      </c>
      <c r="AV31" s="12">
        <v>2200</v>
      </c>
      <c r="AW31" s="12">
        <v>2400</v>
      </c>
      <c r="AX31" s="12">
        <v>2200</v>
      </c>
      <c r="AY31" s="12">
        <v>2000</v>
      </c>
    </row>
    <row r="32" spans="1:51" x14ac:dyDescent="0.3">
      <c r="A32" s="25" t="s">
        <v>27</v>
      </c>
      <c r="B32" s="12">
        <v>300</v>
      </c>
      <c r="C32" s="12">
        <v>300</v>
      </c>
      <c r="D32" s="12">
        <v>200</v>
      </c>
      <c r="E32" s="12">
        <v>300</v>
      </c>
      <c r="F32" s="12">
        <v>300</v>
      </c>
      <c r="G32" s="12">
        <f>14*20</f>
        <v>280</v>
      </c>
      <c r="H32" s="12">
        <f>14*20</f>
        <v>280</v>
      </c>
      <c r="I32" s="12">
        <v>300</v>
      </c>
      <c r="J32" s="12">
        <f>22*20</f>
        <v>440</v>
      </c>
      <c r="K32" s="12">
        <v>360</v>
      </c>
      <c r="L32" s="12">
        <f>19*20</f>
        <v>380</v>
      </c>
      <c r="M32" s="12">
        <f>19*20</f>
        <v>380</v>
      </c>
      <c r="N32" s="12">
        <f>27*20</f>
        <v>540</v>
      </c>
      <c r="O32" s="12">
        <f>27*20</f>
        <v>540</v>
      </c>
      <c r="P32" s="12">
        <f>27*20</f>
        <v>540</v>
      </c>
      <c r="Q32" s="48">
        <v>760</v>
      </c>
      <c r="R32" s="48">
        <f>39*20</f>
        <v>780</v>
      </c>
      <c r="S32" s="48">
        <v>920</v>
      </c>
      <c r="T32" s="48">
        <f>62*20</f>
        <v>1240</v>
      </c>
      <c r="U32" s="48">
        <f>60*20</f>
        <v>1200</v>
      </c>
      <c r="V32" s="12">
        <f>75*20</f>
        <v>1500</v>
      </c>
      <c r="W32" s="48">
        <v>880</v>
      </c>
      <c r="X32" s="48">
        <f>44*20</f>
        <v>880</v>
      </c>
      <c r="Y32" s="48">
        <f>76*20</f>
        <v>1520</v>
      </c>
      <c r="Z32" s="48">
        <f>80*20</f>
        <v>1600</v>
      </c>
      <c r="AA32" s="48">
        <v>5500</v>
      </c>
      <c r="AB32" s="48">
        <v>7500</v>
      </c>
      <c r="AC32" s="48">
        <v>780</v>
      </c>
      <c r="AD32" s="48">
        <v>1240</v>
      </c>
      <c r="AE32" s="48">
        <v>800</v>
      </c>
      <c r="AF32" s="48">
        <v>880</v>
      </c>
      <c r="AG32" s="48">
        <v>1520</v>
      </c>
      <c r="AH32" s="48">
        <v>8000</v>
      </c>
      <c r="AI32" s="48">
        <v>8000</v>
      </c>
      <c r="AJ32" s="12">
        <v>9500</v>
      </c>
      <c r="AK32" s="12">
        <v>9500</v>
      </c>
      <c r="AL32" s="12">
        <v>9500</v>
      </c>
      <c r="AM32" s="12">
        <v>11000</v>
      </c>
      <c r="AN32" s="12">
        <v>11000</v>
      </c>
      <c r="AO32" s="12">
        <v>13500</v>
      </c>
      <c r="AP32" s="12">
        <v>13500</v>
      </c>
      <c r="AQ32" s="12">
        <v>16000</v>
      </c>
      <c r="AR32" s="12">
        <v>11000</v>
      </c>
      <c r="AS32" s="12">
        <v>19500</v>
      </c>
      <c r="AT32" s="12">
        <v>13500</v>
      </c>
      <c r="AU32" s="12">
        <v>13500</v>
      </c>
      <c r="AV32" s="12">
        <v>15500</v>
      </c>
      <c r="AW32" s="12">
        <v>16500</v>
      </c>
      <c r="AX32" s="12">
        <v>15500</v>
      </c>
      <c r="AY32" s="12">
        <v>13500</v>
      </c>
    </row>
    <row r="33" spans="1:51" x14ac:dyDescent="0.3">
      <c r="A33" s="29" t="s">
        <v>28</v>
      </c>
      <c r="B33" s="12">
        <v>300</v>
      </c>
      <c r="C33" s="12">
        <v>300</v>
      </c>
      <c r="D33" s="12">
        <v>300</v>
      </c>
      <c r="E33" s="12">
        <v>300</v>
      </c>
      <c r="F33" s="12">
        <v>300</v>
      </c>
      <c r="G33" s="12">
        <v>300</v>
      </c>
      <c r="H33" s="12">
        <v>300</v>
      </c>
      <c r="I33" s="12">
        <v>300</v>
      </c>
      <c r="J33" s="12">
        <v>500</v>
      </c>
      <c r="K33" s="12">
        <v>500</v>
      </c>
      <c r="L33" s="12">
        <v>500</v>
      </c>
      <c r="M33" s="12">
        <v>500</v>
      </c>
      <c r="N33" s="12">
        <v>500</v>
      </c>
      <c r="O33" s="12">
        <v>500</v>
      </c>
      <c r="P33" s="12">
        <v>500</v>
      </c>
      <c r="Q33" s="48">
        <v>1850</v>
      </c>
      <c r="R33" s="48">
        <v>1850</v>
      </c>
      <c r="S33" s="48">
        <v>1500</v>
      </c>
      <c r="T33" s="48">
        <v>1850</v>
      </c>
      <c r="U33" s="48">
        <v>1850</v>
      </c>
      <c r="V33" s="48">
        <v>1850</v>
      </c>
      <c r="W33" s="48">
        <v>1850</v>
      </c>
      <c r="X33" s="48">
        <v>1850</v>
      </c>
      <c r="Y33" s="48">
        <v>1850</v>
      </c>
      <c r="Z33" s="48">
        <v>2500</v>
      </c>
      <c r="AA33" s="48">
        <v>7000</v>
      </c>
      <c r="AB33" s="12">
        <v>7000</v>
      </c>
      <c r="AC33" s="48">
        <v>1850</v>
      </c>
      <c r="AD33" s="48">
        <v>1850</v>
      </c>
      <c r="AE33" s="48">
        <v>1850</v>
      </c>
      <c r="AF33" s="48">
        <v>1850</v>
      </c>
      <c r="AG33" s="48">
        <v>1850</v>
      </c>
      <c r="AH33" s="48">
        <v>10000</v>
      </c>
      <c r="AI33" s="48">
        <v>10000</v>
      </c>
      <c r="AJ33" s="48">
        <v>11500</v>
      </c>
      <c r="AK33" s="48">
        <v>11500</v>
      </c>
      <c r="AL33" s="48">
        <v>11500</v>
      </c>
      <c r="AM33" s="48">
        <v>13500</v>
      </c>
      <c r="AN33" s="48">
        <v>10000</v>
      </c>
      <c r="AO33" s="48">
        <v>11500</v>
      </c>
      <c r="AP33" s="48">
        <v>11500</v>
      </c>
      <c r="AQ33" s="48">
        <v>16000</v>
      </c>
      <c r="AR33" s="48">
        <v>10000</v>
      </c>
      <c r="AS33" s="48">
        <v>19500</v>
      </c>
      <c r="AT33" s="48">
        <v>11500</v>
      </c>
      <c r="AU33" s="48">
        <v>11500</v>
      </c>
      <c r="AV33" s="48">
        <v>13500</v>
      </c>
      <c r="AW33" s="48">
        <v>13500</v>
      </c>
      <c r="AX33" s="48">
        <v>13500</v>
      </c>
      <c r="AY33" s="48">
        <v>11500</v>
      </c>
    </row>
    <row r="34" spans="1:51" ht="15" thickBot="1" x14ac:dyDescent="0.35">
      <c r="A34" s="26" t="s">
        <v>29</v>
      </c>
      <c r="B34" s="11">
        <f t="shared" ref="B34:AB34" si="141">SUM(B22:B33)</f>
        <v>3430</v>
      </c>
      <c r="C34" s="11">
        <f t="shared" ref="C34" si="142">SUM(C22:C33)</f>
        <v>3430</v>
      </c>
      <c r="D34" s="11">
        <f>SUM(D22:D33)</f>
        <v>2655</v>
      </c>
      <c r="E34" s="11">
        <f t="shared" si="141"/>
        <v>2767.5</v>
      </c>
      <c r="F34" s="11">
        <f t="shared" ref="F34" si="143">SUM(F22:F33)</f>
        <v>2767.5</v>
      </c>
      <c r="G34" s="11">
        <f t="shared" si="141"/>
        <v>3222.5</v>
      </c>
      <c r="H34" s="11">
        <f t="shared" ref="H34" si="144">SUM(H22:H33)</f>
        <v>3222.5</v>
      </c>
      <c r="I34" s="11">
        <f>SUM(I22:I33)</f>
        <v>3217.5</v>
      </c>
      <c r="J34" s="11">
        <f>SUM(J22:J33)</f>
        <v>4920</v>
      </c>
      <c r="K34" s="11">
        <f t="shared" ref="K34" si="145">SUM(K22:K33)</f>
        <v>4165</v>
      </c>
      <c r="L34" s="11">
        <f t="shared" si="141"/>
        <v>4597.5</v>
      </c>
      <c r="M34" s="11">
        <f t="shared" ref="M34" si="146">SUM(M22:M33)</f>
        <v>4597.5</v>
      </c>
      <c r="N34" s="11">
        <f t="shared" si="141"/>
        <v>5220</v>
      </c>
      <c r="O34" s="11">
        <f t="shared" si="141"/>
        <v>4798</v>
      </c>
      <c r="P34" s="11">
        <f t="shared" si="141"/>
        <v>5495</v>
      </c>
      <c r="Q34" s="46">
        <f>SUM(Q22:Q33)</f>
        <v>8910</v>
      </c>
      <c r="R34" s="46">
        <f t="shared" si="141"/>
        <v>7580</v>
      </c>
      <c r="S34" s="46">
        <f>SUM(S22:S33)</f>
        <v>9870</v>
      </c>
      <c r="T34" s="46">
        <f t="shared" si="141"/>
        <v>10550</v>
      </c>
      <c r="U34" s="46">
        <f t="shared" si="141"/>
        <v>10050</v>
      </c>
      <c r="V34" s="11">
        <f t="shared" si="141"/>
        <v>14450</v>
      </c>
      <c r="W34" s="46">
        <f t="shared" ref="W34" si="147">SUM(W22:W33)</f>
        <v>9805</v>
      </c>
      <c r="X34" s="46">
        <f t="shared" si="141"/>
        <v>9267.5</v>
      </c>
      <c r="Y34" s="46">
        <f t="shared" si="141"/>
        <v>11970</v>
      </c>
      <c r="Z34" s="46">
        <f t="shared" si="141"/>
        <v>15787.5</v>
      </c>
      <c r="AA34" s="46">
        <f t="shared" si="141"/>
        <v>33100</v>
      </c>
      <c r="AB34" s="11">
        <f t="shared" si="141"/>
        <v>37200</v>
      </c>
      <c r="AC34" s="46">
        <f t="shared" ref="AC34:AD34" si="148">SUM(AC22:AC33)</f>
        <v>7580</v>
      </c>
      <c r="AD34" s="46">
        <f t="shared" si="148"/>
        <v>10550</v>
      </c>
      <c r="AE34" s="46">
        <f t="shared" ref="AE34" si="149">SUM(AE22:AE33)</f>
        <v>8087.5</v>
      </c>
      <c r="AF34" s="46">
        <f>SUM(AF22:AF33)</f>
        <v>9267.5</v>
      </c>
      <c r="AG34" s="46">
        <f>SUM(AG22:AG33)</f>
        <v>11970</v>
      </c>
      <c r="AH34" s="11">
        <f t="shared" ref="AH34:AP34" si="150">SUM(AH22:AH33)</f>
        <v>50640</v>
      </c>
      <c r="AI34" s="11">
        <f t="shared" ref="AI34:AJ34" si="151">SUM(AI22:AI33)</f>
        <v>51216</v>
      </c>
      <c r="AJ34" s="11">
        <f t="shared" si="151"/>
        <v>61000</v>
      </c>
      <c r="AK34" s="11">
        <f t="shared" si="150"/>
        <v>61000</v>
      </c>
      <c r="AL34" s="11">
        <f t="shared" si="150"/>
        <v>61720</v>
      </c>
      <c r="AM34" s="11">
        <f t="shared" si="150"/>
        <v>73360</v>
      </c>
      <c r="AN34" s="11">
        <f t="shared" si="150"/>
        <v>57000</v>
      </c>
      <c r="AO34" s="11">
        <f t="shared" ref="AO34" si="152">SUM(AO22:AO33)</f>
        <v>69200</v>
      </c>
      <c r="AP34" s="11">
        <f t="shared" si="150"/>
        <v>69200</v>
      </c>
      <c r="AQ34" s="11">
        <f>SUM(AQ22:AQ33)</f>
        <v>80300</v>
      </c>
      <c r="AR34" s="11">
        <f t="shared" ref="AR34:AW34" si="153">SUM(AR22:AR33)</f>
        <v>57000</v>
      </c>
      <c r="AS34" s="11">
        <f>SUM(AS22:AS33)</f>
        <v>97900</v>
      </c>
      <c r="AT34" s="11">
        <f t="shared" ref="AT34" si="154">SUM(AT22:AT33)</f>
        <v>69200</v>
      </c>
      <c r="AU34" s="11">
        <f t="shared" si="153"/>
        <v>69200</v>
      </c>
      <c r="AV34" s="11">
        <f t="shared" si="153"/>
        <v>77300</v>
      </c>
      <c r="AW34" s="11">
        <f t="shared" si="153"/>
        <v>82900</v>
      </c>
      <c r="AX34" s="11">
        <f t="shared" ref="AX34:AY34" si="155">SUM(AX22:AX33)</f>
        <v>77300</v>
      </c>
      <c r="AY34" s="11">
        <f t="shared" si="155"/>
        <v>69200</v>
      </c>
    </row>
    <row r="35" spans="1:51" ht="15" thickTop="1" x14ac:dyDescent="0.3">
      <c r="A35" s="30" t="s">
        <v>30</v>
      </c>
      <c r="B35" s="13">
        <f t="shared" ref="B35:Y35" si="156">(B34+B21+B17)</f>
        <v>8371.2000000000007</v>
      </c>
      <c r="C35" s="13">
        <f t="shared" ref="C35" si="157">(C34+C21+C17)</f>
        <v>7849.2</v>
      </c>
      <c r="D35" s="13">
        <f>(D34+D21+D17)</f>
        <v>6580.6</v>
      </c>
      <c r="E35" s="13">
        <f t="shared" si="156"/>
        <v>7144.1</v>
      </c>
      <c r="F35" s="13">
        <f t="shared" ref="F35" si="158">(F34+F21+F17)</f>
        <v>6517.7</v>
      </c>
      <c r="G35" s="13">
        <f t="shared" si="156"/>
        <v>8380.1</v>
      </c>
      <c r="H35" s="13">
        <f t="shared" ref="H35" si="159">(H34+H21+H17)</f>
        <v>7753.7</v>
      </c>
      <c r="I35" s="11">
        <f>(I34+I21+I17)</f>
        <v>8758.5</v>
      </c>
      <c r="J35" s="13">
        <f>(J34+J21+J17)</f>
        <v>13206</v>
      </c>
      <c r="K35" s="11">
        <f t="shared" ref="K35" si="160">(K34+K21+K17)</f>
        <v>11196.2</v>
      </c>
      <c r="L35" s="11">
        <f t="shared" si="156"/>
        <v>12571.7</v>
      </c>
      <c r="M35" s="11">
        <f t="shared" ref="M35" si="161">(M34+M21+M17)</f>
        <v>12049.7</v>
      </c>
      <c r="N35" s="11">
        <f t="shared" si="156"/>
        <v>17403.2</v>
      </c>
      <c r="O35" s="13">
        <f t="shared" si="156"/>
        <v>23885.800000000003</v>
      </c>
      <c r="P35" s="13">
        <f t="shared" si="156"/>
        <v>24575</v>
      </c>
      <c r="Q35" s="46">
        <f>(Q34+Q21+Q17)</f>
        <v>58176.6</v>
      </c>
      <c r="R35" s="46">
        <f t="shared" si="156"/>
        <v>59306.6</v>
      </c>
      <c r="S35" s="46">
        <f t="shared" ref="S35" si="162">(S34+S21+S17)</f>
        <v>65856.600000000006</v>
      </c>
      <c r="T35" s="46">
        <f t="shared" si="156"/>
        <v>91268.6</v>
      </c>
      <c r="U35" s="46">
        <f t="shared" si="156"/>
        <v>82218</v>
      </c>
      <c r="V35" s="46">
        <f t="shared" si="156"/>
        <v>95138</v>
      </c>
      <c r="W35" s="46">
        <f t="shared" ref="W35" si="163">(W34+W21+W17)</f>
        <v>65963.799999999988</v>
      </c>
      <c r="X35" s="46">
        <f t="shared" si="156"/>
        <v>68501.299999999988</v>
      </c>
      <c r="Y35" s="46">
        <f t="shared" si="156"/>
        <v>107443.79999999999</v>
      </c>
      <c r="Z35" s="46">
        <f>(Z34+Z21+Z17)</f>
        <v>99164.700000000012</v>
      </c>
      <c r="AA35" s="46">
        <f>(AA34+AA21+AA17)*1</f>
        <v>194780.79999999999</v>
      </c>
      <c r="AB35" s="46">
        <f>(AB34+AB21+AB17)*1</f>
        <v>266901.75</v>
      </c>
      <c r="AC35" s="46">
        <f>(AC34+AC21+AC17)*2</f>
        <v>123659.2</v>
      </c>
      <c r="AD35" s="46">
        <f>(AD34+AD21+AD17)*2</f>
        <v>187583.2</v>
      </c>
      <c r="AE35" s="46">
        <f t="shared" ref="AE35" si="164">(AE34+AE21+AE17)*2</f>
        <v>111692.59999999999</v>
      </c>
      <c r="AF35" s="46">
        <f>(AF34+AF21+AF17)*2</f>
        <v>137002.59999999998</v>
      </c>
      <c r="AG35" s="46">
        <f>(AG34+AG21+AG17)*2</f>
        <v>214887.59999999998</v>
      </c>
      <c r="AH35" s="46">
        <f t="shared" ref="AH35:AM35" si="165">(AH34+AH21+AH17)</f>
        <v>404597.76000000001</v>
      </c>
      <c r="AI35" s="46">
        <f t="shared" si="165"/>
        <v>417144.95999999996</v>
      </c>
      <c r="AJ35" s="46">
        <f t="shared" si="165"/>
        <v>455510.19999999995</v>
      </c>
      <c r="AK35" s="46">
        <f t="shared" si="165"/>
        <v>478116.28</v>
      </c>
      <c r="AL35" s="46">
        <f t="shared" si="165"/>
        <v>471194.19999999995</v>
      </c>
      <c r="AM35" s="46">
        <f t="shared" si="165"/>
        <v>527900.19999999995</v>
      </c>
      <c r="AN35" s="46">
        <f>(AN34+AN21+AN17)*1</f>
        <v>437844.24</v>
      </c>
      <c r="AO35" s="46">
        <f>(AO34+AO21+AO17)*1</f>
        <v>500850.5</v>
      </c>
      <c r="AP35" s="46">
        <f>(AP34+AP21+AP17)*1</f>
        <v>518814.26</v>
      </c>
      <c r="AQ35" s="46">
        <f>(AQ34+AQ21+AQ17)</f>
        <v>634065.43999999994</v>
      </c>
      <c r="AR35" s="46">
        <f>(AR34+AR21+AR17)*2</f>
        <v>875688.48</v>
      </c>
      <c r="AS35" s="46">
        <f>(AS34+AS21+AS17)</f>
        <v>678211.75</v>
      </c>
      <c r="AT35" s="46">
        <f>(AT34+AT21+AT17)*2</f>
        <v>1001701</v>
      </c>
      <c r="AU35" s="46">
        <f>(AU34+AU21+AU17)*2</f>
        <v>1037628.52</v>
      </c>
      <c r="AV35" s="46">
        <f>(AV34+AV21+AV17)*1</f>
        <v>541771.25</v>
      </c>
      <c r="AW35" s="46">
        <f t="shared" ref="AW35" si="166">(AW34+AW21+AW17)</f>
        <v>580192</v>
      </c>
      <c r="AX35" s="46">
        <f>(AX34+AX21+AX17)*2</f>
        <v>1083542.5</v>
      </c>
      <c r="AY35" s="46">
        <f>(AY34+AY21+AY17)*3</f>
        <v>1502551.5</v>
      </c>
    </row>
    <row r="36" spans="1:51" x14ac:dyDescent="0.3">
      <c r="A36" s="25" t="s">
        <v>31</v>
      </c>
      <c r="B36" s="14">
        <f t="shared" ref="B36:AB36" si="167">+(B34+B21+B17)*10%</f>
        <v>837.12000000000012</v>
      </c>
      <c r="C36" s="14">
        <f t="shared" ref="C36" si="168">+(C34+C21+C17)*10%</f>
        <v>784.92000000000007</v>
      </c>
      <c r="D36" s="14">
        <f>+(D34+D21+D17)*10%</f>
        <v>658.06000000000006</v>
      </c>
      <c r="E36" s="14">
        <f t="shared" si="167"/>
        <v>714.41000000000008</v>
      </c>
      <c r="F36" s="14">
        <f t="shared" ref="F36" si="169">+(F34+F21+F17)*10%</f>
        <v>651.77</v>
      </c>
      <c r="G36" s="14">
        <f t="shared" si="167"/>
        <v>838.0100000000001</v>
      </c>
      <c r="H36" s="14">
        <f t="shared" ref="H36" si="170">+(H34+H21+H17)*10%</f>
        <v>775.37</v>
      </c>
      <c r="I36" s="12">
        <f>+(I34+I21+I17)*10%</f>
        <v>875.85</v>
      </c>
      <c r="J36" s="12">
        <f>+(J34+J21+J17)*10%</f>
        <v>1320.6000000000001</v>
      </c>
      <c r="K36" s="12">
        <f t="shared" ref="K36" si="171">+(K34+K21+K17)*10%</f>
        <v>1119.6200000000001</v>
      </c>
      <c r="L36" s="12">
        <f t="shared" si="167"/>
        <v>1257.17</v>
      </c>
      <c r="M36" s="12">
        <f t="shared" ref="M36" si="172">+(M34+M21+M17)*10%</f>
        <v>1204.97</v>
      </c>
      <c r="N36" s="12">
        <f t="shared" si="167"/>
        <v>1740.3200000000002</v>
      </c>
      <c r="O36" s="14">
        <f t="shared" si="167"/>
        <v>2388.5800000000004</v>
      </c>
      <c r="P36" s="14">
        <f t="shared" si="167"/>
        <v>2457.5</v>
      </c>
      <c r="Q36" s="48">
        <f>+(Q34+Q21+Q17)*10%</f>
        <v>5817.66</v>
      </c>
      <c r="R36" s="48">
        <f t="shared" si="167"/>
        <v>5930.66</v>
      </c>
      <c r="S36" s="48">
        <f>+(S34+S21+S17)*10%</f>
        <v>6585.6600000000008</v>
      </c>
      <c r="T36" s="48">
        <f t="shared" si="167"/>
        <v>9126.86</v>
      </c>
      <c r="U36" s="48">
        <f t="shared" si="167"/>
        <v>8221.8000000000011</v>
      </c>
      <c r="V36" s="12">
        <f t="shared" si="167"/>
        <v>9513.8000000000011</v>
      </c>
      <c r="W36" s="48">
        <f t="shared" ref="W36" si="173">+(W34+W21+W17)*10%</f>
        <v>6596.3799999999992</v>
      </c>
      <c r="X36" s="48">
        <f t="shared" si="167"/>
        <v>6850.1299999999992</v>
      </c>
      <c r="Y36" s="48">
        <f t="shared" si="167"/>
        <v>10744.38</v>
      </c>
      <c r="Z36" s="48">
        <f t="shared" si="167"/>
        <v>9916.4700000000012</v>
      </c>
      <c r="AA36" s="48">
        <f t="shared" si="167"/>
        <v>19478.079999999998</v>
      </c>
      <c r="AB36" s="12">
        <f t="shared" si="167"/>
        <v>26690.175000000003</v>
      </c>
      <c r="AC36" s="48">
        <f t="shared" ref="AC36:AD36" si="174">+(AC34+AC21+AC17)*10%</f>
        <v>6182.96</v>
      </c>
      <c r="AD36" s="48">
        <f t="shared" si="174"/>
        <v>9379.1600000000017</v>
      </c>
      <c r="AE36" s="48">
        <f t="shared" ref="AE36" si="175">+(AE34+AE21+AE17)*10%</f>
        <v>5584.63</v>
      </c>
      <c r="AF36" s="48">
        <f>+(AF34+AF21+AF17)*10%</f>
        <v>6850.1299999999992</v>
      </c>
      <c r="AG36" s="48">
        <f>+(AG34+AG21+AG17)*10%</f>
        <v>10744.38</v>
      </c>
      <c r="AH36" s="48">
        <f t="shared" ref="AH36:AP36" si="176">+(AH34+AH21+AH17)*10%</f>
        <v>40459.776000000005</v>
      </c>
      <c r="AI36" s="48">
        <f t="shared" ref="AI36:AJ36" si="177">+(AI34+AI21+AI17)*10%</f>
        <v>41714.495999999999</v>
      </c>
      <c r="AJ36" s="12">
        <f t="shared" si="177"/>
        <v>45551.02</v>
      </c>
      <c r="AK36" s="12">
        <f t="shared" si="176"/>
        <v>47811.628000000004</v>
      </c>
      <c r="AL36" s="12">
        <f t="shared" si="176"/>
        <v>47119.42</v>
      </c>
      <c r="AM36" s="12">
        <f t="shared" si="176"/>
        <v>52790.02</v>
      </c>
      <c r="AN36" s="12">
        <f t="shared" si="176"/>
        <v>43784.423999999999</v>
      </c>
      <c r="AO36" s="12">
        <f t="shared" ref="AO36" si="178">+(AO34+AO21+AO17)*10%</f>
        <v>50085.05</v>
      </c>
      <c r="AP36" s="12">
        <f t="shared" si="176"/>
        <v>51881.426000000007</v>
      </c>
      <c r="AQ36" s="12">
        <f>+(AQ34+AQ21+AQ17)*10%</f>
        <v>63406.543999999994</v>
      </c>
      <c r="AR36" s="12">
        <f t="shared" ref="AR36:AV36" si="179">+(AR34+AR21+AR17)*10%</f>
        <v>43784.423999999999</v>
      </c>
      <c r="AS36" s="12">
        <f>+(AS34+AS21+AS17)*10%</f>
        <v>67821.175000000003</v>
      </c>
      <c r="AT36" s="12">
        <f t="shared" ref="AT36" si="180">+(AT34+AT21+AT17)*10%</f>
        <v>50085.05</v>
      </c>
      <c r="AU36" s="12">
        <f t="shared" si="179"/>
        <v>51881.426000000007</v>
      </c>
      <c r="AV36" s="12">
        <f t="shared" si="179"/>
        <v>54177.125</v>
      </c>
      <c r="AW36" s="12">
        <f>+(AW34+AW21+AW17)*10%</f>
        <v>58019.200000000004</v>
      </c>
      <c r="AX36" s="12">
        <f t="shared" ref="AX36:AY36" si="181">+(AX34+AX21+AX17)*10%</f>
        <v>54177.125</v>
      </c>
      <c r="AY36" s="12">
        <f t="shared" si="181"/>
        <v>50085.05</v>
      </c>
    </row>
    <row r="37" spans="1:51" x14ac:dyDescent="0.3">
      <c r="A37" s="25" t="s">
        <v>32</v>
      </c>
      <c r="B37" s="14">
        <f t="shared" ref="B37:AB37" si="182">+(B34+B21+B17)*10%</f>
        <v>837.12000000000012</v>
      </c>
      <c r="C37" s="14">
        <f t="shared" ref="C37" si="183">+(C34+C21+C17)*10%</f>
        <v>784.92000000000007</v>
      </c>
      <c r="D37" s="14">
        <f>+(D34+D21+D17)*10%</f>
        <v>658.06000000000006</v>
      </c>
      <c r="E37" s="14">
        <f t="shared" si="182"/>
        <v>714.41000000000008</v>
      </c>
      <c r="F37" s="14">
        <f t="shared" ref="F37" si="184">+(F34+F21+F17)*10%</f>
        <v>651.77</v>
      </c>
      <c r="G37" s="14">
        <f t="shared" si="182"/>
        <v>838.0100000000001</v>
      </c>
      <c r="H37" s="14">
        <f t="shared" ref="H37" si="185">+(H34+H21+H17)*10%</f>
        <v>775.37</v>
      </c>
      <c r="I37" s="12">
        <f>+(I34+I21+I17)*10%</f>
        <v>875.85</v>
      </c>
      <c r="J37" s="12">
        <f>+(J34+J21+J17)*10%</f>
        <v>1320.6000000000001</v>
      </c>
      <c r="K37" s="12">
        <f t="shared" ref="K37" si="186">+(K34+K21+K17)*10%</f>
        <v>1119.6200000000001</v>
      </c>
      <c r="L37" s="12">
        <f t="shared" si="182"/>
        <v>1257.17</v>
      </c>
      <c r="M37" s="12">
        <f t="shared" ref="M37" si="187">+(M34+M21+M17)*10%</f>
        <v>1204.97</v>
      </c>
      <c r="N37" s="12">
        <f t="shared" si="182"/>
        <v>1740.3200000000002</v>
      </c>
      <c r="O37" s="14">
        <f t="shared" si="182"/>
        <v>2388.5800000000004</v>
      </c>
      <c r="P37" s="14">
        <f t="shared" si="182"/>
        <v>2457.5</v>
      </c>
      <c r="Q37" s="48">
        <f>+(Q34+Q21+Q17)*10%</f>
        <v>5817.66</v>
      </c>
      <c r="R37" s="48">
        <f t="shared" si="182"/>
        <v>5930.66</v>
      </c>
      <c r="S37" s="48">
        <f>+(S34+S21+S17)*10%</f>
        <v>6585.6600000000008</v>
      </c>
      <c r="T37" s="48">
        <f t="shared" si="182"/>
        <v>9126.86</v>
      </c>
      <c r="U37" s="48">
        <f t="shared" si="182"/>
        <v>8221.8000000000011</v>
      </c>
      <c r="V37" s="12">
        <f t="shared" si="182"/>
        <v>9513.8000000000011</v>
      </c>
      <c r="W37" s="48">
        <f t="shared" ref="W37" si="188">+(W34+W21+W17)*10%</f>
        <v>6596.3799999999992</v>
      </c>
      <c r="X37" s="48">
        <f t="shared" si="182"/>
        <v>6850.1299999999992</v>
      </c>
      <c r="Y37" s="48">
        <f t="shared" si="182"/>
        <v>10744.38</v>
      </c>
      <c r="Z37" s="48">
        <f t="shared" si="182"/>
        <v>9916.4700000000012</v>
      </c>
      <c r="AA37" s="48">
        <f t="shared" si="182"/>
        <v>19478.079999999998</v>
      </c>
      <c r="AB37" s="12">
        <f t="shared" si="182"/>
        <v>26690.175000000003</v>
      </c>
      <c r="AC37" s="48">
        <f t="shared" ref="AC37:AD37" si="189">+(AC34+AC21+AC17)*10%</f>
        <v>6182.96</v>
      </c>
      <c r="AD37" s="48">
        <f t="shared" si="189"/>
        <v>9379.1600000000017</v>
      </c>
      <c r="AE37" s="48">
        <f t="shared" ref="AE37" si="190">+(AE34+AE21+AE17)*10%</f>
        <v>5584.63</v>
      </c>
      <c r="AF37" s="48">
        <f>+(AF34+AF21+AF17)*10%</f>
        <v>6850.1299999999992</v>
      </c>
      <c r="AG37" s="48">
        <f>+(AG34+AG21+AG17)*10%</f>
        <v>10744.38</v>
      </c>
      <c r="AH37" s="48">
        <f t="shared" ref="AH37:AP37" si="191">+(AH34+AH21+AH17)*10%</f>
        <v>40459.776000000005</v>
      </c>
      <c r="AI37" s="48">
        <f t="shared" ref="AI37:AJ37" si="192">+(AI34+AI21+AI17)*10%</f>
        <v>41714.495999999999</v>
      </c>
      <c r="AJ37" s="12">
        <f t="shared" si="192"/>
        <v>45551.02</v>
      </c>
      <c r="AK37" s="12">
        <f t="shared" si="191"/>
        <v>47811.628000000004</v>
      </c>
      <c r="AL37" s="12">
        <f t="shared" si="191"/>
        <v>47119.42</v>
      </c>
      <c r="AM37" s="12">
        <f t="shared" si="191"/>
        <v>52790.02</v>
      </c>
      <c r="AN37" s="12">
        <f t="shared" si="191"/>
        <v>43784.423999999999</v>
      </c>
      <c r="AO37" s="12">
        <f t="shared" ref="AO37" si="193">+(AO34+AO21+AO17)*10%</f>
        <v>50085.05</v>
      </c>
      <c r="AP37" s="12">
        <f t="shared" si="191"/>
        <v>51881.426000000007</v>
      </c>
      <c r="AQ37" s="12">
        <f>+(AQ34+AQ21+AQ17)*10%</f>
        <v>63406.543999999994</v>
      </c>
      <c r="AR37" s="12">
        <f t="shared" ref="AR37:AV37" si="194">+(AR34+AR21+AR17)*10%</f>
        <v>43784.423999999999</v>
      </c>
      <c r="AS37" s="12">
        <f>+(AS34+AS21+AS17)*10%</f>
        <v>67821.175000000003</v>
      </c>
      <c r="AT37" s="12">
        <f t="shared" ref="AT37" si="195">+(AT34+AT21+AT17)*10%</f>
        <v>50085.05</v>
      </c>
      <c r="AU37" s="12">
        <f t="shared" si="194"/>
        <v>51881.426000000007</v>
      </c>
      <c r="AV37" s="12">
        <f t="shared" si="194"/>
        <v>54177.125</v>
      </c>
      <c r="AW37" s="12">
        <f>+(AW34+AW21+AW17)*10%</f>
        <v>58019.200000000004</v>
      </c>
      <c r="AX37" s="12">
        <f t="shared" ref="AX37:AY37" si="196">+(AX34+AX21+AX17)*10%</f>
        <v>54177.125</v>
      </c>
      <c r="AY37" s="12">
        <f t="shared" si="196"/>
        <v>50085.05</v>
      </c>
    </row>
    <row r="38" spans="1:51" x14ac:dyDescent="0.3">
      <c r="A38" s="28" t="s">
        <v>33</v>
      </c>
      <c r="B38" s="12">
        <f t="shared" ref="B38:P38" si="197">+B34+B21+B17++B36+B37</f>
        <v>10045.440000000002</v>
      </c>
      <c r="C38" s="12">
        <f t="shared" ref="C38" si="198">+C34+C21+C17++C36+C37</f>
        <v>9419.0399999999991</v>
      </c>
      <c r="D38" s="12">
        <f>+D34+D21+D17++D36+D37</f>
        <v>7896.7200000000012</v>
      </c>
      <c r="E38" s="12">
        <f t="shared" si="197"/>
        <v>8572.92</v>
      </c>
      <c r="F38" s="12">
        <f t="shared" ref="F38" si="199">+F34+F21+F17++F36+F37</f>
        <v>7821.24</v>
      </c>
      <c r="G38" s="12">
        <f t="shared" si="197"/>
        <v>10056.120000000001</v>
      </c>
      <c r="H38" s="12">
        <f t="shared" ref="H38" si="200">+H34+H21+H17++H36+H37</f>
        <v>9304.44</v>
      </c>
      <c r="I38" s="12">
        <f>+I34+I21+I17++I36+I37</f>
        <v>10510.2</v>
      </c>
      <c r="J38" s="12">
        <f>+J34+J21+J17++J36+J37</f>
        <v>15847.2</v>
      </c>
      <c r="K38" s="12">
        <f t="shared" ref="K38" si="201">+K34+K21+K17++K36+K37</f>
        <v>13435.440000000002</v>
      </c>
      <c r="L38" s="12">
        <f t="shared" si="197"/>
        <v>15086.04</v>
      </c>
      <c r="M38" s="12">
        <f t="shared" ref="M38" si="202">+M34+M21+M17++M36+M37</f>
        <v>14459.64</v>
      </c>
      <c r="N38" s="12">
        <f t="shared" si="197"/>
        <v>20883.84</v>
      </c>
      <c r="O38" s="12">
        <f t="shared" si="197"/>
        <v>28662.960000000006</v>
      </c>
      <c r="P38" s="12">
        <f t="shared" si="197"/>
        <v>29490</v>
      </c>
      <c r="Q38" s="48">
        <f>(+Q34+Q21+Q17++Q36+Q37)</f>
        <v>69811.92</v>
      </c>
      <c r="R38" s="48">
        <f>(+R34+R21+R17++R36+R37)</f>
        <v>71167.92</v>
      </c>
      <c r="S38" s="48">
        <f>(+S34+S21+S17++S36+S37)</f>
        <v>79027.920000000013</v>
      </c>
      <c r="T38" s="12">
        <f>(+T34+T21+T17++T36+T37)*1</f>
        <v>109522.32</v>
      </c>
      <c r="U38" s="48">
        <f>(+U34+U21+U17++U36+U37)*1</f>
        <v>98661.6</v>
      </c>
      <c r="V38" s="12">
        <f>(+V34+V21+V17++V36+V37)*1</f>
        <v>114165.6</v>
      </c>
      <c r="W38" s="48">
        <f t="shared" ref="W38" si="203">(+W34+W21+W17++W36+W37)</f>
        <v>79156.56</v>
      </c>
      <c r="X38" s="48">
        <f>(+X34+X21+X17++X36+X37)</f>
        <v>82201.56</v>
      </c>
      <c r="Y38" s="48">
        <f>(+Y34+Y21+Y17++Y36+Y37)*1</f>
        <v>128932.56</v>
      </c>
      <c r="Z38" s="48">
        <f t="shared" ref="Z38" si="204">(+Z34+Z21+Z17++Z36+Z37)*1</f>
        <v>118997.64000000001</v>
      </c>
      <c r="AA38" s="48">
        <f>(+AA34+AA21+AA17++AA36+AA37)*1</f>
        <v>233736.95999999996</v>
      </c>
      <c r="AB38" s="12">
        <f>(+AB34+AB21+AB17++AB36+AB37)*1</f>
        <v>320282.09999999998</v>
      </c>
      <c r="AC38" s="48">
        <f>(+AC34+AC21+AC17++AC36+AC37)*2</f>
        <v>148391.04000000001</v>
      </c>
      <c r="AD38" s="48">
        <f>(+AD34+AD21+AD17++AD36+AD37)*2</f>
        <v>225099.84000000003</v>
      </c>
      <c r="AE38" s="48">
        <f t="shared" ref="AE38" si="205">(+AE34+AE21+AE17++AE36+AE37)*2</f>
        <v>134031.12</v>
      </c>
      <c r="AF38" s="48">
        <f>(+AF34+AF21+AF17++AF36+AF37)*2</f>
        <v>164403.12</v>
      </c>
      <c r="AG38" s="48">
        <f>(+AG34+AG21+AG17++AG36+AG37)*2</f>
        <v>257865.12</v>
      </c>
      <c r="AH38" s="48">
        <f t="shared" ref="AH38:AL38" si="206">(+AH34+AH21+AH17++AH36+AH37)*1</f>
        <v>485517.31200000003</v>
      </c>
      <c r="AI38" s="48">
        <f t="shared" ref="AI38:AJ38" si="207">(+AI34+AI21+AI17++AI36+AI37)*1</f>
        <v>500573.95199999993</v>
      </c>
      <c r="AJ38" s="12">
        <f t="shared" si="207"/>
        <v>546612.24</v>
      </c>
      <c r="AK38" s="12">
        <f t="shared" si="206"/>
        <v>573739.53600000008</v>
      </c>
      <c r="AL38" s="12">
        <f t="shared" si="206"/>
        <v>565433.03999999992</v>
      </c>
      <c r="AM38" s="12">
        <f>(+AM34+AM21+AM17++AM36+AM37)*1</f>
        <v>633480.24</v>
      </c>
      <c r="AN38" s="12">
        <f>(+AN34+AN21+AN17++AN36+AN37)*1</f>
        <v>525413.08799999999</v>
      </c>
      <c r="AO38" s="12">
        <f t="shared" ref="AO38:AP38" si="208">(+AO34+AO21+AO17++AO36+AO37)*1</f>
        <v>601020.60000000009</v>
      </c>
      <c r="AP38" s="12">
        <f t="shared" si="208"/>
        <v>622577.11199999996</v>
      </c>
      <c r="AQ38" s="12">
        <f>(+AQ34+AQ21+AQ17++AQ36+AQ37)*1</f>
        <v>760878.52799999993</v>
      </c>
      <c r="AR38" s="12">
        <f>(+AR34+AR21+AR17++AR36+AR37)*2</f>
        <v>1050826.176</v>
      </c>
      <c r="AS38" s="12">
        <f>(+AS34+AS21+AS17++AS36+AS37)*1</f>
        <v>813854.10000000009</v>
      </c>
      <c r="AT38" s="12">
        <f>(+AT34+AT21+AT17++AT36+AT37)*2</f>
        <v>1202041.2000000002</v>
      </c>
      <c r="AU38" s="12">
        <f>(+AU34+AU21+AU17++AU36+AU37)*2</f>
        <v>1245154.2239999999</v>
      </c>
      <c r="AV38" s="12">
        <f>(+AV34+AV21+AV17++AV36+AV37)*1</f>
        <v>650125.5</v>
      </c>
      <c r="AW38" s="12">
        <f t="shared" ref="AW38" si="209">(+AW34+AW21+AW17++AW36+AW37)*1</f>
        <v>696230.39999999991</v>
      </c>
      <c r="AX38" s="12">
        <f>(+AX34+AX21+AX17++AX36+AX37)*2</f>
        <v>1300251</v>
      </c>
      <c r="AY38" s="12">
        <f>(+AY34+AY21+AY17++AY36+AY37)*3</f>
        <v>1803061.8000000003</v>
      </c>
    </row>
    <row r="39" spans="1:51" x14ac:dyDescent="0.3">
      <c r="A39" s="28" t="s">
        <v>34</v>
      </c>
      <c r="B39" s="12">
        <f t="shared" ref="B39:AH39" si="210">+B38*10%</f>
        <v>1004.5440000000003</v>
      </c>
      <c r="C39" s="12">
        <f t="shared" ref="C39" si="211">+C38*10%</f>
        <v>941.904</v>
      </c>
      <c r="D39" s="12">
        <f>+D38*10%</f>
        <v>789.67200000000014</v>
      </c>
      <c r="E39" s="12">
        <f t="shared" si="210"/>
        <v>857.29200000000003</v>
      </c>
      <c r="F39" s="12">
        <f t="shared" ref="F39" si="212">+F38*10%</f>
        <v>782.12400000000002</v>
      </c>
      <c r="G39" s="12">
        <f t="shared" si="210"/>
        <v>1005.6120000000001</v>
      </c>
      <c r="H39" s="12">
        <f t="shared" ref="H39" si="213">+H38*10%</f>
        <v>930.44400000000007</v>
      </c>
      <c r="I39" s="12">
        <f>+I38*10%</f>
        <v>1051.0200000000002</v>
      </c>
      <c r="J39" s="12">
        <f>+J38*10%</f>
        <v>1584.7200000000003</v>
      </c>
      <c r="K39" s="12">
        <f>+K38*10%</f>
        <v>1343.5440000000003</v>
      </c>
      <c r="L39" s="12">
        <f t="shared" si="210"/>
        <v>1508.6040000000003</v>
      </c>
      <c r="M39" s="12">
        <f t="shared" ref="M39" si="214">+M38*10%</f>
        <v>1445.9639999999999</v>
      </c>
      <c r="N39" s="12">
        <f t="shared" si="210"/>
        <v>2088.384</v>
      </c>
      <c r="O39" s="12">
        <f t="shared" si="210"/>
        <v>2866.2960000000007</v>
      </c>
      <c r="P39" s="12">
        <f t="shared" si="210"/>
        <v>2949</v>
      </c>
      <c r="Q39" s="48">
        <f>+Q38*10%</f>
        <v>6981.192</v>
      </c>
      <c r="R39" s="12">
        <f t="shared" si="210"/>
        <v>7116.7920000000004</v>
      </c>
      <c r="S39" s="12">
        <f>+S38*10%</f>
        <v>7902.7920000000013</v>
      </c>
      <c r="T39" s="12">
        <f t="shared" si="210"/>
        <v>10952.232000000002</v>
      </c>
      <c r="U39" s="12">
        <f t="shared" si="210"/>
        <v>9866.1600000000017</v>
      </c>
      <c r="V39" s="12">
        <f t="shared" si="210"/>
        <v>11416.560000000001</v>
      </c>
      <c r="W39" s="12">
        <f t="shared" ref="W39" si="215">+W38*10%</f>
        <v>7915.6559999999999</v>
      </c>
      <c r="X39" s="12">
        <f t="shared" si="210"/>
        <v>8220.1560000000009</v>
      </c>
      <c r="Y39" s="12">
        <f t="shared" si="210"/>
        <v>12893.256000000001</v>
      </c>
      <c r="Z39" s="12">
        <f t="shared" si="210"/>
        <v>11899.764000000003</v>
      </c>
      <c r="AA39" s="12">
        <f t="shared" si="210"/>
        <v>23373.695999999996</v>
      </c>
      <c r="AB39" s="12">
        <f t="shared" si="210"/>
        <v>32028.21</v>
      </c>
      <c r="AC39" s="12">
        <f t="shared" si="210"/>
        <v>14839.104000000001</v>
      </c>
      <c r="AD39" s="12">
        <f t="shared" si="210"/>
        <v>22509.984000000004</v>
      </c>
      <c r="AE39" s="48">
        <f t="shared" ref="AE39" si="216">+AE38*10%</f>
        <v>13403.112000000001</v>
      </c>
      <c r="AF39" s="12">
        <f t="shared" si="210"/>
        <v>16440.312000000002</v>
      </c>
      <c r="AG39" s="12">
        <f t="shared" si="210"/>
        <v>25786.512000000002</v>
      </c>
      <c r="AH39" s="12">
        <f t="shared" si="210"/>
        <v>48551.731200000009</v>
      </c>
      <c r="AI39" s="12">
        <f t="shared" ref="AI39:AJ39" si="217">+AI38*10%</f>
        <v>50057.395199999999</v>
      </c>
      <c r="AJ39" s="12">
        <f t="shared" si="217"/>
        <v>54661.224000000002</v>
      </c>
      <c r="AK39" s="12">
        <f>+AK38*10%</f>
        <v>57373.953600000008</v>
      </c>
      <c r="AL39" s="12">
        <f>+AL38*10%</f>
        <v>56543.303999999996</v>
      </c>
      <c r="AM39" s="12">
        <f>+AM38*10%</f>
        <v>63348.024000000005</v>
      </c>
      <c r="AN39" s="12">
        <f>+AN38*10%</f>
        <v>52541.308799999999</v>
      </c>
      <c r="AO39" s="12">
        <f t="shared" ref="AO39" si="218">+AO38*10%</f>
        <v>60102.060000000012</v>
      </c>
      <c r="AP39" s="12">
        <f t="shared" ref="AP39:AW39" si="219">+AP38*10%</f>
        <v>62257.711199999998</v>
      </c>
      <c r="AQ39" s="12">
        <f t="shared" si="219"/>
        <v>76087.852799999993</v>
      </c>
      <c r="AR39" s="12">
        <f t="shared" si="219"/>
        <v>105082.6176</v>
      </c>
      <c r="AS39" s="12">
        <f t="shared" si="219"/>
        <v>81385.410000000018</v>
      </c>
      <c r="AT39" s="12">
        <f t="shared" si="219"/>
        <v>120204.12000000002</v>
      </c>
      <c r="AU39" s="12">
        <f t="shared" si="219"/>
        <v>124515.4224</v>
      </c>
      <c r="AV39" s="12">
        <f t="shared" si="219"/>
        <v>65012.55</v>
      </c>
      <c r="AW39" s="12">
        <f t="shared" si="219"/>
        <v>69623.039999999994</v>
      </c>
      <c r="AX39" s="12">
        <f t="shared" ref="AX39" si="220">+AX38*10%</f>
        <v>130025.1</v>
      </c>
      <c r="AY39" s="12">
        <f>+AY38*10%</f>
        <v>180306.18000000005</v>
      </c>
    </row>
    <row r="40" spans="1:51" ht="16.2" thickBot="1" x14ac:dyDescent="0.35">
      <c r="A40" s="31" t="s">
        <v>35</v>
      </c>
      <c r="B40" s="16">
        <f t="shared" ref="B40:AB40" si="221">+B38+B39</f>
        <v>11049.984000000002</v>
      </c>
      <c r="C40" s="16">
        <f t="shared" ref="C40" si="222">+C38+C39</f>
        <v>10360.944</v>
      </c>
      <c r="D40" s="16">
        <f>+D38+D39</f>
        <v>8686.3920000000016</v>
      </c>
      <c r="E40" s="16">
        <f t="shared" si="221"/>
        <v>9430.2119999999995</v>
      </c>
      <c r="F40" s="16">
        <f t="shared" ref="F40" si="223">+F38+F39</f>
        <v>8603.3639999999996</v>
      </c>
      <c r="G40" s="16">
        <f t="shared" si="221"/>
        <v>11061.732</v>
      </c>
      <c r="H40" s="16">
        <f t="shared" ref="H40" si="224">+H38+H39</f>
        <v>10234.884</v>
      </c>
      <c r="I40" s="16">
        <f>+I38+I39</f>
        <v>11561.220000000001</v>
      </c>
      <c r="J40" s="16">
        <f>+J38+J39</f>
        <v>17431.920000000002</v>
      </c>
      <c r="K40" s="16">
        <f t="shared" ref="K40" si="225">+K38+K39</f>
        <v>14778.984000000002</v>
      </c>
      <c r="L40" s="16">
        <f t="shared" si="221"/>
        <v>16594.644</v>
      </c>
      <c r="M40" s="16">
        <f t="shared" ref="M40" si="226">+M38+M39</f>
        <v>15905.603999999999</v>
      </c>
      <c r="N40" s="16">
        <f t="shared" si="221"/>
        <v>22972.224000000002</v>
      </c>
      <c r="O40" s="16">
        <f t="shared" si="221"/>
        <v>31529.256000000008</v>
      </c>
      <c r="P40" s="16">
        <f t="shared" si="221"/>
        <v>32439</v>
      </c>
      <c r="Q40" s="49">
        <f>+Q38+Q39</f>
        <v>76793.111999999994</v>
      </c>
      <c r="R40" s="49">
        <f t="shared" si="221"/>
        <v>78284.712</v>
      </c>
      <c r="S40" s="49">
        <f>+S38+S39</f>
        <v>86930.712000000014</v>
      </c>
      <c r="T40" s="49">
        <f t="shared" si="221"/>
        <v>120474.55200000001</v>
      </c>
      <c r="U40" s="49">
        <f t="shared" si="221"/>
        <v>108527.76000000001</v>
      </c>
      <c r="V40" s="16">
        <f t="shared" si="221"/>
        <v>125582.16</v>
      </c>
      <c r="W40" s="49">
        <f t="shared" ref="W40" si="227">+W38+W39</f>
        <v>87072.216</v>
      </c>
      <c r="X40" s="49">
        <f t="shared" si="221"/>
        <v>90421.716</v>
      </c>
      <c r="Y40" s="49">
        <f t="shared" si="221"/>
        <v>141825.81599999999</v>
      </c>
      <c r="Z40" s="49">
        <f t="shared" si="221"/>
        <v>130897.40400000001</v>
      </c>
      <c r="AA40" s="49">
        <f t="shared" si="221"/>
        <v>257110.65599999996</v>
      </c>
      <c r="AB40" s="16">
        <f t="shared" si="221"/>
        <v>352310.31</v>
      </c>
      <c r="AC40" s="49">
        <f t="shared" ref="AC40:AD40" si="228">+AC38+AC39</f>
        <v>163230.144</v>
      </c>
      <c r="AD40" s="49">
        <f t="shared" si="228"/>
        <v>247609.82400000002</v>
      </c>
      <c r="AE40" s="49">
        <f t="shared" ref="AE40" si="229">+AE38+AE39</f>
        <v>147434.23199999999</v>
      </c>
      <c r="AF40" s="49">
        <f>+AF38+AF39</f>
        <v>180843.432</v>
      </c>
      <c r="AG40" s="49">
        <f>+AG38+AG39</f>
        <v>283651.63199999998</v>
      </c>
      <c r="AH40" s="49">
        <f t="shared" ref="AH40:AP40" si="230">+AH38+AH39</f>
        <v>534069.04320000007</v>
      </c>
      <c r="AI40" s="49">
        <f t="shared" ref="AI40:AJ40" si="231">+AI38+AI39</f>
        <v>550631.34719999996</v>
      </c>
      <c r="AJ40" s="16">
        <f t="shared" si="231"/>
        <v>601273.46400000004</v>
      </c>
      <c r="AK40" s="16">
        <f t="shared" si="230"/>
        <v>631113.48960000009</v>
      </c>
      <c r="AL40" s="16">
        <f t="shared" si="230"/>
        <v>621976.34399999992</v>
      </c>
      <c r="AM40" s="16">
        <f t="shared" si="230"/>
        <v>696828.26399999997</v>
      </c>
      <c r="AN40" s="16">
        <f t="shared" si="230"/>
        <v>577954.39679999999</v>
      </c>
      <c r="AO40" s="16">
        <f t="shared" ref="AO40" si="232">+AO38+AO39</f>
        <v>661122.66000000015</v>
      </c>
      <c r="AP40" s="16">
        <f t="shared" si="230"/>
        <v>684834.82319999998</v>
      </c>
      <c r="AQ40" s="16">
        <f>+AQ38+AQ39</f>
        <v>836966.38079999993</v>
      </c>
      <c r="AR40" s="16">
        <f t="shared" ref="AR40:AV40" si="233">+AR38+AR39</f>
        <v>1155908.7936</v>
      </c>
      <c r="AS40" s="16">
        <f>+AS38+AS39</f>
        <v>895239.51000000013</v>
      </c>
      <c r="AT40" s="16">
        <f t="shared" ref="AT40" si="234">+AT38+AT39</f>
        <v>1322245.3200000003</v>
      </c>
      <c r="AU40" s="16">
        <f t="shared" si="233"/>
        <v>1369669.6464</v>
      </c>
      <c r="AV40" s="16">
        <f t="shared" si="233"/>
        <v>715138.05</v>
      </c>
      <c r="AW40" s="16">
        <f>+AW38+AW39</f>
        <v>765853.44</v>
      </c>
      <c r="AX40" s="16">
        <f t="shared" ref="AX40:AY40" si="235">+AX38+AX39</f>
        <v>1430276.1</v>
      </c>
      <c r="AY40" s="16">
        <f t="shared" si="235"/>
        <v>1983367.9800000004</v>
      </c>
    </row>
    <row r="41" spans="1:51" ht="15" thickTop="1" x14ac:dyDescent="0.3">
      <c r="A41" s="28" t="s">
        <v>36</v>
      </c>
      <c r="B41" s="12">
        <f t="shared" ref="B41:AH41" si="236">+B38*15%</f>
        <v>1506.8160000000003</v>
      </c>
      <c r="C41" s="12">
        <f t="shared" ref="C41" si="237">+C38*15%</f>
        <v>1412.8559999999998</v>
      </c>
      <c r="D41" s="12">
        <f>+D38*15%</f>
        <v>1184.508</v>
      </c>
      <c r="E41" s="12">
        <f t="shared" si="236"/>
        <v>1285.9379999999999</v>
      </c>
      <c r="F41" s="12">
        <f t="shared" ref="F41" si="238">+F38*15%</f>
        <v>1173.1859999999999</v>
      </c>
      <c r="G41" s="12">
        <f t="shared" si="236"/>
        <v>1508.4180000000001</v>
      </c>
      <c r="H41" s="12">
        <f t="shared" ref="H41" si="239">+H38*15%</f>
        <v>1395.6659999999999</v>
      </c>
      <c r="I41" s="12">
        <f>+I38*15%</f>
        <v>1576.53</v>
      </c>
      <c r="J41" s="12">
        <f>+J38*15%</f>
        <v>2377.08</v>
      </c>
      <c r="K41" s="12">
        <f t="shared" ref="K41" si="240">+K38*15%</f>
        <v>2015.3160000000003</v>
      </c>
      <c r="L41" s="12">
        <f t="shared" si="236"/>
        <v>2262.9059999999999</v>
      </c>
      <c r="M41" s="12">
        <f t="shared" ref="M41" si="241">+M38*15%</f>
        <v>2168.9459999999999</v>
      </c>
      <c r="N41" s="12">
        <f t="shared" si="236"/>
        <v>3132.576</v>
      </c>
      <c r="O41" s="12">
        <f t="shared" si="236"/>
        <v>4299.4440000000004</v>
      </c>
      <c r="P41" s="12">
        <f t="shared" si="236"/>
        <v>4423.5</v>
      </c>
      <c r="Q41" s="12">
        <f t="shared" si="236"/>
        <v>10471.787999999999</v>
      </c>
      <c r="R41" s="12">
        <f t="shared" si="236"/>
        <v>10675.188</v>
      </c>
      <c r="S41" s="12">
        <f t="shared" si="236"/>
        <v>11854.188000000002</v>
      </c>
      <c r="T41" s="12">
        <f t="shared" si="236"/>
        <v>16428.348000000002</v>
      </c>
      <c r="U41" s="12">
        <f t="shared" si="236"/>
        <v>14799.24</v>
      </c>
      <c r="V41" s="12">
        <f t="shared" si="236"/>
        <v>17124.84</v>
      </c>
      <c r="W41" s="12">
        <f t="shared" si="236"/>
        <v>11873.483999999999</v>
      </c>
      <c r="X41" s="12">
        <f t="shared" si="236"/>
        <v>12330.233999999999</v>
      </c>
      <c r="Y41" s="12">
        <f>+Y38*20%</f>
        <v>25786.512000000002</v>
      </c>
      <c r="Z41" s="12">
        <f t="shared" ref="Z41" si="242">+Z38*15%</f>
        <v>17849.646000000001</v>
      </c>
      <c r="AA41" s="12">
        <f t="shared" si="236"/>
        <v>35060.543999999994</v>
      </c>
      <c r="AB41" s="12">
        <f t="shared" si="236"/>
        <v>48042.314999999995</v>
      </c>
      <c r="AC41" s="12">
        <f t="shared" si="236"/>
        <v>22258.655999999999</v>
      </c>
      <c r="AD41" s="12">
        <f t="shared" si="236"/>
        <v>33764.976000000002</v>
      </c>
      <c r="AE41" s="12">
        <f t="shared" si="236"/>
        <v>20104.667999999998</v>
      </c>
      <c r="AF41" s="12">
        <f t="shared" si="236"/>
        <v>24660.467999999997</v>
      </c>
      <c r="AG41" s="12">
        <f t="shared" si="236"/>
        <v>38679.767999999996</v>
      </c>
      <c r="AH41" s="12">
        <f t="shared" si="236"/>
        <v>72827.596799999999</v>
      </c>
      <c r="AI41" s="12">
        <f t="shared" ref="AI41:AJ41" si="243">+AI38*15%</f>
        <v>75086.092799999984</v>
      </c>
      <c r="AJ41" s="12">
        <f t="shared" si="243"/>
        <v>81991.835999999996</v>
      </c>
      <c r="AK41" s="12">
        <f>+AK38*15%</f>
        <v>86060.930400000012</v>
      </c>
      <c r="AL41" s="12">
        <f>+AL38*15%</f>
        <v>84814.955999999991</v>
      </c>
      <c r="AM41" s="12">
        <f>+AM38*15%</f>
        <v>95022.035999999993</v>
      </c>
      <c r="AN41" s="12">
        <f>+AN38*15%</f>
        <v>78811.963199999998</v>
      </c>
      <c r="AO41" s="12">
        <f t="shared" ref="AO41" si="244">+AO38*15%</f>
        <v>90153.090000000011</v>
      </c>
      <c r="AP41" s="12">
        <f t="shared" ref="AP41:AW41" si="245">+AP38*15%</f>
        <v>93386.566799999986</v>
      </c>
      <c r="AQ41" s="12">
        <f t="shared" si="245"/>
        <v>114131.77919999999</v>
      </c>
      <c r="AR41" s="12">
        <f t="shared" si="245"/>
        <v>157623.9264</v>
      </c>
      <c r="AS41" s="12">
        <f t="shared" si="245"/>
        <v>122078.11500000001</v>
      </c>
      <c r="AT41" s="12">
        <f t="shared" si="245"/>
        <v>180306.18000000002</v>
      </c>
      <c r="AU41" s="12">
        <f t="shared" si="245"/>
        <v>186773.13359999997</v>
      </c>
      <c r="AV41" s="12">
        <f t="shared" si="245"/>
        <v>97518.824999999997</v>
      </c>
      <c r="AW41" s="12">
        <f t="shared" si="245"/>
        <v>104434.55999999998</v>
      </c>
      <c r="AX41" s="12">
        <f t="shared" ref="AX41" si="246">+AX38*15%</f>
        <v>195037.65</v>
      </c>
      <c r="AY41" s="12">
        <f>+AY38*15%</f>
        <v>270459.27</v>
      </c>
    </row>
    <row r="42" spans="1:51" ht="15.6" x14ac:dyDescent="0.3">
      <c r="A42" s="32" t="s">
        <v>37</v>
      </c>
      <c r="B42" s="15">
        <f t="shared" ref="B42:AB42" si="247">+B38+B41</f>
        <v>11552.256000000003</v>
      </c>
      <c r="C42" s="15">
        <f t="shared" ref="C42" si="248">+C38+C41</f>
        <v>10831.895999999999</v>
      </c>
      <c r="D42" s="16">
        <f>+D38+D41</f>
        <v>9081.228000000001</v>
      </c>
      <c r="E42" s="15">
        <f t="shared" si="247"/>
        <v>9858.8580000000002</v>
      </c>
      <c r="F42" s="15">
        <f t="shared" ref="F42" si="249">+F38+F41</f>
        <v>8994.4259999999995</v>
      </c>
      <c r="G42" s="15">
        <f t="shared" si="247"/>
        <v>11564.538</v>
      </c>
      <c r="H42" s="15">
        <f t="shared" ref="H42" si="250">+H38+H41</f>
        <v>10700.106</v>
      </c>
      <c r="I42" s="16">
        <f>+I38+I41</f>
        <v>12086.730000000001</v>
      </c>
      <c r="J42" s="15">
        <f>+J38+J41</f>
        <v>18224.28</v>
      </c>
      <c r="K42" s="16">
        <f t="shared" ref="K42" si="251">+K38+K41</f>
        <v>15450.756000000003</v>
      </c>
      <c r="L42" s="15">
        <f t="shared" si="247"/>
        <v>17348.946</v>
      </c>
      <c r="M42" s="15">
        <f t="shared" ref="M42" si="252">+M38+M41</f>
        <v>16628.585999999999</v>
      </c>
      <c r="N42" s="15">
        <f t="shared" si="247"/>
        <v>24016.416000000001</v>
      </c>
      <c r="O42" s="15">
        <f t="shared" si="247"/>
        <v>32962.40400000001</v>
      </c>
      <c r="P42" s="16">
        <f t="shared" si="247"/>
        <v>33913.5</v>
      </c>
      <c r="Q42" s="49">
        <f>+Q38+Q41</f>
        <v>80283.707999999999</v>
      </c>
      <c r="R42" s="65">
        <f t="shared" si="247"/>
        <v>81843.107999999993</v>
      </c>
      <c r="S42" s="49">
        <f>+S38+S41</f>
        <v>90882.108000000007</v>
      </c>
      <c r="T42" s="65">
        <f t="shared" si="247"/>
        <v>125950.66800000001</v>
      </c>
      <c r="U42" s="65">
        <f t="shared" si="247"/>
        <v>113460.84000000001</v>
      </c>
      <c r="V42" s="66">
        <f t="shared" si="247"/>
        <v>131290.44</v>
      </c>
      <c r="W42" s="49">
        <f t="shared" ref="W42" si="253">+W38+W41</f>
        <v>91030.043999999994</v>
      </c>
      <c r="X42" s="65">
        <f t="shared" si="247"/>
        <v>94531.793999999994</v>
      </c>
      <c r="Y42" s="65">
        <f t="shared" si="247"/>
        <v>154719.07199999999</v>
      </c>
      <c r="Z42" s="65">
        <f t="shared" si="247"/>
        <v>136847.28600000002</v>
      </c>
      <c r="AA42" s="65">
        <f t="shared" si="247"/>
        <v>268797.50399999996</v>
      </c>
      <c r="AB42" s="15">
        <f t="shared" si="247"/>
        <v>368324.41499999998</v>
      </c>
      <c r="AC42" s="65">
        <f t="shared" ref="AC42:AD42" si="254">+AC38+AC41</f>
        <v>170649.696</v>
      </c>
      <c r="AD42" s="65">
        <f t="shared" si="254"/>
        <v>258864.81600000002</v>
      </c>
      <c r="AE42" s="49">
        <f t="shared" ref="AE42" si="255">+AE38+AE41</f>
        <v>154135.788</v>
      </c>
      <c r="AF42" s="65">
        <f>+AF38+AF41</f>
        <v>189063.58799999999</v>
      </c>
      <c r="AG42" s="65">
        <f>+AG38+AG41</f>
        <v>296544.88799999998</v>
      </c>
      <c r="AH42" s="65">
        <f t="shared" ref="AH42:AP42" si="256">+AH38+AH41</f>
        <v>558344.90880000009</v>
      </c>
      <c r="AI42" s="65">
        <f t="shared" ref="AI42:AJ42" si="257">+AI38+AI41</f>
        <v>575660.04479999992</v>
      </c>
      <c r="AJ42" s="66">
        <f t="shared" si="257"/>
        <v>628604.076</v>
      </c>
      <c r="AK42" s="66">
        <f t="shared" si="256"/>
        <v>659800.46640000003</v>
      </c>
      <c r="AL42" s="66">
        <f t="shared" si="256"/>
        <v>650247.99599999993</v>
      </c>
      <c r="AM42" s="66">
        <f t="shared" si="256"/>
        <v>728502.27599999995</v>
      </c>
      <c r="AN42" s="66">
        <f t="shared" si="256"/>
        <v>604225.05119999999</v>
      </c>
      <c r="AO42" s="66">
        <f t="shared" ref="AO42" si="258">+AO38+AO41</f>
        <v>691173.69000000006</v>
      </c>
      <c r="AP42" s="66">
        <f t="shared" si="256"/>
        <v>715963.67879999999</v>
      </c>
      <c r="AQ42" s="66">
        <f>+AQ38+AQ41</f>
        <v>875010.30719999992</v>
      </c>
      <c r="AR42" s="66">
        <f t="shared" ref="AR42:AV42" si="259">+AR38+AR41</f>
        <v>1208450.1024</v>
      </c>
      <c r="AS42" s="66">
        <f>+AS38+AS41</f>
        <v>935932.21500000008</v>
      </c>
      <c r="AT42" s="66">
        <f t="shared" ref="AT42" si="260">+AT38+AT41</f>
        <v>1382347.3800000001</v>
      </c>
      <c r="AU42" s="66">
        <f t="shared" si="259"/>
        <v>1431927.3576</v>
      </c>
      <c r="AV42" s="66">
        <f t="shared" si="259"/>
        <v>747644.32499999995</v>
      </c>
      <c r="AW42" s="66">
        <f>+AW38+AW41</f>
        <v>800664.95999999985</v>
      </c>
      <c r="AX42" s="66">
        <f t="shared" ref="AX42:AY42" si="261">+AX38+AX41</f>
        <v>1495288.65</v>
      </c>
      <c r="AY42" s="66">
        <f t="shared" si="261"/>
        <v>2073521.0700000003</v>
      </c>
    </row>
    <row r="43" spans="1:51" x14ac:dyDescent="0.3">
      <c r="A43" s="33" t="s">
        <v>38</v>
      </c>
      <c r="B43" s="3">
        <f t="shared" ref="B43:AH43" si="262">+B38/B7/87</f>
        <v>200.45977011494256</v>
      </c>
      <c r="C43" s="3">
        <f t="shared" ref="C43:D43" si="263">+C38/C7/87</f>
        <v>187.95977011494253</v>
      </c>
      <c r="D43" s="3">
        <f t="shared" si="263"/>
        <v>210.1085568326948</v>
      </c>
      <c r="E43" s="3">
        <f t="shared" si="262"/>
        <v>182.48020434227331</v>
      </c>
      <c r="F43" s="3">
        <f t="shared" ref="F43" si="264">+F38/F7/87</f>
        <v>166.48020434227328</v>
      </c>
      <c r="G43" s="3">
        <f t="shared" si="262"/>
        <v>178.37590464027247</v>
      </c>
      <c r="H43" s="3">
        <f t="shared" ref="H43" si="265">+H38/H7/87</f>
        <v>165.04257130693912</v>
      </c>
      <c r="I43" s="3">
        <f>+I38/I7/87</f>
        <v>167.7873563218391</v>
      </c>
      <c r="J43" s="3">
        <f>+J38/J7/87</f>
        <v>158.11781609195404</v>
      </c>
      <c r="K43" s="3">
        <f>+K38/K7/87</f>
        <v>178.73882503192851</v>
      </c>
      <c r="L43" s="3">
        <f t="shared" si="262"/>
        <v>160.55810983397188</v>
      </c>
      <c r="M43" s="3">
        <f t="shared" ref="M43" si="266">+M38/M7/87</f>
        <v>153.89144316730523</v>
      </c>
      <c r="N43" s="3">
        <f t="shared" si="262"/>
        <v>138.91443167305238</v>
      </c>
      <c r="O43" s="3">
        <f t="shared" si="262"/>
        <v>183.03295019157093</v>
      </c>
      <c r="P43" s="3">
        <f t="shared" si="262"/>
        <v>196.16060025542785</v>
      </c>
      <c r="Q43" s="3">
        <f t="shared" ref="Q43" si="267">+Q38/Q7/87</f>
        <v>348.27945402298849</v>
      </c>
      <c r="R43" s="3">
        <f t="shared" si="262"/>
        <v>284.03544061302682</v>
      </c>
      <c r="S43" s="3">
        <f t="shared" ref="S43" si="268">+S38/S7/87</f>
        <v>262.83764367816099</v>
      </c>
      <c r="T43" s="3">
        <f t="shared" si="262"/>
        <v>262.26609195402301</v>
      </c>
      <c r="U43" s="3">
        <f t="shared" si="262"/>
        <v>196.88218390804599</v>
      </c>
      <c r="V43" s="3">
        <f t="shared" si="262"/>
        <v>189.85073435504472</v>
      </c>
      <c r="W43" s="3">
        <f t="shared" ref="W43" si="269">+W38/W7/87</f>
        <v>315.91858237547893</v>
      </c>
      <c r="X43" s="3">
        <f t="shared" si="262"/>
        <v>262.45708812260534</v>
      </c>
      <c r="Y43" s="3">
        <f t="shared" si="262"/>
        <v>246.99724137931034</v>
      </c>
      <c r="Z43" s="3">
        <f t="shared" si="262"/>
        <v>189.97068965517244</v>
      </c>
      <c r="AA43" s="3">
        <f t="shared" si="262"/>
        <v>223.88597701149422</v>
      </c>
      <c r="AB43" s="3">
        <f t="shared" si="262"/>
        <v>153.39181034482758</v>
      </c>
      <c r="AC43" s="3">
        <f t="shared" si="262"/>
        <v>296.11877394636019</v>
      </c>
      <c r="AD43" s="3">
        <f t="shared" si="262"/>
        <v>269.51609195402307</v>
      </c>
      <c r="AE43" s="3">
        <f t="shared" ref="AE43" si="270">+AE38/AE7/87</f>
        <v>534.92624521072798</v>
      </c>
      <c r="AF43" s="3">
        <f t="shared" si="262"/>
        <v>262.45708812260534</v>
      </c>
      <c r="AG43" s="3">
        <f t="shared" si="262"/>
        <v>246.99724137931034</v>
      </c>
      <c r="AH43" s="3">
        <f t="shared" si="262"/>
        <v>290.65931034482765</v>
      </c>
      <c r="AI43" s="3">
        <f t="shared" ref="AI43:AJ43" si="271">+AI38/AI7/87</f>
        <v>282.04527383367139</v>
      </c>
      <c r="AJ43" s="3">
        <f t="shared" si="271"/>
        <v>261.78747126436781</v>
      </c>
      <c r="AK43" s="3">
        <f>+AK38/AK7/87</f>
        <v>274.77947126436783</v>
      </c>
      <c r="AL43" s="3">
        <f>+AL38/AL7/87</f>
        <v>253.87618534482752</v>
      </c>
      <c r="AM43" s="3">
        <f>+AM38/AM7/87</f>
        <v>252.8257662835249</v>
      </c>
      <c r="AN43" s="3">
        <f>+AN38/AN7/87</f>
        <v>157.27163793103449</v>
      </c>
      <c r="AO43" s="3">
        <f t="shared" ref="AO43" si="272">+AO38/AO7/87</f>
        <v>143.92255747126438</v>
      </c>
      <c r="AP43" s="3">
        <f t="shared" ref="AP43:AW43" si="273">+AP38/AP7/87</f>
        <v>149.08455747126436</v>
      </c>
      <c r="AQ43" s="3">
        <f t="shared" si="273"/>
        <v>151.83559386973178</v>
      </c>
      <c r="AR43" s="3">
        <f t="shared" si="273"/>
        <v>157.27163793103449</v>
      </c>
      <c r="AS43" s="3">
        <f t="shared" si="273"/>
        <v>129.925622605364</v>
      </c>
      <c r="AT43" s="3">
        <f t="shared" si="273"/>
        <v>143.92255747126438</v>
      </c>
      <c r="AU43" s="3">
        <f t="shared" si="273"/>
        <v>149.08455747126436</v>
      </c>
      <c r="AV43" s="3">
        <f t="shared" si="273"/>
        <v>141.52853970741904</v>
      </c>
      <c r="AW43" s="3">
        <f t="shared" si="273"/>
        <v>138.93486590038313</v>
      </c>
      <c r="AX43" s="3">
        <f t="shared" ref="AX43" si="274">+AX38/AX7/87</f>
        <v>141.52853970741904</v>
      </c>
      <c r="AY43" s="3">
        <f>+AY38/AY7/87</f>
        <v>143.92255747126438</v>
      </c>
    </row>
    <row r="44" spans="1:51" x14ac:dyDescent="0.3">
      <c r="A44" s="33" t="s">
        <v>39</v>
      </c>
      <c r="B44" s="3">
        <f t="shared" ref="B44:AH44" si="275">+B40/B7/87</f>
        <v>220.50574712643683</v>
      </c>
      <c r="C44" s="3">
        <f t="shared" ref="C44:D44" si="276">+C40/C7/87</f>
        <v>206.75574712643677</v>
      </c>
      <c r="D44" s="3">
        <f t="shared" si="276"/>
        <v>231.11941251596431</v>
      </c>
      <c r="E44" s="3">
        <f t="shared" si="275"/>
        <v>200.72822477650061</v>
      </c>
      <c r="F44" s="3">
        <f t="shared" ref="F44" si="277">+F40/F7/87</f>
        <v>183.12822477650062</v>
      </c>
      <c r="G44" s="3">
        <f t="shared" si="275"/>
        <v>196.21349510429968</v>
      </c>
      <c r="H44" s="3">
        <f t="shared" ref="H44" si="278">+H40/H7/87</f>
        <v>181.54682843763302</v>
      </c>
      <c r="I44" s="3">
        <f>+I40/I7/87</f>
        <v>184.56609195402302</v>
      </c>
      <c r="J44" s="3">
        <f>+J40/J7/87</f>
        <v>173.92959770114948</v>
      </c>
      <c r="K44" s="3">
        <f>+K40/K7/87</f>
        <v>196.61270753512136</v>
      </c>
      <c r="L44" s="3">
        <f t="shared" si="275"/>
        <v>176.61392081736909</v>
      </c>
      <c r="M44" s="3">
        <f t="shared" ref="M44" si="279">+M40/M7/87</f>
        <v>169.28058748403572</v>
      </c>
      <c r="N44" s="3">
        <f t="shared" si="275"/>
        <v>152.80587484035763</v>
      </c>
      <c r="O44" s="3">
        <f t="shared" si="275"/>
        <v>201.33624521072801</v>
      </c>
      <c r="P44" s="3">
        <f t="shared" si="275"/>
        <v>215.77666028097065</v>
      </c>
      <c r="Q44" s="3">
        <f t="shared" ref="Q44" si="280">+Q40/Q7/87</f>
        <v>383.10739942528738</v>
      </c>
      <c r="R44" s="3">
        <f t="shared" si="275"/>
        <v>312.4389846743295</v>
      </c>
      <c r="S44" s="3">
        <f t="shared" ref="S44" si="281">+S40/S7/87</f>
        <v>289.12140804597703</v>
      </c>
      <c r="T44" s="3">
        <f t="shared" si="275"/>
        <v>288.49270114942533</v>
      </c>
      <c r="U44" s="3">
        <f t="shared" si="275"/>
        <v>216.57040229885061</v>
      </c>
      <c r="V44" s="3">
        <f t="shared" si="275"/>
        <v>208.83580779054915</v>
      </c>
      <c r="W44" s="3">
        <f t="shared" ref="W44" si="282">+W40/W7/87</f>
        <v>347.51044061302679</v>
      </c>
      <c r="X44" s="3">
        <f t="shared" si="275"/>
        <v>288.70279693486589</v>
      </c>
      <c r="Y44" s="3">
        <f t="shared" si="275"/>
        <v>271.69696551724138</v>
      </c>
      <c r="Z44" s="3">
        <f t="shared" si="275"/>
        <v>208.96775862068966</v>
      </c>
      <c r="AA44" s="3">
        <f t="shared" si="275"/>
        <v>246.27457471264361</v>
      </c>
      <c r="AB44" s="3">
        <f t="shared" si="275"/>
        <v>168.73099137931035</v>
      </c>
      <c r="AC44" s="3">
        <f t="shared" si="275"/>
        <v>325.73065134099619</v>
      </c>
      <c r="AD44" s="3">
        <f t="shared" si="275"/>
        <v>296.4677011494253</v>
      </c>
      <c r="AE44" s="3">
        <f t="shared" ref="AE44" si="283">+AE40/AE7/87</f>
        <v>588.41886973180078</v>
      </c>
      <c r="AF44" s="3">
        <f t="shared" si="275"/>
        <v>288.70279693486589</v>
      </c>
      <c r="AG44" s="3">
        <f t="shared" si="275"/>
        <v>271.69696551724138</v>
      </c>
      <c r="AH44" s="3">
        <f t="shared" si="275"/>
        <v>319.72524137931038</v>
      </c>
      <c r="AI44" s="3">
        <f t="shared" ref="AI44:AJ44" si="284">+AI40/AI7/87</f>
        <v>310.24980121703857</v>
      </c>
      <c r="AJ44" s="3">
        <f t="shared" si="284"/>
        <v>287.96621839080461</v>
      </c>
      <c r="AK44" s="3">
        <f>+AK40/AK7/87</f>
        <v>302.25741839080467</v>
      </c>
      <c r="AL44" s="3">
        <f>+AL40/AL7/87</f>
        <v>279.26380387931027</v>
      </c>
      <c r="AM44" s="3">
        <f>+AM40/AM7/87</f>
        <v>278.10834291187734</v>
      </c>
      <c r="AN44" s="3">
        <f>+AN40/AN7/87</f>
        <v>172.99880172413793</v>
      </c>
      <c r="AO44" s="3">
        <f t="shared" ref="AO44" si="285">+AO40/AO7/87</f>
        <v>158.31481321839084</v>
      </c>
      <c r="AP44" s="3">
        <f t="shared" ref="AP44:AW44" si="286">+AP40/AP7/87</f>
        <v>163.99301321839081</v>
      </c>
      <c r="AQ44" s="3">
        <f t="shared" si="286"/>
        <v>167.01915325670495</v>
      </c>
      <c r="AR44" s="3">
        <f t="shared" si="286"/>
        <v>172.99880172413793</v>
      </c>
      <c r="AS44" s="3">
        <f t="shared" si="286"/>
        <v>142.9181848659004</v>
      </c>
      <c r="AT44" s="3">
        <f t="shared" si="286"/>
        <v>158.31481321839084</v>
      </c>
      <c r="AU44" s="3">
        <f t="shared" si="286"/>
        <v>163.99301321839081</v>
      </c>
      <c r="AV44" s="3">
        <f t="shared" si="286"/>
        <v>155.68139367816093</v>
      </c>
      <c r="AW44" s="3">
        <f t="shared" si="286"/>
        <v>152.82835249042145</v>
      </c>
      <c r="AX44" s="3">
        <f t="shared" ref="AX44" si="287">+AX40/AX7/87</f>
        <v>155.68139367816093</v>
      </c>
      <c r="AY44" s="3">
        <f>+AY40/AY7/87</f>
        <v>158.31481321839084</v>
      </c>
    </row>
    <row r="45" spans="1:51" x14ac:dyDescent="0.3">
      <c r="A45" s="33" t="s">
        <v>40</v>
      </c>
      <c r="B45" s="3">
        <f t="shared" ref="B45:AH45" si="288">+B42/B7/87</f>
        <v>230.52873563218398</v>
      </c>
      <c r="C45" s="3">
        <f t="shared" ref="C45:D45" si="289">+C42/C7/87</f>
        <v>216.1537356321839</v>
      </c>
      <c r="D45" s="3">
        <f t="shared" si="289"/>
        <v>241.624840357599</v>
      </c>
      <c r="E45" s="3">
        <f t="shared" si="288"/>
        <v>209.85223499361427</v>
      </c>
      <c r="F45" s="3">
        <f t="shared" ref="F45" si="290">+F42/F7/87</f>
        <v>191.4522349936143</v>
      </c>
      <c r="G45" s="3">
        <f t="shared" si="288"/>
        <v>205.13229033631333</v>
      </c>
      <c r="H45" s="3">
        <f t="shared" ref="H45" si="291">+H42/H7/87</f>
        <v>189.79895700297999</v>
      </c>
      <c r="I45" s="3">
        <f>+I42/I7/87</f>
        <v>192.95545977011497</v>
      </c>
      <c r="J45" s="3">
        <f>+J42/J7/87</f>
        <v>181.83548850574712</v>
      </c>
      <c r="K45" s="3">
        <f>+K42/K7/87</f>
        <v>205.5496487867178</v>
      </c>
      <c r="L45" s="3">
        <f t="shared" si="288"/>
        <v>184.64182630906768</v>
      </c>
      <c r="M45" s="3">
        <f t="shared" ref="M45" si="292">+M42/M7/87</f>
        <v>176.975159642401</v>
      </c>
      <c r="N45" s="3">
        <f t="shared" si="288"/>
        <v>159.75159642401024</v>
      </c>
      <c r="O45" s="3">
        <f t="shared" si="288"/>
        <v>210.48789272030655</v>
      </c>
      <c r="P45" s="3">
        <f t="shared" si="288"/>
        <v>225.584690293742</v>
      </c>
      <c r="Q45" s="3">
        <f t="shared" ref="Q45" si="293">+Q42/Q7/87</f>
        <v>400.5213721264368</v>
      </c>
      <c r="R45" s="3">
        <f t="shared" si="288"/>
        <v>326.64075670498079</v>
      </c>
      <c r="S45" s="3">
        <f t="shared" ref="S45" si="294">+S42/S7/87</f>
        <v>302.26329022988511</v>
      </c>
      <c r="T45" s="3">
        <f t="shared" si="288"/>
        <v>301.60600574712646</v>
      </c>
      <c r="U45" s="3">
        <f t="shared" si="288"/>
        <v>226.41451149425291</v>
      </c>
      <c r="V45" s="3">
        <f t="shared" si="288"/>
        <v>218.3283445083014</v>
      </c>
      <c r="W45" s="3">
        <f t="shared" ref="W45" si="295">+W42/W7/87</f>
        <v>363.30636973180077</v>
      </c>
      <c r="X45" s="3">
        <f t="shared" si="288"/>
        <v>301.82565134099616</v>
      </c>
      <c r="Y45" s="3">
        <f t="shared" si="288"/>
        <v>296.39668965517239</v>
      </c>
      <c r="Z45" s="3">
        <f t="shared" si="288"/>
        <v>218.46629310344829</v>
      </c>
      <c r="AA45" s="3">
        <f t="shared" si="288"/>
        <v>257.46887356321838</v>
      </c>
      <c r="AB45" s="3">
        <f t="shared" si="288"/>
        <v>176.40058189655173</v>
      </c>
      <c r="AC45" s="3">
        <f t="shared" si="288"/>
        <v>340.53659003831416</v>
      </c>
      <c r="AD45" s="3">
        <f t="shared" si="288"/>
        <v>309.94350574712649</v>
      </c>
      <c r="AE45" s="3">
        <f t="shared" ref="AE45" si="296">+AE42/AE7/87</f>
        <v>615.16518199233712</v>
      </c>
      <c r="AF45" s="3">
        <f t="shared" si="288"/>
        <v>301.82565134099616</v>
      </c>
      <c r="AG45" s="3">
        <f t="shared" si="288"/>
        <v>284.04682758620686</v>
      </c>
      <c r="AH45" s="3">
        <f t="shared" si="288"/>
        <v>334.25820689655183</v>
      </c>
      <c r="AI45" s="3">
        <f t="shared" ref="AI45:AJ45" si="297">+AI42/AI7/87</f>
        <v>324.35206490872207</v>
      </c>
      <c r="AJ45" s="3">
        <f t="shared" si="297"/>
        <v>301.05559195402299</v>
      </c>
      <c r="AK45" s="3">
        <f>+AK42/AK7/87</f>
        <v>315.99639195402301</v>
      </c>
      <c r="AL45" s="3">
        <f>+AL42/AL7/87</f>
        <v>291.95761314655169</v>
      </c>
      <c r="AM45" s="3">
        <f>+AM42/AM7/87</f>
        <v>290.74963122605362</v>
      </c>
      <c r="AN45" s="3">
        <f>+AN42/AN7/87</f>
        <v>180.86238362068966</v>
      </c>
      <c r="AO45" s="3">
        <f t="shared" ref="AO45" si="298">+AO42/AO7/87</f>
        <v>165.51094109195404</v>
      </c>
      <c r="AP45" s="3">
        <f t="shared" ref="AP45:AW45" si="299">+AP42/AP7/87</f>
        <v>171.44724109195403</v>
      </c>
      <c r="AQ45" s="3">
        <f t="shared" si="299"/>
        <v>174.61093295019154</v>
      </c>
      <c r="AR45" s="3">
        <f t="shared" si="299"/>
        <v>180.86238362068966</v>
      </c>
      <c r="AS45" s="3">
        <f t="shared" si="299"/>
        <v>149.41446599616859</v>
      </c>
      <c r="AT45" s="3">
        <f t="shared" si="299"/>
        <v>165.51094109195404</v>
      </c>
      <c r="AU45" s="3">
        <f t="shared" si="299"/>
        <v>171.44724109195403</v>
      </c>
      <c r="AV45" s="3">
        <f t="shared" si="299"/>
        <v>162.75782066353187</v>
      </c>
      <c r="AW45" s="3">
        <f t="shared" si="299"/>
        <v>159.77509578544058</v>
      </c>
      <c r="AX45" s="3">
        <f t="shared" ref="AX45" si="300">+AX42/AX7/87</f>
        <v>162.75782066353187</v>
      </c>
      <c r="AY45" s="3">
        <f>+AY42/AY7/87</f>
        <v>165.51094109195404</v>
      </c>
    </row>
    <row r="46" spans="1:51" x14ac:dyDescent="0.3"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 x14ac:dyDescent="0.3">
      <c r="P47" s="17">
        <f t="shared" ref="P47" si="301">P35</f>
        <v>24575</v>
      </c>
      <c r="Q47" s="55">
        <v>83000</v>
      </c>
      <c r="R47" s="55"/>
      <c r="S47" s="55">
        <v>94900</v>
      </c>
      <c r="T47" s="55"/>
      <c r="V47" s="18"/>
      <c r="W47" s="55">
        <v>98650</v>
      </c>
      <c r="Y47" s="55"/>
      <c r="Z47" s="106">
        <v>134100</v>
      </c>
      <c r="AA47" s="55"/>
      <c r="AB47" s="85"/>
      <c r="AC47" s="55"/>
      <c r="AD47" s="55"/>
      <c r="AE47" s="55">
        <v>173500</v>
      </c>
      <c r="AG47" s="55"/>
      <c r="AH47" s="55"/>
      <c r="AI47" s="55"/>
      <c r="AJ47" s="18"/>
      <c r="AK47" s="18"/>
      <c r="AL47" s="18"/>
      <c r="AM47" s="18">
        <f>2500*6</f>
        <v>15000</v>
      </c>
      <c r="AN47" s="18"/>
      <c r="AO47" s="18"/>
      <c r="AP47" s="18"/>
      <c r="AQ47" s="105"/>
      <c r="AR47" s="18"/>
      <c r="AS47" s="18"/>
      <c r="AT47" s="18"/>
      <c r="AU47" s="18"/>
      <c r="AV47" s="18">
        <v>661400</v>
      </c>
      <c r="AW47" s="18"/>
      <c r="AX47" s="18">
        <v>661400</v>
      </c>
      <c r="AY47" s="18"/>
    </row>
    <row r="48" spans="1:51" x14ac:dyDescent="0.3">
      <c r="P48" s="17">
        <f t="shared" ref="P48" si="302">P34</f>
        <v>5495</v>
      </c>
      <c r="Q48" s="55">
        <v>8400</v>
      </c>
      <c r="S48" s="55">
        <v>97300</v>
      </c>
      <c r="V48" s="18"/>
      <c r="W48" s="55">
        <v>98650</v>
      </c>
      <c r="Y48" s="55"/>
      <c r="Z48" s="106"/>
      <c r="AB48" s="18"/>
      <c r="AE48" s="55"/>
      <c r="AG48" s="55"/>
      <c r="AH48" s="55"/>
      <c r="AI48" s="55"/>
      <c r="AJ48" s="78"/>
      <c r="AK48" s="78"/>
      <c r="AL48" s="78"/>
      <c r="AM48" s="89">
        <f>32*12</f>
        <v>384</v>
      </c>
      <c r="AN48" s="18"/>
      <c r="AQ48" s="105"/>
      <c r="AR48" s="18"/>
      <c r="AS48" s="18"/>
    </row>
    <row r="49" spans="1:51" s="107" customFormat="1" x14ac:dyDescent="0.3">
      <c r="A49" s="103" t="s">
        <v>137</v>
      </c>
      <c r="B49" s="104"/>
      <c r="C49" s="104"/>
      <c r="D49" s="17"/>
      <c r="E49" s="105">
        <v>9900</v>
      </c>
      <c r="F49" s="105">
        <v>8995</v>
      </c>
      <c r="G49" s="105">
        <v>11600</v>
      </c>
      <c r="H49" s="105">
        <v>10700</v>
      </c>
      <c r="I49" s="17"/>
      <c r="J49" s="17"/>
      <c r="K49" s="17"/>
      <c r="L49" s="105">
        <v>17350</v>
      </c>
      <c r="M49" s="105">
        <v>16650</v>
      </c>
      <c r="N49" s="105">
        <v>24050</v>
      </c>
      <c r="O49" s="105">
        <v>32970</v>
      </c>
      <c r="P49" s="17"/>
      <c r="Q49" s="51"/>
      <c r="R49" s="106">
        <v>81850</v>
      </c>
      <c r="S49" s="51"/>
      <c r="T49" s="106"/>
      <c r="V49" s="104"/>
      <c r="W49" s="51"/>
      <c r="X49" s="106">
        <v>94550</v>
      </c>
      <c r="Y49" s="106">
        <v>154800</v>
      </c>
      <c r="Z49" s="51"/>
      <c r="AA49" s="106">
        <v>268800</v>
      </c>
      <c r="AB49" s="104"/>
      <c r="AE49" s="51"/>
      <c r="AH49" s="106">
        <v>558350</v>
      </c>
      <c r="AI49" s="106"/>
      <c r="AJ49" s="105"/>
      <c r="AK49" s="105">
        <v>659800</v>
      </c>
      <c r="AL49" s="105"/>
      <c r="AM49" s="104"/>
      <c r="AN49" s="104"/>
      <c r="AO49" s="104"/>
      <c r="AP49" s="104"/>
      <c r="AQ49" s="18"/>
      <c r="AR49" s="104"/>
      <c r="AS49" s="105"/>
      <c r="AT49" s="104"/>
      <c r="AU49" s="104"/>
      <c r="AV49" s="104"/>
      <c r="AW49" s="104"/>
      <c r="AX49" s="104"/>
      <c r="AY49" s="104"/>
    </row>
    <row r="50" spans="1:51" s="107" customFormat="1" x14ac:dyDescent="0.3">
      <c r="A50" s="103"/>
      <c r="B50" s="104"/>
      <c r="C50" s="104"/>
      <c r="D50" s="17"/>
      <c r="E50" s="113"/>
      <c r="F50" s="113"/>
      <c r="G50" s="104"/>
      <c r="H50" s="104"/>
      <c r="I50" s="17"/>
      <c r="J50" s="17"/>
      <c r="K50" s="17"/>
      <c r="L50" s="113"/>
      <c r="M50" s="113"/>
      <c r="N50" s="104"/>
      <c r="O50" s="135"/>
      <c r="P50" s="147"/>
      <c r="Q50" s="51"/>
      <c r="S50" s="51"/>
      <c r="V50" s="104"/>
      <c r="W50" s="51"/>
      <c r="Z50" s="51"/>
      <c r="AA50" s="106">
        <v>43000</v>
      </c>
      <c r="AB50" s="104"/>
      <c r="AE50" s="146"/>
      <c r="AH50" s="105">
        <v>43000</v>
      </c>
      <c r="AI50" s="105"/>
      <c r="AJ50" s="105"/>
      <c r="AK50" s="105">
        <v>43000</v>
      </c>
      <c r="AL50" s="105"/>
      <c r="AM50" s="104"/>
      <c r="AN50" s="104"/>
      <c r="AO50" s="104"/>
      <c r="AP50" s="104"/>
      <c r="AR50" s="104"/>
      <c r="AS50" s="105"/>
      <c r="AT50" s="104"/>
      <c r="AU50" s="104"/>
      <c r="AV50" s="104"/>
      <c r="AW50" s="104"/>
      <c r="AX50" s="104"/>
      <c r="AY50" s="104"/>
    </row>
    <row r="51" spans="1:51" x14ac:dyDescent="0.3">
      <c r="O51" s="18"/>
    </row>
    <row r="52" spans="1:51" s="110" customFormat="1" x14ac:dyDescent="0.3">
      <c r="A52" s="108" t="s">
        <v>141</v>
      </c>
      <c r="B52" s="111">
        <v>11550</v>
      </c>
      <c r="C52" s="111">
        <v>10850</v>
      </c>
      <c r="D52" s="17"/>
      <c r="E52" s="111">
        <v>9900</v>
      </c>
      <c r="F52" s="111">
        <v>8995</v>
      </c>
      <c r="G52" s="109"/>
      <c r="H52" s="109"/>
      <c r="I52" s="17"/>
      <c r="J52" s="17"/>
      <c r="K52" s="17"/>
      <c r="L52" s="111">
        <v>17350</v>
      </c>
      <c r="M52" s="111">
        <v>16650</v>
      </c>
      <c r="N52" s="111">
        <v>24050</v>
      </c>
      <c r="O52" s="111">
        <v>32970</v>
      </c>
      <c r="P52" s="17"/>
      <c r="Q52" s="51"/>
      <c r="R52" s="112">
        <v>81850</v>
      </c>
      <c r="S52" s="51"/>
      <c r="T52" s="112">
        <v>125950</v>
      </c>
      <c r="U52" s="112">
        <v>113500</v>
      </c>
      <c r="W52" s="51"/>
      <c r="Y52" s="112"/>
      <c r="Z52" s="51"/>
      <c r="AB52" s="109"/>
      <c r="AE52" s="51"/>
      <c r="AF52" s="112">
        <f>94550*2</f>
        <v>189100</v>
      </c>
      <c r="AG52" s="112">
        <v>296550</v>
      </c>
      <c r="AH52" s="112">
        <v>558350</v>
      </c>
      <c r="AI52" s="112"/>
      <c r="AJ52" s="111"/>
      <c r="AK52" s="111"/>
      <c r="AL52" s="111"/>
      <c r="AM52" s="109"/>
      <c r="AN52" s="111">
        <v>604250</v>
      </c>
      <c r="AO52" s="111"/>
      <c r="AP52" s="111">
        <v>715970</v>
      </c>
      <c r="AQ52" s="118">
        <v>875050</v>
      </c>
      <c r="AR52" s="111">
        <f>AN52*2</f>
        <v>1208500</v>
      </c>
      <c r="AS52" s="109"/>
      <c r="AT52" s="111"/>
      <c r="AU52" s="111">
        <f>AP52*2</f>
        <v>1431940</v>
      </c>
      <c r="AV52" s="109"/>
      <c r="AW52" s="109"/>
      <c r="AX52" s="109"/>
      <c r="AY52" s="111"/>
    </row>
    <row r="53" spans="1:51" s="110" customFormat="1" x14ac:dyDescent="0.3">
      <c r="A53" s="108"/>
      <c r="B53" s="109"/>
      <c r="C53" s="109"/>
      <c r="D53" s="17"/>
      <c r="E53" s="109"/>
      <c r="F53" s="109"/>
      <c r="G53" s="109"/>
      <c r="H53" s="109"/>
      <c r="I53" s="17"/>
      <c r="J53" s="17"/>
      <c r="K53" s="17"/>
      <c r="L53" s="109"/>
      <c r="M53" s="109"/>
      <c r="N53" s="109"/>
      <c r="O53" s="111"/>
      <c r="P53" s="17"/>
      <c r="Q53" s="51"/>
      <c r="S53" s="51"/>
      <c r="V53" s="109"/>
      <c r="W53" s="51"/>
      <c r="Z53" s="51"/>
      <c r="AB53" s="109"/>
      <c r="AE53" s="51"/>
      <c r="AF53" s="120">
        <v>30000</v>
      </c>
      <c r="AG53" s="112">
        <v>30000</v>
      </c>
      <c r="AH53" s="112">
        <v>43000</v>
      </c>
      <c r="AI53" s="112"/>
      <c r="AJ53" s="111"/>
      <c r="AK53" s="111"/>
      <c r="AL53" s="111"/>
      <c r="AM53" s="109"/>
      <c r="AN53" s="111">
        <v>48000</v>
      </c>
      <c r="AO53" s="111"/>
      <c r="AP53" s="111">
        <v>48000</v>
      </c>
      <c r="AQ53" s="118">
        <v>96000</v>
      </c>
      <c r="AR53" s="111">
        <v>96000</v>
      </c>
      <c r="AS53" s="109"/>
      <c r="AT53" s="111"/>
      <c r="AU53" s="111">
        <v>96000</v>
      </c>
      <c r="AV53" s="109"/>
      <c r="AW53" s="109"/>
      <c r="AX53" s="109"/>
      <c r="AY53" s="111"/>
    </row>
    <row r="54" spans="1:51" x14ac:dyDescent="0.3">
      <c r="O54" s="18"/>
    </row>
    <row r="55" spans="1:51" s="124" customFormat="1" x14ac:dyDescent="0.3">
      <c r="A55" s="122" t="s">
        <v>147</v>
      </c>
      <c r="B55" s="123"/>
      <c r="C55" s="123"/>
      <c r="D55" s="17"/>
      <c r="E55" s="123">
        <v>9900</v>
      </c>
      <c r="F55" s="123">
        <v>8995</v>
      </c>
      <c r="G55" s="123"/>
      <c r="H55" s="123"/>
      <c r="I55" s="17"/>
      <c r="J55" s="17"/>
      <c r="K55" s="17"/>
      <c r="L55" s="123">
        <v>17350</v>
      </c>
      <c r="M55" s="123">
        <v>16650</v>
      </c>
      <c r="N55" s="123">
        <v>24050</v>
      </c>
      <c r="O55" s="123">
        <v>32970</v>
      </c>
      <c r="P55" s="17"/>
      <c r="Q55" s="51"/>
      <c r="R55" s="124">
        <v>81850</v>
      </c>
      <c r="S55" s="51"/>
      <c r="U55" s="124">
        <v>113500</v>
      </c>
      <c r="V55" s="124">
        <v>131300</v>
      </c>
      <c r="W55" s="51"/>
      <c r="X55" s="124">
        <v>94550</v>
      </c>
      <c r="Y55" s="124">
        <v>154800</v>
      </c>
      <c r="Z55" s="51"/>
      <c r="AA55" s="124">
        <v>268800</v>
      </c>
      <c r="AB55" s="123">
        <v>368350</v>
      </c>
      <c r="AC55" s="124">
        <v>170650</v>
      </c>
      <c r="AD55" s="124">
        <v>258900</v>
      </c>
      <c r="AE55" s="51"/>
      <c r="AF55" s="124">
        <v>189100</v>
      </c>
      <c r="AG55" s="124">
        <v>296550</v>
      </c>
      <c r="AH55" s="124">
        <v>558350</v>
      </c>
      <c r="AI55" s="124">
        <v>575700</v>
      </c>
      <c r="AJ55" s="123">
        <v>628600</v>
      </c>
      <c r="AK55" s="123"/>
      <c r="AL55" s="123">
        <v>650250</v>
      </c>
      <c r="AM55" s="123"/>
      <c r="AN55" s="123">
        <v>604250</v>
      </c>
      <c r="AO55" s="123">
        <v>691200</v>
      </c>
      <c r="AP55" s="123"/>
      <c r="AQ55" s="123"/>
      <c r="AR55" s="123"/>
      <c r="AS55" s="123">
        <v>935950</v>
      </c>
      <c r="AT55" s="123">
        <f>691200*2</f>
        <v>1382400</v>
      </c>
      <c r="AU55" s="123"/>
      <c r="AV55" s="123">
        <v>747650</v>
      </c>
      <c r="AW55" s="123">
        <v>800700</v>
      </c>
      <c r="AX55" s="123">
        <f>747650*2</f>
        <v>1495300</v>
      </c>
      <c r="AY55" s="123">
        <f>691200*3</f>
        <v>2073600</v>
      </c>
    </row>
    <row r="56" spans="1:51" s="124" customFormat="1" x14ac:dyDescent="0.3">
      <c r="A56" s="122"/>
      <c r="B56" s="123"/>
      <c r="C56" s="123"/>
      <c r="D56" s="17"/>
      <c r="E56" s="123"/>
      <c r="F56" s="123"/>
      <c r="G56" s="123"/>
      <c r="H56" s="123"/>
      <c r="I56" s="17"/>
      <c r="J56" s="17"/>
      <c r="K56" s="17"/>
      <c r="L56" s="123"/>
      <c r="M56" s="123"/>
      <c r="N56" s="123"/>
      <c r="O56" s="123"/>
      <c r="P56" s="17"/>
      <c r="Q56" s="51"/>
      <c r="S56" s="51"/>
      <c r="V56" s="123"/>
      <c r="W56" s="51"/>
      <c r="Z56" s="51"/>
      <c r="AA56" s="124">
        <v>43000</v>
      </c>
      <c r="AB56" s="123">
        <v>40000</v>
      </c>
      <c r="AC56" s="124">
        <v>30000</v>
      </c>
      <c r="AD56" s="124">
        <v>30000</v>
      </c>
      <c r="AE56" s="51"/>
      <c r="AF56" s="124">
        <v>30000</v>
      </c>
      <c r="AG56" s="124">
        <v>30000</v>
      </c>
      <c r="AH56" s="124">
        <v>43000</v>
      </c>
      <c r="AI56" s="124">
        <v>43000</v>
      </c>
      <c r="AJ56" s="123">
        <v>43000</v>
      </c>
      <c r="AK56" s="123"/>
      <c r="AL56" s="123">
        <v>43000</v>
      </c>
      <c r="AM56" s="123"/>
      <c r="AN56" s="123">
        <v>48000</v>
      </c>
      <c r="AO56" s="123">
        <v>48000</v>
      </c>
      <c r="AP56" s="123"/>
      <c r="AQ56" s="123"/>
      <c r="AR56" s="123"/>
      <c r="AS56" s="123">
        <v>96000</v>
      </c>
      <c r="AT56" s="123">
        <f>48000*2</f>
        <v>96000</v>
      </c>
      <c r="AU56" s="123"/>
      <c r="AV56" s="123">
        <v>80000</v>
      </c>
      <c r="AW56" s="123">
        <v>80000</v>
      </c>
      <c r="AX56" s="123">
        <f>80000*2</f>
        <v>160000</v>
      </c>
      <c r="AY56" s="123">
        <f>48000*3</f>
        <v>144000</v>
      </c>
    </row>
    <row r="57" spans="1:51" x14ac:dyDescent="0.3">
      <c r="O57" s="18"/>
      <c r="AO57" s="18"/>
      <c r="AP57" s="18"/>
      <c r="AQ57" s="18"/>
      <c r="AS57" s="18"/>
      <c r="AT57" s="18"/>
      <c r="AU57" s="18"/>
      <c r="AV57" s="18"/>
      <c r="AX57" s="18"/>
      <c r="AY57" s="18"/>
    </row>
    <row r="58" spans="1:51" s="132" customFormat="1" x14ac:dyDescent="0.3">
      <c r="A58" s="130" t="s">
        <v>166</v>
      </c>
      <c r="B58" s="131"/>
      <c r="C58" s="131"/>
      <c r="D58" s="131">
        <v>9100</v>
      </c>
      <c r="E58" s="131">
        <v>9900</v>
      </c>
      <c r="F58" s="131">
        <v>8995</v>
      </c>
      <c r="G58" s="131"/>
      <c r="H58" s="131"/>
      <c r="I58" s="131">
        <v>12100</v>
      </c>
      <c r="J58" s="131">
        <v>18250</v>
      </c>
      <c r="K58" s="131">
        <v>15200</v>
      </c>
      <c r="L58" s="131">
        <v>17350</v>
      </c>
      <c r="M58" s="131">
        <v>16650</v>
      </c>
      <c r="N58" s="131">
        <v>24050</v>
      </c>
      <c r="O58" s="131">
        <v>33970</v>
      </c>
      <c r="P58" s="17"/>
      <c r="Q58" s="131">
        <v>80300</v>
      </c>
      <c r="R58" s="132">
        <v>81850</v>
      </c>
      <c r="S58" s="132">
        <v>90900</v>
      </c>
      <c r="T58" s="132">
        <v>125950</v>
      </c>
      <c r="U58" s="132">
        <v>113500</v>
      </c>
      <c r="V58" s="131"/>
      <c r="W58" s="131">
        <v>91050</v>
      </c>
      <c r="X58" s="132">
        <v>94550</v>
      </c>
      <c r="Y58" s="132">
        <v>154800</v>
      </c>
      <c r="Z58" s="132">
        <v>136850</v>
      </c>
      <c r="AA58" s="132">
        <v>268800</v>
      </c>
      <c r="AB58" s="131"/>
      <c r="AC58" s="132">
        <v>170650</v>
      </c>
      <c r="AD58" s="132">
        <v>258900</v>
      </c>
      <c r="AE58" s="132">
        <v>154150</v>
      </c>
      <c r="AF58" s="132">
        <v>189100</v>
      </c>
      <c r="AG58" s="132">
        <v>296550</v>
      </c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</row>
    <row r="59" spans="1:51" s="132" customFormat="1" x14ac:dyDescent="0.3">
      <c r="A59" s="13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7"/>
      <c r="Q59" s="131"/>
      <c r="V59" s="131"/>
      <c r="W59" s="131"/>
      <c r="AA59" s="132">
        <v>43000</v>
      </c>
      <c r="AB59" s="131"/>
      <c r="AC59" s="132">
        <v>30000</v>
      </c>
      <c r="AD59" s="132">
        <v>30000</v>
      </c>
      <c r="AF59" s="132">
        <v>30000</v>
      </c>
      <c r="AG59" s="132">
        <v>30000</v>
      </c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</row>
    <row r="61" spans="1:51" s="154" customFormat="1" x14ac:dyDescent="0.3">
      <c r="A61" s="148" t="s">
        <v>183</v>
      </c>
      <c r="B61" s="153">
        <v>11550</v>
      </c>
      <c r="C61" s="153"/>
      <c r="D61" s="153"/>
      <c r="E61" s="153">
        <v>9900</v>
      </c>
      <c r="F61" s="153"/>
      <c r="G61" s="153">
        <v>11600</v>
      </c>
      <c r="H61" s="153"/>
      <c r="I61" s="153"/>
      <c r="J61" s="153"/>
      <c r="K61" s="18"/>
      <c r="L61" s="18"/>
      <c r="M61" s="18"/>
      <c r="O61" s="153"/>
      <c r="P61" s="153"/>
      <c r="Q61" s="153"/>
      <c r="Y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3"/>
      <c r="AP61" s="153"/>
      <c r="AQ61" s="153"/>
      <c r="AR61" s="153"/>
    </row>
    <row r="62" spans="1:51" s="150" customFormat="1" x14ac:dyDescent="0.3">
      <c r="A62" s="148"/>
      <c r="B62" s="149"/>
      <c r="C62" s="149"/>
      <c r="D62" s="149"/>
      <c r="E62" s="149"/>
      <c r="F62" s="149"/>
      <c r="G62" s="149"/>
      <c r="H62" s="149"/>
      <c r="I62" s="149"/>
      <c r="J62" s="149"/>
      <c r="K62" s="17"/>
      <c r="L62" s="17"/>
      <c r="M62" s="17"/>
      <c r="O62" s="149"/>
      <c r="P62" s="149"/>
      <c r="Q62" s="149"/>
      <c r="Y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8983-C763-41F8-9771-598BEC1B343C}">
  <sheetPr codeName="Sheet3"/>
  <dimension ref="A1:AZ60"/>
  <sheetViews>
    <sheetView workbookViewId="0">
      <pane ySplit="4" topLeftCell="A10" activePane="bottomLeft" state="frozen"/>
      <selection pane="bottomLeft" activeCell="A18" sqref="A18"/>
    </sheetView>
  </sheetViews>
  <sheetFormatPr defaultRowHeight="14.4" x14ac:dyDescent="0.3"/>
  <cols>
    <col min="1" max="1" width="42.33203125" style="19" customWidth="1"/>
    <col min="2" max="3" width="16.6640625" style="17" customWidth="1"/>
    <col min="4" max="4" width="14.44140625" style="17" customWidth="1"/>
    <col min="5" max="6" width="16.6640625" style="17" customWidth="1"/>
    <col min="7" max="8" width="14.6640625" style="17" customWidth="1"/>
    <col min="9" max="9" width="17.44140625" style="17" customWidth="1"/>
    <col min="10" max="10" width="18.33203125" style="17" customWidth="1"/>
    <col min="11" max="11" width="17.33203125" style="17" customWidth="1"/>
    <col min="12" max="14" width="15.109375" style="17" customWidth="1"/>
    <col min="15" max="15" width="17.33203125" style="17" customWidth="1"/>
    <col min="16" max="16" width="15.109375" style="17" customWidth="1"/>
    <col min="17" max="17" width="17.33203125" style="17" customWidth="1"/>
    <col min="18" max="18" width="16.33203125" style="17" customWidth="1"/>
    <col min="19" max="20" width="20.6640625" style="51" customWidth="1"/>
    <col min="21" max="21" width="20.88671875" style="17" customWidth="1"/>
    <col min="22" max="23" width="19.109375" style="51" customWidth="1"/>
    <col min="24" max="24" width="20.109375" style="51" customWidth="1"/>
    <col min="25" max="25" width="20.44140625" style="17" customWidth="1"/>
    <col min="26" max="26" width="20.6640625" style="17" customWidth="1"/>
    <col min="27" max="27" width="18.88671875" style="17" customWidth="1"/>
    <col min="28" max="28" width="20.44140625" style="17" customWidth="1"/>
    <col min="29" max="29" width="18.88671875" style="17" customWidth="1"/>
    <col min="30" max="30" width="19.44140625" style="51" customWidth="1"/>
    <col min="31" max="31" width="19.109375" style="51" customWidth="1"/>
    <col min="32" max="33" width="19.88671875" style="17" customWidth="1"/>
    <col min="34" max="34" width="19.5546875" style="17" customWidth="1"/>
    <col min="35" max="37" width="19.88671875" style="17" customWidth="1"/>
    <col min="38" max="52" width="19.5546875" style="17" customWidth="1"/>
  </cols>
  <sheetData>
    <row r="1" spans="1:52" x14ac:dyDescent="0.3">
      <c r="B1" s="1" t="s">
        <v>168</v>
      </c>
      <c r="C1" s="136" t="s">
        <v>169</v>
      </c>
      <c r="D1" s="1"/>
      <c r="E1" s="1" t="s">
        <v>168</v>
      </c>
      <c r="F1" s="136" t="s">
        <v>169</v>
      </c>
      <c r="G1" s="1" t="s">
        <v>168</v>
      </c>
      <c r="H1" s="136" t="s">
        <v>169</v>
      </c>
      <c r="J1"/>
      <c r="K1" s="71"/>
      <c r="L1"/>
      <c r="M1" s="1" t="s">
        <v>168</v>
      </c>
      <c r="N1" s="136" t="s">
        <v>169</v>
      </c>
      <c r="P1"/>
      <c r="Q1" s="71"/>
      <c r="R1" s="71"/>
      <c r="S1" s="34"/>
      <c r="AE1" s="101" t="s">
        <v>138</v>
      </c>
      <c r="AF1" s="101" t="s">
        <v>138</v>
      </c>
      <c r="AG1" s="101" t="s">
        <v>138</v>
      </c>
      <c r="AH1" s="101" t="s">
        <v>138</v>
      </c>
      <c r="AI1" s="101" t="s">
        <v>138</v>
      </c>
      <c r="AJ1" s="101" t="s">
        <v>138</v>
      </c>
      <c r="AK1" s="101" t="s">
        <v>138</v>
      </c>
      <c r="AL1" s="101" t="s">
        <v>138</v>
      </c>
      <c r="AM1" s="17" t="s">
        <v>146</v>
      </c>
      <c r="AN1" s="17" t="s">
        <v>146</v>
      </c>
      <c r="AO1" s="17" t="s">
        <v>146</v>
      </c>
      <c r="AP1" s="17" t="s">
        <v>146</v>
      </c>
      <c r="AQ1" s="17" t="s">
        <v>146</v>
      </c>
      <c r="AR1" s="101" t="s">
        <v>138</v>
      </c>
      <c r="AS1" s="101" t="s">
        <v>138</v>
      </c>
      <c r="AT1" s="17" t="s">
        <v>146</v>
      </c>
      <c r="AU1" s="17" t="s">
        <v>146</v>
      </c>
      <c r="AV1" s="17" t="s">
        <v>146</v>
      </c>
      <c r="AW1" s="17" t="s">
        <v>146</v>
      </c>
      <c r="AX1" s="17" t="s">
        <v>146</v>
      </c>
      <c r="AY1" s="17" t="s">
        <v>146</v>
      </c>
      <c r="AZ1" s="17" t="s">
        <v>146</v>
      </c>
    </row>
    <row r="2" spans="1:52" x14ac:dyDescent="0.3">
      <c r="A2" s="20"/>
      <c r="B2" s="76" t="s">
        <v>67</v>
      </c>
      <c r="C2" s="136" t="s">
        <v>67</v>
      </c>
      <c r="D2" s="76" t="s">
        <v>62</v>
      </c>
      <c r="E2" s="63" t="s">
        <v>67</v>
      </c>
      <c r="F2" s="139" t="s">
        <v>67</v>
      </c>
      <c r="G2" s="76" t="s">
        <v>62</v>
      </c>
      <c r="H2" s="140" t="s">
        <v>62</v>
      </c>
      <c r="I2" s="63" t="s">
        <v>67</v>
      </c>
      <c r="J2" s="63" t="s">
        <v>67</v>
      </c>
      <c r="K2" s="151" t="s">
        <v>88</v>
      </c>
      <c r="L2" s="76" t="s">
        <v>62</v>
      </c>
      <c r="M2" s="63" t="s">
        <v>67</v>
      </c>
      <c r="N2" s="139" t="s">
        <v>67</v>
      </c>
      <c r="O2" s="63" t="s">
        <v>62</v>
      </c>
      <c r="P2" s="63" t="s">
        <v>67</v>
      </c>
      <c r="Q2" s="35" t="s">
        <v>88</v>
      </c>
      <c r="R2" s="63" t="s">
        <v>62</v>
      </c>
      <c r="S2" s="35" t="s">
        <v>101</v>
      </c>
      <c r="T2" s="35" t="s">
        <v>75</v>
      </c>
      <c r="U2" s="35" t="s">
        <v>101</v>
      </c>
      <c r="V2" s="35" t="s">
        <v>101</v>
      </c>
      <c r="W2" s="35" t="s">
        <v>101</v>
      </c>
      <c r="X2" s="35" t="s">
        <v>88</v>
      </c>
      <c r="Y2" s="58" t="s">
        <v>81</v>
      </c>
      <c r="Z2" s="58" t="s">
        <v>88</v>
      </c>
      <c r="AA2" s="58" t="s">
        <v>103</v>
      </c>
      <c r="AB2" s="58" t="s">
        <v>91</v>
      </c>
      <c r="AC2" s="58" t="s">
        <v>103</v>
      </c>
      <c r="AD2" s="58" t="s">
        <v>72</v>
      </c>
      <c r="AE2" s="102" t="s">
        <v>88</v>
      </c>
      <c r="AF2" s="102" t="s">
        <v>81</v>
      </c>
      <c r="AG2" s="102" t="s">
        <v>81</v>
      </c>
      <c r="AH2" s="102" t="s">
        <v>91</v>
      </c>
      <c r="AI2" s="102" t="s">
        <v>81</v>
      </c>
      <c r="AJ2" s="102" t="s">
        <v>81</v>
      </c>
      <c r="AK2" s="98" t="s">
        <v>88</v>
      </c>
      <c r="AL2" s="102" t="s">
        <v>81</v>
      </c>
      <c r="AM2" s="63" t="s">
        <v>91</v>
      </c>
      <c r="AN2" s="63" t="s">
        <v>81</v>
      </c>
      <c r="AO2" s="63" t="s">
        <v>81</v>
      </c>
      <c r="AP2" s="63" t="s">
        <v>81</v>
      </c>
      <c r="AQ2" s="63" t="s">
        <v>81</v>
      </c>
      <c r="AR2" s="102" t="s">
        <v>81</v>
      </c>
      <c r="AS2" s="102" t="s">
        <v>81</v>
      </c>
      <c r="AT2" s="63" t="s">
        <v>81</v>
      </c>
      <c r="AU2" s="63" t="s">
        <v>81</v>
      </c>
      <c r="AV2" s="63" t="s">
        <v>81</v>
      </c>
      <c r="AW2" s="63" t="s">
        <v>81</v>
      </c>
      <c r="AX2" s="63" t="s">
        <v>81</v>
      </c>
      <c r="AY2" s="63" t="s">
        <v>81</v>
      </c>
      <c r="AZ2" s="63" t="s">
        <v>81</v>
      </c>
    </row>
    <row r="3" spans="1:52" ht="15.6" x14ac:dyDescent="0.3">
      <c r="A3" s="20"/>
      <c r="B3" s="68" t="s">
        <v>73</v>
      </c>
      <c r="C3" s="136" t="s">
        <v>73</v>
      </c>
      <c r="D3" s="3"/>
      <c r="E3" s="68" t="s">
        <v>73</v>
      </c>
      <c r="F3" s="140" t="s">
        <v>73</v>
      </c>
      <c r="G3" s="68" t="s">
        <v>73</v>
      </c>
      <c r="H3" s="140" t="s">
        <v>73</v>
      </c>
      <c r="I3" s="92" t="s">
        <v>73</v>
      </c>
      <c r="J3" s="92" t="s">
        <v>73</v>
      </c>
      <c r="K3" s="92" t="s">
        <v>73</v>
      </c>
      <c r="L3" s="92" t="s">
        <v>73</v>
      </c>
      <c r="M3" s="68" t="s">
        <v>73</v>
      </c>
      <c r="N3" s="140" t="s">
        <v>73</v>
      </c>
      <c r="O3" s="152"/>
      <c r="P3" s="68" t="s">
        <v>73</v>
      </c>
      <c r="Q3" s="68" t="s">
        <v>73</v>
      </c>
      <c r="R3" s="68" t="s">
        <v>73</v>
      </c>
      <c r="S3" s="68" t="s">
        <v>73</v>
      </c>
      <c r="T3" s="68" t="s">
        <v>73</v>
      </c>
      <c r="U3" s="36" t="s">
        <v>73</v>
      </c>
      <c r="W3" s="68" t="s">
        <v>73</v>
      </c>
      <c r="X3" s="68" t="s">
        <v>73</v>
      </c>
      <c r="Y3" s="68" t="s">
        <v>73</v>
      </c>
      <c r="Z3" s="68" t="s">
        <v>73</v>
      </c>
      <c r="AA3" s="68" t="s">
        <v>73</v>
      </c>
      <c r="AB3" s="68" t="s">
        <v>73</v>
      </c>
      <c r="AC3" s="68" t="s">
        <v>73</v>
      </c>
      <c r="AD3" s="98" t="s">
        <v>73</v>
      </c>
      <c r="AE3" s="98" t="s">
        <v>73</v>
      </c>
      <c r="AF3" s="98" t="s">
        <v>73</v>
      </c>
      <c r="AG3" s="98" t="s">
        <v>73</v>
      </c>
      <c r="AH3" s="98" t="s">
        <v>73</v>
      </c>
      <c r="AI3" s="98" t="s">
        <v>73</v>
      </c>
      <c r="AJ3" s="98" t="s">
        <v>73</v>
      </c>
      <c r="AK3" s="98" t="s">
        <v>73</v>
      </c>
      <c r="AL3" s="98" t="s">
        <v>73</v>
      </c>
      <c r="AM3" s="68" t="s">
        <v>73</v>
      </c>
      <c r="AN3" s="68" t="s">
        <v>73</v>
      </c>
      <c r="AO3" s="68" t="s">
        <v>73</v>
      </c>
      <c r="AP3" s="68" t="s">
        <v>73</v>
      </c>
      <c r="AQ3" s="68" t="s">
        <v>73</v>
      </c>
      <c r="AR3" s="98" t="s">
        <v>73</v>
      </c>
      <c r="AS3" s="98" t="s">
        <v>73</v>
      </c>
      <c r="AT3" s="87" t="s">
        <v>73</v>
      </c>
      <c r="AU3" s="87" t="s">
        <v>73</v>
      </c>
      <c r="AV3" s="87" t="s">
        <v>73</v>
      </c>
      <c r="AW3" s="87" t="s">
        <v>73</v>
      </c>
      <c r="AX3" s="87" t="s">
        <v>73</v>
      </c>
      <c r="AY3" s="87" t="s">
        <v>73</v>
      </c>
      <c r="AZ3" s="87" t="s">
        <v>73</v>
      </c>
    </row>
    <row r="4" spans="1:52" x14ac:dyDescent="0.3">
      <c r="A4" s="21" t="s">
        <v>2</v>
      </c>
      <c r="B4" s="63" t="s">
        <v>84</v>
      </c>
      <c r="C4" s="136" t="s">
        <v>84</v>
      </c>
      <c r="D4" s="76" t="s">
        <v>172</v>
      </c>
      <c r="E4" s="63" t="s">
        <v>85</v>
      </c>
      <c r="F4" s="139" t="s">
        <v>85</v>
      </c>
      <c r="G4" s="76" t="s">
        <v>100</v>
      </c>
      <c r="H4" s="140" t="s">
        <v>100</v>
      </c>
      <c r="I4" s="63" t="s">
        <v>135</v>
      </c>
      <c r="J4" s="63" t="s">
        <v>131</v>
      </c>
      <c r="K4" s="63" t="s">
        <v>190</v>
      </c>
      <c r="L4" s="76" t="s">
        <v>175</v>
      </c>
      <c r="M4" s="63" t="s">
        <v>86</v>
      </c>
      <c r="N4" s="139" t="s">
        <v>86</v>
      </c>
      <c r="O4" s="63" t="s">
        <v>191</v>
      </c>
      <c r="P4" s="63" t="s">
        <v>87</v>
      </c>
      <c r="Q4" s="79" t="s">
        <v>89</v>
      </c>
      <c r="R4" s="63" t="s">
        <v>192</v>
      </c>
      <c r="S4" s="37" t="s">
        <v>170</v>
      </c>
      <c r="T4" s="61" t="s">
        <v>77</v>
      </c>
      <c r="U4" s="88" t="s">
        <v>116</v>
      </c>
      <c r="V4" s="37" t="s">
        <v>180</v>
      </c>
      <c r="W4" s="37" t="s">
        <v>102</v>
      </c>
      <c r="X4" s="37" t="s">
        <v>90</v>
      </c>
      <c r="Y4" s="82" t="s">
        <v>125</v>
      </c>
      <c r="Z4" s="82" t="s">
        <v>99</v>
      </c>
      <c r="AA4" s="82" t="s">
        <v>104</v>
      </c>
      <c r="AB4" s="82" t="s">
        <v>126</v>
      </c>
      <c r="AC4" s="82" t="s">
        <v>128</v>
      </c>
      <c r="AD4" s="37" t="s">
        <v>79</v>
      </c>
      <c r="AE4" s="99" t="s">
        <v>80</v>
      </c>
      <c r="AF4" s="96" t="s">
        <v>61</v>
      </c>
      <c r="AG4" s="96" t="s">
        <v>82</v>
      </c>
      <c r="AH4" s="96" t="s">
        <v>92</v>
      </c>
      <c r="AI4" s="96" t="s">
        <v>142</v>
      </c>
      <c r="AJ4" s="96" t="s">
        <v>143</v>
      </c>
      <c r="AK4" s="61" t="s">
        <v>56</v>
      </c>
      <c r="AL4" s="96" t="s">
        <v>58</v>
      </c>
      <c r="AM4" s="61" t="s">
        <v>121</v>
      </c>
      <c r="AN4" s="61" t="s">
        <v>83</v>
      </c>
      <c r="AO4" s="61" t="s">
        <v>150</v>
      </c>
      <c r="AP4" s="61" t="s">
        <v>93</v>
      </c>
      <c r="AQ4" s="61" t="s">
        <v>156</v>
      </c>
      <c r="AR4" s="96" t="s">
        <v>83</v>
      </c>
      <c r="AS4" s="96" t="s">
        <v>93</v>
      </c>
      <c r="AT4" s="61" t="s">
        <v>119</v>
      </c>
      <c r="AU4" s="61" t="s">
        <v>149</v>
      </c>
      <c r="AV4" s="61" t="s">
        <v>153</v>
      </c>
      <c r="AW4" s="61" t="s">
        <v>154</v>
      </c>
      <c r="AX4" s="61" t="s">
        <v>120</v>
      </c>
      <c r="AY4" s="61" t="s">
        <v>152</v>
      </c>
      <c r="AZ4" s="61" t="s">
        <v>155</v>
      </c>
    </row>
    <row r="5" spans="1:52" x14ac:dyDescent="0.3">
      <c r="A5" s="22" t="s">
        <v>3</v>
      </c>
      <c r="B5" s="6">
        <v>24</v>
      </c>
      <c r="C5" s="6">
        <v>24</v>
      </c>
      <c r="D5" s="5">
        <v>36</v>
      </c>
      <c r="E5" s="75">
        <v>36</v>
      </c>
      <c r="F5" s="75">
        <v>36</v>
      </c>
      <c r="G5" s="5">
        <v>36</v>
      </c>
      <c r="H5" s="5">
        <v>36</v>
      </c>
      <c r="I5" s="6">
        <v>48</v>
      </c>
      <c r="J5" s="75">
        <v>48</v>
      </c>
      <c r="K5" s="6">
        <v>48</v>
      </c>
      <c r="L5" s="6">
        <v>72</v>
      </c>
      <c r="M5" s="75">
        <v>72</v>
      </c>
      <c r="N5" s="75">
        <v>72</v>
      </c>
      <c r="O5" s="6">
        <v>72</v>
      </c>
      <c r="P5" s="75">
        <v>72</v>
      </c>
      <c r="Q5" s="6">
        <v>72</v>
      </c>
      <c r="R5" s="6">
        <v>96</v>
      </c>
      <c r="S5" s="38">
        <v>192</v>
      </c>
      <c r="T5" s="38">
        <v>192</v>
      </c>
      <c r="U5" s="5">
        <v>192</v>
      </c>
      <c r="V5" s="38">
        <v>240</v>
      </c>
      <c r="W5" s="38">
        <v>240</v>
      </c>
      <c r="X5" s="38">
        <v>192</v>
      </c>
      <c r="Y5" s="5">
        <v>192</v>
      </c>
      <c r="Z5" s="5">
        <v>240</v>
      </c>
      <c r="AA5" s="5">
        <v>240</v>
      </c>
      <c r="AB5" s="5">
        <v>240</v>
      </c>
      <c r="AC5" s="5">
        <v>240</v>
      </c>
      <c r="AD5" s="38">
        <v>480</v>
      </c>
      <c r="AE5" s="38">
        <v>384</v>
      </c>
      <c r="AF5" s="5">
        <v>384</v>
      </c>
      <c r="AG5" s="5">
        <v>384</v>
      </c>
      <c r="AH5" s="5">
        <v>384</v>
      </c>
      <c r="AI5" s="5">
        <v>384</v>
      </c>
      <c r="AJ5" s="5">
        <v>384</v>
      </c>
      <c r="AK5" s="5">
        <v>480</v>
      </c>
      <c r="AL5" s="5">
        <v>480</v>
      </c>
      <c r="AM5" s="5">
        <v>480</v>
      </c>
      <c r="AN5" s="5">
        <v>480</v>
      </c>
      <c r="AO5" s="5">
        <v>480</v>
      </c>
      <c r="AP5" s="5">
        <v>480</v>
      </c>
      <c r="AQ5" s="5">
        <v>480</v>
      </c>
      <c r="AR5" s="5">
        <v>480</v>
      </c>
      <c r="AS5" s="5">
        <v>480</v>
      </c>
      <c r="AT5" s="5">
        <v>528</v>
      </c>
      <c r="AU5" s="5">
        <v>528</v>
      </c>
      <c r="AV5" s="5">
        <v>528</v>
      </c>
      <c r="AW5" s="5">
        <v>528</v>
      </c>
      <c r="AX5" s="5">
        <v>576</v>
      </c>
      <c r="AY5" s="5">
        <v>576</v>
      </c>
      <c r="AZ5" s="5">
        <v>576</v>
      </c>
    </row>
    <row r="6" spans="1:52" x14ac:dyDescent="0.3">
      <c r="A6" s="21" t="s">
        <v>4</v>
      </c>
      <c r="B6" s="6">
        <v>45</v>
      </c>
      <c r="C6" s="6">
        <v>45</v>
      </c>
      <c r="D6" s="5">
        <v>24</v>
      </c>
      <c r="E6" s="6">
        <v>30</v>
      </c>
      <c r="F6" s="6">
        <v>30</v>
      </c>
      <c r="G6" s="5">
        <v>36</v>
      </c>
      <c r="H6" s="5">
        <v>36</v>
      </c>
      <c r="I6" s="6">
        <v>30</v>
      </c>
      <c r="J6" s="6">
        <v>45</v>
      </c>
      <c r="K6" s="6">
        <v>50</v>
      </c>
      <c r="L6" s="6">
        <v>18</v>
      </c>
      <c r="M6" s="6">
        <v>30</v>
      </c>
      <c r="N6" s="6">
        <v>30</v>
      </c>
      <c r="O6" s="6">
        <v>36</v>
      </c>
      <c r="P6" s="6">
        <v>45</v>
      </c>
      <c r="Q6" s="6">
        <v>50</v>
      </c>
      <c r="R6" s="6">
        <v>36</v>
      </c>
      <c r="S6" s="39">
        <v>24</v>
      </c>
      <c r="T6" s="39">
        <v>30</v>
      </c>
      <c r="U6" s="7">
        <v>36</v>
      </c>
      <c r="V6" s="39">
        <v>18</v>
      </c>
      <c r="W6" s="39">
        <v>30</v>
      </c>
      <c r="X6" s="39">
        <v>50</v>
      </c>
      <c r="Y6" s="7">
        <v>100</v>
      </c>
      <c r="Z6" s="7">
        <v>50</v>
      </c>
      <c r="AA6" s="7">
        <v>100</v>
      </c>
      <c r="AB6" s="7">
        <v>150</v>
      </c>
      <c r="AC6" s="7">
        <v>200</v>
      </c>
      <c r="AD6" s="39">
        <v>25</v>
      </c>
      <c r="AE6" s="39">
        <v>50</v>
      </c>
      <c r="AF6" s="7">
        <v>100</v>
      </c>
      <c r="AG6" s="7">
        <v>200</v>
      </c>
      <c r="AH6" s="7">
        <v>150</v>
      </c>
      <c r="AI6" s="7">
        <v>300</v>
      </c>
      <c r="AJ6" s="7">
        <v>400</v>
      </c>
      <c r="AK6" s="7">
        <v>50</v>
      </c>
      <c r="AL6" s="7">
        <v>100</v>
      </c>
      <c r="AM6" s="7">
        <v>150</v>
      </c>
      <c r="AN6" s="7">
        <v>200</v>
      </c>
      <c r="AO6" s="7">
        <v>300</v>
      </c>
      <c r="AP6" s="7">
        <v>400</v>
      </c>
      <c r="AQ6" s="7">
        <v>500</v>
      </c>
      <c r="AR6" s="7">
        <v>200</v>
      </c>
      <c r="AS6" s="7">
        <v>400</v>
      </c>
      <c r="AT6" s="7">
        <v>100</v>
      </c>
      <c r="AU6" s="7">
        <v>200</v>
      </c>
      <c r="AV6" s="7">
        <v>300</v>
      </c>
      <c r="AW6" s="7">
        <v>400</v>
      </c>
      <c r="AX6" s="7">
        <v>100</v>
      </c>
      <c r="AY6" s="7">
        <v>200</v>
      </c>
      <c r="AZ6" s="7">
        <v>400</v>
      </c>
    </row>
    <row r="7" spans="1:52" x14ac:dyDescent="0.3">
      <c r="A7" s="23" t="s">
        <v>5</v>
      </c>
      <c r="B7" s="6">
        <f t="shared" ref="B7:G7" si="0">+B5*B6/1000</f>
        <v>1.08</v>
      </c>
      <c r="C7" s="6">
        <f t="shared" ref="C7" si="1">+C5*C6/1000</f>
        <v>1.08</v>
      </c>
      <c r="D7" s="6">
        <f>+D5*D6/1000</f>
        <v>0.86399999999999999</v>
      </c>
      <c r="E7" s="6">
        <f t="shared" si="0"/>
        <v>1.08</v>
      </c>
      <c r="F7" s="6">
        <f t="shared" ref="F7" si="2">+F5*F6/1000</f>
        <v>1.08</v>
      </c>
      <c r="G7" s="6">
        <f t="shared" si="0"/>
        <v>1.296</v>
      </c>
      <c r="H7" s="6">
        <f t="shared" ref="H7" si="3">+H5*H6/1000</f>
        <v>1.296</v>
      </c>
      <c r="I7" s="6">
        <f>+I5*I6/1000</f>
        <v>1.44</v>
      </c>
      <c r="J7" s="6">
        <f>+J5*J6/1000</f>
        <v>2.16</v>
      </c>
      <c r="K7" s="6">
        <f t="shared" ref="K7" si="4">+K5*K6/1000</f>
        <v>2.4</v>
      </c>
      <c r="L7" s="6">
        <f t="shared" ref="L7" si="5">+L5*L6/1000</f>
        <v>1.296</v>
      </c>
      <c r="M7" s="6">
        <f>+M5*M6/1000</f>
        <v>2.16</v>
      </c>
      <c r="N7" s="6">
        <f>+N5*N6/1000</f>
        <v>2.16</v>
      </c>
      <c r="O7" s="6">
        <f t="shared" ref="O7" si="6">+O5*O6/1000</f>
        <v>2.5920000000000001</v>
      </c>
      <c r="P7" s="6">
        <f>+P5*P6/1000</f>
        <v>3.24</v>
      </c>
      <c r="Q7" s="6">
        <f t="shared" ref="Q7:AG7" si="7">+Q5*Q6/1000</f>
        <v>3.6</v>
      </c>
      <c r="R7" s="6">
        <f t="shared" si="7"/>
        <v>3.456</v>
      </c>
      <c r="S7" s="40">
        <f t="shared" ref="S7" si="8">+S5*S6/1000</f>
        <v>4.6079999999999997</v>
      </c>
      <c r="T7" s="40">
        <f t="shared" si="7"/>
        <v>5.76</v>
      </c>
      <c r="U7" s="6">
        <f t="shared" si="7"/>
        <v>6.9119999999999999</v>
      </c>
      <c r="V7" s="40">
        <f t="shared" ref="V7" si="9">+V5*V6/1000</f>
        <v>4.32</v>
      </c>
      <c r="W7" s="40">
        <f t="shared" ref="W7" si="10">+W5*W6/1000</f>
        <v>7.2</v>
      </c>
      <c r="X7" s="40">
        <f t="shared" si="7"/>
        <v>9.6</v>
      </c>
      <c r="Y7" s="5">
        <f>+Y5*Y6/1000</f>
        <v>19.2</v>
      </c>
      <c r="Z7" s="5">
        <f t="shared" si="7"/>
        <v>12</v>
      </c>
      <c r="AA7" s="5">
        <f t="shared" si="7"/>
        <v>24</v>
      </c>
      <c r="AB7" s="5">
        <f>+AB5*AB6/1000</f>
        <v>36</v>
      </c>
      <c r="AC7" s="5">
        <f t="shared" ref="AC7" si="11">+AC5*AC6/1000</f>
        <v>48</v>
      </c>
      <c r="AD7" s="40">
        <f>+AD5*AD6/1000</f>
        <v>12</v>
      </c>
      <c r="AE7" s="40">
        <f t="shared" si="7"/>
        <v>19.2</v>
      </c>
      <c r="AF7" s="6">
        <f t="shared" si="7"/>
        <v>38.4</v>
      </c>
      <c r="AG7" s="6">
        <f t="shared" si="7"/>
        <v>76.8</v>
      </c>
      <c r="AH7" s="6">
        <f>+AH5*AH6/1000</f>
        <v>57.6</v>
      </c>
      <c r="AI7" s="6">
        <f t="shared" ref="AI7:AJ7" si="12">+AI5*AI6/1000</f>
        <v>115.2</v>
      </c>
      <c r="AJ7" s="6">
        <f t="shared" si="12"/>
        <v>153.6</v>
      </c>
      <c r="AK7" s="6">
        <f>+AK5*AK6/1000</f>
        <v>24</v>
      </c>
      <c r="AL7" s="6">
        <f t="shared" ref="AL7" si="13">+AL5*AL6/1000</f>
        <v>48</v>
      </c>
      <c r="AM7" s="6">
        <f>+AM5*AM6/1000</f>
        <v>72</v>
      </c>
      <c r="AN7" s="6">
        <f t="shared" ref="AN7:AO7" si="14">+AN5*AN6/1000</f>
        <v>96</v>
      </c>
      <c r="AO7" s="6">
        <f t="shared" si="14"/>
        <v>144</v>
      </c>
      <c r="AP7" s="6">
        <f t="shared" ref="AP7:AQ7" si="15">+AP5*AP6/1000</f>
        <v>192</v>
      </c>
      <c r="AQ7" s="6">
        <f t="shared" si="15"/>
        <v>240</v>
      </c>
      <c r="AR7" s="6">
        <f t="shared" ref="AR7:AT7" si="16">+AR5*AR6/1000</f>
        <v>96</v>
      </c>
      <c r="AS7" s="6">
        <f t="shared" si="16"/>
        <v>192</v>
      </c>
      <c r="AT7" s="6">
        <f t="shared" si="16"/>
        <v>52.8</v>
      </c>
      <c r="AU7" s="6">
        <f t="shared" ref="AU7:AV7" si="17">+AU5*AU6/1000</f>
        <v>105.6</v>
      </c>
      <c r="AV7" s="6">
        <f t="shared" si="17"/>
        <v>158.4</v>
      </c>
      <c r="AW7" s="6">
        <f t="shared" ref="AW7" si="18">+AW5*AW6/1000</f>
        <v>211.2</v>
      </c>
      <c r="AX7" s="6">
        <f>+AX5*AX6/1000</f>
        <v>57.6</v>
      </c>
      <c r="AY7" s="6">
        <f>+AY5*AY6/1000</f>
        <v>115.2</v>
      </c>
      <c r="AZ7" s="6">
        <f>+AZ5*AZ6/1000</f>
        <v>230.4</v>
      </c>
    </row>
    <row r="8" spans="1:52" x14ac:dyDescent="0.3">
      <c r="A8" s="21" t="s">
        <v>6</v>
      </c>
      <c r="B8" s="6">
        <v>3.2</v>
      </c>
      <c r="C8" s="6">
        <v>3.2</v>
      </c>
      <c r="D8" s="7">
        <v>3.2</v>
      </c>
      <c r="E8" s="7">
        <v>3.2</v>
      </c>
      <c r="F8" s="7">
        <v>3.2</v>
      </c>
      <c r="G8" s="7">
        <v>3.2</v>
      </c>
      <c r="H8" s="7">
        <v>3.2</v>
      </c>
      <c r="I8" s="6">
        <v>3.2</v>
      </c>
      <c r="J8" s="6">
        <v>3.2</v>
      </c>
      <c r="K8" s="6">
        <v>3.2</v>
      </c>
      <c r="L8" s="6">
        <v>3.2</v>
      </c>
      <c r="M8" s="6">
        <v>3.2</v>
      </c>
      <c r="N8" s="6">
        <v>3.2</v>
      </c>
      <c r="O8" s="6">
        <v>3.2</v>
      </c>
      <c r="P8" s="6">
        <v>3.2</v>
      </c>
      <c r="Q8" s="6">
        <v>3.2</v>
      </c>
      <c r="R8" s="6">
        <v>3.2</v>
      </c>
      <c r="S8" s="41">
        <v>3.2</v>
      </c>
      <c r="T8" s="41">
        <v>3.2</v>
      </c>
      <c r="U8" s="7">
        <v>3.2</v>
      </c>
      <c r="V8" s="41">
        <v>3.2</v>
      </c>
      <c r="W8" s="41">
        <v>3.2</v>
      </c>
      <c r="X8" s="41">
        <v>3.2</v>
      </c>
      <c r="Y8" s="7">
        <v>3.2</v>
      </c>
      <c r="Z8" s="7">
        <v>3.2</v>
      </c>
      <c r="AA8" s="7">
        <v>3.2</v>
      </c>
      <c r="AB8" s="7">
        <v>3.2</v>
      </c>
      <c r="AC8" s="7">
        <v>3.2</v>
      </c>
      <c r="AD8" s="41">
        <v>3.2</v>
      </c>
      <c r="AE8" s="39">
        <v>3.2</v>
      </c>
      <c r="AF8" s="7">
        <v>3.2</v>
      </c>
      <c r="AG8" s="7">
        <v>3.2</v>
      </c>
      <c r="AH8" s="7">
        <v>3.2</v>
      </c>
      <c r="AI8" s="7">
        <v>3.2</v>
      </c>
      <c r="AJ8" s="7">
        <v>3.2</v>
      </c>
      <c r="AK8" s="7">
        <v>3.2</v>
      </c>
      <c r="AL8" s="7">
        <v>3.2</v>
      </c>
      <c r="AM8" s="7">
        <v>3.2</v>
      </c>
      <c r="AN8" s="7">
        <v>3.2</v>
      </c>
      <c r="AO8" s="7">
        <v>3.2</v>
      </c>
      <c r="AP8" s="7">
        <v>3.2</v>
      </c>
      <c r="AQ8" s="7">
        <v>3.2</v>
      </c>
      <c r="AR8" s="7">
        <v>3.2</v>
      </c>
      <c r="AS8" s="7">
        <v>3.2</v>
      </c>
      <c r="AT8" s="7">
        <v>3.2</v>
      </c>
      <c r="AU8" s="7">
        <v>3.2</v>
      </c>
      <c r="AV8" s="7">
        <v>3.2</v>
      </c>
      <c r="AW8" s="7">
        <v>3.2</v>
      </c>
      <c r="AX8" s="7">
        <v>3.2</v>
      </c>
      <c r="AY8" s="7">
        <v>3.2</v>
      </c>
      <c r="AZ8" s="7">
        <v>3.2</v>
      </c>
    </row>
    <row r="9" spans="1:52" x14ac:dyDescent="0.3">
      <c r="A9" s="21" t="s">
        <v>7</v>
      </c>
      <c r="B9" s="6">
        <v>15</v>
      </c>
      <c r="C9" s="6">
        <v>15</v>
      </c>
      <c r="D9" s="5">
        <v>5.5</v>
      </c>
      <c r="E9" s="6">
        <v>15</v>
      </c>
      <c r="F9" s="6">
        <v>15</v>
      </c>
      <c r="G9" s="5">
        <v>5.5</v>
      </c>
      <c r="H9" s="5">
        <v>5.5</v>
      </c>
      <c r="I9" s="6">
        <v>15</v>
      </c>
      <c r="J9" s="6">
        <v>15</v>
      </c>
      <c r="K9" s="6">
        <v>50</v>
      </c>
      <c r="L9" s="6">
        <v>6</v>
      </c>
      <c r="M9" s="6">
        <v>15</v>
      </c>
      <c r="N9" s="6">
        <v>15</v>
      </c>
      <c r="O9" s="6">
        <v>6</v>
      </c>
      <c r="P9" s="6">
        <v>15</v>
      </c>
      <c r="Q9" s="6">
        <v>50</v>
      </c>
      <c r="R9" s="6">
        <v>6</v>
      </c>
      <c r="S9" s="39">
        <v>6</v>
      </c>
      <c r="T9" s="39">
        <v>15</v>
      </c>
      <c r="U9" s="39">
        <v>6</v>
      </c>
      <c r="V9" s="39">
        <v>6</v>
      </c>
      <c r="W9" s="39">
        <v>6</v>
      </c>
      <c r="X9" s="39">
        <v>25</v>
      </c>
      <c r="Y9" s="7">
        <v>100</v>
      </c>
      <c r="Z9" s="7">
        <v>50</v>
      </c>
      <c r="AA9" s="7">
        <v>100</v>
      </c>
      <c r="AB9" s="7">
        <v>150</v>
      </c>
      <c r="AC9" s="7">
        <v>100</v>
      </c>
      <c r="AD9" s="39">
        <v>25</v>
      </c>
      <c r="AE9" s="39">
        <v>25</v>
      </c>
      <c r="AF9" s="39">
        <v>100</v>
      </c>
      <c r="AG9" s="39">
        <v>100</v>
      </c>
      <c r="AH9" s="39">
        <v>150</v>
      </c>
      <c r="AI9" s="39">
        <v>100</v>
      </c>
      <c r="AJ9" s="39">
        <v>100</v>
      </c>
      <c r="AK9" s="39">
        <v>50</v>
      </c>
      <c r="AL9" s="39">
        <v>100</v>
      </c>
      <c r="AM9" s="39">
        <v>150</v>
      </c>
      <c r="AN9" s="39">
        <v>100</v>
      </c>
      <c r="AO9" s="39">
        <v>100</v>
      </c>
      <c r="AP9" s="39">
        <v>100</v>
      </c>
      <c r="AQ9" s="39">
        <v>100</v>
      </c>
      <c r="AR9" s="39">
        <v>100</v>
      </c>
      <c r="AS9" s="39">
        <v>100</v>
      </c>
      <c r="AT9" s="39">
        <v>100</v>
      </c>
      <c r="AU9" s="39">
        <v>100</v>
      </c>
      <c r="AV9" s="39">
        <v>100</v>
      </c>
      <c r="AW9" s="39">
        <v>100</v>
      </c>
      <c r="AX9" s="39">
        <v>100</v>
      </c>
      <c r="AY9" s="39">
        <v>100</v>
      </c>
      <c r="AZ9" s="39">
        <v>100</v>
      </c>
    </row>
    <row r="10" spans="1:52" x14ac:dyDescent="0.3">
      <c r="A10" s="24" t="s">
        <v>8</v>
      </c>
      <c r="B10" s="8">
        <v>8</v>
      </c>
      <c r="C10" s="8">
        <v>8</v>
      </c>
      <c r="D10" s="8">
        <v>11</v>
      </c>
      <c r="E10" s="8">
        <v>11</v>
      </c>
      <c r="F10" s="8">
        <v>11</v>
      </c>
      <c r="G10" s="8">
        <v>11</v>
      </c>
      <c r="H10" s="8">
        <v>11</v>
      </c>
      <c r="I10" s="8">
        <v>15</v>
      </c>
      <c r="J10" s="8">
        <v>15</v>
      </c>
      <c r="K10" s="8">
        <v>15</v>
      </c>
      <c r="L10" s="8">
        <v>23</v>
      </c>
      <c r="M10" s="8">
        <v>23</v>
      </c>
      <c r="N10" s="8">
        <v>23</v>
      </c>
      <c r="O10" s="8">
        <v>23</v>
      </c>
      <c r="P10" s="8">
        <v>23</v>
      </c>
      <c r="Q10" s="8">
        <v>23</v>
      </c>
      <c r="R10" s="8">
        <v>30</v>
      </c>
      <c r="S10" s="42">
        <v>60</v>
      </c>
      <c r="T10" s="42">
        <v>60</v>
      </c>
      <c r="U10" s="8">
        <v>60</v>
      </c>
      <c r="V10" s="42">
        <v>75</v>
      </c>
      <c r="W10" s="42">
        <v>75</v>
      </c>
      <c r="X10" s="42">
        <v>60</v>
      </c>
      <c r="Y10" s="8">
        <v>60</v>
      </c>
      <c r="Z10" s="8">
        <v>75</v>
      </c>
      <c r="AA10" s="8">
        <v>75</v>
      </c>
      <c r="AB10" s="8">
        <v>75</v>
      </c>
      <c r="AC10" s="8">
        <v>75</v>
      </c>
      <c r="AD10" s="42">
        <v>75</v>
      </c>
      <c r="AE10" s="42">
        <v>120</v>
      </c>
      <c r="AF10" s="8">
        <v>120</v>
      </c>
      <c r="AG10" s="8">
        <v>120</v>
      </c>
      <c r="AH10" s="8">
        <v>120</v>
      </c>
      <c r="AI10" s="8">
        <v>120</v>
      </c>
      <c r="AJ10" s="8">
        <v>120</v>
      </c>
      <c r="AK10" s="8">
        <v>150</v>
      </c>
      <c r="AL10" s="8">
        <v>150</v>
      </c>
      <c r="AM10" s="8">
        <v>150</v>
      </c>
      <c r="AN10" s="8">
        <v>150</v>
      </c>
      <c r="AO10" s="8">
        <v>150</v>
      </c>
      <c r="AP10" s="8">
        <v>150</v>
      </c>
      <c r="AQ10" s="8">
        <v>150</v>
      </c>
      <c r="AR10" s="8">
        <v>150</v>
      </c>
      <c r="AS10" s="8">
        <v>150</v>
      </c>
      <c r="AT10" s="8">
        <v>165</v>
      </c>
      <c r="AU10" s="8">
        <v>165</v>
      </c>
      <c r="AV10" s="8">
        <v>165</v>
      </c>
      <c r="AW10" s="8">
        <v>165</v>
      </c>
      <c r="AX10" s="8">
        <v>180</v>
      </c>
      <c r="AY10" s="8">
        <v>180</v>
      </c>
      <c r="AZ10" s="8">
        <v>180</v>
      </c>
    </row>
    <row r="11" spans="1:52" x14ac:dyDescent="0.3">
      <c r="A11" s="24" t="s">
        <v>9</v>
      </c>
      <c r="B11" s="9">
        <v>3</v>
      </c>
      <c r="C11" s="9">
        <v>3</v>
      </c>
      <c r="D11" s="9">
        <v>4</v>
      </c>
      <c r="E11" s="9">
        <v>2</v>
      </c>
      <c r="F11" s="9">
        <v>2</v>
      </c>
      <c r="G11" s="9">
        <v>6</v>
      </c>
      <c r="H11" s="9">
        <v>6</v>
      </c>
      <c r="I11" s="9">
        <v>2</v>
      </c>
      <c r="J11" s="9">
        <v>3</v>
      </c>
      <c r="K11" s="9">
        <v>1</v>
      </c>
      <c r="L11" s="9">
        <v>3</v>
      </c>
      <c r="M11" s="9">
        <v>2</v>
      </c>
      <c r="N11" s="9">
        <v>2</v>
      </c>
      <c r="O11" s="9">
        <v>6</v>
      </c>
      <c r="P11" s="9">
        <v>3</v>
      </c>
      <c r="Q11" s="9">
        <v>1</v>
      </c>
      <c r="R11" s="9">
        <v>6</v>
      </c>
      <c r="S11" s="43">
        <v>4</v>
      </c>
      <c r="T11" s="43">
        <v>2</v>
      </c>
      <c r="U11" s="9">
        <v>6</v>
      </c>
      <c r="V11" s="43">
        <v>3</v>
      </c>
      <c r="W11" s="43">
        <v>5</v>
      </c>
      <c r="X11" s="43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43">
        <v>1</v>
      </c>
      <c r="AE11" s="43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1</v>
      </c>
      <c r="AX11" s="9">
        <v>1</v>
      </c>
      <c r="AY11" s="9">
        <v>1</v>
      </c>
      <c r="AZ11" s="9">
        <v>1</v>
      </c>
    </row>
    <row r="12" spans="1:52" x14ac:dyDescent="0.3">
      <c r="A12" s="25" t="s">
        <v>10</v>
      </c>
      <c r="B12" s="10">
        <f t="shared" ref="B12:G12" si="19">+B11*B10</f>
        <v>24</v>
      </c>
      <c r="C12" s="10">
        <f t="shared" ref="C12" si="20">+C11*C10</f>
        <v>24</v>
      </c>
      <c r="D12" s="10">
        <f>+D11*D10</f>
        <v>44</v>
      </c>
      <c r="E12" s="10">
        <f t="shared" si="19"/>
        <v>22</v>
      </c>
      <c r="F12" s="10">
        <f t="shared" ref="F12" si="21">+F11*F10</f>
        <v>22</v>
      </c>
      <c r="G12" s="10">
        <f t="shared" si="19"/>
        <v>66</v>
      </c>
      <c r="H12" s="10">
        <f t="shared" ref="H12" si="22">+H11*H10</f>
        <v>66</v>
      </c>
      <c r="I12" s="10">
        <f>+I11*I10</f>
        <v>30</v>
      </c>
      <c r="J12" s="10">
        <f>+J11*J10</f>
        <v>45</v>
      </c>
      <c r="K12" s="10">
        <f t="shared" ref="K12" si="23">+K11*K10</f>
        <v>15</v>
      </c>
      <c r="L12" s="10">
        <f t="shared" ref="L12" si="24">+L11*L10</f>
        <v>69</v>
      </c>
      <c r="M12" s="10">
        <f>+M11*M10</f>
        <v>46</v>
      </c>
      <c r="N12" s="10">
        <f>+N11*N10</f>
        <v>46</v>
      </c>
      <c r="O12" s="10">
        <f t="shared" ref="O12" si="25">+O11*O10</f>
        <v>138</v>
      </c>
      <c r="P12" s="10">
        <f>+P11*P10</f>
        <v>69</v>
      </c>
      <c r="Q12" s="10">
        <f t="shared" ref="Q12:AG12" si="26">+Q11*Q10</f>
        <v>23</v>
      </c>
      <c r="R12" s="10">
        <f t="shared" si="26"/>
        <v>180</v>
      </c>
      <c r="S12" s="44">
        <f t="shared" ref="S12" si="27">+S11*S10</f>
        <v>240</v>
      </c>
      <c r="T12" s="44">
        <f t="shared" si="26"/>
        <v>120</v>
      </c>
      <c r="U12" s="10">
        <f t="shared" si="26"/>
        <v>360</v>
      </c>
      <c r="V12" s="44">
        <f t="shared" ref="V12" si="28">+V11*V10</f>
        <v>225</v>
      </c>
      <c r="W12" s="44">
        <f t="shared" ref="W12" si="29">+W11*W10</f>
        <v>375</v>
      </c>
      <c r="X12" s="44">
        <f t="shared" si="26"/>
        <v>60</v>
      </c>
      <c r="Y12" s="83">
        <f>+Y11*Y10</f>
        <v>60</v>
      </c>
      <c r="Z12" s="83">
        <f t="shared" si="26"/>
        <v>75</v>
      </c>
      <c r="AA12" s="83">
        <f t="shared" si="26"/>
        <v>75</v>
      </c>
      <c r="AB12" s="83">
        <f>+AB11*AB10</f>
        <v>75</v>
      </c>
      <c r="AC12" s="83">
        <f t="shared" ref="AC12" si="30">+AC11*AC10</f>
        <v>75</v>
      </c>
      <c r="AD12" s="44">
        <f>+AD11*AD10</f>
        <v>75</v>
      </c>
      <c r="AE12" s="44">
        <f t="shared" si="26"/>
        <v>120</v>
      </c>
      <c r="AF12" s="10">
        <f t="shared" si="26"/>
        <v>120</v>
      </c>
      <c r="AG12" s="10">
        <f t="shared" si="26"/>
        <v>120</v>
      </c>
      <c r="AH12" s="10">
        <f>+AH11*AH10</f>
        <v>120</v>
      </c>
      <c r="AI12" s="10">
        <f t="shared" ref="AI12:AJ12" si="31">+AI11*AI10</f>
        <v>120</v>
      </c>
      <c r="AJ12" s="10">
        <f t="shared" si="31"/>
        <v>120</v>
      </c>
      <c r="AK12" s="10">
        <f>+AK11*AK10</f>
        <v>150</v>
      </c>
      <c r="AL12" s="10">
        <f t="shared" ref="AL12" si="32">+AL11*AL10</f>
        <v>150</v>
      </c>
      <c r="AM12" s="10">
        <f>+AM11*AM10</f>
        <v>150</v>
      </c>
      <c r="AN12" s="10">
        <f t="shared" ref="AN12:AO12" si="33">+AN11*AN10</f>
        <v>150</v>
      </c>
      <c r="AO12" s="10">
        <f t="shared" si="33"/>
        <v>150</v>
      </c>
      <c r="AP12" s="10">
        <f t="shared" ref="AP12:AQ12" si="34">+AP11*AP10</f>
        <v>150</v>
      </c>
      <c r="AQ12" s="10">
        <f t="shared" si="34"/>
        <v>150</v>
      </c>
      <c r="AR12" s="10">
        <f t="shared" ref="AR12:AT12" si="35">+AR11*AR10</f>
        <v>150</v>
      </c>
      <c r="AS12" s="10">
        <f t="shared" si="35"/>
        <v>150</v>
      </c>
      <c r="AT12" s="10">
        <f t="shared" si="35"/>
        <v>165</v>
      </c>
      <c r="AU12" s="10">
        <f t="shared" ref="AU12:AV12" si="36">+AU11*AU10</f>
        <v>165</v>
      </c>
      <c r="AV12" s="10">
        <f t="shared" si="36"/>
        <v>165</v>
      </c>
      <c r="AW12" s="10">
        <f t="shared" ref="AW12" si="37">+AW11*AW10</f>
        <v>165</v>
      </c>
      <c r="AX12" s="10">
        <f>+AX11*AX10</f>
        <v>180</v>
      </c>
      <c r="AY12" s="10">
        <f>+AY11*AY10</f>
        <v>180</v>
      </c>
      <c r="AZ12" s="10">
        <f>+AZ11*AZ10</f>
        <v>180</v>
      </c>
    </row>
    <row r="13" spans="1:52" x14ac:dyDescent="0.3">
      <c r="A13" s="25" t="s">
        <v>11</v>
      </c>
      <c r="B13" s="53">
        <v>265</v>
      </c>
      <c r="C13" s="53">
        <v>265</v>
      </c>
      <c r="D13" s="69">
        <v>112</v>
      </c>
      <c r="E13" s="53">
        <v>265</v>
      </c>
      <c r="F13" s="53">
        <v>265</v>
      </c>
      <c r="G13" s="69">
        <v>112</v>
      </c>
      <c r="H13" s="69">
        <v>112</v>
      </c>
      <c r="I13" s="53">
        <v>265</v>
      </c>
      <c r="J13" s="53">
        <v>265</v>
      </c>
      <c r="K13" s="3">
        <v>10</v>
      </c>
      <c r="L13" s="69">
        <v>112</v>
      </c>
      <c r="M13" s="53">
        <v>265</v>
      </c>
      <c r="N13" s="53">
        <v>265</v>
      </c>
      <c r="O13" s="69">
        <v>112</v>
      </c>
      <c r="P13" s="53">
        <v>265</v>
      </c>
      <c r="Q13" s="3">
        <v>10</v>
      </c>
      <c r="R13" s="69">
        <v>112</v>
      </c>
      <c r="S13" s="53">
        <v>112</v>
      </c>
      <c r="T13" s="53">
        <v>265</v>
      </c>
      <c r="U13" s="53">
        <v>112</v>
      </c>
      <c r="V13" s="53">
        <v>112</v>
      </c>
      <c r="W13" s="53">
        <v>112</v>
      </c>
      <c r="X13" s="45">
        <v>10</v>
      </c>
      <c r="Y13" s="45">
        <v>16</v>
      </c>
      <c r="Z13" s="45">
        <v>10</v>
      </c>
      <c r="AA13" s="45">
        <v>16</v>
      </c>
      <c r="AB13" s="45">
        <v>25</v>
      </c>
      <c r="AC13" s="45">
        <v>16</v>
      </c>
      <c r="AD13" s="45">
        <v>8</v>
      </c>
      <c r="AE13" s="45">
        <v>10</v>
      </c>
      <c r="AF13" s="45">
        <v>16</v>
      </c>
      <c r="AG13" s="45">
        <v>16</v>
      </c>
      <c r="AH13" s="45">
        <v>25</v>
      </c>
      <c r="AI13" s="45">
        <v>16</v>
      </c>
      <c r="AJ13" s="45">
        <v>16</v>
      </c>
      <c r="AK13" s="45">
        <v>10</v>
      </c>
      <c r="AL13" s="45">
        <v>16</v>
      </c>
      <c r="AM13" s="45">
        <v>25</v>
      </c>
      <c r="AN13" s="45">
        <v>16</v>
      </c>
      <c r="AO13" s="45">
        <v>16</v>
      </c>
      <c r="AP13" s="45">
        <v>16</v>
      </c>
      <c r="AQ13" s="45">
        <v>16</v>
      </c>
      <c r="AR13" s="45">
        <v>16</v>
      </c>
      <c r="AS13" s="45">
        <v>16</v>
      </c>
      <c r="AT13" s="45">
        <v>16</v>
      </c>
      <c r="AU13" s="45">
        <v>16</v>
      </c>
      <c r="AV13" s="45">
        <v>16</v>
      </c>
      <c r="AW13" s="45">
        <v>16</v>
      </c>
      <c r="AX13" s="45">
        <v>16</v>
      </c>
      <c r="AY13" s="45">
        <v>16</v>
      </c>
      <c r="AZ13" s="45">
        <v>16</v>
      </c>
    </row>
    <row r="14" spans="1:52" x14ac:dyDescent="0.3">
      <c r="A14" s="25" t="s">
        <v>12</v>
      </c>
      <c r="B14" s="53">
        <f t="shared" ref="B14:G14" si="38">+B13*B12</f>
        <v>6360</v>
      </c>
      <c r="C14" s="53">
        <f t="shared" ref="C14" si="39">+C13*C12</f>
        <v>6360</v>
      </c>
      <c r="D14" s="69">
        <f>+D13*D12</f>
        <v>4928</v>
      </c>
      <c r="E14" s="53">
        <f t="shared" si="38"/>
        <v>5830</v>
      </c>
      <c r="F14" s="53">
        <f t="shared" ref="F14" si="40">+F13*F12</f>
        <v>5830</v>
      </c>
      <c r="G14" s="69">
        <f t="shared" si="38"/>
        <v>7392</v>
      </c>
      <c r="H14" s="69">
        <f t="shared" ref="H14" si="41">+H13*H12</f>
        <v>7392</v>
      </c>
      <c r="I14" s="53">
        <f>+I13*I12</f>
        <v>7950</v>
      </c>
      <c r="J14" s="53">
        <f>+J13*J12</f>
        <v>11925</v>
      </c>
      <c r="K14" s="3">
        <f t="shared" ref="K14" si="42">+K13*K12</f>
        <v>150</v>
      </c>
      <c r="L14" s="69">
        <f t="shared" ref="L14" si="43">+L13*L12</f>
        <v>7728</v>
      </c>
      <c r="M14" s="53">
        <f t="shared" ref="M14:AG14" si="44">+M13*M12</f>
        <v>12190</v>
      </c>
      <c r="N14" s="53">
        <f t="shared" ref="N14" si="45">+N13*N12</f>
        <v>12190</v>
      </c>
      <c r="O14" s="69">
        <f t="shared" ref="O14" si="46">+O13*O12</f>
        <v>15456</v>
      </c>
      <c r="P14" s="53">
        <f t="shared" si="44"/>
        <v>18285</v>
      </c>
      <c r="Q14" s="3">
        <f t="shared" si="44"/>
        <v>230</v>
      </c>
      <c r="R14" s="69">
        <f t="shared" si="44"/>
        <v>20160</v>
      </c>
      <c r="S14" s="53">
        <f t="shared" ref="S14" si="47">+S13*S12</f>
        <v>26880</v>
      </c>
      <c r="T14" s="53">
        <f t="shared" si="44"/>
        <v>31800</v>
      </c>
      <c r="U14" s="53">
        <f t="shared" si="44"/>
        <v>40320</v>
      </c>
      <c r="V14" s="53">
        <f t="shared" ref="V14" si="48">+V13*V12</f>
        <v>25200</v>
      </c>
      <c r="W14" s="53">
        <f t="shared" ref="W14" si="49">+W13*W12</f>
        <v>42000</v>
      </c>
      <c r="X14" s="45">
        <f t="shared" si="44"/>
        <v>600</v>
      </c>
      <c r="Y14" s="3">
        <f>+Y13*Y12</f>
        <v>960</v>
      </c>
      <c r="Z14" s="3">
        <f t="shared" si="44"/>
        <v>750</v>
      </c>
      <c r="AA14" s="3">
        <f t="shared" si="44"/>
        <v>1200</v>
      </c>
      <c r="AB14" s="3">
        <f>+AB13*AB12</f>
        <v>1875</v>
      </c>
      <c r="AC14" s="3">
        <f t="shared" ref="AC14" si="50">+AC13*AC12</f>
        <v>1200</v>
      </c>
      <c r="AD14" s="45">
        <f>+AD13*AD12</f>
        <v>600</v>
      </c>
      <c r="AE14" s="45">
        <f t="shared" si="44"/>
        <v>1200</v>
      </c>
      <c r="AF14" s="3">
        <f t="shared" si="44"/>
        <v>1920</v>
      </c>
      <c r="AG14" s="3">
        <f t="shared" si="44"/>
        <v>1920</v>
      </c>
      <c r="AH14" s="45">
        <f>+AH13*AH12</f>
        <v>3000</v>
      </c>
      <c r="AI14" s="3">
        <f t="shared" ref="AI14:AJ14" si="51">+AI13*AI12</f>
        <v>1920</v>
      </c>
      <c r="AJ14" s="3">
        <f t="shared" si="51"/>
        <v>1920</v>
      </c>
      <c r="AK14" s="3">
        <f>+AK13*AK12</f>
        <v>1500</v>
      </c>
      <c r="AL14" s="45">
        <f t="shared" ref="AL14" si="52">+AL13*AL12</f>
        <v>2400</v>
      </c>
      <c r="AM14" s="45">
        <f>+AM13*AM12</f>
        <v>3750</v>
      </c>
      <c r="AN14" s="45">
        <f t="shared" ref="AN14:AO14" si="53">+AN13*AN12</f>
        <v>2400</v>
      </c>
      <c r="AO14" s="45">
        <f t="shared" si="53"/>
        <v>2400</v>
      </c>
      <c r="AP14" s="45">
        <f t="shared" ref="AP14:AQ14" si="54">+AP13*AP12</f>
        <v>2400</v>
      </c>
      <c r="AQ14" s="45">
        <f t="shared" si="54"/>
        <v>2400</v>
      </c>
      <c r="AR14" s="45">
        <f t="shared" ref="AR14:AT14" si="55">+AR13*AR12</f>
        <v>2400</v>
      </c>
      <c r="AS14" s="45">
        <f t="shared" si="55"/>
        <v>2400</v>
      </c>
      <c r="AT14" s="45">
        <f t="shared" si="55"/>
        <v>2640</v>
      </c>
      <c r="AU14" s="45">
        <f t="shared" ref="AU14:AV14" si="56">+AU13*AU12</f>
        <v>2640</v>
      </c>
      <c r="AV14" s="45">
        <f t="shared" si="56"/>
        <v>2640</v>
      </c>
      <c r="AW14" s="45">
        <f t="shared" ref="AW14" si="57">+AW13*AW12</f>
        <v>2640</v>
      </c>
      <c r="AX14" s="3">
        <f>+AX13*AX12</f>
        <v>2880</v>
      </c>
      <c r="AY14" s="3">
        <f>+AY13*AY12</f>
        <v>2880</v>
      </c>
      <c r="AZ14" s="3">
        <f>+AZ13*AZ12</f>
        <v>2880</v>
      </c>
    </row>
    <row r="15" spans="1:52" x14ac:dyDescent="0.3">
      <c r="A15" s="25" t="s">
        <v>13</v>
      </c>
      <c r="B15" s="53">
        <v>0</v>
      </c>
      <c r="C15" s="53">
        <v>0</v>
      </c>
      <c r="D15" s="69">
        <v>0</v>
      </c>
      <c r="E15" s="53">
        <v>0</v>
      </c>
      <c r="F15" s="53">
        <v>0</v>
      </c>
      <c r="G15" s="69">
        <v>0</v>
      </c>
      <c r="H15" s="69">
        <v>0</v>
      </c>
      <c r="I15" s="53">
        <v>0</v>
      </c>
      <c r="J15" s="53">
        <v>0</v>
      </c>
      <c r="K15" s="3">
        <f>+K14*7.5%</f>
        <v>11.25</v>
      </c>
      <c r="L15" s="69">
        <v>0</v>
      </c>
      <c r="M15" s="53">
        <v>0</v>
      </c>
      <c r="N15" s="53">
        <v>0</v>
      </c>
      <c r="O15" s="69">
        <v>0</v>
      </c>
      <c r="P15" s="53">
        <v>0</v>
      </c>
      <c r="Q15" s="3">
        <f t="shared" ref="Q15" si="58">+Q14*7.5%</f>
        <v>17.25</v>
      </c>
      <c r="R15" s="69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45">
        <f t="shared" ref="X15:AG15" si="59">+X14*7.5%</f>
        <v>45</v>
      </c>
      <c r="Y15" s="3">
        <f>+Y14*7.5%</f>
        <v>72</v>
      </c>
      <c r="Z15" s="45">
        <f t="shared" si="59"/>
        <v>56.25</v>
      </c>
      <c r="AA15" s="3">
        <f t="shared" si="59"/>
        <v>90</v>
      </c>
      <c r="AB15" s="3">
        <f>+AB14*7.5%</f>
        <v>140.625</v>
      </c>
      <c r="AC15" s="3">
        <f t="shared" ref="AC15" si="60">+AC14*7.5%</f>
        <v>90</v>
      </c>
      <c r="AD15" s="45">
        <f>+AD14*7.5%</f>
        <v>45</v>
      </c>
      <c r="AE15" s="3">
        <f t="shared" si="59"/>
        <v>90</v>
      </c>
      <c r="AF15" s="45">
        <f t="shared" si="59"/>
        <v>144</v>
      </c>
      <c r="AG15" s="45">
        <f t="shared" si="59"/>
        <v>144</v>
      </c>
      <c r="AH15" s="45">
        <f>+AH14*7.5%</f>
        <v>225</v>
      </c>
      <c r="AI15" s="45">
        <f t="shared" ref="AI15:AJ15" si="61">+AI14*7.5%</f>
        <v>144</v>
      </c>
      <c r="AJ15" s="45">
        <f t="shared" si="61"/>
        <v>144</v>
      </c>
      <c r="AK15" s="45">
        <f>+AK14*7.5%</f>
        <v>112.5</v>
      </c>
      <c r="AL15" s="45">
        <f t="shared" ref="AL15" si="62">+AL14*7.5%</f>
        <v>180</v>
      </c>
      <c r="AM15" s="45">
        <f>+AM14*7.5%</f>
        <v>281.25</v>
      </c>
      <c r="AN15" s="45">
        <f t="shared" ref="AN15:AO15" si="63">+AN14*7.5%</f>
        <v>180</v>
      </c>
      <c r="AO15" s="45">
        <f t="shared" si="63"/>
        <v>180</v>
      </c>
      <c r="AP15" s="45">
        <f t="shared" ref="AP15:AQ15" si="64">+AP14*7.5%</f>
        <v>180</v>
      </c>
      <c r="AQ15" s="45">
        <f t="shared" si="64"/>
        <v>180</v>
      </c>
      <c r="AR15" s="45">
        <f t="shared" ref="AR15:AT15" si="65">+AR14*7.5%</f>
        <v>180</v>
      </c>
      <c r="AS15" s="45">
        <f t="shared" si="65"/>
        <v>180</v>
      </c>
      <c r="AT15" s="45">
        <f t="shared" si="65"/>
        <v>198</v>
      </c>
      <c r="AU15" s="45">
        <f t="shared" ref="AU15:AV15" si="66">+AU14*7.5%</f>
        <v>198</v>
      </c>
      <c r="AV15" s="45">
        <f t="shared" si="66"/>
        <v>198</v>
      </c>
      <c r="AW15" s="45">
        <f t="shared" ref="AW15" si="67">+AW14*7.5%</f>
        <v>198</v>
      </c>
      <c r="AX15" s="45">
        <f>+AX14*7.5%</f>
        <v>216</v>
      </c>
      <c r="AY15" s="45">
        <f>+AY14*7.5%</f>
        <v>216</v>
      </c>
      <c r="AZ15" s="45">
        <f>+AZ14*7.5%</f>
        <v>216</v>
      </c>
    </row>
    <row r="16" spans="1:52" x14ac:dyDescent="0.3">
      <c r="A16" s="25" t="s">
        <v>14</v>
      </c>
      <c r="B16" s="53">
        <v>0</v>
      </c>
      <c r="C16" s="53">
        <v>0</v>
      </c>
      <c r="D16" s="69">
        <v>0</v>
      </c>
      <c r="E16" s="53">
        <v>0</v>
      </c>
      <c r="F16" s="53">
        <v>0</v>
      </c>
      <c r="G16" s="69">
        <v>0</v>
      </c>
      <c r="H16" s="69">
        <v>0</v>
      </c>
      <c r="I16" s="53">
        <v>0</v>
      </c>
      <c r="J16" s="53">
        <v>0</v>
      </c>
      <c r="K16" s="3">
        <f t="shared" ref="K16" si="68">+K14+K15</f>
        <v>161.25</v>
      </c>
      <c r="L16" s="69">
        <v>0</v>
      </c>
      <c r="M16" s="53">
        <v>0</v>
      </c>
      <c r="N16" s="53">
        <v>0</v>
      </c>
      <c r="O16" s="69">
        <v>0</v>
      </c>
      <c r="P16" s="53">
        <v>0</v>
      </c>
      <c r="Q16" s="3">
        <f t="shared" ref="Q16" si="69">+Q14+Q15</f>
        <v>247.25</v>
      </c>
      <c r="R16" s="69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45">
        <f t="shared" ref="X16:AG16" si="70">+X14+X15</f>
        <v>645</v>
      </c>
      <c r="Y16" s="3">
        <f>+Y14+Y15</f>
        <v>1032</v>
      </c>
      <c r="Z16" s="3">
        <f t="shared" si="70"/>
        <v>806.25</v>
      </c>
      <c r="AA16" s="3">
        <f t="shared" si="70"/>
        <v>1290</v>
      </c>
      <c r="AB16" s="3">
        <f>+AB14+AB15</f>
        <v>2015.625</v>
      </c>
      <c r="AC16" s="3">
        <f t="shared" ref="AC16" si="71">+AC14+AC15</f>
        <v>1290</v>
      </c>
      <c r="AD16" s="45">
        <f>+AD14+AD15</f>
        <v>645</v>
      </c>
      <c r="AE16" s="45">
        <f t="shared" si="70"/>
        <v>1290</v>
      </c>
      <c r="AF16" s="3">
        <f t="shared" si="70"/>
        <v>2064</v>
      </c>
      <c r="AG16" s="3">
        <f t="shared" si="70"/>
        <v>2064</v>
      </c>
      <c r="AH16" s="3">
        <f>+AH14+AH15</f>
        <v>3225</v>
      </c>
      <c r="AI16" s="3">
        <f t="shared" ref="AI16:AJ16" si="72">+AI14+AI15</f>
        <v>2064</v>
      </c>
      <c r="AJ16" s="3">
        <f t="shared" si="72"/>
        <v>2064</v>
      </c>
      <c r="AK16" s="3">
        <f>+AK14+AK15</f>
        <v>1612.5</v>
      </c>
      <c r="AL16" s="3">
        <f t="shared" ref="AL16" si="73">+AL14+AL15</f>
        <v>2580</v>
      </c>
      <c r="AM16" s="3">
        <f>+AM14+AM15</f>
        <v>4031.25</v>
      </c>
      <c r="AN16" s="3">
        <f t="shared" ref="AN16:AO16" si="74">+AN14+AN15</f>
        <v>2580</v>
      </c>
      <c r="AO16" s="3">
        <f t="shared" si="74"/>
        <v>2580</v>
      </c>
      <c r="AP16" s="3">
        <f t="shared" ref="AP16:AQ16" si="75">+AP14+AP15</f>
        <v>2580</v>
      </c>
      <c r="AQ16" s="3">
        <f t="shared" si="75"/>
        <v>2580</v>
      </c>
      <c r="AR16" s="3">
        <f t="shared" ref="AR16:AT16" si="76">+AR14+AR15</f>
        <v>2580</v>
      </c>
      <c r="AS16" s="3">
        <f t="shared" si="76"/>
        <v>2580</v>
      </c>
      <c r="AT16" s="3">
        <f t="shared" si="76"/>
        <v>2838</v>
      </c>
      <c r="AU16" s="3">
        <f t="shared" ref="AU16:AV16" si="77">+AU14+AU15</f>
        <v>2838</v>
      </c>
      <c r="AV16" s="3">
        <f t="shared" si="77"/>
        <v>2838</v>
      </c>
      <c r="AW16" s="3">
        <f t="shared" ref="AW16" si="78">+AW14+AW15</f>
        <v>2838</v>
      </c>
      <c r="AX16" s="3">
        <f>+AX14+AX15</f>
        <v>3096</v>
      </c>
      <c r="AY16" s="3">
        <f>+AY14+AY15</f>
        <v>3096</v>
      </c>
      <c r="AZ16" s="3">
        <f>+AZ14+AZ15</f>
        <v>3096</v>
      </c>
    </row>
    <row r="17" spans="1:52" ht="15" thickBot="1" x14ac:dyDescent="0.35">
      <c r="A17" s="26" t="s">
        <v>15</v>
      </c>
      <c r="B17" s="46">
        <f t="shared" ref="B17:G17" si="79">B12*B13</f>
        <v>6360</v>
      </c>
      <c r="C17" s="46">
        <f t="shared" ref="C17" si="80">C12*C13</f>
        <v>6360</v>
      </c>
      <c r="D17" s="70">
        <f>D12*D13</f>
        <v>4928</v>
      </c>
      <c r="E17" s="46">
        <f t="shared" si="79"/>
        <v>5830</v>
      </c>
      <c r="F17" s="46">
        <f t="shared" ref="F17" si="81">F12*F13</f>
        <v>5830</v>
      </c>
      <c r="G17" s="70">
        <f t="shared" si="79"/>
        <v>7392</v>
      </c>
      <c r="H17" s="70">
        <f t="shared" ref="H17" si="82">H12*H13</f>
        <v>7392</v>
      </c>
      <c r="I17" s="46">
        <f>I12*I13</f>
        <v>7950</v>
      </c>
      <c r="J17" s="46">
        <f>J12*J13</f>
        <v>11925</v>
      </c>
      <c r="K17" s="11">
        <f t="shared" ref="K17" si="83">+K16*87</f>
        <v>14028.75</v>
      </c>
      <c r="L17" s="70">
        <f t="shared" ref="L17" si="84">L12*L13</f>
        <v>7728</v>
      </c>
      <c r="M17" s="46">
        <f t="shared" ref="M17:P17" si="85">M12*M13</f>
        <v>12190</v>
      </c>
      <c r="N17" s="46">
        <f t="shared" ref="N17" si="86">N12*N13</f>
        <v>12190</v>
      </c>
      <c r="O17" s="70">
        <f t="shared" ref="O17" si="87">O12*O13</f>
        <v>15456</v>
      </c>
      <c r="P17" s="46">
        <f t="shared" si="85"/>
        <v>18285</v>
      </c>
      <c r="Q17" s="11">
        <f t="shared" ref="Q17" si="88">+Q16*87</f>
        <v>21510.75</v>
      </c>
      <c r="R17" s="70">
        <f t="shared" ref="R17" si="89">R13*R12</f>
        <v>20160</v>
      </c>
      <c r="S17" s="46">
        <f t="shared" ref="S17" si="90">S12*S13</f>
        <v>26880</v>
      </c>
      <c r="T17" s="46">
        <f t="shared" ref="T17:U17" si="91">T12*T13</f>
        <v>31800</v>
      </c>
      <c r="U17" s="46">
        <f t="shared" si="91"/>
        <v>40320</v>
      </c>
      <c r="V17" s="46">
        <f t="shared" ref="V17" si="92">V12*V13</f>
        <v>25200</v>
      </c>
      <c r="W17" s="46">
        <f t="shared" ref="W17" si="93">W12*W13</f>
        <v>42000</v>
      </c>
      <c r="X17" s="11">
        <f t="shared" ref="X17:AG17" si="94">+X16*87</f>
        <v>56115</v>
      </c>
      <c r="Y17" s="46">
        <f>+Y16*87</f>
        <v>89784</v>
      </c>
      <c r="Z17" s="46">
        <f t="shared" si="94"/>
        <v>70143.75</v>
      </c>
      <c r="AA17" s="46">
        <f t="shared" si="94"/>
        <v>112230</v>
      </c>
      <c r="AB17" s="46">
        <f>+AB16*87</f>
        <v>175359.375</v>
      </c>
      <c r="AC17" s="46">
        <f t="shared" ref="AC17" si="95">+AC16*87</f>
        <v>112230</v>
      </c>
      <c r="AD17" s="11">
        <f t="shared" ref="AD17" si="96">+AD16*87</f>
        <v>56115</v>
      </c>
      <c r="AE17" s="46">
        <f t="shared" si="94"/>
        <v>112230</v>
      </c>
      <c r="AF17" s="46">
        <f t="shared" si="94"/>
        <v>179568</v>
      </c>
      <c r="AG17" s="46">
        <f t="shared" si="94"/>
        <v>179568</v>
      </c>
      <c r="AH17" s="46">
        <f>+AH16*87</f>
        <v>280575</v>
      </c>
      <c r="AI17" s="46">
        <f t="shared" ref="AI17:AJ17" si="97">+AI16*87</f>
        <v>179568</v>
      </c>
      <c r="AJ17" s="46">
        <f t="shared" si="97"/>
        <v>179568</v>
      </c>
      <c r="AK17" s="46">
        <f>+AK16*87</f>
        <v>140287.5</v>
      </c>
      <c r="AL17" s="46">
        <f t="shared" ref="AL17" si="98">+AL16*87</f>
        <v>224460</v>
      </c>
      <c r="AM17" s="46">
        <f>+AM16*87</f>
        <v>350718.75</v>
      </c>
      <c r="AN17" s="46">
        <f>+AN16*87</f>
        <v>224460</v>
      </c>
      <c r="AO17" s="46">
        <f>+AO16*87</f>
        <v>224460</v>
      </c>
      <c r="AP17" s="46">
        <f>+AP16*87</f>
        <v>224460</v>
      </c>
      <c r="AQ17" s="46">
        <f>+AQ16*87</f>
        <v>224460</v>
      </c>
      <c r="AR17" s="46">
        <f t="shared" ref="AR17:AX17" si="99">+AR16*87</f>
        <v>224460</v>
      </c>
      <c r="AS17" s="46">
        <f t="shared" si="99"/>
        <v>224460</v>
      </c>
      <c r="AT17" s="46">
        <f t="shared" si="99"/>
        <v>246906</v>
      </c>
      <c r="AU17" s="46">
        <f t="shared" ref="AU17:AV17" si="100">+AU16*87</f>
        <v>246906</v>
      </c>
      <c r="AV17" s="46">
        <f t="shared" si="100"/>
        <v>246906</v>
      </c>
      <c r="AW17" s="46">
        <f t="shared" ref="AW17" si="101">+AW16*87</f>
        <v>246906</v>
      </c>
      <c r="AX17" s="46">
        <f t="shared" si="99"/>
        <v>269352</v>
      </c>
      <c r="AY17" s="46">
        <f t="shared" ref="AY17:AZ17" si="102">+AY16*87</f>
        <v>269352</v>
      </c>
      <c r="AZ17" s="46">
        <f t="shared" si="102"/>
        <v>269352</v>
      </c>
    </row>
    <row r="18" spans="1:52" ht="15" thickTop="1" x14ac:dyDescent="0.3">
      <c r="A18" s="27" t="s">
        <v>195</v>
      </c>
      <c r="B18" s="3">
        <v>13</v>
      </c>
      <c r="C18" s="3">
        <v>8</v>
      </c>
      <c r="D18" s="3">
        <v>14</v>
      </c>
      <c r="E18" s="3">
        <v>14</v>
      </c>
      <c r="F18" s="3">
        <v>8</v>
      </c>
      <c r="G18" s="3">
        <v>14</v>
      </c>
      <c r="H18" s="3">
        <v>8</v>
      </c>
      <c r="I18" s="3">
        <v>15</v>
      </c>
      <c r="J18" s="3">
        <v>15</v>
      </c>
      <c r="K18" s="3">
        <v>15</v>
      </c>
      <c r="L18" s="3">
        <v>18</v>
      </c>
      <c r="M18" s="3">
        <v>18</v>
      </c>
      <c r="N18" s="3">
        <v>13</v>
      </c>
      <c r="O18" s="3">
        <v>18</v>
      </c>
      <c r="P18" s="3">
        <v>18</v>
      </c>
      <c r="Q18" s="3">
        <v>18</v>
      </c>
      <c r="R18" s="3">
        <v>75</v>
      </c>
      <c r="S18" s="47">
        <v>355</v>
      </c>
      <c r="T18" s="47">
        <v>355</v>
      </c>
      <c r="U18" s="47">
        <v>355</v>
      </c>
      <c r="V18" s="47">
        <v>390</v>
      </c>
      <c r="W18" s="47">
        <v>390</v>
      </c>
      <c r="X18" s="47">
        <v>470</v>
      </c>
      <c r="Y18" s="47">
        <v>470</v>
      </c>
      <c r="Z18" s="47">
        <v>490</v>
      </c>
      <c r="AA18" s="47">
        <v>490</v>
      </c>
      <c r="AB18" s="47">
        <v>1005</v>
      </c>
      <c r="AC18" s="47">
        <v>490</v>
      </c>
      <c r="AD18" s="47">
        <v>390</v>
      </c>
      <c r="AE18" s="47">
        <f t="shared" ref="AE18:AF18" si="103">1403+110+215</f>
        <v>1728</v>
      </c>
      <c r="AF18" s="47">
        <f t="shared" si="103"/>
        <v>1728</v>
      </c>
      <c r="AG18" s="47">
        <f>1403+110+215</f>
        <v>1728</v>
      </c>
      <c r="AH18" s="47">
        <f>1447+110+215</f>
        <v>1772</v>
      </c>
      <c r="AI18" s="47">
        <f>1403+110+215</f>
        <v>1728</v>
      </c>
      <c r="AJ18" s="47">
        <f>1403+110+215</f>
        <v>1728</v>
      </c>
      <c r="AK18" s="47">
        <f>1584+110+215</f>
        <v>1909</v>
      </c>
      <c r="AL18" s="47">
        <f>1584+110+215</f>
        <v>1909</v>
      </c>
      <c r="AM18" s="47">
        <f>1410+110+215</f>
        <v>1735</v>
      </c>
      <c r="AN18" s="47">
        <f>1360+110+215</f>
        <v>1685</v>
      </c>
      <c r="AO18" s="47">
        <f>1360+110+215</f>
        <v>1685</v>
      </c>
      <c r="AP18" s="47">
        <f>1360+110+215</f>
        <v>1685</v>
      </c>
      <c r="AQ18" s="47">
        <f>1360+110+215</f>
        <v>1685</v>
      </c>
      <c r="AR18" s="47">
        <f>1584+110+215</f>
        <v>1909</v>
      </c>
      <c r="AS18" s="47">
        <f>1584+110+215</f>
        <v>1909</v>
      </c>
      <c r="AT18" s="47">
        <f>1435+110+215</f>
        <v>1760</v>
      </c>
      <c r="AU18" s="47">
        <f>1435+110+215</f>
        <v>1760</v>
      </c>
      <c r="AV18" s="47">
        <f>1435+110+215</f>
        <v>1760</v>
      </c>
      <c r="AW18" s="47">
        <f>1435+110+215</f>
        <v>1760</v>
      </c>
      <c r="AX18" s="47">
        <f>1510+110+215</f>
        <v>1835</v>
      </c>
      <c r="AY18" s="47">
        <f>1510+110+215</f>
        <v>1835</v>
      </c>
      <c r="AZ18" s="47">
        <f>1510+110+215</f>
        <v>1835</v>
      </c>
    </row>
    <row r="19" spans="1:52" x14ac:dyDescent="0.3">
      <c r="A19" s="25" t="s">
        <v>13</v>
      </c>
      <c r="B19" s="3">
        <f t="shared" ref="B19:G19" si="104">+B18*0.2</f>
        <v>2.6</v>
      </c>
      <c r="C19" s="3">
        <f t="shared" ref="C19" si="105">+C18*0.2</f>
        <v>1.6</v>
      </c>
      <c r="D19" s="74">
        <f>+D18*0.2</f>
        <v>2.8000000000000003</v>
      </c>
      <c r="E19" s="3">
        <f t="shared" si="104"/>
        <v>2.8000000000000003</v>
      </c>
      <c r="F19" s="3">
        <f t="shared" ref="F19" si="106">+F18*0.2</f>
        <v>1.6</v>
      </c>
      <c r="G19" s="3">
        <f t="shared" si="104"/>
        <v>2.8000000000000003</v>
      </c>
      <c r="H19" s="3">
        <f t="shared" ref="H19" si="107">+H18*0.2</f>
        <v>1.6</v>
      </c>
      <c r="I19" s="3">
        <f>+I18*0.2</f>
        <v>3</v>
      </c>
      <c r="J19" s="3">
        <f>+J18*0.2</f>
        <v>3</v>
      </c>
      <c r="K19" s="3">
        <f t="shared" ref="K19" si="108">+K18*0.2</f>
        <v>3</v>
      </c>
      <c r="L19" s="3">
        <f t="shared" ref="L19" si="109">+L18*0.2</f>
        <v>3.6</v>
      </c>
      <c r="M19" s="3">
        <f>+M18*0.2</f>
        <v>3.6</v>
      </c>
      <c r="N19" s="3">
        <f>+N18*0.2</f>
        <v>2.6</v>
      </c>
      <c r="O19" s="3">
        <f t="shared" ref="O19" si="110">+O18*0.2</f>
        <v>3.6</v>
      </c>
      <c r="P19" s="3">
        <f>+P18*0.2</f>
        <v>3.6</v>
      </c>
      <c r="Q19" s="3">
        <f t="shared" ref="Q19:R19" si="111">+Q18*0.2</f>
        <v>3.6</v>
      </c>
      <c r="R19" s="3">
        <f t="shared" si="111"/>
        <v>15</v>
      </c>
      <c r="S19" s="47">
        <f t="shared" ref="S19" si="112">+S18*0.16</f>
        <v>56.800000000000004</v>
      </c>
      <c r="T19" s="47">
        <f t="shared" ref="T19:AG19" si="113">+T18*0.16</f>
        <v>56.800000000000004</v>
      </c>
      <c r="U19" s="47">
        <f t="shared" si="113"/>
        <v>56.800000000000004</v>
      </c>
      <c r="V19" s="47">
        <f t="shared" ref="V19" si="114">+V18*0.16</f>
        <v>62.4</v>
      </c>
      <c r="W19" s="47">
        <f t="shared" ref="W19" si="115">+W18*0.16</f>
        <v>62.4</v>
      </c>
      <c r="X19" s="47">
        <f t="shared" si="113"/>
        <v>75.2</v>
      </c>
      <c r="Y19" s="47">
        <f>+Y18*0.16</f>
        <v>75.2</v>
      </c>
      <c r="Z19" s="47">
        <f t="shared" si="113"/>
        <v>78.400000000000006</v>
      </c>
      <c r="AA19" s="47">
        <f t="shared" si="113"/>
        <v>78.400000000000006</v>
      </c>
      <c r="AB19" s="47">
        <f>+AB18*0.16</f>
        <v>160.80000000000001</v>
      </c>
      <c r="AC19" s="47">
        <f t="shared" ref="AC19" si="116">+AC18*0.16</f>
        <v>78.400000000000006</v>
      </c>
      <c r="AD19" s="47">
        <f>+AD18*0.16</f>
        <v>62.4</v>
      </c>
      <c r="AE19" s="47">
        <f t="shared" si="113"/>
        <v>276.48</v>
      </c>
      <c r="AF19" s="47">
        <f t="shared" si="113"/>
        <v>276.48</v>
      </c>
      <c r="AG19" s="47">
        <f t="shared" si="113"/>
        <v>276.48</v>
      </c>
      <c r="AH19" s="47">
        <f>+AH18*0.16</f>
        <v>283.52</v>
      </c>
      <c r="AI19" s="47">
        <f t="shared" ref="AI19:AJ19" si="117">+AI18*0.16</f>
        <v>276.48</v>
      </c>
      <c r="AJ19" s="47">
        <f t="shared" si="117"/>
        <v>276.48</v>
      </c>
      <c r="AK19" s="47">
        <f>+AK18*0.16</f>
        <v>305.44</v>
      </c>
      <c r="AL19" s="47">
        <f t="shared" ref="AL19" si="118">+AL18*0.16</f>
        <v>305.44</v>
      </c>
      <c r="AM19" s="47">
        <f>+AM18*0.16</f>
        <v>277.60000000000002</v>
      </c>
      <c r="AN19" s="47">
        <f t="shared" ref="AN19:AO19" si="119">+AN18*0.16</f>
        <v>269.60000000000002</v>
      </c>
      <c r="AO19" s="47">
        <f t="shared" si="119"/>
        <v>269.60000000000002</v>
      </c>
      <c r="AP19" s="47">
        <f t="shared" ref="AP19:AQ19" si="120">+AP18*0.16</f>
        <v>269.60000000000002</v>
      </c>
      <c r="AQ19" s="47">
        <f t="shared" si="120"/>
        <v>269.60000000000002</v>
      </c>
      <c r="AR19" s="47">
        <f t="shared" ref="AR19:AT19" si="121">+AR18*0.16</f>
        <v>305.44</v>
      </c>
      <c r="AS19" s="47">
        <f t="shared" si="121"/>
        <v>305.44</v>
      </c>
      <c r="AT19" s="47">
        <f t="shared" si="121"/>
        <v>281.60000000000002</v>
      </c>
      <c r="AU19" s="47">
        <f t="shared" ref="AU19:AV19" si="122">+AU18*0.16</f>
        <v>281.60000000000002</v>
      </c>
      <c r="AV19" s="47">
        <f t="shared" si="122"/>
        <v>281.60000000000002</v>
      </c>
      <c r="AW19" s="47">
        <f t="shared" ref="AW19" si="123">+AW18*0.16</f>
        <v>281.60000000000002</v>
      </c>
      <c r="AX19" s="47">
        <f>+AX18*0.16</f>
        <v>293.60000000000002</v>
      </c>
      <c r="AY19" s="47">
        <f>+AY18*0.16</f>
        <v>293.60000000000002</v>
      </c>
      <c r="AZ19" s="47">
        <f>+AZ18*0.16</f>
        <v>293.60000000000002</v>
      </c>
    </row>
    <row r="20" spans="1:52" x14ac:dyDescent="0.3">
      <c r="A20" s="25" t="s">
        <v>14</v>
      </c>
      <c r="B20" s="3">
        <f t="shared" ref="B20:G20" si="124">+B18+B19</f>
        <v>15.6</v>
      </c>
      <c r="C20" s="3">
        <f t="shared" ref="C20" si="125">+C18+C19</f>
        <v>9.6</v>
      </c>
      <c r="D20" s="3">
        <f>+D18+D19</f>
        <v>16.8</v>
      </c>
      <c r="E20" s="3">
        <f t="shared" si="124"/>
        <v>16.8</v>
      </c>
      <c r="F20" s="3">
        <f t="shared" ref="F20" si="126">+F18+F19</f>
        <v>9.6</v>
      </c>
      <c r="G20" s="3">
        <f t="shared" si="124"/>
        <v>16.8</v>
      </c>
      <c r="H20" s="3">
        <f t="shared" ref="H20" si="127">+H18+H19</f>
        <v>9.6</v>
      </c>
      <c r="I20" s="3">
        <f>+I18+I19</f>
        <v>18</v>
      </c>
      <c r="J20" s="3">
        <f>+J18+J19</f>
        <v>18</v>
      </c>
      <c r="K20" s="3">
        <f t="shared" ref="K20" si="128">+K18+K19</f>
        <v>18</v>
      </c>
      <c r="L20" s="3">
        <f t="shared" ref="L20" si="129">+L18+L19</f>
        <v>21.6</v>
      </c>
      <c r="M20" s="3">
        <f>+M18+M19</f>
        <v>21.6</v>
      </c>
      <c r="N20" s="3">
        <f>+N18+N19</f>
        <v>15.6</v>
      </c>
      <c r="O20" s="3">
        <f t="shared" ref="O20" si="130">+O18+O19</f>
        <v>21.6</v>
      </c>
      <c r="P20" s="3">
        <f>+P18+P19</f>
        <v>21.6</v>
      </c>
      <c r="Q20" s="3">
        <f t="shared" ref="Q20:AG20" si="131">+Q18+Q19</f>
        <v>21.6</v>
      </c>
      <c r="R20" s="3">
        <f t="shared" si="131"/>
        <v>90</v>
      </c>
      <c r="S20" s="47">
        <f t="shared" ref="S20" si="132">+S18+S19</f>
        <v>411.8</v>
      </c>
      <c r="T20" s="47">
        <f t="shared" si="131"/>
        <v>411.8</v>
      </c>
      <c r="U20" s="47">
        <f t="shared" si="131"/>
        <v>411.8</v>
      </c>
      <c r="V20" s="47">
        <f t="shared" ref="V20" si="133">+V18+V19</f>
        <v>452.4</v>
      </c>
      <c r="W20" s="47">
        <f t="shared" ref="W20" si="134">+W18+W19</f>
        <v>452.4</v>
      </c>
      <c r="X20" s="47">
        <f t="shared" si="131"/>
        <v>545.20000000000005</v>
      </c>
      <c r="Y20" s="47">
        <f>+Y18+Y19</f>
        <v>545.20000000000005</v>
      </c>
      <c r="Z20" s="47">
        <f t="shared" si="131"/>
        <v>568.4</v>
      </c>
      <c r="AA20" s="47">
        <f t="shared" si="131"/>
        <v>568.4</v>
      </c>
      <c r="AB20" s="47">
        <f>+AB18+AB19</f>
        <v>1165.8</v>
      </c>
      <c r="AC20" s="47">
        <f t="shared" ref="AC20" si="135">+AC18+AC19</f>
        <v>568.4</v>
      </c>
      <c r="AD20" s="47">
        <f>+AD18+AD19</f>
        <v>452.4</v>
      </c>
      <c r="AE20" s="47">
        <f t="shared" si="131"/>
        <v>2004.48</v>
      </c>
      <c r="AF20" s="47">
        <f t="shared" si="131"/>
        <v>2004.48</v>
      </c>
      <c r="AG20" s="47">
        <f t="shared" si="131"/>
        <v>2004.48</v>
      </c>
      <c r="AH20" s="47">
        <f>+AH18+AH19</f>
        <v>2055.52</v>
      </c>
      <c r="AI20" s="47">
        <f t="shared" ref="AI20:AJ20" si="136">+AI18+AI19</f>
        <v>2004.48</v>
      </c>
      <c r="AJ20" s="47">
        <f t="shared" si="136"/>
        <v>2004.48</v>
      </c>
      <c r="AK20" s="47">
        <f>+AK18+AK19</f>
        <v>2214.44</v>
      </c>
      <c r="AL20" s="47">
        <f t="shared" ref="AL20" si="137">+AL18+AL19</f>
        <v>2214.44</v>
      </c>
      <c r="AM20" s="47">
        <f>+AM18+AM19</f>
        <v>2012.6</v>
      </c>
      <c r="AN20" s="47">
        <f t="shared" ref="AN20:AO20" si="138">+AN18+AN19</f>
        <v>1954.6</v>
      </c>
      <c r="AO20" s="47">
        <f t="shared" si="138"/>
        <v>1954.6</v>
      </c>
      <c r="AP20" s="47">
        <f t="shared" ref="AP20:AQ20" si="139">+AP18+AP19</f>
        <v>1954.6</v>
      </c>
      <c r="AQ20" s="47">
        <f t="shared" si="139"/>
        <v>1954.6</v>
      </c>
      <c r="AR20" s="47">
        <f t="shared" ref="AR20:AT20" si="140">+AR18+AR19</f>
        <v>2214.44</v>
      </c>
      <c r="AS20" s="47">
        <f t="shared" si="140"/>
        <v>2214.44</v>
      </c>
      <c r="AT20" s="47">
        <f t="shared" si="140"/>
        <v>2041.6</v>
      </c>
      <c r="AU20" s="47">
        <f t="shared" ref="AU20:AV20" si="141">+AU18+AU19</f>
        <v>2041.6</v>
      </c>
      <c r="AV20" s="47">
        <f t="shared" si="141"/>
        <v>2041.6</v>
      </c>
      <c r="AW20" s="47">
        <f t="shared" ref="AW20" si="142">+AW18+AW19</f>
        <v>2041.6</v>
      </c>
      <c r="AX20" s="47">
        <f>+AX18+AX19</f>
        <v>2128.6</v>
      </c>
      <c r="AY20" s="47">
        <f>+AY18+AY19</f>
        <v>2128.6</v>
      </c>
      <c r="AZ20" s="47">
        <f>+AZ18+AZ19</f>
        <v>2128.6</v>
      </c>
    </row>
    <row r="21" spans="1:52" ht="15" thickBot="1" x14ac:dyDescent="0.35">
      <c r="A21" s="26" t="s">
        <v>16</v>
      </c>
      <c r="B21" s="11">
        <f t="shared" ref="B21:AX21" si="143">+B20*87</f>
        <v>1357.2</v>
      </c>
      <c r="C21" s="11">
        <f t="shared" ref="C21" si="144">+C20*87</f>
        <v>835.19999999999993</v>
      </c>
      <c r="D21" s="11">
        <f t="shared" si="143"/>
        <v>1461.6000000000001</v>
      </c>
      <c r="E21" s="11">
        <f t="shared" si="143"/>
        <v>1461.6000000000001</v>
      </c>
      <c r="F21" s="11">
        <f t="shared" ref="F21" si="145">+F20*87</f>
        <v>835.19999999999993</v>
      </c>
      <c r="G21" s="11">
        <f t="shared" si="143"/>
        <v>1461.6000000000001</v>
      </c>
      <c r="H21" s="11">
        <f t="shared" ref="H21" si="146">+H20*87</f>
        <v>835.19999999999993</v>
      </c>
      <c r="I21" s="11">
        <f>+I20*87</f>
        <v>1566</v>
      </c>
      <c r="J21" s="11">
        <f>+J20*87</f>
        <v>1566</v>
      </c>
      <c r="K21" s="11">
        <f t="shared" ref="K21" si="147">+K20*87</f>
        <v>1566</v>
      </c>
      <c r="L21" s="11">
        <f t="shared" si="143"/>
        <v>1879.2</v>
      </c>
      <c r="M21" s="11">
        <f t="shared" si="143"/>
        <v>1879.2</v>
      </c>
      <c r="N21" s="11">
        <f t="shared" ref="N21:O21" si="148">+N20*87</f>
        <v>1357.2</v>
      </c>
      <c r="O21" s="11">
        <f t="shared" si="148"/>
        <v>1879.2</v>
      </c>
      <c r="P21" s="11">
        <f t="shared" si="143"/>
        <v>1879.2</v>
      </c>
      <c r="Q21" s="11">
        <f t="shared" si="143"/>
        <v>1879.2</v>
      </c>
      <c r="R21" s="11">
        <f t="shared" si="143"/>
        <v>7830</v>
      </c>
      <c r="S21" s="11">
        <f t="shared" si="143"/>
        <v>35826.6</v>
      </c>
      <c r="T21" s="11">
        <f t="shared" si="143"/>
        <v>35826.6</v>
      </c>
      <c r="U21" s="11">
        <f t="shared" si="143"/>
        <v>35826.6</v>
      </c>
      <c r="V21" s="11">
        <f t="shared" si="143"/>
        <v>39358.799999999996</v>
      </c>
      <c r="W21" s="11">
        <f t="shared" si="143"/>
        <v>39358.799999999996</v>
      </c>
      <c r="X21" s="11">
        <f t="shared" si="143"/>
        <v>47432.4</v>
      </c>
      <c r="Y21" s="11">
        <f t="shared" si="143"/>
        <v>47432.4</v>
      </c>
      <c r="Z21" s="11">
        <f t="shared" si="143"/>
        <v>49450.799999999996</v>
      </c>
      <c r="AA21" s="11">
        <f t="shared" si="143"/>
        <v>49450.799999999996</v>
      </c>
      <c r="AB21" s="11">
        <f>+AB20*87</f>
        <v>101424.59999999999</v>
      </c>
      <c r="AC21" s="11">
        <f t="shared" ref="AC21" si="149">+AC20*87</f>
        <v>49450.799999999996</v>
      </c>
      <c r="AD21" s="11">
        <f>+AD20*87</f>
        <v>39358.799999999996</v>
      </c>
      <c r="AE21" s="11">
        <f t="shared" si="143"/>
        <v>174389.76000000001</v>
      </c>
      <c r="AF21" s="11">
        <f t="shared" si="143"/>
        <v>174389.76000000001</v>
      </c>
      <c r="AG21" s="11">
        <f t="shared" si="143"/>
        <v>174389.76000000001</v>
      </c>
      <c r="AH21" s="11">
        <f t="shared" si="143"/>
        <v>178830.24</v>
      </c>
      <c r="AI21" s="11">
        <f t="shared" ref="AI21:AK21" si="150">+AI20*87</f>
        <v>174389.76000000001</v>
      </c>
      <c r="AJ21" s="11">
        <f t="shared" si="150"/>
        <v>174389.76000000001</v>
      </c>
      <c r="AK21" s="11">
        <f t="shared" si="150"/>
        <v>192656.28</v>
      </c>
      <c r="AL21" s="11">
        <f t="shared" si="143"/>
        <v>192656.28</v>
      </c>
      <c r="AM21" s="11">
        <f>+AM20*87</f>
        <v>175096.19999999998</v>
      </c>
      <c r="AN21" s="11">
        <f>+AN20*87</f>
        <v>170050.19999999998</v>
      </c>
      <c r="AO21" s="11">
        <f>+AO20*87</f>
        <v>170050.19999999998</v>
      </c>
      <c r="AP21" s="11">
        <f>+AP20*87</f>
        <v>170050.19999999998</v>
      </c>
      <c r="AQ21" s="11">
        <f>+AQ20*87</f>
        <v>170050.19999999998</v>
      </c>
      <c r="AR21" s="11">
        <f t="shared" si="143"/>
        <v>192656.28</v>
      </c>
      <c r="AS21" s="11">
        <f t="shared" si="143"/>
        <v>192656.28</v>
      </c>
      <c r="AT21" s="11">
        <f t="shared" si="143"/>
        <v>177619.19999999998</v>
      </c>
      <c r="AU21" s="11">
        <f t="shared" ref="AU21:AV21" si="151">+AU20*87</f>
        <v>177619.19999999998</v>
      </c>
      <c r="AV21" s="11">
        <f t="shared" si="151"/>
        <v>177619.19999999998</v>
      </c>
      <c r="AW21" s="11">
        <f t="shared" ref="AW21" si="152">+AW20*87</f>
        <v>177619.19999999998</v>
      </c>
      <c r="AX21" s="11">
        <f t="shared" si="143"/>
        <v>185188.19999999998</v>
      </c>
      <c r="AY21" s="11">
        <f t="shared" ref="AY21:AZ21" si="153">+AY20*87</f>
        <v>185188.19999999998</v>
      </c>
      <c r="AZ21" s="11">
        <f t="shared" si="153"/>
        <v>185188.19999999998</v>
      </c>
    </row>
    <row r="22" spans="1:52" ht="15" thickTop="1" x14ac:dyDescent="0.3">
      <c r="A22" s="28" t="s">
        <v>17</v>
      </c>
      <c r="B22" s="12">
        <v>1300</v>
      </c>
      <c r="C22" s="12">
        <v>1300</v>
      </c>
      <c r="D22" s="12">
        <v>1300</v>
      </c>
      <c r="E22" s="12">
        <v>1300</v>
      </c>
      <c r="F22" s="12">
        <v>1300</v>
      </c>
      <c r="G22" s="12">
        <v>1500</v>
      </c>
      <c r="H22" s="12">
        <v>1500</v>
      </c>
      <c r="I22" s="12">
        <v>1400</v>
      </c>
      <c r="J22" s="12">
        <v>2700</v>
      </c>
      <c r="K22" s="12">
        <v>2800</v>
      </c>
      <c r="L22" s="12">
        <v>1800</v>
      </c>
      <c r="M22" s="12">
        <v>2300</v>
      </c>
      <c r="N22" s="12">
        <v>2300</v>
      </c>
      <c r="O22" s="12">
        <v>3000</v>
      </c>
      <c r="P22" s="12">
        <v>2600</v>
      </c>
      <c r="Q22" s="12">
        <v>2600</v>
      </c>
      <c r="R22" s="12">
        <v>3000</v>
      </c>
      <c r="S22" s="48">
        <v>3700</v>
      </c>
      <c r="T22" s="48">
        <v>3200</v>
      </c>
      <c r="U22" s="12">
        <v>4000</v>
      </c>
      <c r="V22" s="48">
        <v>4500</v>
      </c>
      <c r="W22" s="48">
        <v>4400</v>
      </c>
      <c r="X22" s="80">
        <f>2600*4</f>
        <v>10400</v>
      </c>
      <c r="Y22" s="80">
        <f>2800*4</f>
        <v>11200</v>
      </c>
      <c r="Z22" s="80">
        <f>2600*5</f>
        <v>13000</v>
      </c>
      <c r="AA22" s="80">
        <f>2800*5</f>
        <v>14000</v>
      </c>
      <c r="AB22" s="80">
        <f>3500*5</f>
        <v>17500</v>
      </c>
      <c r="AC22" s="80">
        <f>2800*5</f>
        <v>14000</v>
      </c>
      <c r="AD22" s="48">
        <v>3600</v>
      </c>
      <c r="AE22" s="48">
        <f>2600*8</f>
        <v>20800</v>
      </c>
      <c r="AF22" s="12">
        <f t="shared" ref="AF22:AJ22" si="154">2800*8</f>
        <v>22400</v>
      </c>
      <c r="AG22" s="12">
        <f t="shared" si="154"/>
        <v>22400</v>
      </c>
      <c r="AH22" s="12">
        <f>3500*8</f>
        <v>28000</v>
      </c>
      <c r="AI22" s="12">
        <f t="shared" si="154"/>
        <v>22400</v>
      </c>
      <c r="AJ22" s="12">
        <f t="shared" si="154"/>
        <v>22400</v>
      </c>
      <c r="AK22" s="12">
        <f>2600*10</f>
        <v>26000</v>
      </c>
      <c r="AL22" s="12">
        <f>2800*10</f>
        <v>28000</v>
      </c>
      <c r="AM22" s="12">
        <f>3500*10</f>
        <v>35000</v>
      </c>
      <c r="AN22" s="12">
        <f t="shared" ref="AN22:AS22" si="155">2800*10</f>
        <v>28000</v>
      </c>
      <c r="AO22" s="12">
        <f t="shared" si="155"/>
        <v>28000</v>
      </c>
      <c r="AP22" s="12">
        <f t="shared" si="155"/>
        <v>28000</v>
      </c>
      <c r="AQ22" s="12">
        <f t="shared" si="155"/>
        <v>28000</v>
      </c>
      <c r="AR22" s="12">
        <f t="shared" si="155"/>
        <v>28000</v>
      </c>
      <c r="AS22" s="12">
        <f t="shared" si="155"/>
        <v>28000</v>
      </c>
      <c r="AT22" s="12">
        <f>2800*11</f>
        <v>30800</v>
      </c>
      <c r="AU22" s="12">
        <f>2800*11</f>
        <v>30800</v>
      </c>
      <c r="AV22" s="12">
        <f>2800*11</f>
        <v>30800</v>
      </c>
      <c r="AW22" s="12">
        <f>2800*11</f>
        <v>30800</v>
      </c>
      <c r="AX22" s="12">
        <f>2800*12</f>
        <v>33600</v>
      </c>
      <c r="AY22" s="12">
        <f>2800*12</f>
        <v>33600</v>
      </c>
      <c r="AZ22" s="12">
        <f>2800*12</f>
        <v>33600</v>
      </c>
    </row>
    <row r="23" spans="1:52" x14ac:dyDescent="0.3">
      <c r="A23" s="25" t="s">
        <v>18</v>
      </c>
      <c r="B23" s="12">
        <f t="shared" ref="B23:G23" si="156">+B12*9.5</f>
        <v>228</v>
      </c>
      <c r="C23" s="12">
        <f t="shared" ref="C23" si="157">+C12*9.5</f>
        <v>228</v>
      </c>
      <c r="D23" s="12">
        <f>+D12*9.5</f>
        <v>418</v>
      </c>
      <c r="E23" s="12">
        <f t="shared" si="156"/>
        <v>209</v>
      </c>
      <c r="F23" s="12">
        <f t="shared" ref="F23" si="158">+F12*9.5</f>
        <v>209</v>
      </c>
      <c r="G23" s="12">
        <f t="shared" si="156"/>
        <v>627</v>
      </c>
      <c r="H23" s="12">
        <f t="shared" ref="H23" si="159">+H12*9.5</f>
        <v>627</v>
      </c>
      <c r="I23" s="12">
        <f>+I12*9.5</f>
        <v>285</v>
      </c>
      <c r="J23" s="12">
        <f>+J12*9.5</f>
        <v>427.5</v>
      </c>
      <c r="K23" s="12">
        <f>+K12*40</f>
        <v>600</v>
      </c>
      <c r="L23" s="12">
        <f t="shared" ref="L23" si="160">+L12*9.5</f>
        <v>655.5</v>
      </c>
      <c r="M23" s="12">
        <f>+M12*9.5</f>
        <v>437</v>
      </c>
      <c r="N23" s="12">
        <f>+N12*9.5</f>
        <v>437</v>
      </c>
      <c r="O23" s="12">
        <f t="shared" ref="O23" si="161">+O12*9.5</f>
        <v>1311</v>
      </c>
      <c r="P23" s="12">
        <f>+P12*9.5</f>
        <v>655.5</v>
      </c>
      <c r="Q23" s="48">
        <f t="shared" ref="Q23" si="162">Q12*40</f>
        <v>920</v>
      </c>
      <c r="R23" s="12">
        <f t="shared" ref="R23" si="163">+R12*9.5</f>
        <v>1710</v>
      </c>
      <c r="S23" s="48">
        <f t="shared" ref="S23" si="164">S12*9.5</f>
        <v>2280</v>
      </c>
      <c r="T23" s="48">
        <f>T12*9.5</f>
        <v>1140</v>
      </c>
      <c r="U23" s="48">
        <f t="shared" ref="U23" si="165">U12*9.5</f>
        <v>3420</v>
      </c>
      <c r="V23" s="48">
        <f t="shared" ref="V23" si="166">V12*9.5</f>
        <v>2137.5</v>
      </c>
      <c r="W23" s="48">
        <f t="shared" ref="W23" si="167">W12*9.5</f>
        <v>3562.5</v>
      </c>
      <c r="X23" s="48">
        <f t="shared" ref="X23:AG23" si="168">X12*40</f>
        <v>2400</v>
      </c>
      <c r="Y23" s="48">
        <f t="shared" si="168"/>
        <v>2400</v>
      </c>
      <c r="Z23" s="48">
        <f t="shared" si="168"/>
        <v>3000</v>
      </c>
      <c r="AA23" s="48">
        <f t="shared" si="168"/>
        <v>3000</v>
      </c>
      <c r="AB23" s="48">
        <f>AB12*50</f>
        <v>3750</v>
      </c>
      <c r="AC23" s="48">
        <f t="shared" ref="AC23" si="169">AC12*40</f>
        <v>3000</v>
      </c>
      <c r="AD23" s="48">
        <f>AD12*25</f>
        <v>1875</v>
      </c>
      <c r="AE23" s="48">
        <f t="shared" si="168"/>
        <v>4800</v>
      </c>
      <c r="AF23" s="48">
        <f t="shared" si="168"/>
        <v>4800</v>
      </c>
      <c r="AG23" s="48">
        <f t="shared" si="168"/>
        <v>4800</v>
      </c>
      <c r="AH23" s="48">
        <f>AH12*50</f>
        <v>6000</v>
      </c>
      <c r="AI23" s="48">
        <f t="shared" ref="AI23:AK23" si="170">AI12*40</f>
        <v>4800</v>
      </c>
      <c r="AJ23" s="48">
        <f t="shared" si="170"/>
        <v>4800</v>
      </c>
      <c r="AK23" s="48">
        <f t="shared" si="170"/>
        <v>6000</v>
      </c>
      <c r="AL23" s="48">
        <f>AL12*40</f>
        <v>6000</v>
      </c>
      <c r="AM23" s="48">
        <f>AM12*50</f>
        <v>7500</v>
      </c>
      <c r="AN23" s="48">
        <f t="shared" ref="AN23:AO23" si="171">AN12*40</f>
        <v>6000</v>
      </c>
      <c r="AO23" s="48">
        <f t="shared" si="171"/>
        <v>6000</v>
      </c>
      <c r="AP23" s="48">
        <f t="shared" ref="AP23:AQ23" si="172">AP12*40</f>
        <v>6000</v>
      </c>
      <c r="AQ23" s="48">
        <f t="shared" si="172"/>
        <v>6000</v>
      </c>
      <c r="AR23" s="48">
        <f t="shared" ref="AR23:AZ23" si="173">AR12*40</f>
        <v>6000</v>
      </c>
      <c r="AS23" s="48">
        <f t="shared" si="173"/>
        <v>6000</v>
      </c>
      <c r="AT23" s="48">
        <f t="shared" si="173"/>
        <v>6600</v>
      </c>
      <c r="AU23" s="48">
        <f t="shared" si="173"/>
        <v>6600</v>
      </c>
      <c r="AV23" s="48">
        <f t="shared" si="173"/>
        <v>6600</v>
      </c>
      <c r="AW23" s="48">
        <f t="shared" si="173"/>
        <v>6600</v>
      </c>
      <c r="AX23" s="48">
        <f t="shared" si="173"/>
        <v>7200</v>
      </c>
      <c r="AY23" s="48">
        <f t="shared" si="173"/>
        <v>7200</v>
      </c>
      <c r="AZ23" s="48">
        <f t="shared" si="173"/>
        <v>7200</v>
      </c>
    </row>
    <row r="24" spans="1:52" x14ac:dyDescent="0.3">
      <c r="A24" s="25" t="s">
        <v>19</v>
      </c>
      <c r="B24" s="12">
        <f t="shared" ref="B24:G24" si="174">+B12*3</f>
        <v>72</v>
      </c>
      <c r="C24" s="12">
        <f t="shared" ref="C24" si="175">+C12*3</f>
        <v>72</v>
      </c>
      <c r="D24" s="12">
        <f>+D12*3</f>
        <v>132</v>
      </c>
      <c r="E24" s="12">
        <f t="shared" si="174"/>
        <v>66</v>
      </c>
      <c r="F24" s="12">
        <f t="shared" ref="F24" si="176">+F12*3</f>
        <v>66</v>
      </c>
      <c r="G24" s="12">
        <f t="shared" si="174"/>
        <v>198</v>
      </c>
      <c r="H24" s="12">
        <f t="shared" ref="H24" si="177">+H12*3</f>
        <v>198</v>
      </c>
      <c r="I24" s="12">
        <f>+I12*3</f>
        <v>90</v>
      </c>
      <c r="J24" s="12">
        <f>+J12*3</f>
        <v>135</v>
      </c>
      <c r="K24" s="12">
        <f>+K12*20</f>
        <v>300</v>
      </c>
      <c r="L24" s="12">
        <f t="shared" ref="L24" si="178">+L12*3</f>
        <v>207</v>
      </c>
      <c r="M24" s="12">
        <f>+M12*3</f>
        <v>138</v>
      </c>
      <c r="N24" s="12">
        <f>+N12*3</f>
        <v>138</v>
      </c>
      <c r="O24" s="12">
        <f t="shared" ref="O24" si="179">+O12*3</f>
        <v>414</v>
      </c>
      <c r="P24" s="12">
        <f>+P12*3</f>
        <v>207</v>
      </c>
      <c r="Q24" s="12">
        <f>+Q12*20</f>
        <v>460</v>
      </c>
      <c r="R24" s="12">
        <f t="shared" ref="R24" si="180">+R12*3</f>
        <v>540</v>
      </c>
      <c r="S24" s="48">
        <f t="shared" ref="S24" si="181">+S12*3</f>
        <v>720</v>
      </c>
      <c r="T24" s="48">
        <f>+T12*3</f>
        <v>360</v>
      </c>
      <c r="U24" s="48">
        <f t="shared" ref="U24" si="182">+U12*3</f>
        <v>1080</v>
      </c>
      <c r="V24" s="48">
        <f t="shared" ref="V24" si="183">+V12*3</f>
        <v>675</v>
      </c>
      <c r="W24" s="48">
        <f t="shared" ref="W24" si="184">+W12*3</f>
        <v>1125</v>
      </c>
      <c r="X24" s="48">
        <f>+X12*20</f>
        <v>1200</v>
      </c>
      <c r="Y24" s="12">
        <f>+Y12*20</f>
        <v>1200</v>
      </c>
      <c r="Z24" s="12">
        <f>+Z12*20</f>
        <v>1500</v>
      </c>
      <c r="AA24" s="12">
        <f>+AA12*20</f>
        <v>1500</v>
      </c>
      <c r="AB24" s="12">
        <f>+AB12*50</f>
        <v>3750</v>
      </c>
      <c r="AC24" s="12">
        <f>+AC12*20</f>
        <v>1500</v>
      </c>
      <c r="AD24" s="48">
        <f>+AD12*11</f>
        <v>825</v>
      </c>
      <c r="AE24" s="48">
        <f t="shared" ref="AE24:AG24" si="185">+AE12*20</f>
        <v>2400</v>
      </c>
      <c r="AF24" s="48">
        <f t="shared" si="185"/>
        <v>2400</v>
      </c>
      <c r="AG24" s="48">
        <f t="shared" si="185"/>
        <v>2400</v>
      </c>
      <c r="AH24" s="48">
        <f>+AH12*50</f>
        <v>6000</v>
      </c>
      <c r="AI24" s="48">
        <f t="shared" ref="AI24:AJ24" si="186">+AI12*20</f>
        <v>2400</v>
      </c>
      <c r="AJ24" s="48">
        <f t="shared" si="186"/>
        <v>2400</v>
      </c>
      <c r="AK24" s="48">
        <f>+AK12*20</f>
        <v>3000</v>
      </c>
      <c r="AL24" s="48">
        <f t="shared" ref="AL24" si="187">+AL12*20</f>
        <v>3000</v>
      </c>
      <c r="AM24" s="48">
        <f>+AM12*50</f>
        <v>7500</v>
      </c>
      <c r="AN24" s="48">
        <f t="shared" ref="AN24:AO24" si="188">+AN12*20</f>
        <v>3000</v>
      </c>
      <c r="AO24" s="48">
        <f t="shared" si="188"/>
        <v>3000</v>
      </c>
      <c r="AP24" s="48">
        <f t="shared" ref="AP24:AQ24" si="189">+AP12*20</f>
        <v>3000</v>
      </c>
      <c r="AQ24" s="48">
        <f t="shared" si="189"/>
        <v>3000</v>
      </c>
      <c r="AR24" s="48">
        <f t="shared" ref="AR24:AT24" si="190">+AR12*20</f>
        <v>3000</v>
      </c>
      <c r="AS24" s="48">
        <f t="shared" si="190"/>
        <v>3000</v>
      </c>
      <c r="AT24" s="48">
        <f t="shared" si="190"/>
        <v>3300</v>
      </c>
      <c r="AU24" s="48">
        <f t="shared" ref="AU24:AV24" si="191">+AU12*20</f>
        <v>3300</v>
      </c>
      <c r="AV24" s="48">
        <f t="shared" si="191"/>
        <v>3300</v>
      </c>
      <c r="AW24" s="48">
        <f t="shared" ref="AW24" si="192">+AW12*20</f>
        <v>3300</v>
      </c>
      <c r="AX24" s="48">
        <f>+AX12*20</f>
        <v>3600</v>
      </c>
      <c r="AY24" s="48">
        <f>+AY12*20</f>
        <v>3600</v>
      </c>
      <c r="AZ24" s="48">
        <f>+AZ12*20</f>
        <v>3600</v>
      </c>
    </row>
    <row r="25" spans="1:52" x14ac:dyDescent="0.3">
      <c r="A25" s="25" t="s">
        <v>20</v>
      </c>
      <c r="B25" s="12">
        <v>100</v>
      </c>
      <c r="C25" s="12">
        <v>100</v>
      </c>
      <c r="D25" s="12">
        <v>100</v>
      </c>
      <c r="E25" s="12">
        <v>100</v>
      </c>
      <c r="F25" s="12">
        <v>100</v>
      </c>
      <c r="G25" s="12">
        <v>100</v>
      </c>
      <c r="H25" s="12">
        <v>100</v>
      </c>
      <c r="I25" s="12">
        <v>200</v>
      </c>
      <c r="J25" s="12">
        <v>200</v>
      </c>
      <c r="K25" s="12">
        <v>200</v>
      </c>
      <c r="L25" s="12">
        <v>200</v>
      </c>
      <c r="M25" s="12">
        <v>200</v>
      </c>
      <c r="N25" s="12">
        <v>200</v>
      </c>
      <c r="O25" s="12">
        <v>200</v>
      </c>
      <c r="P25" s="12">
        <v>200</v>
      </c>
      <c r="Q25" s="12">
        <v>200</v>
      </c>
      <c r="R25" s="12">
        <v>500</v>
      </c>
      <c r="S25" s="48">
        <v>500</v>
      </c>
      <c r="T25" s="48">
        <v>500</v>
      </c>
      <c r="U25" s="12">
        <v>800</v>
      </c>
      <c r="V25" s="48">
        <v>500</v>
      </c>
      <c r="W25" s="48">
        <v>800</v>
      </c>
      <c r="X25" s="48">
        <v>1000</v>
      </c>
      <c r="Y25" s="12">
        <v>1000</v>
      </c>
      <c r="Z25" s="12">
        <v>1000</v>
      </c>
      <c r="AA25" s="12">
        <v>1000</v>
      </c>
      <c r="AB25" s="12">
        <v>2000</v>
      </c>
      <c r="AC25" s="12">
        <v>1000</v>
      </c>
      <c r="AD25" s="48">
        <v>500</v>
      </c>
      <c r="AE25" s="48">
        <v>2000</v>
      </c>
      <c r="AF25" s="48">
        <v>2000</v>
      </c>
      <c r="AG25" s="48">
        <v>2000</v>
      </c>
      <c r="AH25" s="48">
        <f>300*8</f>
        <v>2400</v>
      </c>
      <c r="AI25" s="48">
        <v>2000</v>
      </c>
      <c r="AJ25" s="48">
        <v>2000</v>
      </c>
      <c r="AK25" s="48">
        <v>2000</v>
      </c>
      <c r="AL25" s="48">
        <v>2000</v>
      </c>
      <c r="AM25" s="48">
        <v>3000</v>
      </c>
      <c r="AN25" s="48">
        <v>2000</v>
      </c>
      <c r="AO25" s="48">
        <v>2000</v>
      </c>
      <c r="AP25" s="48">
        <v>2000</v>
      </c>
      <c r="AQ25" s="48">
        <v>2000</v>
      </c>
      <c r="AR25" s="48">
        <v>2000</v>
      </c>
      <c r="AS25" s="48">
        <v>2000</v>
      </c>
      <c r="AT25" s="48">
        <v>2000</v>
      </c>
      <c r="AU25" s="48">
        <v>2000</v>
      </c>
      <c r="AV25" s="48">
        <v>2000</v>
      </c>
      <c r="AW25" s="48">
        <v>2000</v>
      </c>
      <c r="AX25" s="48">
        <v>2000</v>
      </c>
      <c r="AY25" s="48">
        <v>2000</v>
      </c>
      <c r="AZ25" s="48">
        <v>2000</v>
      </c>
    </row>
    <row r="26" spans="1:52" x14ac:dyDescent="0.3">
      <c r="A26" s="25" t="s">
        <v>21</v>
      </c>
      <c r="B26" s="12">
        <v>260</v>
      </c>
      <c r="C26" s="12">
        <v>260</v>
      </c>
      <c r="D26" s="12">
        <v>260</v>
      </c>
      <c r="E26" s="12">
        <v>260</v>
      </c>
      <c r="F26" s="12">
        <v>260</v>
      </c>
      <c r="G26" s="12">
        <v>260</v>
      </c>
      <c r="H26" s="12">
        <v>260</v>
      </c>
      <c r="I26" s="12">
        <v>260</v>
      </c>
      <c r="J26" s="12">
        <v>260</v>
      </c>
      <c r="K26" s="12">
        <v>260</v>
      </c>
      <c r="L26" s="12">
        <v>260</v>
      </c>
      <c r="M26" s="12">
        <v>260</v>
      </c>
      <c r="N26" s="12">
        <v>260</v>
      </c>
      <c r="O26" s="12">
        <v>260</v>
      </c>
      <c r="P26" s="12">
        <v>260</v>
      </c>
      <c r="Q26" s="12">
        <v>260</v>
      </c>
      <c r="R26" s="12">
        <v>260</v>
      </c>
      <c r="S26" s="48">
        <v>200</v>
      </c>
      <c r="T26" s="48">
        <v>200</v>
      </c>
      <c r="U26" s="12">
        <v>200</v>
      </c>
      <c r="V26" s="48">
        <v>200</v>
      </c>
      <c r="W26" s="48">
        <v>200</v>
      </c>
      <c r="X26" s="48">
        <v>800</v>
      </c>
      <c r="Y26" s="12">
        <v>800</v>
      </c>
      <c r="Z26" s="12">
        <v>1000</v>
      </c>
      <c r="AA26" s="12">
        <v>1000</v>
      </c>
      <c r="AB26" s="12">
        <v>1250</v>
      </c>
      <c r="AC26" s="12">
        <v>1000</v>
      </c>
      <c r="AD26" s="48">
        <v>200</v>
      </c>
      <c r="AE26" s="48">
        <v>1600</v>
      </c>
      <c r="AF26" s="48">
        <v>1600</v>
      </c>
      <c r="AG26" s="48">
        <v>1600</v>
      </c>
      <c r="AH26" s="12">
        <f>250*8</f>
        <v>2000</v>
      </c>
      <c r="AI26" s="48">
        <v>1600</v>
      </c>
      <c r="AJ26" s="48">
        <v>1600</v>
      </c>
      <c r="AK26" s="48">
        <v>2000</v>
      </c>
      <c r="AL26" s="12">
        <f t="shared" ref="AL26:AS26" si="193">250*8</f>
        <v>2000</v>
      </c>
      <c r="AM26" s="12">
        <f t="shared" si="193"/>
        <v>2000</v>
      </c>
      <c r="AN26" s="12">
        <f t="shared" si="193"/>
        <v>2000</v>
      </c>
      <c r="AO26" s="12">
        <f t="shared" si="193"/>
        <v>2000</v>
      </c>
      <c r="AP26" s="12">
        <f t="shared" si="193"/>
        <v>2000</v>
      </c>
      <c r="AQ26" s="12">
        <f t="shared" si="193"/>
        <v>2000</v>
      </c>
      <c r="AR26" s="12">
        <f t="shared" si="193"/>
        <v>2000</v>
      </c>
      <c r="AS26" s="12">
        <f t="shared" si="193"/>
        <v>2000</v>
      </c>
      <c r="AT26" s="12">
        <v>2200</v>
      </c>
      <c r="AU26" s="12">
        <v>2200</v>
      </c>
      <c r="AV26" s="12">
        <v>2200</v>
      </c>
      <c r="AW26" s="12">
        <v>2200</v>
      </c>
      <c r="AX26" s="12">
        <v>2400</v>
      </c>
      <c r="AY26" s="12">
        <v>2400</v>
      </c>
      <c r="AZ26" s="12">
        <v>2400</v>
      </c>
    </row>
    <row r="27" spans="1:52" x14ac:dyDescent="0.3">
      <c r="A27" s="25" t="s">
        <v>22</v>
      </c>
      <c r="B27" s="12">
        <v>200</v>
      </c>
      <c r="C27" s="12">
        <v>200</v>
      </c>
      <c r="D27" s="12">
        <v>200</v>
      </c>
      <c r="E27" s="12">
        <v>200</v>
      </c>
      <c r="F27" s="12">
        <v>200</v>
      </c>
      <c r="G27" s="12">
        <v>200</v>
      </c>
      <c r="H27" s="12">
        <v>200</v>
      </c>
      <c r="I27" s="12">
        <v>200</v>
      </c>
      <c r="J27" s="12">
        <v>200</v>
      </c>
      <c r="K27" s="12">
        <v>200</v>
      </c>
      <c r="L27" s="12">
        <v>200</v>
      </c>
      <c r="M27" s="12">
        <v>200</v>
      </c>
      <c r="N27" s="12">
        <v>200</v>
      </c>
      <c r="O27" s="12">
        <v>200</v>
      </c>
      <c r="P27" s="12">
        <v>200</v>
      </c>
      <c r="Q27" s="12">
        <v>200</v>
      </c>
      <c r="R27" s="12">
        <v>200</v>
      </c>
      <c r="S27" s="48">
        <v>300</v>
      </c>
      <c r="T27" s="48">
        <v>300</v>
      </c>
      <c r="U27" s="48">
        <v>300</v>
      </c>
      <c r="V27" s="48">
        <v>300</v>
      </c>
      <c r="W27" s="48">
        <v>300</v>
      </c>
      <c r="X27" s="48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48">
        <v>300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</row>
    <row r="28" spans="1:52" x14ac:dyDescent="0.3">
      <c r="A28" s="25" t="s">
        <v>23</v>
      </c>
      <c r="B28" s="12">
        <v>100</v>
      </c>
      <c r="C28" s="12">
        <v>100</v>
      </c>
      <c r="D28" s="12">
        <v>100</v>
      </c>
      <c r="E28" s="12">
        <v>100</v>
      </c>
      <c r="F28" s="12">
        <v>100</v>
      </c>
      <c r="G28" s="12">
        <v>100</v>
      </c>
      <c r="H28" s="12">
        <v>100</v>
      </c>
      <c r="I28" s="12">
        <v>100</v>
      </c>
      <c r="J28" s="12">
        <v>100</v>
      </c>
      <c r="K28" s="12">
        <v>100</v>
      </c>
      <c r="L28" s="12">
        <v>100</v>
      </c>
      <c r="M28" s="12">
        <v>100</v>
      </c>
      <c r="N28" s="12">
        <v>100</v>
      </c>
      <c r="O28" s="12">
        <v>100</v>
      </c>
      <c r="P28" s="12">
        <v>100</v>
      </c>
      <c r="Q28" s="12">
        <v>100</v>
      </c>
      <c r="R28" s="12">
        <v>100</v>
      </c>
      <c r="S28" s="48">
        <v>200</v>
      </c>
      <c r="T28" s="48">
        <v>200</v>
      </c>
      <c r="U28" s="12">
        <f>200*1</f>
        <v>200</v>
      </c>
      <c r="V28" s="48">
        <v>200</v>
      </c>
      <c r="W28" s="48">
        <v>200</v>
      </c>
      <c r="X28" s="48">
        <v>500</v>
      </c>
      <c r="Y28" s="12">
        <v>500</v>
      </c>
      <c r="Z28" s="12">
        <v>500</v>
      </c>
      <c r="AA28" s="12">
        <v>500</v>
      </c>
      <c r="AB28" s="12">
        <v>500</v>
      </c>
      <c r="AC28" s="12">
        <v>500</v>
      </c>
      <c r="AD28" s="48">
        <v>200</v>
      </c>
      <c r="AE28" s="48">
        <v>500</v>
      </c>
      <c r="AF28" s="12">
        <v>500</v>
      </c>
      <c r="AG28" s="12">
        <v>500</v>
      </c>
      <c r="AH28" s="12">
        <v>800</v>
      </c>
      <c r="AI28" s="12">
        <v>500</v>
      </c>
      <c r="AJ28" s="12">
        <v>500</v>
      </c>
      <c r="AK28" s="12">
        <v>500</v>
      </c>
      <c r="AL28" s="12">
        <v>500</v>
      </c>
      <c r="AM28" s="12">
        <v>800</v>
      </c>
      <c r="AN28" s="12">
        <v>500</v>
      </c>
      <c r="AO28" s="12">
        <v>500</v>
      </c>
      <c r="AP28" s="12">
        <v>500</v>
      </c>
      <c r="AQ28" s="12">
        <v>500</v>
      </c>
      <c r="AR28" s="12">
        <v>500</v>
      </c>
      <c r="AS28" s="12">
        <v>500</v>
      </c>
      <c r="AT28" s="12">
        <v>500</v>
      </c>
      <c r="AU28" s="12">
        <v>500</v>
      </c>
      <c r="AV28" s="12">
        <v>500</v>
      </c>
      <c r="AW28" s="12">
        <v>500</v>
      </c>
      <c r="AX28" s="12">
        <v>800</v>
      </c>
      <c r="AY28" s="12">
        <v>800</v>
      </c>
      <c r="AZ28" s="12">
        <v>800</v>
      </c>
    </row>
    <row r="29" spans="1:52" x14ac:dyDescent="0.3">
      <c r="A29" s="25" t="s">
        <v>24</v>
      </c>
      <c r="B29" s="12">
        <v>20</v>
      </c>
      <c r="C29" s="12">
        <v>20</v>
      </c>
      <c r="D29" s="12">
        <v>20</v>
      </c>
      <c r="E29" s="12">
        <v>20</v>
      </c>
      <c r="F29" s="12">
        <v>20</v>
      </c>
      <c r="G29" s="12">
        <v>20</v>
      </c>
      <c r="H29" s="12">
        <v>20</v>
      </c>
      <c r="I29" s="12">
        <v>20</v>
      </c>
      <c r="J29" s="12">
        <v>20</v>
      </c>
      <c r="K29" s="12">
        <v>50</v>
      </c>
      <c r="L29" s="12">
        <v>20</v>
      </c>
      <c r="M29" s="12">
        <v>20</v>
      </c>
      <c r="N29" s="12">
        <v>20</v>
      </c>
      <c r="O29" s="12">
        <v>20</v>
      </c>
      <c r="P29" s="12">
        <v>20</v>
      </c>
      <c r="Q29" s="12">
        <v>50</v>
      </c>
      <c r="R29" s="12">
        <v>20</v>
      </c>
      <c r="S29" s="48">
        <v>100</v>
      </c>
      <c r="T29" s="48">
        <v>100</v>
      </c>
      <c r="U29" s="12">
        <v>100</v>
      </c>
      <c r="V29" s="48">
        <v>100</v>
      </c>
      <c r="W29" s="48">
        <v>100</v>
      </c>
      <c r="X29" s="48">
        <v>200</v>
      </c>
      <c r="Y29" s="12">
        <v>200</v>
      </c>
      <c r="Z29" s="12">
        <v>200</v>
      </c>
      <c r="AA29" s="12">
        <v>200</v>
      </c>
      <c r="AB29" s="12">
        <v>200</v>
      </c>
      <c r="AC29" s="12">
        <v>200</v>
      </c>
      <c r="AD29" s="48">
        <v>100</v>
      </c>
      <c r="AE29" s="48">
        <v>200</v>
      </c>
      <c r="AF29" s="12">
        <v>200</v>
      </c>
      <c r="AG29" s="12">
        <v>200</v>
      </c>
      <c r="AH29" s="12">
        <v>300</v>
      </c>
      <c r="AI29" s="12">
        <v>200</v>
      </c>
      <c r="AJ29" s="12">
        <v>200</v>
      </c>
      <c r="AK29" s="12">
        <v>200</v>
      </c>
      <c r="AL29" s="12">
        <v>200</v>
      </c>
      <c r="AM29" s="12">
        <v>300</v>
      </c>
      <c r="AN29" s="12">
        <v>200</v>
      </c>
      <c r="AO29" s="12">
        <v>200</v>
      </c>
      <c r="AP29" s="12">
        <v>200</v>
      </c>
      <c r="AQ29" s="12">
        <v>200</v>
      </c>
      <c r="AR29" s="12">
        <v>200</v>
      </c>
      <c r="AS29" s="12">
        <v>200</v>
      </c>
      <c r="AT29" s="12">
        <v>200</v>
      </c>
      <c r="AU29" s="12">
        <v>200</v>
      </c>
      <c r="AV29" s="12">
        <v>200</v>
      </c>
      <c r="AW29" s="12">
        <v>200</v>
      </c>
      <c r="AX29" s="12">
        <v>300</v>
      </c>
      <c r="AY29" s="12">
        <v>300</v>
      </c>
      <c r="AZ29" s="12">
        <v>300</v>
      </c>
    </row>
    <row r="30" spans="1:52" x14ac:dyDescent="0.3">
      <c r="A30" s="25" t="s">
        <v>25</v>
      </c>
      <c r="B30" s="12">
        <v>150</v>
      </c>
      <c r="C30" s="12">
        <v>150</v>
      </c>
      <c r="D30" s="12">
        <v>150</v>
      </c>
      <c r="E30" s="12">
        <v>150</v>
      </c>
      <c r="F30" s="12">
        <v>150</v>
      </c>
      <c r="G30" s="12">
        <v>150</v>
      </c>
      <c r="H30" s="12">
        <v>150</v>
      </c>
      <c r="I30" s="12">
        <v>150</v>
      </c>
      <c r="J30" s="12">
        <v>150</v>
      </c>
      <c r="K30" s="12">
        <v>150</v>
      </c>
      <c r="L30" s="12">
        <v>150</v>
      </c>
      <c r="M30" s="12">
        <v>200</v>
      </c>
      <c r="N30" s="12">
        <v>200</v>
      </c>
      <c r="O30" s="12">
        <v>150</v>
      </c>
      <c r="P30" s="12">
        <v>200</v>
      </c>
      <c r="Q30" s="12">
        <v>200</v>
      </c>
      <c r="R30" s="12">
        <v>200</v>
      </c>
      <c r="S30" s="48">
        <v>200</v>
      </c>
      <c r="T30" s="48">
        <v>200</v>
      </c>
      <c r="U30" s="12">
        <f>200*1</f>
        <v>200</v>
      </c>
      <c r="V30" s="48">
        <v>200</v>
      </c>
      <c r="W30" s="48">
        <v>200</v>
      </c>
      <c r="X30" s="48">
        <v>500</v>
      </c>
      <c r="Y30" s="12">
        <v>500</v>
      </c>
      <c r="Z30" s="12">
        <v>500</v>
      </c>
      <c r="AA30" s="12">
        <v>500</v>
      </c>
      <c r="AB30" s="12">
        <v>500</v>
      </c>
      <c r="AC30" s="12">
        <v>500</v>
      </c>
      <c r="AD30" s="48">
        <v>200</v>
      </c>
      <c r="AE30" s="48">
        <v>500</v>
      </c>
      <c r="AF30" s="12">
        <v>500</v>
      </c>
      <c r="AG30" s="12">
        <v>500</v>
      </c>
      <c r="AH30" s="12">
        <v>800</v>
      </c>
      <c r="AI30" s="12">
        <v>500</v>
      </c>
      <c r="AJ30" s="12">
        <v>500</v>
      </c>
      <c r="AK30" s="12">
        <v>500</v>
      </c>
      <c r="AL30" s="12">
        <v>500</v>
      </c>
      <c r="AM30" s="12">
        <v>800</v>
      </c>
      <c r="AN30" s="12">
        <v>500</v>
      </c>
      <c r="AO30" s="12">
        <v>500</v>
      </c>
      <c r="AP30" s="12">
        <v>500</v>
      </c>
      <c r="AQ30" s="12">
        <v>500</v>
      </c>
      <c r="AR30" s="12">
        <v>500</v>
      </c>
      <c r="AS30" s="12">
        <v>500</v>
      </c>
      <c r="AT30" s="12">
        <v>500</v>
      </c>
      <c r="AU30" s="12">
        <v>500</v>
      </c>
      <c r="AV30" s="12">
        <v>500</v>
      </c>
      <c r="AW30" s="12">
        <v>500</v>
      </c>
      <c r="AX30" s="12">
        <v>600</v>
      </c>
      <c r="AY30" s="12">
        <v>600</v>
      </c>
      <c r="AZ30" s="12">
        <v>600</v>
      </c>
    </row>
    <row r="31" spans="1:52" x14ac:dyDescent="0.3">
      <c r="A31" s="25" t="s">
        <v>26</v>
      </c>
      <c r="B31" s="12">
        <v>200</v>
      </c>
      <c r="C31" s="12">
        <v>200</v>
      </c>
      <c r="D31" s="12">
        <v>200</v>
      </c>
      <c r="E31" s="12">
        <v>200</v>
      </c>
      <c r="F31" s="12">
        <v>200</v>
      </c>
      <c r="G31" s="12">
        <v>200</v>
      </c>
      <c r="H31" s="12">
        <v>200</v>
      </c>
      <c r="I31" s="12">
        <v>200</v>
      </c>
      <c r="J31" s="12">
        <v>200</v>
      </c>
      <c r="K31" s="12">
        <v>200</v>
      </c>
      <c r="L31" s="12">
        <v>200</v>
      </c>
      <c r="M31" s="12">
        <v>200</v>
      </c>
      <c r="N31" s="12">
        <v>200</v>
      </c>
      <c r="O31" s="12">
        <v>200</v>
      </c>
      <c r="P31" s="12">
        <v>200</v>
      </c>
      <c r="Q31" s="12">
        <v>200</v>
      </c>
      <c r="R31" s="12">
        <v>500</v>
      </c>
      <c r="S31" s="48">
        <v>500</v>
      </c>
      <c r="T31" s="48">
        <v>800</v>
      </c>
      <c r="U31" s="12">
        <v>800</v>
      </c>
      <c r="V31" s="48">
        <v>500</v>
      </c>
      <c r="W31" s="48">
        <v>800</v>
      </c>
      <c r="X31" s="48">
        <v>800</v>
      </c>
      <c r="Y31" s="48">
        <v>800</v>
      </c>
      <c r="Z31" s="48">
        <v>1000</v>
      </c>
      <c r="AA31" s="48">
        <v>1000</v>
      </c>
      <c r="AB31" s="48">
        <v>1250</v>
      </c>
      <c r="AC31" s="48">
        <v>1000</v>
      </c>
      <c r="AD31" s="48">
        <v>800</v>
      </c>
      <c r="AE31" s="48">
        <v>1600</v>
      </c>
      <c r="AF31" s="12">
        <v>1600</v>
      </c>
      <c r="AG31" s="12">
        <v>1600</v>
      </c>
      <c r="AH31" s="12">
        <v>2000</v>
      </c>
      <c r="AI31" s="12">
        <v>1600</v>
      </c>
      <c r="AJ31" s="12">
        <v>1600</v>
      </c>
      <c r="AK31" s="12">
        <v>2000</v>
      </c>
      <c r="AL31" s="12">
        <v>2000</v>
      </c>
      <c r="AM31" s="12">
        <v>2000</v>
      </c>
      <c r="AN31" s="12">
        <v>2000</v>
      </c>
      <c r="AO31" s="12">
        <v>2000</v>
      </c>
      <c r="AP31" s="12">
        <v>2000</v>
      </c>
      <c r="AQ31" s="12">
        <v>2000</v>
      </c>
      <c r="AR31" s="12">
        <v>2000</v>
      </c>
      <c r="AS31" s="12">
        <v>2000</v>
      </c>
      <c r="AT31" s="12">
        <v>2200</v>
      </c>
      <c r="AU31" s="12">
        <v>2200</v>
      </c>
      <c r="AV31" s="12">
        <v>2200</v>
      </c>
      <c r="AW31" s="12">
        <v>2200</v>
      </c>
      <c r="AX31" s="12">
        <v>2400</v>
      </c>
      <c r="AY31" s="12">
        <v>2400</v>
      </c>
      <c r="AZ31" s="12">
        <v>2400</v>
      </c>
    </row>
    <row r="32" spans="1:52" x14ac:dyDescent="0.3">
      <c r="A32" s="25" t="s">
        <v>27</v>
      </c>
      <c r="B32" s="12">
        <f>17*20</f>
        <v>340</v>
      </c>
      <c r="C32" s="12">
        <f>17*20</f>
        <v>340</v>
      </c>
      <c r="D32" s="12">
        <v>380</v>
      </c>
      <c r="E32" s="12">
        <f>16*20</f>
        <v>320</v>
      </c>
      <c r="F32" s="12">
        <f>16*20</f>
        <v>320</v>
      </c>
      <c r="G32" s="12">
        <f>20*20</f>
        <v>400</v>
      </c>
      <c r="H32" s="12">
        <f>20*20</f>
        <v>400</v>
      </c>
      <c r="I32" s="12">
        <v>640</v>
      </c>
      <c r="J32" s="12">
        <f>28*20</f>
        <v>560</v>
      </c>
      <c r="K32" s="12">
        <v>760</v>
      </c>
      <c r="L32" s="12">
        <v>480</v>
      </c>
      <c r="M32" s="12">
        <f>28*20</f>
        <v>560</v>
      </c>
      <c r="N32" s="12">
        <f>28*20</f>
        <v>560</v>
      </c>
      <c r="O32" s="12">
        <v>740</v>
      </c>
      <c r="P32" s="12">
        <f>40*20</f>
        <v>800</v>
      </c>
      <c r="Q32" s="12">
        <f>20*50</f>
        <v>1000</v>
      </c>
      <c r="R32" s="12">
        <f>45*20</f>
        <v>900</v>
      </c>
      <c r="S32" s="48">
        <v>1160</v>
      </c>
      <c r="T32" s="48">
        <f>60*20</f>
        <v>1200</v>
      </c>
      <c r="U32" s="12">
        <f>75*20</f>
        <v>1500</v>
      </c>
      <c r="V32" s="48">
        <v>1100</v>
      </c>
      <c r="W32" s="48">
        <f>80*20</f>
        <v>1600</v>
      </c>
      <c r="X32" s="48">
        <v>4500</v>
      </c>
      <c r="Y32" s="48">
        <v>6000</v>
      </c>
      <c r="Z32" s="48">
        <v>6000</v>
      </c>
      <c r="AA32" s="48">
        <v>7500</v>
      </c>
      <c r="AB32" s="48">
        <v>10000</v>
      </c>
      <c r="AC32" s="48">
        <v>7500</v>
      </c>
      <c r="AD32" s="48">
        <v>1520</v>
      </c>
      <c r="AE32" s="48">
        <v>9000</v>
      </c>
      <c r="AF32" s="12">
        <v>11000</v>
      </c>
      <c r="AG32" s="12">
        <v>11000</v>
      </c>
      <c r="AH32" s="12">
        <v>16000</v>
      </c>
      <c r="AI32" s="12">
        <v>11000</v>
      </c>
      <c r="AJ32" s="12">
        <v>11000</v>
      </c>
      <c r="AK32" s="12">
        <v>10000</v>
      </c>
      <c r="AL32" s="12">
        <v>13500</v>
      </c>
      <c r="AM32" s="12">
        <v>19500</v>
      </c>
      <c r="AN32" s="12">
        <v>13500</v>
      </c>
      <c r="AO32" s="12">
        <v>13500</v>
      </c>
      <c r="AP32" s="12">
        <v>13500</v>
      </c>
      <c r="AQ32" s="12">
        <v>13500</v>
      </c>
      <c r="AR32" s="12">
        <v>13500</v>
      </c>
      <c r="AS32" s="12">
        <v>13500</v>
      </c>
      <c r="AT32" s="12">
        <v>15500</v>
      </c>
      <c r="AU32" s="12">
        <v>15500</v>
      </c>
      <c r="AV32" s="12">
        <v>15500</v>
      </c>
      <c r="AW32" s="12">
        <v>15500</v>
      </c>
      <c r="AX32" s="12">
        <v>16500</v>
      </c>
      <c r="AY32" s="12">
        <v>16500</v>
      </c>
      <c r="AZ32" s="12">
        <v>16500</v>
      </c>
    </row>
    <row r="33" spans="1:52" x14ac:dyDescent="0.3">
      <c r="A33" s="29" t="s">
        <v>28</v>
      </c>
      <c r="B33" s="12">
        <v>500</v>
      </c>
      <c r="C33" s="12">
        <v>500</v>
      </c>
      <c r="D33" s="12">
        <v>500</v>
      </c>
      <c r="E33" s="12">
        <v>500</v>
      </c>
      <c r="F33" s="12">
        <v>500</v>
      </c>
      <c r="G33" s="12">
        <v>500</v>
      </c>
      <c r="H33" s="12">
        <v>500</v>
      </c>
      <c r="I33" s="12">
        <v>500</v>
      </c>
      <c r="J33" s="12">
        <v>500</v>
      </c>
      <c r="K33" s="12">
        <v>500</v>
      </c>
      <c r="L33" s="12">
        <v>500</v>
      </c>
      <c r="M33" s="12">
        <v>500</v>
      </c>
      <c r="N33" s="12">
        <v>500</v>
      </c>
      <c r="O33" s="12">
        <v>500</v>
      </c>
      <c r="P33" s="12">
        <v>500</v>
      </c>
      <c r="Q33" s="12">
        <v>500</v>
      </c>
      <c r="R33" s="12">
        <v>800</v>
      </c>
      <c r="S33" s="48">
        <v>1850</v>
      </c>
      <c r="T33" s="48">
        <v>1850</v>
      </c>
      <c r="U33" s="48">
        <v>1850</v>
      </c>
      <c r="V33" s="48">
        <v>2500</v>
      </c>
      <c r="W33" s="48">
        <v>2500</v>
      </c>
      <c r="X33" s="48">
        <v>6000</v>
      </c>
      <c r="Y33" s="12">
        <v>6000</v>
      </c>
      <c r="Z33" s="12">
        <v>7000</v>
      </c>
      <c r="AA33" s="12">
        <v>7000</v>
      </c>
      <c r="AB33" s="12">
        <v>11000</v>
      </c>
      <c r="AC33" s="12">
        <v>7000</v>
      </c>
      <c r="AD33" s="48">
        <v>1850</v>
      </c>
      <c r="AE33" s="48">
        <v>10000</v>
      </c>
      <c r="AF33" s="48">
        <v>10000</v>
      </c>
      <c r="AG33" s="48">
        <v>10000</v>
      </c>
      <c r="AH33" s="48">
        <v>16000</v>
      </c>
      <c r="AI33" s="48">
        <v>10000</v>
      </c>
      <c r="AJ33" s="48">
        <v>10000</v>
      </c>
      <c r="AK33" s="48">
        <v>11500</v>
      </c>
      <c r="AL33" s="48">
        <v>11500</v>
      </c>
      <c r="AM33" s="48">
        <v>19500</v>
      </c>
      <c r="AN33" s="48">
        <v>11500</v>
      </c>
      <c r="AO33" s="48">
        <v>11500</v>
      </c>
      <c r="AP33" s="48">
        <v>11500</v>
      </c>
      <c r="AQ33" s="48">
        <v>11500</v>
      </c>
      <c r="AR33" s="48">
        <v>11500</v>
      </c>
      <c r="AS33" s="48">
        <v>11500</v>
      </c>
      <c r="AT33" s="48">
        <v>13500</v>
      </c>
      <c r="AU33" s="48">
        <v>13500</v>
      </c>
      <c r="AV33" s="48">
        <v>13500</v>
      </c>
      <c r="AW33" s="48">
        <v>13500</v>
      </c>
      <c r="AX33" s="48">
        <v>13500</v>
      </c>
      <c r="AY33" s="48">
        <v>13500</v>
      </c>
      <c r="AZ33" s="48">
        <v>13500</v>
      </c>
    </row>
    <row r="34" spans="1:52" ht="15" thickBot="1" x14ac:dyDescent="0.35">
      <c r="A34" s="26" t="s">
        <v>29</v>
      </c>
      <c r="B34" s="11">
        <f t="shared" ref="B34:G34" si="194">SUM(B22:B33)</f>
        <v>3470</v>
      </c>
      <c r="C34" s="11">
        <f t="shared" ref="C34" si="195">SUM(C22:C33)</f>
        <v>3470</v>
      </c>
      <c r="D34" s="11">
        <f>SUM(D22:D33)</f>
        <v>3760</v>
      </c>
      <c r="E34" s="11">
        <f t="shared" si="194"/>
        <v>3425</v>
      </c>
      <c r="F34" s="11">
        <f t="shared" ref="F34" si="196">SUM(F22:F33)</f>
        <v>3425</v>
      </c>
      <c r="G34" s="11">
        <f t="shared" si="194"/>
        <v>4255</v>
      </c>
      <c r="H34" s="11">
        <f t="shared" ref="H34" si="197">SUM(H22:H33)</f>
        <v>4255</v>
      </c>
      <c r="I34" s="11">
        <f>SUM(I22:I33)</f>
        <v>4045</v>
      </c>
      <c r="J34" s="11">
        <f>SUM(J22:J33)</f>
        <v>5452.5</v>
      </c>
      <c r="K34" s="11">
        <f>SUM(K22:K33)</f>
        <v>6120</v>
      </c>
      <c r="L34" s="11">
        <f t="shared" ref="L34" si="198">SUM(L22:L33)</f>
        <v>4772.5</v>
      </c>
      <c r="M34" s="11">
        <f>SUM(M22:M33)</f>
        <v>5115</v>
      </c>
      <c r="N34" s="11">
        <f>SUM(N22:N33)</f>
        <v>5115</v>
      </c>
      <c r="O34" s="11">
        <f t="shared" ref="O34" si="199">SUM(O22:O33)</f>
        <v>7095</v>
      </c>
      <c r="P34" s="11">
        <f t="shared" ref="P34" si="200">SUM(P22:P33)</f>
        <v>5942.5</v>
      </c>
      <c r="Q34" s="11">
        <f>SUM(Q22:Q33)</f>
        <v>6690</v>
      </c>
      <c r="R34" s="11">
        <f t="shared" ref="R34" si="201">SUM(R22:R33)</f>
        <v>8730</v>
      </c>
      <c r="S34" s="46">
        <f t="shared" ref="S34" si="202">SUM(S22:S33)</f>
        <v>11710</v>
      </c>
      <c r="T34" s="46">
        <f t="shared" ref="T34:AG34" si="203">SUM(T22:T33)</f>
        <v>10050</v>
      </c>
      <c r="U34" s="11">
        <f t="shared" ref="U34" si="204">SUM(U22:U33)</f>
        <v>14450</v>
      </c>
      <c r="V34" s="46">
        <f t="shared" ref="V34" si="205">SUM(V22:V33)</f>
        <v>12912.5</v>
      </c>
      <c r="W34" s="46">
        <f t="shared" ref="W34" si="206">SUM(W22:W33)</f>
        <v>15787.5</v>
      </c>
      <c r="X34" s="46">
        <f t="shared" si="203"/>
        <v>28300</v>
      </c>
      <c r="Y34" s="11">
        <f>SUM(Y22:Y33)</f>
        <v>30600</v>
      </c>
      <c r="Z34" s="11">
        <f t="shared" si="203"/>
        <v>34700</v>
      </c>
      <c r="AA34" s="11">
        <f t="shared" si="203"/>
        <v>37200</v>
      </c>
      <c r="AB34" s="11">
        <f>SUM(AB22:AB33)</f>
        <v>51700</v>
      </c>
      <c r="AC34" s="11">
        <f t="shared" ref="AC34" si="207">SUM(AC22:AC33)</f>
        <v>37200</v>
      </c>
      <c r="AD34" s="46">
        <f>SUM(AD22:AD33)</f>
        <v>11970</v>
      </c>
      <c r="AE34" s="46">
        <f t="shared" si="203"/>
        <v>53400</v>
      </c>
      <c r="AF34" s="11">
        <f t="shared" si="203"/>
        <v>57000</v>
      </c>
      <c r="AG34" s="11">
        <f t="shared" si="203"/>
        <v>57000</v>
      </c>
      <c r="AH34" s="11">
        <f>SUM(AH22:AH33)</f>
        <v>80300</v>
      </c>
      <c r="AI34" s="11">
        <f t="shared" ref="AI34:AJ34" si="208">SUM(AI22:AI33)</f>
        <v>57000</v>
      </c>
      <c r="AJ34" s="11">
        <f t="shared" si="208"/>
        <v>57000</v>
      </c>
      <c r="AK34" s="11">
        <f>SUM(AK22:AK33)</f>
        <v>63700</v>
      </c>
      <c r="AL34" s="11">
        <f t="shared" ref="AL34" si="209">SUM(AL22:AL33)</f>
        <v>69200</v>
      </c>
      <c r="AM34" s="11">
        <f>SUM(AM22:AM33)</f>
        <v>97900</v>
      </c>
      <c r="AN34" s="11">
        <f t="shared" ref="AN34:AO34" si="210">SUM(AN22:AN33)</f>
        <v>69200</v>
      </c>
      <c r="AO34" s="11">
        <f t="shared" si="210"/>
        <v>69200</v>
      </c>
      <c r="AP34" s="11">
        <f t="shared" ref="AP34:AQ34" si="211">SUM(AP22:AP33)</f>
        <v>69200</v>
      </c>
      <c r="AQ34" s="11">
        <f t="shared" si="211"/>
        <v>69200</v>
      </c>
      <c r="AR34" s="11">
        <f t="shared" ref="AR34:AT34" si="212">SUM(AR22:AR33)</f>
        <v>69200</v>
      </c>
      <c r="AS34" s="11">
        <f t="shared" si="212"/>
        <v>69200</v>
      </c>
      <c r="AT34" s="11">
        <f t="shared" si="212"/>
        <v>77300</v>
      </c>
      <c r="AU34" s="11">
        <f t="shared" ref="AU34:AV34" si="213">SUM(AU22:AU33)</f>
        <v>77300</v>
      </c>
      <c r="AV34" s="11">
        <f t="shared" si="213"/>
        <v>77300</v>
      </c>
      <c r="AW34" s="11">
        <f t="shared" ref="AW34" si="214">SUM(AW22:AW33)</f>
        <v>77300</v>
      </c>
      <c r="AX34" s="11">
        <f>SUM(AX22:AX33)</f>
        <v>82900</v>
      </c>
      <c r="AY34" s="11">
        <f>SUM(AY22:AY33)</f>
        <v>82900</v>
      </c>
      <c r="AZ34" s="11">
        <f>SUM(AZ22:AZ33)</f>
        <v>82900</v>
      </c>
    </row>
    <row r="35" spans="1:52" ht="15" thickTop="1" x14ac:dyDescent="0.3">
      <c r="A35" s="30" t="s">
        <v>30</v>
      </c>
      <c r="B35" s="11">
        <f t="shared" ref="B35:G35" si="215">(B34+B21+B17)</f>
        <v>11187.2</v>
      </c>
      <c r="C35" s="11">
        <f t="shared" ref="C35" si="216">(C34+C21+C17)</f>
        <v>10665.2</v>
      </c>
      <c r="D35" s="13">
        <f>(D34+D21+D17)</f>
        <v>10149.6</v>
      </c>
      <c r="E35" s="11">
        <f t="shared" si="215"/>
        <v>10716.6</v>
      </c>
      <c r="F35" s="11">
        <f t="shared" ref="F35" si="217">(F34+F21+F17)</f>
        <v>10090.200000000001</v>
      </c>
      <c r="G35" s="13">
        <f t="shared" si="215"/>
        <v>13108.6</v>
      </c>
      <c r="H35" s="13">
        <f t="shared" ref="H35" si="218">(H34+H21+H17)</f>
        <v>12482.2</v>
      </c>
      <c r="I35" s="11">
        <f>(I34+I21+I17)</f>
        <v>13561</v>
      </c>
      <c r="J35" s="11">
        <f>(J34+J21+J17)</f>
        <v>18943.5</v>
      </c>
      <c r="K35" s="11">
        <f t="shared" ref="K35" si="219">(K34+K21+K17)</f>
        <v>21714.75</v>
      </c>
      <c r="L35" s="11">
        <f t="shared" ref="L35" si="220">(L34+L21+L17)</f>
        <v>14379.7</v>
      </c>
      <c r="M35" s="11">
        <f>(M34+M21+M17)</f>
        <v>19184.2</v>
      </c>
      <c r="N35" s="11">
        <f>(N34+N21+N17)</f>
        <v>18662.2</v>
      </c>
      <c r="O35" s="11">
        <f t="shared" ref="O35" si="221">(O34+O21+O17)</f>
        <v>24430.2</v>
      </c>
      <c r="P35" s="11">
        <f t="shared" ref="P35:Y35" si="222">(P34+P21+P17)</f>
        <v>26106.7</v>
      </c>
      <c r="Q35" s="11">
        <f t="shared" si="222"/>
        <v>30079.95</v>
      </c>
      <c r="R35" s="13">
        <f t="shared" si="222"/>
        <v>36720</v>
      </c>
      <c r="S35" s="46">
        <f t="shared" ref="S35" si="223">(S34+S21+S17)</f>
        <v>74416.600000000006</v>
      </c>
      <c r="T35" s="46">
        <f t="shared" si="222"/>
        <v>77676.600000000006</v>
      </c>
      <c r="U35" s="46">
        <f t="shared" si="222"/>
        <v>90596.6</v>
      </c>
      <c r="V35" s="46">
        <f>(V34+V21+V17)</f>
        <v>77471.299999999988</v>
      </c>
      <c r="W35" s="46">
        <f>(W34+W21+W17)</f>
        <v>97146.299999999988</v>
      </c>
      <c r="X35" s="46">
        <f t="shared" si="222"/>
        <v>131847.4</v>
      </c>
      <c r="Y35" s="46">
        <f t="shared" si="222"/>
        <v>167816.4</v>
      </c>
      <c r="Z35" s="46">
        <f>(Z34+Z21+Z17)*1</f>
        <v>154294.54999999999</v>
      </c>
      <c r="AA35" s="46">
        <f>(AA34+AA21+AA17)*1</f>
        <v>198880.8</v>
      </c>
      <c r="AB35" s="46">
        <f>(AB34+AB21+AB17)*1</f>
        <v>328483.97499999998</v>
      </c>
      <c r="AC35" s="46">
        <f>(AC34+AC21+AC17)*2</f>
        <v>397761.6</v>
      </c>
      <c r="AD35" s="46">
        <f>(AD34+AD21+AD17)*2</f>
        <v>214887.59999999998</v>
      </c>
      <c r="AE35" s="46">
        <f>(AE34+AE21+AE17)*1</f>
        <v>340019.76</v>
      </c>
      <c r="AF35" s="46">
        <f>(AF34+AF21+AF17)*1</f>
        <v>410957.76</v>
      </c>
      <c r="AG35" s="46">
        <f>(AG34+AG21+AG17)*2</f>
        <v>821915.52</v>
      </c>
      <c r="AH35" s="46">
        <f>(AH34+AH21+AH17)</f>
        <v>539705.24</v>
      </c>
      <c r="AI35" s="46">
        <f>(AI34+AI21+AI17)*3</f>
        <v>1232873.28</v>
      </c>
      <c r="AJ35" s="46">
        <f>(AJ34+AJ21+AJ17)*4</f>
        <v>1643831.04</v>
      </c>
      <c r="AK35" s="46">
        <f>(AK34+AK21+AK17)</f>
        <v>396643.78</v>
      </c>
      <c r="AL35" s="46">
        <f>(AL34+AL21+AL17)*1</f>
        <v>486316.28</v>
      </c>
      <c r="AM35" s="46">
        <f>(AM34+AM21+AM17)</f>
        <v>623714.94999999995</v>
      </c>
      <c r="AN35" s="46">
        <f>(AN34+AN21+AN17)*2</f>
        <v>927420.39999999991</v>
      </c>
      <c r="AO35" s="46">
        <f>(AO34+AO21+AO17)*3</f>
        <v>1391130.5999999999</v>
      </c>
      <c r="AP35" s="46">
        <f>(AP34+AP21+AP17)*4</f>
        <v>1854840.7999999998</v>
      </c>
      <c r="AQ35" s="46">
        <f>(AQ34+AQ21+AQ17)*5</f>
        <v>2318551</v>
      </c>
      <c r="AR35" s="46">
        <f>(AR34+AR21+AR17)*2</f>
        <v>972632.56</v>
      </c>
      <c r="AS35" s="46">
        <f>(AS34+AS21+AS17)*4</f>
        <v>1945265.12</v>
      </c>
      <c r="AT35" s="46">
        <f>(AT34+AT21+AT17)*1</f>
        <v>501825.19999999995</v>
      </c>
      <c r="AU35" s="46">
        <f>(AU34+AU21+AU17)*2</f>
        <v>1003650.3999999999</v>
      </c>
      <c r="AV35" s="46">
        <f>(AV34+AV21+AV17)*3</f>
        <v>1505475.5999999999</v>
      </c>
      <c r="AW35" s="46">
        <f>(AW34+AW21+AW17)*4</f>
        <v>2007300.7999999998</v>
      </c>
      <c r="AX35" s="46">
        <f>(AX34+AX21+AX17)</f>
        <v>537440.19999999995</v>
      </c>
      <c r="AY35" s="46">
        <f>(AY34+AY21+AY17)*2</f>
        <v>1074880.3999999999</v>
      </c>
      <c r="AZ35" s="46">
        <f>(AZ34+AZ21+AZ17)*4</f>
        <v>2149760.7999999998</v>
      </c>
    </row>
    <row r="36" spans="1:52" x14ac:dyDescent="0.3">
      <c r="A36" s="25" t="s">
        <v>31</v>
      </c>
      <c r="B36" s="12">
        <f t="shared" ref="B36:G36" si="224">+(B34+B21+B17)*10%</f>
        <v>1118.72</v>
      </c>
      <c r="C36" s="12">
        <f t="shared" ref="C36" si="225">+(C34+C21+C17)*10%</f>
        <v>1066.5200000000002</v>
      </c>
      <c r="D36" s="14">
        <f>+(D34+D21+D17)*10%</f>
        <v>1014.96</v>
      </c>
      <c r="E36" s="12">
        <f t="shared" si="224"/>
        <v>1071.6600000000001</v>
      </c>
      <c r="F36" s="12">
        <f t="shared" ref="F36" si="226">+(F34+F21+F17)*10%</f>
        <v>1009.0200000000001</v>
      </c>
      <c r="G36" s="14">
        <f t="shared" si="224"/>
        <v>1310.8600000000001</v>
      </c>
      <c r="H36" s="14">
        <f t="shared" ref="H36" si="227">+(H34+H21+H17)*10%</f>
        <v>1248.2200000000003</v>
      </c>
      <c r="I36" s="12">
        <f>+(I34+I21+I17)*10%</f>
        <v>1356.1000000000001</v>
      </c>
      <c r="J36" s="12">
        <f>+(J34+J21+J17)*10%</f>
        <v>1894.3500000000001</v>
      </c>
      <c r="K36" s="12">
        <f>+(K34+K21+K17)*10%</f>
        <v>2171.4749999999999</v>
      </c>
      <c r="L36" s="12">
        <f t="shared" ref="L36" si="228">+(L34+L21+L17)*10%</f>
        <v>1437.9700000000003</v>
      </c>
      <c r="M36" s="12">
        <f>+(M34+M21+M17)*10%</f>
        <v>1918.42</v>
      </c>
      <c r="N36" s="12">
        <f>+(N34+N21+N17)*10%</f>
        <v>1866.2200000000003</v>
      </c>
      <c r="O36" s="12">
        <f t="shared" ref="O36" si="229">+(O34+O21+O17)*10%</f>
        <v>2443.02</v>
      </c>
      <c r="P36" s="12">
        <f t="shared" ref="P36" si="230">+(P34+P21+P17)*10%</f>
        <v>2610.67</v>
      </c>
      <c r="Q36" s="12">
        <f>+(Q34+Q21+Q17)*10%</f>
        <v>3007.9950000000003</v>
      </c>
      <c r="R36" s="14">
        <f t="shared" ref="R36" si="231">+(R34+R21+R17)*10%</f>
        <v>3672</v>
      </c>
      <c r="S36" s="48">
        <f t="shared" ref="S36" si="232">+(S34+S21+S17)*10%</f>
        <v>7441.6600000000008</v>
      </c>
      <c r="T36" s="48">
        <f t="shared" ref="T36:AG36" si="233">+(T34+T21+T17)*10%</f>
        <v>7767.6600000000008</v>
      </c>
      <c r="U36" s="12">
        <f t="shared" si="233"/>
        <v>9059.6600000000017</v>
      </c>
      <c r="V36" s="48">
        <f t="shared" ref="V36" si="234">+(V34+V21+V17)*10%</f>
        <v>7747.1299999999992</v>
      </c>
      <c r="W36" s="48">
        <f t="shared" ref="W36" si="235">+(W34+W21+W17)*10%</f>
        <v>9714.6299999999992</v>
      </c>
      <c r="X36" s="48">
        <f t="shared" si="233"/>
        <v>13184.74</v>
      </c>
      <c r="Y36" s="12">
        <f>+(Y34+Y21+Y17)*10%</f>
        <v>16781.64</v>
      </c>
      <c r="Z36" s="12">
        <f t="shared" si="233"/>
        <v>15429.455</v>
      </c>
      <c r="AA36" s="12">
        <f t="shared" si="233"/>
        <v>19888.080000000002</v>
      </c>
      <c r="AB36" s="12">
        <f>+(AB34+AB21+AB17)*10%</f>
        <v>32848.397499999999</v>
      </c>
      <c r="AC36" s="12">
        <f t="shared" ref="AC36" si="236">+(AC34+AC21+AC17)*10%</f>
        <v>19888.080000000002</v>
      </c>
      <c r="AD36" s="48">
        <f>+(AD34+AD21+AD17)*10%</f>
        <v>10744.38</v>
      </c>
      <c r="AE36" s="48">
        <f t="shared" si="233"/>
        <v>34001.976000000002</v>
      </c>
      <c r="AF36" s="12">
        <f t="shared" si="233"/>
        <v>41095.776000000005</v>
      </c>
      <c r="AG36" s="12">
        <f t="shared" si="233"/>
        <v>41095.776000000005</v>
      </c>
      <c r="AH36" s="12">
        <f>+(AH34+AH21+AH17)*10%</f>
        <v>53970.524000000005</v>
      </c>
      <c r="AI36" s="12">
        <f t="shared" ref="AI36:AJ36" si="237">+(AI34+AI21+AI17)*10%</f>
        <v>41095.776000000005</v>
      </c>
      <c r="AJ36" s="12">
        <f t="shared" si="237"/>
        <v>41095.776000000005</v>
      </c>
      <c r="AK36" s="12">
        <f>+(AK34+AK21+AK17)*10%</f>
        <v>39664.378000000004</v>
      </c>
      <c r="AL36" s="12">
        <f t="shared" ref="AL36" si="238">+(AL34+AL21+AL17)*10%</f>
        <v>48631.628000000004</v>
      </c>
      <c r="AM36" s="12">
        <f>+(AM34+AM21+AM17)*10%</f>
        <v>62371.494999999995</v>
      </c>
      <c r="AN36" s="12">
        <f t="shared" ref="AN36:AO36" si="239">+(AN34+AN21+AN17)*10%</f>
        <v>46371.02</v>
      </c>
      <c r="AO36" s="12">
        <f t="shared" si="239"/>
        <v>46371.02</v>
      </c>
      <c r="AP36" s="12">
        <f t="shared" ref="AP36:AQ36" si="240">+(AP34+AP21+AP17)*10%</f>
        <v>46371.02</v>
      </c>
      <c r="AQ36" s="12">
        <f t="shared" si="240"/>
        <v>46371.02</v>
      </c>
      <c r="AR36" s="12">
        <f t="shared" ref="AR36:AT36" si="241">+(AR34+AR21+AR17)*10%</f>
        <v>48631.628000000004</v>
      </c>
      <c r="AS36" s="12">
        <f t="shared" si="241"/>
        <v>48631.628000000004</v>
      </c>
      <c r="AT36" s="12">
        <f t="shared" si="241"/>
        <v>50182.52</v>
      </c>
      <c r="AU36" s="12">
        <f t="shared" ref="AU36:AV36" si="242">+(AU34+AU21+AU17)*10%</f>
        <v>50182.52</v>
      </c>
      <c r="AV36" s="12">
        <f t="shared" si="242"/>
        <v>50182.52</v>
      </c>
      <c r="AW36" s="12">
        <f t="shared" ref="AW36" si="243">+(AW34+AW21+AW17)*10%</f>
        <v>50182.52</v>
      </c>
      <c r="AX36" s="12">
        <f>+(AX34+AX21+AX17)*10%</f>
        <v>53744.02</v>
      </c>
      <c r="AY36" s="12">
        <f>+(AY34+AY21+AY17)*10%</f>
        <v>53744.02</v>
      </c>
      <c r="AZ36" s="12">
        <f>+(AZ34+AZ21+AZ17)*10%</f>
        <v>53744.02</v>
      </c>
    </row>
    <row r="37" spans="1:52" x14ac:dyDescent="0.3">
      <c r="A37" s="25" t="s">
        <v>32</v>
      </c>
      <c r="B37" s="12">
        <f t="shared" ref="B37:G37" si="244">+(B34+B21+B17)*10%</f>
        <v>1118.72</v>
      </c>
      <c r="C37" s="12">
        <f t="shared" ref="C37" si="245">+(C34+C21+C17)*10%</f>
        <v>1066.5200000000002</v>
      </c>
      <c r="D37" s="14">
        <f>+(D34+D21+D17)*10%</f>
        <v>1014.96</v>
      </c>
      <c r="E37" s="12">
        <f t="shared" si="244"/>
        <v>1071.6600000000001</v>
      </c>
      <c r="F37" s="12">
        <f t="shared" ref="F37" si="246">+(F34+F21+F17)*10%</f>
        <v>1009.0200000000001</v>
      </c>
      <c r="G37" s="14">
        <f t="shared" si="244"/>
        <v>1310.8600000000001</v>
      </c>
      <c r="H37" s="14">
        <f t="shared" ref="H37" si="247">+(H34+H21+H17)*10%</f>
        <v>1248.2200000000003</v>
      </c>
      <c r="I37" s="12">
        <f>+(I34+I21+I17)*10%</f>
        <v>1356.1000000000001</v>
      </c>
      <c r="J37" s="12">
        <f>+(J34+J21+J17)*10%</f>
        <v>1894.3500000000001</v>
      </c>
      <c r="K37" s="12">
        <f>+(K34+K21+K17)*10%</f>
        <v>2171.4749999999999</v>
      </c>
      <c r="L37" s="12">
        <f t="shared" ref="L37" si="248">+(L34+L21+L17)*10%</f>
        <v>1437.9700000000003</v>
      </c>
      <c r="M37" s="12">
        <f>+(M34+M21+M17)*10%</f>
        <v>1918.42</v>
      </c>
      <c r="N37" s="12">
        <f>+(N34+N21+N17)*10%</f>
        <v>1866.2200000000003</v>
      </c>
      <c r="O37" s="12">
        <f t="shared" ref="O37" si="249">+(O34+O21+O17)*10%</f>
        <v>2443.02</v>
      </c>
      <c r="P37" s="12">
        <f t="shared" ref="P37" si="250">+(P34+P21+P17)*10%</f>
        <v>2610.67</v>
      </c>
      <c r="Q37" s="12">
        <f>+(Q34+Q21+Q17)*10%</f>
        <v>3007.9950000000003</v>
      </c>
      <c r="R37" s="14">
        <f t="shared" ref="R37" si="251">+(R34+R21+R17)*10%</f>
        <v>3672</v>
      </c>
      <c r="S37" s="48">
        <f t="shared" ref="S37" si="252">+(S34+S21+S17)*10%</f>
        <v>7441.6600000000008</v>
      </c>
      <c r="T37" s="48">
        <f t="shared" ref="T37:AG37" si="253">+(T34+T21+T17)*10%</f>
        <v>7767.6600000000008</v>
      </c>
      <c r="U37" s="12">
        <f t="shared" si="253"/>
        <v>9059.6600000000017</v>
      </c>
      <c r="V37" s="48">
        <f t="shared" ref="V37" si="254">+(V34+V21+V17)*10%</f>
        <v>7747.1299999999992</v>
      </c>
      <c r="W37" s="48">
        <f t="shared" ref="W37" si="255">+(W34+W21+W17)*10%</f>
        <v>9714.6299999999992</v>
      </c>
      <c r="X37" s="48">
        <f t="shared" si="253"/>
        <v>13184.74</v>
      </c>
      <c r="Y37" s="12">
        <f>+(Y34+Y21+Y17)*10%</f>
        <v>16781.64</v>
      </c>
      <c r="Z37" s="12">
        <f t="shared" si="253"/>
        <v>15429.455</v>
      </c>
      <c r="AA37" s="12">
        <f t="shared" si="253"/>
        <v>19888.080000000002</v>
      </c>
      <c r="AB37" s="12">
        <f>+(AB34+AB21+AB17)*10%</f>
        <v>32848.397499999999</v>
      </c>
      <c r="AC37" s="12">
        <f t="shared" ref="AC37" si="256">+(AC34+AC21+AC17)*10%</f>
        <v>19888.080000000002</v>
      </c>
      <c r="AD37" s="48">
        <f>+(AD34+AD21+AD17)*10%</f>
        <v>10744.38</v>
      </c>
      <c r="AE37" s="48">
        <f t="shared" si="253"/>
        <v>34001.976000000002</v>
      </c>
      <c r="AF37" s="12">
        <f t="shared" si="253"/>
        <v>41095.776000000005</v>
      </c>
      <c r="AG37" s="12">
        <f t="shared" si="253"/>
        <v>41095.776000000005</v>
      </c>
      <c r="AH37" s="12">
        <f>+(AH34+AH21+AH17)*10%</f>
        <v>53970.524000000005</v>
      </c>
      <c r="AI37" s="12">
        <f t="shared" ref="AI37:AJ37" si="257">+(AI34+AI21+AI17)*10%</f>
        <v>41095.776000000005</v>
      </c>
      <c r="AJ37" s="12">
        <f t="shared" si="257"/>
        <v>41095.776000000005</v>
      </c>
      <c r="AK37" s="12">
        <f>+(AK34+AK21+AK17)*10%</f>
        <v>39664.378000000004</v>
      </c>
      <c r="AL37" s="12">
        <f t="shared" ref="AL37" si="258">+(AL34+AL21+AL17)*10%</f>
        <v>48631.628000000004</v>
      </c>
      <c r="AM37" s="12">
        <f>+(AM34+AM21+AM17)*10%</f>
        <v>62371.494999999995</v>
      </c>
      <c r="AN37" s="12">
        <f t="shared" ref="AN37:AO37" si="259">+(AN34+AN21+AN17)*10%</f>
        <v>46371.02</v>
      </c>
      <c r="AO37" s="12">
        <f t="shared" si="259"/>
        <v>46371.02</v>
      </c>
      <c r="AP37" s="12">
        <f t="shared" ref="AP37:AQ37" si="260">+(AP34+AP21+AP17)*10%</f>
        <v>46371.02</v>
      </c>
      <c r="AQ37" s="12">
        <f t="shared" si="260"/>
        <v>46371.02</v>
      </c>
      <c r="AR37" s="12">
        <f t="shared" ref="AR37:AT37" si="261">+(AR34+AR21+AR17)*10%</f>
        <v>48631.628000000004</v>
      </c>
      <c r="AS37" s="12">
        <f t="shared" si="261"/>
        <v>48631.628000000004</v>
      </c>
      <c r="AT37" s="12">
        <f t="shared" si="261"/>
        <v>50182.52</v>
      </c>
      <c r="AU37" s="12">
        <f t="shared" ref="AU37:AV37" si="262">+(AU34+AU21+AU17)*10%</f>
        <v>50182.52</v>
      </c>
      <c r="AV37" s="12">
        <f t="shared" si="262"/>
        <v>50182.52</v>
      </c>
      <c r="AW37" s="12">
        <f t="shared" ref="AW37" si="263">+(AW34+AW21+AW17)*10%</f>
        <v>50182.52</v>
      </c>
      <c r="AX37" s="12">
        <f>+(AX34+AX21+AX17)*10%</f>
        <v>53744.02</v>
      </c>
      <c r="AY37" s="12">
        <f>+(AY34+AY21+AY17)*10%</f>
        <v>53744.02</v>
      </c>
      <c r="AZ37" s="12">
        <f>+(AZ34+AZ21+AZ17)*10%</f>
        <v>53744.02</v>
      </c>
    </row>
    <row r="38" spans="1:52" x14ac:dyDescent="0.3">
      <c r="A38" s="28" t="s">
        <v>33</v>
      </c>
      <c r="B38" s="12">
        <f>+B34+B21+B17++B36+B37</f>
        <v>13424.64</v>
      </c>
      <c r="C38" s="12">
        <f>+C34+C21+C17++C36+C37</f>
        <v>12798.240000000002</v>
      </c>
      <c r="D38" s="12">
        <f>+D34+D21+D17++D36+D37</f>
        <v>12179.52</v>
      </c>
      <c r="E38" s="12">
        <f>+E34+E21+E17++E36+E37</f>
        <v>12859.92</v>
      </c>
      <c r="F38" s="12">
        <f>+F34+F21+F17++F36+F37</f>
        <v>12108.240000000002</v>
      </c>
      <c r="G38" s="12">
        <f t="shared" ref="G38:H38" si="264">+G34+G21+G17++G36+G37</f>
        <v>15730.320000000002</v>
      </c>
      <c r="H38" s="12">
        <f t="shared" si="264"/>
        <v>14978.640000000003</v>
      </c>
      <c r="I38" s="12">
        <f>+I34+I21+I17++I36+I37</f>
        <v>16273.2</v>
      </c>
      <c r="J38" s="12">
        <f>+J34+J21+J17++J36+J37</f>
        <v>22732.199999999997</v>
      </c>
      <c r="K38" s="12">
        <f>+K34+K21+K17++K36+K37</f>
        <v>26057.699999999997</v>
      </c>
      <c r="L38" s="12">
        <f t="shared" ref="L38" si="265">+L34+L21+L17++L36+L37</f>
        <v>17255.640000000003</v>
      </c>
      <c r="M38" s="12">
        <f>+M34+M21+M17++M36+M37</f>
        <v>23021.040000000001</v>
      </c>
      <c r="N38" s="12">
        <f>+N34+N21+N17++N36+N37</f>
        <v>22394.640000000003</v>
      </c>
      <c r="O38" s="12">
        <f t="shared" ref="O38" si="266">+O34+O21+O17++O36+O37</f>
        <v>29316.240000000002</v>
      </c>
      <c r="P38" s="12">
        <f t="shared" ref="P38" si="267">+P34+P21+P17++P36+P37</f>
        <v>31328.04</v>
      </c>
      <c r="Q38" s="12">
        <f>+Q34+Q21+Q17++Q36+Q37</f>
        <v>36095.94</v>
      </c>
      <c r="R38" s="12">
        <f t="shared" ref="R38" si="268">+R34+R21+R17++R36+R37</f>
        <v>44064</v>
      </c>
      <c r="S38" s="48">
        <f t="shared" ref="S38" si="269">(+S34+S21+S17++S36+S37)</f>
        <v>89299.920000000013</v>
      </c>
      <c r="T38" s="48">
        <f t="shared" ref="T38" si="270">(+T34+T21+T17++T36+T37)*1</f>
        <v>93211.920000000013</v>
      </c>
      <c r="U38" s="12">
        <f>(+U34+U21+U17++U36+U37)*1</f>
        <v>108715.92000000001</v>
      </c>
      <c r="V38" s="12">
        <f>(+V34+V21+V17++V36+V37)*1</f>
        <v>92965.56</v>
      </c>
      <c r="W38" s="48">
        <f t="shared" ref="W38" si="271">(+W34+W21+W17++W36+W37)*1</f>
        <v>116575.56</v>
      </c>
      <c r="X38" s="48">
        <f>(+X34+X21+X17++X36+X37)*1</f>
        <v>158216.87999999998</v>
      </c>
      <c r="Y38" s="12">
        <f t="shared" ref="Y38" si="272">(+Y34+Y21+Y17++Y36+Y37)*1</f>
        <v>201379.68</v>
      </c>
      <c r="Z38" s="12">
        <f t="shared" ref="Z38" si="273">(+Z34+Z21+Z17++Z36+Z37)*1</f>
        <v>185153.45999999996</v>
      </c>
      <c r="AA38" s="12">
        <f>(+AA34+AA21+AA17++AA36+AA37)*1</f>
        <v>238656.96000000002</v>
      </c>
      <c r="AB38" s="12">
        <f>(+AB34+AB21+AB17++AB36+AB37)*1</f>
        <v>394180.77</v>
      </c>
      <c r="AC38" s="12">
        <f>(+AC34+AC21+AC17++AC36+AC37)*2</f>
        <v>477313.92000000004</v>
      </c>
      <c r="AD38" s="48">
        <f>(+AD34+AD21+AD17++AD36+AD37)*2</f>
        <v>257865.12</v>
      </c>
      <c r="AE38" s="48">
        <f t="shared" ref="AE38" si="274">(+AE34+AE21+AE17++AE36+AE37)*1</f>
        <v>408023.71200000006</v>
      </c>
      <c r="AF38" s="12">
        <f>(+AF34+AF21+AF17++AF36+AF37)*1</f>
        <v>493149.31200000003</v>
      </c>
      <c r="AG38" s="12">
        <f>(+AG34+AG21+AG17++AG36+AG37)*2</f>
        <v>986298.62400000007</v>
      </c>
      <c r="AH38" s="12">
        <f>(+AH34+AH21+AH17++AH36+AH37)*1</f>
        <v>647646.28799999994</v>
      </c>
      <c r="AI38" s="12">
        <f>(+AI34+AI21+AI17++AI36+AI37)*3</f>
        <v>1479447.9360000002</v>
      </c>
      <c r="AJ38" s="12">
        <f>(+AJ34+AJ21+AJ17++AJ36+AJ37)*4</f>
        <v>1972597.2480000001</v>
      </c>
      <c r="AK38" s="12">
        <f>(+AK34+AK21+AK17++AK36+AK37)*1</f>
        <v>475972.53600000008</v>
      </c>
      <c r="AL38" s="12">
        <f>(+AL34+AL21+AL17++AL36+AL37)*1</f>
        <v>583579.53600000008</v>
      </c>
      <c r="AM38" s="12">
        <f>(+AM34+AM21+AM17++AM36+AM37)*1</f>
        <v>748457.94</v>
      </c>
      <c r="AN38" s="12">
        <f>(+AN34+AN21+AN17++AN36+AN37)*2</f>
        <v>1112904.48</v>
      </c>
      <c r="AO38" s="12">
        <f>(+AO34+AO21+AO17++AO36+AO37)*3</f>
        <v>1669356.72</v>
      </c>
      <c r="AP38" s="12">
        <f>(+AP34+AP21+AP17++AP36+AP37)*4</f>
        <v>2225808.96</v>
      </c>
      <c r="AQ38" s="12">
        <f>(+AQ34+AQ21+AQ17++AQ36+AQ37)*5</f>
        <v>2782261.2</v>
      </c>
      <c r="AR38" s="12">
        <f>(+AR34+AR21+AR17++AR36+AR37)*2</f>
        <v>1167159.0720000002</v>
      </c>
      <c r="AS38" s="12">
        <f>(+AS34+AS21+AS17++AS36+AS37)*4</f>
        <v>2334318.1440000003</v>
      </c>
      <c r="AT38" s="12">
        <f>(+AT34+AT21+AT17++AT36+AT37)*1</f>
        <v>602190.24</v>
      </c>
      <c r="AU38" s="12">
        <f>(+AU34+AU21+AU17++AU36+AU37)*2</f>
        <v>1204380.48</v>
      </c>
      <c r="AV38" s="12">
        <f>(+AV34+AV21+AV17++AV36+AV37)*3</f>
        <v>1806570.72</v>
      </c>
      <c r="AW38" s="12">
        <f>(+AW34+AW21+AW17++AW36+AW37)*4</f>
        <v>2408760.96</v>
      </c>
      <c r="AX38" s="12">
        <f>(+AX34+AX21+AX17++AX36+AX37)*1</f>
        <v>644928.24</v>
      </c>
      <c r="AY38" s="12">
        <f>(+AY34+AY21+AY17++AY36+AY37)*2</f>
        <v>1289856.48</v>
      </c>
      <c r="AZ38" s="12">
        <f>(+AZ34+AZ21+AZ17++AZ36+AZ37)*4</f>
        <v>2579712.96</v>
      </c>
    </row>
    <row r="39" spans="1:52" x14ac:dyDescent="0.3">
      <c r="A39" s="28" t="s">
        <v>34</v>
      </c>
      <c r="B39" s="12">
        <f t="shared" ref="B39:AX39" si="275">+B38*10%</f>
        <v>1342.4639999999999</v>
      </c>
      <c r="C39" s="12">
        <f t="shared" ref="C39" si="276">+C38*10%</f>
        <v>1279.8240000000003</v>
      </c>
      <c r="D39" s="12">
        <f>+D38*10%</f>
        <v>1217.952</v>
      </c>
      <c r="E39" s="12">
        <f t="shared" si="275"/>
        <v>1285.9920000000002</v>
      </c>
      <c r="F39" s="12">
        <f t="shared" ref="F39" si="277">+F38*10%</f>
        <v>1210.8240000000003</v>
      </c>
      <c r="G39" s="12">
        <f t="shared" si="275"/>
        <v>1573.0320000000002</v>
      </c>
      <c r="H39" s="12">
        <f t="shared" ref="H39" si="278">+H38*10%</f>
        <v>1497.8640000000005</v>
      </c>
      <c r="I39" s="12">
        <f>+I38*10%</f>
        <v>1627.3200000000002</v>
      </c>
      <c r="J39" s="12">
        <f>+J38*10%</f>
        <v>2273.2199999999998</v>
      </c>
      <c r="K39" s="12">
        <f t="shared" ref="K39" si="279">+K38*10%</f>
        <v>2605.77</v>
      </c>
      <c r="L39" s="12">
        <f t="shared" ref="L39" si="280">+L38*10%</f>
        <v>1725.5640000000003</v>
      </c>
      <c r="M39" s="12">
        <f t="shared" si="275"/>
        <v>2302.1040000000003</v>
      </c>
      <c r="N39" s="12">
        <f t="shared" ref="N39" si="281">+N38*10%</f>
        <v>2239.4640000000004</v>
      </c>
      <c r="O39" s="12">
        <f t="shared" ref="O39" si="282">+O38*10%</f>
        <v>2931.6240000000003</v>
      </c>
      <c r="P39" s="12">
        <f t="shared" si="275"/>
        <v>3132.8040000000001</v>
      </c>
      <c r="Q39" s="12">
        <f t="shared" si="275"/>
        <v>3609.5940000000005</v>
      </c>
      <c r="R39" s="12">
        <f t="shared" si="275"/>
        <v>4406.4000000000005</v>
      </c>
      <c r="S39" s="12">
        <f t="shared" ref="S39" si="283">+S38*10%</f>
        <v>8929.992000000002</v>
      </c>
      <c r="T39" s="12">
        <f t="shared" si="275"/>
        <v>9321.1920000000009</v>
      </c>
      <c r="U39" s="12">
        <f t="shared" si="275"/>
        <v>10871.592000000002</v>
      </c>
      <c r="V39" s="48">
        <f t="shared" ref="V39" si="284">+V38*10%</f>
        <v>9296.5560000000005</v>
      </c>
      <c r="W39" s="12">
        <f t="shared" si="275"/>
        <v>11657.556</v>
      </c>
      <c r="X39" s="12">
        <f t="shared" si="275"/>
        <v>15821.687999999998</v>
      </c>
      <c r="Y39" s="12">
        <f t="shared" si="275"/>
        <v>20137.968000000001</v>
      </c>
      <c r="Z39" s="12">
        <f t="shared" si="275"/>
        <v>18515.345999999998</v>
      </c>
      <c r="AA39" s="12">
        <f t="shared" si="275"/>
        <v>23865.696000000004</v>
      </c>
      <c r="AB39" s="12">
        <f>+AB38*10%</f>
        <v>39418.077000000005</v>
      </c>
      <c r="AC39" s="12">
        <f t="shared" ref="AC39" si="285">+AC38*10%</f>
        <v>47731.392000000007</v>
      </c>
      <c r="AD39" s="12">
        <f>+AD38*10%</f>
        <v>25786.512000000002</v>
      </c>
      <c r="AE39" s="12">
        <f t="shared" si="275"/>
        <v>40802.371200000009</v>
      </c>
      <c r="AF39" s="12">
        <f t="shared" si="275"/>
        <v>49314.931200000006</v>
      </c>
      <c r="AG39" s="12">
        <f t="shared" si="275"/>
        <v>98629.862400000013</v>
      </c>
      <c r="AH39" s="12">
        <f t="shared" si="275"/>
        <v>64764.628799999999</v>
      </c>
      <c r="AI39" s="12">
        <f t="shared" ref="AI39:AK39" si="286">+AI38*10%</f>
        <v>147944.79360000003</v>
      </c>
      <c r="AJ39" s="12">
        <f t="shared" si="286"/>
        <v>197259.72480000003</v>
      </c>
      <c r="AK39" s="12">
        <f t="shared" si="286"/>
        <v>47597.253600000011</v>
      </c>
      <c r="AL39" s="12">
        <f t="shared" si="275"/>
        <v>58357.953600000008</v>
      </c>
      <c r="AM39" s="12">
        <f>+AM38*10%</f>
        <v>74845.793999999994</v>
      </c>
      <c r="AN39" s="12">
        <f>+AN38*10%</f>
        <v>111290.448</v>
      </c>
      <c r="AO39" s="12">
        <f>+AO38*10%</f>
        <v>166935.67200000002</v>
      </c>
      <c r="AP39" s="12">
        <f>+AP38*10%</f>
        <v>222580.89600000001</v>
      </c>
      <c r="AQ39" s="12">
        <f>+AQ38*10%</f>
        <v>278226.12000000005</v>
      </c>
      <c r="AR39" s="12">
        <f t="shared" si="275"/>
        <v>116715.90720000002</v>
      </c>
      <c r="AS39" s="12">
        <f t="shared" si="275"/>
        <v>233431.81440000003</v>
      </c>
      <c r="AT39" s="12">
        <f t="shared" si="275"/>
        <v>60219.024000000005</v>
      </c>
      <c r="AU39" s="12">
        <f t="shared" ref="AU39:AV39" si="287">+AU38*10%</f>
        <v>120438.04800000001</v>
      </c>
      <c r="AV39" s="12">
        <f t="shared" si="287"/>
        <v>180657.07200000001</v>
      </c>
      <c r="AW39" s="12">
        <f t="shared" ref="AW39" si="288">+AW38*10%</f>
        <v>240876.09600000002</v>
      </c>
      <c r="AX39" s="12">
        <f t="shared" si="275"/>
        <v>64492.824000000001</v>
      </c>
      <c r="AY39" s="12">
        <f t="shared" ref="AY39:AZ39" si="289">+AY38*10%</f>
        <v>128985.648</v>
      </c>
      <c r="AZ39" s="12">
        <f t="shared" si="289"/>
        <v>257971.296</v>
      </c>
    </row>
    <row r="40" spans="1:52" ht="16.2" thickBot="1" x14ac:dyDescent="0.35">
      <c r="A40" s="31" t="s">
        <v>35</v>
      </c>
      <c r="B40" s="16">
        <f t="shared" ref="B40:G40" si="290">+B38+B39</f>
        <v>14767.103999999999</v>
      </c>
      <c r="C40" s="16">
        <f t="shared" ref="C40" si="291">+C38+C39</f>
        <v>14078.064000000002</v>
      </c>
      <c r="D40" s="16">
        <f>+D38+D39</f>
        <v>13397.472</v>
      </c>
      <c r="E40" s="16">
        <f t="shared" si="290"/>
        <v>14145.912</v>
      </c>
      <c r="F40" s="16">
        <f t="shared" ref="F40" si="292">+F38+F39</f>
        <v>13319.064000000002</v>
      </c>
      <c r="G40" s="16">
        <f t="shared" si="290"/>
        <v>17303.352000000003</v>
      </c>
      <c r="H40" s="16">
        <f t="shared" ref="H40" si="293">+H38+H39</f>
        <v>16476.504000000004</v>
      </c>
      <c r="I40" s="16">
        <f>+I38+I39</f>
        <v>17900.52</v>
      </c>
      <c r="J40" s="16">
        <f>+J38+J39</f>
        <v>25005.42</v>
      </c>
      <c r="K40" s="15">
        <f t="shared" ref="K40" si="294">+K38+K39</f>
        <v>28663.469999999998</v>
      </c>
      <c r="L40" s="16">
        <f t="shared" ref="L40" si="295">+L38+L39</f>
        <v>18981.204000000005</v>
      </c>
      <c r="M40" s="16">
        <f>+M38+M39</f>
        <v>25323.144</v>
      </c>
      <c r="N40" s="16">
        <f>+N38+N39</f>
        <v>24634.104000000003</v>
      </c>
      <c r="O40" s="16">
        <f t="shared" ref="O40" si="296">+O38+O39</f>
        <v>32247.864000000001</v>
      </c>
      <c r="P40" s="16">
        <f t="shared" ref="P40:AG40" si="297">+P38+P39</f>
        <v>34460.843999999997</v>
      </c>
      <c r="Q40" s="16">
        <f t="shared" si="297"/>
        <v>39705.534</v>
      </c>
      <c r="R40" s="15">
        <f t="shared" si="297"/>
        <v>48470.400000000001</v>
      </c>
      <c r="S40" s="49">
        <f t="shared" ref="S40" si="298">+S38+S39</f>
        <v>98229.912000000011</v>
      </c>
      <c r="T40" s="49">
        <f t="shared" si="297"/>
        <v>102533.11200000001</v>
      </c>
      <c r="U40" s="16">
        <f t="shared" si="297"/>
        <v>119587.51200000002</v>
      </c>
      <c r="V40" s="49">
        <f t="shared" ref="V40" si="299">+V38+V39</f>
        <v>102262.11599999999</v>
      </c>
      <c r="W40" s="49">
        <f t="shared" ref="W40" si="300">+W38+W39</f>
        <v>128233.11599999999</v>
      </c>
      <c r="X40" s="49">
        <f t="shared" si="297"/>
        <v>174038.56799999997</v>
      </c>
      <c r="Y40" s="16">
        <f>+Y38+Y39</f>
        <v>221517.64799999999</v>
      </c>
      <c r="Z40" s="16">
        <f t="shared" si="297"/>
        <v>203668.80599999995</v>
      </c>
      <c r="AA40" s="16">
        <f t="shared" si="297"/>
        <v>262522.65600000002</v>
      </c>
      <c r="AB40" s="16">
        <f>+AB38+AB39</f>
        <v>433598.84700000001</v>
      </c>
      <c r="AC40" s="16">
        <f t="shared" ref="AC40" si="301">+AC38+AC39</f>
        <v>525045.31200000003</v>
      </c>
      <c r="AD40" s="49">
        <f>+AD38+AD39</f>
        <v>283651.63199999998</v>
      </c>
      <c r="AE40" s="49">
        <f t="shared" si="297"/>
        <v>448826.08320000005</v>
      </c>
      <c r="AF40" s="16">
        <f t="shared" si="297"/>
        <v>542464.24320000003</v>
      </c>
      <c r="AG40" s="16">
        <f t="shared" si="297"/>
        <v>1084928.4864000001</v>
      </c>
      <c r="AH40" s="16">
        <f>+AH38+AH39</f>
        <v>712410.91679999989</v>
      </c>
      <c r="AI40" s="16">
        <f t="shared" ref="AI40:AJ40" si="302">+AI38+AI39</f>
        <v>1627392.7296000002</v>
      </c>
      <c r="AJ40" s="16">
        <f t="shared" si="302"/>
        <v>2169856.9728000001</v>
      </c>
      <c r="AK40" s="16">
        <f>+AK38+AK39</f>
        <v>523569.78960000008</v>
      </c>
      <c r="AL40" s="16">
        <f t="shared" ref="AL40" si="303">+AL38+AL39</f>
        <v>641937.48960000009</v>
      </c>
      <c r="AM40" s="16">
        <f>+AM38+AM39</f>
        <v>823303.73399999994</v>
      </c>
      <c r="AN40" s="16">
        <f t="shared" ref="AN40:AO40" si="304">+AN38+AN39</f>
        <v>1224194.9280000001</v>
      </c>
      <c r="AO40" s="16">
        <f t="shared" si="304"/>
        <v>1836292.392</v>
      </c>
      <c r="AP40" s="16">
        <f t="shared" ref="AP40:AQ40" si="305">+AP38+AP39</f>
        <v>2448389.8560000001</v>
      </c>
      <c r="AQ40" s="16">
        <f t="shared" si="305"/>
        <v>3060487.3200000003</v>
      </c>
      <c r="AR40" s="16">
        <f t="shared" ref="AR40:AT40" si="306">+AR38+AR39</f>
        <v>1283874.9792000002</v>
      </c>
      <c r="AS40" s="16">
        <f t="shared" si="306"/>
        <v>2567749.9584000004</v>
      </c>
      <c r="AT40" s="16">
        <f t="shared" si="306"/>
        <v>662409.26399999997</v>
      </c>
      <c r="AU40" s="16">
        <f t="shared" ref="AU40:AV40" si="307">+AU38+AU39</f>
        <v>1324818.5279999999</v>
      </c>
      <c r="AV40" s="16">
        <f t="shared" si="307"/>
        <v>1987227.7919999999</v>
      </c>
      <c r="AW40" s="16">
        <f t="shared" ref="AW40" si="308">+AW38+AW39</f>
        <v>2649637.0559999999</v>
      </c>
      <c r="AX40" s="16">
        <f>+AX38+AX39</f>
        <v>709421.06400000001</v>
      </c>
      <c r="AY40" s="16">
        <f>+AY38+AY39</f>
        <v>1418842.128</v>
      </c>
      <c r="AZ40" s="16">
        <f>+AZ38+AZ39</f>
        <v>2837684.2560000001</v>
      </c>
    </row>
    <row r="41" spans="1:52" ht="15" thickTop="1" x14ac:dyDescent="0.3">
      <c r="A41" s="28" t="s">
        <v>36</v>
      </c>
      <c r="B41" s="12">
        <f t="shared" ref="B41:AX41" si="309">+B38*15%</f>
        <v>2013.6959999999999</v>
      </c>
      <c r="C41" s="12">
        <f t="shared" ref="C41" si="310">+C38*15%</f>
        <v>1919.7360000000001</v>
      </c>
      <c r="D41" s="12">
        <f>+D38*15%</f>
        <v>1826.9280000000001</v>
      </c>
      <c r="E41" s="12">
        <f t="shared" si="309"/>
        <v>1928.9879999999998</v>
      </c>
      <c r="F41" s="12">
        <f t="shared" ref="F41" si="311">+F38*15%</f>
        <v>1816.2360000000001</v>
      </c>
      <c r="G41" s="12">
        <f t="shared" si="309"/>
        <v>2359.5480000000002</v>
      </c>
      <c r="H41" s="12">
        <f t="shared" ref="H41" si="312">+H38*15%</f>
        <v>2246.7960000000003</v>
      </c>
      <c r="I41" s="12">
        <f>+I38*15%</f>
        <v>2440.98</v>
      </c>
      <c r="J41" s="12">
        <f>+J38*15%</f>
        <v>3409.8299999999995</v>
      </c>
      <c r="K41" s="12">
        <f t="shared" ref="K41" si="313">+K38*15%</f>
        <v>3908.6549999999993</v>
      </c>
      <c r="L41" s="12">
        <f t="shared" ref="L41" si="314">+L38*15%</f>
        <v>2588.3460000000005</v>
      </c>
      <c r="M41" s="12">
        <f t="shared" si="309"/>
        <v>3453.1559999999999</v>
      </c>
      <c r="N41" s="12">
        <f t="shared" ref="N41" si="315">+N38*15%</f>
        <v>3359.1960000000004</v>
      </c>
      <c r="O41" s="12">
        <f>+O38*15%</f>
        <v>4397.4359999999997</v>
      </c>
      <c r="P41" s="12">
        <f t="shared" si="309"/>
        <v>4699.2060000000001</v>
      </c>
      <c r="Q41" s="12">
        <f t="shared" si="309"/>
        <v>5414.3910000000005</v>
      </c>
      <c r="R41" s="12">
        <f t="shared" si="309"/>
        <v>6609.5999999999995</v>
      </c>
      <c r="S41" s="12">
        <f t="shared" si="309"/>
        <v>13394.988000000001</v>
      </c>
      <c r="T41" s="12">
        <f t="shared" si="309"/>
        <v>13981.788000000002</v>
      </c>
      <c r="U41" s="12">
        <f t="shared" si="309"/>
        <v>16307.388000000001</v>
      </c>
      <c r="V41" s="12">
        <f t="shared" si="309"/>
        <v>13944.833999999999</v>
      </c>
      <c r="W41" s="12">
        <f t="shared" si="309"/>
        <v>17486.333999999999</v>
      </c>
      <c r="X41" s="12">
        <f t="shared" si="309"/>
        <v>23732.531999999996</v>
      </c>
      <c r="Y41" s="12">
        <f t="shared" si="309"/>
        <v>30206.951999999997</v>
      </c>
      <c r="Z41" s="12">
        <f t="shared" si="309"/>
        <v>27773.018999999993</v>
      </c>
      <c r="AA41" s="12">
        <f t="shared" si="309"/>
        <v>35798.544000000002</v>
      </c>
      <c r="AB41" s="12">
        <f>+AB38*15%</f>
        <v>59127.1155</v>
      </c>
      <c r="AC41" s="12">
        <f t="shared" ref="AC41" si="316">+AC38*15%</f>
        <v>71597.088000000003</v>
      </c>
      <c r="AD41" s="12">
        <f>+AD38*15%</f>
        <v>38679.767999999996</v>
      </c>
      <c r="AE41" s="12">
        <f t="shared" si="309"/>
        <v>61203.556800000006</v>
      </c>
      <c r="AF41" s="12">
        <f t="shared" si="309"/>
        <v>73972.396800000002</v>
      </c>
      <c r="AG41" s="12">
        <f t="shared" si="309"/>
        <v>147944.7936</v>
      </c>
      <c r="AH41" s="12">
        <f t="shared" si="309"/>
        <v>97146.943199999994</v>
      </c>
      <c r="AI41" s="12">
        <f t="shared" ref="AI41:AK41" si="317">+AI38*15%</f>
        <v>221917.19040000002</v>
      </c>
      <c r="AJ41" s="12">
        <f t="shared" si="317"/>
        <v>295889.58720000001</v>
      </c>
      <c r="AK41" s="12">
        <f t="shared" si="317"/>
        <v>71395.880400000009</v>
      </c>
      <c r="AL41" s="12">
        <f t="shared" si="309"/>
        <v>87536.930400000012</v>
      </c>
      <c r="AM41" s="12">
        <f>+AM38*15%</f>
        <v>112268.69099999999</v>
      </c>
      <c r="AN41" s="12">
        <f>+AN38*15%</f>
        <v>166935.67199999999</v>
      </c>
      <c r="AO41" s="12">
        <f>+AO38*15%</f>
        <v>250403.50799999997</v>
      </c>
      <c r="AP41" s="12">
        <f>+AP38*15%</f>
        <v>333871.34399999998</v>
      </c>
      <c r="AQ41" s="12">
        <f>+AQ38*15%</f>
        <v>417339.18</v>
      </c>
      <c r="AR41" s="12">
        <f t="shared" si="309"/>
        <v>175073.86080000002</v>
      </c>
      <c r="AS41" s="12">
        <f t="shared" si="309"/>
        <v>350147.72160000005</v>
      </c>
      <c r="AT41" s="12">
        <f t="shared" si="309"/>
        <v>90328.535999999993</v>
      </c>
      <c r="AU41" s="12">
        <f t="shared" ref="AU41:AV41" si="318">+AU38*15%</f>
        <v>180657.07199999999</v>
      </c>
      <c r="AV41" s="12">
        <f t="shared" si="318"/>
        <v>270985.60800000001</v>
      </c>
      <c r="AW41" s="12">
        <f t="shared" ref="AW41" si="319">+AW38*15%</f>
        <v>361314.14399999997</v>
      </c>
      <c r="AX41" s="12">
        <f t="shared" si="309"/>
        <v>96739.23599999999</v>
      </c>
      <c r="AY41" s="12">
        <f t="shared" ref="AY41:AZ41" si="320">+AY38*15%</f>
        <v>193478.47199999998</v>
      </c>
      <c r="AZ41" s="12">
        <f t="shared" si="320"/>
        <v>386956.94399999996</v>
      </c>
    </row>
    <row r="42" spans="1:52" ht="15.6" x14ac:dyDescent="0.3">
      <c r="A42" s="32" t="s">
        <v>37</v>
      </c>
      <c r="B42" s="15">
        <f t="shared" ref="B42:G42" si="321">+B38+B41</f>
        <v>15438.335999999999</v>
      </c>
      <c r="C42" s="15">
        <f t="shared" ref="C42" si="322">+C38+C41</f>
        <v>14717.976000000002</v>
      </c>
      <c r="D42" s="16">
        <f>+D38+D41</f>
        <v>14006.448</v>
      </c>
      <c r="E42" s="15">
        <f t="shared" si="321"/>
        <v>14788.907999999999</v>
      </c>
      <c r="F42" s="15">
        <f t="shared" ref="F42" si="323">+F38+F41</f>
        <v>13924.476000000002</v>
      </c>
      <c r="G42" s="15">
        <f t="shared" si="321"/>
        <v>18089.868000000002</v>
      </c>
      <c r="H42" s="15">
        <f t="shared" ref="H42" si="324">+H38+H41</f>
        <v>17225.436000000002</v>
      </c>
      <c r="I42" s="16">
        <f>+I38+I41</f>
        <v>18714.18</v>
      </c>
      <c r="J42" s="16">
        <f>+J38+J41</f>
        <v>26142.029999999995</v>
      </c>
      <c r="K42" s="16">
        <f t="shared" ref="K42" si="325">+K38+K41</f>
        <v>29966.354999999996</v>
      </c>
      <c r="L42" s="16">
        <f t="shared" ref="L42" si="326">+L38+L41</f>
        <v>19843.986000000004</v>
      </c>
      <c r="M42" s="15">
        <f>+M38+M41</f>
        <v>26474.196</v>
      </c>
      <c r="N42" s="15">
        <f>+N38+N41</f>
        <v>25753.836000000003</v>
      </c>
      <c r="O42" s="16">
        <f t="shared" ref="O42" si="327">+O38+O41</f>
        <v>33713.675999999999</v>
      </c>
      <c r="P42" s="15">
        <f t="shared" ref="P42:AG42" si="328">+P38+P41</f>
        <v>36027.245999999999</v>
      </c>
      <c r="Q42" s="15">
        <f t="shared" si="328"/>
        <v>41510.331000000006</v>
      </c>
      <c r="R42" s="16">
        <f t="shared" si="328"/>
        <v>50673.599999999999</v>
      </c>
      <c r="S42" s="49">
        <f t="shared" ref="S42" si="329">+S38+S41</f>
        <v>102694.90800000001</v>
      </c>
      <c r="T42" s="65">
        <f t="shared" si="328"/>
        <v>107193.70800000001</v>
      </c>
      <c r="U42" s="66">
        <f t="shared" si="328"/>
        <v>125023.30800000002</v>
      </c>
      <c r="V42" s="49">
        <f t="shared" ref="V42" si="330">+V38+V41</f>
        <v>106910.394</v>
      </c>
      <c r="W42" s="65">
        <f t="shared" ref="W42" si="331">+W38+W41</f>
        <v>134061.894</v>
      </c>
      <c r="X42" s="65">
        <f t="shared" si="328"/>
        <v>181949.41199999998</v>
      </c>
      <c r="Y42" s="15">
        <f>+Y38+Y41</f>
        <v>231586.63199999998</v>
      </c>
      <c r="Z42" s="15">
        <f t="shared" si="328"/>
        <v>212926.47899999996</v>
      </c>
      <c r="AA42" s="15">
        <f t="shared" si="328"/>
        <v>274455.50400000002</v>
      </c>
      <c r="AB42" s="15">
        <f>+AB38+AB41</f>
        <v>453307.88550000003</v>
      </c>
      <c r="AC42" s="15">
        <f t="shared" ref="AC42" si="332">+AC38+AC41</f>
        <v>548911.00800000003</v>
      </c>
      <c r="AD42" s="65">
        <f>+AD38+AD41</f>
        <v>296544.88799999998</v>
      </c>
      <c r="AE42" s="65">
        <f t="shared" si="328"/>
        <v>469227.26880000008</v>
      </c>
      <c r="AF42" s="15">
        <f t="shared" si="328"/>
        <v>567121.70880000002</v>
      </c>
      <c r="AG42" s="66">
        <f t="shared" si="328"/>
        <v>1134243.4176</v>
      </c>
      <c r="AH42" s="66">
        <f>+AH38+AH41</f>
        <v>744793.23119999992</v>
      </c>
      <c r="AI42" s="66">
        <f t="shared" ref="AI42:AJ42" si="333">+AI38+AI41</f>
        <v>1701365.1264000002</v>
      </c>
      <c r="AJ42" s="66">
        <f t="shared" si="333"/>
        <v>2268486.8352000001</v>
      </c>
      <c r="AK42" s="57">
        <f>+AK38+AK41</f>
        <v>547368.4164000001</v>
      </c>
      <c r="AL42" s="66">
        <f t="shared" ref="AL42" si="334">+AL38+AL41</f>
        <v>671116.46640000003</v>
      </c>
      <c r="AM42" s="66">
        <f>+AM38+AM41</f>
        <v>860726.63099999994</v>
      </c>
      <c r="AN42" s="66">
        <f t="shared" ref="AN42:AO42" si="335">+AN38+AN41</f>
        <v>1279840.152</v>
      </c>
      <c r="AO42" s="66">
        <f t="shared" si="335"/>
        <v>1919760.2279999999</v>
      </c>
      <c r="AP42" s="66">
        <f t="shared" ref="AP42:AQ42" si="336">+AP38+AP41</f>
        <v>2559680.304</v>
      </c>
      <c r="AQ42" s="66">
        <f t="shared" si="336"/>
        <v>3199600.3800000004</v>
      </c>
      <c r="AR42" s="66">
        <f t="shared" ref="AR42:AT42" si="337">+AR38+AR41</f>
        <v>1342232.9328000001</v>
      </c>
      <c r="AS42" s="66">
        <f t="shared" si="337"/>
        <v>2684465.8656000001</v>
      </c>
      <c r="AT42" s="66">
        <f t="shared" si="337"/>
        <v>692518.77599999995</v>
      </c>
      <c r="AU42" s="66">
        <f t="shared" ref="AU42:AV42" si="338">+AU38+AU41</f>
        <v>1385037.5519999999</v>
      </c>
      <c r="AV42" s="66">
        <f t="shared" si="338"/>
        <v>2077556.328</v>
      </c>
      <c r="AW42" s="66">
        <f t="shared" ref="AW42" si="339">+AW38+AW41</f>
        <v>2770075.1039999998</v>
      </c>
      <c r="AX42" s="66">
        <f>+AX38+AX41</f>
        <v>741667.47600000002</v>
      </c>
      <c r="AY42" s="66">
        <f>+AY38+AY41</f>
        <v>1483334.952</v>
      </c>
      <c r="AZ42" s="66">
        <f>+AZ38+AZ41</f>
        <v>2966669.9040000001</v>
      </c>
    </row>
    <row r="43" spans="1:52" x14ac:dyDescent="0.3">
      <c r="A43" s="33" t="s">
        <v>38</v>
      </c>
      <c r="B43" s="3">
        <f>+B38/B7/87</f>
        <v>142.87611749680713</v>
      </c>
      <c r="C43" s="3">
        <f>+C38/C7/87</f>
        <v>136.2094508301405</v>
      </c>
      <c r="D43" s="3">
        <f t="shared" ref="D43" si="340">+D38/D7/87</f>
        <v>162.03065134099617</v>
      </c>
      <c r="E43" s="3">
        <f t="shared" ref="E43:AR43" si="341">+E38/E7/87</f>
        <v>136.86590038314174</v>
      </c>
      <c r="F43" s="3">
        <f t="shared" ref="F43" si="342">+F38/F7/87</f>
        <v>128.86590038314176</v>
      </c>
      <c r="G43" s="3">
        <f t="shared" ref="G43:M43" si="343">+G38/G7/87</f>
        <v>139.51255853554704</v>
      </c>
      <c r="H43" s="3">
        <f t="shared" ref="H43" si="344">+H38/H7/87</f>
        <v>132.84589186888041</v>
      </c>
      <c r="I43" s="3">
        <f>+I38/I7/87</f>
        <v>129.89463601532569</v>
      </c>
      <c r="J43" s="3">
        <f>+J38/J7/87</f>
        <v>120.96743295019154</v>
      </c>
      <c r="K43" s="3">
        <f t="shared" ref="K43" si="345">+K38/K7/87</f>
        <v>124.79741379310344</v>
      </c>
      <c r="L43" s="3">
        <f>+L38/L7/87</f>
        <v>153.04065559812688</v>
      </c>
      <c r="M43" s="3">
        <f t="shared" si="343"/>
        <v>122.5044699872286</v>
      </c>
      <c r="N43" s="3">
        <f t="shared" ref="N43:O43" si="346">+N38/N7/87</f>
        <v>119.17113665389529</v>
      </c>
      <c r="O43" s="3">
        <f t="shared" si="346"/>
        <v>130.00319284802043</v>
      </c>
      <c r="P43" s="3">
        <f t="shared" si="341"/>
        <v>111.13963388676032</v>
      </c>
      <c r="Q43" s="3">
        <f t="shared" si="341"/>
        <v>115.24885057471263</v>
      </c>
      <c r="R43" s="3">
        <f t="shared" si="341"/>
        <v>146.55172413793105</v>
      </c>
      <c r="S43" s="3">
        <f t="shared" ref="S43:T43" si="347">+S38/S7/87</f>
        <v>222.75083812260542</v>
      </c>
      <c r="T43" s="3">
        <f t="shared" si="347"/>
        <v>186.00718390804602</v>
      </c>
      <c r="U43" s="50">
        <f t="shared" si="341"/>
        <v>180.78823435504472</v>
      </c>
      <c r="V43" s="50">
        <f t="shared" ref="V43" si="348">+V38/V7/87</f>
        <v>247.35408684546616</v>
      </c>
      <c r="W43" s="3">
        <f t="shared" ref="W43:Z43" si="349">+W38/W7/87</f>
        <v>186.10402298850573</v>
      </c>
      <c r="X43" s="3">
        <f t="shared" si="349"/>
        <v>189.43591954022989</v>
      </c>
      <c r="Y43" s="3">
        <f t="shared" si="349"/>
        <v>120.55775862068965</v>
      </c>
      <c r="Z43" s="3">
        <f t="shared" si="349"/>
        <v>177.35005747126434</v>
      </c>
      <c r="AA43" s="3">
        <f t="shared" ref="AA43:AC43" si="350">+AA38/AA7/87</f>
        <v>114.2993103448276</v>
      </c>
      <c r="AB43" s="3">
        <f>+AB38/AB7/87</f>
        <v>125.85592911877394</v>
      </c>
      <c r="AC43" s="3">
        <f t="shared" si="350"/>
        <v>114.2993103448276</v>
      </c>
      <c r="AD43" s="3">
        <f>+AD38/AD7/87</f>
        <v>246.99724137931034</v>
      </c>
      <c r="AE43" s="3">
        <f t="shared" si="341"/>
        <v>244.2670689655173</v>
      </c>
      <c r="AF43" s="3">
        <f t="shared" si="341"/>
        <v>147.61413793103452</v>
      </c>
      <c r="AG43" s="3">
        <f t="shared" si="341"/>
        <v>147.61413793103452</v>
      </c>
      <c r="AH43" s="3">
        <f t="shared" si="341"/>
        <v>129.23976053639845</v>
      </c>
      <c r="AI43" s="3">
        <f t="shared" ref="AI43:AK43" si="351">+AI38/AI7/87</f>
        <v>147.61413793103452</v>
      </c>
      <c r="AJ43" s="3">
        <f t="shared" si="351"/>
        <v>147.61413793103452</v>
      </c>
      <c r="AK43" s="3">
        <f t="shared" si="351"/>
        <v>227.95619540229887</v>
      </c>
      <c r="AL43" s="3">
        <f t="shared" ref="AL43:AT43" si="352">+AL38/AL7/87</f>
        <v>139.74605747126438</v>
      </c>
      <c r="AM43" s="3">
        <f>+AM38/AM7/87</f>
        <v>119.48562260536399</v>
      </c>
      <c r="AN43" s="3">
        <f>+AN38/AN7/87</f>
        <v>133.25005747126437</v>
      </c>
      <c r="AO43" s="3">
        <f>+AO38/AO7/87</f>
        <v>133.25005747126437</v>
      </c>
      <c r="AP43" s="3">
        <f>+AP38/AP7/87</f>
        <v>133.25005747126437</v>
      </c>
      <c r="AQ43" s="3">
        <f>+AQ38/AQ7/87</f>
        <v>133.25005747126437</v>
      </c>
      <c r="AR43" s="3">
        <f t="shared" si="341"/>
        <v>139.74605747126438</v>
      </c>
      <c r="AS43" s="3">
        <f t="shared" si="352"/>
        <v>139.74605747126438</v>
      </c>
      <c r="AT43" s="50">
        <f t="shared" si="352"/>
        <v>131.09331243469177</v>
      </c>
      <c r="AU43" s="50">
        <f t="shared" ref="AU43:AV43" si="353">+AU38/AU7/87</f>
        <v>131.09331243469177</v>
      </c>
      <c r="AV43" s="50">
        <f t="shared" si="353"/>
        <v>131.09331243469174</v>
      </c>
      <c r="AW43" s="50">
        <f t="shared" ref="AW43" si="354">+AW38/AW7/87</f>
        <v>131.09331243469177</v>
      </c>
      <c r="AX43" s="50">
        <f>+AX38/AX7/86</f>
        <v>130.19384689922481</v>
      </c>
      <c r="AY43" s="50">
        <f>+AY38/AY7/86</f>
        <v>130.19384689922481</v>
      </c>
      <c r="AZ43" s="50">
        <f>+AZ38/AZ7/86</f>
        <v>130.19384689922481</v>
      </c>
    </row>
    <row r="44" spans="1:52" x14ac:dyDescent="0.3">
      <c r="A44" s="33" t="s">
        <v>39</v>
      </c>
      <c r="B44" s="3">
        <f>+B40/B7/87</f>
        <v>157.16372924648786</v>
      </c>
      <c r="C44" s="3">
        <f>+C40/C7/87</f>
        <v>149.83039591315455</v>
      </c>
      <c r="D44" s="3">
        <f t="shared" ref="D44" si="355">+D40/D7/87</f>
        <v>178.2337164750958</v>
      </c>
      <c r="E44" s="3">
        <f t="shared" ref="E44:AR44" si="356">+E40/E7/87</f>
        <v>150.55249042145593</v>
      </c>
      <c r="F44" s="3">
        <f t="shared" ref="F44" si="357">+F40/F7/87</f>
        <v>141.75249042145595</v>
      </c>
      <c r="G44" s="3">
        <f t="shared" ref="G44:M44" si="358">+G40/G7/87</f>
        <v>153.46381438910177</v>
      </c>
      <c r="H44" s="3">
        <f t="shared" ref="H44" si="359">+H40/H7/87</f>
        <v>146.13048105576843</v>
      </c>
      <c r="I44" s="3">
        <f>+I40/I7/87</f>
        <v>142.88409961685826</v>
      </c>
      <c r="J44" s="3">
        <f>+J40/J7/87</f>
        <v>133.06417624521072</v>
      </c>
      <c r="K44" s="3">
        <f t="shared" ref="K44" si="360">+K40/K7/87</f>
        <v>137.27715517241379</v>
      </c>
      <c r="L44" s="3">
        <f>+L40/L7/87</f>
        <v>168.3447211579396</v>
      </c>
      <c r="M44" s="3">
        <f t="shared" si="358"/>
        <v>134.75491698595147</v>
      </c>
      <c r="N44" s="3">
        <f t="shared" ref="N44:O44" si="361">+N40/N7/87</f>
        <v>131.08825031928481</v>
      </c>
      <c r="O44" s="3">
        <f t="shared" si="361"/>
        <v>143.00351213282249</v>
      </c>
      <c r="P44" s="3">
        <f t="shared" si="356"/>
        <v>122.25359727543635</v>
      </c>
      <c r="Q44" s="3">
        <f t="shared" si="356"/>
        <v>126.77373563218391</v>
      </c>
      <c r="R44" s="3">
        <f t="shared" si="356"/>
        <v>161.20689655172413</v>
      </c>
      <c r="S44" s="3">
        <f t="shared" ref="S44:T44" si="362">+S40/S7/87</f>
        <v>245.02592193486592</v>
      </c>
      <c r="T44" s="3">
        <f t="shared" si="362"/>
        <v>204.60790229885058</v>
      </c>
      <c r="U44" s="50">
        <f t="shared" si="356"/>
        <v>198.86705779054921</v>
      </c>
      <c r="V44" s="50">
        <f t="shared" ref="V44" si="363">+V40/V7/87</f>
        <v>272.08949553001275</v>
      </c>
      <c r="W44" s="3">
        <f t="shared" ref="W44:Z44" si="364">+W40/W7/87</f>
        <v>204.71442528735631</v>
      </c>
      <c r="X44" s="3">
        <f t="shared" si="364"/>
        <v>208.37951149425285</v>
      </c>
      <c r="Y44" s="3">
        <f t="shared" si="364"/>
        <v>132.61353448275864</v>
      </c>
      <c r="Z44" s="3">
        <f t="shared" si="364"/>
        <v>195.08506321839076</v>
      </c>
      <c r="AA44" s="3">
        <f t="shared" ref="AA44:AC44" si="365">+AA40/AA7/87</f>
        <v>125.72924137931037</v>
      </c>
      <c r="AB44" s="3">
        <f>+AB40/AB7/87</f>
        <v>138.44152203065133</v>
      </c>
      <c r="AC44" s="3">
        <f t="shared" si="365"/>
        <v>125.72924137931037</v>
      </c>
      <c r="AD44" s="3">
        <f>+AD40/AD7/87</f>
        <v>271.69696551724138</v>
      </c>
      <c r="AE44" s="3">
        <f t="shared" si="356"/>
        <v>268.693775862069</v>
      </c>
      <c r="AF44" s="3">
        <f t="shared" si="356"/>
        <v>162.37555172413795</v>
      </c>
      <c r="AG44" s="3">
        <f t="shared" si="356"/>
        <v>162.37555172413795</v>
      </c>
      <c r="AH44" s="3">
        <f t="shared" si="356"/>
        <v>142.1637365900383</v>
      </c>
      <c r="AI44" s="3">
        <f t="shared" ref="AI44:AK44" si="366">+AI40/AI7/87</f>
        <v>162.37555172413795</v>
      </c>
      <c r="AJ44" s="3">
        <f t="shared" si="366"/>
        <v>162.37555172413795</v>
      </c>
      <c r="AK44" s="3">
        <f t="shared" si="366"/>
        <v>250.75181494252877</v>
      </c>
      <c r="AL44" s="3">
        <f t="shared" ref="AL44:AT44" si="367">+AL40/AL7/87</f>
        <v>153.72066321839083</v>
      </c>
      <c r="AM44" s="3">
        <f>+AM40/AM7/87</f>
        <v>131.43418486590036</v>
      </c>
      <c r="AN44" s="3">
        <f>+AN40/AN7/87</f>
        <v>146.57506321839082</v>
      </c>
      <c r="AO44" s="3">
        <f>+AO40/AO7/87</f>
        <v>146.57506321839082</v>
      </c>
      <c r="AP44" s="3">
        <f>+AP40/AP7/87</f>
        <v>146.57506321839082</v>
      </c>
      <c r="AQ44" s="3">
        <f>+AQ40/AQ7/87</f>
        <v>146.57506321839082</v>
      </c>
      <c r="AR44" s="3">
        <f t="shared" si="356"/>
        <v>153.72066321839083</v>
      </c>
      <c r="AS44" s="3">
        <f t="shared" si="367"/>
        <v>153.72066321839083</v>
      </c>
      <c r="AT44" s="50">
        <f t="shared" si="367"/>
        <v>144.20264367816091</v>
      </c>
      <c r="AU44" s="50">
        <f t="shared" ref="AU44:AV44" si="368">+AU40/AU7/87</f>
        <v>144.20264367816091</v>
      </c>
      <c r="AV44" s="50">
        <f t="shared" si="368"/>
        <v>144.20264367816091</v>
      </c>
      <c r="AW44" s="50">
        <f t="shared" ref="AW44" si="369">+AW40/AW7/87</f>
        <v>144.20264367816091</v>
      </c>
      <c r="AX44" s="50">
        <f>+AX40/AX7/86</f>
        <v>143.21323158914728</v>
      </c>
      <c r="AY44" s="50">
        <f>+AY40/AY7/86</f>
        <v>143.21323158914728</v>
      </c>
      <c r="AZ44" s="50">
        <f>+AZ40/AZ7/86</f>
        <v>143.21323158914728</v>
      </c>
    </row>
    <row r="45" spans="1:52" x14ac:dyDescent="0.3">
      <c r="A45" s="33" t="s">
        <v>40</v>
      </c>
      <c r="B45" s="3">
        <f>+B42/B7/87</f>
        <v>164.30753512132821</v>
      </c>
      <c r="C45" s="3">
        <f>+C42/C7/87</f>
        <v>156.64086845466159</v>
      </c>
      <c r="D45" s="3">
        <f t="shared" ref="D45" si="370">+D42/D7/87</f>
        <v>186.33524904214562</v>
      </c>
      <c r="E45" s="3">
        <f t="shared" ref="E45:AR45" si="371">+E42/E7/87</f>
        <v>157.39578544061303</v>
      </c>
      <c r="F45" s="3">
        <f t="shared" ref="F45" si="372">+F42/F7/87</f>
        <v>148.19578544061304</v>
      </c>
      <c r="G45" s="3">
        <f t="shared" ref="G45:M45" si="373">+G42/G7/87</f>
        <v>160.43944231587912</v>
      </c>
      <c r="H45" s="3">
        <f t="shared" ref="H45" si="374">+H42/H7/87</f>
        <v>152.77277564921243</v>
      </c>
      <c r="I45" s="3">
        <f>+I42/I7/87</f>
        <v>149.37883141762453</v>
      </c>
      <c r="J45" s="3">
        <f>+J42/J7/87</f>
        <v>139.11254789272027</v>
      </c>
      <c r="K45" s="3">
        <f t="shared" ref="K45" si="375">+K42/K7/87</f>
        <v>143.51702586206895</v>
      </c>
      <c r="L45" s="3">
        <f>+L42/L7/87</f>
        <v>175.99675393784591</v>
      </c>
      <c r="M45" s="3">
        <f t="shared" si="373"/>
        <v>140.88014048531289</v>
      </c>
      <c r="N45" s="3">
        <f t="shared" ref="N45:O45" si="376">+N42/N7/87</f>
        <v>137.04680715197958</v>
      </c>
      <c r="O45" s="3">
        <f t="shared" si="376"/>
        <v>149.50367177522349</v>
      </c>
      <c r="P45" s="3">
        <f t="shared" si="371"/>
        <v>127.81057896977437</v>
      </c>
      <c r="Q45" s="3">
        <f t="shared" si="371"/>
        <v>132.53617816091955</v>
      </c>
      <c r="R45" s="3">
        <f t="shared" si="371"/>
        <v>168.5344827586207</v>
      </c>
      <c r="S45" s="3">
        <f t="shared" ref="S45:T45" si="377">+S42/S7/87</f>
        <v>256.1634638409962</v>
      </c>
      <c r="T45" s="3">
        <f t="shared" si="377"/>
        <v>213.90826149425291</v>
      </c>
      <c r="U45" s="50">
        <f t="shared" si="371"/>
        <v>207.90646950830146</v>
      </c>
      <c r="V45" s="50">
        <f t="shared" ref="V45" si="378">+V42/V7/87</f>
        <v>284.45719987228608</v>
      </c>
      <c r="W45" s="3">
        <f t="shared" ref="W45:Z45" si="379">+W42/W7/87</f>
        <v>214.01962643678161</v>
      </c>
      <c r="X45" s="3">
        <f t="shared" si="379"/>
        <v>217.85130747126433</v>
      </c>
      <c r="Y45" s="3">
        <f t="shared" si="379"/>
        <v>138.64142241379309</v>
      </c>
      <c r="Z45" s="3">
        <f t="shared" si="379"/>
        <v>203.952566091954</v>
      </c>
      <c r="AA45" s="3">
        <f t="shared" ref="AA45:AC45" si="380">+AA42/AA7/87</f>
        <v>131.44420689655172</v>
      </c>
      <c r="AB45" s="3">
        <f>+AB42/AB7/87</f>
        <v>144.73431848659007</v>
      </c>
      <c r="AC45" s="3">
        <f t="shared" si="380"/>
        <v>131.44420689655172</v>
      </c>
      <c r="AD45" s="3">
        <f>+AD42/AD7/87</f>
        <v>284.04682758620686</v>
      </c>
      <c r="AE45" s="3">
        <f t="shared" si="371"/>
        <v>280.90712931034489</v>
      </c>
      <c r="AF45" s="3">
        <f t="shared" si="371"/>
        <v>169.75625862068966</v>
      </c>
      <c r="AG45" s="3">
        <f t="shared" si="371"/>
        <v>169.75625862068966</v>
      </c>
      <c r="AH45" s="3">
        <f t="shared" si="371"/>
        <v>148.62572461685821</v>
      </c>
      <c r="AI45" s="3">
        <f t="shared" ref="AI45:AK45" si="381">+AI42/AI7/87</f>
        <v>169.75625862068966</v>
      </c>
      <c r="AJ45" s="3">
        <f t="shared" si="381"/>
        <v>169.75625862068966</v>
      </c>
      <c r="AK45" s="3">
        <f t="shared" si="381"/>
        <v>262.14962471264374</v>
      </c>
      <c r="AL45" s="3">
        <f t="shared" ref="AL45:AT45" si="382">+AL42/AL7/87</f>
        <v>160.70796609195403</v>
      </c>
      <c r="AM45" s="3">
        <f>+AM42/AM7/87</f>
        <v>137.40846599616859</v>
      </c>
      <c r="AN45" s="3">
        <f>+AN42/AN7/87</f>
        <v>153.23756609195402</v>
      </c>
      <c r="AO45" s="3">
        <f>+AO42/AO7/87</f>
        <v>153.23756609195402</v>
      </c>
      <c r="AP45" s="3">
        <f>+AP42/AP7/87</f>
        <v>153.23756609195402</v>
      </c>
      <c r="AQ45" s="3">
        <f>+AQ42/AQ7/87</f>
        <v>153.23756609195402</v>
      </c>
      <c r="AR45" s="3">
        <f t="shared" si="371"/>
        <v>160.70796609195403</v>
      </c>
      <c r="AS45" s="3">
        <f t="shared" si="382"/>
        <v>160.70796609195403</v>
      </c>
      <c r="AT45" s="50">
        <f t="shared" si="382"/>
        <v>150.7573092998955</v>
      </c>
      <c r="AU45" s="50">
        <f t="shared" ref="AU45:AV45" si="383">+AU42/AU7/87</f>
        <v>150.7573092998955</v>
      </c>
      <c r="AV45" s="50">
        <f t="shared" si="383"/>
        <v>150.7573092998955</v>
      </c>
      <c r="AW45" s="50">
        <f t="shared" ref="AW45" si="384">+AW42/AW7/87</f>
        <v>150.7573092998955</v>
      </c>
      <c r="AX45" s="50">
        <f>+AX42/AX7/86</f>
        <v>149.72292393410854</v>
      </c>
      <c r="AY45" s="50">
        <f>+AY42/AY7/86</f>
        <v>149.72292393410854</v>
      </c>
      <c r="AZ45" s="50">
        <f>+AZ42/AZ7/86</f>
        <v>149.72292393410854</v>
      </c>
    </row>
    <row r="46" spans="1:52" x14ac:dyDescent="0.3">
      <c r="D46" s="51"/>
      <c r="K46" s="18"/>
      <c r="Q46" s="18"/>
      <c r="S46" s="55"/>
      <c r="T46" s="55"/>
      <c r="U46" s="18"/>
      <c r="V46" s="55"/>
      <c r="W46" s="55"/>
      <c r="X46" s="55"/>
      <c r="Y46" s="18"/>
      <c r="Z46" s="84"/>
      <c r="AA46" s="18"/>
      <c r="AB46" s="18"/>
      <c r="AC46" s="18"/>
      <c r="AD46" s="55"/>
      <c r="AE46" s="55"/>
      <c r="AH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52" s="107" customFormat="1" ht="18" x14ac:dyDescent="0.35">
      <c r="A47" s="103" t="s">
        <v>137</v>
      </c>
      <c r="B47" s="104"/>
      <c r="C47" s="104"/>
      <c r="D47" s="17"/>
      <c r="E47" s="105">
        <v>14800</v>
      </c>
      <c r="F47" s="105">
        <v>13950</v>
      </c>
      <c r="G47" s="105">
        <v>18100</v>
      </c>
      <c r="H47" s="105">
        <v>17250</v>
      </c>
      <c r="I47" s="17"/>
      <c r="J47" s="17"/>
      <c r="K47" s="17"/>
      <c r="L47" s="17"/>
      <c r="M47" s="105">
        <v>26500</v>
      </c>
      <c r="N47" s="105">
        <v>25800</v>
      </c>
      <c r="O47" s="17"/>
      <c r="P47" s="105">
        <v>36050</v>
      </c>
      <c r="Q47" s="105">
        <v>41550</v>
      </c>
      <c r="R47" s="17"/>
      <c r="S47" s="55"/>
      <c r="T47" s="106">
        <v>107200</v>
      </c>
      <c r="U47" s="105"/>
      <c r="V47" s="55"/>
      <c r="W47" s="106">
        <v>134100</v>
      </c>
      <c r="X47" s="106"/>
      <c r="Y47" s="85"/>
      <c r="Z47" s="114">
        <v>212950</v>
      </c>
      <c r="AA47" s="114">
        <v>274500</v>
      </c>
      <c r="AC47" s="114"/>
      <c r="AD47" s="106"/>
      <c r="AE47" s="106"/>
      <c r="AF47" s="105">
        <v>567150</v>
      </c>
      <c r="AG47" s="105"/>
      <c r="AH47" s="105"/>
      <c r="AI47" s="105"/>
      <c r="AJ47" s="105"/>
      <c r="AK47" s="90"/>
      <c r="AL47" s="105">
        <v>671150</v>
      </c>
      <c r="AM47" s="18"/>
      <c r="AN47" s="18"/>
      <c r="AO47" s="18"/>
      <c r="AP47" s="18"/>
      <c r="AQ47" s="18"/>
      <c r="AR47" s="105"/>
      <c r="AS47" s="105"/>
    </row>
    <row r="48" spans="1:52" s="107" customFormat="1" x14ac:dyDescent="0.3">
      <c r="A48" s="103"/>
      <c r="B48" s="104"/>
      <c r="C48" s="104"/>
      <c r="D48" s="17"/>
      <c r="E48" s="104"/>
      <c r="F48" s="104"/>
      <c r="G48" s="104"/>
      <c r="H48" s="104"/>
      <c r="I48" s="17"/>
      <c r="J48" s="17"/>
      <c r="K48" s="17"/>
      <c r="L48" s="17"/>
      <c r="M48" s="104"/>
      <c r="N48" s="104"/>
      <c r="O48" s="17"/>
      <c r="P48" s="104"/>
      <c r="Q48" s="104"/>
      <c r="R48" s="17"/>
      <c r="S48" s="55"/>
      <c r="U48" s="105"/>
      <c r="V48" s="55"/>
      <c r="W48" s="106"/>
      <c r="Y48" s="17"/>
      <c r="Z48" s="115">
        <v>40000</v>
      </c>
      <c r="AA48" s="105">
        <v>40000</v>
      </c>
      <c r="AB48" s="17"/>
      <c r="AC48" s="105"/>
      <c r="AD48" s="106"/>
      <c r="AE48" s="106"/>
      <c r="AF48" s="105">
        <v>48000</v>
      </c>
      <c r="AG48" s="105"/>
      <c r="AH48" s="105"/>
      <c r="AI48" s="105"/>
      <c r="AJ48" s="105"/>
      <c r="AK48" s="18"/>
      <c r="AL48" s="104">
        <v>48000</v>
      </c>
      <c r="AM48" s="17"/>
      <c r="AN48" s="18"/>
      <c r="AO48" s="18"/>
      <c r="AP48" s="18"/>
      <c r="AQ48" s="18"/>
      <c r="AR48" s="104"/>
      <c r="AS48" s="104"/>
    </row>
    <row r="49" spans="1:52" x14ac:dyDescent="0.3">
      <c r="B49" s="18"/>
      <c r="C49" s="18"/>
      <c r="E49" s="18"/>
      <c r="F49" s="18"/>
      <c r="Z49" s="86"/>
      <c r="AE49" s="55"/>
      <c r="AH49" s="18"/>
      <c r="AK49" s="18"/>
      <c r="AM49" s="18"/>
      <c r="AN49" s="18"/>
      <c r="AO49" s="18"/>
      <c r="AP49" s="18"/>
      <c r="AQ49" s="18"/>
    </row>
    <row r="50" spans="1:52" s="117" customFormat="1" x14ac:dyDescent="0.3">
      <c r="A50" s="116" t="s">
        <v>140</v>
      </c>
      <c r="B50" s="118">
        <v>15450</v>
      </c>
      <c r="C50" s="118">
        <v>14750</v>
      </c>
      <c r="D50" s="17"/>
      <c r="E50" s="121">
        <v>14800</v>
      </c>
      <c r="F50" s="121">
        <v>13950</v>
      </c>
      <c r="G50" s="118"/>
      <c r="H50" s="118"/>
      <c r="I50" s="17"/>
      <c r="J50" s="17"/>
      <c r="K50" s="147"/>
      <c r="L50" s="17"/>
      <c r="M50" s="118">
        <v>26500</v>
      </c>
      <c r="N50" s="118">
        <v>25800</v>
      </c>
      <c r="O50" s="17"/>
      <c r="P50" s="121">
        <v>36050</v>
      </c>
      <c r="Q50" s="121">
        <v>41550</v>
      </c>
      <c r="R50" s="147"/>
      <c r="S50" s="51"/>
      <c r="T50" s="119">
        <v>107200</v>
      </c>
      <c r="U50" s="118"/>
      <c r="V50" s="51"/>
      <c r="W50" s="119"/>
      <c r="X50" s="119">
        <v>181950</v>
      </c>
      <c r="Y50" s="17"/>
      <c r="Z50" s="118"/>
      <c r="AA50" s="118"/>
      <c r="AB50" s="109"/>
      <c r="AC50" s="118"/>
      <c r="AD50" s="119"/>
      <c r="AE50" s="119">
        <v>469250</v>
      </c>
      <c r="AF50" s="118">
        <v>567150</v>
      </c>
      <c r="AG50" s="118">
        <f>AF50*2</f>
        <v>1134300</v>
      </c>
      <c r="AH50" s="118">
        <v>744800</v>
      </c>
      <c r="AI50" s="118">
        <f>AF50*3</f>
        <v>1701450</v>
      </c>
      <c r="AJ50" s="118">
        <f>AF50*4</f>
        <v>2268600</v>
      </c>
      <c r="AK50" s="18"/>
      <c r="AL50" s="118"/>
      <c r="AM50" s="18"/>
      <c r="AN50" s="18"/>
      <c r="AO50" s="18"/>
      <c r="AP50" s="18"/>
      <c r="AQ50" s="18"/>
      <c r="AR50" s="118">
        <f>AL47*2</f>
        <v>1342300</v>
      </c>
      <c r="AS50" s="118">
        <f>AL47*4</f>
        <v>2684600</v>
      </c>
      <c r="AT50" s="118"/>
      <c r="AU50" s="118"/>
      <c r="AV50" s="118"/>
      <c r="AW50" s="118"/>
      <c r="AX50" s="118"/>
      <c r="AY50" s="118"/>
      <c r="AZ50" s="118"/>
    </row>
    <row r="51" spans="1:52" s="117" customFormat="1" x14ac:dyDescent="0.3">
      <c r="A51" s="116"/>
      <c r="B51" s="118"/>
      <c r="C51" s="118"/>
      <c r="D51" s="17"/>
      <c r="E51" s="118"/>
      <c r="F51" s="118"/>
      <c r="G51" s="118"/>
      <c r="H51" s="118"/>
      <c r="I51" s="17"/>
      <c r="J51" s="17"/>
      <c r="K51" s="17"/>
      <c r="L51" s="17"/>
      <c r="M51" s="118"/>
      <c r="N51" s="118"/>
      <c r="O51" s="17"/>
      <c r="P51" s="118"/>
      <c r="Q51" s="118"/>
      <c r="R51" s="17"/>
      <c r="S51" s="51"/>
      <c r="T51" s="119"/>
      <c r="U51" s="118"/>
      <c r="V51" s="51"/>
      <c r="W51" s="119"/>
      <c r="X51" s="119">
        <v>40000</v>
      </c>
      <c r="Y51" s="17"/>
      <c r="Z51" s="118"/>
      <c r="AA51" s="118"/>
      <c r="AB51" s="109"/>
      <c r="AC51" s="118"/>
      <c r="AD51" s="119"/>
      <c r="AE51" s="119">
        <v>48000</v>
      </c>
      <c r="AF51" s="118">
        <v>48000</v>
      </c>
      <c r="AG51" s="118">
        <v>96000</v>
      </c>
      <c r="AH51" s="118">
        <v>96000</v>
      </c>
      <c r="AI51" s="118">
        <f>AF51*3</f>
        <v>144000</v>
      </c>
      <c r="AJ51" s="118">
        <f>AF51*4</f>
        <v>192000</v>
      </c>
      <c r="AK51" s="17"/>
      <c r="AL51" s="118"/>
      <c r="AM51" s="17"/>
      <c r="AN51" s="18"/>
      <c r="AO51" s="18"/>
      <c r="AP51" s="18"/>
      <c r="AQ51" s="18"/>
      <c r="AR51" s="118">
        <v>96000</v>
      </c>
      <c r="AS51" s="118">
        <f>48000*4</f>
        <v>192000</v>
      </c>
      <c r="AT51" s="118"/>
      <c r="AU51" s="118"/>
      <c r="AV51" s="118"/>
      <c r="AW51" s="118"/>
      <c r="AX51" s="118"/>
      <c r="AY51" s="118"/>
      <c r="AZ51" s="118"/>
    </row>
    <row r="52" spans="1:52" x14ac:dyDescent="0.3">
      <c r="AE52" s="81"/>
      <c r="AK52" s="18"/>
    </row>
    <row r="53" spans="1:52" s="124" customFormat="1" x14ac:dyDescent="0.3">
      <c r="A53" s="122" t="s">
        <v>151</v>
      </c>
      <c r="B53" s="123"/>
      <c r="C53" s="123"/>
      <c r="D53" s="17"/>
      <c r="E53" s="123">
        <v>14800</v>
      </c>
      <c r="F53" s="123">
        <v>13950</v>
      </c>
      <c r="G53" s="123"/>
      <c r="H53" s="123"/>
      <c r="I53" s="17"/>
      <c r="J53" s="17"/>
      <c r="K53" s="17"/>
      <c r="L53" s="17"/>
      <c r="M53" s="123">
        <v>26500</v>
      </c>
      <c r="N53" s="123">
        <v>25800</v>
      </c>
      <c r="O53" s="17"/>
      <c r="P53" s="123">
        <v>36050</v>
      </c>
      <c r="Q53" s="123">
        <v>41550</v>
      </c>
      <c r="R53" s="17"/>
      <c r="S53" s="51"/>
      <c r="T53" s="124">
        <v>107200</v>
      </c>
      <c r="U53" s="123">
        <v>125050</v>
      </c>
      <c r="V53" s="51"/>
      <c r="X53" s="124">
        <v>181950</v>
      </c>
      <c r="Y53" s="124">
        <v>231600</v>
      </c>
      <c r="Z53" s="123">
        <v>212950</v>
      </c>
      <c r="AA53" s="123">
        <v>274500</v>
      </c>
      <c r="AB53" s="124">
        <v>453350</v>
      </c>
      <c r="AC53" s="123">
        <f>AA53*2</f>
        <v>549000</v>
      </c>
      <c r="AD53" s="124">
        <v>296550</v>
      </c>
      <c r="AE53" s="124">
        <v>469250</v>
      </c>
      <c r="AF53" s="123">
        <v>567150</v>
      </c>
      <c r="AG53" s="123"/>
      <c r="AH53" s="123"/>
      <c r="AI53" s="123"/>
      <c r="AJ53" s="123"/>
      <c r="AK53" s="123">
        <v>547400</v>
      </c>
      <c r="AL53" s="123">
        <v>671150</v>
      </c>
      <c r="AM53" s="123">
        <v>860750</v>
      </c>
      <c r="AN53" s="123">
        <v>1279850</v>
      </c>
      <c r="AO53" s="123">
        <f>AN55*3</f>
        <v>1919775</v>
      </c>
      <c r="AP53" s="123">
        <f>AN55*4</f>
        <v>2559700</v>
      </c>
      <c r="AQ53" s="123">
        <f>AN55*5</f>
        <v>3199625</v>
      </c>
      <c r="AR53" s="123"/>
      <c r="AS53" s="123"/>
      <c r="AT53" s="123">
        <v>692550</v>
      </c>
      <c r="AU53" s="123">
        <f>692550*2</f>
        <v>1385100</v>
      </c>
      <c r="AV53" s="123">
        <f>692550*3</f>
        <v>2077650</v>
      </c>
      <c r="AW53" s="123">
        <f>692550*4</f>
        <v>2770200</v>
      </c>
      <c r="AX53" s="123">
        <v>741700</v>
      </c>
      <c r="AY53" s="123">
        <f>741700*2</f>
        <v>1483400</v>
      </c>
      <c r="AZ53" s="123">
        <f>741700*4</f>
        <v>2966800</v>
      </c>
    </row>
    <row r="54" spans="1:52" s="124" customFormat="1" x14ac:dyDescent="0.3">
      <c r="A54" s="122"/>
      <c r="B54" s="123"/>
      <c r="C54" s="123"/>
      <c r="D54" s="17"/>
      <c r="E54" s="123"/>
      <c r="F54" s="123"/>
      <c r="G54" s="123"/>
      <c r="H54" s="123"/>
      <c r="I54" s="17"/>
      <c r="J54" s="17"/>
      <c r="K54" s="17"/>
      <c r="L54" s="17"/>
      <c r="M54" s="123"/>
      <c r="N54" s="123"/>
      <c r="O54" s="17"/>
      <c r="P54" s="123"/>
      <c r="Q54" s="123"/>
      <c r="R54" s="17"/>
      <c r="S54" s="51"/>
      <c r="U54" s="123"/>
      <c r="V54" s="51"/>
      <c r="X54" s="124">
        <v>40000</v>
      </c>
      <c r="Y54" s="124">
        <v>40000</v>
      </c>
      <c r="Z54" s="124">
        <v>40000</v>
      </c>
      <c r="AA54" s="123">
        <v>40000</v>
      </c>
      <c r="AB54" s="123">
        <v>48000</v>
      </c>
      <c r="AC54" s="123">
        <f>AA54*2</f>
        <v>80000</v>
      </c>
      <c r="AD54" s="124">
        <v>30000</v>
      </c>
      <c r="AE54" s="124">
        <v>48000</v>
      </c>
      <c r="AF54" s="123">
        <v>48000</v>
      </c>
      <c r="AG54" s="123"/>
      <c r="AH54" s="123"/>
      <c r="AI54" s="123"/>
      <c r="AJ54" s="123"/>
      <c r="AK54" s="123">
        <v>48000</v>
      </c>
      <c r="AL54" s="123">
        <v>48000</v>
      </c>
      <c r="AM54" s="123">
        <v>96000</v>
      </c>
      <c r="AN54" s="123">
        <v>96000</v>
      </c>
      <c r="AO54" s="123">
        <f>48000*3</f>
        <v>144000</v>
      </c>
      <c r="AP54" s="123">
        <f>48000*4</f>
        <v>192000</v>
      </c>
      <c r="AQ54" s="123">
        <f>48000*5</f>
        <v>240000</v>
      </c>
      <c r="AR54" s="123"/>
      <c r="AS54" s="123"/>
      <c r="AT54" s="123">
        <v>80000</v>
      </c>
      <c r="AU54" s="123">
        <f>80000*2</f>
        <v>160000</v>
      </c>
      <c r="AV54" s="123">
        <f>80000*3</f>
        <v>240000</v>
      </c>
      <c r="AW54" s="123">
        <f>80000*4</f>
        <v>320000</v>
      </c>
      <c r="AX54" s="123">
        <v>80000</v>
      </c>
      <c r="AY54" s="123">
        <f>80000*2</f>
        <v>160000</v>
      </c>
      <c r="AZ54" s="123">
        <f>80000*4</f>
        <v>320000</v>
      </c>
    </row>
    <row r="55" spans="1:52" x14ac:dyDescent="0.3">
      <c r="AB55" s="123"/>
      <c r="AN55" s="17">
        <f>AN53/2</f>
        <v>639925</v>
      </c>
    </row>
    <row r="56" spans="1:52" s="132" customFormat="1" x14ac:dyDescent="0.3">
      <c r="A56" s="130" t="s">
        <v>166</v>
      </c>
      <c r="B56" s="131"/>
      <c r="C56" s="131"/>
      <c r="D56" s="131">
        <v>14000</v>
      </c>
      <c r="E56" s="131">
        <v>14800</v>
      </c>
      <c r="F56" s="131">
        <v>13950</v>
      </c>
      <c r="G56" s="131"/>
      <c r="H56" s="131"/>
      <c r="I56" s="131">
        <v>18750</v>
      </c>
      <c r="J56" s="131">
        <v>26150</v>
      </c>
      <c r="K56" s="17"/>
      <c r="L56" s="131">
        <v>19900</v>
      </c>
      <c r="M56" s="131">
        <v>26500</v>
      </c>
      <c r="N56" s="131">
        <v>25800</v>
      </c>
      <c r="O56" s="17"/>
      <c r="P56" s="131">
        <v>36050</v>
      </c>
      <c r="Q56" s="131"/>
      <c r="R56" s="17"/>
      <c r="S56" s="131">
        <v>102700</v>
      </c>
      <c r="T56" s="132">
        <v>107200</v>
      </c>
      <c r="U56" s="131">
        <v>125050</v>
      </c>
      <c r="V56" s="131">
        <v>106950</v>
      </c>
      <c r="X56" s="132">
        <v>181950</v>
      </c>
      <c r="Y56" s="131"/>
      <c r="Z56" s="131"/>
      <c r="AA56" s="131"/>
      <c r="AB56" s="133"/>
      <c r="AC56" s="131"/>
      <c r="AE56" s="132">
        <v>469250</v>
      </c>
      <c r="AF56" s="131"/>
      <c r="AG56" s="131"/>
      <c r="AH56" s="131"/>
      <c r="AI56" s="131"/>
      <c r="AJ56" s="131"/>
      <c r="AK56" s="131">
        <v>547400</v>
      </c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</row>
    <row r="57" spans="1:52" s="132" customFormat="1" x14ac:dyDescent="0.3">
      <c r="A57" s="130"/>
      <c r="B57" s="131"/>
      <c r="C57" s="131"/>
      <c r="D57" s="131"/>
      <c r="E57" s="131"/>
      <c r="F57" s="131"/>
      <c r="G57" s="131"/>
      <c r="H57" s="131"/>
      <c r="I57" s="131"/>
      <c r="J57" s="131"/>
      <c r="K57" s="17"/>
      <c r="L57" s="131"/>
      <c r="M57" s="131"/>
      <c r="N57" s="131"/>
      <c r="O57" s="17"/>
      <c r="P57" s="131"/>
      <c r="Q57" s="131"/>
      <c r="R57" s="17"/>
      <c r="S57" s="131"/>
      <c r="U57" s="131"/>
      <c r="V57" s="131"/>
      <c r="X57" s="132">
        <v>40000</v>
      </c>
      <c r="Y57" s="131"/>
      <c r="Z57" s="131"/>
      <c r="AA57" s="131"/>
      <c r="AB57" s="131"/>
      <c r="AC57" s="131"/>
      <c r="AE57" s="132">
        <v>48000</v>
      </c>
      <c r="AF57" s="131"/>
      <c r="AG57" s="131"/>
      <c r="AH57" s="131"/>
      <c r="AI57" s="131"/>
      <c r="AJ57" s="131"/>
      <c r="AK57" s="131">
        <v>48000</v>
      </c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</row>
    <row r="59" spans="1:52" s="154" customFormat="1" x14ac:dyDescent="0.3">
      <c r="A59" s="148" t="s">
        <v>193</v>
      </c>
      <c r="B59" s="153">
        <v>15450</v>
      </c>
      <c r="C59" s="153"/>
      <c r="D59" s="153"/>
      <c r="E59" s="153">
        <v>14800</v>
      </c>
      <c r="F59" s="153"/>
      <c r="G59" s="153">
        <v>18100</v>
      </c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U59" s="153"/>
      <c r="Y59" s="153"/>
      <c r="Z59" s="153"/>
      <c r="AA59" s="153"/>
      <c r="AB59" s="153"/>
      <c r="AC59" s="153"/>
      <c r="AF59" s="153"/>
      <c r="AG59" s="153"/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3"/>
      <c r="AW59" s="153"/>
      <c r="AX59" s="153"/>
      <c r="AY59" s="153"/>
      <c r="AZ59" s="153"/>
    </row>
    <row r="60" spans="1:52" s="150" customFormat="1" x14ac:dyDescent="0.3">
      <c r="A60" s="148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U60" s="149"/>
      <c r="Y60" s="149"/>
      <c r="Z60" s="149"/>
      <c r="AA60" s="149"/>
      <c r="AB60" s="149"/>
      <c r="AC60" s="149"/>
      <c r="AF60" s="149"/>
      <c r="AG60" s="149"/>
      <c r="AH60" s="149"/>
      <c r="AI60" s="149"/>
      <c r="AJ60" s="149"/>
      <c r="AK60" s="149"/>
      <c r="AL60" s="149">
        <f>AL53*3</f>
        <v>2013450</v>
      </c>
      <c r="AM60" s="149"/>
      <c r="AN60" s="149"/>
      <c r="AO60" s="149"/>
      <c r="AP60" s="149"/>
      <c r="AQ60" s="149"/>
      <c r="AR60" s="149"/>
      <c r="AS60" s="149"/>
      <c r="AT60" s="149"/>
      <c r="AU60" s="149"/>
      <c r="AV60" s="149"/>
      <c r="AW60" s="149"/>
      <c r="AX60" s="149"/>
      <c r="AY60" s="149"/>
      <c r="AZ60" s="1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E6BB-CB85-44BF-820A-6D0304A6F76E}">
  <sheetPr codeName="Sheet4"/>
  <dimension ref="A1:AP56"/>
  <sheetViews>
    <sheetView workbookViewId="0">
      <pane ySplit="4" topLeftCell="A5" activePane="bottomLeft" state="frozen"/>
      <selection pane="bottomLeft" activeCell="A18" sqref="A18"/>
    </sheetView>
  </sheetViews>
  <sheetFormatPr defaultRowHeight="14.4" x14ac:dyDescent="0.3"/>
  <cols>
    <col min="1" max="1" width="42.33203125" style="19" customWidth="1"/>
    <col min="2" max="2" width="14.44140625" style="17" customWidth="1"/>
    <col min="3" max="4" width="17.109375" style="17" customWidth="1"/>
    <col min="5" max="5" width="16.109375" style="17" customWidth="1"/>
    <col min="6" max="6" width="18.109375" style="17" customWidth="1"/>
    <col min="7" max="7" width="16.88671875" style="17" customWidth="1"/>
    <col min="8" max="9" width="16.44140625" style="17" customWidth="1"/>
    <col min="10" max="10" width="17.6640625" style="17" customWidth="1"/>
    <col min="11" max="11" width="19.5546875" style="17" customWidth="1"/>
    <col min="12" max="12" width="19.109375" style="51" customWidth="1"/>
    <col min="13" max="13" width="20.6640625" style="17" customWidth="1"/>
    <col min="14" max="14" width="20.109375" style="51" customWidth="1"/>
    <col min="15" max="16" width="20.44140625" style="17" customWidth="1"/>
    <col min="17" max="20" width="18.88671875" style="17" customWidth="1"/>
    <col min="21" max="21" width="19.109375" style="51" customWidth="1"/>
    <col min="22" max="25" width="19.88671875" style="17" customWidth="1"/>
    <col min="26" max="42" width="19.5546875" style="17" customWidth="1"/>
  </cols>
  <sheetData>
    <row r="1" spans="1:42" x14ac:dyDescent="0.3">
      <c r="B1" s="1"/>
      <c r="C1" s="1" t="s">
        <v>168</v>
      </c>
      <c r="D1" s="136" t="s">
        <v>169</v>
      </c>
      <c r="F1"/>
      <c r="H1" s="1" t="s">
        <v>168</v>
      </c>
      <c r="I1" s="136" t="s">
        <v>169</v>
      </c>
      <c r="J1" s="71"/>
      <c r="K1" s="145" t="s">
        <v>178</v>
      </c>
      <c r="U1" s="101" t="s">
        <v>138</v>
      </c>
      <c r="V1" s="101" t="s">
        <v>138</v>
      </c>
      <c r="W1" s="101" t="s">
        <v>138</v>
      </c>
      <c r="X1" s="101" t="s">
        <v>138</v>
      </c>
      <c r="Y1" s="101" t="s">
        <v>138</v>
      </c>
      <c r="Z1" s="101" t="s">
        <v>138</v>
      </c>
      <c r="AA1" s="101" t="s">
        <v>138</v>
      </c>
      <c r="AB1" s="101" t="s">
        <v>138</v>
      </c>
      <c r="AC1" s="17" t="s">
        <v>146</v>
      </c>
      <c r="AD1" s="17" t="s">
        <v>146</v>
      </c>
      <c r="AE1" s="17" t="s">
        <v>146</v>
      </c>
      <c r="AF1" s="17" t="s">
        <v>146</v>
      </c>
      <c r="AG1" s="17" t="s">
        <v>146</v>
      </c>
      <c r="AH1" s="17" t="s">
        <v>146</v>
      </c>
      <c r="AI1" s="17" t="s">
        <v>146</v>
      </c>
      <c r="AJ1" s="17" t="s">
        <v>146</v>
      </c>
      <c r="AK1" s="17" t="s">
        <v>146</v>
      </c>
      <c r="AL1" s="17" t="s">
        <v>146</v>
      </c>
      <c r="AM1" s="17" t="s">
        <v>146</v>
      </c>
      <c r="AN1" s="17" t="s">
        <v>146</v>
      </c>
      <c r="AO1" s="17" t="s">
        <v>146</v>
      </c>
      <c r="AP1" s="17" t="s">
        <v>146</v>
      </c>
    </row>
    <row r="2" spans="1:42" x14ac:dyDescent="0.3">
      <c r="A2" s="20"/>
      <c r="B2" s="76" t="s">
        <v>62</v>
      </c>
      <c r="C2" s="76" t="s">
        <v>67</v>
      </c>
      <c r="D2" s="140" t="s">
        <v>67</v>
      </c>
      <c r="E2" s="63" t="s">
        <v>67</v>
      </c>
      <c r="F2" s="2" t="s">
        <v>81</v>
      </c>
      <c r="G2" s="76" t="s">
        <v>62</v>
      </c>
      <c r="H2" s="76" t="s">
        <v>67</v>
      </c>
      <c r="I2" s="140" t="s">
        <v>67</v>
      </c>
      <c r="J2" s="79" t="s">
        <v>81</v>
      </c>
      <c r="K2" s="35" t="s">
        <v>101</v>
      </c>
      <c r="L2" s="35" t="s">
        <v>101</v>
      </c>
      <c r="M2" s="58" t="s">
        <v>88</v>
      </c>
      <c r="N2" s="35" t="s">
        <v>67</v>
      </c>
      <c r="O2" s="58" t="s">
        <v>81</v>
      </c>
      <c r="P2" s="58" t="s">
        <v>91</v>
      </c>
      <c r="Q2" s="58" t="s">
        <v>81</v>
      </c>
      <c r="R2" s="58" t="s">
        <v>103</v>
      </c>
      <c r="S2" s="58" t="s">
        <v>103</v>
      </c>
      <c r="T2" s="58" t="s">
        <v>103</v>
      </c>
      <c r="U2" s="102" t="s">
        <v>88</v>
      </c>
      <c r="V2" s="102" t="s">
        <v>81</v>
      </c>
      <c r="W2" s="102" t="s">
        <v>81</v>
      </c>
      <c r="X2" s="102" t="s">
        <v>81</v>
      </c>
      <c r="Y2" s="102" t="s">
        <v>88</v>
      </c>
      <c r="Z2" s="102" t="s">
        <v>81</v>
      </c>
      <c r="AA2" s="102" t="s">
        <v>81</v>
      </c>
      <c r="AB2" s="102" t="s">
        <v>91</v>
      </c>
      <c r="AC2" s="63" t="s">
        <v>81</v>
      </c>
      <c r="AD2" s="63" t="s">
        <v>81</v>
      </c>
      <c r="AE2" s="63" t="s">
        <v>81</v>
      </c>
      <c r="AF2" s="63" t="s">
        <v>81</v>
      </c>
      <c r="AG2" s="63" t="s">
        <v>81</v>
      </c>
      <c r="AH2" s="63" t="s">
        <v>81</v>
      </c>
      <c r="AI2" s="63" t="s">
        <v>81</v>
      </c>
      <c r="AJ2" s="63" t="s">
        <v>81</v>
      </c>
      <c r="AK2" s="63" t="s">
        <v>81</v>
      </c>
      <c r="AL2" s="63" t="s">
        <v>81</v>
      </c>
      <c r="AM2" s="63" t="s">
        <v>81</v>
      </c>
      <c r="AN2" s="63" t="s">
        <v>81</v>
      </c>
      <c r="AO2" s="63" t="s">
        <v>81</v>
      </c>
      <c r="AP2" s="63" t="s">
        <v>81</v>
      </c>
    </row>
    <row r="3" spans="1:42" x14ac:dyDescent="0.3">
      <c r="A3" s="20"/>
      <c r="B3" s="64" t="s">
        <v>115</v>
      </c>
      <c r="C3" s="64" t="s">
        <v>115</v>
      </c>
      <c r="D3" s="138" t="s">
        <v>115</v>
      </c>
      <c r="E3" s="64" t="s">
        <v>115</v>
      </c>
      <c r="F3" s="64" t="s">
        <v>115</v>
      </c>
      <c r="G3" s="64" t="s">
        <v>115</v>
      </c>
      <c r="H3" s="64" t="s">
        <v>115</v>
      </c>
      <c r="I3" s="138" t="s">
        <v>115</v>
      </c>
      <c r="J3" s="64" t="s">
        <v>115</v>
      </c>
      <c r="K3" s="64" t="s">
        <v>115</v>
      </c>
      <c r="L3" s="64" t="s">
        <v>115</v>
      </c>
      <c r="M3" s="64" t="s">
        <v>115</v>
      </c>
      <c r="N3" s="134" t="s">
        <v>115</v>
      </c>
      <c r="O3" s="64" t="s">
        <v>115</v>
      </c>
      <c r="P3" s="64" t="s">
        <v>115</v>
      </c>
      <c r="Q3" s="87"/>
      <c r="R3" s="64" t="s">
        <v>115</v>
      </c>
      <c r="S3" s="64" t="s">
        <v>115</v>
      </c>
      <c r="T3" s="64" t="s">
        <v>115</v>
      </c>
      <c r="U3" s="129" t="s">
        <v>115</v>
      </c>
      <c r="V3" s="129" t="s">
        <v>115</v>
      </c>
      <c r="W3" s="129" t="s">
        <v>115</v>
      </c>
      <c r="X3" s="129" t="s">
        <v>115</v>
      </c>
      <c r="Y3" s="129" t="s">
        <v>115</v>
      </c>
      <c r="Z3" s="129" t="s">
        <v>115</v>
      </c>
      <c r="AA3" s="129" t="s">
        <v>115</v>
      </c>
      <c r="AB3" s="129" t="s">
        <v>115</v>
      </c>
      <c r="AC3" s="68" t="s">
        <v>158</v>
      </c>
      <c r="AD3" s="68" t="s">
        <v>158</v>
      </c>
      <c r="AE3" s="68" t="s">
        <v>158</v>
      </c>
      <c r="AF3" s="68" t="s">
        <v>158</v>
      </c>
      <c r="AG3" s="87" t="s">
        <v>73</v>
      </c>
      <c r="AH3" s="68" t="s">
        <v>73</v>
      </c>
      <c r="AI3" s="68" t="s">
        <v>73</v>
      </c>
      <c r="AJ3" s="87" t="s">
        <v>73</v>
      </c>
      <c r="AK3" s="68" t="s">
        <v>73</v>
      </c>
      <c r="AL3" s="68" t="s">
        <v>73</v>
      </c>
      <c r="AM3" s="68" t="s">
        <v>73</v>
      </c>
      <c r="AN3" s="68" t="s">
        <v>73</v>
      </c>
      <c r="AO3" s="68" t="s">
        <v>73</v>
      </c>
      <c r="AP3" s="68" t="s">
        <v>73</v>
      </c>
    </row>
    <row r="4" spans="1:42" x14ac:dyDescent="0.3">
      <c r="A4" s="21" t="s">
        <v>2</v>
      </c>
      <c r="B4" s="76" t="s">
        <v>173</v>
      </c>
      <c r="C4" s="79" t="s">
        <v>122</v>
      </c>
      <c r="D4" s="142" t="s">
        <v>122</v>
      </c>
      <c r="E4" s="63" t="s">
        <v>136</v>
      </c>
      <c r="F4" s="76" t="s">
        <v>132</v>
      </c>
      <c r="G4" s="76" t="s">
        <v>176</v>
      </c>
      <c r="H4" s="76" t="s">
        <v>123</v>
      </c>
      <c r="I4" s="140" t="s">
        <v>123</v>
      </c>
      <c r="J4" s="79" t="s">
        <v>124</v>
      </c>
      <c r="K4" s="88" t="s">
        <v>179</v>
      </c>
      <c r="L4" s="37" t="s">
        <v>102</v>
      </c>
      <c r="M4" s="82" t="s">
        <v>99</v>
      </c>
      <c r="N4" s="37" t="s">
        <v>167</v>
      </c>
      <c r="O4" s="82" t="s">
        <v>125</v>
      </c>
      <c r="P4" s="82" t="s">
        <v>181</v>
      </c>
      <c r="Q4" s="143" t="s">
        <v>194</v>
      </c>
      <c r="R4" s="82" t="s">
        <v>104</v>
      </c>
      <c r="S4" s="82" t="s">
        <v>128</v>
      </c>
      <c r="T4" s="82" t="s">
        <v>157</v>
      </c>
      <c r="U4" s="99" t="s">
        <v>80</v>
      </c>
      <c r="V4" s="96" t="s">
        <v>61</v>
      </c>
      <c r="W4" s="96" t="s">
        <v>82</v>
      </c>
      <c r="X4" s="96" t="s">
        <v>142</v>
      </c>
      <c r="Y4" s="96" t="s">
        <v>56</v>
      </c>
      <c r="Z4" s="96" t="s">
        <v>58</v>
      </c>
      <c r="AA4" s="96" t="s">
        <v>83</v>
      </c>
      <c r="AB4" s="96" t="s">
        <v>92</v>
      </c>
      <c r="AC4" s="61" t="s">
        <v>83</v>
      </c>
      <c r="AD4" s="61" t="s">
        <v>149</v>
      </c>
      <c r="AE4" s="61" t="s">
        <v>150</v>
      </c>
      <c r="AF4" s="61" t="s">
        <v>152</v>
      </c>
      <c r="AG4" s="61" t="s">
        <v>153</v>
      </c>
      <c r="AH4" s="61" t="s">
        <v>93</v>
      </c>
      <c r="AI4" s="61" t="s">
        <v>156</v>
      </c>
      <c r="AJ4" s="61" t="s">
        <v>159</v>
      </c>
      <c r="AK4" s="61" t="s">
        <v>160</v>
      </c>
      <c r="AL4" s="61" t="s">
        <v>161</v>
      </c>
      <c r="AM4" s="61" t="s">
        <v>162</v>
      </c>
      <c r="AN4" s="61" t="s">
        <v>163</v>
      </c>
      <c r="AO4" s="61" t="s">
        <v>165</v>
      </c>
      <c r="AP4" s="61" t="s">
        <v>164</v>
      </c>
    </row>
    <row r="5" spans="1:42" x14ac:dyDescent="0.3">
      <c r="A5" s="22" t="s">
        <v>3</v>
      </c>
      <c r="B5" s="5">
        <v>36</v>
      </c>
      <c r="C5" s="75">
        <v>36</v>
      </c>
      <c r="D5" s="75">
        <v>36</v>
      </c>
      <c r="E5" s="6">
        <v>48</v>
      </c>
      <c r="F5" s="75">
        <v>48</v>
      </c>
      <c r="G5" s="6">
        <v>72</v>
      </c>
      <c r="H5" s="75">
        <v>72</v>
      </c>
      <c r="I5" s="75">
        <v>72</v>
      </c>
      <c r="J5" s="6">
        <v>72</v>
      </c>
      <c r="K5" s="5">
        <v>192</v>
      </c>
      <c r="L5" s="38">
        <v>240</v>
      </c>
      <c r="M5" s="5">
        <v>240</v>
      </c>
      <c r="N5" s="38">
        <v>192</v>
      </c>
      <c r="O5" s="5">
        <v>192</v>
      </c>
      <c r="P5" s="5">
        <v>192</v>
      </c>
      <c r="Q5" s="5">
        <v>192</v>
      </c>
      <c r="R5" s="5">
        <v>240</v>
      </c>
      <c r="S5" s="5">
        <v>240</v>
      </c>
      <c r="T5" s="5">
        <v>240</v>
      </c>
      <c r="U5" s="38">
        <v>384</v>
      </c>
      <c r="V5" s="5">
        <v>384</v>
      </c>
      <c r="W5" s="5">
        <v>384</v>
      </c>
      <c r="X5" s="5">
        <v>384</v>
      </c>
      <c r="Y5" s="5">
        <v>480</v>
      </c>
      <c r="Z5" s="5">
        <v>480</v>
      </c>
      <c r="AA5" s="5">
        <v>480</v>
      </c>
      <c r="AB5" s="5">
        <v>384</v>
      </c>
      <c r="AC5" s="5">
        <v>480</v>
      </c>
      <c r="AD5" s="5">
        <v>528</v>
      </c>
      <c r="AE5" s="5">
        <v>480</v>
      </c>
      <c r="AF5" s="5">
        <v>576</v>
      </c>
      <c r="AG5" s="5">
        <v>528</v>
      </c>
      <c r="AH5" s="5">
        <v>480</v>
      </c>
      <c r="AI5" s="5">
        <v>480</v>
      </c>
      <c r="AJ5" s="5">
        <v>528</v>
      </c>
      <c r="AK5" s="5">
        <v>480</v>
      </c>
      <c r="AL5" s="5">
        <v>512</v>
      </c>
      <c r="AM5" s="5">
        <v>512</v>
      </c>
      <c r="AN5" s="5">
        <v>480</v>
      </c>
      <c r="AO5" s="5">
        <v>480</v>
      </c>
      <c r="AP5" s="5">
        <v>480</v>
      </c>
    </row>
    <row r="6" spans="1:42" x14ac:dyDescent="0.3">
      <c r="A6" s="21" t="s">
        <v>4</v>
      </c>
      <c r="B6" s="5">
        <v>42</v>
      </c>
      <c r="C6" s="6">
        <v>60</v>
      </c>
      <c r="D6" s="6">
        <v>60</v>
      </c>
      <c r="E6" s="6">
        <v>60</v>
      </c>
      <c r="F6" s="6">
        <v>100</v>
      </c>
      <c r="G6" s="6">
        <v>42</v>
      </c>
      <c r="H6" s="6">
        <v>60</v>
      </c>
      <c r="I6" s="6">
        <v>60</v>
      </c>
      <c r="J6" s="6">
        <v>100</v>
      </c>
      <c r="K6" s="7">
        <v>42</v>
      </c>
      <c r="L6" s="39">
        <v>30</v>
      </c>
      <c r="M6" s="7">
        <v>50</v>
      </c>
      <c r="N6" s="39">
        <v>60</v>
      </c>
      <c r="O6" s="7">
        <v>100</v>
      </c>
      <c r="P6" s="7">
        <v>150</v>
      </c>
      <c r="Q6" s="7">
        <v>200</v>
      </c>
      <c r="R6" s="7">
        <v>100</v>
      </c>
      <c r="S6" s="7">
        <v>200</v>
      </c>
      <c r="T6" s="7">
        <v>300</v>
      </c>
      <c r="U6" s="39">
        <v>50</v>
      </c>
      <c r="V6" s="7">
        <v>100</v>
      </c>
      <c r="W6" s="7">
        <v>200</v>
      </c>
      <c r="X6" s="7">
        <v>300</v>
      </c>
      <c r="Y6" s="7">
        <v>50</v>
      </c>
      <c r="Z6" s="7">
        <v>100</v>
      </c>
      <c r="AA6" s="7">
        <v>200</v>
      </c>
      <c r="AB6" s="7">
        <v>150</v>
      </c>
      <c r="AC6" s="7">
        <v>200</v>
      </c>
      <c r="AD6" s="7">
        <v>200</v>
      </c>
      <c r="AE6" s="7">
        <v>300</v>
      </c>
      <c r="AF6" s="7">
        <v>200</v>
      </c>
      <c r="AG6" s="7">
        <v>300</v>
      </c>
      <c r="AH6" s="7">
        <v>400</v>
      </c>
      <c r="AI6" s="7">
        <v>500</v>
      </c>
      <c r="AJ6" s="7">
        <v>500</v>
      </c>
      <c r="AK6" s="7">
        <v>600</v>
      </c>
      <c r="AL6" s="7">
        <v>600</v>
      </c>
      <c r="AM6" s="7">
        <v>700</v>
      </c>
      <c r="AN6" s="7">
        <v>800</v>
      </c>
      <c r="AO6" s="7">
        <v>900</v>
      </c>
      <c r="AP6" s="7">
        <v>1000</v>
      </c>
    </row>
    <row r="7" spans="1:42" x14ac:dyDescent="0.3">
      <c r="A7" s="23" t="s">
        <v>5</v>
      </c>
      <c r="B7" s="6">
        <f>+B5*B6/1000</f>
        <v>1.512</v>
      </c>
      <c r="C7" s="6">
        <f>+C5*C6/1000</f>
        <v>2.16</v>
      </c>
      <c r="D7" s="6">
        <f>+D5*D6/1000</f>
        <v>2.16</v>
      </c>
      <c r="E7" s="6">
        <f>+E5*E6/1000</f>
        <v>2.88</v>
      </c>
      <c r="F7" s="6">
        <f>+F5*F6/1000</f>
        <v>4.8</v>
      </c>
      <c r="G7" s="6">
        <f t="shared" ref="G7" si="0">+G5*G6/1000</f>
        <v>3.024</v>
      </c>
      <c r="H7" s="6">
        <f t="shared" ref="H7" si="1">+H5*H6/1000</f>
        <v>4.32</v>
      </c>
      <c r="I7" s="6">
        <f t="shared" ref="I7:V7" si="2">+I5*I6/1000</f>
        <v>4.32</v>
      </c>
      <c r="J7" s="6">
        <f t="shared" si="2"/>
        <v>7.2</v>
      </c>
      <c r="K7" s="6">
        <f t="shared" ref="K7:L7" si="3">+K5*K6/1000</f>
        <v>8.0640000000000001</v>
      </c>
      <c r="L7" s="40">
        <f t="shared" si="3"/>
        <v>7.2</v>
      </c>
      <c r="M7" s="5">
        <f t="shared" si="2"/>
        <v>12</v>
      </c>
      <c r="N7" s="40">
        <f>+N5*N6/1000</f>
        <v>11.52</v>
      </c>
      <c r="O7" s="5">
        <f>+O5*O6/1000</f>
        <v>19.2</v>
      </c>
      <c r="P7" s="5">
        <f>+P5*P6/1000</f>
        <v>28.8</v>
      </c>
      <c r="Q7" s="7">
        <f t="shared" ref="Q7" si="4">+Q5*Q6/1000</f>
        <v>38.4</v>
      </c>
      <c r="R7" s="5">
        <f t="shared" ref="R7:S7" si="5">+R5*R6/1000</f>
        <v>24</v>
      </c>
      <c r="S7" s="5">
        <f t="shared" si="5"/>
        <v>48</v>
      </c>
      <c r="T7" s="5">
        <f t="shared" ref="T7" si="6">+T5*T6/1000</f>
        <v>72</v>
      </c>
      <c r="U7" s="40">
        <f t="shared" si="2"/>
        <v>19.2</v>
      </c>
      <c r="V7" s="6">
        <f t="shared" si="2"/>
        <v>38.4</v>
      </c>
      <c r="W7" s="6">
        <f t="shared" ref="W7:X7" si="7">+W5*W6/1000</f>
        <v>76.8</v>
      </c>
      <c r="X7" s="6">
        <f t="shared" si="7"/>
        <v>115.2</v>
      </c>
      <c r="Y7" s="6">
        <f>+Y5*Y6/1000</f>
        <v>24</v>
      </c>
      <c r="Z7" s="6">
        <f t="shared" ref="Z7:AA7" si="8">+Z5*Z6/1000</f>
        <v>48</v>
      </c>
      <c r="AA7" s="6">
        <f t="shared" si="8"/>
        <v>96</v>
      </c>
      <c r="AB7" s="6">
        <f>+AB5*AB6/1000</f>
        <v>57.6</v>
      </c>
      <c r="AC7" s="6">
        <f t="shared" ref="AC7:AE7" si="9">+AC5*AC6/1000</f>
        <v>96</v>
      </c>
      <c r="AD7" s="6">
        <f t="shared" si="9"/>
        <v>105.6</v>
      </c>
      <c r="AE7" s="6">
        <f t="shared" si="9"/>
        <v>144</v>
      </c>
      <c r="AF7" s="6">
        <f>+AF5*AF6/1000</f>
        <v>115.2</v>
      </c>
      <c r="AG7" s="6">
        <f t="shared" ref="AG7:AJ7" si="10">+AG5*AG6/1000</f>
        <v>158.4</v>
      </c>
      <c r="AH7" s="6">
        <f t="shared" si="10"/>
        <v>192</v>
      </c>
      <c r="AI7" s="6">
        <f t="shared" si="10"/>
        <v>240</v>
      </c>
      <c r="AJ7" s="6">
        <f t="shared" si="10"/>
        <v>264</v>
      </c>
      <c r="AK7" s="6">
        <f t="shared" ref="AK7:AL7" si="11">+AK5*AK6/1000</f>
        <v>288</v>
      </c>
      <c r="AL7" s="6">
        <f t="shared" si="11"/>
        <v>307.2</v>
      </c>
      <c r="AM7" s="6">
        <f t="shared" ref="AM7:AP7" si="12">+AM5*AM6/1000</f>
        <v>358.4</v>
      </c>
      <c r="AN7" s="6">
        <f t="shared" si="12"/>
        <v>384</v>
      </c>
      <c r="AO7" s="6">
        <f t="shared" ref="AO7" si="13">+AO5*AO6/1000</f>
        <v>432</v>
      </c>
      <c r="AP7" s="6">
        <f t="shared" si="12"/>
        <v>480</v>
      </c>
    </row>
    <row r="8" spans="1:42" x14ac:dyDescent="0.3">
      <c r="A8" s="21" t="s">
        <v>6</v>
      </c>
      <c r="B8" s="7">
        <v>3.2</v>
      </c>
      <c r="C8" s="6">
        <v>3.2</v>
      </c>
      <c r="D8" s="6">
        <v>3.2</v>
      </c>
      <c r="E8" s="6">
        <v>3.2</v>
      </c>
      <c r="F8" s="6">
        <v>3.2</v>
      </c>
      <c r="G8" s="6">
        <v>3.2</v>
      </c>
      <c r="H8" s="6">
        <v>3.2</v>
      </c>
      <c r="I8" s="6">
        <v>3.2</v>
      </c>
      <c r="J8" s="6">
        <v>3.2</v>
      </c>
      <c r="K8" s="7">
        <v>3.2</v>
      </c>
      <c r="L8" s="41">
        <v>3.2</v>
      </c>
      <c r="M8" s="7">
        <v>3.2</v>
      </c>
      <c r="N8" s="41">
        <v>3.2</v>
      </c>
      <c r="O8" s="7">
        <v>3.2</v>
      </c>
      <c r="P8" s="7">
        <v>3.2</v>
      </c>
      <c r="Q8" s="7">
        <v>3.2</v>
      </c>
      <c r="R8" s="7">
        <v>3.2</v>
      </c>
      <c r="S8" s="7">
        <v>3.2</v>
      </c>
      <c r="T8" s="7">
        <v>3.2</v>
      </c>
      <c r="U8" s="39">
        <v>3.2</v>
      </c>
      <c r="V8" s="7">
        <v>3.2</v>
      </c>
      <c r="W8" s="7">
        <v>3.2</v>
      </c>
      <c r="X8" s="7">
        <v>3.2</v>
      </c>
      <c r="Y8" s="7">
        <v>3.2</v>
      </c>
      <c r="Z8" s="7">
        <v>3.2</v>
      </c>
      <c r="AA8" s="7">
        <v>3.2</v>
      </c>
      <c r="AB8" s="7">
        <v>3.2</v>
      </c>
      <c r="AC8" s="7">
        <v>3.2</v>
      </c>
      <c r="AD8" s="7">
        <v>3.2</v>
      </c>
      <c r="AE8" s="7">
        <v>3.2</v>
      </c>
      <c r="AF8" s="7">
        <v>3.2</v>
      </c>
      <c r="AG8" s="7">
        <v>3.2</v>
      </c>
      <c r="AH8" s="7">
        <v>3.2</v>
      </c>
      <c r="AI8" s="7">
        <v>3.2</v>
      </c>
      <c r="AJ8" s="7">
        <v>3.2</v>
      </c>
      <c r="AK8" s="7">
        <v>3.2</v>
      </c>
      <c r="AL8" s="7">
        <v>3.2</v>
      </c>
      <c r="AM8" s="7">
        <v>3.2</v>
      </c>
      <c r="AN8" s="7">
        <v>3.2</v>
      </c>
      <c r="AO8" s="7">
        <v>3.2</v>
      </c>
      <c r="AP8" s="7">
        <v>3.2</v>
      </c>
    </row>
    <row r="9" spans="1:42" x14ac:dyDescent="0.3">
      <c r="A9" s="21" t="s">
        <v>7</v>
      </c>
      <c r="B9" s="5">
        <v>5.5</v>
      </c>
      <c r="C9" s="6">
        <v>15</v>
      </c>
      <c r="D9" s="6">
        <v>15</v>
      </c>
      <c r="E9" s="6">
        <v>15</v>
      </c>
      <c r="F9" s="6">
        <v>100</v>
      </c>
      <c r="G9" s="6">
        <v>6</v>
      </c>
      <c r="H9" s="6">
        <v>6</v>
      </c>
      <c r="I9" s="6">
        <v>6</v>
      </c>
      <c r="J9" s="6">
        <v>100</v>
      </c>
      <c r="K9" s="39">
        <v>6</v>
      </c>
      <c r="L9" s="39">
        <v>6</v>
      </c>
      <c r="M9" s="7">
        <v>50</v>
      </c>
      <c r="N9" s="39">
        <v>15</v>
      </c>
      <c r="O9" s="7">
        <v>100</v>
      </c>
      <c r="P9" s="7">
        <v>150</v>
      </c>
      <c r="Q9" s="7">
        <v>100</v>
      </c>
      <c r="R9" s="7">
        <v>100</v>
      </c>
      <c r="S9" s="7">
        <v>100</v>
      </c>
      <c r="T9" s="7">
        <v>100</v>
      </c>
      <c r="U9" s="39">
        <v>25</v>
      </c>
      <c r="V9" s="39">
        <v>100</v>
      </c>
      <c r="W9" s="39">
        <v>100</v>
      </c>
      <c r="X9" s="39">
        <v>100</v>
      </c>
      <c r="Y9" s="39">
        <v>50</v>
      </c>
      <c r="Z9" s="39">
        <v>100</v>
      </c>
      <c r="AA9" s="39">
        <v>100</v>
      </c>
      <c r="AB9" s="39">
        <v>150</v>
      </c>
      <c r="AC9" s="39">
        <v>100</v>
      </c>
      <c r="AD9" s="39">
        <v>100</v>
      </c>
      <c r="AE9" s="39">
        <v>100</v>
      </c>
      <c r="AF9" s="39">
        <v>100</v>
      </c>
      <c r="AG9" s="39">
        <v>100</v>
      </c>
      <c r="AH9" s="39">
        <v>100</v>
      </c>
      <c r="AI9" s="39">
        <v>100</v>
      </c>
      <c r="AJ9" s="39">
        <v>100</v>
      </c>
      <c r="AK9" s="39">
        <v>100</v>
      </c>
      <c r="AL9" s="39">
        <v>100</v>
      </c>
      <c r="AM9" s="39">
        <v>100</v>
      </c>
      <c r="AN9" s="39">
        <v>100</v>
      </c>
      <c r="AO9" s="39">
        <v>100</v>
      </c>
      <c r="AP9" s="39">
        <v>100</v>
      </c>
    </row>
    <row r="10" spans="1:42" x14ac:dyDescent="0.3">
      <c r="A10" s="24" t="s">
        <v>8</v>
      </c>
      <c r="B10" s="8">
        <v>11</v>
      </c>
      <c r="C10" s="8">
        <v>11</v>
      </c>
      <c r="D10" s="8">
        <v>11</v>
      </c>
      <c r="E10" s="8">
        <v>15</v>
      </c>
      <c r="F10" s="8">
        <v>15</v>
      </c>
      <c r="G10" s="8">
        <v>23</v>
      </c>
      <c r="H10" s="8">
        <v>23</v>
      </c>
      <c r="I10" s="8">
        <v>23</v>
      </c>
      <c r="J10" s="8">
        <v>23</v>
      </c>
      <c r="K10" s="8">
        <v>60</v>
      </c>
      <c r="L10" s="42">
        <v>75</v>
      </c>
      <c r="M10" s="8">
        <v>75</v>
      </c>
      <c r="N10" s="42">
        <v>60</v>
      </c>
      <c r="O10" s="8">
        <v>60</v>
      </c>
      <c r="P10" s="8">
        <v>60</v>
      </c>
      <c r="Q10" s="8">
        <v>60</v>
      </c>
      <c r="R10" s="8">
        <v>75</v>
      </c>
      <c r="S10" s="8">
        <v>75</v>
      </c>
      <c r="T10" s="8">
        <v>75</v>
      </c>
      <c r="U10" s="42">
        <v>120</v>
      </c>
      <c r="V10" s="8">
        <v>120</v>
      </c>
      <c r="W10" s="8">
        <v>120</v>
      </c>
      <c r="X10" s="8">
        <v>120</v>
      </c>
      <c r="Y10" s="8">
        <v>150</v>
      </c>
      <c r="Z10" s="8">
        <v>150</v>
      </c>
      <c r="AA10" s="8">
        <v>150</v>
      </c>
      <c r="AB10" s="8">
        <v>120</v>
      </c>
      <c r="AC10" s="8">
        <v>150</v>
      </c>
      <c r="AD10" s="8">
        <v>165</v>
      </c>
      <c r="AE10" s="8">
        <v>150</v>
      </c>
      <c r="AF10" s="8">
        <v>180</v>
      </c>
      <c r="AG10" s="8">
        <v>165</v>
      </c>
      <c r="AH10" s="8">
        <v>150</v>
      </c>
      <c r="AI10" s="8">
        <v>150</v>
      </c>
      <c r="AJ10" s="8">
        <v>165</v>
      </c>
      <c r="AK10" s="8">
        <v>150</v>
      </c>
      <c r="AL10" s="8">
        <v>160</v>
      </c>
      <c r="AM10" s="8">
        <v>160</v>
      </c>
      <c r="AN10" s="8">
        <v>150</v>
      </c>
      <c r="AO10" s="8">
        <v>150</v>
      </c>
      <c r="AP10" s="8">
        <v>150</v>
      </c>
    </row>
    <row r="11" spans="1:42" x14ac:dyDescent="0.3">
      <c r="A11" s="24" t="s">
        <v>9</v>
      </c>
      <c r="B11" s="9">
        <v>7</v>
      </c>
      <c r="C11" s="9">
        <v>4</v>
      </c>
      <c r="D11" s="9">
        <v>4</v>
      </c>
      <c r="E11" s="9">
        <v>4</v>
      </c>
      <c r="F11" s="9">
        <v>1</v>
      </c>
      <c r="G11" s="9">
        <v>7</v>
      </c>
      <c r="H11" s="9">
        <v>4</v>
      </c>
      <c r="I11" s="9">
        <v>4</v>
      </c>
      <c r="J11" s="9">
        <v>1</v>
      </c>
      <c r="K11" s="9">
        <v>7</v>
      </c>
      <c r="L11" s="43">
        <v>5</v>
      </c>
      <c r="M11" s="9">
        <v>1</v>
      </c>
      <c r="N11" s="43">
        <v>4</v>
      </c>
      <c r="O11" s="9">
        <v>1</v>
      </c>
      <c r="P11" s="9">
        <v>1</v>
      </c>
      <c r="Q11" s="9">
        <v>2</v>
      </c>
      <c r="R11" s="9">
        <v>1</v>
      </c>
      <c r="S11" s="9">
        <v>1</v>
      </c>
      <c r="T11" s="9">
        <v>1</v>
      </c>
      <c r="U11" s="43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</row>
    <row r="12" spans="1:42" x14ac:dyDescent="0.3">
      <c r="A12" s="25" t="s">
        <v>10</v>
      </c>
      <c r="B12" s="10">
        <f>+B11*B10</f>
        <v>77</v>
      </c>
      <c r="C12" s="10">
        <f>+C11*C10</f>
        <v>44</v>
      </c>
      <c r="D12" s="10">
        <f>+D11*D10</f>
        <v>44</v>
      </c>
      <c r="E12" s="10">
        <f>+E11*E10</f>
        <v>60</v>
      </c>
      <c r="F12" s="10">
        <f>+F11*F10</f>
        <v>15</v>
      </c>
      <c r="G12" s="10">
        <f t="shared" ref="G12" si="14">+G11*G10</f>
        <v>161</v>
      </c>
      <c r="H12" s="10">
        <f t="shared" ref="H12" si="15">+H11*H10</f>
        <v>92</v>
      </c>
      <c r="I12" s="10">
        <f t="shared" ref="I12:V12" si="16">+I11*I10</f>
        <v>92</v>
      </c>
      <c r="J12" s="10">
        <f t="shared" si="16"/>
        <v>23</v>
      </c>
      <c r="K12" s="10">
        <f t="shared" ref="K12:L12" si="17">+K11*K10</f>
        <v>420</v>
      </c>
      <c r="L12" s="44">
        <f t="shared" si="17"/>
        <v>375</v>
      </c>
      <c r="M12" s="83">
        <f t="shared" si="16"/>
        <v>75</v>
      </c>
      <c r="N12" s="44">
        <f>+N11*N10</f>
        <v>240</v>
      </c>
      <c r="O12" s="83">
        <f>+O11*O10</f>
        <v>60</v>
      </c>
      <c r="P12" s="83">
        <f>+P11*P10</f>
        <v>60</v>
      </c>
      <c r="Q12" s="83">
        <f t="shared" ref="Q12" si="18">+Q11*Q10</f>
        <v>120</v>
      </c>
      <c r="R12" s="83">
        <f t="shared" ref="R12:S12" si="19">+R11*R10</f>
        <v>75</v>
      </c>
      <c r="S12" s="83">
        <f t="shared" si="19"/>
        <v>75</v>
      </c>
      <c r="T12" s="83">
        <f t="shared" ref="T12" si="20">+T11*T10</f>
        <v>75</v>
      </c>
      <c r="U12" s="44">
        <f t="shared" si="16"/>
        <v>120</v>
      </c>
      <c r="V12" s="10">
        <f t="shared" si="16"/>
        <v>120</v>
      </c>
      <c r="W12" s="10">
        <f t="shared" ref="W12:X12" si="21">+W11*W10</f>
        <v>120</v>
      </c>
      <c r="X12" s="10">
        <f t="shared" si="21"/>
        <v>120</v>
      </c>
      <c r="Y12" s="10">
        <f>+Y11*Y10</f>
        <v>150</v>
      </c>
      <c r="Z12" s="10">
        <f t="shared" ref="Z12:AA12" si="22">+Z11*Z10</f>
        <v>150</v>
      </c>
      <c r="AA12" s="10">
        <f t="shared" si="22"/>
        <v>150</v>
      </c>
      <c r="AB12" s="10">
        <f>+AB11*AB10</f>
        <v>120</v>
      </c>
      <c r="AC12" s="10">
        <f t="shared" ref="AC12:AE12" si="23">+AC11*AC10</f>
        <v>150</v>
      </c>
      <c r="AD12" s="10">
        <f t="shared" si="23"/>
        <v>165</v>
      </c>
      <c r="AE12" s="10">
        <f t="shared" si="23"/>
        <v>150</v>
      </c>
      <c r="AF12" s="10">
        <f>+AF11*AF10</f>
        <v>180</v>
      </c>
      <c r="AG12" s="10">
        <f t="shared" ref="AG12:AJ12" si="24">+AG11*AG10</f>
        <v>165</v>
      </c>
      <c r="AH12" s="10">
        <f t="shared" si="24"/>
        <v>150</v>
      </c>
      <c r="AI12" s="10">
        <f t="shared" si="24"/>
        <v>150</v>
      </c>
      <c r="AJ12" s="10">
        <f t="shared" si="24"/>
        <v>165</v>
      </c>
      <c r="AK12" s="10">
        <f t="shared" ref="AK12:AL12" si="25">+AK11*AK10</f>
        <v>150</v>
      </c>
      <c r="AL12" s="10">
        <f t="shared" si="25"/>
        <v>160</v>
      </c>
      <c r="AM12" s="10">
        <f t="shared" ref="AM12:AP12" si="26">+AM11*AM10</f>
        <v>160</v>
      </c>
      <c r="AN12" s="10">
        <f t="shared" si="26"/>
        <v>150</v>
      </c>
      <c r="AO12" s="10">
        <f t="shared" ref="AO12" si="27">+AO11*AO10</f>
        <v>150</v>
      </c>
      <c r="AP12" s="10">
        <f t="shared" si="26"/>
        <v>150</v>
      </c>
    </row>
    <row r="13" spans="1:42" x14ac:dyDescent="0.3">
      <c r="A13" s="25" t="s">
        <v>11</v>
      </c>
      <c r="B13" s="69">
        <v>112</v>
      </c>
      <c r="C13" s="53">
        <v>265</v>
      </c>
      <c r="D13" s="53">
        <v>265</v>
      </c>
      <c r="E13" s="53">
        <v>265</v>
      </c>
      <c r="F13" s="3">
        <v>16</v>
      </c>
      <c r="G13" s="69">
        <v>112</v>
      </c>
      <c r="H13" s="53">
        <v>265</v>
      </c>
      <c r="I13" s="53">
        <v>265</v>
      </c>
      <c r="J13" s="3">
        <v>16</v>
      </c>
      <c r="K13" s="53">
        <v>112</v>
      </c>
      <c r="L13" s="53">
        <v>112</v>
      </c>
      <c r="M13" s="45">
        <v>10</v>
      </c>
      <c r="N13" s="53">
        <v>265</v>
      </c>
      <c r="O13" s="45">
        <v>16</v>
      </c>
      <c r="P13" s="45">
        <v>25</v>
      </c>
      <c r="Q13" s="45">
        <v>16</v>
      </c>
      <c r="R13" s="45">
        <v>16</v>
      </c>
      <c r="S13" s="45">
        <v>16</v>
      </c>
      <c r="T13" s="45">
        <v>16</v>
      </c>
      <c r="U13" s="45">
        <v>10</v>
      </c>
      <c r="V13" s="45">
        <v>16</v>
      </c>
      <c r="W13" s="45">
        <v>16</v>
      </c>
      <c r="X13" s="45">
        <v>16</v>
      </c>
      <c r="Y13" s="45">
        <v>10</v>
      </c>
      <c r="Z13" s="45">
        <v>16</v>
      </c>
      <c r="AA13" s="45">
        <v>16</v>
      </c>
      <c r="AB13" s="45">
        <v>25</v>
      </c>
      <c r="AC13" s="45">
        <v>16</v>
      </c>
      <c r="AD13" s="45">
        <v>16</v>
      </c>
      <c r="AE13" s="45">
        <v>16</v>
      </c>
      <c r="AF13" s="45">
        <v>16</v>
      </c>
      <c r="AG13" s="45">
        <v>16</v>
      </c>
      <c r="AH13" s="45">
        <v>16</v>
      </c>
      <c r="AI13" s="45">
        <v>16</v>
      </c>
      <c r="AJ13" s="45">
        <v>16</v>
      </c>
      <c r="AK13" s="45">
        <v>16</v>
      </c>
      <c r="AL13" s="45">
        <v>16</v>
      </c>
      <c r="AM13" s="45">
        <v>16</v>
      </c>
      <c r="AN13" s="45">
        <v>16</v>
      </c>
      <c r="AO13" s="45">
        <v>16</v>
      </c>
      <c r="AP13" s="45">
        <v>16</v>
      </c>
    </row>
    <row r="14" spans="1:42" x14ac:dyDescent="0.3">
      <c r="A14" s="25" t="s">
        <v>12</v>
      </c>
      <c r="B14" s="69">
        <f>+B13*B12</f>
        <v>8624</v>
      </c>
      <c r="C14" s="53">
        <f t="shared" ref="C14" si="28">+C13*C12</f>
        <v>11660</v>
      </c>
      <c r="D14" s="53">
        <f t="shared" ref="D14:I14" si="29">+D13*D12</f>
        <v>11660</v>
      </c>
      <c r="E14" s="53">
        <f>+E13*E12</f>
        <v>15900</v>
      </c>
      <c r="F14" s="3">
        <f>+F13*F12</f>
        <v>240</v>
      </c>
      <c r="G14" s="69">
        <f t="shared" ref="G14" si="30">+G13*G12</f>
        <v>18032</v>
      </c>
      <c r="H14" s="53">
        <f t="shared" ref="H14" si="31">+H13*H12</f>
        <v>24380</v>
      </c>
      <c r="I14" s="53">
        <f t="shared" si="29"/>
        <v>24380</v>
      </c>
      <c r="J14" s="3">
        <f t="shared" ref="J14:V14" si="32">+J13*J12</f>
        <v>368</v>
      </c>
      <c r="K14" s="53">
        <f t="shared" ref="K14:L14" si="33">+K13*K12</f>
        <v>47040</v>
      </c>
      <c r="L14" s="53">
        <f t="shared" si="33"/>
        <v>42000</v>
      </c>
      <c r="M14" s="3">
        <f t="shared" si="32"/>
        <v>750</v>
      </c>
      <c r="N14" s="53">
        <f t="shared" si="32"/>
        <v>63600</v>
      </c>
      <c r="O14" s="3">
        <f>+O13*O12</f>
        <v>960</v>
      </c>
      <c r="P14" s="3">
        <f>+P13*P12</f>
        <v>1500</v>
      </c>
      <c r="Q14" s="3">
        <f t="shared" ref="Q14" si="34">+Q13*Q12</f>
        <v>1920</v>
      </c>
      <c r="R14" s="3">
        <f t="shared" ref="R14:S14" si="35">+R13*R12</f>
        <v>1200</v>
      </c>
      <c r="S14" s="3">
        <f t="shared" si="35"/>
        <v>1200</v>
      </c>
      <c r="T14" s="3">
        <f t="shared" ref="T14" si="36">+T13*T12</f>
        <v>1200</v>
      </c>
      <c r="U14" s="45">
        <f t="shared" si="32"/>
        <v>1200</v>
      </c>
      <c r="V14" s="3">
        <f t="shared" si="32"/>
        <v>1920</v>
      </c>
      <c r="W14" s="3">
        <f t="shared" ref="W14:X14" si="37">+W13*W12</f>
        <v>1920</v>
      </c>
      <c r="X14" s="3">
        <f t="shared" si="37"/>
        <v>1920</v>
      </c>
      <c r="Y14" s="3">
        <f>+Y13*Y12</f>
        <v>1500</v>
      </c>
      <c r="Z14" s="45">
        <f t="shared" ref="Z14:AA14" si="38">+Z13*Z12</f>
        <v>2400</v>
      </c>
      <c r="AA14" s="45">
        <f t="shared" si="38"/>
        <v>2400</v>
      </c>
      <c r="AB14" s="45">
        <f>+AB13*AB12</f>
        <v>3000</v>
      </c>
      <c r="AC14" s="45">
        <f t="shared" ref="AC14:AE14" si="39">+AC13*AC12</f>
        <v>2400</v>
      </c>
      <c r="AD14" s="45">
        <f t="shared" si="39"/>
        <v>2640</v>
      </c>
      <c r="AE14" s="45">
        <f t="shared" si="39"/>
        <v>2400</v>
      </c>
      <c r="AF14" s="3">
        <f>+AF13*AF12</f>
        <v>2880</v>
      </c>
      <c r="AG14" s="45">
        <f t="shared" ref="AG14:AJ14" si="40">+AG13*AG12</f>
        <v>2640</v>
      </c>
      <c r="AH14" s="45">
        <f t="shared" si="40"/>
        <v>2400</v>
      </c>
      <c r="AI14" s="45">
        <f t="shared" si="40"/>
        <v>2400</v>
      </c>
      <c r="AJ14" s="45">
        <f t="shared" si="40"/>
        <v>2640</v>
      </c>
      <c r="AK14" s="45">
        <f t="shared" ref="AK14:AL14" si="41">+AK13*AK12</f>
        <v>2400</v>
      </c>
      <c r="AL14" s="45">
        <f t="shared" si="41"/>
        <v>2560</v>
      </c>
      <c r="AM14" s="45">
        <f t="shared" ref="AM14:AP14" si="42">+AM13*AM12</f>
        <v>2560</v>
      </c>
      <c r="AN14" s="45">
        <f t="shared" si="42"/>
        <v>2400</v>
      </c>
      <c r="AO14" s="45">
        <f t="shared" ref="AO14" si="43">+AO13*AO12</f>
        <v>2400</v>
      </c>
      <c r="AP14" s="45">
        <f t="shared" si="42"/>
        <v>2400</v>
      </c>
    </row>
    <row r="15" spans="1:42" x14ac:dyDescent="0.3">
      <c r="A15" s="25" t="s">
        <v>13</v>
      </c>
      <c r="B15" s="69">
        <v>0</v>
      </c>
      <c r="C15" s="53">
        <v>0</v>
      </c>
      <c r="D15" s="53">
        <v>0</v>
      </c>
      <c r="E15" s="53">
        <v>0</v>
      </c>
      <c r="F15" s="3">
        <f>+F14*7.5%</f>
        <v>18</v>
      </c>
      <c r="G15" s="69">
        <v>0</v>
      </c>
      <c r="H15" s="53">
        <v>0</v>
      </c>
      <c r="I15" s="53">
        <v>0</v>
      </c>
      <c r="J15" s="3">
        <f>+J14*7.5%</f>
        <v>27.599999999999998</v>
      </c>
      <c r="K15" s="53">
        <v>0</v>
      </c>
      <c r="L15" s="53">
        <v>0</v>
      </c>
      <c r="M15" s="45">
        <f t="shared" ref="M15" si="44">+M14*7.5%</f>
        <v>56.25</v>
      </c>
      <c r="N15" s="53">
        <v>0</v>
      </c>
      <c r="O15" s="3">
        <f>+O14*7.5%</f>
        <v>72</v>
      </c>
      <c r="P15" s="3">
        <f>+P14*7.5%</f>
        <v>112.5</v>
      </c>
      <c r="Q15" s="3">
        <f t="shared" ref="Q15" si="45">+Q14*7.5%</f>
        <v>144</v>
      </c>
      <c r="R15" s="3">
        <f t="shared" ref="R15:S15" si="46">+R14*7.5%</f>
        <v>90</v>
      </c>
      <c r="S15" s="3">
        <f t="shared" si="46"/>
        <v>90</v>
      </c>
      <c r="T15" s="3">
        <f t="shared" ref="T15" si="47">+T14*7.5%</f>
        <v>90</v>
      </c>
      <c r="U15" s="3">
        <f t="shared" ref="U15:V15" si="48">+U14*7.5%</f>
        <v>90</v>
      </c>
      <c r="V15" s="45">
        <f t="shared" si="48"/>
        <v>144</v>
      </c>
      <c r="W15" s="45">
        <f t="shared" ref="W15:X15" si="49">+W14*7.5%</f>
        <v>144</v>
      </c>
      <c r="X15" s="45">
        <f t="shared" si="49"/>
        <v>144</v>
      </c>
      <c r="Y15" s="45">
        <f>+Y14*7.5%</f>
        <v>112.5</v>
      </c>
      <c r="Z15" s="45">
        <f t="shared" ref="Z15:AA15" si="50">+Z14*7.5%</f>
        <v>180</v>
      </c>
      <c r="AA15" s="45">
        <f t="shared" si="50"/>
        <v>180</v>
      </c>
      <c r="AB15" s="45">
        <f>+AB14*7.5%</f>
        <v>225</v>
      </c>
      <c r="AC15" s="45">
        <f t="shared" ref="AC15:AE15" si="51">+AC14*7.5%</f>
        <v>180</v>
      </c>
      <c r="AD15" s="45">
        <f t="shared" si="51"/>
        <v>198</v>
      </c>
      <c r="AE15" s="45">
        <f t="shared" si="51"/>
        <v>180</v>
      </c>
      <c r="AF15" s="45">
        <f>+AF14*7.5%</f>
        <v>216</v>
      </c>
      <c r="AG15" s="45">
        <f t="shared" ref="AG15:AJ15" si="52">+AG14*7.5%</f>
        <v>198</v>
      </c>
      <c r="AH15" s="45">
        <f t="shared" si="52"/>
        <v>180</v>
      </c>
      <c r="AI15" s="45">
        <f t="shared" si="52"/>
        <v>180</v>
      </c>
      <c r="AJ15" s="45">
        <f t="shared" si="52"/>
        <v>198</v>
      </c>
      <c r="AK15" s="45">
        <f t="shared" ref="AK15:AL15" si="53">+AK14*7.5%</f>
        <v>180</v>
      </c>
      <c r="AL15" s="45">
        <f t="shared" si="53"/>
        <v>192</v>
      </c>
      <c r="AM15" s="45">
        <f t="shared" ref="AM15:AP15" si="54">+AM14*7.5%</f>
        <v>192</v>
      </c>
      <c r="AN15" s="45">
        <f t="shared" si="54"/>
        <v>180</v>
      </c>
      <c r="AO15" s="45">
        <f t="shared" ref="AO15" si="55">+AO14*7.5%</f>
        <v>180</v>
      </c>
      <c r="AP15" s="45">
        <f t="shared" si="54"/>
        <v>180</v>
      </c>
    </row>
    <row r="16" spans="1:42" x14ac:dyDescent="0.3">
      <c r="A16" s="25" t="s">
        <v>14</v>
      </c>
      <c r="B16" s="69">
        <v>0</v>
      </c>
      <c r="C16" s="53">
        <v>0</v>
      </c>
      <c r="D16" s="53">
        <v>0</v>
      </c>
      <c r="E16" s="53">
        <v>0</v>
      </c>
      <c r="F16" s="3">
        <f>+F14+F15</f>
        <v>258</v>
      </c>
      <c r="G16" s="69">
        <v>0</v>
      </c>
      <c r="H16" s="53">
        <v>0</v>
      </c>
      <c r="I16" s="53">
        <v>0</v>
      </c>
      <c r="J16" s="3">
        <f t="shared" ref="J16:V16" si="56">+J14+J15</f>
        <v>395.6</v>
      </c>
      <c r="K16" s="53">
        <v>0</v>
      </c>
      <c r="L16" s="53">
        <v>0</v>
      </c>
      <c r="M16" s="3">
        <f t="shared" si="56"/>
        <v>806.25</v>
      </c>
      <c r="N16" s="53">
        <v>0</v>
      </c>
      <c r="O16" s="3">
        <f>+O14+O15</f>
        <v>1032</v>
      </c>
      <c r="P16" s="3">
        <f>+P14+P15</f>
        <v>1612.5</v>
      </c>
      <c r="Q16" s="3">
        <f t="shared" ref="Q16" si="57">+Q14+Q15</f>
        <v>2064</v>
      </c>
      <c r="R16" s="3">
        <f t="shared" ref="R16:S16" si="58">+R14+R15</f>
        <v>1290</v>
      </c>
      <c r="S16" s="3">
        <f t="shared" si="58"/>
        <v>1290</v>
      </c>
      <c r="T16" s="3">
        <f t="shared" ref="T16" si="59">+T14+T15</f>
        <v>1290</v>
      </c>
      <c r="U16" s="45">
        <f t="shared" si="56"/>
        <v>1290</v>
      </c>
      <c r="V16" s="3">
        <f t="shared" si="56"/>
        <v>2064</v>
      </c>
      <c r="W16" s="3">
        <f t="shared" ref="W16:X16" si="60">+W14+W15</f>
        <v>2064</v>
      </c>
      <c r="X16" s="3">
        <f t="shared" si="60"/>
        <v>2064</v>
      </c>
      <c r="Y16" s="3">
        <f>+Y14+Y15</f>
        <v>1612.5</v>
      </c>
      <c r="Z16" s="3">
        <f t="shared" ref="Z16:AA16" si="61">+Z14+Z15</f>
        <v>2580</v>
      </c>
      <c r="AA16" s="3">
        <f t="shared" si="61"/>
        <v>2580</v>
      </c>
      <c r="AB16" s="3">
        <f>+AB14+AB15</f>
        <v>3225</v>
      </c>
      <c r="AC16" s="3">
        <f t="shared" ref="AC16:AE16" si="62">+AC14+AC15</f>
        <v>2580</v>
      </c>
      <c r="AD16" s="3">
        <f t="shared" si="62"/>
        <v>2838</v>
      </c>
      <c r="AE16" s="3">
        <f t="shared" si="62"/>
        <v>2580</v>
      </c>
      <c r="AF16" s="3">
        <f>+AF14+AF15</f>
        <v>3096</v>
      </c>
      <c r="AG16" s="3">
        <f t="shared" ref="AG16:AJ16" si="63">+AG14+AG15</f>
        <v>2838</v>
      </c>
      <c r="AH16" s="3">
        <f t="shared" si="63"/>
        <v>2580</v>
      </c>
      <c r="AI16" s="3">
        <f t="shared" si="63"/>
        <v>2580</v>
      </c>
      <c r="AJ16" s="3">
        <f t="shared" si="63"/>
        <v>2838</v>
      </c>
      <c r="AK16" s="3">
        <f t="shared" ref="AK16:AL16" si="64">+AK14+AK15</f>
        <v>2580</v>
      </c>
      <c r="AL16" s="3">
        <f t="shared" si="64"/>
        <v>2752</v>
      </c>
      <c r="AM16" s="3">
        <f t="shared" ref="AM16:AP16" si="65">+AM14+AM15</f>
        <v>2752</v>
      </c>
      <c r="AN16" s="3">
        <f t="shared" si="65"/>
        <v>2580</v>
      </c>
      <c r="AO16" s="3">
        <f t="shared" ref="AO16" si="66">+AO14+AO15</f>
        <v>2580</v>
      </c>
      <c r="AP16" s="3">
        <f t="shared" si="65"/>
        <v>2580</v>
      </c>
    </row>
    <row r="17" spans="1:42" ht="15" thickBot="1" x14ac:dyDescent="0.35">
      <c r="A17" s="26" t="s">
        <v>15</v>
      </c>
      <c r="B17" s="70">
        <f>B12*B13</f>
        <v>8624</v>
      </c>
      <c r="C17" s="46">
        <f t="shared" ref="C17" si="67">C12*C13</f>
        <v>11660</v>
      </c>
      <c r="D17" s="46">
        <f t="shared" ref="D17:I17" si="68">D12*D13</f>
        <v>11660</v>
      </c>
      <c r="E17" s="46">
        <f>E12*E13</f>
        <v>15900</v>
      </c>
      <c r="F17" s="11">
        <f>+F16*87</f>
        <v>22446</v>
      </c>
      <c r="G17" s="70">
        <f t="shared" ref="G17" si="69">G12*G13</f>
        <v>18032</v>
      </c>
      <c r="H17" s="46">
        <f t="shared" ref="H17" si="70">H12*H13</f>
        <v>24380</v>
      </c>
      <c r="I17" s="46">
        <f t="shared" si="68"/>
        <v>24380</v>
      </c>
      <c r="J17" s="11">
        <f t="shared" ref="J17:V17" si="71">+J16*87</f>
        <v>34417.200000000004</v>
      </c>
      <c r="K17" s="46">
        <f t="shared" ref="K17:L17" si="72">K12*K13</f>
        <v>47040</v>
      </c>
      <c r="L17" s="46">
        <f t="shared" si="72"/>
        <v>42000</v>
      </c>
      <c r="M17" s="46">
        <f t="shared" si="71"/>
        <v>70143.75</v>
      </c>
      <c r="N17" s="46">
        <f t="shared" ref="N17" si="73">N12*N13</f>
        <v>63600</v>
      </c>
      <c r="O17" s="46">
        <f>+O16*87</f>
        <v>89784</v>
      </c>
      <c r="P17" s="46">
        <f>+P16*87</f>
        <v>140287.5</v>
      </c>
      <c r="Q17" s="46">
        <f t="shared" ref="Q17" si="74">+Q16*87</f>
        <v>179568</v>
      </c>
      <c r="R17" s="46">
        <f t="shared" ref="R17:S17" si="75">+R16*87</f>
        <v>112230</v>
      </c>
      <c r="S17" s="46">
        <f t="shared" si="75"/>
        <v>112230</v>
      </c>
      <c r="T17" s="46">
        <f t="shared" ref="T17" si="76">+T16*87</f>
        <v>112230</v>
      </c>
      <c r="U17" s="46">
        <f t="shared" si="71"/>
        <v>112230</v>
      </c>
      <c r="V17" s="46">
        <f t="shared" si="71"/>
        <v>179568</v>
      </c>
      <c r="W17" s="46">
        <f t="shared" ref="W17:X17" si="77">+W16*87</f>
        <v>179568</v>
      </c>
      <c r="X17" s="46">
        <f t="shared" si="77"/>
        <v>179568</v>
      </c>
      <c r="Y17" s="46">
        <f>+Y16*87</f>
        <v>140287.5</v>
      </c>
      <c r="Z17" s="46">
        <f t="shared" ref="Z17:AA17" si="78">+Z16*87</f>
        <v>224460</v>
      </c>
      <c r="AA17" s="46">
        <f t="shared" si="78"/>
        <v>224460</v>
      </c>
      <c r="AB17" s="46">
        <f>+AB16*87</f>
        <v>280575</v>
      </c>
      <c r="AC17" s="46">
        <f>+AC16*87</f>
        <v>224460</v>
      </c>
      <c r="AD17" s="46">
        <f t="shared" ref="AD17" si="79">+AD16*87</f>
        <v>246906</v>
      </c>
      <c r="AE17" s="46">
        <f>+AE16*87</f>
        <v>224460</v>
      </c>
      <c r="AF17" s="46">
        <f t="shared" ref="AF17:AG17" si="80">+AF16*87</f>
        <v>269352</v>
      </c>
      <c r="AG17" s="46">
        <f t="shared" si="80"/>
        <v>246906</v>
      </c>
      <c r="AH17" s="46">
        <f>+AH16*87</f>
        <v>224460</v>
      </c>
      <c r="AI17" s="46">
        <f>+AI16*87</f>
        <v>224460</v>
      </c>
      <c r="AJ17" s="46">
        <f t="shared" ref="AJ17" si="81">+AJ16*87</f>
        <v>246906</v>
      </c>
      <c r="AK17" s="46">
        <f t="shared" ref="AK17:AP17" si="82">+AK16*87</f>
        <v>224460</v>
      </c>
      <c r="AL17" s="46">
        <f t="shared" si="82"/>
        <v>239424</v>
      </c>
      <c r="AM17" s="46">
        <f t="shared" si="82"/>
        <v>239424</v>
      </c>
      <c r="AN17" s="46">
        <f t="shared" si="82"/>
        <v>224460</v>
      </c>
      <c r="AO17" s="46">
        <f t="shared" si="82"/>
        <v>224460</v>
      </c>
      <c r="AP17" s="46">
        <f t="shared" si="82"/>
        <v>224460</v>
      </c>
    </row>
    <row r="18" spans="1:42" ht="15" thickTop="1" x14ac:dyDescent="0.3">
      <c r="A18" s="27" t="s">
        <v>195</v>
      </c>
      <c r="B18" s="3">
        <v>14</v>
      </c>
      <c r="C18" s="3">
        <v>14</v>
      </c>
      <c r="D18" s="3">
        <v>8</v>
      </c>
      <c r="E18" s="3">
        <v>15</v>
      </c>
      <c r="F18" s="3">
        <v>15</v>
      </c>
      <c r="G18" s="3">
        <v>18</v>
      </c>
      <c r="H18" s="3">
        <v>18</v>
      </c>
      <c r="I18" s="3">
        <v>13</v>
      </c>
      <c r="J18" s="3">
        <v>18</v>
      </c>
      <c r="K18" s="47">
        <v>355</v>
      </c>
      <c r="L18" s="47">
        <v>390</v>
      </c>
      <c r="M18" s="47">
        <v>490</v>
      </c>
      <c r="N18" s="47">
        <v>470</v>
      </c>
      <c r="O18" s="47">
        <v>470</v>
      </c>
      <c r="P18" s="47">
        <v>930</v>
      </c>
      <c r="Q18" s="47">
        <v>470</v>
      </c>
      <c r="R18" s="47">
        <v>490</v>
      </c>
      <c r="S18" s="47">
        <v>490</v>
      </c>
      <c r="T18" s="47">
        <v>490</v>
      </c>
      <c r="U18" s="47">
        <f t="shared" ref="U18:X18" si="83">1403+110+215</f>
        <v>1728</v>
      </c>
      <c r="V18" s="47">
        <f t="shared" si="83"/>
        <v>1728</v>
      </c>
      <c r="W18" s="47">
        <f t="shared" si="83"/>
        <v>1728</v>
      </c>
      <c r="X18" s="47">
        <f t="shared" si="83"/>
        <v>1728</v>
      </c>
      <c r="Y18" s="47">
        <f>1584+110+215</f>
        <v>1909</v>
      </c>
      <c r="Z18" s="47">
        <f>1584+110+215</f>
        <v>1909</v>
      </c>
      <c r="AA18" s="47">
        <f>1584+110+215</f>
        <v>1909</v>
      </c>
      <c r="AB18" s="47">
        <f>1447+110+215</f>
        <v>1772</v>
      </c>
      <c r="AC18" s="47">
        <f>1360+110+215</f>
        <v>1685</v>
      </c>
      <c r="AD18" s="47">
        <f>1435+110+215</f>
        <v>1760</v>
      </c>
      <c r="AE18" s="47">
        <f>1360+110+215</f>
        <v>1685</v>
      </c>
      <c r="AF18" s="47">
        <f>1510+110+215</f>
        <v>1835</v>
      </c>
      <c r="AG18" s="47">
        <f>1435+110+215</f>
        <v>1760</v>
      </c>
      <c r="AH18" s="47">
        <f>1360+110+215</f>
        <v>1685</v>
      </c>
      <c r="AI18" s="47">
        <f>1360+110+215</f>
        <v>1685</v>
      </c>
      <c r="AJ18" s="47">
        <f>1435+110+215</f>
        <v>1760</v>
      </c>
      <c r="AK18" s="47">
        <f t="shared" ref="AK18:AP18" si="84">1360+110+215</f>
        <v>1685</v>
      </c>
      <c r="AL18" s="47">
        <f t="shared" si="84"/>
        <v>1685</v>
      </c>
      <c r="AM18" s="47">
        <f t="shared" si="84"/>
        <v>1685</v>
      </c>
      <c r="AN18" s="47">
        <f t="shared" si="84"/>
        <v>1685</v>
      </c>
      <c r="AO18" s="47">
        <f t="shared" si="84"/>
        <v>1685</v>
      </c>
      <c r="AP18" s="47">
        <f t="shared" si="84"/>
        <v>1685</v>
      </c>
    </row>
    <row r="19" spans="1:42" x14ac:dyDescent="0.3">
      <c r="A19" s="25" t="s">
        <v>13</v>
      </c>
      <c r="B19" s="3">
        <f>+B18*0.2</f>
        <v>2.8000000000000003</v>
      </c>
      <c r="C19" s="3">
        <f t="shared" ref="C19" si="85">+C18*0.2</f>
        <v>2.8000000000000003</v>
      </c>
      <c r="D19" s="3">
        <f t="shared" ref="D19:J19" si="86">+D18*0.2</f>
        <v>1.6</v>
      </c>
      <c r="E19" s="3">
        <f>+E18*0.2</f>
        <v>3</v>
      </c>
      <c r="F19" s="3">
        <f>+F18*0.2</f>
        <v>3</v>
      </c>
      <c r="G19" s="3">
        <f t="shared" ref="G19" si="87">+G18*0.2</f>
        <v>3.6</v>
      </c>
      <c r="H19" s="3">
        <f t="shared" ref="H19" si="88">+H18*0.2</f>
        <v>3.6</v>
      </c>
      <c r="I19" s="3">
        <f t="shared" si="86"/>
        <v>2.6</v>
      </c>
      <c r="J19" s="3">
        <f t="shared" si="86"/>
        <v>3.6</v>
      </c>
      <c r="K19" s="47">
        <f t="shared" ref="K19:L19" si="89">+K18*0.16</f>
        <v>56.800000000000004</v>
      </c>
      <c r="L19" s="47">
        <f t="shared" si="89"/>
        <v>62.4</v>
      </c>
      <c r="M19" s="47">
        <f t="shared" ref="M19" si="90">+M18*0.16</f>
        <v>78.400000000000006</v>
      </c>
      <c r="N19" s="47">
        <f t="shared" ref="N19" si="91">+N18*0.16</f>
        <v>75.2</v>
      </c>
      <c r="O19" s="47">
        <f>+O18*0.16</f>
        <v>75.2</v>
      </c>
      <c r="P19" s="47">
        <f>+P18*0.16</f>
        <v>148.80000000000001</v>
      </c>
      <c r="Q19" s="47">
        <f t="shared" ref="Q19" si="92">+Q18*0.16</f>
        <v>75.2</v>
      </c>
      <c r="R19" s="47">
        <f t="shared" ref="R19:S19" si="93">+R18*0.16</f>
        <v>78.400000000000006</v>
      </c>
      <c r="S19" s="47">
        <f t="shared" si="93"/>
        <v>78.400000000000006</v>
      </c>
      <c r="T19" s="47">
        <f t="shared" ref="T19" si="94">+T18*0.16</f>
        <v>78.400000000000006</v>
      </c>
      <c r="U19" s="47">
        <f t="shared" ref="U19:V19" si="95">+U18*0.16</f>
        <v>276.48</v>
      </c>
      <c r="V19" s="47">
        <f t="shared" si="95"/>
        <v>276.48</v>
      </c>
      <c r="W19" s="47">
        <f t="shared" ref="W19:X19" si="96">+W18*0.16</f>
        <v>276.48</v>
      </c>
      <c r="X19" s="47">
        <f t="shared" si="96"/>
        <v>276.48</v>
      </c>
      <c r="Y19" s="47">
        <f>+Y18*0.16</f>
        <v>305.44</v>
      </c>
      <c r="Z19" s="47">
        <f t="shared" ref="Z19:AA19" si="97">+Z18*0.16</f>
        <v>305.44</v>
      </c>
      <c r="AA19" s="47">
        <f t="shared" si="97"/>
        <v>305.44</v>
      </c>
      <c r="AB19" s="47">
        <f>+AB18*0.16</f>
        <v>283.52</v>
      </c>
      <c r="AC19" s="47">
        <f t="shared" ref="AC19:AE19" si="98">+AC18*0.16</f>
        <v>269.60000000000002</v>
      </c>
      <c r="AD19" s="47">
        <f t="shared" si="98"/>
        <v>281.60000000000002</v>
      </c>
      <c r="AE19" s="47">
        <f t="shared" si="98"/>
        <v>269.60000000000002</v>
      </c>
      <c r="AF19" s="47">
        <f>+AF18*0.16</f>
        <v>293.60000000000002</v>
      </c>
      <c r="AG19" s="47">
        <f t="shared" ref="AG19:AJ19" si="99">+AG18*0.16</f>
        <v>281.60000000000002</v>
      </c>
      <c r="AH19" s="47">
        <f t="shared" si="99"/>
        <v>269.60000000000002</v>
      </c>
      <c r="AI19" s="47">
        <f t="shared" si="99"/>
        <v>269.60000000000002</v>
      </c>
      <c r="AJ19" s="47">
        <f t="shared" si="99"/>
        <v>281.60000000000002</v>
      </c>
      <c r="AK19" s="47">
        <f t="shared" ref="AK19:AL19" si="100">+AK18*0.16</f>
        <v>269.60000000000002</v>
      </c>
      <c r="AL19" s="47">
        <f t="shared" si="100"/>
        <v>269.60000000000002</v>
      </c>
      <c r="AM19" s="47">
        <f t="shared" ref="AM19:AP19" si="101">+AM18*0.16</f>
        <v>269.60000000000002</v>
      </c>
      <c r="AN19" s="47">
        <f t="shared" si="101"/>
        <v>269.60000000000002</v>
      </c>
      <c r="AO19" s="47">
        <f t="shared" ref="AO19" si="102">+AO18*0.16</f>
        <v>269.60000000000002</v>
      </c>
      <c r="AP19" s="47">
        <f t="shared" si="101"/>
        <v>269.60000000000002</v>
      </c>
    </row>
    <row r="20" spans="1:42" x14ac:dyDescent="0.3">
      <c r="A20" s="25" t="s">
        <v>14</v>
      </c>
      <c r="B20" s="3">
        <f>+B18+B19</f>
        <v>16.8</v>
      </c>
      <c r="C20" s="3">
        <f>+C18+C19</f>
        <v>16.8</v>
      </c>
      <c r="D20" s="3">
        <f>+D18+D19</f>
        <v>9.6</v>
      </c>
      <c r="E20" s="3">
        <f>+E18+E19</f>
        <v>18</v>
      </c>
      <c r="F20" s="3">
        <f>+F18+F19</f>
        <v>18</v>
      </c>
      <c r="G20" s="3">
        <f t="shared" ref="G20" si="103">+G18+G19</f>
        <v>21.6</v>
      </c>
      <c r="H20" s="3">
        <f t="shared" ref="H20" si="104">+H18+H19</f>
        <v>21.6</v>
      </c>
      <c r="I20" s="3">
        <f t="shared" ref="I20:V20" si="105">+I18+I19</f>
        <v>15.6</v>
      </c>
      <c r="J20" s="3">
        <f t="shared" si="105"/>
        <v>21.6</v>
      </c>
      <c r="K20" s="47">
        <f t="shared" ref="K20:L20" si="106">+K18+K19</f>
        <v>411.8</v>
      </c>
      <c r="L20" s="47">
        <f t="shared" si="106"/>
        <v>452.4</v>
      </c>
      <c r="M20" s="47">
        <f t="shared" si="105"/>
        <v>568.4</v>
      </c>
      <c r="N20" s="47">
        <f>+N18+N19</f>
        <v>545.20000000000005</v>
      </c>
      <c r="O20" s="47">
        <f>+O18+O19</f>
        <v>545.20000000000005</v>
      </c>
      <c r="P20" s="47">
        <f>+P18+P19</f>
        <v>1078.8</v>
      </c>
      <c r="Q20" s="47">
        <f t="shared" ref="Q20" si="107">+Q18+Q19</f>
        <v>545.20000000000005</v>
      </c>
      <c r="R20" s="47">
        <f t="shared" ref="R20:S20" si="108">+R18+R19</f>
        <v>568.4</v>
      </c>
      <c r="S20" s="47">
        <f t="shared" si="108"/>
        <v>568.4</v>
      </c>
      <c r="T20" s="47">
        <f t="shared" ref="T20" si="109">+T18+T19</f>
        <v>568.4</v>
      </c>
      <c r="U20" s="47">
        <f t="shared" si="105"/>
        <v>2004.48</v>
      </c>
      <c r="V20" s="47">
        <f t="shared" si="105"/>
        <v>2004.48</v>
      </c>
      <c r="W20" s="47">
        <f t="shared" ref="W20:X20" si="110">+W18+W19</f>
        <v>2004.48</v>
      </c>
      <c r="X20" s="47">
        <f t="shared" si="110"/>
        <v>2004.48</v>
      </c>
      <c r="Y20" s="47">
        <f>+Y18+Y19</f>
        <v>2214.44</v>
      </c>
      <c r="Z20" s="47">
        <f t="shared" ref="Z20:AA20" si="111">+Z18+Z19</f>
        <v>2214.44</v>
      </c>
      <c r="AA20" s="47">
        <f t="shared" si="111"/>
        <v>2214.44</v>
      </c>
      <c r="AB20" s="47">
        <f>+AB18+AB19</f>
        <v>2055.52</v>
      </c>
      <c r="AC20" s="47">
        <f t="shared" ref="AC20:AE20" si="112">+AC18+AC19</f>
        <v>1954.6</v>
      </c>
      <c r="AD20" s="47">
        <f t="shared" si="112"/>
        <v>2041.6</v>
      </c>
      <c r="AE20" s="47">
        <f t="shared" si="112"/>
        <v>1954.6</v>
      </c>
      <c r="AF20" s="47">
        <f>+AF18+AF19</f>
        <v>2128.6</v>
      </c>
      <c r="AG20" s="47">
        <f t="shared" ref="AG20:AJ20" si="113">+AG18+AG19</f>
        <v>2041.6</v>
      </c>
      <c r="AH20" s="47">
        <f t="shared" si="113"/>
        <v>1954.6</v>
      </c>
      <c r="AI20" s="47">
        <f t="shared" si="113"/>
        <v>1954.6</v>
      </c>
      <c r="AJ20" s="47">
        <f t="shared" si="113"/>
        <v>2041.6</v>
      </c>
      <c r="AK20" s="47">
        <f t="shared" ref="AK20:AL20" si="114">+AK18+AK19</f>
        <v>1954.6</v>
      </c>
      <c r="AL20" s="47">
        <f t="shared" si="114"/>
        <v>1954.6</v>
      </c>
      <c r="AM20" s="47">
        <f t="shared" ref="AM20:AP20" si="115">+AM18+AM19</f>
        <v>1954.6</v>
      </c>
      <c r="AN20" s="47">
        <f t="shared" si="115"/>
        <v>1954.6</v>
      </c>
      <c r="AO20" s="47">
        <f t="shared" ref="AO20" si="116">+AO18+AO19</f>
        <v>1954.6</v>
      </c>
      <c r="AP20" s="47">
        <f t="shared" si="115"/>
        <v>1954.6</v>
      </c>
    </row>
    <row r="21" spans="1:42" ht="15" thickBot="1" x14ac:dyDescent="0.35">
      <c r="A21" s="26" t="s">
        <v>16</v>
      </c>
      <c r="B21" s="11">
        <f t="shared" ref="B21:C21" si="117">+B20*87</f>
        <v>1461.6000000000001</v>
      </c>
      <c r="C21" s="11">
        <f t="shared" si="117"/>
        <v>1461.6000000000001</v>
      </c>
      <c r="D21" s="11">
        <f t="shared" ref="D21:AB21" si="118">+D20*87</f>
        <v>835.19999999999993</v>
      </c>
      <c r="E21" s="11">
        <f>+E20*87</f>
        <v>1566</v>
      </c>
      <c r="F21" s="11">
        <f>+F20*87</f>
        <v>1566</v>
      </c>
      <c r="G21" s="11">
        <f>+G20*87</f>
        <v>1879.2</v>
      </c>
      <c r="H21" s="11">
        <f t="shared" ref="H21" si="119">+H20*87</f>
        <v>1879.2</v>
      </c>
      <c r="I21" s="11">
        <f t="shared" si="118"/>
        <v>1357.2</v>
      </c>
      <c r="J21" s="11">
        <f t="shared" si="118"/>
        <v>1879.2</v>
      </c>
      <c r="K21" s="11">
        <f t="shared" si="118"/>
        <v>35826.6</v>
      </c>
      <c r="L21" s="11">
        <f t="shared" si="118"/>
        <v>39358.799999999996</v>
      </c>
      <c r="M21" s="11">
        <f t="shared" si="118"/>
        <v>49450.799999999996</v>
      </c>
      <c r="N21" s="11">
        <f t="shared" si="118"/>
        <v>47432.4</v>
      </c>
      <c r="O21" s="11">
        <f t="shared" si="118"/>
        <v>47432.4</v>
      </c>
      <c r="P21" s="11">
        <f>+P20*87</f>
        <v>93855.599999999991</v>
      </c>
      <c r="Q21" s="46">
        <f t="shared" ref="Q21" si="120">+Q20*87</f>
        <v>47432.4</v>
      </c>
      <c r="R21" s="11">
        <f t="shared" si="118"/>
        <v>49450.799999999996</v>
      </c>
      <c r="S21" s="11">
        <f t="shared" si="118"/>
        <v>49450.799999999996</v>
      </c>
      <c r="T21" s="11">
        <f t="shared" ref="T21" si="121">+T20*87</f>
        <v>49450.799999999996</v>
      </c>
      <c r="U21" s="11">
        <f t="shared" si="118"/>
        <v>174389.76000000001</v>
      </c>
      <c r="V21" s="11">
        <f t="shared" si="118"/>
        <v>174389.76000000001</v>
      </c>
      <c r="W21" s="11">
        <f t="shared" ref="W21:X21" si="122">+W20*87</f>
        <v>174389.76000000001</v>
      </c>
      <c r="X21" s="11">
        <f t="shared" si="122"/>
        <v>174389.76000000001</v>
      </c>
      <c r="Y21" s="11">
        <f t="shared" si="118"/>
        <v>192656.28</v>
      </c>
      <c r="Z21" s="11">
        <f t="shared" si="118"/>
        <v>192656.28</v>
      </c>
      <c r="AA21" s="11">
        <f t="shared" ref="AA21" si="123">+AA20*87</f>
        <v>192656.28</v>
      </c>
      <c r="AB21" s="11">
        <f t="shared" si="118"/>
        <v>178830.24</v>
      </c>
      <c r="AC21" s="11">
        <f>+AC20*87</f>
        <v>170050.19999999998</v>
      </c>
      <c r="AD21" s="11">
        <f t="shared" ref="AD21" si="124">+AD20*87</f>
        <v>177619.19999999998</v>
      </c>
      <c r="AE21" s="11">
        <f>+AE20*87</f>
        <v>170050.19999999998</v>
      </c>
      <c r="AF21" s="11">
        <f t="shared" ref="AF21:AG21" si="125">+AF20*87</f>
        <v>185188.19999999998</v>
      </c>
      <c r="AG21" s="11">
        <f t="shared" si="125"/>
        <v>177619.19999999998</v>
      </c>
      <c r="AH21" s="11">
        <f>+AH20*87</f>
        <v>170050.19999999998</v>
      </c>
      <c r="AI21" s="11">
        <f>+AI20*87</f>
        <v>170050.19999999998</v>
      </c>
      <c r="AJ21" s="11">
        <f t="shared" ref="AJ21" si="126">+AJ20*87</f>
        <v>177619.19999999998</v>
      </c>
      <c r="AK21" s="11">
        <f t="shared" ref="AK21:AP21" si="127">+AK20*87</f>
        <v>170050.19999999998</v>
      </c>
      <c r="AL21" s="11">
        <f t="shared" si="127"/>
        <v>170050.19999999998</v>
      </c>
      <c r="AM21" s="11">
        <f t="shared" si="127"/>
        <v>170050.19999999998</v>
      </c>
      <c r="AN21" s="11">
        <f t="shared" si="127"/>
        <v>170050.19999999998</v>
      </c>
      <c r="AO21" s="11">
        <f t="shared" si="127"/>
        <v>170050.19999999998</v>
      </c>
      <c r="AP21" s="11">
        <f t="shared" si="127"/>
        <v>170050.19999999998</v>
      </c>
    </row>
    <row r="22" spans="1:42" ht="15" thickTop="1" x14ac:dyDescent="0.3">
      <c r="A22" s="28" t="s">
        <v>17</v>
      </c>
      <c r="B22" s="12">
        <v>1600</v>
      </c>
      <c r="C22" s="12">
        <v>1400</v>
      </c>
      <c r="D22" s="12">
        <v>1400</v>
      </c>
      <c r="E22" s="12">
        <v>2500</v>
      </c>
      <c r="F22" s="12">
        <v>2800</v>
      </c>
      <c r="G22" s="12">
        <v>2800</v>
      </c>
      <c r="H22" s="12">
        <v>2800</v>
      </c>
      <c r="I22" s="12">
        <v>2800</v>
      </c>
      <c r="J22" s="12">
        <v>2800</v>
      </c>
      <c r="K22" s="12">
        <v>5000</v>
      </c>
      <c r="L22" s="48">
        <v>4400</v>
      </c>
      <c r="M22" s="80">
        <f>2600*5</f>
        <v>13000</v>
      </c>
      <c r="N22" s="80">
        <f>2200*4</f>
        <v>8800</v>
      </c>
      <c r="O22" s="80">
        <f>2800*4</f>
        <v>11200</v>
      </c>
      <c r="P22" s="80">
        <f>3500*4</f>
        <v>14000</v>
      </c>
      <c r="Q22" s="80">
        <f>4800*4</f>
        <v>19200</v>
      </c>
      <c r="R22" s="80">
        <f>2800*5</f>
        <v>14000</v>
      </c>
      <c r="S22" s="80">
        <f>2800*5</f>
        <v>14000</v>
      </c>
      <c r="T22" s="80">
        <f>2800*5</f>
        <v>14000</v>
      </c>
      <c r="U22" s="48">
        <f>2600*8</f>
        <v>20800</v>
      </c>
      <c r="V22" s="12">
        <f t="shared" ref="V22:X22" si="128">2800*8</f>
        <v>22400</v>
      </c>
      <c r="W22" s="12">
        <f t="shared" si="128"/>
        <v>22400</v>
      </c>
      <c r="X22" s="12">
        <f t="shared" si="128"/>
        <v>22400</v>
      </c>
      <c r="Y22" s="12">
        <f>2600*10</f>
        <v>26000</v>
      </c>
      <c r="Z22" s="12">
        <f>2800*10</f>
        <v>28000</v>
      </c>
      <c r="AA22" s="12">
        <f>2800*10</f>
        <v>28000</v>
      </c>
      <c r="AB22" s="12">
        <f>3500*8</f>
        <v>28000</v>
      </c>
      <c r="AC22" s="12">
        <f t="shared" ref="AC22" si="129">2800*10</f>
        <v>28000</v>
      </c>
      <c r="AD22" s="12">
        <f>2800*11</f>
        <v>30800</v>
      </c>
      <c r="AE22" s="12">
        <f t="shared" ref="AE22" si="130">2800*10</f>
        <v>28000</v>
      </c>
      <c r="AF22" s="12">
        <f>2800*12</f>
        <v>33600</v>
      </c>
      <c r="AG22" s="12">
        <f>2800*11</f>
        <v>30800</v>
      </c>
      <c r="AH22" s="12">
        <f t="shared" ref="AH22:AP22" si="131">2800*10</f>
        <v>28000</v>
      </c>
      <c r="AI22" s="12">
        <f t="shared" si="131"/>
        <v>28000</v>
      </c>
      <c r="AJ22" s="12">
        <f>2800*11</f>
        <v>30800</v>
      </c>
      <c r="AK22" s="12">
        <f t="shared" si="131"/>
        <v>28000</v>
      </c>
      <c r="AL22" s="12">
        <f t="shared" si="131"/>
        <v>28000</v>
      </c>
      <c r="AM22" s="12">
        <f t="shared" si="131"/>
        <v>28000</v>
      </c>
      <c r="AN22" s="12">
        <f t="shared" si="131"/>
        <v>28000</v>
      </c>
      <c r="AO22" s="12">
        <f t="shared" si="131"/>
        <v>28000</v>
      </c>
      <c r="AP22" s="12">
        <f t="shared" si="131"/>
        <v>28000</v>
      </c>
    </row>
    <row r="23" spans="1:42" x14ac:dyDescent="0.3">
      <c r="A23" s="25" t="s">
        <v>18</v>
      </c>
      <c r="B23" s="12">
        <f>+B12*9.5</f>
        <v>731.5</v>
      </c>
      <c r="C23" s="12">
        <f t="shared" ref="C23" si="132">+C12*9.5</f>
        <v>418</v>
      </c>
      <c r="D23" s="12">
        <f t="shared" ref="D23:I23" si="133">+D12*9.5</f>
        <v>418</v>
      </c>
      <c r="E23" s="12">
        <f>+E12*9.5</f>
        <v>570</v>
      </c>
      <c r="F23" s="12">
        <f>+F12*40</f>
        <v>600</v>
      </c>
      <c r="G23" s="12">
        <f t="shared" ref="G23" si="134">+G12*9.5</f>
        <v>1529.5</v>
      </c>
      <c r="H23" s="12">
        <f t="shared" ref="H23" si="135">+H12*9.5</f>
        <v>874</v>
      </c>
      <c r="I23" s="12">
        <f t="shared" si="133"/>
        <v>874</v>
      </c>
      <c r="J23" s="48">
        <f t="shared" ref="J23:O23" si="136">J12*40</f>
        <v>920</v>
      </c>
      <c r="K23" s="48">
        <f t="shared" ref="K23:L23" si="137">K12*9.5</f>
        <v>3990</v>
      </c>
      <c r="L23" s="48">
        <f t="shared" si="137"/>
        <v>3562.5</v>
      </c>
      <c r="M23" s="48">
        <f t="shared" si="136"/>
        <v>3000</v>
      </c>
      <c r="N23" s="48">
        <f t="shared" ref="N23" si="138">N12*9.5</f>
        <v>2280</v>
      </c>
      <c r="O23" s="48">
        <f t="shared" si="136"/>
        <v>2400</v>
      </c>
      <c r="P23" s="48">
        <f>P12*50</f>
        <v>3000</v>
      </c>
      <c r="Q23" s="12">
        <f>Q12*40</f>
        <v>4800</v>
      </c>
      <c r="R23" s="48">
        <f t="shared" ref="R23:S23" si="139">R12*40</f>
        <v>3000</v>
      </c>
      <c r="S23" s="48">
        <f t="shared" si="139"/>
        <v>3000</v>
      </c>
      <c r="T23" s="48">
        <f t="shared" ref="T23" si="140">T12*40</f>
        <v>3000</v>
      </c>
      <c r="U23" s="48">
        <f t="shared" ref="U23:Y23" si="141">U12*40</f>
        <v>4800</v>
      </c>
      <c r="V23" s="48">
        <f t="shared" si="141"/>
        <v>4800</v>
      </c>
      <c r="W23" s="48">
        <f t="shared" ref="W23:X23" si="142">W12*40</f>
        <v>4800</v>
      </c>
      <c r="X23" s="48">
        <f t="shared" si="142"/>
        <v>4800</v>
      </c>
      <c r="Y23" s="48">
        <f t="shared" si="141"/>
        <v>6000</v>
      </c>
      <c r="Z23" s="48">
        <f>Z12*40</f>
        <v>6000</v>
      </c>
      <c r="AA23" s="48">
        <f>AA12*40</f>
        <v>6000</v>
      </c>
      <c r="AB23" s="48">
        <f>AB12*50</f>
        <v>6000</v>
      </c>
      <c r="AC23" s="48">
        <f t="shared" ref="AC23:AJ23" si="143">AC12*40</f>
        <v>6000</v>
      </c>
      <c r="AD23" s="48">
        <f t="shared" si="143"/>
        <v>6600</v>
      </c>
      <c r="AE23" s="48">
        <f t="shared" si="143"/>
        <v>6000</v>
      </c>
      <c r="AF23" s="48">
        <f t="shared" si="143"/>
        <v>7200</v>
      </c>
      <c r="AG23" s="48">
        <f t="shared" si="143"/>
        <v>6600</v>
      </c>
      <c r="AH23" s="48">
        <f t="shared" si="143"/>
        <v>6000</v>
      </c>
      <c r="AI23" s="48">
        <f t="shared" si="143"/>
        <v>6000</v>
      </c>
      <c r="AJ23" s="48">
        <f t="shared" si="143"/>
        <v>6600</v>
      </c>
      <c r="AK23" s="48">
        <f t="shared" ref="AK23:AL23" si="144">AK12*40</f>
        <v>6000</v>
      </c>
      <c r="AL23" s="48">
        <f t="shared" si="144"/>
        <v>6400</v>
      </c>
      <c r="AM23" s="48">
        <f t="shared" ref="AM23:AP23" si="145">AM12*40</f>
        <v>6400</v>
      </c>
      <c r="AN23" s="48">
        <f t="shared" si="145"/>
        <v>6000</v>
      </c>
      <c r="AO23" s="48">
        <f t="shared" ref="AO23" si="146">AO12*40</f>
        <v>6000</v>
      </c>
      <c r="AP23" s="48">
        <f t="shared" si="145"/>
        <v>6000</v>
      </c>
    </row>
    <row r="24" spans="1:42" x14ac:dyDescent="0.3">
      <c r="A24" s="25" t="s">
        <v>19</v>
      </c>
      <c r="B24" s="12">
        <f>+B12*3</f>
        <v>231</v>
      </c>
      <c r="C24" s="12">
        <f>+C12*3</f>
        <v>132</v>
      </c>
      <c r="D24" s="12">
        <f>+D12*3</f>
        <v>132</v>
      </c>
      <c r="E24" s="12">
        <f>+E12*3</f>
        <v>180</v>
      </c>
      <c r="F24" s="12">
        <f>+F12*20</f>
        <v>300</v>
      </c>
      <c r="G24" s="12">
        <f t="shared" ref="G24" si="147">+G12*3</f>
        <v>483</v>
      </c>
      <c r="H24" s="12">
        <f t="shared" ref="H24:I24" si="148">+H12*3</f>
        <v>276</v>
      </c>
      <c r="I24" s="12">
        <f t="shared" si="148"/>
        <v>276</v>
      </c>
      <c r="J24" s="12">
        <f t="shared" ref="J24:T24" si="149">+J12*20</f>
        <v>460</v>
      </c>
      <c r="K24" s="48">
        <f t="shared" ref="K24:L24" si="150">+K12*3</f>
        <v>1260</v>
      </c>
      <c r="L24" s="48">
        <f t="shared" si="150"/>
        <v>1125</v>
      </c>
      <c r="M24" s="12">
        <f t="shared" si="149"/>
        <v>1500</v>
      </c>
      <c r="N24" s="48">
        <f>+N12*3</f>
        <v>720</v>
      </c>
      <c r="O24" s="12">
        <f t="shared" si="149"/>
        <v>1200</v>
      </c>
      <c r="P24" s="12">
        <f>+P12*50</f>
        <v>3000</v>
      </c>
      <c r="Q24" s="48">
        <f>+Q12*20</f>
        <v>2400</v>
      </c>
      <c r="R24" s="12">
        <f t="shared" si="149"/>
        <v>1500</v>
      </c>
      <c r="S24" s="12">
        <f t="shared" si="149"/>
        <v>1500</v>
      </c>
      <c r="T24" s="12">
        <f t="shared" si="149"/>
        <v>1500</v>
      </c>
      <c r="U24" s="48">
        <f t="shared" ref="U24:V24" si="151">+U12*20</f>
        <v>2400</v>
      </c>
      <c r="V24" s="48">
        <f t="shared" si="151"/>
        <v>2400</v>
      </c>
      <c r="W24" s="48">
        <f t="shared" ref="W24:X24" si="152">+W12*20</f>
        <v>2400</v>
      </c>
      <c r="X24" s="48">
        <f t="shared" si="152"/>
        <v>2400</v>
      </c>
      <c r="Y24" s="48">
        <f>+Y12*20</f>
        <v>3000</v>
      </c>
      <c r="Z24" s="48">
        <f t="shared" ref="Z24:AA24" si="153">+Z12*20</f>
        <v>3000</v>
      </c>
      <c r="AA24" s="48">
        <f t="shared" si="153"/>
        <v>3000</v>
      </c>
      <c r="AB24" s="48">
        <f>+AB12*50</f>
        <v>6000</v>
      </c>
      <c r="AC24" s="48">
        <f t="shared" ref="AC24:AE24" si="154">+AC12*20</f>
        <v>3000</v>
      </c>
      <c r="AD24" s="48">
        <f t="shared" si="154"/>
        <v>3300</v>
      </c>
      <c r="AE24" s="48">
        <f t="shared" si="154"/>
        <v>3000</v>
      </c>
      <c r="AF24" s="48">
        <f>+AF12*20</f>
        <v>3600</v>
      </c>
      <c r="AG24" s="48">
        <f t="shared" ref="AG24:AJ24" si="155">+AG12*20</f>
        <v>3300</v>
      </c>
      <c r="AH24" s="48">
        <f t="shared" si="155"/>
        <v>3000</v>
      </c>
      <c r="AI24" s="48">
        <f t="shared" si="155"/>
        <v>3000</v>
      </c>
      <c r="AJ24" s="48">
        <f t="shared" si="155"/>
        <v>3300</v>
      </c>
      <c r="AK24" s="48">
        <f t="shared" ref="AK24:AL24" si="156">+AK12*20</f>
        <v>3000</v>
      </c>
      <c r="AL24" s="48">
        <f t="shared" si="156"/>
        <v>3200</v>
      </c>
      <c r="AM24" s="48">
        <f t="shared" ref="AM24:AP24" si="157">+AM12*20</f>
        <v>3200</v>
      </c>
      <c r="AN24" s="48">
        <f t="shared" si="157"/>
        <v>3000</v>
      </c>
      <c r="AO24" s="48">
        <f t="shared" ref="AO24" si="158">+AO12*20</f>
        <v>3000</v>
      </c>
      <c r="AP24" s="48">
        <f t="shared" si="157"/>
        <v>3000</v>
      </c>
    </row>
    <row r="25" spans="1:42" x14ac:dyDescent="0.3">
      <c r="A25" s="25" t="s">
        <v>20</v>
      </c>
      <c r="B25" s="12">
        <v>100</v>
      </c>
      <c r="C25" s="12">
        <v>200</v>
      </c>
      <c r="D25" s="12">
        <v>200</v>
      </c>
      <c r="E25" s="12">
        <v>200</v>
      </c>
      <c r="F25" s="12">
        <v>200</v>
      </c>
      <c r="G25" s="12">
        <v>200</v>
      </c>
      <c r="H25" s="12">
        <v>200</v>
      </c>
      <c r="I25" s="12">
        <v>200</v>
      </c>
      <c r="J25" s="12">
        <v>500</v>
      </c>
      <c r="K25" s="12">
        <v>800</v>
      </c>
      <c r="L25" s="48">
        <v>800</v>
      </c>
      <c r="M25" s="12">
        <v>1000</v>
      </c>
      <c r="N25" s="48">
        <v>1000</v>
      </c>
      <c r="O25" s="12">
        <v>1000</v>
      </c>
      <c r="P25" s="12">
        <v>2000</v>
      </c>
      <c r="Q25" s="12">
        <v>2000</v>
      </c>
      <c r="R25" s="12">
        <v>1000</v>
      </c>
      <c r="S25" s="12">
        <v>1000</v>
      </c>
      <c r="T25" s="12">
        <v>1000</v>
      </c>
      <c r="U25" s="48">
        <v>2000</v>
      </c>
      <c r="V25" s="48">
        <v>2000</v>
      </c>
      <c r="W25" s="48">
        <v>2000</v>
      </c>
      <c r="X25" s="48">
        <v>2000</v>
      </c>
      <c r="Y25" s="48">
        <v>2000</v>
      </c>
      <c r="Z25" s="48">
        <v>2000</v>
      </c>
      <c r="AA25" s="48">
        <v>2000</v>
      </c>
      <c r="AB25" s="48">
        <f>300*8</f>
        <v>2400</v>
      </c>
      <c r="AC25" s="48">
        <v>2000</v>
      </c>
      <c r="AD25" s="48">
        <v>2000</v>
      </c>
      <c r="AE25" s="48">
        <v>2000</v>
      </c>
      <c r="AF25" s="48">
        <v>2000</v>
      </c>
      <c r="AG25" s="48">
        <v>2000</v>
      </c>
      <c r="AH25" s="48">
        <v>2000</v>
      </c>
      <c r="AI25" s="48">
        <v>2000</v>
      </c>
      <c r="AJ25" s="48">
        <v>2000</v>
      </c>
      <c r="AK25" s="48">
        <v>2000</v>
      </c>
      <c r="AL25" s="48">
        <v>2000</v>
      </c>
      <c r="AM25" s="48">
        <v>2000</v>
      </c>
      <c r="AN25" s="48">
        <v>2000</v>
      </c>
      <c r="AO25" s="48">
        <v>2000</v>
      </c>
      <c r="AP25" s="48">
        <v>2000</v>
      </c>
    </row>
    <row r="26" spans="1:42" x14ac:dyDescent="0.3">
      <c r="A26" s="25" t="s">
        <v>21</v>
      </c>
      <c r="B26" s="12">
        <v>260</v>
      </c>
      <c r="C26" s="12">
        <v>260</v>
      </c>
      <c r="D26" s="12">
        <v>260</v>
      </c>
      <c r="E26" s="12">
        <v>260</v>
      </c>
      <c r="F26" s="12">
        <v>260</v>
      </c>
      <c r="G26" s="12">
        <v>260</v>
      </c>
      <c r="H26" s="12">
        <v>260</v>
      </c>
      <c r="I26" s="12">
        <v>260</v>
      </c>
      <c r="J26" s="12">
        <v>260</v>
      </c>
      <c r="K26" s="12">
        <v>200</v>
      </c>
      <c r="L26" s="48">
        <v>200</v>
      </c>
      <c r="M26" s="12">
        <v>1000</v>
      </c>
      <c r="N26" s="48">
        <v>800</v>
      </c>
      <c r="O26" s="12">
        <v>800</v>
      </c>
      <c r="P26" s="12">
        <v>1000</v>
      </c>
      <c r="Q26" s="12">
        <v>1000</v>
      </c>
      <c r="R26" s="12">
        <v>1000</v>
      </c>
      <c r="S26" s="12">
        <v>1000</v>
      </c>
      <c r="T26" s="12">
        <v>1000</v>
      </c>
      <c r="U26" s="48">
        <v>1600</v>
      </c>
      <c r="V26" s="48">
        <v>1600</v>
      </c>
      <c r="W26" s="48">
        <v>1600</v>
      </c>
      <c r="X26" s="48">
        <v>1600</v>
      </c>
      <c r="Y26" s="48">
        <v>2000</v>
      </c>
      <c r="Z26" s="12">
        <f>250*8</f>
        <v>2000</v>
      </c>
      <c r="AA26" s="12">
        <f>250*8</f>
        <v>2000</v>
      </c>
      <c r="AB26" s="12">
        <f>250*8</f>
        <v>2000</v>
      </c>
      <c r="AC26" s="12">
        <f t="shared" ref="AC26" si="159">250*8</f>
        <v>2000</v>
      </c>
      <c r="AD26" s="12">
        <v>2200</v>
      </c>
      <c r="AE26" s="12">
        <f t="shared" ref="AE26" si="160">250*8</f>
        <v>2000</v>
      </c>
      <c r="AF26" s="12">
        <v>2400</v>
      </c>
      <c r="AG26" s="12">
        <v>2200</v>
      </c>
      <c r="AH26" s="12">
        <f t="shared" ref="AH26:AP26" si="161">250*8</f>
        <v>2000</v>
      </c>
      <c r="AI26" s="12">
        <f t="shared" si="161"/>
        <v>2000</v>
      </c>
      <c r="AJ26" s="12">
        <v>2200</v>
      </c>
      <c r="AK26" s="12">
        <f t="shared" si="161"/>
        <v>2000</v>
      </c>
      <c r="AL26" s="12">
        <f t="shared" si="161"/>
        <v>2000</v>
      </c>
      <c r="AM26" s="12">
        <f t="shared" si="161"/>
        <v>2000</v>
      </c>
      <c r="AN26" s="12">
        <f t="shared" si="161"/>
        <v>2000</v>
      </c>
      <c r="AO26" s="12">
        <f t="shared" si="161"/>
        <v>2000</v>
      </c>
      <c r="AP26" s="12">
        <f t="shared" si="161"/>
        <v>2000</v>
      </c>
    </row>
    <row r="27" spans="1:42" x14ac:dyDescent="0.3">
      <c r="A27" s="25" t="s">
        <v>22</v>
      </c>
      <c r="B27" s="12">
        <v>200</v>
      </c>
      <c r="C27" s="12">
        <v>200</v>
      </c>
      <c r="D27" s="12">
        <v>200</v>
      </c>
      <c r="E27" s="12">
        <v>200</v>
      </c>
      <c r="F27" s="12">
        <v>200</v>
      </c>
      <c r="G27" s="12">
        <v>200</v>
      </c>
      <c r="H27" s="12">
        <v>200</v>
      </c>
      <c r="I27" s="12">
        <v>200</v>
      </c>
      <c r="J27" s="12">
        <v>200</v>
      </c>
      <c r="K27" s="48">
        <v>300</v>
      </c>
      <c r="L27" s="48">
        <v>300</v>
      </c>
      <c r="M27" s="12">
        <v>0</v>
      </c>
      <c r="N27" s="48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</row>
    <row r="28" spans="1:42" x14ac:dyDescent="0.3">
      <c r="A28" s="25" t="s">
        <v>23</v>
      </c>
      <c r="B28" s="12">
        <v>100</v>
      </c>
      <c r="C28" s="12">
        <v>100</v>
      </c>
      <c r="D28" s="12">
        <v>100</v>
      </c>
      <c r="E28" s="12">
        <v>100</v>
      </c>
      <c r="F28" s="12">
        <v>100</v>
      </c>
      <c r="G28" s="12">
        <v>100</v>
      </c>
      <c r="H28" s="12">
        <v>100</v>
      </c>
      <c r="I28" s="12">
        <v>100</v>
      </c>
      <c r="J28" s="12">
        <v>100</v>
      </c>
      <c r="K28" s="12">
        <f>200*1</f>
        <v>200</v>
      </c>
      <c r="L28" s="48">
        <v>200</v>
      </c>
      <c r="M28" s="12">
        <v>500</v>
      </c>
      <c r="N28" s="48">
        <v>500</v>
      </c>
      <c r="O28" s="12">
        <v>500</v>
      </c>
      <c r="P28" s="12">
        <v>500</v>
      </c>
      <c r="Q28" s="12">
        <v>500</v>
      </c>
      <c r="R28" s="12">
        <v>500</v>
      </c>
      <c r="S28" s="12">
        <v>500</v>
      </c>
      <c r="T28" s="12">
        <v>500</v>
      </c>
      <c r="U28" s="48">
        <v>500</v>
      </c>
      <c r="V28" s="12">
        <v>500</v>
      </c>
      <c r="W28" s="12">
        <v>500</v>
      </c>
      <c r="X28" s="12">
        <v>500</v>
      </c>
      <c r="Y28" s="12">
        <v>500</v>
      </c>
      <c r="Z28" s="12">
        <v>500</v>
      </c>
      <c r="AA28" s="12">
        <v>500</v>
      </c>
      <c r="AB28" s="12">
        <v>800</v>
      </c>
      <c r="AC28" s="12">
        <v>500</v>
      </c>
      <c r="AD28" s="12">
        <v>500</v>
      </c>
      <c r="AE28" s="12">
        <v>500</v>
      </c>
      <c r="AF28" s="12">
        <v>800</v>
      </c>
      <c r="AG28" s="12">
        <v>500</v>
      </c>
      <c r="AH28" s="12">
        <v>500</v>
      </c>
      <c r="AI28" s="12">
        <v>500</v>
      </c>
      <c r="AJ28" s="12">
        <v>500</v>
      </c>
      <c r="AK28" s="12">
        <v>500</v>
      </c>
      <c r="AL28" s="12">
        <v>500</v>
      </c>
      <c r="AM28" s="12">
        <v>500</v>
      </c>
      <c r="AN28" s="12">
        <v>500</v>
      </c>
      <c r="AO28" s="12">
        <v>500</v>
      </c>
      <c r="AP28" s="12">
        <v>500</v>
      </c>
    </row>
    <row r="29" spans="1:42" x14ac:dyDescent="0.3">
      <c r="A29" s="25" t="s">
        <v>24</v>
      </c>
      <c r="B29" s="12">
        <v>20</v>
      </c>
      <c r="C29" s="12">
        <v>50</v>
      </c>
      <c r="D29" s="12">
        <v>50</v>
      </c>
      <c r="E29" s="12">
        <v>20</v>
      </c>
      <c r="F29" s="12">
        <v>50</v>
      </c>
      <c r="G29" s="12">
        <v>20</v>
      </c>
      <c r="H29" s="12">
        <v>20</v>
      </c>
      <c r="I29" s="12">
        <v>20</v>
      </c>
      <c r="J29" s="12">
        <v>50</v>
      </c>
      <c r="K29" s="12">
        <v>100</v>
      </c>
      <c r="L29" s="48">
        <v>100</v>
      </c>
      <c r="M29" s="12">
        <v>200</v>
      </c>
      <c r="N29" s="48">
        <v>200</v>
      </c>
      <c r="O29" s="12">
        <v>200</v>
      </c>
      <c r="P29" s="12">
        <v>200</v>
      </c>
      <c r="Q29" s="12">
        <v>200</v>
      </c>
      <c r="R29" s="12">
        <v>200</v>
      </c>
      <c r="S29" s="12">
        <v>200</v>
      </c>
      <c r="T29" s="12">
        <v>200</v>
      </c>
      <c r="U29" s="48">
        <v>200</v>
      </c>
      <c r="V29" s="12">
        <v>200</v>
      </c>
      <c r="W29" s="12">
        <v>200</v>
      </c>
      <c r="X29" s="12">
        <v>200</v>
      </c>
      <c r="Y29" s="12">
        <v>200</v>
      </c>
      <c r="Z29" s="12">
        <v>200</v>
      </c>
      <c r="AA29" s="12">
        <v>200</v>
      </c>
      <c r="AB29" s="12">
        <v>300</v>
      </c>
      <c r="AC29" s="12">
        <v>200</v>
      </c>
      <c r="AD29" s="12">
        <v>200</v>
      </c>
      <c r="AE29" s="12">
        <v>200</v>
      </c>
      <c r="AF29" s="12">
        <v>300</v>
      </c>
      <c r="AG29" s="12">
        <v>200</v>
      </c>
      <c r="AH29" s="12">
        <v>200</v>
      </c>
      <c r="AI29" s="12">
        <v>200</v>
      </c>
      <c r="AJ29" s="12">
        <v>200</v>
      </c>
      <c r="AK29" s="12">
        <v>200</v>
      </c>
      <c r="AL29" s="12">
        <v>200</v>
      </c>
      <c r="AM29" s="12">
        <v>200</v>
      </c>
      <c r="AN29" s="12">
        <v>200</v>
      </c>
      <c r="AO29" s="12">
        <v>200</v>
      </c>
      <c r="AP29" s="12">
        <v>200</v>
      </c>
    </row>
    <row r="30" spans="1:42" x14ac:dyDescent="0.3">
      <c r="A30" s="25" t="s">
        <v>25</v>
      </c>
      <c r="B30" s="12">
        <v>150</v>
      </c>
      <c r="C30" s="12">
        <v>150</v>
      </c>
      <c r="D30" s="12">
        <v>150</v>
      </c>
      <c r="E30" s="12">
        <v>150</v>
      </c>
      <c r="F30" s="12">
        <v>200</v>
      </c>
      <c r="G30" s="12">
        <v>150</v>
      </c>
      <c r="H30" s="12">
        <v>200</v>
      </c>
      <c r="I30" s="12">
        <v>200</v>
      </c>
      <c r="J30" s="12">
        <v>200</v>
      </c>
      <c r="K30" s="12">
        <f>200*1</f>
        <v>200</v>
      </c>
      <c r="L30" s="48">
        <v>200</v>
      </c>
      <c r="M30" s="12">
        <v>500</v>
      </c>
      <c r="N30" s="48">
        <v>500</v>
      </c>
      <c r="O30" s="12">
        <v>500</v>
      </c>
      <c r="P30" s="12">
        <v>500</v>
      </c>
      <c r="Q30" s="12">
        <v>500</v>
      </c>
      <c r="R30" s="12">
        <v>500</v>
      </c>
      <c r="S30" s="12">
        <v>500</v>
      </c>
      <c r="T30" s="12">
        <v>500</v>
      </c>
      <c r="U30" s="48">
        <v>500</v>
      </c>
      <c r="V30" s="12">
        <v>500</v>
      </c>
      <c r="W30" s="12">
        <v>500</v>
      </c>
      <c r="X30" s="12">
        <v>500</v>
      </c>
      <c r="Y30" s="12">
        <v>500</v>
      </c>
      <c r="Z30" s="12">
        <v>500</v>
      </c>
      <c r="AA30" s="12">
        <v>500</v>
      </c>
      <c r="AB30" s="12">
        <v>800</v>
      </c>
      <c r="AC30" s="12">
        <v>500</v>
      </c>
      <c r="AD30" s="12">
        <v>500</v>
      </c>
      <c r="AE30" s="12">
        <v>500</v>
      </c>
      <c r="AF30" s="12">
        <v>600</v>
      </c>
      <c r="AG30" s="12">
        <v>500</v>
      </c>
      <c r="AH30" s="12">
        <v>500</v>
      </c>
      <c r="AI30" s="12">
        <v>500</v>
      </c>
      <c r="AJ30" s="12">
        <v>500</v>
      </c>
      <c r="AK30" s="12">
        <v>500</v>
      </c>
      <c r="AL30" s="12">
        <v>500</v>
      </c>
      <c r="AM30" s="12">
        <v>500</v>
      </c>
      <c r="AN30" s="12">
        <v>500</v>
      </c>
      <c r="AO30" s="12">
        <v>500</v>
      </c>
      <c r="AP30" s="12">
        <v>500</v>
      </c>
    </row>
    <row r="31" spans="1:42" x14ac:dyDescent="0.3">
      <c r="A31" s="25" t="s">
        <v>26</v>
      </c>
      <c r="B31" s="12">
        <v>200</v>
      </c>
      <c r="C31" s="12">
        <v>200</v>
      </c>
      <c r="D31" s="12">
        <v>200</v>
      </c>
      <c r="E31" s="12">
        <v>200</v>
      </c>
      <c r="F31" s="12">
        <v>200</v>
      </c>
      <c r="G31" s="12">
        <v>200</v>
      </c>
      <c r="H31" s="12">
        <v>200</v>
      </c>
      <c r="I31" s="12">
        <v>200</v>
      </c>
      <c r="J31" s="12">
        <v>300</v>
      </c>
      <c r="K31" s="12">
        <v>800</v>
      </c>
      <c r="L31" s="48">
        <v>800</v>
      </c>
      <c r="M31" s="48">
        <v>1000</v>
      </c>
      <c r="N31" s="48">
        <v>800</v>
      </c>
      <c r="O31" s="48">
        <v>800</v>
      </c>
      <c r="P31" s="48">
        <v>1250</v>
      </c>
      <c r="Q31" s="48">
        <v>1000</v>
      </c>
      <c r="R31" s="48">
        <v>1000</v>
      </c>
      <c r="S31" s="48">
        <v>1000</v>
      </c>
      <c r="T31" s="48">
        <v>1000</v>
      </c>
      <c r="U31" s="48">
        <v>1600</v>
      </c>
      <c r="V31" s="12">
        <v>1600</v>
      </c>
      <c r="W31" s="12">
        <v>1600</v>
      </c>
      <c r="X31" s="12">
        <v>1600</v>
      </c>
      <c r="Y31" s="12">
        <v>2000</v>
      </c>
      <c r="Z31" s="12">
        <v>2000</v>
      </c>
      <c r="AA31" s="12">
        <v>2000</v>
      </c>
      <c r="AB31" s="12">
        <v>2000</v>
      </c>
      <c r="AC31" s="12">
        <v>2000</v>
      </c>
      <c r="AD31" s="12">
        <v>2200</v>
      </c>
      <c r="AE31" s="12">
        <v>2000</v>
      </c>
      <c r="AF31" s="12">
        <v>2400</v>
      </c>
      <c r="AG31" s="12">
        <v>2200</v>
      </c>
      <c r="AH31" s="12">
        <v>2000</v>
      </c>
      <c r="AI31" s="12">
        <v>2000</v>
      </c>
      <c r="AJ31" s="12">
        <v>2200</v>
      </c>
      <c r="AK31" s="12">
        <v>2000</v>
      </c>
      <c r="AL31" s="12">
        <v>2000</v>
      </c>
      <c r="AM31" s="12">
        <v>2000</v>
      </c>
      <c r="AN31" s="12">
        <v>2000</v>
      </c>
      <c r="AO31" s="12">
        <v>2000</v>
      </c>
      <c r="AP31" s="12">
        <v>2000</v>
      </c>
    </row>
    <row r="32" spans="1:42" x14ac:dyDescent="0.3">
      <c r="A32" s="25" t="s">
        <v>27</v>
      </c>
      <c r="B32" s="12">
        <v>480</v>
      </c>
      <c r="C32" s="12">
        <f>23*20</f>
        <v>460</v>
      </c>
      <c r="D32" s="12">
        <f>23*20</f>
        <v>460</v>
      </c>
      <c r="E32" s="12">
        <v>640</v>
      </c>
      <c r="F32" s="12">
        <f>53*20</f>
        <v>1060</v>
      </c>
      <c r="G32" s="12">
        <v>740</v>
      </c>
      <c r="H32" s="12">
        <f>48*20</f>
        <v>960</v>
      </c>
      <c r="I32" s="12">
        <f>48*20</f>
        <v>960</v>
      </c>
      <c r="J32" s="12">
        <f>64*20</f>
        <v>1280</v>
      </c>
      <c r="K32" s="12">
        <v>1640</v>
      </c>
      <c r="L32" s="48">
        <f>80*20</f>
        <v>1600</v>
      </c>
      <c r="M32" s="48">
        <v>6000</v>
      </c>
      <c r="N32" s="48">
        <v>7000</v>
      </c>
      <c r="O32" s="48">
        <v>6000</v>
      </c>
      <c r="P32" s="48">
        <v>10000</v>
      </c>
      <c r="Q32" s="48">
        <v>12000</v>
      </c>
      <c r="R32" s="48">
        <v>7500</v>
      </c>
      <c r="S32" s="48">
        <v>7500</v>
      </c>
      <c r="T32" s="48">
        <v>7500</v>
      </c>
      <c r="U32" s="48">
        <v>9000</v>
      </c>
      <c r="V32" s="12">
        <v>11000</v>
      </c>
      <c r="W32" s="12">
        <v>11000</v>
      </c>
      <c r="X32" s="12">
        <v>11000</v>
      </c>
      <c r="Y32" s="12">
        <v>10000</v>
      </c>
      <c r="Z32" s="12">
        <v>13500</v>
      </c>
      <c r="AA32" s="12">
        <v>13500</v>
      </c>
      <c r="AB32" s="12">
        <v>16000</v>
      </c>
      <c r="AC32" s="12">
        <v>13500</v>
      </c>
      <c r="AD32" s="12">
        <v>15500</v>
      </c>
      <c r="AE32" s="12">
        <v>13500</v>
      </c>
      <c r="AF32" s="12">
        <v>16500</v>
      </c>
      <c r="AG32" s="12">
        <v>15500</v>
      </c>
      <c r="AH32" s="12">
        <v>13500</v>
      </c>
      <c r="AI32" s="12">
        <v>13500</v>
      </c>
      <c r="AJ32" s="12">
        <v>15500</v>
      </c>
      <c r="AK32" s="12">
        <v>13500</v>
      </c>
      <c r="AL32" s="12">
        <v>13500</v>
      </c>
      <c r="AM32" s="12">
        <v>13500</v>
      </c>
      <c r="AN32" s="12">
        <v>13500</v>
      </c>
      <c r="AO32" s="12">
        <v>13500</v>
      </c>
      <c r="AP32" s="12">
        <v>13500</v>
      </c>
    </row>
    <row r="33" spans="1:42" x14ac:dyDescent="0.3">
      <c r="A33" s="29" t="s">
        <v>28</v>
      </c>
      <c r="B33" s="12">
        <v>500</v>
      </c>
      <c r="C33" s="12">
        <v>500</v>
      </c>
      <c r="D33" s="12">
        <v>500</v>
      </c>
      <c r="E33" s="12">
        <v>500</v>
      </c>
      <c r="F33" s="12">
        <v>500</v>
      </c>
      <c r="G33" s="12">
        <v>800</v>
      </c>
      <c r="H33" s="12">
        <v>800</v>
      </c>
      <c r="I33" s="12">
        <v>800</v>
      </c>
      <c r="J33" s="12">
        <v>1000</v>
      </c>
      <c r="K33" s="48">
        <v>2500</v>
      </c>
      <c r="L33" s="48">
        <v>2500</v>
      </c>
      <c r="M33" s="12">
        <v>7000</v>
      </c>
      <c r="N33" s="48">
        <v>8500</v>
      </c>
      <c r="O33" s="12">
        <v>6000</v>
      </c>
      <c r="P33" s="12">
        <v>11000</v>
      </c>
      <c r="Q33" s="12">
        <v>11000</v>
      </c>
      <c r="R33" s="12">
        <v>7000</v>
      </c>
      <c r="S33" s="12">
        <v>7000</v>
      </c>
      <c r="T33" s="12">
        <v>7000</v>
      </c>
      <c r="U33" s="48">
        <v>10000</v>
      </c>
      <c r="V33" s="48">
        <v>10000</v>
      </c>
      <c r="W33" s="48">
        <v>10000</v>
      </c>
      <c r="X33" s="48">
        <v>10000</v>
      </c>
      <c r="Y33" s="48">
        <v>11500</v>
      </c>
      <c r="Z33" s="48">
        <v>11500</v>
      </c>
      <c r="AA33" s="48">
        <v>11500</v>
      </c>
      <c r="AB33" s="48">
        <v>16000</v>
      </c>
      <c r="AC33" s="48">
        <v>11500</v>
      </c>
      <c r="AD33" s="48">
        <v>13500</v>
      </c>
      <c r="AE33" s="48">
        <v>11500</v>
      </c>
      <c r="AF33" s="48">
        <v>13500</v>
      </c>
      <c r="AG33" s="48">
        <v>13500</v>
      </c>
      <c r="AH33" s="48">
        <v>11500</v>
      </c>
      <c r="AI33" s="48">
        <v>11500</v>
      </c>
      <c r="AJ33" s="48">
        <v>13500</v>
      </c>
      <c r="AK33" s="48">
        <v>11500</v>
      </c>
      <c r="AL33" s="48">
        <v>11500</v>
      </c>
      <c r="AM33" s="48">
        <v>11500</v>
      </c>
      <c r="AN33" s="48">
        <v>11500</v>
      </c>
      <c r="AO33" s="48">
        <v>11500</v>
      </c>
      <c r="AP33" s="48">
        <v>11500</v>
      </c>
    </row>
    <row r="34" spans="1:42" ht="15" thickBot="1" x14ac:dyDescent="0.35">
      <c r="A34" s="26" t="s">
        <v>29</v>
      </c>
      <c r="B34" s="11">
        <f>SUM(B22:B33)</f>
        <v>4572.5</v>
      </c>
      <c r="C34" s="11">
        <f t="shared" ref="C34" si="162">SUM(C22:C33)</f>
        <v>4070</v>
      </c>
      <c r="D34" s="11">
        <f t="shared" ref="D34:J34" si="163">SUM(D22:D33)</f>
        <v>4070</v>
      </c>
      <c r="E34" s="11">
        <f>SUM(E22:E33)</f>
        <v>5520</v>
      </c>
      <c r="F34" s="11">
        <f>SUM(F22:F33)</f>
        <v>6470</v>
      </c>
      <c r="G34" s="11">
        <f t="shared" ref="G34" si="164">SUM(G22:G33)</f>
        <v>7482.5</v>
      </c>
      <c r="H34" s="11">
        <f t="shared" ref="H34" si="165">SUM(H22:H33)</f>
        <v>6890</v>
      </c>
      <c r="I34" s="11">
        <f t="shared" si="163"/>
        <v>6890</v>
      </c>
      <c r="J34" s="11">
        <f t="shared" si="163"/>
        <v>8070</v>
      </c>
      <c r="K34" s="11">
        <f t="shared" ref="K34:L34" si="166">SUM(K22:K33)</f>
        <v>16990</v>
      </c>
      <c r="L34" s="46">
        <f t="shared" si="166"/>
        <v>15787.5</v>
      </c>
      <c r="M34" s="11">
        <f>SUM(M22:M33)</f>
        <v>34700</v>
      </c>
      <c r="N34" s="46">
        <f>SUM(N22:N33)</f>
        <v>31100</v>
      </c>
      <c r="O34" s="11">
        <f>SUM(O22:O33)</f>
        <v>30600</v>
      </c>
      <c r="P34" s="11">
        <f>SUM(P22:P33)</f>
        <v>46450</v>
      </c>
      <c r="Q34" s="11">
        <f t="shared" ref="Q34" si="167">SUM(Q22:Q33)</f>
        <v>54600</v>
      </c>
      <c r="R34" s="11">
        <f t="shared" ref="R34:S34" si="168">SUM(R22:R33)</f>
        <v>37200</v>
      </c>
      <c r="S34" s="11">
        <f t="shared" si="168"/>
        <v>37200</v>
      </c>
      <c r="T34" s="11">
        <f t="shared" ref="T34" si="169">SUM(T22:T33)</f>
        <v>37200</v>
      </c>
      <c r="U34" s="46">
        <f t="shared" ref="U34:V34" si="170">SUM(U22:U33)</f>
        <v>53400</v>
      </c>
      <c r="V34" s="11">
        <f t="shared" si="170"/>
        <v>57000</v>
      </c>
      <c r="W34" s="11">
        <f t="shared" ref="W34:X34" si="171">SUM(W22:W33)</f>
        <v>57000</v>
      </c>
      <c r="X34" s="11">
        <f t="shared" si="171"/>
        <v>57000</v>
      </c>
      <c r="Y34" s="11">
        <f>SUM(Y22:Y33)</f>
        <v>63700</v>
      </c>
      <c r="Z34" s="11">
        <f t="shared" ref="Z34:AA34" si="172">SUM(Z22:Z33)</f>
        <v>69200</v>
      </c>
      <c r="AA34" s="11">
        <f t="shared" si="172"/>
        <v>69200</v>
      </c>
      <c r="AB34" s="11">
        <f>SUM(AB22:AB33)</f>
        <v>80300</v>
      </c>
      <c r="AC34" s="11">
        <f t="shared" ref="AC34:AE34" si="173">SUM(AC22:AC33)</f>
        <v>69200</v>
      </c>
      <c r="AD34" s="11">
        <f t="shared" si="173"/>
        <v>77300</v>
      </c>
      <c r="AE34" s="11">
        <f t="shared" si="173"/>
        <v>69200</v>
      </c>
      <c r="AF34" s="11">
        <f>SUM(AF22:AF33)</f>
        <v>82900</v>
      </c>
      <c r="AG34" s="11">
        <f t="shared" ref="AG34:AJ34" si="174">SUM(AG22:AG33)</f>
        <v>77300</v>
      </c>
      <c r="AH34" s="11">
        <f t="shared" si="174"/>
        <v>69200</v>
      </c>
      <c r="AI34" s="11">
        <f t="shared" si="174"/>
        <v>69200</v>
      </c>
      <c r="AJ34" s="11">
        <f t="shared" si="174"/>
        <v>77300</v>
      </c>
      <c r="AK34" s="11">
        <f t="shared" ref="AK34:AL34" si="175">SUM(AK22:AK33)</f>
        <v>69200</v>
      </c>
      <c r="AL34" s="11">
        <f t="shared" si="175"/>
        <v>69800</v>
      </c>
      <c r="AM34" s="11">
        <f t="shared" ref="AM34:AP34" si="176">SUM(AM22:AM33)</f>
        <v>69800</v>
      </c>
      <c r="AN34" s="11">
        <f t="shared" si="176"/>
        <v>69200</v>
      </c>
      <c r="AO34" s="11">
        <f t="shared" ref="AO34" si="177">SUM(AO22:AO33)</f>
        <v>69200</v>
      </c>
      <c r="AP34" s="11">
        <f t="shared" si="176"/>
        <v>69200</v>
      </c>
    </row>
    <row r="35" spans="1:42" ht="15" thickTop="1" x14ac:dyDescent="0.3">
      <c r="A35" s="30" t="s">
        <v>30</v>
      </c>
      <c r="B35" s="13">
        <f>(B34+B21+B17)</f>
        <v>14658.1</v>
      </c>
      <c r="C35" s="13">
        <f t="shared" ref="C35:D35" si="178">(C34+C21+C17)</f>
        <v>17191.599999999999</v>
      </c>
      <c r="D35" s="13">
        <f t="shared" si="178"/>
        <v>16565.2</v>
      </c>
      <c r="E35" s="11">
        <f>(E34+E21+E17)</f>
        <v>22986</v>
      </c>
      <c r="F35" s="11">
        <f>(F34+F21+F17)</f>
        <v>30482</v>
      </c>
      <c r="G35" s="11">
        <f t="shared" ref="G35" si="179">(G34+G21+G17)</f>
        <v>27393.7</v>
      </c>
      <c r="H35" s="11">
        <f>(H34+H21+H17)</f>
        <v>33149.199999999997</v>
      </c>
      <c r="I35" s="11">
        <f>(I34+I21+I17)</f>
        <v>32627.200000000001</v>
      </c>
      <c r="J35" s="13">
        <f t="shared" ref="J35" si="180">(J34+J21+J17)</f>
        <v>44366.400000000009</v>
      </c>
      <c r="K35" s="46">
        <f t="shared" ref="K35" si="181">(K34+K21+K17)</f>
        <v>99856.6</v>
      </c>
      <c r="L35" s="46">
        <f>(L34+L21+L17)</f>
        <v>97146.299999999988</v>
      </c>
      <c r="M35" s="46">
        <f t="shared" ref="M35:O35" si="182">(M34+M21+M17)</f>
        <v>154294.54999999999</v>
      </c>
      <c r="N35" s="46">
        <f t="shared" si="182"/>
        <v>142132.4</v>
      </c>
      <c r="O35" s="46">
        <f t="shared" si="182"/>
        <v>167816.4</v>
      </c>
      <c r="P35" s="46">
        <f>(P34+P21+P17)*1</f>
        <v>280593.09999999998</v>
      </c>
      <c r="Q35" s="46">
        <f>(Q34+Q21+Q17)*1</f>
        <v>281600.40000000002</v>
      </c>
      <c r="R35" s="46">
        <f>(R34+R21+R17)*1</f>
        <v>198880.8</v>
      </c>
      <c r="S35" s="46">
        <f>(S34+S21+S17)*2</f>
        <v>397761.6</v>
      </c>
      <c r="T35" s="46">
        <f>(T34+T21+T17)*3</f>
        <v>596642.39999999991</v>
      </c>
      <c r="U35" s="46">
        <f>(U34+U21+U17)*1</f>
        <v>340019.76</v>
      </c>
      <c r="V35" s="46">
        <f>(V34+V21+V17)*1</f>
        <v>410957.76</v>
      </c>
      <c r="W35" s="46">
        <f>(W34+W21+W17)*2</f>
        <v>821915.52</v>
      </c>
      <c r="X35" s="46">
        <f>(X34+X21+X17)*3</f>
        <v>1232873.28</v>
      </c>
      <c r="Y35" s="46">
        <f>(Y34+Y21+Y17)</f>
        <v>396643.78</v>
      </c>
      <c r="Z35" s="46">
        <f>(Z34+Z21+Z17)*1</f>
        <v>486316.28</v>
      </c>
      <c r="AA35" s="46">
        <f>(AA34+AA21+AA17)*2</f>
        <v>972632.56</v>
      </c>
      <c r="AB35" s="46">
        <f>(AB34+AB21+AB17)</f>
        <v>539705.24</v>
      </c>
      <c r="AC35" s="46">
        <f>(AC34+AC21+AC17)*2</f>
        <v>927420.39999999991</v>
      </c>
      <c r="AD35" s="46">
        <f>(AD34+AD21+AD17)*2</f>
        <v>1003650.3999999999</v>
      </c>
      <c r="AE35" s="46">
        <f>(AE34+AE21+AE17)*3</f>
        <v>1391130.5999999999</v>
      </c>
      <c r="AF35" s="46">
        <f>(AF34+AF21+AF17)*2</f>
        <v>1074880.3999999999</v>
      </c>
      <c r="AG35" s="46">
        <f>(AG34+AG21+AG17)*3</f>
        <v>1505475.5999999999</v>
      </c>
      <c r="AH35" s="46">
        <f>(AH34+AH21+AH17)*4</f>
        <v>1854840.7999999998</v>
      </c>
      <c r="AI35" s="46">
        <f>(AI34+AI21+AI17)*5</f>
        <v>2318551</v>
      </c>
      <c r="AJ35" s="46">
        <f>(AJ34+AJ21+AJ17)*5</f>
        <v>2509126</v>
      </c>
      <c r="AK35" s="46">
        <f>(AK34+AK21+AK17)*6</f>
        <v>2782261.1999999997</v>
      </c>
      <c r="AL35" s="46">
        <f>(AL34+AL21+AL17)*6</f>
        <v>2875645.1999999997</v>
      </c>
      <c r="AM35" s="46">
        <f>(AM34+AM21+AM17)*7</f>
        <v>3354919.3999999994</v>
      </c>
      <c r="AN35" s="46">
        <f>(AN34+AN21+AN17)*8</f>
        <v>3709681.5999999996</v>
      </c>
      <c r="AO35" s="46">
        <f>(AO34+AO21+AO17)*9</f>
        <v>4173391.8</v>
      </c>
      <c r="AP35" s="46">
        <f>(AP34+AP21+AP17)*10</f>
        <v>4637102</v>
      </c>
    </row>
    <row r="36" spans="1:42" x14ac:dyDescent="0.3">
      <c r="A36" s="25" t="s">
        <v>31</v>
      </c>
      <c r="B36" s="14">
        <f>+(B34+B21+B17)*10%</f>
        <v>1465.8100000000002</v>
      </c>
      <c r="C36" s="14">
        <f t="shared" ref="C36" si="183">+(C34+C21+C17)*10%</f>
        <v>1719.1599999999999</v>
      </c>
      <c r="D36" s="14">
        <f t="shared" ref="D36:V36" si="184">+(D34+D21+D17)*10%</f>
        <v>1656.5200000000002</v>
      </c>
      <c r="E36" s="12">
        <f>+(E34+E21+E17)*10%</f>
        <v>2298.6</v>
      </c>
      <c r="F36" s="14">
        <f>+(F34+F21+F17)*10%</f>
        <v>3048.2000000000003</v>
      </c>
      <c r="G36" s="12">
        <f t="shared" ref="G36" si="185">+(G34+G21+G17)*10%</f>
        <v>2739.3700000000003</v>
      </c>
      <c r="H36" s="12">
        <f t="shared" ref="H36" si="186">+(H34+H21+H17)*10%</f>
        <v>3314.92</v>
      </c>
      <c r="I36" s="12">
        <f t="shared" si="184"/>
        <v>3262.7200000000003</v>
      </c>
      <c r="J36" s="14">
        <f t="shared" si="184"/>
        <v>4436.6400000000012</v>
      </c>
      <c r="K36" s="12">
        <f t="shared" ref="K36:L36" si="187">+(K34+K21+K17)*10%</f>
        <v>9985.6600000000017</v>
      </c>
      <c r="L36" s="48">
        <f t="shared" si="187"/>
        <v>9714.6299999999992</v>
      </c>
      <c r="M36" s="12">
        <f t="shared" si="184"/>
        <v>15429.455</v>
      </c>
      <c r="N36" s="48">
        <f>+(N34+N21+N17)*10%</f>
        <v>14213.24</v>
      </c>
      <c r="O36" s="12">
        <f>+(O34+O21+O17)*10%</f>
        <v>16781.64</v>
      </c>
      <c r="P36" s="12">
        <f>+(P34+P21+P17)*10%</f>
        <v>28059.309999999998</v>
      </c>
      <c r="Q36" s="12">
        <f t="shared" ref="Q36" si="188">+(Q34+Q21+Q17)*10%</f>
        <v>28160.040000000005</v>
      </c>
      <c r="R36" s="12">
        <f t="shared" ref="R36:S36" si="189">+(R34+R21+R17)*10%</f>
        <v>19888.080000000002</v>
      </c>
      <c r="S36" s="12">
        <f t="shared" si="189"/>
        <v>19888.080000000002</v>
      </c>
      <c r="T36" s="12">
        <f t="shared" ref="T36" si="190">+(T34+T21+T17)*10%</f>
        <v>19888.080000000002</v>
      </c>
      <c r="U36" s="48">
        <f t="shared" si="184"/>
        <v>34001.976000000002</v>
      </c>
      <c r="V36" s="12">
        <f t="shared" si="184"/>
        <v>41095.776000000005</v>
      </c>
      <c r="W36" s="12">
        <f t="shared" ref="W36:X36" si="191">+(W34+W21+W17)*10%</f>
        <v>41095.776000000005</v>
      </c>
      <c r="X36" s="12">
        <f t="shared" si="191"/>
        <v>41095.776000000005</v>
      </c>
      <c r="Y36" s="12">
        <f>+(Y34+Y21+Y17)*10%</f>
        <v>39664.378000000004</v>
      </c>
      <c r="Z36" s="12">
        <f t="shared" ref="Z36:AA36" si="192">+(Z34+Z21+Z17)*10%</f>
        <v>48631.628000000004</v>
      </c>
      <c r="AA36" s="12">
        <f t="shared" si="192"/>
        <v>48631.628000000004</v>
      </c>
      <c r="AB36" s="12">
        <f>+(AB34+AB21+AB17)*10%</f>
        <v>53970.524000000005</v>
      </c>
      <c r="AC36" s="12">
        <f t="shared" ref="AC36:AE36" si="193">+(AC34+AC21+AC17)*10%</f>
        <v>46371.02</v>
      </c>
      <c r="AD36" s="12">
        <f t="shared" si="193"/>
        <v>50182.52</v>
      </c>
      <c r="AE36" s="12">
        <f t="shared" si="193"/>
        <v>46371.02</v>
      </c>
      <c r="AF36" s="12">
        <f>+(AF34+AF21+AF17)*10%</f>
        <v>53744.02</v>
      </c>
      <c r="AG36" s="12">
        <f t="shared" ref="AG36:AJ36" si="194">+(AG34+AG21+AG17)*10%</f>
        <v>50182.52</v>
      </c>
      <c r="AH36" s="12">
        <f t="shared" si="194"/>
        <v>46371.02</v>
      </c>
      <c r="AI36" s="12">
        <f t="shared" si="194"/>
        <v>46371.02</v>
      </c>
      <c r="AJ36" s="12">
        <f t="shared" si="194"/>
        <v>50182.52</v>
      </c>
      <c r="AK36" s="12">
        <f t="shared" ref="AK36:AL36" si="195">+(AK34+AK21+AK17)*10%</f>
        <v>46371.02</v>
      </c>
      <c r="AL36" s="12">
        <f t="shared" si="195"/>
        <v>47927.42</v>
      </c>
      <c r="AM36" s="12">
        <f t="shared" ref="AM36:AP36" si="196">+(AM34+AM21+AM17)*10%</f>
        <v>47927.42</v>
      </c>
      <c r="AN36" s="12">
        <f t="shared" si="196"/>
        <v>46371.02</v>
      </c>
      <c r="AO36" s="12">
        <f t="shared" ref="AO36" si="197">+(AO34+AO21+AO17)*10%</f>
        <v>46371.02</v>
      </c>
      <c r="AP36" s="12">
        <f t="shared" si="196"/>
        <v>46371.02</v>
      </c>
    </row>
    <row r="37" spans="1:42" x14ac:dyDescent="0.3">
      <c r="A37" s="25" t="s">
        <v>32</v>
      </c>
      <c r="B37" s="14">
        <f>+(B34+B21+B17)*10%</f>
        <v>1465.8100000000002</v>
      </c>
      <c r="C37" s="14">
        <f t="shared" ref="C37" si="198">+(C34+C21+C17)*10%</f>
        <v>1719.1599999999999</v>
      </c>
      <c r="D37" s="14">
        <f t="shared" ref="D37:V37" si="199">+(D34+D21+D17)*10%</f>
        <v>1656.5200000000002</v>
      </c>
      <c r="E37" s="12">
        <f>+(E34+E21+E17)*10%</f>
        <v>2298.6</v>
      </c>
      <c r="F37" s="14">
        <f>+(F34+F21+F17)*10%</f>
        <v>3048.2000000000003</v>
      </c>
      <c r="G37" s="12">
        <f t="shared" ref="G37" si="200">+(G34+G21+G17)*10%</f>
        <v>2739.3700000000003</v>
      </c>
      <c r="H37" s="12">
        <f t="shared" ref="H37" si="201">+(H34+H21+H17)*10%</f>
        <v>3314.92</v>
      </c>
      <c r="I37" s="12">
        <f t="shared" si="199"/>
        <v>3262.7200000000003</v>
      </c>
      <c r="J37" s="14">
        <f t="shared" si="199"/>
        <v>4436.6400000000012</v>
      </c>
      <c r="K37" s="12">
        <f t="shared" ref="K37:L37" si="202">+(K34+K21+K17)*10%</f>
        <v>9985.6600000000017</v>
      </c>
      <c r="L37" s="48">
        <f t="shared" si="202"/>
        <v>9714.6299999999992</v>
      </c>
      <c r="M37" s="12">
        <f t="shared" si="199"/>
        <v>15429.455</v>
      </c>
      <c r="N37" s="48">
        <f>+(N34+N21+N17)*10%</f>
        <v>14213.24</v>
      </c>
      <c r="O37" s="12">
        <f>+(O34+O21+O17)*10%</f>
        <v>16781.64</v>
      </c>
      <c r="P37" s="12">
        <f>+(P34+P21+P17)*10%</f>
        <v>28059.309999999998</v>
      </c>
      <c r="Q37" s="12">
        <f t="shared" ref="Q37" si="203">+(Q34+Q21+Q17)*10%</f>
        <v>28160.040000000005</v>
      </c>
      <c r="R37" s="12">
        <f t="shared" ref="R37:S37" si="204">+(R34+R21+R17)*10%</f>
        <v>19888.080000000002</v>
      </c>
      <c r="S37" s="12">
        <f t="shared" si="204"/>
        <v>19888.080000000002</v>
      </c>
      <c r="T37" s="12">
        <f t="shared" ref="T37" si="205">+(T34+T21+T17)*10%</f>
        <v>19888.080000000002</v>
      </c>
      <c r="U37" s="48">
        <f t="shared" si="199"/>
        <v>34001.976000000002</v>
      </c>
      <c r="V37" s="12">
        <f t="shared" si="199"/>
        <v>41095.776000000005</v>
      </c>
      <c r="W37" s="12">
        <f t="shared" ref="W37:X37" si="206">+(W34+W21+W17)*10%</f>
        <v>41095.776000000005</v>
      </c>
      <c r="X37" s="12">
        <f t="shared" si="206"/>
        <v>41095.776000000005</v>
      </c>
      <c r="Y37" s="12">
        <f>+(Y34+Y21+Y17)*10%</f>
        <v>39664.378000000004</v>
      </c>
      <c r="Z37" s="12">
        <f t="shared" ref="Z37:AA37" si="207">+(Z34+Z21+Z17)*10%</f>
        <v>48631.628000000004</v>
      </c>
      <c r="AA37" s="12">
        <f t="shared" si="207"/>
        <v>48631.628000000004</v>
      </c>
      <c r="AB37" s="12">
        <f>+(AB34+AB21+AB17)*10%</f>
        <v>53970.524000000005</v>
      </c>
      <c r="AC37" s="12">
        <f t="shared" ref="AC37:AE37" si="208">+(AC34+AC21+AC17)*10%</f>
        <v>46371.02</v>
      </c>
      <c r="AD37" s="12">
        <f t="shared" si="208"/>
        <v>50182.52</v>
      </c>
      <c r="AE37" s="12">
        <f t="shared" si="208"/>
        <v>46371.02</v>
      </c>
      <c r="AF37" s="12">
        <f>+(AF34+AF21+AF17)*10%</f>
        <v>53744.02</v>
      </c>
      <c r="AG37" s="12">
        <f t="shared" ref="AG37:AJ37" si="209">+(AG34+AG21+AG17)*10%</f>
        <v>50182.52</v>
      </c>
      <c r="AH37" s="12">
        <f t="shared" si="209"/>
        <v>46371.02</v>
      </c>
      <c r="AI37" s="12">
        <f t="shared" si="209"/>
        <v>46371.02</v>
      </c>
      <c r="AJ37" s="12">
        <f t="shared" si="209"/>
        <v>50182.52</v>
      </c>
      <c r="AK37" s="12">
        <f t="shared" ref="AK37:AL37" si="210">+(AK34+AK21+AK17)*10%</f>
        <v>46371.02</v>
      </c>
      <c r="AL37" s="12">
        <f t="shared" si="210"/>
        <v>47927.42</v>
      </c>
      <c r="AM37" s="12">
        <f t="shared" ref="AM37:AP37" si="211">+(AM34+AM21+AM17)*10%</f>
        <v>47927.42</v>
      </c>
      <c r="AN37" s="12">
        <f t="shared" si="211"/>
        <v>46371.02</v>
      </c>
      <c r="AO37" s="12">
        <f t="shared" ref="AO37" si="212">+(AO34+AO21+AO17)*10%</f>
        <v>46371.02</v>
      </c>
      <c r="AP37" s="12">
        <f t="shared" si="211"/>
        <v>46371.02</v>
      </c>
    </row>
    <row r="38" spans="1:42" x14ac:dyDescent="0.3">
      <c r="A38" s="28" t="s">
        <v>33</v>
      </c>
      <c r="B38" s="12">
        <f>+B34+B21+B17++B36+B37</f>
        <v>17589.72</v>
      </c>
      <c r="C38" s="12">
        <f>+C34+C21+C17++C36+C37</f>
        <v>20629.919999999998</v>
      </c>
      <c r="D38" s="12">
        <f>+D34+D21+D17++D36+D37</f>
        <v>19878.240000000002</v>
      </c>
      <c r="E38" s="12">
        <f>+E34+E21+E17++E36+E37</f>
        <v>27583.199999999997</v>
      </c>
      <c r="F38" s="12">
        <f>+F34+F21+F17++F36+F37</f>
        <v>36578.399999999994</v>
      </c>
      <c r="G38" s="12">
        <f t="shared" ref="G38" si="213">+G34+G21+G17++G36+G37</f>
        <v>32872.44</v>
      </c>
      <c r="H38" s="12">
        <f t="shared" ref="H38:I38" si="214">+H34+H21+H17++H36+H37</f>
        <v>39779.039999999994</v>
      </c>
      <c r="I38" s="12">
        <f t="shared" si="214"/>
        <v>39152.639999999999</v>
      </c>
      <c r="J38" s="12">
        <f>+J34+J21+J17++J36+J37</f>
        <v>53239.680000000008</v>
      </c>
      <c r="K38" s="12">
        <f>(+K34+K21+K17++K36+K37)*1</f>
        <v>119827.92000000001</v>
      </c>
      <c r="L38" s="48">
        <f t="shared" ref="L38" si="215">(+L34+L21+L17++L36+L37)*1</f>
        <v>116575.56</v>
      </c>
      <c r="M38" s="12">
        <f t="shared" ref="M38" si="216">(+M34+M21+M17++M36+M37)*1</f>
        <v>185153.45999999996</v>
      </c>
      <c r="N38" s="48">
        <f t="shared" ref="N38" si="217">(+N34+N21+N17++N36+N37)*1</f>
        <v>170558.87999999998</v>
      </c>
      <c r="O38" s="12">
        <f t="shared" ref="O38" si="218">(+O34+O21+O17++O36+O37)*1</f>
        <v>201379.68</v>
      </c>
      <c r="P38" s="12">
        <f>(+P34+P21+P17++P36+P37)*1</f>
        <v>336711.72</v>
      </c>
      <c r="Q38" s="12">
        <f>(+Q34+Q21+Q17++Q36+Q37)*1</f>
        <v>337920.48</v>
      </c>
      <c r="R38" s="12">
        <f>(+R34+R21+R17++R36+R37)*1</f>
        <v>238656.96000000002</v>
      </c>
      <c r="S38" s="12">
        <f>(+S34+S21+S17++S36+S37)*2</f>
        <v>477313.92000000004</v>
      </c>
      <c r="T38" s="12">
        <f>(+T34+T21+T17++T36+T37)*3</f>
        <v>715970.88000000012</v>
      </c>
      <c r="U38" s="48">
        <f t="shared" ref="U38" si="219">(+U34+U21+U17++U36+U37)*1</f>
        <v>408023.71200000006</v>
      </c>
      <c r="V38" s="12">
        <f>(+V34+V21+V17++V36+V37)*1</f>
        <v>493149.31200000003</v>
      </c>
      <c r="W38" s="12">
        <f>(+W34+W21+W17++W36+W37)*2</f>
        <v>986298.62400000007</v>
      </c>
      <c r="X38" s="12">
        <f>(+X34+X21+X17++X36+X37)*3</f>
        <v>1479447.9360000002</v>
      </c>
      <c r="Y38" s="12">
        <f>(+Y34+Y21+Y17++Y36+Y37)*1</f>
        <v>475972.53600000008</v>
      </c>
      <c r="Z38" s="12">
        <f>(+Z34+Z21+Z17++Z36+Z37)*1</f>
        <v>583579.53600000008</v>
      </c>
      <c r="AA38" s="12">
        <f>(+AA34+AA21+AA17++AA36+AA37)*2</f>
        <v>1167159.0720000002</v>
      </c>
      <c r="AB38" s="12">
        <f>(+AB34+AB21+AB17++AB36+AB37)*1</f>
        <v>647646.28799999994</v>
      </c>
      <c r="AC38" s="12">
        <f>(+AC34+AC21+AC17++AC36+AC37)*2</f>
        <v>1112904.48</v>
      </c>
      <c r="AD38" s="12">
        <f>(+AD34+AD21+AD17++AD36+AD37)*2</f>
        <v>1204380.48</v>
      </c>
      <c r="AE38" s="12">
        <f>(+AE34+AE21+AE17++AE36+AE37)*3</f>
        <v>1669356.72</v>
      </c>
      <c r="AF38" s="12">
        <f>(+AF34+AF21+AF17++AF36+AF37)*2</f>
        <v>1289856.48</v>
      </c>
      <c r="AG38" s="12">
        <f>(+AG34+AG21+AG17++AG36+AG37)*3</f>
        <v>1806570.72</v>
      </c>
      <c r="AH38" s="12">
        <f>(+AH34+AH21+AH17++AH36+AH37)*4</f>
        <v>2225808.96</v>
      </c>
      <c r="AI38" s="12">
        <f>(+AI34+AI21+AI17++AI36+AI37)*5</f>
        <v>2782261.2</v>
      </c>
      <c r="AJ38" s="12">
        <f>(+AJ34+AJ21+AJ17++AJ36+AJ37)*5</f>
        <v>3010951.2</v>
      </c>
      <c r="AK38" s="12">
        <f>(+AK34+AK21+AK17++AK36+AK37)*6</f>
        <v>3338713.44</v>
      </c>
      <c r="AL38" s="12">
        <f>(+AL34+AL21+AL17++AL36+AL37)*6</f>
        <v>3450774.24</v>
      </c>
      <c r="AM38" s="12">
        <f>(+AM34+AM21+AM17++AM36+AM37)*7</f>
        <v>4025903.2800000003</v>
      </c>
      <c r="AN38" s="12">
        <f>(+AN34+AN21+AN17++AN36+AN37)*8</f>
        <v>4451617.92</v>
      </c>
      <c r="AO38" s="12">
        <f>(+AO34+AO21+AO17++AO36+AO37)*9</f>
        <v>5008070.16</v>
      </c>
      <c r="AP38" s="12">
        <f>(+AP34+AP21+AP17++AP36+AP37)*10</f>
        <v>5564522.4000000004</v>
      </c>
    </row>
    <row r="39" spans="1:42" x14ac:dyDescent="0.3">
      <c r="A39" s="28" t="s">
        <v>34</v>
      </c>
      <c r="B39" s="12">
        <f>+B38*10%</f>
        <v>1758.9720000000002</v>
      </c>
      <c r="C39" s="12">
        <f t="shared" ref="C39" si="220">+C38*10%</f>
        <v>2062.9919999999997</v>
      </c>
      <c r="D39" s="12">
        <f t="shared" ref="D39:AB39" si="221">+D38*10%</f>
        <v>1987.8240000000003</v>
      </c>
      <c r="E39" s="12">
        <f>+E38*10%</f>
        <v>2758.3199999999997</v>
      </c>
      <c r="F39" s="12">
        <f>+F38*10%</f>
        <v>3657.8399999999997</v>
      </c>
      <c r="G39" s="12">
        <f t="shared" ref="G39" si="222">+G38*10%</f>
        <v>3287.2440000000006</v>
      </c>
      <c r="H39" s="12">
        <f t="shared" ref="H39" si="223">+H38*10%</f>
        <v>3977.9039999999995</v>
      </c>
      <c r="I39" s="12">
        <f t="shared" si="221"/>
        <v>3915.2640000000001</v>
      </c>
      <c r="J39" s="12">
        <f t="shared" si="221"/>
        <v>5323.9680000000008</v>
      </c>
      <c r="K39" s="12">
        <f t="shared" ref="K39:L39" si="224">+K38*10%</f>
        <v>11982.792000000001</v>
      </c>
      <c r="L39" s="12">
        <f t="shared" si="224"/>
        <v>11657.556</v>
      </c>
      <c r="M39" s="12">
        <f t="shared" si="221"/>
        <v>18515.345999999998</v>
      </c>
      <c r="N39" s="48">
        <f>+N38*10%</f>
        <v>17055.887999999999</v>
      </c>
      <c r="O39" s="12">
        <f t="shared" si="221"/>
        <v>20137.968000000001</v>
      </c>
      <c r="P39" s="12">
        <f>+P38*10%</f>
        <v>33671.171999999999</v>
      </c>
      <c r="Q39" s="48">
        <f t="shared" ref="Q39" si="225">+Q38*10%</f>
        <v>33792.048000000003</v>
      </c>
      <c r="R39" s="12">
        <f t="shared" si="221"/>
        <v>23865.696000000004</v>
      </c>
      <c r="S39" s="12">
        <f t="shared" si="221"/>
        <v>47731.392000000007</v>
      </c>
      <c r="T39" s="12">
        <f t="shared" ref="T39" si="226">+T38*10%</f>
        <v>71597.088000000018</v>
      </c>
      <c r="U39" s="12">
        <f t="shared" si="221"/>
        <v>40802.371200000009</v>
      </c>
      <c r="V39" s="12">
        <f t="shared" si="221"/>
        <v>49314.931200000006</v>
      </c>
      <c r="W39" s="12">
        <f t="shared" ref="W39:X39" si="227">+W38*10%</f>
        <v>98629.862400000013</v>
      </c>
      <c r="X39" s="12">
        <f t="shared" si="227"/>
        <v>147944.79360000003</v>
      </c>
      <c r="Y39" s="12">
        <f t="shared" si="221"/>
        <v>47597.253600000011</v>
      </c>
      <c r="Z39" s="12">
        <f t="shared" si="221"/>
        <v>58357.953600000008</v>
      </c>
      <c r="AA39" s="12">
        <f t="shared" ref="AA39" si="228">+AA38*10%</f>
        <v>116715.90720000002</v>
      </c>
      <c r="AB39" s="12">
        <f t="shared" si="221"/>
        <v>64764.628799999999</v>
      </c>
      <c r="AC39" s="12">
        <f>+AC38*10%</f>
        <v>111290.448</v>
      </c>
      <c r="AD39" s="12">
        <f t="shared" ref="AD39" si="229">+AD38*10%</f>
        <v>120438.04800000001</v>
      </c>
      <c r="AE39" s="12">
        <f>+AE38*10%</f>
        <v>166935.67200000002</v>
      </c>
      <c r="AF39" s="12">
        <f t="shared" ref="AF39:AG39" si="230">+AF38*10%</f>
        <v>128985.648</v>
      </c>
      <c r="AG39" s="12">
        <f t="shared" si="230"/>
        <v>180657.07200000001</v>
      </c>
      <c r="AH39" s="12">
        <f>+AH38*10%</f>
        <v>222580.89600000001</v>
      </c>
      <c r="AI39" s="12">
        <f>+AI38*10%</f>
        <v>278226.12000000005</v>
      </c>
      <c r="AJ39" s="12">
        <f t="shared" ref="AJ39" si="231">+AJ38*10%</f>
        <v>301095.12000000005</v>
      </c>
      <c r="AK39" s="12">
        <f t="shared" ref="AK39:AP39" si="232">+AK38*10%</f>
        <v>333871.34400000004</v>
      </c>
      <c r="AL39" s="12">
        <f t="shared" si="232"/>
        <v>345077.42400000006</v>
      </c>
      <c r="AM39" s="12">
        <f t="shared" si="232"/>
        <v>402590.32800000004</v>
      </c>
      <c r="AN39" s="12">
        <f t="shared" si="232"/>
        <v>445161.79200000002</v>
      </c>
      <c r="AO39" s="12">
        <f t="shared" si="232"/>
        <v>500807.01600000006</v>
      </c>
      <c r="AP39" s="12">
        <f t="shared" si="232"/>
        <v>556452.24000000011</v>
      </c>
    </row>
    <row r="40" spans="1:42" ht="16.2" thickBot="1" x14ac:dyDescent="0.35">
      <c r="A40" s="31" t="s">
        <v>35</v>
      </c>
      <c r="B40" s="16">
        <f>+B38+B39</f>
        <v>19348.692000000003</v>
      </c>
      <c r="C40" s="16">
        <f>+C38+C39</f>
        <v>22692.911999999997</v>
      </c>
      <c r="D40" s="16">
        <f>+D38+D39</f>
        <v>21866.064000000002</v>
      </c>
      <c r="E40" s="16">
        <f>+E38+E39</f>
        <v>30341.519999999997</v>
      </c>
      <c r="F40" s="16">
        <f>+F38+F39</f>
        <v>40236.239999999991</v>
      </c>
      <c r="G40" s="16">
        <f t="shared" ref="G40" si="233">+G38+G39</f>
        <v>36159.684000000001</v>
      </c>
      <c r="H40" s="16">
        <f t="shared" ref="H40" si="234">+H38+H39</f>
        <v>43756.943999999996</v>
      </c>
      <c r="I40" s="16">
        <f t="shared" ref="I40:V40" si="235">+I38+I39</f>
        <v>43067.904000000002</v>
      </c>
      <c r="J40" s="16">
        <f t="shared" si="235"/>
        <v>58563.648000000008</v>
      </c>
      <c r="K40" s="16">
        <f t="shared" ref="K40:L40" si="236">+K38+K39</f>
        <v>131810.712</v>
      </c>
      <c r="L40" s="49">
        <f t="shared" si="236"/>
        <v>128233.11599999999</v>
      </c>
      <c r="M40" s="16">
        <f t="shared" si="235"/>
        <v>203668.80599999995</v>
      </c>
      <c r="N40" s="49">
        <f>+N38+N39</f>
        <v>187614.76799999998</v>
      </c>
      <c r="O40" s="16">
        <f>+O38+O39</f>
        <v>221517.64799999999</v>
      </c>
      <c r="P40" s="16">
        <f>+P38+P39</f>
        <v>370382.89199999999</v>
      </c>
      <c r="Q40" s="15">
        <f t="shared" ref="Q40" si="237">+Q38+Q39</f>
        <v>371712.52799999999</v>
      </c>
      <c r="R40" s="16">
        <f t="shared" ref="R40:S40" si="238">+R38+R39</f>
        <v>262522.65600000002</v>
      </c>
      <c r="S40" s="16">
        <f t="shared" si="238"/>
        <v>525045.31200000003</v>
      </c>
      <c r="T40" s="16">
        <f t="shared" ref="T40" si="239">+T38+T39</f>
        <v>787567.96800000011</v>
      </c>
      <c r="U40" s="49">
        <f t="shared" si="235"/>
        <v>448826.08320000005</v>
      </c>
      <c r="V40" s="16">
        <f t="shared" si="235"/>
        <v>542464.24320000003</v>
      </c>
      <c r="W40" s="16">
        <f t="shared" ref="W40:X40" si="240">+W38+W39</f>
        <v>1084928.4864000001</v>
      </c>
      <c r="X40" s="16">
        <f t="shared" si="240"/>
        <v>1627392.7296000002</v>
      </c>
      <c r="Y40" s="16">
        <f>+Y38+Y39</f>
        <v>523569.78960000008</v>
      </c>
      <c r="Z40" s="16">
        <f t="shared" ref="Z40:AA40" si="241">+Z38+Z39</f>
        <v>641937.48960000009</v>
      </c>
      <c r="AA40" s="16">
        <f t="shared" si="241"/>
        <v>1283874.9792000002</v>
      </c>
      <c r="AB40" s="16">
        <f>+AB38+AB39</f>
        <v>712410.91679999989</v>
      </c>
      <c r="AC40" s="16">
        <f t="shared" ref="AC40:AE40" si="242">+AC38+AC39</f>
        <v>1224194.9280000001</v>
      </c>
      <c r="AD40" s="16">
        <f t="shared" si="242"/>
        <v>1324818.5279999999</v>
      </c>
      <c r="AE40" s="16">
        <f t="shared" si="242"/>
        <v>1836292.392</v>
      </c>
      <c r="AF40" s="16">
        <f>+AF38+AF39</f>
        <v>1418842.128</v>
      </c>
      <c r="AG40" s="16">
        <f t="shared" ref="AG40:AJ40" si="243">+AG38+AG39</f>
        <v>1987227.7919999999</v>
      </c>
      <c r="AH40" s="16">
        <f t="shared" si="243"/>
        <v>2448389.8560000001</v>
      </c>
      <c r="AI40" s="16">
        <f t="shared" si="243"/>
        <v>3060487.3200000003</v>
      </c>
      <c r="AJ40" s="16">
        <f t="shared" si="243"/>
        <v>3312046.3200000003</v>
      </c>
      <c r="AK40" s="16">
        <f t="shared" ref="AK40:AL40" si="244">+AK38+AK39</f>
        <v>3672584.784</v>
      </c>
      <c r="AL40" s="16">
        <f t="shared" si="244"/>
        <v>3795851.6640000003</v>
      </c>
      <c r="AM40" s="16">
        <f t="shared" ref="AM40:AP40" si="245">+AM38+AM39</f>
        <v>4428493.608</v>
      </c>
      <c r="AN40" s="16">
        <f t="shared" si="245"/>
        <v>4896779.7120000003</v>
      </c>
      <c r="AO40" s="16">
        <f t="shared" ref="AO40" si="246">+AO38+AO39</f>
        <v>5508877.176</v>
      </c>
      <c r="AP40" s="16">
        <f t="shared" si="245"/>
        <v>6120974.6400000006</v>
      </c>
    </row>
    <row r="41" spans="1:42" ht="15" thickTop="1" x14ac:dyDescent="0.3">
      <c r="A41" s="28" t="s">
        <v>36</v>
      </c>
      <c r="B41" s="12">
        <f>+B38*15%</f>
        <v>2638.4580000000001</v>
      </c>
      <c r="C41" s="12">
        <f t="shared" ref="C41" si="247">+C38*15%</f>
        <v>3094.4879999999998</v>
      </c>
      <c r="D41" s="12">
        <f t="shared" ref="D41:AB41" si="248">+D38*15%</f>
        <v>2981.7360000000003</v>
      </c>
      <c r="E41" s="12">
        <f>+E38*15%</f>
        <v>4137.4799999999996</v>
      </c>
      <c r="F41" s="12">
        <f>+F38*15%</f>
        <v>5486.7599999999993</v>
      </c>
      <c r="G41" s="12">
        <f t="shared" ref="G41" si="249">+G38*15%</f>
        <v>4930.866</v>
      </c>
      <c r="H41" s="12">
        <f t="shared" ref="H41" si="250">+H38*15%</f>
        <v>5966.8559999999989</v>
      </c>
      <c r="I41" s="12">
        <f t="shared" si="248"/>
        <v>5872.8959999999997</v>
      </c>
      <c r="J41" s="12">
        <f t="shared" si="248"/>
        <v>7985.9520000000011</v>
      </c>
      <c r="K41" s="12">
        <f t="shared" si="248"/>
        <v>17974.188000000002</v>
      </c>
      <c r="L41" s="12">
        <f t="shared" si="248"/>
        <v>17486.333999999999</v>
      </c>
      <c r="M41" s="12">
        <f t="shared" si="248"/>
        <v>27773.018999999993</v>
      </c>
      <c r="N41" s="12">
        <f t="shared" si="248"/>
        <v>25583.831999999995</v>
      </c>
      <c r="O41" s="12">
        <f t="shared" si="248"/>
        <v>30206.951999999997</v>
      </c>
      <c r="P41" s="12">
        <f>+P38*15%</f>
        <v>50506.757999999994</v>
      </c>
      <c r="Q41" s="12">
        <f t="shared" ref="Q41" si="251">+Q38*15%</f>
        <v>50688.071999999993</v>
      </c>
      <c r="R41" s="12">
        <f t="shared" si="248"/>
        <v>35798.544000000002</v>
      </c>
      <c r="S41" s="12">
        <f t="shared" si="248"/>
        <v>71597.088000000003</v>
      </c>
      <c r="T41" s="12">
        <f t="shared" ref="T41" si="252">+T38*15%</f>
        <v>107395.63200000001</v>
      </c>
      <c r="U41" s="12">
        <f t="shared" si="248"/>
        <v>61203.556800000006</v>
      </c>
      <c r="V41" s="12">
        <f t="shared" si="248"/>
        <v>73972.396800000002</v>
      </c>
      <c r="W41" s="12">
        <f t="shared" ref="W41:X41" si="253">+W38*15%</f>
        <v>147944.7936</v>
      </c>
      <c r="X41" s="12">
        <f t="shared" si="253"/>
        <v>221917.19040000002</v>
      </c>
      <c r="Y41" s="12">
        <f t="shared" si="248"/>
        <v>71395.880400000009</v>
      </c>
      <c r="Z41" s="12">
        <f t="shared" si="248"/>
        <v>87536.930400000012</v>
      </c>
      <c r="AA41" s="12">
        <f t="shared" ref="AA41" si="254">+AA38*15%</f>
        <v>175073.86080000002</v>
      </c>
      <c r="AB41" s="12">
        <f t="shared" si="248"/>
        <v>97146.943199999994</v>
      </c>
      <c r="AC41" s="12">
        <f>+AC38*15%</f>
        <v>166935.67199999999</v>
      </c>
      <c r="AD41" s="12">
        <f t="shared" ref="AD41" si="255">+AD38*15%</f>
        <v>180657.07199999999</v>
      </c>
      <c r="AE41" s="12">
        <f>+AE38*15%</f>
        <v>250403.50799999997</v>
      </c>
      <c r="AF41" s="12">
        <f t="shared" ref="AF41:AG41" si="256">+AF38*15%</f>
        <v>193478.47199999998</v>
      </c>
      <c r="AG41" s="12">
        <f t="shared" si="256"/>
        <v>270985.60800000001</v>
      </c>
      <c r="AH41" s="12">
        <f>+AH38*15%</f>
        <v>333871.34399999998</v>
      </c>
      <c r="AI41" s="12">
        <f>+AI38*15%</f>
        <v>417339.18</v>
      </c>
      <c r="AJ41" s="12">
        <f t="shared" ref="AJ41" si="257">+AJ38*15%</f>
        <v>451642.68</v>
      </c>
      <c r="AK41" s="12">
        <f t="shared" ref="AK41:AP41" si="258">+AK38*15%</f>
        <v>500807.01599999995</v>
      </c>
      <c r="AL41" s="12">
        <f t="shared" si="258"/>
        <v>517616.136</v>
      </c>
      <c r="AM41" s="12">
        <f t="shared" si="258"/>
        <v>603885.49199999997</v>
      </c>
      <c r="AN41" s="12">
        <f t="shared" si="258"/>
        <v>667742.68799999997</v>
      </c>
      <c r="AO41" s="12">
        <f t="shared" si="258"/>
        <v>751210.52399999998</v>
      </c>
      <c r="AP41" s="12">
        <f t="shared" si="258"/>
        <v>834678.36</v>
      </c>
    </row>
    <row r="42" spans="1:42" ht="15.6" x14ac:dyDescent="0.3">
      <c r="A42" s="32" t="s">
        <v>37</v>
      </c>
      <c r="B42" s="15">
        <f>+B38+B41</f>
        <v>20228.178</v>
      </c>
      <c r="C42" s="15">
        <f>+C38+C41</f>
        <v>23724.407999999999</v>
      </c>
      <c r="D42" s="15">
        <f>+D38+D41</f>
        <v>22859.976000000002</v>
      </c>
      <c r="E42" s="15">
        <f>+E38+E41</f>
        <v>31720.679999999997</v>
      </c>
      <c r="F42" s="15">
        <f>+F38+F41</f>
        <v>42065.159999999996</v>
      </c>
      <c r="G42" s="15">
        <f t="shared" ref="G42" si="259">+G38+G41</f>
        <v>37803.306000000004</v>
      </c>
      <c r="H42" s="15">
        <f t="shared" ref="H42" si="260">+H38+H41</f>
        <v>45745.895999999993</v>
      </c>
      <c r="I42" s="15">
        <f t="shared" ref="I42:V42" si="261">+I38+I41</f>
        <v>45025.536</v>
      </c>
      <c r="J42" s="15">
        <f t="shared" si="261"/>
        <v>61225.632000000012</v>
      </c>
      <c r="K42" s="57">
        <f t="shared" ref="K42:L42" si="262">+K38+K41</f>
        <v>137802.10800000001</v>
      </c>
      <c r="L42" s="65">
        <f t="shared" si="262"/>
        <v>134061.894</v>
      </c>
      <c r="M42" s="15">
        <f t="shared" si="261"/>
        <v>212926.47899999996</v>
      </c>
      <c r="N42" s="65">
        <f>+N38+N41</f>
        <v>196142.71199999997</v>
      </c>
      <c r="O42" s="15">
        <f>+O38+O41</f>
        <v>231586.63199999998</v>
      </c>
      <c r="P42" s="15">
        <f>+P38+P41</f>
        <v>387218.47799999994</v>
      </c>
      <c r="Q42" s="16">
        <f t="shared" ref="Q42" si="263">+Q38+Q41</f>
        <v>388608.55199999997</v>
      </c>
      <c r="R42" s="15">
        <f t="shared" ref="R42:S42" si="264">+R38+R41</f>
        <v>274455.50400000002</v>
      </c>
      <c r="S42" s="15">
        <f t="shared" si="264"/>
        <v>548911.00800000003</v>
      </c>
      <c r="T42" s="15">
        <f t="shared" ref="T42" si="265">+T38+T41</f>
        <v>823366.5120000001</v>
      </c>
      <c r="U42" s="65">
        <f t="shared" si="261"/>
        <v>469227.26880000008</v>
      </c>
      <c r="V42" s="15">
        <f t="shared" si="261"/>
        <v>567121.70880000002</v>
      </c>
      <c r="W42" s="15">
        <f t="shared" ref="W42:X42" si="266">+W38+W41</f>
        <v>1134243.4176</v>
      </c>
      <c r="X42" s="15">
        <f t="shared" si="266"/>
        <v>1701365.1264000002</v>
      </c>
      <c r="Y42" s="66">
        <f>+Y38+Y41</f>
        <v>547368.4164000001</v>
      </c>
      <c r="Z42" s="66">
        <f t="shared" ref="Z42:AA42" si="267">+Z38+Z41</f>
        <v>671116.46640000003</v>
      </c>
      <c r="AA42" s="66">
        <f t="shared" si="267"/>
        <v>1342232.9328000001</v>
      </c>
      <c r="AB42" s="66">
        <f>+AB38+AB41</f>
        <v>744793.23119999992</v>
      </c>
      <c r="AC42" s="66">
        <f t="shared" ref="AC42:AE42" si="268">+AC38+AC41</f>
        <v>1279840.152</v>
      </c>
      <c r="AD42" s="66">
        <f t="shared" si="268"/>
        <v>1385037.5519999999</v>
      </c>
      <c r="AE42" s="66">
        <f t="shared" si="268"/>
        <v>1919760.2279999999</v>
      </c>
      <c r="AF42" s="66">
        <f>+AF38+AF41</f>
        <v>1483334.952</v>
      </c>
      <c r="AG42" s="66">
        <f t="shared" ref="AG42:AJ42" si="269">+AG38+AG41</f>
        <v>2077556.328</v>
      </c>
      <c r="AH42" s="66">
        <f t="shared" si="269"/>
        <v>2559680.304</v>
      </c>
      <c r="AI42" s="66">
        <f t="shared" si="269"/>
        <v>3199600.3800000004</v>
      </c>
      <c r="AJ42" s="66">
        <f t="shared" si="269"/>
        <v>3462593.8800000004</v>
      </c>
      <c r="AK42" s="66">
        <f t="shared" ref="AK42:AL42" si="270">+AK38+AK41</f>
        <v>3839520.4559999998</v>
      </c>
      <c r="AL42" s="66">
        <f t="shared" si="270"/>
        <v>3968390.3760000002</v>
      </c>
      <c r="AM42" s="66">
        <f t="shared" ref="AM42:AP42" si="271">+AM38+AM41</f>
        <v>4629788.7719999999</v>
      </c>
      <c r="AN42" s="66">
        <f t="shared" si="271"/>
        <v>5119360.608</v>
      </c>
      <c r="AO42" s="66">
        <f t="shared" ref="AO42" si="272">+AO38+AO41</f>
        <v>5759280.6840000004</v>
      </c>
      <c r="AP42" s="66">
        <f t="shared" si="271"/>
        <v>6399200.7600000007</v>
      </c>
    </row>
    <row r="43" spans="1:42" x14ac:dyDescent="0.3">
      <c r="A43" s="33" t="s">
        <v>38</v>
      </c>
      <c r="B43" s="3">
        <f t="shared" ref="B43:C43" si="273">+B38/B7/87</f>
        <v>133.717387338077</v>
      </c>
      <c r="C43" s="3">
        <f t="shared" si="273"/>
        <v>109.7803320561941</v>
      </c>
      <c r="D43" s="3">
        <f t="shared" ref="D43:AB43" si="274">+D38/D7/87</f>
        <v>105.78033205619413</v>
      </c>
      <c r="E43" s="3">
        <f>+E38/E7/87</f>
        <v>110.08620689655173</v>
      </c>
      <c r="F43" s="3">
        <f>+F38/F7/87</f>
        <v>87.591954022988489</v>
      </c>
      <c r="G43" s="3">
        <f>+G38/G7/87</f>
        <v>124.9484583105273</v>
      </c>
      <c r="H43" s="3">
        <f t="shared" ref="H43" si="275">+H38/H7/87</f>
        <v>105.84035759897827</v>
      </c>
      <c r="I43" s="3">
        <f t="shared" si="274"/>
        <v>104.1736909323116</v>
      </c>
      <c r="J43" s="3">
        <f t="shared" si="274"/>
        <v>84.993103448275875</v>
      </c>
      <c r="K43" s="3">
        <f t="shared" ref="K43:L43" si="276">+K38/K7/87</f>
        <v>170.80015051997813</v>
      </c>
      <c r="L43" s="3">
        <f t="shared" si="276"/>
        <v>186.10402298850573</v>
      </c>
      <c r="M43" s="3">
        <f t="shared" si="274"/>
        <v>177.35005747126434</v>
      </c>
      <c r="N43" s="3">
        <f t="shared" si="274"/>
        <v>170.17768199233714</v>
      </c>
      <c r="O43" s="3">
        <f t="shared" si="274"/>
        <v>120.55775862068965</v>
      </c>
      <c r="P43" s="3">
        <f>+P38/P7/87</f>
        <v>134.38366858237546</v>
      </c>
      <c r="Q43" s="50">
        <f t="shared" ref="Q43" si="277">+Q38/Q7/87</f>
        <v>101.14956896551725</v>
      </c>
      <c r="R43" s="3">
        <f t="shared" si="274"/>
        <v>114.2993103448276</v>
      </c>
      <c r="S43" s="3">
        <f t="shared" si="274"/>
        <v>114.2993103448276</v>
      </c>
      <c r="T43" s="3">
        <f t="shared" ref="T43" si="278">+T38/T7/87</f>
        <v>114.2993103448276</v>
      </c>
      <c r="U43" s="3">
        <f t="shared" si="274"/>
        <v>244.2670689655173</v>
      </c>
      <c r="V43" s="3">
        <f t="shared" si="274"/>
        <v>147.61413793103452</v>
      </c>
      <c r="W43" s="3">
        <f t="shared" ref="W43:X43" si="279">+W38/W7/87</f>
        <v>147.61413793103452</v>
      </c>
      <c r="X43" s="3">
        <f t="shared" si="279"/>
        <v>147.61413793103452</v>
      </c>
      <c r="Y43" s="3">
        <f t="shared" si="274"/>
        <v>227.95619540229887</v>
      </c>
      <c r="Z43" s="3">
        <f t="shared" si="274"/>
        <v>139.74605747126438</v>
      </c>
      <c r="AA43" s="3">
        <f t="shared" ref="AA43" si="280">+AA38/AA7/87</f>
        <v>139.74605747126438</v>
      </c>
      <c r="AB43" s="3">
        <f t="shared" si="274"/>
        <v>129.23976053639845</v>
      </c>
      <c r="AC43" s="3">
        <f>+AC38/AC7/87</f>
        <v>133.25005747126437</v>
      </c>
      <c r="AD43" s="50">
        <f t="shared" ref="AD43" si="281">+AD38/AD7/87</f>
        <v>131.09331243469177</v>
      </c>
      <c r="AE43" s="3">
        <f>+AE38/AE7/87</f>
        <v>133.25005747126437</v>
      </c>
      <c r="AF43" s="3">
        <f>+AF38/AF7/87</f>
        <v>128.69736590038315</v>
      </c>
      <c r="AG43" s="50">
        <f t="shared" ref="AG43" si="282">+AG38/AG7/87</f>
        <v>131.09331243469174</v>
      </c>
      <c r="AH43" s="3">
        <f>+AH38/AH7/87</f>
        <v>133.25005747126437</v>
      </c>
      <c r="AI43" s="3">
        <f>+AI38/AI7/87</f>
        <v>133.25005747126437</v>
      </c>
      <c r="AJ43" s="50">
        <f t="shared" ref="AJ43" si="283">+AJ38/AJ7/87</f>
        <v>131.09331243469177</v>
      </c>
      <c r="AK43" s="3">
        <f t="shared" ref="AK43:AP43" si="284">+AK38/AK7/87</f>
        <v>133.25005747126437</v>
      </c>
      <c r="AL43" s="3">
        <f t="shared" si="284"/>
        <v>129.11481681034485</v>
      </c>
      <c r="AM43" s="3">
        <f t="shared" si="284"/>
        <v>129.11481681034485</v>
      </c>
      <c r="AN43" s="3">
        <f t="shared" si="284"/>
        <v>133.25005747126437</v>
      </c>
      <c r="AO43" s="3">
        <f t="shared" si="284"/>
        <v>133.25005747126437</v>
      </c>
      <c r="AP43" s="3">
        <f t="shared" si="284"/>
        <v>133.25005747126437</v>
      </c>
    </row>
    <row r="44" spans="1:42" x14ac:dyDescent="0.3">
      <c r="A44" s="33" t="s">
        <v>39</v>
      </c>
      <c r="B44" s="3">
        <f t="shared" ref="B44:C44" si="285">+B40/B7/87</f>
        <v>147.08912607188472</v>
      </c>
      <c r="C44" s="3">
        <f t="shared" si="285"/>
        <v>120.75836526181352</v>
      </c>
      <c r="D44" s="3">
        <f t="shared" ref="D44:AB44" si="286">+D40/D7/87</f>
        <v>116.35836526181355</v>
      </c>
      <c r="E44" s="3">
        <f>+E40/E7/87</f>
        <v>121.09482758620689</v>
      </c>
      <c r="F44" s="3">
        <f>+F40/F7/87</f>
        <v>96.351149425287346</v>
      </c>
      <c r="G44" s="3">
        <f>+G40/G7/87</f>
        <v>137.44330414158</v>
      </c>
      <c r="H44" s="3">
        <f t="shared" ref="H44" si="287">+H40/H7/87</f>
        <v>116.42439335887609</v>
      </c>
      <c r="I44" s="3">
        <f t="shared" si="286"/>
        <v>114.59106002554277</v>
      </c>
      <c r="J44" s="3">
        <f t="shared" si="286"/>
        <v>93.492413793103466</v>
      </c>
      <c r="K44" s="3">
        <f t="shared" ref="K44:L44" si="288">+K40/K7/87</f>
        <v>187.88016557197591</v>
      </c>
      <c r="L44" s="3">
        <f t="shared" si="288"/>
        <v>204.71442528735631</v>
      </c>
      <c r="M44" s="3">
        <f t="shared" si="286"/>
        <v>195.08506321839076</v>
      </c>
      <c r="N44" s="3">
        <f t="shared" si="286"/>
        <v>187.19545019157087</v>
      </c>
      <c r="O44" s="3">
        <f t="shared" si="286"/>
        <v>132.61353448275864</v>
      </c>
      <c r="P44" s="3">
        <f>+P40/P7/87</f>
        <v>147.82203544061301</v>
      </c>
      <c r="Q44" s="50">
        <f t="shared" ref="Q44" si="289">+Q40/Q7/87</f>
        <v>111.26452586206896</v>
      </c>
      <c r="R44" s="3">
        <f t="shared" si="286"/>
        <v>125.72924137931037</v>
      </c>
      <c r="S44" s="3">
        <f t="shared" si="286"/>
        <v>125.72924137931037</v>
      </c>
      <c r="T44" s="3">
        <f t="shared" ref="T44" si="290">+T40/T7/87</f>
        <v>125.72924137931037</v>
      </c>
      <c r="U44" s="3">
        <f t="shared" si="286"/>
        <v>268.693775862069</v>
      </c>
      <c r="V44" s="3">
        <f t="shared" si="286"/>
        <v>162.37555172413795</v>
      </c>
      <c r="W44" s="3">
        <f t="shared" ref="W44:X44" si="291">+W40/W7/87</f>
        <v>162.37555172413795</v>
      </c>
      <c r="X44" s="3">
        <f t="shared" si="291"/>
        <v>162.37555172413795</v>
      </c>
      <c r="Y44" s="3">
        <f t="shared" si="286"/>
        <v>250.75181494252877</v>
      </c>
      <c r="Z44" s="3">
        <f t="shared" si="286"/>
        <v>153.72066321839083</v>
      </c>
      <c r="AA44" s="3">
        <f t="shared" ref="AA44" si="292">+AA40/AA7/87</f>
        <v>153.72066321839083</v>
      </c>
      <c r="AB44" s="3">
        <f t="shared" si="286"/>
        <v>142.1637365900383</v>
      </c>
      <c r="AC44" s="3">
        <f>+AC40/AC7/87</f>
        <v>146.57506321839082</v>
      </c>
      <c r="AD44" s="50">
        <f t="shared" ref="AD44" si="293">+AD40/AD7/87</f>
        <v>144.20264367816091</v>
      </c>
      <c r="AE44" s="3">
        <f>+AE40/AE7/87</f>
        <v>146.57506321839082</v>
      </c>
      <c r="AF44" s="3">
        <f>+AF40/AF7/87</f>
        <v>141.56710249042146</v>
      </c>
      <c r="AG44" s="50">
        <f t="shared" ref="AG44" si="294">+AG40/AG7/87</f>
        <v>144.20264367816091</v>
      </c>
      <c r="AH44" s="3">
        <f>+AH40/AH7/87</f>
        <v>146.57506321839082</v>
      </c>
      <c r="AI44" s="3">
        <f>+AI40/AI7/87</f>
        <v>146.57506321839082</v>
      </c>
      <c r="AJ44" s="50">
        <f t="shared" ref="AJ44" si="295">+AJ40/AJ7/87</f>
        <v>144.20264367816094</v>
      </c>
      <c r="AK44" s="3">
        <f t="shared" ref="AK44:AP44" si="296">+AK40/AK7/87</f>
        <v>146.57506321839082</v>
      </c>
      <c r="AL44" s="3">
        <f t="shared" si="296"/>
        <v>142.02629849137932</v>
      </c>
      <c r="AM44" s="3">
        <f t="shared" si="296"/>
        <v>142.02629849137932</v>
      </c>
      <c r="AN44" s="3">
        <f t="shared" si="296"/>
        <v>146.57506321839082</v>
      </c>
      <c r="AO44" s="3">
        <f t="shared" si="296"/>
        <v>146.57506321839082</v>
      </c>
      <c r="AP44" s="3">
        <f t="shared" si="296"/>
        <v>146.57506321839082</v>
      </c>
    </row>
    <row r="45" spans="1:42" x14ac:dyDescent="0.3">
      <c r="A45" s="33" t="s">
        <v>40</v>
      </c>
      <c r="B45" s="3">
        <f t="shared" ref="B45:C45" si="297">+B42/B7/87</f>
        <v>153.77499543878852</v>
      </c>
      <c r="C45" s="3">
        <f t="shared" si="297"/>
        <v>126.24738186462324</v>
      </c>
      <c r="D45" s="3">
        <f t="shared" ref="D45:AB45" si="298">+D42/D7/87</f>
        <v>121.64738186462326</v>
      </c>
      <c r="E45" s="3">
        <f>+E42/E7/87</f>
        <v>126.59913793103448</v>
      </c>
      <c r="F45" s="3">
        <f>+F42/F7/87</f>
        <v>100.73074712643677</v>
      </c>
      <c r="G45" s="3">
        <f>+G42/G7/87</f>
        <v>143.69072705710639</v>
      </c>
      <c r="H45" s="3">
        <f t="shared" ref="H45" si="299">+H42/H7/87</f>
        <v>121.716411238825</v>
      </c>
      <c r="I45" s="3">
        <f t="shared" si="298"/>
        <v>119.79974457215835</v>
      </c>
      <c r="J45" s="3">
        <f t="shared" si="298"/>
        <v>97.742068965517262</v>
      </c>
      <c r="K45" s="3">
        <f t="shared" ref="K45:L45" si="300">+K42/K7/87</f>
        <v>196.42017309797481</v>
      </c>
      <c r="L45" s="3">
        <f t="shared" si="300"/>
        <v>214.01962643678161</v>
      </c>
      <c r="M45" s="3">
        <f t="shared" si="298"/>
        <v>203.952566091954</v>
      </c>
      <c r="N45" s="3">
        <f t="shared" si="298"/>
        <v>195.70433429118771</v>
      </c>
      <c r="O45" s="3">
        <f t="shared" si="298"/>
        <v>138.64142241379309</v>
      </c>
      <c r="P45" s="3">
        <f>+P42/P7/87</f>
        <v>154.54121886973178</v>
      </c>
      <c r="Q45" s="50">
        <f t="shared" ref="Q45" si="301">+Q42/Q7/87</f>
        <v>116.32200431034481</v>
      </c>
      <c r="R45" s="3">
        <f t="shared" si="298"/>
        <v>131.44420689655172</v>
      </c>
      <c r="S45" s="3">
        <f t="shared" si="298"/>
        <v>131.44420689655172</v>
      </c>
      <c r="T45" s="3">
        <f t="shared" ref="T45" si="302">+T42/T7/87</f>
        <v>131.44420689655172</v>
      </c>
      <c r="U45" s="3">
        <f t="shared" si="298"/>
        <v>280.90712931034489</v>
      </c>
      <c r="V45" s="3">
        <f t="shared" si="298"/>
        <v>169.75625862068966</v>
      </c>
      <c r="W45" s="3">
        <f t="shared" ref="W45:X45" si="303">+W42/W7/87</f>
        <v>169.75625862068966</v>
      </c>
      <c r="X45" s="3">
        <f t="shared" si="303"/>
        <v>169.75625862068966</v>
      </c>
      <c r="Y45" s="3">
        <f t="shared" si="298"/>
        <v>262.14962471264374</v>
      </c>
      <c r="Z45" s="3">
        <f t="shared" si="298"/>
        <v>160.70796609195403</v>
      </c>
      <c r="AA45" s="3">
        <f t="shared" ref="AA45" si="304">+AA42/AA7/87</f>
        <v>160.70796609195403</v>
      </c>
      <c r="AB45" s="3">
        <f t="shared" si="298"/>
        <v>148.62572461685821</v>
      </c>
      <c r="AC45" s="3">
        <f>+AC42/AC7/87</f>
        <v>153.23756609195402</v>
      </c>
      <c r="AD45" s="50">
        <f t="shared" ref="AD45" si="305">+AD42/AD7/87</f>
        <v>150.7573092998955</v>
      </c>
      <c r="AE45" s="3">
        <f>+AE42/AE7/87</f>
        <v>153.23756609195402</v>
      </c>
      <c r="AF45" s="3">
        <f>+AF42/AF7/87</f>
        <v>148.00197078544062</v>
      </c>
      <c r="AG45" s="50">
        <f t="shared" ref="AG45" si="306">+AG42/AG7/87</f>
        <v>150.7573092998955</v>
      </c>
      <c r="AH45" s="3">
        <f>+AH42/AH7/87</f>
        <v>153.23756609195402</v>
      </c>
      <c r="AI45" s="3">
        <f>+AI42/AI7/87</f>
        <v>153.23756609195402</v>
      </c>
      <c r="AJ45" s="50">
        <f t="shared" ref="AJ45" si="307">+AJ42/AJ7/87</f>
        <v>150.75730929989552</v>
      </c>
      <c r="AK45" s="3">
        <f t="shared" ref="AK45:AP45" si="308">+AK42/AK7/87</f>
        <v>153.23756609195402</v>
      </c>
      <c r="AL45" s="3">
        <f t="shared" si="308"/>
        <v>148.48203933189657</v>
      </c>
      <c r="AM45" s="3">
        <f t="shared" si="308"/>
        <v>148.48203933189654</v>
      </c>
      <c r="AN45" s="3">
        <f t="shared" si="308"/>
        <v>153.23756609195402</v>
      </c>
      <c r="AO45" s="3">
        <f t="shared" si="308"/>
        <v>153.23756609195402</v>
      </c>
      <c r="AP45" s="3">
        <f t="shared" si="308"/>
        <v>153.23756609195402</v>
      </c>
    </row>
    <row r="46" spans="1:42" x14ac:dyDescent="0.3"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</row>
    <row r="47" spans="1:42" x14ac:dyDescent="0.3">
      <c r="K47" s="18"/>
      <c r="L47" s="55"/>
      <c r="M47" s="86"/>
      <c r="Q47" s="18"/>
      <c r="R47" s="18"/>
      <c r="S47" s="18"/>
      <c r="T47" s="18"/>
      <c r="U47" s="55"/>
      <c r="Y47" s="18"/>
      <c r="AB47" s="18"/>
      <c r="AC47" s="18"/>
      <c r="AD47" s="51"/>
      <c r="AE47" s="18"/>
      <c r="AF47" s="51"/>
      <c r="AG47"/>
      <c r="AH47" s="18"/>
      <c r="AI47" s="18"/>
      <c r="AJ47" s="107"/>
      <c r="AK47" s="18"/>
      <c r="AL47" s="18"/>
      <c r="AM47" s="18"/>
      <c r="AN47" s="18"/>
      <c r="AO47" s="18"/>
      <c r="AP47" s="18"/>
    </row>
    <row r="48" spans="1:42" s="127" customFormat="1" x14ac:dyDescent="0.3">
      <c r="A48" s="122" t="s">
        <v>151</v>
      </c>
      <c r="B48" s="17"/>
      <c r="C48" s="123">
        <v>23750</v>
      </c>
      <c r="D48" s="123">
        <v>22900</v>
      </c>
      <c r="E48" s="17"/>
      <c r="F48" s="17"/>
      <c r="G48" s="17"/>
      <c r="H48" s="123">
        <v>45750</v>
      </c>
      <c r="I48" s="123">
        <v>45000</v>
      </c>
      <c r="J48" s="123">
        <v>61250</v>
      </c>
      <c r="K48" s="17"/>
      <c r="L48" s="51"/>
      <c r="M48" s="123">
        <v>212950</v>
      </c>
      <c r="N48" s="51"/>
      <c r="O48" s="124">
        <v>231600</v>
      </c>
      <c r="P48" s="17"/>
      <c r="Q48" s="18"/>
      <c r="R48" s="123">
        <v>274500</v>
      </c>
      <c r="S48" s="18">
        <f>R48*2</f>
        <v>549000</v>
      </c>
      <c r="T48" s="18">
        <f>R48*3</f>
        <v>823500</v>
      </c>
      <c r="U48" s="124">
        <v>469250</v>
      </c>
      <c r="V48" s="123">
        <v>567150</v>
      </c>
      <c r="W48" s="123">
        <f>567150*2</f>
        <v>1134300</v>
      </c>
      <c r="X48" s="123">
        <f>567150*3</f>
        <v>1701450</v>
      </c>
      <c r="Y48" s="123">
        <v>547400</v>
      </c>
      <c r="Z48" s="123">
        <v>671150</v>
      </c>
      <c r="AA48" s="123">
        <f>671150*2</f>
        <v>1342300</v>
      </c>
      <c r="AB48" s="118">
        <v>744800</v>
      </c>
      <c r="AC48" s="123">
        <v>1279850</v>
      </c>
      <c r="AD48" s="123">
        <f>692550*2</f>
        <v>1385100</v>
      </c>
      <c r="AE48" s="123">
        <v>1919775</v>
      </c>
      <c r="AF48" s="123">
        <f>741700*2</f>
        <v>1483400</v>
      </c>
      <c r="AG48" s="123">
        <f>692550*3</f>
        <v>2077650</v>
      </c>
      <c r="AH48" s="18">
        <v>2559700</v>
      </c>
      <c r="AI48" s="18">
        <v>3199625</v>
      </c>
      <c r="AJ48" s="123">
        <f>692550*5</f>
        <v>3462750</v>
      </c>
      <c r="AK48" s="18">
        <f>639925*6</f>
        <v>3839550</v>
      </c>
      <c r="AL48" s="18">
        <f>661400*6</f>
        <v>3968400</v>
      </c>
      <c r="AM48" s="18">
        <f>661400*7</f>
        <v>4629800</v>
      </c>
      <c r="AN48" s="18">
        <f>639925*8</f>
        <v>5119400</v>
      </c>
      <c r="AO48" s="18">
        <f>639925*9</f>
        <v>5759325</v>
      </c>
      <c r="AP48" s="18">
        <f>639925*10</f>
        <v>6399250</v>
      </c>
    </row>
    <row r="49" spans="1:42" s="127" customFormat="1" x14ac:dyDescent="0.3">
      <c r="A49" s="122"/>
      <c r="B49" s="17"/>
      <c r="C49" s="128"/>
      <c r="D49" s="128"/>
      <c r="E49" s="17"/>
      <c r="F49" s="17"/>
      <c r="G49" s="17"/>
      <c r="H49" s="126"/>
      <c r="I49" s="126"/>
      <c r="J49" s="128"/>
      <c r="K49" s="17"/>
      <c r="L49" s="55"/>
      <c r="M49" s="124">
        <v>40000</v>
      </c>
      <c r="N49" s="51"/>
      <c r="O49" s="124">
        <v>40000</v>
      </c>
      <c r="P49" s="17"/>
      <c r="Q49" s="18"/>
      <c r="R49" s="123">
        <v>40000</v>
      </c>
      <c r="S49" s="18">
        <f>R49*2</f>
        <v>80000</v>
      </c>
      <c r="T49" s="18">
        <f>40000*3</f>
        <v>120000</v>
      </c>
      <c r="U49" s="124">
        <v>48000</v>
      </c>
      <c r="V49" s="123">
        <v>48000</v>
      </c>
      <c r="W49" s="123">
        <f>48000*2</f>
        <v>96000</v>
      </c>
      <c r="X49" s="123">
        <f>48000*3</f>
        <v>144000</v>
      </c>
      <c r="Y49" s="123">
        <v>48000</v>
      </c>
      <c r="Z49" s="123">
        <v>48000</v>
      </c>
      <c r="AA49" s="123">
        <f>48000*2</f>
        <v>96000</v>
      </c>
      <c r="AB49" s="118">
        <v>96000</v>
      </c>
      <c r="AC49" s="123">
        <v>96000</v>
      </c>
      <c r="AD49" s="123">
        <f>80000*2</f>
        <v>160000</v>
      </c>
      <c r="AE49" s="123">
        <f>Z49*3</f>
        <v>144000</v>
      </c>
      <c r="AF49" s="123">
        <f>80000*2</f>
        <v>160000</v>
      </c>
      <c r="AG49" s="123">
        <f>80000*3</f>
        <v>240000</v>
      </c>
      <c r="AH49" s="123">
        <f>48000*4</f>
        <v>192000</v>
      </c>
      <c r="AI49" s="123">
        <f>48000*5</f>
        <v>240000</v>
      </c>
      <c r="AJ49" s="123">
        <f>80000*5</f>
        <v>400000</v>
      </c>
      <c r="AK49" s="123">
        <f>48000*6</f>
        <v>288000</v>
      </c>
      <c r="AL49" s="123">
        <f>48000*6</f>
        <v>288000</v>
      </c>
      <c r="AM49" s="123">
        <f>48000*7</f>
        <v>336000</v>
      </c>
      <c r="AN49" s="123">
        <f>48000*8</f>
        <v>384000</v>
      </c>
      <c r="AO49" s="123">
        <f>48000*9</f>
        <v>432000</v>
      </c>
      <c r="AP49" s="123">
        <f>48000*10</f>
        <v>480000</v>
      </c>
    </row>
    <row r="50" spans="1:42" x14ac:dyDescent="0.3">
      <c r="L50" s="55"/>
      <c r="S50" s="18"/>
      <c r="T50" s="18"/>
      <c r="U50" s="55"/>
      <c r="Z50" s="18"/>
      <c r="AA50" s="18"/>
      <c r="AC50" s="18"/>
      <c r="AD50" s="18"/>
      <c r="AE50" s="18"/>
      <c r="AF50" s="18"/>
      <c r="AG50" s="18"/>
      <c r="AH50" s="18"/>
      <c r="AI50" s="18"/>
      <c r="AJ50" s="118"/>
      <c r="AK50" s="18"/>
      <c r="AL50" s="18"/>
      <c r="AM50" s="18"/>
      <c r="AN50" s="18"/>
      <c r="AO50" s="18"/>
      <c r="AP50" s="18"/>
    </row>
    <row r="51" spans="1:42" s="132" customFormat="1" x14ac:dyDescent="0.3">
      <c r="A51" s="130" t="s">
        <v>166</v>
      </c>
      <c r="B51" s="131">
        <v>20250</v>
      </c>
      <c r="C51" s="131">
        <v>23750</v>
      </c>
      <c r="D51" s="131"/>
      <c r="E51" s="131">
        <v>31750</v>
      </c>
      <c r="F51" s="131">
        <v>42100</v>
      </c>
      <c r="G51" s="131">
        <v>37800</v>
      </c>
      <c r="H51" s="131">
        <v>45750</v>
      </c>
      <c r="I51" s="131"/>
      <c r="J51" s="131">
        <v>61250</v>
      </c>
      <c r="K51" s="131">
        <v>137800</v>
      </c>
      <c r="L51" s="131">
        <v>134100</v>
      </c>
      <c r="M51" s="131">
        <v>212950</v>
      </c>
      <c r="N51" s="131">
        <v>196150</v>
      </c>
      <c r="O51" s="131">
        <v>231600</v>
      </c>
      <c r="P51" s="17"/>
      <c r="Q51" s="17"/>
      <c r="R51" s="131">
        <v>274500</v>
      </c>
      <c r="S51" s="131"/>
      <c r="T51" s="131"/>
      <c r="V51" s="131">
        <v>567150</v>
      </c>
      <c r="W51" s="131"/>
      <c r="X51" s="131"/>
      <c r="Y51" s="131">
        <v>547400</v>
      </c>
      <c r="Z51" s="131">
        <v>671150</v>
      </c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</row>
    <row r="52" spans="1:42" s="132" customFormat="1" x14ac:dyDescent="0.3">
      <c r="A52" s="13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2">
        <v>40000</v>
      </c>
      <c r="N52" s="131"/>
      <c r="O52" s="131">
        <v>40000</v>
      </c>
      <c r="P52" s="55"/>
      <c r="Q52" s="17"/>
      <c r="R52" s="131">
        <v>40000</v>
      </c>
      <c r="S52" s="131"/>
      <c r="T52" s="131"/>
      <c r="V52" s="131">
        <v>48000</v>
      </c>
      <c r="W52" s="131"/>
      <c r="X52" s="131"/>
      <c r="Y52" s="131">
        <v>48000</v>
      </c>
      <c r="Z52" s="131">
        <v>48000</v>
      </c>
      <c r="AA52" s="131"/>
      <c r="AB52" s="131"/>
      <c r="AC52" s="131">
        <f>AC48/2</f>
        <v>639925</v>
      </c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</row>
    <row r="53" spans="1:42" x14ac:dyDescent="0.3">
      <c r="L53" s="55"/>
      <c r="P53" s="18"/>
      <c r="S53" s="18"/>
      <c r="T53" s="18"/>
      <c r="AB53" s="18"/>
    </row>
    <row r="54" spans="1:42" x14ac:dyDescent="0.3">
      <c r="P54" s="18">
        <v>387250</v>
      </c>
    </row>
    <row r="55" spans="1:42" x14ac:dyDescent="0.3">
      <c r="L55" s="55"/>
      <c r="O55" s="17">
        <f>O51*2</f>
        <v>463200</v>
      </c>
      <c r="P55" s="85"/>
    </row>
    <row r="56" spans="1:42" x14ac:dyDescent="0.3">
      <c r="L56" s="55"/>
      <c r="P56" s="18"/>
      <c r="Z56" s="18"/>
      <c r="AA56" s="18"/>
      <c r="AB56" s="18"/>
      <c r="AC56" s="18"/>
      <c r="AD56" s="18"/>
      <c r="AE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15min</vt:lpstr>
      <vt:lpstr>30min</vt:lpstr>
      <vt:lpstr>60min</vt:lpstr>
      <vt:lpstr>120min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Swapnali Ajgaonkar</cp:lastModifiedBy>
  <dcterms:created xsi:type="dcterms:W3CDTF">2015-06-05T18:17:20Z</dcterms:created>
  <dcterms:modified xsi:type="dcterms:W3CDTF">2025-05-19T07:50:38Z</dcterms:modified>
</cp:coreProperties>
</file>