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Aarhus universitet\Mechatronics - Documents\Mech.Challenge\Software\A3\A3 GPS Decoding\"/>
    </mc:Choice>
  </mc:AlternateContent>
  <xr:revisionPtr revIDLastSave="13" documentId="13_ncr:4000b_{2FC5F74E-CF9F-4E5A-B2A4-7FA12D4298EF}" xr6:coauthVersionLast="43" xr6:coauthVersionMax="43" xr10:uidLastSave="{EA084DF7-11AB-4E81-AF60-53868CD8F029}"/>
  <bookViews>
    <workbookView xWindow="-98" yWindow="-98" windowWidth="19396" windowHeight="11746" xr2:uid="{00000000-000D-0000-FFFF-FFFF00000000}"/>
  </bookViews>
  <sheets>
    <sheet name="Sheet2" sheetId="2" r:id="rId1"/>
  </sheets>
  <definedNames>
    <definedName name="ExternalData_1" localSheetId="0" hidden="1">Sheet2!$A$2:$H$14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2" l="1"/>
  <c r="K23" i="2" s="1"/>
  <c r="B22" i="2"/>
  <c r="J19" i="2" s="1"/>
  <c r="K1" i="2"/>
  <c r="J1" i="2"/>
  <c r="S2" i="2"/>
  <c r="C17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K4" i="2"/>
  <c r="J4" i="2"/>
  <c r="M5" i="2"/>
  <c r="M6" i="2"/>
  <c r="L5" i="2"/>
  <c r="L6" i="2"/>
  <c r="L7" i="2"/>
  <c r="L8" i="2"/>
  <c r="M15" i="2"/>
  <c r="M8" i="2"/>
  <c r="M9" i="2"/>
  <c r="M10" i="2"/>
  <c r="M11" i="2"/>
  <c r="M12" i="2"/>
  <c r="M13" i="2"/>
  <c r="M14" i="2"/>
  <c r="L9" i="2"/>
  <c r="L10" i="2"/>
  <c r="L11" i="2"/>
  <c r="L12" i="2"/>
  <c r="L13" i="2"/>
  <c r="L14" i="2"/>
  <c r="L15" i="2"/>
  <c r="M7" i="2"/>
  <c r="D19" i="2"/>
  <c r="C19" i="2"/>
  <c r="D17" i="2"/>
  <c r="D18" i="2"/>
  <c r="C18" i="2"/>
  <c r="D16" i="2"/>
  <c r="C16" i="2"/>
  <c r="K30" i="2" l="1"/>
  <c r="K22" i="2"/>
  <c r="K29" i="2"/>
  <c r="K21" i="2"/>
  <c r="K28" i="2"/>
  <c r="K20" i="2"/>
  <c r="K27" i="2"/>
  <c r="K26" i="2"/>
  <c r="K25" i="2"/>
  <c r="K24" i="2"/>
  <c r="K19" i="2"/>
  <c r="J20" i="2"/>
  <c r="J22" i="2"/>
  <c r="J27" i="2"/>
  <c r="J30" i="2"/>
  <c r="J29" i="2"/>
  <c r="L30" i="2" s="1"/>
  <c r="J25" i="2"/>
  <c r="J21" i="2"/>
  <c r="J23" i="2"/>
  <c r="J26" i="2"/>
  <c r="E22" i="2"/>
  <c r="J28" i="2"/>
  <c r="J24" i="2"/>
  <c r="D22" i="2"/>
  <c r="M30" i="2" l="1"/>
  <c r="L21" i="2"/>
  <c r="O26" i="2"/>
  <c r="M25" i="2"/>
  <c r="M26" i="2"/>
  <c r="O27" i="2"/>
  <c r="M24" i="2"/>
  <c r="O25" i="2"/>
  <c r="O28" i="2"/>
  <c r="M27" i="2"/>
  <c r="M21" i="2"/>
  <c r="O22" i="2"/>
  <c r="M22" i="2"/>
  <c r="O23" i="2"/>
  <c r="O24" i="2"/>
  <c r="M23" i="2"/>
  <c r="M28" i="2"/>
  <c r="O29" i="2"/>
  <c r="O21" i="2"/>
  <c r="M20" i="2"/>
  <c r="M29" i="2"/>
  <c r="O30" i="2"/>
  <c r="N22" i="2"/>
  <c r="L27" i="2"/>
  <c r="N28" i="2"/>
  <c r="N21" i="2"/>
  <c r="L20" i="2"/>
  <c r="L23" i="2"/>
  <c r="N24" i="2"/>
  <c r="N23" i="2"/>
  <c r="L22" i="2"/>
  <c r="L29" i="2"/>
  <c r="N30" i="2"/>
  <c r="L24" i="2"/>
  <c r="N25" i="2"/>
  <c r="N29" i="2"/>
  <c r="L28" i="2"/>
  <c r="L25" i="2"/>
  <c r="N26" i="2"/>
  <c r="N27" i="2"/>
  <c r="L2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PS-data2" description="Connection to the 'GPS-data2' query in the workbook." type="5" refreshedVersion="6" background="1">
    <dbPr connection="Provider=Microsoft.Mashup.OleDb.1;Data Source=$Workbook$;Location=GPS-data2;Extended Properties=&quot;&quot;" command="SELECT * FROM [GPS-data2]"/>
  </connection>
  <connection id="2" xr16:uid="{00000000-0015-0000-FFFF-FFFF01000000}" keepAlive="1" name="Query - KunGPS1Hz-Decoded" description="Connection to the 'KunGPS1Hz-Decoded' query in the workbook." type="5" refreshedVersion="4" background="1" saveData="1">
    <dbPr connection="Provider=Microsoft.Mashup.OleDb.1;Data Source=$Workbook$;Location=KunGPS1Hz-Decoded;Extended Properties=&quot;&quot;" command="SELECT * FROM [KunGPS1Hz-Decoded]"/>
  </connection>
</connections>
</file>

<file path=xl/sharedStrings.xml><?xml version="1.0" encoding="utf-8"?>
<sst xmlns="http://schemas.openxmlformats.org/spreadsheetml/2006/main" count="25" uniqueCount="25">
  <si>
    <t>Date (yyyymmdd)</t>
  </si>
  <si>
    <t>Time (hhmmss)</t>
  </si>
  <si>
    <t>Longitude (deg)</t>
  </si>
  <si>
    <t>Latitude (deg)</t>
  </si>
  <si>
    <t>Velocity North (cm/s)</t>
  </si>
  <si>
    <t>Velocity East (cm/s)</t>
  </si>
  <si>
    <t>Velocity Down (cm/s)</t>
  </si>
  <si>
    <t>STDDEV</t>
  </si>
  <si>
    <t>Min</t>
  </si>
  <si>
    <t>Max</t>
  </si>
  <si>
    <t>Ave</t>
  </si>
  <si>
    <t>Running Ave (3x)</t>
  </si>
  <si>
    <t>Running Ave (2x)</t>
  </si>
  <si>
    <t>Deg Longitude</t>
  </si>
  <si>
    <t>mm/deg*10^-7</t>
  </si>
  <si>
    <t>Moving Ave (2x)</t>
  </si>
  <si>
    <t>Moving Ave (3x)</t>
  </si>
  <si>
    <t>Direct</t>
  </si>
  <si>
    <t>Resolution longitude (m)</t>
  </si>
  <si>
    <t>Resolution latitude (m)</t>
  </si>
  <si>
    <t>STD deviation (m)</t>
  </si>
  <si>
    <t>Maximum distance (m)</t>
  </si>
  <si>
    <t>Position East (m)</t>
  </si>
  <si>
    <t>Position North (m)</t>
  </si>
  <si>
    <t>AMSL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</si>
</sst>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"/>
    <numFmt numFmtId="166" formatCode="0.0000000"/>
    <numFmt numFmtId="167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1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6" formatCode="0.0000000"/>
    </dxf>
    <dxf>
      <numFmt numFmtId="166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GPS Coordinates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Direct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Sheet2!$C$2:$C$14</c:f>
              <c:numCache>
                <c:formatCode>0.0000000</c:formatCode>
                <c:ptCount val="13"/>
                <c:pt idx="0">
                  <c:v>10.2161101</c:v>
                </c:pt>
                <c:pt idx="1">
                  <c:v>10.2161119</c:v>
                </c:pt>
                <c:pt idx="2">
                  <c:v>10.2161133</c:v>
                </c:pt>
                <c:pt idx="3">
                  <c:v>10.216114599999999</c:v>
                </c:pt>
                <c:pt idx="4">
                  <c:v>10.2161151</c:v>
                </c:pt>
                <c:pt idx="5">
                  <c:v>10.216114599999999</c:v>
                </c:pt>
                <c:pt idx="6">
                  <c:v>10.2161144</c:v>
                </c:pt>
                <c:pt idx="7">
                  <c:v>10.2161127</c:v>
                </c:pt>
                <c:pt idx="8">
                  <c:v>10.2161122</c:v>
                </c:pt>
                <c:pt idx="9">
                  <c:v>10.2161113</c:v>
                </c:pt>
                <c:pt idx="10">
                  <c:v>10.21611</c:v>
                </c:pt>
                <c:pt idx="11">
                  <c:v>10.216108500000001</c:v>
                </c:pt>
                <c:pt idx="12">
                  <c:v>10.2161081</c:v>
                </c:pt>
              </c:numCache>
            </c:numRef>
          </c:xVal>
          <c:yVal>
            <c:numRef>
              <c:f>Sheet2!$D$2:$D$14</c:f>
              <c:numCache>
                <c:formatCode>0.0000000</c:formatCode>
                <c:ptCount val="13"/>
                <c:pt idx="0">
                  <c:v>56.158631800000002</c:v>
                </c:pt>
                <c:pt idx="1">
                  <c:v>56.158629900000001</c:v>
                </c:pt>
                <c:pt idx="2">
                  <c:v>56.158628100000001</c:v>
                </c:pt>
                <c:pt idx="3">
                  <c:v>56.158626499999997</c:v>
                </c:pt>
                <c:pt idx="4">
                  <c:v>56.158624500000002</c:v>
                </c:pt>
                <c:pt idx="5">
                  <c:v>56.158622600000001</c:v>
                </c:pt>
                <c:pt idx="6">
                  <c:v>56.158620800000001</c:v>
                </c:pt>
                <c:pt idx="7">
                  <c:v>56.158619100000003</c:v>
                </c:pt>
                <c:pt idx="8">
                  <c:v>56.158618400000002</c:v>
                </c:pt>
                <c:pt idx="9">
                  <c:v>56.158617200000002</c:v>
                </c:pt>
                <c:pt idx="10">
                  <c:v>56.158615900000001</c:v>
                </c:pt>
                <c:pt idx="11">
                  <c:v>56.158614399999998</c:v>
                </c:pt>
                <c:pt idx="12">
                  <c:v>56.1586134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D2-408B-857D-0AF2DC174A36}"/>
            </c:ext>
          </c:extLst>
        </c:ser>
        <c:ser>
          <c:idx val="3"/>
          <c:order val="1"/>
          <c:tx>
            <c:strRef>
              <c:f>Sheet2!$J$2</c:f>
              <c:strCache>
                <c:ptCount val="1"/>
                <c:pt idx="0">
                  <c:v>Running Ave (2x)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Sheet2!$J$3:$J$15</c:f>
              <c:numCache>
                <c:formatCode>0.00000000</c:formatCode>
                <c:ptCount val="13"/>
                <c:pt idx="1">
                  <c:v>10.216111</c:v>
                </c:pt>
                <c:pt idx="2">
                  <c:v>10.216112599999999</c:v>
                </c:pt>
                <c:pt idx="3">
                  <c:v>10.21611395</c:v>
                </c:pt>
                <c:pt idx="4">
                  <c:v>10.21611485</c:v>
                </c:pt>
                <c:pt idx="5">
                  <c:v>10.21611485</c:v>
                </c:pt>
                <c:pt idx="6">
                  <c:v>10.2161145</c:v>
                </c:pt>
                <c:pt idx="7">
                  <c:v>10.216113549999999</c:v>
                </c:pt>
                <c:pt idx="8">
                  <c:v>10.216112450000001</c:v>
                </c:pt>
                <c:pt idx="9">
                  <c:v>10.21611175</c:v>
                </c:pt>
                <c:pt idx="10">
                  <c:v>10.216110650000001</c:v>
                </c:pt>
                <c:pt idx="11">
                  <c:v>10.216109250000001</c:v>
                </c:pt>
                <c:pt idx="12">
                  <c:v>10.2161083</c:v>
                </c:pt>
              </c:numCache>
            </c:numRef>
          </c:xVal>
          <c:yVal>
            <c:numRef>
              <c:f>Sheet2!$K$3:$K$15</c:f>
              <c:numCache>
                <c:formatCode>0.00000000</c:formatCode>
                <c:ptCount val="13"/>
                <c:pt idx="1">
                  <c:v>56.158630850000002</c:v>
                </c:pt>
                <c:pt idx="2">
                  <c:v>56.158629000000005</c:v>
                </c:pt>
                <c:pt idx="3">
                  <c:v>56.158627299999999</c:v>
                </c:pt>
                <c:pt idx="4">
                  <c:v>56.158625499999999</c:v>
                </c:pt>
                <c:pt idx="5">
                  <c:v>56.158623550000002</c:v>
                </c:pt>
                <c:pt idx="6">
                  <c:v>56.158621699999998</c:v>
                </c:pt>
                <c:pt idx="7">
                  <c:v>56.158619950000002</c:v>
                </c:pt>
                <c:pt idx="8">
                  <c:v>56.158618750000002</c:v>
                </c:pt>
                <c:pt idx="9">
                  <c:v>56.158617800000002</c:v>
                </c:pt>
                <c:pt idx="10">
                  <c:v>56.158616550000005</c:v>
                </c:pt>
                <c:pt idx="11">
                  <c:v>56.158615150000003</c:v>
                </c:pt>
                <c:pt idx="12">
                  <c:v>56.158613899999999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D2-408B-857D-0AF2DC174A36}"/>
            </c:ext>
          </c:extLst>
        </c:ser>
        <c:ser>
          <c:idx val="1"/>
          <c:order val="2"/>
          <c:tx>
            <c:strRef>
              <c:f>Sheet2!$L$2</c:f>
              <c:strCache>
                <c:ptCount val="1"/>
                <c:pt idx="0">
                  <c:v>Running Ave (3x)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Sheet2!$L$3:$L$15</c:f>
              <c:numCache>
                <c:formatCode>General</c:formatCode>
                <c:ptCount val="13"/>
                <c:pt idx="2" formatCode="0.00000000">
                  <c:v>10.216111766666666</c:v>
                </c:pt>
                <c:pt idx="3" formatCode="0.00000000">
                  <c:v>10.216113266666666</c:v>
                </c:pt>
                <c:pt idx="4" formatCode="0.00000000">
                  <c:v>10.216114333333334</c:v>
                </c:pt>
                <c:pt idx="5" formatCode="0.00000000">
                  <c:v>10.216114766666665</c:v>
                </c:pt>
                <c:pt idx="6" formatCode="0.00000000">
                  <c:v>10.2161147</c:v>
                </c:pt>
                <c:pt idx="7" formatCode="0.00000000">
                  <c:v>10.2161139</c:v>
                </c:pt>
                <c:pt idx="8" formatCode="0.00000000">
                  <c:v>10.216113099999999</c:v>
                </c:pt>
                <c:pt idx="9" formatCode="0.00000000">
                  <c:v>10.216112066666668</c:v>
                </c:pt>
                <c:pt idx="10" formatCode="0.00000000">
                  <c:v>10.216111166666666</c:v>
                </c:pt>
                <c:pt idx="11" formatCode="0.00000000">
                  <c:v>10.216109933333334</c:v>
                </c:pt>
                <c:pt idx="12" formatCode="0.00000000">
                  <c:v>10.216108866666668</c:v>
                </c:pt>
              </c:numCache>
            </c:numRef>
          </c:xVal>
          <c:yVal>
            <c:numRef>
              <c:f>Sheet2!$M$3:$M$15</c:f>
              <c:numCache>
                <c:formatCode>General</c:formatCode>
                <c:ptCount val="13"/>
                <c:pt idx="2" formatCode="0.00000000">
                  <c:v>56.158629933333337</c:v>
                </c:pt>
                <c:pt idx="3" formatCode="0.00000000">
                  <c:v>56.158628166666666</c:v>
                </c:pt>
                <c:pt idx="4" formatCode="0.00000000">
                  <c:v>56.15862636666666</c:v>
                </c:pt>
                <c:pt idx="5" formatCode="0.00000000">
                  <c:v>56.158624533333331</c:v>
                </c:pt>
                <c:pt idx="6" formatCode="0.00000000">
                  <c:v>56.15862263333333</c:v>
                </c:pt>
                <c:pt idx="7" formatCode="0.00000000">
                  <c:v>56.158620833333337</c:v>
                </c:pt>
                <c:pt idx="8" formatCode="0.00000000">
                  <c:v>56.158619433333335</c:v>
                </c:pt>
                <c:pt idx="9" formatCode="0.00000000">
                  <c:v>56.158618233333335</c:v>
                </c:pt>
                <c:pt idx="10" formatCode="0.00000000">
                  <c:v>56.158617166666666</c:v>
                </c:pt>
                <c:pt idx="11" formatCode="0.00000000">
                  <c:v>56.158615833333336</c:v>
                </c:pt>
                <c:pt idx="12" formatCode="0.00000000">
                  <c:v>56.158614566666671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D2-408B-857D-0AF2DC174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210472"/>
        <c:axId val="1"/>
      </c:scatterChart>
      <c:valAx>
        <c:axId val="517210472"/>
        <c:scaling>
          <c:orientation val="minMax"/>
          <c:max val="10.216115499999999"/>
          <c:min val="10.21610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Longitude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1"/>
        <c:crosses val="autoZero"/>
        <c:crossBetween val="midCat"/>
        <c:majorUnit val="1.0000000000000004E-6"/>
        <c:minorUnit val="1.0000000000000005E-7"/>
      </c:valAx>
      <c:valAx>
        <c:axId val="1"/>
        <c:scaling>
          <c:orientation val="minMax"/>
          <c:max val="56.158635000000004"/>
          <c:min val="56.15861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Latitude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517210472"/>
        <c:crosses val="autoZero"/>
        <c:crossBetween val="midCat"/>
        <c:majorUnit val="1.0000000000000004E-6"/>
        <c:minorUnit val="1.0000000000000005E-7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109631949882543"/>
          <c:y val="0.48940075947749606"/>
          <c:w val="0.19028974158183243"/>
          <c:h val="4.8245631255436502E-2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DK"/>
                </a:p>
              </c:txPr>
            </c:trendlineLbl>
          </c:trendline>
          <c:xVal>
            <c:numRef>
              <c:f>Sheet2!$P$2:$S$2</c:f>
              <c:numCache>
                <c:formatCode>General</c:formatCode>
                <c:ptCount val="4"/>
                <c:pt idx="0">
                  <c:v>0</c:v>
                </c:pt>
                <c:pt idx="1">
                  <c:v>22</c:v>
                </c:pt>
                <c:pt idx="2">
                  <c:v>45</c:v>
                </c:pt>
                <c:pt idx="3">
                  <c:v>67</c:v>
                </c:pt>
              </c:numCache>
            </c:numRef>
          </c:xVal>
          <c:yVal>
            <c:numRef>
              <c:f>Sheet2!$P$3:$S$3</c:f>
              <c:numCache>
                <c:formatCode>General</c:formatCode>
                <c:ptCount val="4"/>
                <c:pt idx="0">
                  <c:v>1.1132</c:v>
                </c:pt>
                <c:pt idx="1">
                  <c:v>1.0246999999999999</c:v>
                </c:pt>
                <c:pt idx="2">
                  <c:v>0.78710000000000002</c:v>
                </c:pt>
                <c:pt idx="3">
                  <c:v>0.43496000000000001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4F-4193-B511-6E1D41305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29576"/>
        <c:axId val="1"/>
      </c:scatterChart>
      <c:valAx>
        <c:axId val="51772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5177295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Position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Direct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Sheet2!$J$19:$J$30</c:f>
              <c:numCache>
                <c:formatCode>0.000</c:formatCode>
                <c:ptCount val="12"/>
                <c:pt idx="0">
                  <c:v>0.20028999996869834</c:v>
                </c:pt>
                <c:pt idx="1">
                  <c:v>0.35607111112135015</c:v>
                </c:pt>
                <c:pt idx="2">
                  <c:v>0.50072499992174591</c:v>
                </c:pt>
                <c:pt idx="3">
                  <c:v>0.55636111109004849</c:v>
                </c:pt>
                <c:pt idx="4">
                  <c:v>0.50072499992174591</c:v>
                </c:pt>
                <c:pt idx="5">
                  <c:v>0.4784705556125522</c:v>
                </c:pt>
                <c:pt idx="6">
                  <c:v>0.28930777779845068</c:v>
                </c:pt>
                <c:pt idx="7">
                  <c:v>0.23367166663014807</c:v>
                </c:pt>
                <c:pt idx="8">
                  <c:v>0.1335266666457989</c:v>
                </c:pt>
                <c:pt idx="9">
                  <c:v>-1.112722215459685E-2</c:v>
                </c:pt>
                <c:pt idx="10">
                  <c:v>-0.17803555546184549</c:v>
                </c:pt>
                <c:pt idx="11">
                  <c:v>-0.22254444447555122</c:v>
                </c:pt>
              </c:numCache>
            </c:numRef>
          </c:xVal>
          <c:yVal>
            <c:numRef>
              <c:f>Sheet2!$K$19:$K$30</c:f>
              <c:numCache>
                <c:formatCode>0.000</c:formatCode>
                <c:ptCount val="12"/>
                <c:pt idx="0">
                  <c:v>-0.12072480411285999</c:v>
                </c:pt>
                <c:pt idx="1">
                  <c:v>-0.23509567109586299</c:v>
                </c:pt>
                <c:pt idx="2">
                  <c:v>-0.33675866427062628</c:v>
                </c:pt>
                <c:pt idx="3">
                  <c:v>-0.46383740506186893</c:v>
                </c:pt>
                <c:pt idx="4">
                  <c:v>-0.5845622091747289</c:v>
                </c:pt>
                <c:pt idx="5">
                  <c:v>-0.69893307615773181</c:v>
                </c:pt>
                <c:pt idx="6">
                  <c:v>-0.80695000601087785</c:v>
                </c:pt>
                <c:pt idx="7">
                  <c:v>-0.85142756546840248</c:v>
                </c:pt>
                <c:pt idx="8">
                  <c:v>-0.92767481012373787</c:v>
                </c:pt>
                <c:pt idx="9">
                  <c:v>-1.0102759919089301</c:v>
                </c:pt>
                <c:pt idx="10">
                  <c:v>-1.1055850479538365</c:v>
                </c:pt>
                <c:pt idx="11">
                  <c:v>-1.1691244183494578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47-44E9-97F4-FC8B083C6B1F}"/>
            </c:ext>
          </c:extLst>
        </c:ser>
        <c:ser>
          <c:idx val="1"/>
          <c:order val="1"/>
          <c:tx>
            <c:strRef>
              <c:f>Sheet2!$L$18</c:f>
              <c:strCache>
                <c:ptCount val="1"/>
                <c:pt idx="0">
                  <c:v>Moving Ave (2x)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Sheet2!$L$19:$L$30</c:f>
              <c:numCache>
                <c:formatCode>0.000</c:formatCode>
                <c:ptCount val="12"/>
                <c:pt idx="1">
                  <c:v>0.27818055554502424</c:v>
                </c:pt>
                <c:pt idx="2">
                  <c:v>0.42839805552154803</c:v>
                </c:pt>
                <c:pt idx="3">
                  <c:v>0.5285430555058972</c:v>
                </c:pt>
                <c:pt idx="4">
                  <c:v>0.5285430555058972</c:v>
                </c:pt>
                <c:pt idx="5">
                  <c:v>0.48959777776714908</c:v>
                </c:pt>
                <c:pt idx="6">
                  <c:v>0.38388916670550144</c:v>
                </c:pt>
                <c:pt idx="7">
                  <c:v>0.26148972221429939</c:v>
                </c:pt>
                <c:pt idx="8">
                  <c:v>0.18359916663797349</c:v>
                </c:pt>
                <c:pt idx="9">
                  <c:v>6.1199722245601024E-2</c:v>
                </c:pt>
                <c:pt idx="10">
                  <c:v>-9.4581388808221173E-2</c:v>
                </c:pt>
                <c:pt idx="11">
                  <c:v>-0.20028999996869834</c:v>
                </c:pt>
              </c:numCache>
            </c:numRef>
          </c:xVal>
          <c:yVal>
            <c:numRef>
              <c:f>Sheet2!$M$19:$M$30</c:f>
              <c:numCache>
                <c:formatCode>0.000</c:formatCode>
                <c:ptCount val="12"/>
                <c:pt idx="1">
                  <c:v>-0.17791023760436148</c:v>
                </c:pt>
                <c:pt idx="2">
                  <c:v>-0.28592716768324467</c:v>
                </c:pt>
                <c:pt idx="3">
                  <c:v>-0.40029803466624758</c:v>
                </c:pt>
                <c:pt idx="4">
                  <c:v>-0.52419980711829894</c:v>
                </c:pt>
                <c:pt idx="5">
                  <c:v>-0.6417476426662303</c:v>
                </c:pt>
                <c:pt idx="6">
                  <c:v>-0.75294154108430478</c:v>
                </c:pt>
                <c:pt idx="7">
                  <c:v>-0.82918878573964017</c:v>
                </c:pt>
                <c:pt idx="8">
                  <c:v>-0.88955118779607023</c:v>
                </c:pt>
                <c:pt idx="9">
                  <c:v>-0.96897540101633406</c:v>
                </c:pt>
                <c:pt idx="10">
                  <c:v>-1.0579305199313833</c:v>
                </c:pt>
                <c:pt idx="11">
                  <c:v>-1.1373547331516471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47-44E9-97F4-FC8B083C6B1F}"/>
            </c:ext>
          </c:extLst>
        </c:ser>
        <c:ser>
          <c:idx val="2"/>
          <c:order val="2"/>
          <c:tx>
            <c:strRef>
              <c:f>Sheet2!$N$18</c:f>
              <c:strCache>
                <c:ptCount val="1"/>
                <c:pt idx="0">
                  <c:v>Moving Ave (3x)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Sheet2!$N$19:$N$30</c:f>
              <c:numCache>
                <c:formatCode>0.000</c:formatCode>
                <c:ptCount val="12"/>
                <c:pt idx="2">
                  <c:v>0.35236203700393148</c:v>
                </c:pt>
                <c:pt idx="3">
                  <c:v>0.47105240737771487</c:v>
                </c:pt>
                <c:pt idx="4">
                  <c:v>0.51927037031118006</c:v>
                </c:pt>
                <c:pt idx="5">
                  <c:v>0.51185222220811555</c:v>
                </c:pt>
                <c:pt idx="6">
                  <c:v>0.42283444444424961</c:v>
                </c:pt>
                <c:pt idx="7">
                  <c:v>0.33381666668038368</c:v>
                </c:pt>
                <c:pt idx="8">
                  <c:v>0.21883537035813258</c:v>
                </c:pt>
                <c:pt idx="9">
                  <c:v>0.11869037037378338</c:v>
                </c:pt>
                <c:pt idx="10">
                  <c:v>-1.8545370323547816E-2</c:v>
                </c:pt>
                <c:pt idx="11">
                  <c:v>-0.13723574069733119</c:v>
                </c:pt>
              </c:numCache>
            </c:numRef>
          </c:xVal>
          <c:yVal>
            <c:numRef>
              <c:f>Sheet2!$O$19:$O$30</c:f>
              <c:numCache>
                <c:formatCode>0.000</c:formatCode>
                <c:ptCount val="12"/>
                <c:pt idx="2">
                  <c:v>-0.23085971315978307</c:v>
                </c:pt>
                <c:pt idx="3">
                  <c:v>-0.34523058014278613</c:v>
                </c:pt>
                <c:pt idx="4">
                  <c:v>-0.46171942616907469</c:v>
                </c:pt>
                <c:pt idx="5">
                  <c:v>-0.58244423013144331</c:v>
                </c:pt>
                <c:pt idx="6">
                  <c:v>-0.69681509711444622</c:v>
                </c:pt>
                <c:pt idx="7">
                  <c:v>-0.78577021587900397</c:v>
                </c:pt>
                <c:pt idx="8">
                  <c:v>-0.86201746053433936</c:v>
                </c:pt>
                <c:pt idx="9">
                  <c:v>-0.92979278916702357</c:v>
                </c:pt>
                <c:pt idx="10">
                  <c:v>-1.0145119499955015</c:v>
                </c:pt>
                <c:pt idx="11">
                  <c:v>-1.0949951527374082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47-44E9-97F4-FC8B083C6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28592"/>
        <c:axId val="1"/>
      </c:scatterChart>
      <c:valAx>
        <c:axId val="51772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Longitude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1"/>
        <c:crosses val="autoZero"/>
        <c:crossBetween val="midCat"/>
        <c:minorUnit val="1.0000000000000002E-2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Latitude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DK"/>
          </a:p>
        </c:txPr>
        <c:crossAx val="517728592"/>
        <c:crosses val="autoZero"/>
        <c:crossBetween val="midCat"/>
        <c:majorUnit val="0.1"/>
        <c:minorUnit val="1.0000000000000002E-2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579483163664845"/>
          <c:y val="0.48370956915578078"/>
          <c:w val="0.18559122944400941"/>
          <c:h val="8.270681752404542E-2"/>
        </c:manualLayout>
      </c:layout>
      <c:overlay val="0"/>
      <c:spPr>
        <a:noFill/>
        <a:ln>
          <a:noFill/>
        </a:ln>
        <a:effectLst/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709613</xdr:colOff>
      <xdr:row>23</xdr:row>
      <xdr:rowOff>0</xdr:rowOff>
    </xdr:from>
    <xdr:to>
      <xdr:col>8</xdr:col>
      <xdr:colOff>271463</xdr:colOff>
      <xdr:row>95</xdr:row>
      <xdr:rowOff>0</xdr:rowOff>
    </xdr:to>
    <xdr:graphicFrame macro="">
      <xdr:nvGraphicFramePr>
        <xdr:cNvPr id="1063" name="Chart 2">
          <a:extLst>
            <a:ext uri="{FF2B5EF4-FFF2-40B4-BE49-F238E27FC236}">
              <a16:creationId xmlns:a16="http://schemas.microsoft.com/office/drawing/2014/main" id="{529F1186-2FF9-4B1F-ABFA-3AC9035B0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23813</xdr:colOff>
      <xdr:row>3</xdr:row>
      <xdr:rowOff>166688</xdr:rowOff>
    </xdr:from>
    <xdr:to>
      <xdr:col>19</xdr:col>
      <xdr:colOff>366713</xdr:colOff>
      <xdr:row>14</xdr:row>
      <xdr:rowOff>142875</xdr:rowOff>
    </xdr:to>
    <xdr:graphicFrame macro="">
      <xdr:nvGraphicFramePr>
        <xdr:cNvPr id="1064" name="Chart 4">
          <a:extLst>
            <a:ext uri="{FF2B5EF4-FFF2-40B4-BE49-F238E27FC236}">
              <a16:creationId xmlns:a16="http://schemas.microsoft.com/office/drawing/2014/main" id="{933E75B4-7CA9-4E27-963E-858F20A99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15</xdr:col>
      <xdr:colOff>500063</xdr:colOff>
      <xdr:row>71</xdr:row>
      <xdr:rowOff>14288</xdr:rowOff>
    </xdr:to>
    <xdr:graphicFrame macro="">
      <xdr:nvGraphicFramePr>
        <xdr:cNvPr id="1065" name="Chart 5">
          <a:extLst>
            <a:ext uri="{FF2B5EF4-FFF2-40B4-BE49-F238E27FC236}">
              <a16:creationId xmlns:a16="http://schemas.microsoft.com/office/drawing/2014/main" id="{7A5D82FF-1809-43D4-AC30-9724CFBD6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0000000-0016-0000-0000-000000000000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name="Column6" tableColumnId="6"/>
      <queryTableField id="7" name="Column7" tableColumnId="7"/>
      <queryTableField id="8" name="Column8" tableColumnId="8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unGPS1Hz_Decoded" displayName="KunGPS1Hz_Decoded" ref="A2:H14" tableType="queryTable" headerRowCount="0" totalsRowShown="0">
  <tableColumns count="8">
    <tableColumn id="1" xr3:uid="{00000000-0010-0000-0000-000001000000}" uniqueName="1" name="Column1" queryTableFieldId="1"/>
    <tableColumn id="2" xr3:uid="{00000000-0010-0000-0000-000002000000}" uniqueName="2" name="Column2" queryTableFieldId="2"/>
    <tableColumn id="3" xr3:uid="{00000000-0010-0000-0000-000003000000}" uniqueName="3" name="Column3" queryTableFieldId="3" dataDxfId="2"/>
    <tableColumn id="4" xr3:uid="{00000000-0010-0000-0000-000004000000}" uniqueName="4" name="Column4" queryTableFieldId="4" dataDxfId="1"/>
    <tableColumn id="5" xr3:uid="{00000000-0010-0000-0000-000005000000}" uniqueName="5" name="Column5" queryTableFieldId="5" dataDxfId="0"/>
    <tableColumn id="6" xr3:uid="{00000000-0010-0000-0000-000006000000}" uniqueName="6" name="Column6" queryTableFieldId="6"/>
    <tableColumn id="7" xr3:uid="{00000000-0010-0000-0000-000007000000}" uniqueName="7" name="Column7" queryTableFieldId="7"/>
    <tableColumn id="8" xr3:uid="{00000000-0010-0000-0000-000008000000}" uniqueName="8" name="Column8" queryTableField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70" zoomScaleNormal="70" workbookViewId="0">
      <selection activeCell="R20" sqref="R20"/>
    </sheetView>
  </sheetViews>
  <sheetFormatPr defaultColWidth="8.796875" defaultRowHeight="14.25" x14ac:dyDescent="0.45"/>
  <cols>
    <col min="1" max="2" width="10.1328125" bestFit="1" customWidth="1"/>
    <col min="3" max="4" width="12.46484375" customWidth="1"/>
    <col min="5" max="5" width="14" bestFit="1" customWidth="1"/>
    <col min="6" max="7" width="10.1328125" bestFit="1" customWidth="1"/>
    <col min="8" max="8" width="11.796875" bestFit="1" customWidth="1"/>
    <col min="9" max="9" width="11.6640625" customWidth="1"/>
    <col min="10" max="11" width="14.1328125" customWidth="1"/>
    <col min="12" max="17" width="12.46484375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J1" t="str">
        <f>C1</f>
        <v>Longitude (deg)</v>
      </c>
      <c r="K1" t="str">
        <f>D1</f>
        <v>Latitude (deg)</v>
      </c>
    </row>
    <row r="2" spans="1:19" x14ac:dyDescent="0.45">
      <c r="A2">
        <v>20190422</v>
      </c>
      <c r="B2">
        <v>82749</v>
      </c>
      <c r="C2" s="2">
        <v>10.2161101</v>
      </c>
      <c r="D2" s="2">
        <v>56.158631800000002</v>
      </c>
      <c r="E2" s="7">
        <v>84368</v>
      </c>
      <c r="F2">
        <v>-2</v>
      </c>
      <c r="G2">
        <v>-1</v>
      </c>
      <c r="H2">
        <v>3</v>
      </c>
      <c r="J2" t="s">
        <v>12</v>
      </c>
      <c r="K2" s="1"/>
      <c r="L2" s="1" t="s">
        <v>11</v>
      </c>
      <c r="M2" s="1"/>
      <c r="O2" t="s">
        <v>13</v>
      </c>
      <c r="P2">
        <v>0</v>
      </c>
      <c r="Q2">
        <v>22</v>
      </c>
      <c r="R2">
        <v>45</v>
      </c>
      <c r="S2">
        <f>R2+Q2</f>
        <v>67</v>
      </c>
    </row>
    <row r="3" spans="1:19" x14ac:dyDescent="0.45">
      <c r="A3">
        <v>20190422</v>
      </c>
      <c r="B3">
        <v>82751</v>
      </c>
      <c r="C3" s="2">
        <v>10.2161119</v>
      </c>
      <c r="D3" s="2">
        <v>56.158629900000001</v>
      </c>
      <c r="E3" s="7">
        <v>83581</v>
      </c>
      <c r="F3">
        <v>-1</v>
      </c>
      <c r="G3">
        <v>1</v>
      </c>
      <c r="H3">
        <v>3</v>
      </c>
      <c r="O3" t="s">
        <v>14</v>
      </c>
      <c r="P3">
        <v>1.1132</v>
      </c>
      <c r="Q3">
        <v>1.0246999999999999</v>
      </c>
      <c r="R3">
        <v>0.78710000000000002</v>
      </c>
      <c r="S3">
        <v>0.43496000000000001</v>
      </c>
    </row>
    <row r="4" spans="1:19" x14ac:dyDescent="0.45">
      <c r="A4">
        <v>20190422</v>
      </c>
      <c r="B4">
        <v>82751</v>
      </c>
      <c r="C4" s="2">
        <v>10.2161133</v>
      </c>
      <c r="D4" s="2">
        <v>56.158628100000001</v>
      </c>
      <c r="E4" s="7">
        <v>82849</v>
      </c>
      <c r="F4">
        <v>-1</v>
      </c>
      <c r="G4">
        <v>-1</v>
      </c>
      <c r="H4">
        <v>3</v>
      </c>
      <c r="J4" s="3">
        <f t="shared" ref="J4:J15" si="0">AVERAGE(C2:C3)</f>
        <v>10.216111</v>
      </c>
      <c r="K4" s="3">
        <f t="shared" ref="K4:K15" si="1">AVERAGE(D2:D3)</f>
        <v>56.158630850000002</v>
      </c>
    </row>
    <row r="5" spans="1:19" x14ac:dyDescent="0.45">
      <c r="A5">
        <v>20190422</v>
      </c>
      <c r="B5">
        <v>82753</v>
      </c>
      <c r="C5" s="2">
        <v>10.216114599999999</v>
      </c>
      <c r="D5" s="2">
        <v>56.158626499999997</v>
      </c>
      <c r="E5" s="7">
        <v>82132</v>
      </c>
      <c r="F5">
        <v>-2</v>
      </c>
      <c r="G5">
        <v>0</v>
      </c>
      <c r="H5">
        <v>3</v>
      </c>
      <c r="J5" s="3">
        <f t="shared" si="0"/>
        <v>10.216112599999999</v>
      </c>
      <c r="K5" s="3">
        <f t="shared" si="1"/>
        <v>56.158629000000005</v>
      </c>
      <c r="L5" s="3">
        <f t="shared" ref="L5:L15" si="2">AVERAGE(C2:C4)</f>
        <v>10.216111766666666</v>
      </c>
      <c r="M5" s="3">
        <f t="shared" ref="M5:M15" si="3">AVERAGE(D2:D4)</f>
        <v>56.158629933333337</v>
      </c>
      <c r="N5" s="3"/>
    </row>
    <row r="6" spans="1:19" x14ac:dyDescent="0.45">
      <c r="A6">
        <v>20190422</v>
      </c>
      <c r="B6">
        <v>82754</v>
      </c>
      <c r="C6" s="2">
        <v>10.2161151</v>
      </c>
      <c r="D6" s="2">
        <v>56.158624500000002</v>
      </c>
      <c r="E6" s="7">
        <v>81518</v>
      </c>
      <c r="F6">
        <v>-2</v>
      </c>
      <c r="G6">
        <v>1</v>
      </c>
      <c r="H6">
        <v>2</v>
      </c>
      <c r="J6" s="3">
        <f t="shared" si="0"/>
        <v>10.21611395</v>
      </c>
      <c r="K6" s="3">
        <f t="shared" si="1"/>
        <v>56.158627299999999</v>
      </c>
      <c r="L6" s="3">
        <f t="shared" si="2"/>
        <v>10.216113266666666</v>
      </c>
      <c r="M6" s="3">
        <f t="shared" si="3"/>
        <v>56.158628166666666</v>
      </c>
      <c r="N6" s="3"/>
    </row>
    <row r="7" spans="1:19" x14ac:dyDescent="0.45">
      <c r="A7">
        <v>20190422</v>
      </c>
      <c r="B7">
        <v>82755</v>
      </c>
      <c r="C7" s="2">
        <v>10.216114599999999</v>
      </c>
      <c r="D7" s="2">
        <v>56.158622600000001</v>
      </c>
      <c r="E7" s="7">
        <v>81056</v>
      </c>
      <c r="F7">
        <v>0</v>
      </c>
      <c r="G7">
        <v>1</v>
      </c>
      <c r="H7">
        <v>1</v>
      </c>
      <c r="J7" s="3">
        <f t="shared" si="0"/>
        <v>10.21611485</v>
      </c>
      <c r="K7" s="3">
        <f t="shared" si="1"/>
        <v>56.158625499999999</v>
      </c>
      <c r="L7" s="3">
        <f t="shared" si="2"/>
        <v>10.216114333333334</v>
      </c>
      <c r="M7" s="3">
        <f t="shared" si="3"/>
        <v>56.15862636666666</v>
      </c>
      <c r="N7" s="3"/>
    </row>
    <row r="8" spans="1:19" x14ac:dyDescent="0.45">
      <c r="A8">
        <v>20190422</v>
      </c>
      <c r="B8">
        <v>82755</v>
      </c>
      <c r="C8" s="2">
        <v>10.2161144</v>
      </c>
      <c r="D8" s="2">
        <v>56.158620800000001</v>
      </c>
      <c r="E8" s="7">
        <v>80782</v>
      </c>
      <c r="F8">
        <v>3</v>
      </c>
      <c r="G8">
        <v>-5</v>
      </c>
      <c r="H8">
        <v>0</v>
      </c>
      <c r="J8" s="3">
        <f t="shared" si="0"/>
        <v>10.21611485</v>
      </c>
      <c r="K8" s="3">
        <f t="shared" si="1"/>
        <v>56.158623550000002</v>
      </c>
      <c r="L8" s="3">
        <f t="shared" si="2"/>
        <v>10.216114766666665</v>
      </c>
      <c r="M8" s="3">
        <f t="shared" si="3"/>
        <v>56.158624533333331</v>
      </c>
      <c r="N8" s="3"/>
    </row>
    <row r="9" spans="1:19" x14ac:dyDescent="0.45">
      <c r="A9">
        <v>20190422</v>
      </c>
      <c r="B9">
        <v>82757</v>
      </c>
      <c r="C9" s="2">
        <v>10.2161127</v>
      </c>
      <c r="D9" s="2">
        <v>56.158619100000003</v>
      </c>
      <c r="E9" s="7">
        <v>80426</v>
      </c>
      <c r="F9">
        <v>-4</v>
      </c>
      <c r="G9">
        <v>0</v>
      </c>
      <c r="H9">
        <v>-1</v>
      </c>
      <c r="J9" s="3">
        <f t="shared" si="0"/>
        <v>10.2161145</v>
      </c>
      <c r="K9" s="3">
        <f t="shared" si="1"/>
        <v>56.158621699999998</v>
      </c>
      <c r="L9" s="3">
        <f t="shared" si="2"/>
        <v>10.2161147</v>
      </c>
      <c r="M9" s="3">
        <f t="shared" si="3"/>
        <v>56.15862263333333</v>
      </c>
      <c r="N9" s="3"/>
    </row>
    <row r="10" spans="1:19" x14ac:dyDescent="0.45">
      <c r="A10">
        <v>20190422</v>
      </c>
      <c r="B10">
        <v>82757</v>
      </c>
      <c r="C10" s="2">
        <v>10.2161122</v>
      </c>
      <c r="D10" s="2">
        <v>56.158618400000002</v>
      </c>
      <c r="E10" s="7">
        <v>80106</v>
      </c>
      <c r="F10">
        <v>3</v>
      </c>
      <c r="G10">
        <v>-1</v>
      </c>
      <c r="H10">
        <v>1</v>
      </c>
      <c r="J10" s="3">
        <f t="shared" si="0"/>
        <v>10.216113549999999</v>
      </c>
      <c r="K10" s="3">
        <f t="shared" si="1"/>
        <v>56.158619950000002</v>
      </c>
      <c r="L10" s="3">
        <f t="shared" si="2"/>
        <v>10.2161139</v>
      </c>
      <c r="M10" s="3">
        <f t="shared" si="3"/>
        <v>56.158620833333337</v>
      </c>
      <c r="N10" s="3"/>
    </row>
    <row r="11" spans="1:19" x14ac:dyDescent="0.45">
      <c r="A11">
        <v>20190422</v>
      </c>
      <c r="B11">
        <v>82759</v>
      </c>
      <c r="C11" s="2">
        <v>10.2161113</v>
      </c>
      <c r="D11" s="2">
        <v>56.158617200000002</v>
      </c>
      <c r="E11" s="7">
        <v>79850</v>
      </c>
      <c r="F11">
        <v>-1</v>
      </c>
      <c r="G11">
        <v>-1</v>
      </c>
      <c r="H11">
        <v>2</v>
      </c>
      <c r="J11" s="3">
        <f t="shared" si="0"/>
        <v>10.216112450000001</v>
      </c>
      <c r="K11" s="3">
        <f t="shared" si="1"/>
        <v>56.158618750000002</v>
      </c>
      <c r="L11" s="3">
        <f t="shared" si="2"/>
        <v>10.216113099999999</v>
      </c>
      <c r="M11" s="3">
        <f t="shared" si="3"/>
        <v>56.158619433333335</v>
      </c>
      <c r="N11" s="3"/>
    </row>
    <row r="12" spans="1:19" x14ac:dyDescent="0.45">
      <c r="A12">
        <v>20190422</v>
      </c>
      <c r="B12">
        <v>82800</v>
      </c>
      <c r="C12" s="2">
        <v>10.21611</v>
      </c>
      <c r="D12" s="2">
        <v>56.158615900000001</v>
      </c>
      <c r="E12" s="7">
        <v>79649</v>
      </c>
      <c r="F12">
        <v>1</v>
      </c>
      <c r="G12">
        <v>0</v>
      </c>
      <c r="H12">
        <v>2</v>
      </c>
      <c r="J12" s="3">
        <f t="shared" si="0"/>
        <v>10.21611175</v>
      </c>
      <c r="K12" s="3">
        <f t="shared" si="1"/>
        <v>56.158617800000002</v>
      </c>
      <c r="L12" s="3">
        <f t="shared" si="2"/>
        <v>10.216112066666668</v>
      </c>
      <c r="M12" s="3">
        <f t="shared" si="3"/>
        <v>56.158618233333335</v>
      </c>
      <c r="N12" s="3"/>
    </row>
    <row r="13" spans="1:19" x14ac:dyDescent="0.45">
      <c r="A13">
        <v>20190422</v>
      </c>
      <c r="B13">
        <v>82801</v>
      </c>
      <c r="C13" s="2">
        <v>10.216108500000001</v>
      </c>
      <c r="D13" s="2">
        <v>56.158614399999998</v>
      </c>
      <c r="E13" s="7">
        <v>79466</v>
      </c>
      <c r="F13">
        <v>1</v>
      </c>
      <c r="G13">
        <v>1</v>
      </c>
      <c r="H13">
        <v>2</v>
      </c>
      <c r="J13" s="3">
        <f t="shared" si="0"/>
        <v>10.216110650000001</v>
      </c>
      <c r="K13" s="3">
        <f t="shared" si="1"/>
        <v>56.158616550000005</v>
      </c>
      <c r="L13" s="3">
        <f t="shared" si="2"/>
        <v>10.216111166666666</v>
      </c>
      <c r="M13" s="3">
        <f t="shared" si="3"/>
        <v>56.158617166666666</v>
      </c>
      <c r="N13" s="3"/>
    </row>
    <row r="14" spans="1:19" x14ac:dyDescent="0.45">
      <c r="A14">
        <v>20190422</v>
      </c>
      <c r="B14">
        <v>82801</v>
      </c>
      <c r="C14" s="2">
        <v>10.2161081</v>
      </c>
      <c r="D14" s="2">
        <v>56.1586134</v>
      </c>
      <c r="E14" s="7">
        <v>79298</v>
      </c>
      <c r="F14">
        <v>-2</v>
      </c>
      <c r="G14">
        <v>0</v>
      </c>
      <c r="H14">
        <v>1</v>
      </c>
      <c r="J14" s="3">
        <f t="shared" si="0"/>
        <v>10.216109250000001</v>
      </c>
      <c r="K14" s="3">
        <f t="shared" si="1"/>
        <v>56.158615150000003</v>
      </c>
      <c r="L14" s="3">
        <f t="shared" si="2"/>
        <v>10.216109933333334</v>
      </c>
      <c r="M14" s="3">
        <f t="shared" si="3"/>
        <v>56.158615833333336</v>
      </c>
      <c r="N14" s="3"/>
    </row>
    <row r="15" spans="1:19" x14ac:dyDescent="0.45">
      <c r="C15" s="2"/>
      <c r="J15" s="3">
        <f t="shared" si="0"/>
        <v>10.2161083</v>
      </c>
      <c r="K15" s="3">
        <f t="shared" si="1"/>
        <v>56.158613899999999</v>
      </c>
      <c r="L15" s="3">
        <f t="shared" si="2"/>
        <v>10.216108866666668</v>
      </c>
      <c r="M15" s="3">
        <f t="shared" si="3"/>
        <v>56.158614566666671</v>
      </c>
    </row>
    <row r="16" spans="1:19" x14ac:dyDescent="0.45">
      <c r="B16" t="s">
        <v>7</v>
      </c>
      <c r="C16" s="2">
        <f>STDEV(Sheet2!$C$2:$C$14)</f>
        <v>2.3563879352965712E-6</v>
      </c>
      <c r="D16" s="2">
        <f>STDEV(Sheet2!$D$2:$D$14)</f>
        <v>6.0305525539105982E-6</v>
      </c>
      <c r="E16" s="2"/>
      <c r="F16" s="2"/>
      <c r="G16" s="2"/>
      <c r="H16" s="2"/>
      <c r="I16" s="2"/>
      <c r="N16" s="2"/>
    </row>
    <row r="17" spans="2:15" x14ac:dyDescent="0.45">
      <c r="B17" t="s">
        <v>8</v>
      </c>
      <c r="C17" s="2">
        <f>MIN(Sheet2!$C$2:$C$14)</f>
        <v>10.2161081</v>
      </c>
      <c r="D17">
        <f>MIN(Sheet2!$D$2:$D$14)</f>
        <v>56.1586134</v>
      </c>
      <c r="J17" t="s">
        <v>22</v>
      </c>
      <c r="K17" t="s">
        <v>23</v>
      </c>
    </row>
    <row r="18" spans="2:15" x14ac:dyDescent="0.45">
      <c r="B18" t="s">
        <v>9</v>
      </c>
      <c r="C18" s="2">
        <f>MAX(Sheet2!$C$2:$C$14)</f>
        <v>10.2161151</v>
      </c>
      <c r="D18">
        <f>MAX(Sheet2!$D$2:$D$14)</f>
        <v>56.158631800000002</v>
      </c>
      <c r="J18" t="s">
        <v>17</v>
      </c>
      <c r="L18" t="s">
        <v>15</v>
      </c>
      <c r="N18" t="s">
        <v>16</v>
      </c>
    </row>
    <row r="19" spans="2:15" x14ac:dyDescent="0.45">
      <c r="B19" t="s">
        <v>10</v>
      </c>
      <c r="C19" s="2">
        <f>AVERAGE(Sheet2!$C$2:$C$14)</f>
        <v>10.216112061538459</v>
      </c>
      <c r="D19" s="2">
        <f>AVERAGE(Sheet2!$D$2:$D$14)</f>
        <v>56.158621738461541</v>
      </c>
      <c r="E19" s="2"/>
      <c r="F19" s="2"/>
      <c r="G19" s="2"/>
      <c r="I19" s="2"/>
      <c r="J19" s="6">
        <f>(C3-$C$2)*10^7*$B$22</f>
        <v>0.20028999996869834</v>
      </c>
      <c r="K19" s="6">
        <f>(D3-$D$2)*$C$22*10^7</f>
        <v>-0.12072480411285999</v>
      </c>
      <c r="L19" s="6"/>
      <c r="M19" s="6"/>
      <c r="N19" s="6"/>
      <c r="O19" s="6"/>
    </row>
    <row r="20" spans="2:15" x14ac:dyDescent="0.45">
      <c r="I20" s="2"/>
      <c r="J20" s="6">
        <f t="shared" ref="J20:J30" si="4">(C4-$C$2)*$B$22*10^7</f>
        <v>0.35607111112135015</v>
      </c>
      <c r="K20" s="6">
        <f t="shared" ref="K20:K30" si="5">(D4-$D$2)*$C$22*10^7</f>
        <v>-0.23509567109586299</v>
      </c>
      <c r="L20" s="6">
        <f t="shared" ref="L20:L30" si="6">AVERAGE(J19:J20)</f>
        <v>0.27818055554502424</v>
      </c>
      <c r="M20" s="6">
        <f t="shared" ref="M20:M30" si="7">AVERAGE(K19:K20)</f>
        <v>-0.17791023760436148</v>
      </c>
      <c r="N20" s="6"/>
      <c r="O20" s="6"/>
    </row>
    <row r="21" spans="2:15" x14ac:dyDescent="0.45">
      <c r="B21" t="s">
        <v>18</v>
      </c>
      <c r="C21" t="s">
        <v>19</v>
      </c>
      <c r="D21" t="s">
        <v>20</v>
      </c>
      <c r="E21" t="s">
        <v>21</v>
      </c>
      <c r="J21" s="6">
        <f t="shared" si="4"/>
        <v>0.50072499992174591</v>
      </c>
      <c r="K21" s="6">
        <f t="shared" si="5"/>
        <v>-0.33675866427062628</v>
      </c>
      <c r="L21" s="6">
        <f t="shared" si="6"/>
        <v>0.42839805552154803</v>
      </c>
      <c r="M21" s="6">
        <f t="shared" si="7"/>
        <v>-0.28592716768324467</v>
      </c>
      <c r="N21" s="6">
        <f t="shared" ref="N21:N30" si="8">AVERAGE(J19:J21)</f>
        <v>0.35236203700393148</v>
      </c>
      <c r="O21" s="6">
        <f t="shared" ref="O21:O30" si="9">AVERAGE(K19:K21)</f>
        <v>-0.23085971315978307</v>
      </c>
    </row>
    <row r="22" spans="2:15" x14ac:dyDescent="0.45">
      <c r="B22" s="2">
        <f>40058*1000/4/90*10^-7</f>
        <v>1.1127222222222221E-2</v>
      </c>
      <c r="C22" s="2">
        <f>-0.0000013*ROUND(D19,5)^2-0.0000122*ROUND(D19,5)+0.011139</f>
        <v>6.3539370556042795E-3</v>
      </c>
      <c r="D22" s="2">
        <f>AVERAGE(C16:D16)/10^-7*AVERAGE(B22:C22)</f>
        <v>0.36653360636370663</v>
      </c>
      <c r="E22" s="2">
        <f>SQRT(((10.2161101-C17)*B22)^2+((D18-D17)*C22)^2)*10^7</f>
        <v>1.1901167738284717</v>
      </c>
      <c r="F22" s="5"/>
      <c r="J22" s="6">
        <f t="shared" si="4"/>
        <v>0.55636111109004849</v>
      </c>
      <c r="K22" s="6">
        <f t="shared" si="5"/>
        <v>-0.46383740506186893</v>
      </c>
      <c r="L22" s="6">
        <f t="shared" si="6"/>
        <v>0.5285430555058972</v>
      </c>
      <c r="M22" s="6">
        <f t="shared" si="7"/>
        <v>-0.40029803466624758</v>
      </c>
      <c r="N22" s="6">
        <f t="shared" si="8"/>
        <v>0.47105240737771487</v>
      </c>
      <c r="O22" s="6">
        <f t="shared" si="9"/>
        <v>-0.34523058014278613</v>
      </c>
    </row>
    <row r="23" spans="2:15" x14ac:dyDescent="0.45">
      <c r="J23" s="6">
        <f t="shared" si="4"/>
        <v>0.50072499992174591</v>
      </c>
      <c r="K23" s="6">
        <f t="shared" si="5"/>
        <v>-0.5845622091747289</v>
      </c>
      <c r="L23" s="6">
        <f t="shared" si="6"/>
        <v>0.5285430555058972</v>
      </c>
      <c r="M23" s="6">
        <f t="shared" si="7"/>
        <v>-0.52419980711829894</v>
      </c>
      <c r="N23" s="6">
        <f t="shared" si="8"/>
        <v>0.51927037031118006</v>
      </c>
      <c r="O23" s="6">
        <f t="shared" si="9"/>
        <v>-0.46171942616907469</v>
      </c>
    </row>
    <row r="24" spans="2:15" x14ac:dyDescent="0.45">
      <c r="J24" s="6">
        <f t="shared" si="4"/>
        <v>0.4784705556125522</v>
      </c>
      <c r="K24" s="6">
        <f t="shared" si="5"/>
        <v>-0.69893307615773181</v>
      </c>
      <c r="L24" s="6">
        <f t="shared" si="6"/>
        <v>0.48959777776714908</v>
      </c>
      <c r="M24" s="6">
        <f t="shared" si="7"/>
        <v>-0.6417476426662303</v>
      </c>
      <c r="N24" s="6">
        <f t="shared" si="8"/>
        <v>0.51185222220811555</v>
      </c>
      <c r="O24" s="6">
        <f t="shared" si="9"/>
        <v>-0.58244423013144331</v>
      </c>
    </row>
    <row r="25" spans="2:15" x14ac:dyDescent="0.45">
      <c r="J25" s="6">
        <f t="shared" si="4"/>
        <v>0.28930777779845068</v>
      </c>
      <c r="K25" s="6">
        <f t="shared" si="5"/>
        <v>-0.80695000601087785</v>
      </c>
      <c r="L25" s="6">
        <f t="shared" si="6"/>
        <v>0.38388916670550144</v>
      </c>
      <c r="M25" s="6">
        <f t="shared" si="7"/>
        <v>-0.75294154108430478</v>
      </c>
      <c r="N25" s="6">
        <f t="shared" si="8"/>
        <v>0.42283444444424961</v>
      </c>
      <c r="O25" s="6">
        <f t="shared" si="9"/>
        <v>-0.69681509711444622</v>
      </c>
    </row>
    <row r="26" spans="2:15" x14ac:dyDescent="0.45">
      <c r="J26" s="6">
        <f t="shared" si="4"/>
        <v>0.23367166663014807</v>
      </c>
      <c r="K26" s="6">
        <f t="shared" si="5"/>
        <v>-0.85142756546840248</v>
      </c>
      <c r="L26" s="6">
        <f t="shared" si="6"/>
        <v>0.26148972221429939</v>
      </c>
      <c r="M26" s="6">
        <f t="shared" si="7"/>
        <v>-0.82918878573964017</v>
      </c>
      <c r="N26" s="6">
        <f t="shared" si="8"/>
        <v>0.33381666668038368</v>
      </c>
      <c r="O26" s="6">
        <f t="shared" si="9"/>
        <v>-0.78577021587900397</v>
      </c>
    </row>
    <row r="27" spans="2:15" x14ac:dyDescent="0.45">
      <c r="J27" s="6">
        <f t="shared" si="4"/>
        <v>0.1335266666457989</v>
      </c>
      <c r="K27" s="6">
        <f t="shared" si="5"/>
        <v>-0.92767481012373787</v>
      </c>
      <c r="L27" s="6">
        <f t="shared" si="6"/>
        <v>0.18359916663797349</v>
      </c>
      <c r="M27" s="6">
        <f t="shared" si="7"/>
        <v>-0.88955118779607023</v>
      </c>
      <c r="N27" s="6">
        <f t="shared" si="8"/>
        <v>0.21883537035813258</v>
      </c>
      <c r="O27" s="6">
        <f t="shared" si="9"/>
        <v>-0.86201746053433936</v>
      </c>
    </row>
    <row r="28" spans="2:15" x14ac:dyDescent="0.45">
      <c r="J28" s="6">
        <f t="shared" si="4"/>
        <v>-1.112722215459685E-2</v>
      </c>
      <c r="K28" s="6">
        <f t="shared" si="5"/>
        <v>-1.0102759919089301</v>
      </c>
      <c r="L28" s="6">
        <f t="shared" si="6"/>
        <v>6.1199722245601024E-2</v>
      </c>
      <c r="M28" s="6">
        <f t="shared" si="7"/>
        <v>-0.96897540101633406</v>
      </c>
      <c r="N28" s="6">
        <f t="shared" si="8"/>
        <v>0.11869037037378338</v>
      </c>
      <c r="O28" s="6">
        <f t="shared" si="9"/>
        <v>-0.92979278916702357</v>
      </c>
    </row>
    <row r="29" spans="2:15" x14ac:dyDescent="0.45">
      <c r="J29" s="6">
        <f t="shared" si="4"/>
        <v>-0.17803555546184549</v>
      </c>
      <c r="K29" s="6">
        <f t="shared" si="5"/>
        <v>-1.1055850479538365</v>
      </c>
      <c r="L29" s="6">
        <f t="shared" si="6"/>
        <v>-9.4581388808221173E-2</v>
      </c>
      <c r="M29" s="6">
        <f t="shared" si="7"/>
        <v>-1.0579305199313833</v>
      </c>
      <c r="N29" s="6">
        <f t="shared" si="8"/>
        <v>-1.8545370323547816E-2</v>
      </c>
      <c r="O29" s="6">
        <f t="shared" si="9"/>
        <v>-1.0145119499955015</v>
      </c>
    </row>
    <row r="30" spans="2:15" x14ac:dyDescent="0.45">
      <c r="J30" s="6">
        <f t="shared" si="4"/>
        <v>-0.22254444447555122</v>
      </c>
      <c r="K30" s="6">
        <f t="shared" si="5"/>
        <v>-1.1691244183494578</v>
      </c>
      <c r="L30" s="6">
        <f t="shared" si="6"/>
        <v>-0.20028999996869834</v>
      </c>
      <c r="M30" s="6">
        <f t="shared" si="7"/>
        <v>-1.1373547331516471</v>
      </c>
      <c r="N30" s="6">
        <f t="shared" si="8"/>
        <v>-0.13723574069733119</v>
      </c>
      <c r="O30" s="6">
        <f t="shared" si="9"/>
        <v>-1.0949951527374082</v>
      </c>
    </row>
    <row r="81" spans="10:10" x14ac:dyDescent="0.45">
      <c r="J81" s="4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A519A047D8294CAB81CF289FA3FDBF" ma:contentTypeVersion="8" ma:contentTypeDescription="Opret et nyt dokument." ma:contentTypeScope="" ma:versionID="55017b2d1a4de4568ec5bc733476b390">
  <xsd:schema xmlns:xsd="http://www.w3.org/2001/XMLSchema" xmlns:xs="http://www.w3.org/2001/XMLSchema" xmlns:p="http://schemas.microsoft.com/office/2006/metadata/properties" xmlns:ns2="944d647a-a0c3-46eb-9ba5-a74fe03d03cc" targetNamespace="http://schemas.microsoft.com/office/2006/metadata/properties" ma:root="true" ma:fieldsID="4df08c7ad3fbcac4a467c22844a45f22" ns2:_="">
    <xsd:import namespace="944d647a-a0c3-46eb-9ba5-a74fe03d03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d647a-a0c3-46eb-9ba5-a74fe03d0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12E9E6-7E9D-4E32-ADDD-E0C30235B99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9B799BD-D722-4370-990D-07DFCE8622E3}">
  <ds:schemaRefs>
    <ds:schemaRef ds:uri="http://purl.org/dc/elements/1.1/"/>
    <ds:schemaRef ds:uri="http://schemas.microsoft.com/office/2006/documentManagement/types"/>
    <ds:schemaRef ds:uri="http://purl.org/dc/terms/"/>
    <ds:schemaRef ds:uri="944d647a-a0c3-46eb-9ba5-a74fe03d03c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EC9CF1E-16A6-433B-866E-59D6DDFEFA9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3293ECA-908D-402A-BF06-ECE9B4CE33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Thomsen</dc:creator>
  <cp:lastModifiedBy>Steffen Thomsen</cp:lastModifiedBy>
  <dcterms:created xsi:type="dcterms:W3CDTF">2019-04-23T11:45:25Z</dcterms:created>
  <dcterms:modified xsi:type="dcterms:W3CDTF">2019-05-13T13:09:09Z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0x010100F7A519A047D8294CAB81CF289FA3FDBF</vt:lpwstr>
  </property>
</Properties>
</file>